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L:\1.3 Организация Исходящего Транспорта\Операционная работа\"/>
    </mc:Choice>
  </mc:AlternateContent>
  <xr:revisionPtr revIDLastSave="0" documentId="13_ncr:1_{F25C8EE9-F78C-4D83-BA74-5C3537828813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Реестр" sheetId="9" r:id="rId1"/>
    <sheet name="Справочные Данные" sheetId="4" r:id="rId2"/>
    <sheet name="Прямые Авто - Помошник Выбора" sheetId="14" r:id="rId3"/>
    <sheet name="Z_SD_CUSTOMER" sheetId="12" r:id="rId4"/>
    <sheet name="логопром ставки прямых" sheetId="13" r:id="rId5"/>
  </sheets>
  <definedNames>
    <definedName name="_xlnm._FilterDatabase" localSheetId="3" hidden="1">Z_SD_CUSTOMER!$A$1:$L$1599</definedName>
    <definedName name="_xlnm._FilterDatabase" localSheetId="2" hidden="1">'Прямые Авто - Помошник Выбора'!$A$1:$I$406</definedName>
    <definedName name="_xlnm._FilterDatabase" localSheetId="0" hidden="1">Реестр!$A$1:$BE$1135</definedName>
    <definedName name="_xlnm._FilterDatabase" localSheetId="1" hidden="1">'Справочные Данные'!$I$1:$I$254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F744" i="9" l="1"/>
  <c r="BF745" i="9"/>
  <c r="BF746" i="9"/>
  <c r="BF747" i="9"/>
  <c r="BF748" i="9"/>
  <c r="BF749" i="9"/>
  <c r="BF750" i="9"/>
  <c r="BF751" i="9"/>
  <c r="BF752" i="9"/>
  <c r="BF753" i="9"/>
  <c r="BF754" i="9"/>
  <c r="BF755" i="9"/>
  <c r="BF756" i="9"/>
  <c r="BF757" i="9"/>
  <c r="BF758" i="9"/>
  <c r="BF759" i="9"/>
  <c r="BF760" i="9"/>
  <c r="BF761" i="9"/>
  <c r="BF762" i="9"/>
  <c r="BF763" i="9"/>
  <c r="BF764" i="9"/>
  <c r="BF765" i="9"/>
  <c r="BF766" i="9"/>
  <c r="BF767" i="9"/>
  <c r="BF768" i="9"/>
  <c r="BF769" i="9"/>
  <c r="BF770" i="9"/>
  <c r="BF771" i="9"/>
  <c r="BF772" i="9"/>
  <c r="BF773" i="9"/>
  <c r="BF774" i="9"/>
  <c r="BF775" i="9"/>
  <c r="BF776" i="9"/>
  <c r="BF777" i="9"/>
  <c r="BF778" i="9"/>
  <c r="BF779" i="9"/>
  <c r="BF780" i="9"/>
  <c r="BF781" i="9"/>
  <c r="BF782" i="9"/>
  <c r="BF783" i="9"/>
  <c r="BF784" i="9"/>
  <c r="BF785" i="9"/>
  <c r="BF786" i="9"/>
  <c r="BF787" i="9"/>
  <c r="BF788" i="9"/>
  <c r="BF789" i="9"/>
  <c r="BF790" i="9"/>
  <c r="BF791" i="9"/>
  <c r="BF792" i="9"/>
  <c r="BF793" i="9"/>
  <c r="BF794" i="9"/>
  <c r="BF795" i="9"/>
  <c r="BF796" i="9"/>
  <c r="BF797" i="9"/>
  <c r="BF798" i="9"/>
  <c r="BF799" i="9"/>
  <c r="BF800" i="9"/>
  <c r="BF801" i="9"/>
  <c r="BF802" i="9"/>
  <c r="BF803" i="9"/>
  <c r="BF804" i="9"/>
  <c r="BF805" i="9"/>
  <c r="BF806" i="9"/>
  <c r="BF807" i="9"/>
  <c r="BF808" i="9"/>
  <c r="BF809" i="9"/>
  <c r="BF810" i="9"/>
  <c r="BF811" i="9"/>
  <c r="BF812" i="9"/>
  <c r="BF813" i="9"/>
  <c r="BF814" i="9"/>
  <c r="BF815" i="9"/>
  <c r="BF816" i="9"/>
  <c r="BF817" i="9"/>
  <c r="BF818" i="9"/>
  <c r="BF819" i="9"/>
  <c r="BF820" i="9"/>
  <c r="BF821" i="9"/>
  <c r="BF822" i="9"/>
  <c r="BF823" i="9"/>
  <c r="BF824" i="9"/>
  <c r="BF825" i="9"/>
  <c r="BF826" i="9"/>
  <c r="BF827" i="9"/>
  <c r="BF828" i="9"/>
  <c r="BF829" i="9"/>
  <c r="BF830" i="9"/>
  <c r="BF831" i="9"/>
  <c r="BF832" i="9"/>
  <c r="BF833" i="9"/>
  <c r="BF834" i="9"/>
  <c r="BF835" i="9"/>
  <c r="BF836" i="9"/>
  <c r="BF837" i="9"/>
  <c r="BF838" i="9"/>
  <c r="BF839" i="9"/>
  <c r="BF840" i="9"/>
  <c r="BF841" i="9"/>
  <c r="BF842" i="9"/>
  <c r="BD744" i="9"/>
  <c r="BD745" i="9"/>
  <c r="BD746" i="9"/>
  <c r="BD747" i="9"/>
  <c r="BD748" i="9"/>
  <c r="BD749" i="9"/>
  <c r="BD750" i="9"/>
  <c r="BD751" i="9"/>
  <c r="BD752" i="9"/>
  <c r="BD753" i="9"/>
  <c r="BD754" i="9"/>
  <c r="BD755" i="9"/>
  <c r="BD756" i="9"/>
  <c r="BD757" i="9"/>
  <c r="BD758" i="9"/>
  <c r="BD759" i="9"/>
  <c r="BD760" i="9"/>
  <c r="BD761" i="9"/>
  <c r="BD762" i="9"/>
  <c r="BD763" i="9"/>
  <c r="BD764" i="9"/>
  <c r="BD765" i="9"/>
  <c r="BD766" i="9"/>
  <c r="BD767" i="9"/>
  <c r="BD768" i="9"/>
  <c r="BD769" i="9"/>
  <c r="BD770" i="9"/>
  <c r="BD771" i="9"/>
  <c r="BD772" i="9"/>
  <c r="BD773" i="9"/>
  <c r="BD774" i="9"/>
  <c r="BD775" i="9"/>
  <c r="BD776" i="9"/>
  <c r="BD777" i="9"/>
  <c r="BD778" i="9"/>
  <c r="BD779" i="9"/>
  <c r="BD780" i="9"/>
  <c r="BD781" i="9"/>
  <c r="BD782" i="9"/>
  <c r="BD783" i="9"/>
  <c r="BD784" i="9"/>
  <c r="BD785" i="9"/>
  <c r="BD786" i="9"/>
  <c r="BD787" i="9"/>
  <c r="BD788" i="9"/>
  <c r="BD789" i="9"/>
  <c r="BD790" i="9"/>
  <c r="BD791" i="9"/>
  <c r="BD792" i="9"/>
  <c r="BD793" i="9"/>
  <c r="BD794" i="9"/>
  <c r="BD795" i="9"/>
  <c r="BD796" i="9"/>
  <c r="BD797" i="9"/>
  <c r="BD798" i="9"/>
  <c r="BD799" i="9"/>
  <c r="BD800" i="9"/>
  <c r="BD801" i="9"/>
  <c r="BD802" i="9"/>
  <c r="BD803" i="9"/>
  <c r="BD804" i="9"/>
  <c r="BD805" i="9"/>
  <c r="BD806" i="9"/>
  <c r="BD807" i="9"/>
  <c r="BD808" i="9"/>
  <c r="BD809" i="9"/>
  <c r="BD810" i="9"/>
  <c r="BD811" i="9"/>
  <c r="BD812" i="9"/>
  <c r="BD813" i="9"/>
  <c r="BD814" i="9"/>
  <c r="BD815" i="9"/>
  <c r="BD816" i="9"/>
  <c r="BD817" i="9"/>
  <c r="BD818" i="9"/>
  <c r="BD819" i="9"/>
  <c r="BD820" i="9"/>
  <c r="BD821" i="9"/>
  <c r="BD822" i="9"/>
  <c r="BD823" i="9"/>
  <c r="BD824" i="9"/>
  <c r="BD825" i="9"/>
  <c r="BD826" i="9"/>
  <c r="BD827" i="9"/>
  <c r="BD828" i="9"/>
  <c r="BD829" i="9"/>
  <c r="BD830" i="9"/>
  <c r="BD831" i="9"/>
  <c r="BD832" i="9"/>
  <c r="BD833" i="9"/>
  <c r="BD834" i="9"/>
  <c r="BD835" i="9"/>
  <c r="BD836" i="9"/>
  <c r="BD837" i="9"/>
  <c r="BD838" i="9"/>
  <c r="BD839" i="9"/>
  <c r="BD840" i="9"/>
  <c r="BD841" i="9"/>
  <c r="BD842" i="9"/>
  <c r="BD843" i="9"/>
  <c r="BD844" i="9"/>
  <c r="BD845" i="9"/>
  <c r="BD846" i="9"/>
  <c r="BD847" i="9"/>
  <c r="BD848" i="9"/>
  <c r="BD849" i="9"/>
  <c r="BD850" i="9"/>
  <c r="BD851" i="9"/>
  <c r="BD852" i="9"/>
  <c r="BD853" i="9"/>
  <c r="BD854" i="9"/>
  <c r="BD855" i="9"/>
  <c r="BD856" i="9"/>
  <c r="BD857" i="9"/>
  <c r="BD858" i="9"/>
  <c r="BD859" i="9"/>
  <c r="BD860" i="9"/>
  <c r="BD861" i="9"/>
  <c r="BD862" i="9"/>
  <c r="BD863" i="9"/>
  <c r="BD864" i="9"/>
  <c r="BD865" i="9"/>
  <c r="BD866" i="9"/>
  <c r="BD867" i="9"/>
  <c r="BD868" i="9"/>
  <c r="BD869" i="9"/>
  <c r="BD870" i="9"/>
  <c r="BD871" i="9"/>
  <c r="BD872" i="9"/>
  <c r="BD873" i="9"/>
  <c r="BD874" i="9"/>
  <c r="BD875" i="9"/>
  <c r="BD876" i="9"/>
  <c r="BD877" i="9"/>
  <c r="BC745" i="9"/>
  <c r="BC746" i="9"/>
  <c r="BC747" i="9"/>
  <c r="BC748" i="9"/>
  <c r="BC749" i="9"/>
  <c r="BC750" i="9"/>
  <c r="BC751" i="9"/>
  <c r="BC752" i="9"/>
  <c r="BC753" i="9"/>
  <c r="BC754" i="9"/>
  <c r="BC755" i="9"/>
  <c r="BC756" i="9"/>
  <c r="BC757" i="9"/>
  <c r="BC758" i="9"/>
  <c r="BC759" i="9"/>
  <c r="BC760" i="9"/>
  <c r="BC761" i="9"/>
  <c r="BC762" i="9"/>
  <c r="BC763" i="9"/>
  <c r="BC764" i="9"/>
  <c r="BC765" i="9"/>
  <c r="BC766" i="9"/>
  <c r="BC767" i="9"/>
  <c r="BC768" i="9"/>
  <c r="BC769" i="9"/>
  <c r="BC770" i="9"/>
  <c r="BC771" i="9"/>
  <c r="BC772" i="9"/>
  <c r="BE771" i="9" l="1"/>
  <c r="AZ771" i="9"/>
  <c r="AX771" i="9"/>
  <c r="AU771" i="9"/>
  <c r="AV771" i="9" s="1"/>
  <c r="AO771" i="9"/>
  <c r="AK771" i="9"/>
  <c r="AI771" i="9"/>
  <c r="AS771" i="9" s="1"/>
  <c r="AT771" i="9" s="1"/>
  <c r="AE771" i="9"/>
  <c r="AH771" i="9" s="1"/>
  <c r="AG771" i="9" l="1"/>
  <c r="T729" i="9" l="1"/>
  <c r="S729" i="9"/>
  <c r="AZ768" i="9" l="1"/>
  <c r="AX768" i="9"/>
  <c r="AK768" i="9"/>
  <c r="AE768" i="9"/>
  <c r="AH768" i="9" s="1"/>
  <c r="Y768" i="9"/>
  <c r="AO768" i="9" s="1"/>
  <c r="T768" i="9"/>
  <c r="AI768" i="9" s="1"/>
  <c r="AS768" i="9" s="1"/>
  <c r="AT768" i="9" s="1"/>
  <c r="S768" i="9"/>
  <c r="BC743" i="9"/>
  <c r="BF743" i="9" s="1"/>
  <c r="AZ743" i="9"/>
  <c r="AX743" i="9"/>
  <c r="AU743" i="9"/>
  <c r="AV743" i="9" s="1"/>
  <c r="AO743" i="9"/>
  <c r="AK743" i="9"/>
  <c r="AI743" i="9"/>
  <c r="AS743" i="9" s="1"/>
  <c r="AT743" i="9" s="1"/>
  <c r="AE743" i="9"/>
  <c r="AH743" i="9" s="1"/>
  <c r="BC742" i="9"/>
  <c r="BF742" i="9" s="1"/>
  <c r="AZ742" i="9"/>
  <c r="AX742" i="9"/>
  <c r="AU742" i="9"/>
  <c r="AV742" i="9" s="1"/>
  <c r="AO742" i="9"/>
  <c r="AK742" i="9"/>
  <c r="AI742" i="9"/>
  <c r="AS742" i="9" s="1"/>
  <c r="AT742" i="9" s="1"/>
  <c r="AE742" i="9"/>
  <c r="AH742" i="9" s="1"/>
  <c r="BC741" i="9"/>
  <c r="BF741" i="9" s="1"/>
  <c r="AZ741" i="9"/>
  <c r="AX741" i="9"/>
  <c r="AU741" i="9"/>
  <c r="AV741" i="9" s="1"/>
  <c r="AO741" i="9"/>
  <c r="AK741" i="9"/>
  <c r="AI741" i="9"/>
  <c r="AS741" i="9" s="1"/>
  <c r="AT741" i="9" s="1"/>
  <c r="AE741" i="9"/>
  <c r="AH741" i="9" s="1"/>
  <c r="BC740" i="9"/>
  <c r="BF740" i="9" s="1"/>
  <c r="AZ740" i="9"/>
  <c r="AX740" i="9"/>
  <c r="AU740" i="9"/>
  <c r="AV740" i="9" s="1"/>
  <c r="AS740" i="9"/>
  <c r="AT740" i="9" s="1"/>
  <c r="AO740" i="9"/>
  <c r="AK740" i="9"/>
  <c r="AI740" i="9"/>
  <c r="AE740" i="9"/>
  <c r="AH740" i="9" s="1"/>
  <c r="BC739" i="9"/>
  <c r="BF739" i="9" s="1"/>
  <c r="AZ739" i="9"/>
  <c r="AX739" i="9"/>
  <c r="AU739" i="9"/>
  <c r="AV739" i="9" s="1"/>
  <c r="AO739" i="9"/>
  <c r="AK739" i="9"/>
  <c r="AI739" i="9"/>
  <c r="AS739" i="9" s="1"/>
  <c r="AT739" i="9" s="1"/>
  <c r="AE739" i="9"/>
  <c r="AH739" i="9" s="1"/>
  <c r="AU768" i="9" l="1"/>
  <c r="AV768" i="9" s="1"/>
  <c r="AG768" i="9"/>
  <c r="BE768" i="9"/>
  <c r="AG739" i="9"/>
  <c r="BD739" i="9"/>
  <c r="AG740" i="9"/>
  <c r="BD740" i="9"/>
  <c r="AG741" i="9"/>
  <c r="BD741" i="9"/>
  <c r="AG742" i="9"/>
  <c r="BD742" i="9"/>
  <c r="AG743" i="9"/>
  <c r="BD743" i="9"/>
  <c r="BE739" i="9"/>
  <c r="BE740" i="9"/>
  <c r="BE741" i="9"/>
  <c r="BE742" i="9"/>
  <c r="BE743" i="9"/>
  <c r="BC734" i="9" l="1"/>
  <c r="BF734" i="9" s="1"/>
  <c r="AZ734" i="9"/>
  <c r="AX734" i="9"/>
  <c r="AU734" i="9"/>
  <c r="AV734" i="9" s="1"/>
  <c r="AO734" i="9"/>
  <c r="AK734" i="9"/>
  <c r="AI734" i="9"/>
  <c r="AS734" i="9" s="1"/>
  <c r="AT734" i="9" s="1"/>
  <c r="AE734" i="9"/>
  <c r="AH734" i="9" s="1"/>
  <c r="AC716" i="9"/>
  <c r="AC715" i="9"/>
  <c r="AG734" i="9" l="1"/>
  <c r="BD734" i="9"/>
  <c r="BE734" i="9"/>
  <c r="BC712" i="9"/>
  <c r="BD712" i="9" s="1"/>
  <c r="AZ712" i="9"/>
  <c r="AX712" i="9"/>
  <c r="AU712" i="9"/>
  <c r="AV712" i="9" s="1"/>
  <c r="AO712" i="9"/>
  <c r="AK712" i="9"/>
  <c r="AI712" i="9"/>
  <c r="AS712" i="9" s="1"/>
  <c r="AT712" i="9" s="1"/>
  <c r="AE712" i="9"/>
  <c r="AG712" i="9" s="1"/>
  <c r="T797" i="9"/>
  <c r="S797" i="9"/>
  <c r="BE712" i="9" l="1"/>
  <c r="AH712" i="9"/>
  <c r="BF712" i="9"/>
  <c r="AE701" i="9" l="1"/>
  <c r="AG701" i="9" s="1"/>
  <c r="BC720" i="9"/>
  <c r="BF720" i="9" s="1"/>
  <c r="AZ720" i="9"/>
  <c r="AX720" i="9"/>
  <c r="AU720" i="9"/>
  <c r="AV720" i="9" s="1"/>
  <c r="AO720" i="9"/>
  <c r="AK720" i="9"/>
  <c r="AI720" i="9"/>
  <c r="AS720" i="9" s="1"/>
  <c r="AT720" i="9" s="1"/>
  <c r="AE720" i="9"/>
  <c r="AH720" i="9" s="1"/>
  <c r="BC716" i="9"/>
  <c r="BF716" i="9" s="1"/>
  <c r="AZ716" i="9"/>
  <c r="AX716" i="9"/>
  <c r="AU716" i="9"/>
  <c r="AV716" i="9" s="1"/>
  <c r="AO716" i="9"/>
  <c r="AK716" i="9"/>
  <c r="AI716" i="9"/>
  <c r="AS716" i="9" s="1"/>
  <c r="AT716" i="9" s="1"/>
  <c r="AE716" i="9"/>
  <c r="AH716" i="9" s="1"/>
  <c r="BC724" i="9"/>
  <c r="BE724" i="9" s="1"/>
  <c r="AZ724" i="9"/>
  <c r="AX724" i="9"/>
  <c r="AU724" i="9"/>
  <c r="AV724" i="9" s="1"/>
  <c r="AO724" i="9"/>
  <c r="AK724" i="9"/>
  <c r="AI724" i="9"/>
  <c r="AS724" i="9" s="1"/>
  <c r="AT724" i="9" s="1"/>
  <c r="AE724" i="9"/>
  <c r="AH724" i="9" s="1"/>
  <c r="BF719" i="9"/>
  <c r="AE719" i="9"/>
  <c r="BC718" i="9"/>
  <c r="BF718" i="9" s="1"/>
  <c r="AZ718" i="9"/>
  <c r="AX718" i="9"/>
  <c r="AU718" i="9"/>
  <c r="AV718" i="9" s="1"/>
  <c r="AO718" i="9"/>
  <c r="AK718" i="9"/>
  <c r="AI718" i="9"/>
  <c r="AS718" i="9" s="1"/>
  <c r="AT718" i="9" s="1"/>
  <c r="AE718" i="9"/>
  <c r="AG718" i="9" s="1"/>
  <c r="BC717" i="9"/>
  <c r="BF717" i="9" s="1"/>
  <c r="AZ717" i="9"/>
  <c r="AX717" i="9"/>
  <c r="AU717" i="9"/>
  <c r="AV717" i="9" s="1"/>
  <c r="AO717" i="9"/>
  <c r="AK717" i="9"/>
  <c r="AI717" i="9"/>
  <c r="AS717" i="9" s="1"/>
  <c r="AT717" i="9" s="1"/>
  <c r="AE717" i="9"/>
  <c r="AG717" i="9" s="1"/>
  <c r="BC715" i="9"/>
  <c r="BF715" i="9" s="1"/>
  <c r="AZ715" i="9"/>
  <c r="AX715" i="9"/>
  <c r="AU715" i="9"/>
  <c r="AV715" i="9" s="1"/>
  <c r="AO715" i="9"/>
  <c r="AK715" i="9"/>
  <c r="AI715" i="9"/>
  <c r="AS715" i="9" s="1"/>
  <c r="AT715" i="9" s="1"/>
  <c r="AE715" i="9"/>
  <c r="AH715" i="9" s="1"/>
  <c r="BC710" i="9"/>
  <c r="BF710" i="9" s="1"/>
  <c r="AZ710" i="9"/>
  <c r="AX710" i="9"/>
  <c r="AU710" i="9"/>
  <c r="AV710" i="9" s="1"/>
  <c r="AO710" i="9"/>
  <c r="AK710" i="9"/>
  <c r="AI710" i="9"/>
  <c r="AS710" i="9" s="1"/>
  <c r="AT710" i="9" s="1"/>
  <c r="AE710" i="9"/>
  <c r="AH710" i="9" s="1"/>
  <c r="AG720" i="9" l="1"/>
  <c r="BD720" i="9"/>
  <c r="BE720" i="9"/>
  <c r="BE717" i="9"/>
  <c r="AG716" i="9"/>
  <c r="BD716" i="9"/>
  <c r="AH718" i="9"/>
  <c r="BD717" i="9"/>
  <c r="BE716" i="9"/>
  <c r="AG715" i="9"/>
  <c r="AH717" i="9"/>
  <c r="BD718" i="9"/>
  <c r="BF724" i="9"/>
  <c r="BD715" i="9"/>
  <c r="BE718" i="9"/>
  <c r="AG710" i="9"/>
  <c r="BD710" i="9"/>
  <c r="BE710" i="9"/>
  <c r="BE715" i="9"/>
  <c r="AG724" i="9"/>
  <c r="BD724" i="9"/>
  <c r="BC676" i="9" l="1"/>
  <c r="BF676" i="9" s="1"/>
  <c r="AX676" i="9"/>
  <c r="AU676" i="9"/>
  <c r="AE676" i="9"/>
  <c r="AH676" i="9" s="1"/>
  <c r="BC675" i="9"/>
  <c r="BD675" i="9" s="1"/>
  <c r="AX675" i="9"/>
  <c r="AU675" i="9"/>
  <c r="AE675" i="9"/>
  <c r="AG675" i="9" s="1"/>
  <c r="AG676" i="9" l="1"/>
  <c r="AH675" i="9"/>
  <c r="BE675" i="9"/>
  <c r="BF675" i="9"/>
  <c r="BD676" i="9"/>
  <c r="BE676" i="9"/>
  <c r="AE1297" i="9" l="1"/>
  <c r="AE1296" i="9"/>
  <c r="AE1295" i="9"/>
  <c r="AE1294" i="9"/>
  <c r="AE1293" i="9"/>
  <c r="AE1292" i="9"/>
  <c r="AE1291" i="9"/>
  <c r="AE1290" i="9"/>
  <c r="AE1289" i="9"/>
  <c r="AE1288" i="9"/>
  <c r="AE1287" i="9"/>
  <c r="AE1286" i="9"/>
  <c r="AE1285" i="9"/>
  <c r="AE1284" i="9"/>
  <c r="AE1283" i="9"/>
  <c r="AE1282" i="9"/>
  <c r="AE1281" i="9"/>
  <c r="AE1280" i="9"/>
  <c r="AE1279" i="9"/>
  <c r="AE1278" i="9"/>
  <c r="AE1277" i="9"/>
  <c r="AE1276" i="9"/>
  <c r="AE1275" i="9"/>
  <c r="AE1274" i="9"/>
  <c r="AE1273" i="9"/>
  <c r="AE1272" i="9"/>
  <c r="AE1271" i="9"/>
  <c r="AE1270" i="9"/>
  <c r="AE1269" i="9"/>
  <c r="AE1268" i="9"/>
  <c r="AE1267" i="9"/>
  <c r="AE1266" i="9"/>
  <c r="AE1265" i="9"/>
  <c r="AE1264" i="9"/>
  <c r="AE1263" i="9"/>
  <c r="AE1262" i="9"/>
  <c r="AE1261" i="9"/>
  <c r="AE1260" i="9"/>
  <c r="AE1259" i="9"/>
  <c r="AE1258" i="9"/>
  <c r="AE1257" i="9"/>
  <c r="AE1256" i="9"/>
  <c r="AE1255" i="9"/>
  <c r="AE1254" i="9"/>
  <c r="AE1253" i="9"/>
  <c r="AE1252" i="9"/>
  <c r="AE1251" i="9"/>
  <c r="AE1250" i="9"/>
  <c r="AE1249" i="9"/>
  <c r="AE1248" i="9"/>
  <c r="AE1247" i="9"/>
  <c r="AE1246" i="9"/>
  <c r="AE1245" i="9"/>
  <c r="AE1244" i="9"/>
  <c r="AE1243" i="9"/>
  <c r="AE1242" i="9"/>
  <c r="AE1241" i="9"/>
  <c r="AE1240" i="9"/>
  <c r="AE1239" i="9"/>
  <c r="AE1238" i="9"/>
  <c r="AE1237" i="9"/>
  <c r="AE1236" i="9"/>
  <c r="AE1235" i="9"/>
  <c r="AE1234" i="9"/>
  <c r="AE1233" i="9"/>
  <c r="AE1232" i="9"/>
  <c r="AE1231" i="9"/>
  <c r="AE1230" i="9"/>
  <c r="AE1229" i="9"/>
  <c r="AE1228" i="9"/>
  <c r="AE1227" i="9"/>
  <c r="AE1226" i="9"/>
  <c r="AE1225" i="9"/>
  <c r="AE1224" i="9"/>
  <c r="AE1223" i="9"/>
  <c r="AE1222" i="9"/>
  <c r="AE1221" i="9"/>
  <c r="AE1220" i="9"/>
  <c r="AE1219" i="9"/>
  <c r="AE1218" i="9"/>
  <c r="AE1217" i="9"/>
  <c r="AE1216" i="9"/>
  <c r="AE1215" i="9"/>
  <c r="AE1214" i="9"/>
  <c r="AE1213" i="9"/>
  <c r="AE1212" i="9"/>
  <c r="AE1211" i="9"/>
  <c r="AE1210" i="9"/>
  <c r="AE1209" i="9"/>
  <c r="AE1208" i="9"/>
  <c r="AE1207" i="9"/>
  <c r="AE1206" i="9"/>
  <c r="AE1205" i="9"/>
  <c r="AE1204" i="9"/>
  <c r="AE1203" i="9"/>
  <c r="AE1202" i="9"/>
  <c r="AE1201" i="9"/>
  <c r="AE1200" i="9"/>
  <c r="AE1199" i="9"/>
  <c r="AE1198" i="9"/>
  <c r="AE1197" i="9"/>
  <c r="AE1196" i="9"/>
  <c r="AE1195" i="9"/>
  <c r="AE1194" i="9"/>
  <c r="AE1193" i="9"/>
  <c r="AE1192" i="9"/>
  <c r="AE1191" i="9"/>
  <c r="AE1190" i="9"/>
  <c r="AE1189" i="9"/>
  <c r="AE1188" i="9"/>
  <c r="AE1187" i="9"/>
  <c r="AE1186" i="9"/>
  <c r="AE1185" i="9"/>
  <c r="AE1184" i="9"/>
  <c r="AE1183" i="9"/>
  <c r="AE1182" i="9"/>
  <c r="AE1181" i="9"/>
  <c r="AE1180" i="9"/>
  <c r="AE1179" i="9"/>
  <c r="AE1178" i="9"/>
  <c r="AE1177" i="9"/>
  <c r="AE1176" i="9"/>
  <c r="AE1175" i="9"/>
  <c r="AE1174" i="9"/>
  <c r="AE1173" i="9"/>
  <c r="AE1172" i="9"/>
  <c r="AE1171" i="9"/>
  <c r="AE1170" i="9"/>
  <c r="AE1169" i="9"/>
  <c r="AE1168" i="9"/>
  <c r="AE1167" i="9"/>
  <c r="AE1166" i="9"/>
  <c r="AE1165" i="9"/>
  <c r="AE1164" i="9"/>
  <c r="AE1163" i="9"/>
  <c r="AE1162" i="9"/>
  <c r="AE1161" i="9"/>
  <c r="AE1160" i="9"/>
  <c r="AE1159" i="9"/>
  <c r="AE1158" i="9"/>
  <c r="AE1157" i="9"/>
  <c r="AE1156" i="9"/>
  <c r="AE1155" i="9"/>
  <c r="AE1154" i="9"/>
  <c r="AE1153" i="9"/>
  <c r="AE1152" i="9"/>
  <c r="AE1151" i="9"/>
  <c r="AE1150" i="9"/>
  <c r="AE1149" i="9"/>
  <c r="AE1148" i="9"/>
  <c r="AE1147" i="9"/>
  <c r="AE1146" i="9"/>
  <c r="AE1145" i="9"/>
  <c r="AE1144" i="9"/>
  <c r="AE1143" i="9"/>
  <c r="AE1142" i="9"/>
  <c r="AE1141" i="9"/>
  <c r="AE1140" i="9"/>
  <c r="AE1139" i="9"/>
  <c r="AE1138" i="9"/>
  <c r="AE1137" i="9"/>
  <c r="AE1136" i="9"/>
  <c r="AE1135" i="9"/>
  <c r="AE1134" i="9"/>
  <c r="AE1133" i="9"/>
  <c r="AE1132" i="9"/>
  <c r="AE1131" i="9"/>
  <c r="AE1130" i="9"/>
  <c r="AE1129" i="9"/>
  <c r="AE1128" i="9"/>
  <c r="AE1127" i="9"/>
  <c r="AE1126" i="9"/>
  <c r="AE1125" i="9"/>
  <c r="AE1124" i="9"/>
  <c r="AE1123" i="9"/>
  <c r="AE1122" i="9"/>
  <c r="AE1121" i="9"/>
  <c r="AE1120" i="9"/>
  <c r="AE1119" i="9"/>
  <c r="AE1118" i="9"/>
  <c r="AE1117" i="9"/>
  <c r="AE1116" i="9"/>
  <c r="AE1115" i="9"/>
  <c r="AE1114" i="9"/>
  <c r="AE1113" i="9"/>
  <c r="AE1112" i="9"/>
  <c r="AE1111" i="9"/>
  <c r="AE1110" i="9"/>
  <c r="AE1109" i="9"/>
  <c r="AE1108" i="9"/>
  <c r="AE1107" i="9"/>
  <c r="AE1106" i="9"/>
  <c r="AE1105" i="9"/>
  <c r="AE1104" i="9"/>
  <c r="AE1103" i="9"/>
  <c r="AE1102" i="9"/>
  <c r="AE1101" i="9"/>
  <c r="AE1100" i="9"/>
  <c r="AE1099" i="9"/>
  <c r="AE1098" i="9"/>
  <c r="AE1097" i="9"/>
  <c r="AE1096" i="9"/>
  <c r="AE1095" i="9"/>
  <c r="AE1094" i="9"/>
  <c r="AE1093" i="9"/>
  <c r="AE1092" i="9"/>
  <c r="AE1091" i="9"/>
  <c r="AE1090" i="9"/>
  <c r="AE1089" i="9"/>
  <c r="AE1088" i="9"/>
  <c r="AE1087" i="9"/>
  <c r="AE1086" i="9"/>
  <c r="AE1085" i="9"/>
  <c r="AE1084" i="9"/>
  <c r="AE1083" i="9"/>
  <c r="AE1082" i="9"/>
  <c r="AE1081" i="9"/>
  <c r="AE1080" i="9"/>
  <c r="AE1079" i="9"/>
  <c r="AE1078" i="9"/>
  <c r="AE1077" i="9"/>
  <c r="AE1076" i="9"/>
  <c r="AE1075" i="9"/>
  <c r="AE1074" i="9"/>
  <c r="AE1073" i="9"/>
  <c r="AE1072" i="9"/>
  <c r="AE1071" i="9"/>
  <c r="AE1070" i="9"/>
  <c r="AE1069" i="9"/>
  <c r="AE1068" i="9"/>
  <c r="AE1067" i="9"/>
  <c r="AE1066" i="9"/>
  <c r="AE1065" i="9"/>
  <c r="AE1064" i="9"/>
  <c r="AE1063" i="9"/>
  <c r="AE1062" i="9"/>
  <c r="AE1061" i="9"/>
  <c r="AE1060" i="9"/>
  <c r="AE1059" i="9"/>
  <c r="AE1058" i="9"/>
  <c r="AE1057" i="9"/>
  <c r="AE1056" i="9"/>
  <c r="AE1055" i="9"/>
  <c r="AE1054" i="9"/>
  <c r="AE1053" i="9"/>
  <c r="AE1052" i="9"/>
  <c r="AE1051" i="9"/>
  <c r="AE1050" i="9"/>
  <c r="AE1049" i="9"/>
  <c r="AE1048" i="9"/>
  <c r="AE1047" i="9"/>
  <c r="AE1046" i="9"/>
  <c r="AE1045" i="9"/>
  <c r="AE1044" i="9"/>
  <c r="AE1043" i="9"/>
  <c r="AE1042" i="9"/>
  <c r="AE1041" i="9"/>
  <c r="AE1040" i="9"/>
  <c r="AE1039" i="9"/>
  <c r="AE1038" i="9"/>
  <c r="AE1037" i="9"/>
  <c r="AE1036" i="9"/>
  <c r="AE1035" i="9"/>
  <c r="AE1034" i="9"/>
  <c r="AE1033" i="9"/>
  <c r="AE1032" i="9"/>
  <c r="AE1031" i="9"/>
  <c r="AE1030" i="9"/>
  <c r="AE1029" i="9"/>
  <c r="AE1028" i="9"/>
  <c r="AE1027" i="9"/>
  <c r="AE1026" i="9"/>
  <c r="AE1025" i="9"/>
  <c r="AE1024" i="9"/>
  <c r="AE1023" i="9"/>
  <c r="AE1022" i="9"/>
  <c r="AE1021" i="9"/>
  <c r="AE1020" i="9"/>
  <c r="AE1019" i="9"/>
  <c r="AE1018" i="9"/>
  <c r="AE1017" i="9"/>
  <c r="AE1016" i="9"/>
  <c r="AE1015" i="9"/>
  <c r="AE1014" i="9"/>
  <c r="AE1013" i="9"/>
  <c r="AE1012" i="9"/>
  <c r="AE1011" i="9"/>
  <c r="AE1010" i="9"/>
  <c r="AE1009" i="9"/>
  <c r="AE1008" i="9"/>
  <c r="AE1007" i="9"/>
  <c r="AE1006" i="9"/>
  <c r="AE1005" i="9"/>
  <c r="AE1004" i="9"/>
  <c r="AE1003" i="9"/>
  <c r="AE1002" i="9"/>
  <c r="AE1001" i="9"/>
  <c r="AE1000" i="9"/>
  <c r="AE999" i="9"/>
  <c r="AE998" i="9"/>
  <c r="AE997" i="9"/>
  <c r="AE996" i="9"/>
  <c r="AE995" i="9"/>
  <c r="AE994" i="9"/>
  <c r="AE993" i="9"/>
  <c r="AE992" i="9"/>
  <c r="AE991" i="9"/>
  <c r="AE990" i="9"/>
  <c r="AE989" i="9"/>
  <c r="AE988" i="9"/>
  <c r="AE987" i="9"/>
  <c r="AE986" i="9"/>
  <c r="AE985" i="9"/>
  <c r="AE984" i="9"/>
  <c r="AE983" i="9"/>
  <c r="AE982" i="9"/>
  <c r="AE981" i="9"/>
  <c r="AE980" i="9"/>
  <c r="AE979" i="9"/>
  <c r="AE978" i="9"/>
  <c r="AE977" i="9"/>
  <c r="AE976" i="9"/>
  <c r="AE975" i="9"/>
  <c r="AE974" i="9"/>
  <c r="AE973" i="9"/>
  <c r="AE972" i="9"/>
  <c r="AE971" i="9"/>
  <c r="AE970" i="9"/>
  <c r="AE969" i="9"/>
  <c r="AE968" i="9"/>
  <c r="AE967" i="9"/>
  <c r="AE966" i="9"/>
  <c r="AE965" i="9"/>
  <c r="AE964" i="9"/>
  <c r="AE963" i="9"/>
  <c r="AE962" i="9"/>
  <c r="AE961" i="9"/>
  <c r="AE960" i="9"/>
  <c r="AE959" i="9"/>
  <c r="AE958" i="9"/>
  <c r="AE957" i="9"/>
  <c r="AE956" i="9"/>
  <c r="AE955" i="9"/>
  <c r="AE954" i="9"/>
  <c r="AE953" i="9"/>
  <c r="AE952" i="9"/>
  <c r="AE951" i="9"/>
  <c r="AE950" i="9"/>
  <c r="AE949" i="9"/>
  <c r="AE948" i="9"/>
  <c r="AE947" i="9"/>
  <c r="AE946" i="9"/>
  <c r="AE945" i="9"/>
  <c r="AE944" i="9"/>
  <c r="AE943" i="9"/>
  <c r="AE942" i="9"/>
  <c r="AE941" i="9"/>
  <c r="AE940" i="9"/>
  <c r="AE939" i="9"/>
  <c r="AE938" i="9"/>
  <c r="AE937" i="9"/>
  <c r="AE936" i="9"/>
  <c r="AE935" i="9"/>
  <c r="AE934" i="9"/>
  <c r="AE933" i="9"/>
  <c r="AE932" i="9"/>
  <c r="AE931" i="9"/>
  <c r="AE930" i="9"/>
  <c r="AE929" i="9"/>
  <c r="AE928" i="9"/>
  <c r="AE927" i="9"/>
  <c r="AE926" i="9"/>
  <c r="AE925" i="9"/>
  <c r="AE924" i="9"/>
  <c r="AE923" i="9"/>
  <c r="AE922" i="9"/>
  <c r="AE921" i="9"/>
  <c r="AE920" i="9"/>
  <c r="AE919" i="9"/>
  <c r="AE918" i="9"/>
  <c r="AE917" i="9"/>
  <c r="AE916" i="9"/>
  <c r="AE915" i="9"/>
  <c r="AE914" i="9"/>
  <c r="AE913" i="9"/>
  <c r="AE912" i="9"/>
  <c r="AE911" i="9"/>
  <c r="AE910" i="9"/>
  <c r="AE909" i="9"/>
  <c r="AE908" i="9"/>
  <c r="AE907" i="9"/>
  <c r="AE906" i="9"/>
  <c r="AE905" i="9"/>
  <c r="AE904" i="9"/>
  <c r="AE903" i="9"/>
  <c r="AE902" i="9"/>
  <c r="AE901" i="9"/>
  <c r="AE900" i="9"/>
  <c r="AE899" i="9"/>
  <c r="AE898" i="9"/>
  <c r="AE897" i="9"/>
  <c r="AE896" i="9"/>
  <c r="AE895" i="9"/>
  <c r="AE894" i="9"/>
  <c r="AE893" i="9"/>
  <c r="AE892" i="9"/>
  <c r="AE891" i="9"/>
  <c r="AE890" i="9"/>
  <c r="AE889" i="9"/>
  <c r="AE888" i="9"/>
  <c r="AE887" i="9"/>
  <c r="AE886" i="9"/>
  <c r="AE885" i="9"/>
  <c r="AE884" i="9"/>
  <c r="AE883" i="9"/>
  <c r="AE882" i="9"/>
  <c r="AE881" i="9"/>
  <c r="AE880" i="9"/>
  <c r="AE879" i="9"/>
  <c r="AE878" i="9"/>
  <c r="AE877" i="9"/>
  <c r="AE876" i="9"/>
  <c r="AE875" i="9"/>
  <c r="AE874" i="9"/>
  <c r="AE873" i="9"/>
  <c r="AE872" i="9"/>
  <c r="AE871" i="9"/>
  <c r="AE870" i="9"/>
  <c r="AE869" i="9"/>
  <c r="AE868" i="9"/>
  <c r="AE867" i="9"/>
  <c r="AE866" i="9"/>
  <c r="AE865" i="9"/>
  <c r="AE864" i="9"/>
  <c r="AE863" i="9"/>
  <c r="AE862" i="9"/>
  <c r="AE861" i="9"/>
  <c r="AE860" i="9"/>
  <c r="AE859" i="9"/>
  <c r="AE858" i="9"/>
  <c r="AE857" i="9"/>
  <c r="AE856" i="9"/>
  <c r="AE855" i="9"/>
  <c r="AE854" i="9"/>
  <c r="AE853" i="9"/>
  <c r="AE852" i="9"/>
  <c r="AE851" i="9"/>
  <c r="AE850" i="9"/>
  <c r="AE849" i="9"/>
  <c r="AE848" i="9"/>
  <c r="AE847" i="9"/>
  <c r="AE846" i="9"/>
  <c r="AE845" i="9"/>
  <c r="AE844" i="9"/>
  <c r="AE843" i="9"/>
  <c r="AE842" i="9"/>
  <c r="AE841" i="9"/>
  <c r="AE840" i="9"/>
  <c r="AE839" i="9"/>
  <c r="AE838" i="9"/>
  <c r="AE837" i="9"/>
  <c r="AE836" i="9"/>
  <c r="AE835" i="9"/>
  <c r="AE834" i="9"/>
  <c r="AE833" i="9"/>
  <c r="AE832" i="9"/>
  <c r="AE831" i="9"/>
  <c r="AE830" i="9"/>
  <c r="AE829" i="9"/>
  <c r="AE828" i="9"/>
  <c r="AE827" i="9"/>
  <c r="AE826" i="9"/>
  <c r="AE825" i="9"/>
  <c r="AE824" i="9"/>
  <c r="AE823" i="9"/>
  <c r="AE822" i="9"/>
  <c r="AE821" i="9"/>
  <c r="AE820" i="9"/>
  <c r="AE819" i="9"/>
  <c r="AE818" i="9"/>
  <c r="AE817" i="9"/>
  <c r="AE816" i="9"/>
  <c r="AE815" i="9"/>
  <c r="AE814" i="9"/>
  <c r="AE813" i="9"/>
  <c r="AE812" i="9"/>
  <c r="AE811" i="9"/>
  <c r="AE810" i="9"/>
  <c r="AE809" i="9"/>
  <c r="AE808" i="9"/>
  <c r="AE807" i="9"/>
  <c r="AE806" i="9"/>
  <c r="AE805" i="9"/>
  <c r="AE804" i="9"/>
  <c r="AE803" i="9"/>
  <c r="AE802" i="9"/>
  <c r="AE801" i="9"/>
  <c r="AE800" i="9"/>
  <c r="AE799" i="9"/>
  <c r="AE798" i="9"/>
  <c r="AE797" i="9"/>
  <c r="AE796" i="9"/>
  <c r="AE793" i="9"/>
  <c r="AE792" i="9"/>
  <c r="AE674" i="9"/>
  <c r="AE673" i="9"/>
  <c r="AE672" i="9"/>
  <c r="AE671" i="9"/>
  <c r="AN676" i="9" s="1"/>
  <c r="AE670" i="9"/>
  <c r="AN675" i="9" s="1"/>
  <c r="AE669" i="9"/>
  <c r="AE668" i="9"/>
  <c r="AE667" i="9"/>
  <c r="AE666" i="9"/>
  <c r="AE665" i="9"/>
  <c r="AE664" i="9"/>
  <c r="AE663" i="9"/>
  <c r="AE662" i="9"/>
  <c r="AE661" i="9"/>
  <c r="AE660" i="9"/>
  <c r="AE659" i="9"/>
  <c r="AE658" i="9"/>
  <c r="AE657" i="9"/>
  <c r="AE656" i="9"/>
  <c r="AE655" i="9"/>
  <c r="AE654" i="9"/>
  <c r="AE653" i="9"/>
  <c r="AE652" i="9"/>
  <c r="AE651" i="9"/>
  <c r="AE650" i="9"/>
  <c r="AE649" i="9"/>
  <c r="AE648" i="9"/>
  <c r="AE647" i="9"/>
  <c r="AE646" i="9"/>
  <c r="AE645" i="9"/>
  <c r="AE644" i="9"/>
  <c r="AE643" i="9"/>
  <c r="AE642" i="9"/>
  <c r="AE641" i="9"/>
  <c r="AE639" i="9"/>
  <c r="AE638" i="9"/>
  <c r="AE637" i="9"/>
  <c r="AE636" i="9"/>
  <c r="AE635" i="9"/>
  <c r="AE634" i="9"/>
  <c r="AE633" i="9"/>
  <c r="AE632" i="9"/>
  <c r="AE631" i="9"/>
  <c r="AE630" i="9"/>
  <c r="AE629" i="9"/>
  <c r="AE628" i="9"/>
  <c r="AE627" i="9"/>
  <c r="AE626" i="9"/>
  <c r="AE625" i="9"/>
  <c r="AE624" i="9"/>
  <c r="AE623" i="9"/>
  <c r="AE622" i="9"/>
  <c r="AE621" i="9"/>
  <c r="AE620" i="9"/>
  <c r="AE619" i="9"/>
  <c r="AE618" i="9"/>
  <c r="AE617" i="9"/>
  <c r="AE616" i="9"/>
  <c r="AE615" i="9"/>
  <c r="AE614" i="9"/>
  <c r="AE613" i="9"/>
  <c r="AE612" i="9"/>
  <c r="AE611" i="9"/>
  <c r="AE610" i="9"/>
  <c r="AE609" i="9"/>
  <c r="AE608" i="9"/>
  <c r="AE607" i="9"/>
  <c r="AE606" i="9"/>
  <c r="AE605" i="9"/>
  <c r="AE604" i="9"/>
  <c r="AE603" i="9"/>
  <c r="AE602" i="9"/>
  <c r="AE601" i="9"/>
  <c r="AE600" i="9"/>
  <c r="AE599" i="9"/>
  <c r="AE598" i="9"/>
  <c r="AE597" i="9"/>
  <c r="AE596" i="9"/>
  <c r="AE595" i="9"/>
  <c r="AE594" i="9"/>
  <c r="AE593" i="9"/>
  <c r="AE592" i="9"/>
  <c r="AE591" i="9"/>
  <c r="AE590" i="9"/>
  <c r="AE589" i="9"/>
  <c r="AE588" i="9"/>
  <c r="AE587" i="9"/>
  <c r="AE586" i="9"/>
  <c r="AE585" i="9"/>
  <c r="AE584" i="9"/>
  <c r="AE583" i="9"/>
  <c r="AE582" i="9"/>
  <c r="AE581" i="9"/>
  <c r="AE580" i="9"/>
  <c r="AE579" i="9"/>
  <c r="AE578" i="9"/>
  <c r="AE577" i="9"/>
  <c r="AE576" i="9"/>
  <c r="AE575" i="9"/>
  <c r="AE574" i="9"/>
  <c r="AE573" i="9"/>
  <c r="AE572" i="9"/>
  <c r="AE571" i="9"/>
  <c r="AE570" i="9"/>
  <c r="AE569" i="9"/>
  <c r="AE568" i="9"/>
  <c r="AE567" i="9"/>
  <c r="AE566" i="9"/>
  <c r="AE565" i="9"/>
  <c r="AE564" i="9"/>
  <c r="AE563" i="9"/>
  <c r="AE562" i="9"/>
  <c r="AE561" i="9"/>
  <c r="AE560" i="9"/>
  <c r="AE559" i="9"/>
  <c r="AE558" i="9"/>
  <c r="AE557" i="9"/>
  <c r="AE556" i="9"/>
  <c r="AE555" i="9"/>
  <c r="AE554" i="9"/>
  <c r="AE553" i="9"/>
  <c r="AE552" i="9"/>
  <c r="AE551" i="9"/>
  <c r="AE550" i="9"/>
  <c r="AE549" i="9"/>
  <c r="AE548" i="9"/>
  <c r="AE547" i="9"/>
  <c r="AE546" i="9"/>
  <c r="AE545" i="9"/>
  <c r="AE544" i="9"/>
  <c r="AE543" i="9"/>
  <c r="AE542" i="9"/>
  <c r="AE541" i="9"/>
  <c r="AE540" i="9"/>
  <c r="AE539" i="9"/>
  <c r="AE538" i="9"/>
  <c r="AE537" i="9"/>
  <c r="AE536" i="9"/>
  <c r="AE535" i="9"/>
  <c r="AE534" i="9"/>
  <c r="AE533" i="9"/>
  <c r="AE532" i="9"/>
  <c r="AE531" i="9"/>
  <c r="AE530" i="9"/>
  <c r="AE529" i="9"/>
  <c r="AE528" i="9"/>
  <c r="AE527" i="9"/>
  <c r="AE526" i="9"/>
  <c r="AE525" i="9"/>
  <c r="AE524" i="9"/>
  <c r="AE523" i="9"/>
  <c r="AE522" i="9"/>
  <c r="AE521" i="9"/>
  <c r="AE520" i="9"/>
  <c r="AE519" i="9"/>
  <c r="AE518" i="9"/>
  <c r="AE517" i="9"/>
  <c r="AE516" i="9"/>
  <c r="AE515" i="9"/>
  <c r="AE514" i="9"/>
  <c r="AE513" i="9"/>
  <c r="AE512" i="9"/>
  <c r="AE511" i="9"/>
  <c r="AE510" i="9"/>
  <c r="AE509" i="9"/>
  <c r="AE508" i="9"/>
  <c r="AE507" i="9"/>
  <c r="AE506" i="9"/>
  <c r="AE505" i="9"/>
  <c r="AE504" i="9"/>
  <c r="AE503" i="9"/>
  <c r="AE502" i="9"/>
  <c r="AE501" i="9"/>
  <c r="AE500" i="9"/>
  <c r="AE499" i="9"/>
  <c r="AE498" i="9"/>
  <c r="AE497" i="9"/>
  <c r="AE496" i="9"/>
  <c r="AE495" i="9"/>
  <c r="AE494" i="9"/>
  <c r="AE493" i="9"/>
  <c r="AE492" i="9"/>
  <c r="AE491" i="9"/>
  <c r="AE490" i="9"/>
  <c r="AE489" i="9"/>
  <c r="AE488" i="9"/>
  <c r="AE487" i="9"/>
  <c r="AE486" i="9"/>
  <c r="AE485" i="9"/>
  <c r="AE484" i="9"/>
  <c r="AE483" i="9"/>
  <c r="AE482" i="9"/>
  <c r="AE481" i="9"/>
  <c r="AE480" i="9"/>
  <c r="AE479" i="9"/>
  <c r="AE478" i="9"/>
  <c r="AE477" i="9"/>
  <c r="AE476" i="9"/>
  <c r="AE475" i="9"/>
  <c r="AE474" i="9"/>
  <c r="AE473" i="9"/>
  <c r="AE471" i="9"/>
  <c r="AE470" i="9"/>
  <c r="AE469" i="9"/>
  <c r="AE468" i="9"/>
  <c r="AE467" i="9"/>
  <c r="AE466" i="9"/>
  <c r="AE465" i="9"/>
  <c r="AE464" i="9"/>
  <c r="AE463" i="9"/>
  <c r="AE462" i="9"/>
  <c r="AE461" i="9"/>
  <c r="AE460" i="9"/>
  <c r="AE459" i="9"/>
  <c r="AE458" i="9"/>
  <c r="AE457" i="9"/>
  <c r="AE456" i="9"/>
  <c r="AE455" i="9"/>
  <c r="AE454" i="9"/>
  <c r="AE453" i="9"/>
  <c r="AE452" i="9"/>
  <c r="AE451" i="9"/>
  <c r="AE450" i="9"/>
  <c r="AE449" i="9"/>
  <c r="AE448" i="9"/>
  <c r="AE447" i="9"/>
  <c r="AE446" i="9"/>
  <c r="AE445" i="9"/>
  <c r="AE444" i="9"/>
  <c r="AE443" i="9"/>
  <c r="AE442" i="9"/>
  <c r="AE441" i="9"/>
  <c r="AE440" i="9"/>
  <c r="AE439" i="9"/>
  <c r="AE438" i="9"/>
  <c r="AE437" i="9"/>
  <c r="AE436" i="9"/>
  <c r="AE435" i="9"/>
  <c r="AE434" i="9"/>
  <c r="AE433" i="9"/>
  <c r="AE432" i="9"/>
  <c r="AE431" i="9"/>
  <c r="AE430" i="9"/>
  <c r="AE429" i="9"/>
  <c r="AE428" i="9"/>
  <c r="AE427" i="9"/>
  <c r="AE426" i="9"/>
  <c r="AE425" i="9"/>
  <c r="AE424" i="9"/>
  <c r="AE422" i="9"/>
  <c r="AE421" i="9"/>
  <c r="AE420" i="9"/>
  <c r="AE419" i="9"/>
  <c r="AE418" i="9"/>
  <c r="AE417" i="9"/>
  <c r="AE416" i="9"/>
  <c r="AE415" i="9"/>
  <c r="AE414" i="9"/>
  <c r="AE413" i="9"/>
  <c r="AE412" i="9"/>
  <c r="AE411" i="9"/>
  <c r="AE410" i="9"/>
  <c r="AE409" i="9"/>
  <c r="AE408" i="9"/>
  <c r="AE407" i="9"/>
  <c r="AE406" i="9"/>
  <c r="AE405" i="9"/>
  <c r="AE404" i="9"/>
  <c r="AE403" i="9"/>
  <c r="AE402" i="9"/>
  <c r="AE401" i="9"/>
  <c r="AE400" i="9"/>
  <c r="AE399" i="9"/>
  <c r="AE398" i="9"/>
  <c r="AE397" i="9"/>
  <c r="AE396" i="9"/>
  <c r="AE395" i="9"/>
  <c r="AE394" i="9"/>
  <c r="AE393" i="9"/>
  <c r="AE392" i="9"/>
  <c r="AE391" i="9"/>
  <c r="AE390" i="9"/>
  <c r="AE389" i="9"/>
  <c r="AE388" i="9"/>
  <c r="AE387" i="9"/>
  <c r="AE386" i="9"/>
  <c r="AE385" i="9"/>
  <c r="AE384" i="9"/>
  <c r="AE383" i="9"/>
  <c r="AE382" i="9"/>
  <c r="AE381" i="9"/>
  <c r="AE380" i="9"/>
  <c r="AE379" i="9"/>
  <c r="AE378" i="9"/>
  <c r="AE377" i="9"/>
  <c r="AE376" i="9"/>
  <c r="AE375" i="9"/>
  <c r="AE374" i="9"/>
  <c r="AE373" i="9"/>
  <c r="AE372" i="9"/>
  <c r="AE371" i="9"/>
  <c r="AE370" i="9"/>
  <c r="AE369" i="9"/>
  <c r="AE368" i="9"/>
  <c r="AE367" i="9"/>
  <c r="AE366" i="9"/>
  <c r="AE365" i="9"/>
  <c r="AE364" i="9"/>
  <c r="AE363" i="9"/>
  <c r="AE362" i="9"/>
  <c r="AE361" i="9"/>
  <c r="AE360" i="9"/>
  <c r="AE359" i="9"/>
  <c r="AE358" i="9"/>
  <c r="AE357" i="9"/>
  <c r="AE356" i="9"/>
  <c r="AE355" i="9"/>
  <c r="AE354" i="9"/>
  <c r="AE353" i="9"/>
  <c r="AE352" i="9"/>
  <c r="AE351" i="9"/>
  <c r="AE350" i="9"/>
  <c r="AE349" i="9"/>
  <c r="AE348" i="9"/>
  <c r="AE347" i="9"/>
  <c r="AE346" i="9"/>
  <c r="AE345" i="9"/>
  <c r="AE344" i="9"/>
  <c r="AE343" i="9"/>
  <c r="AE342" i="9"/>
  <c r="AE341" i="9"/>
  <c r="AE340" i="9"/>
  <c r="AE339" i="9"/>
  <c r="AE338" i="9"/>
  <c r="AE337" i="9"/>
  <c r="AE336" i="9"/>
  <c r="AE335" i="9"/>
  <c r="AE334" i="9"/>
  <c r="AE333" i="9"/>
  <c r="AE332" i="9"/>
  <c r="AE331" i="9"/>
  <c r="AE330" i="9"/>
  <c r="AE329" i="9"/>
  <c r="AE328" i="9"/>
  <c r="AE327" i="9"/>
  <c r="AE326" i="9"/>
  <c r="AE325" i="9"/>
  <c r="AE324" i="9"/>
  <c r="AE323" i="9"/>
  <c r="AE322" i="9"/>
  <c r="AE321" i="9"/>
  <c r="AE320" i="9"/>
  <c r="AE319" i="9"/>
  <c r="AE318" i="9"/>
  <c r="AE317" i="9"/>
  <c r="AE316" i="9"/>
  <c r="AE315" i="9"/>
  <c r="AE314" i="9"/>
  <c r="AE313" i="9"/>
  <c r="AE312" i="9"/>
  <c r="AE311" i="9"/>
  <c r="AE310" i="9"/>
  <c r="AE309" i="9"/>
  <c r="AE308" i="9"/>
  <c r="AE307" i="9"/>
  <c r="AE306" i="9"/>
  <c r="AE305" i="9"/>
  <c r="AE304" i="9"/>
  <c r="AE303" i="9"/>
  <c r="AE302" i="9"/>
  <c r="AE301" i="9"/>
  <c r="AE300" i="9"/>
  <c r="AE299" i="9"/>
  <c r="AE298" i="9"/>
  <c r="AE297" i="9"/>
  <c r="AE296" i="9"/>
  <c r="AE295" i="9"/>
  <c r="AE294" i="9"/>
  <c r="AE293" i="9"/>
  <c r="AE292" i="9"/>
  <c r="AE291" i="9"/>
  <c r="AE290" i="9"/>
  <c r="AE289" i="9"/>
  <c r="AE288" i="9"/>
  <c r="AE287" i="9"/>
  <c r="AE286" i="9"/>
  <c r="AE285" i="9"/>
  <c r="AE284" i="9"/>
  <c r="AE283" i="9"/>
  <c r="AE282" i="9"/>
  <c r="AE281" i="9"/>
  <c r="AE280" i="9"/>
  <c r="AE279" i="9"/>
  <c r="AE278" i="9"/>
  <c r="AE277" i="9"/>
  <c r="AE276" i="9"/>
  <c r="AE275" i="9"/>
  <c r="AE274" i="9"/>
  <c r="AE273" i="9"/>
  <c r="AE272" i="9"/>
  <c r="AE271" i="9"/>
  <c r="AE270" i="9"/>
  <c r="AE269" i="9"/>
  <c r="AE268" i="9"/>
  <c r="AE267" i="9"/>
  <c r="AE266" i="9"/>
  <c r="AE265" i="9"/>
  <c r="AE264" i="9"/>
  <c r="AE263" i="9"/>
  <c r="AE262" i="9"/>
  <c r="AE261" i="9"/>
  <c r="AE260" i="9"/>
  <c r="AE259" i="9"/>
  <c r="AE258" i="9"/>
  <c r="AE257" i="9"/>
  <c r="AE256" i="9"/>
  <c r="AE255" i="9"/>
  <c r="AE254" i="9"/>
  <c r="AE253" i="9"/>
  <c r="AE252" i="9"/>
  <c r="AE251" i="9"/>
  <c r="AE250" i="9"/>
  <c r="AE249" i="9"/>
  <c r="AE248" i="9"/>
  <c r="AE247" i="9"/>
  <c r="AE246" i="9"/>
  <c r="AE245" i="9"/>
  <c r="AE244" i="9"/>
  <c r="AE243" i="9"/>
  <c r="AE242" i="9"/>
  <c r="AE241" i="9"/>
  <c r="AE240" i="9"/>
  <c r="AE239" i="9"/>
  <c r="AE238" i="9"/>
  <c r="AE237" i="9"/>
  <c r="AE236" i="9"/>
  <c r="AE235" i="9"/>
  <c r="AE234" i="9"/>
  <c r="AE233" i="9"/>
  <c r="AE232" i="9"/>
  <c r="AE231" i="9"/>
  <c r="AE230" i="9"/>
  <c r="AE229" i="9"/>
  <c r="AE228" i="9"/>
  <c r="AE227" i="9"/>
  <c r="AE226" i="9"/>
  <c r="AE225" i="9"/>
  <c r="AE224" i="9"/>
  <c r="AE223" i="9"/>
  <c r="AE222" i="9"/>
  <c r="AE221" i="9"/>
  <c r="AE220" i="9"/>
  <c r="AE219" i="9"/>
  <c r="AE218" i="9"/>
  <c r="AE217" i="9"/>
  <c r="AE216" i="9"/>
  <c r="AE215" i="9"/>
  <c r="AE214" i="9"/>
  <c r="AE213" i="9"/>
  <c r="AE212" i="9"/>
  <c r="AE211" i="9"/>
  <c r="AE210" i="9"/>
  <c r="AE209" i="9"/>
  <c r="AE208" i="9"/>
  <c r="AE207" i="9"/>
  <c r="AE206" i="9"/>
  <c r="AE205" i="9"/>
  <c r="AE204" i="9"/>
  <c r="AE203" i="9"/>
  <c r="AE202" i="9"/>
  <c r="AE201" i="9"/>
  <c r="AE200" i="9"/>
  <c r="AE199" i="9"/>
  <c r="AE198" i="9"/>
  <c r="AE197" i="9"/>
  <c r="AE196" i="9"/>
  <c r="AE195" i="9"/>
  <c r="AE194" i="9"/>
  <c r="AE193" i="9"/>
  <c r="AE192" i="9"/>
  <c r="AE191" i="9"/>
  <c r="AE190" i="9"/>
  <c r="AE189" i="9"/>
  <c r="AE188" i="9"/>
  <c r="AE187" i="9"/>
  <c r="AE186" i="9"/>
  <c r="AE185" i="9"/>
  <c r="AE184" i="9"/>
  <c r="AE183" i="9"/>
  <c r="AE182" i="9"/>
  <c r="AE181" i="9"/>
  <c r="AE180" i="9"/>
  <c r="AE179" i="9"/>
  <c r="AE178" i="9"/>
  <c r="AE177" i="9"/>
  <c r="AE176" i="9"/>
  <c r="AE175" i="9"/>
  <c r="AE174" i="9"/>
  <c r="AE173" i="9"/>
  <c r="AE172" i="9"/>
  <c r="AE171" i="9"/>
  <c r="AE170" i="9"/>
  <c r="AE169" i="9"/>
  <c r="AE168" i="9"/>
  <c r="AE167" i="9"/>
  <c r="AE166" i="9"/>
  <c r="AE165" i="9"/>
  <c r="AE164" i="9"/>
  <c r="AE163" i="9"/>
  <c r="AE162" i="9"/>
  <c r="AE161" i="9"/>
  <c r="AE160" i="9"/>
  <c r="AE159" i="9"/>
  <c r="AE158" i="9"/>
  <c r="AE157" i="9"/>
  <c r="AE156" i="9"/>
  <c r="AE155" i="9"/>
  <c r="AE154" i="9"/>
  <c r="AE153" i="9"/>
  <c r="AE152" i="9"/>
  <c r="AE151" i="9"/>
  <c r="AE150" i="9"/>
  <c r="AE149" i="9"/>
  <c r="AE148" i="9"/>
  <c r="AE147" i="9"/>
  <c r="AE146" i="9"/>
  <c r="AE145" i="9"/>
  <c r="AE144" i="9"/>
  <c r="AE143" i="9"/>
  <c r="AE142" i="9"/>
  <c r="AE141" i="9"/>
  <c r="AE140" i="9"/>
  <c r="AE139" i="9"/>
  <c r="AE138" i="9"/>
  <c r="AE137" i="9"/>
  <c r="AE136" i="9"/>
  <c r="AE135" i="9"/>
  <c r="AE134" i="9"/>
  <c r="AE133" i="9"/>
  <c r="AE132" i="9"/>
  <c r="AE131" i="9"/>
  <c r="AE130" i="9"/>
  <c r="AE129" i="9"/>
  <c r="AE128" i="9"/>
  <c r="AE127" i="9"/>
  <c r="AE126" i="9"/>
  <c r="AE125" i="9"/>
  <c r="AE124" i="9"/>
  <c r="AE123" i="9"/>
  <c r="AE122" i="9"/>
  <c r="AE121" i="9"/>
  <c r="AE120" i="9"/>
  <c r="AE119" i="9"/>
  <c r="AE118" i="9"/>
  <c r="AE117" i="9"/>
  <c r="AE116" i="9"/>
  <c r="AE115" i="9"/>
  <c r="AE114" i="9"/>
  <c r="AE113" i="9"/>
  <c r="AE112" i="9"/>
  <c r="AE111" i="9"/>
  <c r="AE110" i="9"/>
  <c r="AE109" i="9"/>
  <c r="AE108" i="9"/>
  <c r="AE107" i="9"/>
  <c r="AE106" i="9"/>
  <c r="AE105" i="9"/>
  <c r="AE104" i="9"/>
  <c r="AE103" i="9"/>
  <c r="AE102" i="9"/>
  <c r="AE101" i="9"/>
  <c r="AE100" i="9"/>
  <c r="AE99" i="9"/>
  <c r="AE98" i="9"/>
  <c r="AE97" i="9"/>
  <c r="AE96" i="9"/>
  <c r="AE95" i="9"/>
  <c r="AE94" i="9"/>
  <c r="AE93" i="9"/>
  <c r="AE92" i="9"/>
  <c r="AE91" i="9"/>
  <c r="AE90" i="9"/>
  <c r="AE89" i="9"/>
  <c r="AE88" i="9"/>
  <c r="AE87" i="9"/>
  <c r="AE86" i="9"/>
  <c r="AE85" i="9"/>
  <c r="AE84" i="9"/>
  <c r="AE83" i="9"/>
  <c r="AE82" i="9"/>
  <c r="AE81" i="9"/>
  <c r="AE80" i="9"/>
  <c r="AE79" i="9"/>
  <c r="AE78" i="9"/>
  <c r="AE77" i="9"/>
  <c r="AE76" i="9"/>
  <c r="AE75" i="9"/>
  <c r="AE74" i="9"/>
  <c r="AE73" i="9"/>
  <c r="AE72" i="9"/>
  <c r="AE71" i="9"/>
  <c r="AE70" i="9"/>
  <c r="AE69" i="9"/>
  <c r="AE68" i="9"/>
  <c r="AE67" i="9"/>
  <c r="AE66" i="9"/>
  <c r="AE65" i="9"/>
  <c r="AE64" i="9"/>
  <c r="AE63" i="9"/>
  <c r="AE62" i="9"/>
  <c r="AE61" i="9"/>
  <c r="AE60" i="9"/>
  <c r="AE59" i="9"/>
  <c r="AE58" i="9"/>
  <c r="AE57" i="9"/>
  <c r="AE56" i="9"/>
  <c r="AE55" i="9"/>
  <c r="AE54" i="9"/>
  <c r="AE53" i="9"/>
  <c r="AE52" i="9"/>
  <c r="AE51" i="9"/>
  <c r="AE50" i="9"/>
  <c r="AE49" i="9"/>
  <c r="AE48" i="9"/>
  <c r="AE47" i="9"/>
  <c r="AE46" i="9"/>
  <c r="AE45" i="9"/>
  <c r="AE44" i="9"/>
  <c r="AE43" i="9"/>
  <c r="AE42" i="9"/>
  <c r="AE41" i="9"/>
  <c r="AE40" i="9"/>
  <c r="AE39" i="9"/>
  <c r="AE38" i="9"/>
  <c r="AE37" i="9"/>
  <c r="AE36" i="9"/>
  <c r="AE35" i="9"/>
  <c r="AE34" i="9"/>
  <c r="AE33" i="9"/>
  <c r="AE32" i="9"/>
  <c r="AE31" i="9"/>
  <c r="AE30" i="9"/>
  <c r="AE29" i="9"/>
  <c r="AE28" i="9"/>
  <c r="AE27" i="9"/>
  <c r="AE26" i="9"/>
  <c r="AE25" i="9"/>
  <c r="AE24" i="9"/>
  <c r="AE23" i="9"/>
  <c r="AE22" i="9"/>
  <c r="AE21" i="9"/>
  <c r="AE20" i="9"/>
  <c r="AE19" i="9"/>
  <c r="AE18" i="9"/>
  <c r="AE17" i="9"/>
  <c r="AE16" i="9"/>
  <c r="AE15" i="9"/>
  <c r="AE14" i="9"/>
  <c r="AE13" i="9"/>
  <c r="AE12" i="9"/>
  <c r="AE11" i="9"/>
  <c r="AE10" i="9"/>
  <c r="AE9" i="9"/>
  <c r="AE8" i="9"/>
  <c r="AE7" i="9"/>
  <c r="AE6" i="9"/>
  <c r="AE5" i="9"/>
  <c r="AE4" i="9"/>
  <c r="AE3" i="9"/>
  <c r="AE2" i="9"/>
  <c r="BF674" i="9"/>
  <c r="BF673" i="9"/>
  <c r="BF669" i="9"/>
  <c r="BF668" i="9"/>
  <c r="BF667" i="9"/>
  <c r="BF666" i="9"/>
  <c r="BF665" i="9"/>
  <c r="BF659" i="9"/>
  <c r="BF658" i="9"/>
  <c r="BF657" i="9"/>
  <c r="BF643" i="9"/>
  <c r="BF631" i="9"/>
  <c r="BF630" i="9"/>
  <c r="AV676" i="9" l="1"/>
  <c r="AO676" i="9"/>
  <c r="AI676" i="9"/>
  <c r="AS676" i="9" s="1"/>
  <c r="AT676" i="9" s="1"/>
  <c r="AZ676" i="9"/>
  <c r="AK676" i="9"/>
  <c r="AK675" i="9"/>
  <c r="AI675" i="9"/>
  <c r="AS675" i="9" s="1"/>
  <c r="AT675" i="9" s="1"/>
  <c r="AV675" i="9"/>
  <c r="AJ675" i="9"/>
  <c r="AZ675" i="9"/>
  <c r="AO675" i="9" s="1"/>
  <c r="AP675" i="9" s="1"/>
  <c r="T678" i="9"/>
  <c r="AE785" i="9" l="1"/>
  <c r="AE784" i="9"/>
  <c r="AE783" i="9"/>
  <c r="AE782" i="9"/>
  <c r="AE781" i="9"/>
  <c r="AE780" i="9"/>
  <c r="AE779" i="9"/>
  <c r="AE778" i="9"/>
  <c r="AE777" i="9"/>
  <c r="AE776" i="9"/>
  <c r="AE775" i="9"/>
  <c r="AE774" i="9"/>
  <c r="AE773" i="9"/>
  <c r="AE772" i="9"/>
  <c r="AE764" i="9"/>
  <c r="AG764" i="9" s="1"/>
  <c r="AE763" i="9"/>
  <c r="AG763" i="9" s="1"/>
  <c r="AE762" i="9"/>
  <c r="AG762" i="9" s="1"/>
  <c r="AE761" i="9"/>
  <c r="AG761" i="9" s="1"/>
  <c r="AE760" i="9"/>
  <c r="AG760" i="9" s="1"/>
  <c r="AE759" i="9"/>
  <c r="AG759" i="9" s="1"/>
  <c r="AE757" i="9"/>
  <c r="AG757" i="9" s="1"/>
  <c r="AE755" i="9"/>
  <c r="AG755" i="9" s="1"/>
  <c r="AE754" i="9"/>
  <c r="AG754" i="9" s="1"/>
  <c r="AE753" i="9"/>
  <c r="AG753" i="9" s="1"/>
  <c r="AE752" i="9"/>
  <c r="AG752" i="9" s="1"/>
  <c r="AE751" i="9"/>
  <c r="AG751" i="9" s="1"/>
  <c r="AE750" i="9"/>
  <c r="AG750" i="9" s="1"/>
  <c r="AE748" i="9"/>
  <c r="AG748" i="9" s="1"/>
  <c r="AE747" i="9"/>
  <c r="AG747" i="9" s="1"/>
  <c r="AE746" i="9"/>
  <c r="AG746" i="9" s="1"/>
  <c r="AE745" i="9"/>
  <c r="AG745" i="9" s="1"/>
  <c r="AE744" i="9"/>
  <c r="AG744" i="9" s="1"/>
  <c r="AE738" i="9"/>
  <c r="AG738" i="9" s="1"/>
  <c r="AE737" i="9"/>
  <c r="AG737" i="9" s="1"/>
  <c r="AE736" i="9"/>
  <c r="AG736" i="9" s="1"/>
  <c r="AE735" i="9"/>
  <c r="AG735" i="9" s="1"/>
  <c r="AE733" i="9"/>
  <c r="AG733" i="9" s="1"/>
  <c r="AE732" i="9"/>
  <c r="AG732" i="9" s="1"/>
  <c r="AE731" i="9"/>
  <c r="AG731" i="9" s="1"/>
  <c r="AE730" i="9"/>
  <c r="AG730" i="9" s="1"/>
  <c r="AE707" i="9"/>
  <c r="AG707" i="9" s="1"/>
  <c r="AE704" i="9"/>
  <c r="AG704" i="9" s="1"/>
  <c r="AE703" i="9"/>
  <c r="AG703" i="9" s="1"/>
  <c r="AE702" i="9"/>
  <c r="AG702" i="9" s="1"/>
  <c r="AE700" i="9"/>
  <c r="AG700" i="9" s="1"/>
  <c r="AE696" i="9"/>
  <c r="AG696" i="9" s="1"/>
  <c r="AE695" i="9"/>
  <c r="AE693" i="9"/>
  <c r="AG693" i="9" s="1"/>
  <c r="AE692" i="9"/>
  <c r="AG692" i="9" s="1"/>
  <c r="AE691" i="9"/>
  <c r="AG691" i="9" s="1"/>
  <c r="AE690" i="9"/>
  <c r="AG690" i="9" s="1"/>
  <c r="AE689" i="9"/>
  <c r="AG689" i="9" s="1"/>
  <c r="AE688" i="9"/>
  <c r="AG688" i="9" s="1"/>
  <c r="AE686" i="9"/>
  <c r="AG686" i="9" s="1"/>
  <c r="AE685" i="9"/>
  <c r="AG685" i="9" s="1"/>
  <c r="AE684" i="9"/>
  <c r="AG684" i="9" s="1"/>
  <c r="AE683" i="9"/>
  <c r="AG683" i="9" s="1"/>
  <c r="AE682" i="9"/>
  <c r="AG682" i="9" s="1"/>
  <c r="AE681" i="9"/>
  <c r="AG681" i="9" s="1"/>
  <c r="AE680" i="9"/>
  <c r="AG680" i="9" s="1"/>
  <c r="AE679" i="9"/>
  <c r="AG679" i="9" s="1"/>
  <c r="AE678" i="9"/>
  <c r="AG678" i="9" s="1"/>
  <c r="AE677" i="9"/>
  <c r="AX680" i="9" l="1"/>
  <c r="AX679" i="9"/>
  <c r="AX670" i="9"/>
  <c r="AX637" i="9"/>
  <c r="AX636" i="9"/>
  <c r="AX635" i="9"/>
  <c r="AX634" i="9"/>
  <c r="AX633" i="9"/>
  <c r="AY634" i="9" s="1"/>
  <c r="AX632" i="9"/>
  <c r="AX631" i="9"/>
  <c r="AX603" i="9"/>
  <c r="AX602" i="9"/>
  <c r="AX601" i="9"/>
  <c r="AY601" i="9" s="1"/>
  <c r="AX574" i="9"/>
  <c r="AX568" i="9"/>
  <c r="AX569" i="9"/>
  <c r="AX570" i="9"/>
  <c r="AX571" i="9"/>
  <c r="AY571" i="9" s="1"/>
  <c r="AX572" i="9"/>
  <c r="AX573" i="9"/>
  <c r="AY573" i="9" s="1"/>
  <c r="AX560" i="9"/>
  <c r="AX561" i="9"/>
  <c r="AX562" i="9"/>
  <c r="AX563" i="9"/>
  <c r="AX564" i="9"/>
  <c r="AY565" i="9" s="1"/>
  <c r="AX565" i="9"/>
  <c r="AX566" i="9"/>
  <c r="AY566" i="9" s="1"/>
  <c r="AX567" i="9"/>
  <c r="AX559" i="9"/>
  <c r="BC651" i="9"/>
  <c r="AX407" i="9"/>
  <c r="AY407" i="9" s="1"/>
  <c r="BD651" i="9" l="1"/>
  <c r="BF651" i="9"/>
  <c r="AY574" i="9"/>
  <c r="AY602" i="9"/>
  <c r="AY572" i="9"/>
  <c r="AY633" i="9"/>
  <c r="AY635" i="9"/>
  <c r="AY567" i="9"/>
  <c r="AY564" i="9"/>
  <c r="BE651" i="9"/>
  <c r="D2" i="13"/>
  <c r="BC677" i="9" l="1"/>
  <c r="BE677" i="9" s="1"/>
  <c r="AZ677" i="9"/>
  <c r="AX677" i="9"/>
  <c r="AU677" i="9"/>
  <c r="AV677" i="9" s="1"/>
  <c r="AO677" i="9"/>
  <c r="AK677" i="9"/>
  <c r="AI677" i="9"/>
  <c r="BC672" i="9"/>
  <c r="AZ672" i="9"/>
  <c r="AX672" i="9"/>
  <c r="AU672" i="9"/>
  <c r="AV672" i="9" s="1"/>
  <c r="AO672" i="9"/>
  <c r="AK672" i="9"/>
  <c r="AI672" i="9"/>
  <c r="BC671" i="9"/>
  <c r="BD671" i="9" l="1"/>
  <c r="BF671" i="9"/>
  <c r="BE672" i="9"/>
  <c r="BF672" i="9"/>
  <c r="AG672" i="9"/>
  <c r="AH677" i="9"/>
  <c r="AS677" i="9"/>
  <c r="AS672" i="9"/>
  <c r="AH672" i="9"/>
  <c r="BD677" i="9"/>
  <c r="AG677" i="9"/>
  <c r="BE671" i="9"/>
  <c r="BD672" i="9"/>
  <c r="BC472" i="9"/>
  <c r="AZ472" i="9"/>
  <c r="AX472" i="9"/>
  <c r="AA472" i="9"/>
  <c r="AE472" i="9" s="1"/>
  <c r="BE472" i="9" l="1"/>
  <c r="BF472" i="9"/>
  <c r="AT677" i="9"/>
  <c r="AT672" i="9"/>
  <c r="BD472" i="9"/>
  <c r="BC670" i="9"/>
  <c r="AZ670" i="9"/>
  <c r="AU670" i="9"/>
  <c r="AV670" i="9" s="1"/>
  <c r="AO670" i="9"/>
  <c r="AK670" i="9"/>
  <c r="AI670" i="9"/>
  <c r="BE670" i="9" l="1"/>
  <c r="BF670" i="9"/>
  <c r="AH670" i="9"/>
  <c r="AS670" i="9"/>
  <c r="AG670" i="9"/>
  <c r="BD670" i="9"/>
  <c r="AT670" i="9" l="1"/>
  <c r="BC660" i="9"/>
  <c r="AZ660" i="9"/>
  <c r="AX660" i="9"/>
  <c r="AU660" i="9"/>
  <c r="AV660" i="9" s="1"/>
  <c r="AO660" i="9"/>
  <c r="AK660" i="9"/>
  <c r="AI660" i="9"/>
  <c r="BE660" i="9" l="1"/>
  <c r="BF660" i="9"/>
  <c r="AH660" i="9"/>
  <c r="AS660" i="9"/>
  <c r="AG660" i="9"/>
  <c r="BD660" i="9"/>
  <c r="AT660" i="9" l="1"/>
  <c r="AD640" i="9"/>
  <c r="AE640" i="9" s="1"/>
  <c r="AH648" i="9" l="1"/>
  <c r="AH647" i="9"/>
  <c r="AG648" i="9"/>
  <c r="AG647" i="9"/>
  <c r="BC646" i="9" l="1"/>
  <c r="AZ646" i="9"/>
  <c r="AX646" i="9"/>
  <c r="AU646" i="9"/>
  <c r="AV646" i="9" s="1"/>
  <c r="AO646" i="9"/>
  <c r="AK646" i="9"/>
  <c r="AI646" i="9"/>
  <c r="BE646" i="9" l="1"/>
  <c r="BF646" i="9"/>
  <c r="AH646" i="9"/>
  <c r="AS646" i="9"/>
  <c r="AG646" i="9"/>
  <c r="BD646" i="9"/>
  <c r="BC3" i="9"/>
  <c r="BF3" i="9" s="1"/>
  <c r="BC4" i="9"/>
  <c r="BF4" i="9" s="1"/>
  <c r="BC5" i="9"/>
  <c r="BF5" i="9" s="1"/>
  <c r="BC6" i="9"/>
  <c r="BF6" i="9" s="1"/>
  <c r="BC7" i="9"/>
  <c r="BF7" i="9" s="1"/>
  <c r="BC8" i="9"/>
  <c r="BF8" i="9" s="1"/>
  <c r="BC9" i="9"/>
  <c r="BF9" i="9" s="1"/>
  <c r="BC10" i="9"/>
  <c r="BF10" i="9" s="1"/>
  <c r="BC11" i="9"/>
  <c r="BF11" i="9" s="1"/>
  <c r="BC12" i="9"/>
  <c r="BF12" i="9" s="1"/>
  <c r="BC13" i="9"/>
  <c r="BF13" i="9" s="1"/>
  <c r="BC14" i="9"/>
  <c r="BF14" i="9" s="1"/>
  <c r="BC15" i="9"/>
  <c r="BF15" i="9" s="1"/>
  <c r="BC16" i="9"/>
  <c r="BC17" i="9"/>
  <c r="BF17" i="9" s="1"/>
  <c r="BC18" i="9"/>
  <c r="BF18" i="9" s="1"/>
  <c r="BC19" i="9"/>
  <c r="BF19" i="9" s="1"/>
  <c r="BC20" i="9"/>
  <c r="BF20" i="9" s="1"/>
  <c r="BC21" i="9"/>
  <c r="BF21" i="9" s="1"/>
  <c r="BC22" i="9"/>
  <c r="BF22" i="9" s="1"/>
  <c r="BC23" i="9"/>
  <c r="BF23" i="9" s="1"/>
  <c r="BC24" i="9"/>
  <c r="BC25" i="9"/>
  <c r="BF25" i="9" s="1"/>
  <c r="BC26" i="9"/>
  <c r="BF26" i="9" s="1"/>
  <c r="BC27" i="9"/>
  <c r="BF27" i="9" s="1"/>
  <c r="BC28" i="9"/>
  <c r="BF28" i="9" s="1"/>
  <c r="BC29" i="9"/>
  <c r="BF29" i="9" s="1"/>
  <c r="BC30" i="9"/>
  <c r="BF30" i="9" s="1"/>
  <c r="BC31" i="9"/>
  <c r="BF31" i="9" s="1"/>
  <c r="BC32" i="9"/>
  <c r="BF32" i="9" s="1"/>
  <c r="BC33" i="9"/>
  <c r="BF33" i="9" s="1"/>
  <c r="BC34" i="9"/>
  <c r="BF34" i="9" s="1"/>
  <c r="BC35" i="9"/>
  <c r="BF35" i="9" s="1"/>
  <c r="BC36" i="9"/>
  <c r="BF36" i="9" s="1"/>
  <c r="BC37" i="9"/>
  <c r="BF37" i="9" s="1"/>
  <c r="BC38" i="9"/>
  <c r="BF38" i="9" s="1"/>
  <c r="BC39" i="9"/>
  <c r="BF39" i="9" s="1"/>
  <c r="BC40" i="9"/>
  <c r="BF40" i="9" s="1"/>
  <c r="BC41" i="9"/>
  <c r="BF41" i="9" s="1"/>
  <c r="BC42" i="9"/>
  <c r="BF42" i="9" s="1"/>
  <c r="BC43" i="9"/>
  <c r="BF43" i="9" s="1"/>
  <c r="BC44" i="9"/>
  <c r="BF44" i="9" s="1"/>
  <c r="BC45" i="9"/>
  <c r="BF45" i="9" s="1"/>
  <c r="BC46" i="9"/>
  <c r="BF46" i="9" s="1"/>
  <c r="BC47" i="9"/>
  <c r="BF47" i="9" s="1"/>
  <c r="BC48" i="9"/>
  <c r="BC49" i="9"/>
  <c r="BF49" i="9" s="1"/>
  <c r="BC50" i="9"/>
  <c r="BF50" i="9" s="1"/>
  <c r="BC51" i="9"/>
  <c r="BF51" i="9" s="1"/>
  <c r="BC52" i="9"/>
  <c r="BF52" i="9" s="1"/>
  <c r="BC53" i="9"/>
  <c r="BF53" i="9" s="1"/>
  <c r="BC54" i="9"/>
  <c r="BF54" i="9" s="1"/>
  <c r="BC55" i="9"/>
  <c r="BF55" i="9" s="1"/>
  <c r="BC56" i="9"/>
  <c r="BC57" i="9"/>
  <c r="BF57" i="9" s="1"/>
  <c r="BC58" i="9"/>
  <c r="BF58" i="9" s="1"/>
  <c r="BC59" i="9"/>
  <c r="BF59" i="9" s="1"/>
  <c r="BC60" i="9"/>
  <c r="BF60" i="9" s="1"/>
  <c r="BC61" i="9"/>
  <c r="BF61" i="9" s="1"/>
  <c r="BC62" i="9"/>
  <c r="BF62" i="9" s="1"/>
  <c r="BC63" i="9"/>
  <c r="BF63" i="9" s="1"/>
  <c r="BC64" i="9"/>
  <c r="BF64" i="9" s="1"/>
  <c r="BC65" i="9"/>
  <c r="BF65" i="9" s="1"/>
  <c r="BC66" i="9"/>
  <c r="BF66" i="9" s="1"/>
  <c r="BC67" i="9"/>
  <c r="BF67" i="9" s="1"/>
  <c r="BC68" i="9"/>
  <c r="BF68" i="9" s="1"/>
  <c r="BC69" i="9"/>
  <c r="BF69" i="9" s="1"/>
  <c r="BC70" i="9"/>
  <c r="BF70" i="9" s="1"/>
  <c r="BC71" i="9"/>
  <c r="BF71" i="9" s="1"/>
  <c r="BC72" i="9"/>
  <c r="BF72" i="9" s="1"/>
  <c r="BC73" i="9"/>
  <c r="BF73" i="9" s="1"/>
  <c r="BC74" i="9"/>
  <c r="BF74" i="9" s="1"/>
  <c r="BC75" i="9"/>
  <c r="BF75" i="9" s="1"/>
  <c r="BC76" i="9"/>
  <c r="BF76" i="9" s="1"/>
  <c r="BC77" i="9"/>
  <c r="BF77" i="9" s="1"/>
  <c r="BC78" i="9"/>
  <c r="BF78" i="9" s="1"/>
  <c r="BC79" i="9"/>
  <c r="BF79" i="9" s="1"/>
  <c r="BC80" i="9"/>
  <c r="BC81" i="9"/>
  <c r="BF81" i="9" s="1"/>
  <c r="BC82" i="9"/>
  <c r="BF82" i="9" s="1"/>
  <c r="BC83" i="9"/>
  <c r="BF83" i="9" s="1"/>
  <c r="BC84" i="9"/>
  <c r="BF84" i="9" s="1"/>
  <c r="BC85" i="9"/>
  <c r="BF85" i="9" s="1"/>
  <c r="BC86" i="9"/>
  <c r="BF86" i="9" s="1"/>
  <c r="BC87" i="9"/>
  <c r="BC88" i="9"/>
  <c r="BF88" i="9" s="1"/>
  <c r="BC89" i="9"/>
  <c r="BF89" i="9" s="1"/>
  <c r="BC90" i="9"/>
  <c r="BF90" i="9" s="1"/>
  <c r="BC91" i="9"/>
  <c r="BF91" i="9" s="1"/>
  <c r="BC92" i="9"/>
  <c r="BF92" i="9" s="1"/>
  <c r="BC93" i="9"/>
  <c r="BF93" i="9" s="1"/>
  <c r="BC94" i="9"/>
  <c r="BF94" i="9" s="1"/>
  <c r="BC95" i="9"/>
  <c r="BF95" i="9" s="1"/>
  <c r="BC96" i="9"/>
  <c r="BF96" i="9" s="1"/>
  <c r="BC97" i="9"/>
  <c r="BF97" i="9" s="1"/>
  <c r="BC98" i="9"/>
  <c r="BF98" i="9" s="1"/>
  <c r="BC99" i="9"/>
  <c r="BF99" i="9" s="1"/>
  <c r="BC100" i="9"/>
  <c r="BF100" i="9" s="1"/>
  <c r="BC101" i="9"/>
  <c r="BF101" i="9" s="1"/>
  <c r="BC102" i="9"/>
  <c r="BF102" i="9" s="1"/>
  <c r="BC103" i="9"/>
  <c r="BC104" i="9"/>
  <c r="BC105" i="9"/>
  <c r="BF105" i="9" s="1"/>
  <c r="BC106" i="9"/>
  <c r="BF106" i="9" s="1"/>
  <c r="BC107" i="9"/>
  <c r="BF107" i="9" s="1"/>
  <c r="BC108" i="9"/>
  <c r="BF108" i="9" s="1"/>
  <c r="BC109" i="9"/>
  <c r="BF109" i="9" s="1"/>
  <c r="BC110" i="9"/>
  <c r="BC111" i="9"/>
  <c r="BF111" i="9" s="1"/>
  <c r="BC112" i="9"/>
  <c r="BF112" i="9" s="1"/>
  <c r="BC113" i="9"/>
  <c r="BF113" i="9" s="1"/>
  <c r="BC114" i="9"/>
  <c r="BF114" i="9" s="1"/>
  <c r="BC115" i="9"/>
  <c r="BF115" i="9" s="1"/>
  <c r="BC116" i="9"/>
  <c r="BF116" i="9" s="1"/>
  <c r="BC117" i="9"/>
  <c r="BF117" i="9" s="1"/>
  <c r="BC118" i="9"/>
  <c r="BF118" i="9" s="1"/>
  <c r="BC119" i="9"/>
  <c r="BF119" i="9" s="1"/>
  <c r="BC120" i="9"/>
  <c r="BF120" i="9" s="1"/>
  <c r="BC121" i="9"/>
  <c r="BF121" i="9" s="1"/>
  <c r="BC122" i="9"/>
  <c r="BF122" i="9" s="1"/>
  <c r="BC123" i="9"/>
  <c r="BF123" i="9" s="1"/>
  <c r="BC124" i="9"/>
  <c r="BF124" i="9" s="1"/>
  <c r="BC125" i="9"/>
  <c r="BF125" i="9" s="1"/>
  <c r="BC126" i="9"/>
  <c r="BC127" i="9"/>
  <c r="BC128" i="9"/>
  <c r="BF128" i="9" s="1"/>
  <c r="BC129" i="9"/>
  <c r="BF129" i="9" s="1"/>
  <c r="BC130" i="9"/>
  <c r="BF130" i="9" s="1"/>
  <c r="BC131" i="9"/>
  <c r="BF131" i="9" s="1"/>
  <c r="BC132" i="9"/>
  <c r="BF132" i="9" s="1"/>
  <c r="BC133" i="9"/>
  <c r="BF133" i="9" s="1"/>
  <c r="BC134" i="9"/>
  <c r="BF134" i="9" s="1"/>
  <c r="BC135" i="9"/>
  <c r="BF135" i="9" s="1"/>
  <c r="BC136" i="9"/>
  <c r="BF136" i="9" s="1"/>
  <c r="BC137" i="9"/>
  <c r="BF137" i="9" s="1"/>
  <c r="BC138" i="9"/>
  <c r="BF138" i="9" s="1"/>
  <c r="BC139" i="9"/>
  <c r="BF139" i="9" s="1"/>
  <c r="BC140" i="9"/>
  <c r="BF140" i="9" s="1"/>
  <c r="BC141" i="9"/>
  <c r="BF141" i="9" s="1"/>
  <c r="BC142" i="9"/>
  <c r="BF142" i="9" s="1"/>
  <c r="BC143" i="9"/>
  <c r="BF143" i="9" s="1"/>
  <c r="BC144" i="9"/>
  <c r="BC145" i="9"/>
  <c r="BF145" i="9" s="1"/>
  <c r="BC146" i="9"/>
  <c r="BF146" i="9" s="1"/>
  <c r="BC147" i="9"/>
  <c r="BF147" i="9" s="1"/>
  <c r="BC148" i="9"/>
  <c r="BF148" i="9" s="1"/>
  <c r="BC149" i="9"/>
  <c r="BF149" i="9" s="1"/>
  <c r="BC150" i="9"/>
  <c r="BC151" i="9"/>
  <c r="BC152" i="9"/>
  <c r="BF152" i="9" s="1"/>
  <c r="BC153" i="9"/>
  <c r="BF153" i="9" s="1"/>
  <c r="BC154" i="9"/>
  <c r="BF154" i="9" s="1"/>
  <c r="BC155" i="9"/>
  <c r="BF155" i="9" s="1"/>
  <c r="BC156" i="9"/>
  <c r="BF156" i="9" s="1"/>
  <c r="BC157" i="9"/>
  <c r="BF157" i="9" s="1"/>
  <c r="BC158" i="9"/>
  <c r="BF158" i="9" s="1"/>
  <c r="BC159" i="9"/>
  <c r="BF159" i="9" s="1"/>
  <c r="BC160" i="9"/>
  <c r="BF160" i="9" s="1"/>
  <c r="BC161" i="9"/>
  <c r="BF161" i="9" s="1"/>
  <c r="BC162" i="9"/>
  <c r="BF162" i="9" s="1"/>
  <c r="BC163" i="9"/>
  <c r="BF163" i="9" s="1"/>
  <c r="BC164" i="9"/>
  <c r="BF164" i="9" s="1"/>
  <c r="BC165" i="9"/>
  <c r="BF165" i="9" s="1"/>
  <c r="BC166" i="9"/>
  <c r="BF166" i="9" s="1"/>
  <c r="BC167" i="9"/>
  <c r="BC168" i="9"/>
  <c r="BF168" i="9" s="1"/>
  <c r="BC169" i="9"/>
  <c r="BF169" i="9" s="1"/>
  <c r="BC170" i="9"/>
  <c r="BF170" i="9" s="1"/>
  <c r="BC171" i="9"/>
  <c r="BF171" i="9" s="1"/>
  <c r="BC172" i="9"/>
  <c r="BF172" i="9" s="1"/>
  <c r="BC173" i="9"/>
  <c r="BF173" i="9" s="1"/>
  <c r="BC174" i="9"/>
  <c r="BC175" i="9"/>
  <c r="BF175" i="9" s="1"/>
  <c r="BC176" i="9"/>
  <c r="BF176" i="9" s="1"/>
  <c r="BC177" i="9"/>
  <c r="BF177" i="9" s="1"/>
  <c r="BC178" i="9"/>
  <c r="BF178" i="9" s="1"/>
  <c r="BC179" i="9"/>
  <c r="BF179" i="9" s="1"/>
  <c r="BC180" i="9"/>
  <c r="BF180" i="9" s="1"/>
  <c r="BC181" i="9"/>
  <c r="BF181" i="9" s="1"/>
  <c r="BC182" i="9"/>
  <c r="BF182" i="9" s="1"/>
  <c r="BC183" i="9"/>
  <c r="BF183" i="9" s="1"/>
  <c r="BC184" i="9"/>
  <c r="BF184" i="9" s="1"/>
  <c r="BC185" i="9"/>
  <c r="BF185" i="9" s="1"/>
  <c r="BC186" i="9"/>
  <c r="BF186" i="9" s="1"/>
  <c r="BC187" i="9"/>
  <c r="BF187" i="9" s="1"/>
  <c r="BC188" i="9"/>
  <c r="BF188" i="9" s="1"/>
  <c r="BC189" i="9"/>
  <c r="BF189" i="9" s="1"/>
  <c r="BC190" i="9"/>
  <c r="BC191" i="9"/>
  <c r="BF191" i="9" s="1"/>
  <c r="BC192" i="9"/>
  <c r="BC193" i="9"/>
  <c r="BF193" i="9" s="1"/>
  <c r="BC194" i="9"/>
  <c r="BF194" i="9" s="1"/>
  <c r="BC195" i="9"/>
  <c r="BF195" i="9" s="1"/>
  <c r="BC196" i="9"/>
  <c r="BF196" i="9" s="1"/>
  <c r="BC197" i="9"/>
  <c r="BF197" i="9" s="1"/>
  <c r="BC198" i="9"/>
  <c r="BF198" i="9" s="1"/>
  <c r="BC199" i="9"/>
  <c r="BF199" i="9" s="1"/>
  <c r="BC200" i="9"/>
  <c r="BF200" i="9" s="1"/>
  <c r="BC201" i="9"/>
  <c r="BF201" i="9" s="1"/>
  <c r="BC202" i="9"/>
  <c r="BF202" i="9" s="1"/>
  <c r="BC203" i="9"/>
  <c r="BF203" i="9" s="1"/>
  <c r="BC204" i="9"/>
  <c r="BF204" i="9" s="1"/>
  <c r="BC205" i="9"/>
  <c r="BF205" i="9" s="1"/>
  <c r="BC206" i="9"/>
  <c r="BF206" i="9" s="1"/>
  <c r="BC207" i="9"/>
  <c r="BF207" i="9" s="1"/>
  <c r="BC208" i="9"/>
  <c r="BC209" i="9"/>
  <c r="BF209" i="9" s="1"/>
  <c r="BC210" i="9"/>
  <c r="BF210" i="9" s="1"/>
  <c r="BC211" i="9"/>
  <c r="BF211" i="9" s="1"/>
  <c r="BC212" i="9"/>
  <c r="BF212" i="9" s="1"/>
  <c r="BC213" i="9"/>
  <c r="BF213" i="9" s="1"/>
  <c r="BC214" i="9"/>
  <c r="BF214" i="9" s="1"/>
  <c r="BC215" i="9"/>
  <c r="BF215" i="9" s="1"/>
  <c r="BC216" i="9"/>
  <c r="BF216" i="9" s="1"/>
  <c r="BC217" i="9"/>
  <c r="BF217" i="9" s="1"/>
  <c r="BC218" i="9"/>
  <c r="BF218" i="9" s="1"/>
  <c r="BC219" i="9"/>
  <c r="BF219" i="9" s="1"/>
  <c r="BC220" i="9"/>
  <c r="BF220" i="9" s="1"/>
  <c r="BC221" i="9"/>
  <c r="BF221" i="9" s="1"/>
  <c r="BC222" i="9"/>
  <c r="BF222" i="9" s="1"/>
  <c r="BC223" i="9"/>
  <c r="BF223" i="9" s="1"/>
  <c r="BC224" i="9"/>
  <c r="BF224" i="9" s="1"/>
  <c r="BC225" i="9"/>
  <c r="BF225" i="9" s="1"/>
  <c r="BC226" i="9"/>
  <c r="BF226" i="9" s="1"/>
  <c r="BC227" i="9"/>
  <c r="BF227" i="9" s="1"/>
  <c r="BC228" i="9"/>
  <c r="BF228" i="9" s="1"/>
  <c r="BC229" i="9"/>
  <c r="BF229" i="9" s="1"/>
  <c r="BC230" i="9"/>
  <c r="BF230" i="9" s="1"/>
  <c r="BC231" i="9"/>
  <c r="BF231" i="9" s="1"/>
  <c r="BC232" i="9"/>
  <c r="BF232" i="9" s="1"/>
  <c r="BC233" i="9"/>
  <c r="BF233" i="9" s="1"/>
  <c r="BC234" i="9"/>
  <c r="BF234" i="9" s="1"/>
  <c r="BC235" i="9"/>
  <c r="BF235" i="9" s="1"/>
  <c r="BC236" i="9"/>
  <c r="BF236" i="9" s="1"/>
  <c r="BC237" i="9"/>
  <c r="BF237" i="9" s="1"/>
  <c r="BC238" i="9"/>
  <c r="BF238" i="9" s="1"/>
  <c r="BC239" i="9"/>
  <c r="BF239" i="9" s="1"/>
  <c r="BC240" i="9"/>
  <c r="BF240" i="9" s="1"/>
  <c r="BC241" i="9"/>
  <c r="BF241" i="9" s="1"/>
  <c r="BC242" i="9"/>
  <c r="BF242" i="9" s="1"/>
  <c r="BC243" i="9"/>
  <c r="BF243" i="9" s="1"/>
  <c r="BC244" i="9"/>
  <c r="BC245" i="9"/>
  <c r="BC246" i="9"/>
  <c r="BC247" i="9"/>
  <c r="BF247" i="9" s="1"/>
  <c r="BC248" i="9"/>
  <c r="BF248" i="9" s="1"/>
  <c r="BC249" i="9"/>
  <c r="BF249" i="9" s="1"/>
  <c r="BC250" i="9"/>
  <c r="BF250" i="9" s="1"/>
  <c r="BC251" i="9"/>
  <c r="BF251" i="9" s="1"/>
  <c r="BC252" i="9"/>
  <c r="BF252" i="9" s="1"/>
  <c r="BC253" i="9"/>
  <c r="BF253" i="9" s="1"/>
  <c r="BC254" i="9"/>
  <c r="BF254" i="9" s="1"/>
  <c r="BC255" i="9"/>
  <c r="BF255" i="9" s="1"/>
  <c r="BC256" i="9"/>
  <c r="BF256" i="9" s="1"/>
  <c r="BC257" i="9"/>
  <c r="BF257" i="9" s="1"/>
  <c r="BC258" i="9"/>
  <c r="BF258" i="9" s="1"/>
  <c r="BC259" i="9"/>
  <c r="BF259" i="9" s="1"/>
  <c r="BC260" i="9"/>
  <c r="BF260" i="9" s="1"/>
  <c r="BC261" i="9"/>
  <c r="BF261" i="9" s="1"/>
  <c r="BC262" i="9"/>
  <c r="BF262" i="9" s="1"/>
  <c r="BC263" i="9"/>
  <c r="BF263" i="9" s="1"/>
  <c r="BC264" i="9"/>
  <c r="BF264" i="9" s="1"/>
  <c r="BC265" i="9"/>
  <c r="BF265" i="9" s="1"/>
  <c r="BC266" i="9"/>
  <c r="BF266" i="9" s="1"/>
  <c r="BC267" i="9"/>
  <c r="BF267" i="9" s="1"/>
  <c r="BC268" i="9"/>
  <c r="BF268" i="9" s="1"/>
  <c r="BC269" i="9"/>
  <c r="BF269" i="9" s="1"/>
  <c r="BC270" i="9"/>
  <c r="BC271" i="9"/>
  <c r="BC272" i="9"/>
  <c r="BF272" i="9" s="1"/>
  <c r="BC273" i="9"/>
  <c r="BF273" i="9" s="1"/>
  <c r="BC274" i="9"/>
  <c r="BF274" i="9" s="1"/>
  <c r="BC275" i="9"/>
  <c r="BF275" i="9" s="1"/>
  <c r="BC276" i="9"/>
  <c r="BF276" i="9" s="1"/>
  <c r="BC277" i="9"/>
  <c r="BF277" i="9" s="1"/>
  <c r="BC278" i="9"/>
  <c r="BF278" i="9" s="1"/>
  <c r="BC279" i="9"/>
  <c r="BF279" i="9" s="1"/>
  <c r="BC280" i="9"/>
  <c r="BF280" i="9" s="1"/>
  <c r="BC281" i="9"/>
  <c r="BF281" i="9" s="1"/>
  <c r="BC282" i="9"/>
  <c r="BF282" i="9" s="1"/>
  <c r="BC283" i="9"/>
  <c r="BF283" i="9" s="1"/>
  <c r="BC284" i="9"/>
  <c r="BF284" i="9" s="1"/>
  <c r="BC285" i="9"/>
  <c r="BF285" i="9" s="1"/>
  <c r="BC286" i="9"/>
  <c r="BF286" i="9" s="1"/>
  <c r="BC287" i="9"/>
  <c r="BF287" i="9" s="1"/>
  <c r="BC288" i="9"/>
  <c r="BC289" i="9"/>
  <c r="BF289" i="9" s="1"/>
  <c r="BC290" i="9"/>
  <c r="BF290" i="9" s="1"/>
  <c r="BC291" i="9"/>
  <c r="BF291" i="9" s="1"/>
  <c r="BC292" i="9"/>
  <c r="BF292" i="9" s="1"/>
  <c r="BC293" i="9"/>
  <c r="BF293" i="9" s="1"/>
  <c r="BC294" i="9"/>
  <c r="BC295" i="9"/>
  <c r="BF295" i="9" s="1"/>
  <c r="BC296" i="9"/>
  <c r="BF296" i="9" s="1"/>
  <c r="BC297" i="9"/>
  <c r="BF297" i="9" s="1"/>
  <c r="BC298" i="9"/>
  <c r="BF298" i="9" s="1"/>
  <c r="BC299" i="9"/>
  <c r="BF299" i="9" s="1"/>
  <c r="BC300" i="9"/>
  <c r="BF300" i="9" s="1"/>
  <c r="BC301" i="9"/>
  <c r="BF301" i="9" s="1"/>
  <c r="BC302" i="9"/>
  <c r="BF302" i="9" s="1"/>
  <c r="BC303" i="9"/>
  <c r="BF303" i="9" s="1"/>
  <c r="BC304" i="9"/>
  <c r="BF304" i="9" s="1"/>
  <c r="BC305" i="9"/>
  <c r="BF305" i="9" s="1"/>
  <c r="BC306" i="9"/>
  <c r="BF306" i="9" s="1"/>
  <c r="BC307" i="9"/>
  <c r="BF307" i="9" s="1"/>
  <c r="BC308" i="9"/>
  <c r="BF308" i="9" s="1"/>
  <c r="BC309" i="9"/>
  <c r="BF309" i="9" s="1"/>
  <c r="BC310" i="9"/>
  <c r="BF310" i="9" s="1"/>
  <c r="BC311" i="9"/>
  <c r="BC312" i="9"/>
  <c r="BC313" i="9"/>
  <c r="BF313" i="9" s="1"/>
  <c r="BC314" i="9"/>
  <c r="BF314" i="9" s="1"/>
  <c r="BC315" i="9"/>
  <c r="BF315" i="9" s="1"/>
  <c r="BC316" i="9"/>
  <c r="BF316" i="9" s="1"/>
  <c r="BC317" i="9"/>
  <c r="BF317" i="9" s="1"/>
  <c r="BC318" i="9"/>
  <c r="BF318" i="9" s="1"/>
  <c r="BC319" i="9"/>
  <c r="BF319" i="9" s="1"/>
  <c r="BC320" i="9"/>
  <c r="BF320" i="9" s="1"/>
  <c r="BC321" i="9"/>
  <c r="BF321" i="9" s="1"/>
  <c r="BC322" i="9"/>
  <c r="BF322" i="9" s="1"/>
  <c r="BC323" i="9"/>
  <c r="BF323" i="9" s="1"/>
  <c r="BC324" i="9"/>
  <c r="BF324" i="9" s="1"/>
  <c r="BC325" i="9"/>
  <c r="BF325" i="9" s="1"/>
  <c r="BC326" i="9"/>
  <c r="BF326" i="9" s="1"/>
  <c r="BC327" i="9"/>
  <c r="BF327" i="9" s="1"/>
  <c r="BC328" i="9"/>
  <c r="BF328" i="9" s="1"/>
  <c r="BC329" i="9"/>
  <c r="BF329" i="9" s="1"/>
  <c r="BC330" i="9"/>
  <c r="BF330" i="9" s="1"/>
  <c r="BC331" i="9"/>
  <c r="BF331" i="9" s="1"/>
  <c r="BC332" i="9"/>
  <c r="BF332" i="9" s="1"/>
  <c r="BC333" i="9"/>
  <c r="BF333" i="9" s="1"/>
  <c r="BC334" i="9"/>
  <c r="BC335" i="9"/>
  <c r="BC336" i="9"/>
  <c r="BF336" i="9" s="1"/>
  <c r="BC337" i="9"/>
  <c r="BF337" i="9" s="1"/>
  <c r="BC338" i="9"/>
  <c r="BF338" i="9" s="1"/>
  <c r="BC339" i="9"/>
  <c r="BF339" i="9" s="1"/>
  <c r="BC340" i="9"/>
  <c r="BF340" i="9" s="1"/>
  <c r="BC341" i="9"/>
  <c r="BF341" i="9" s="1"/>
  <c r="BC342" i="9"/>
  <c r="BF342" i="9" s="1"/>
  <c r="BC343" i="9"/>
  <c r="BF343" i="9" s="1"/>
  <c r="BC344" i="9"/>
  <c r="BF344" i="9" s="1"/>
  <c r="BC345" i="9"/>
  <c r="BF345" i="9" s="1"/>
  <c r="BC346" i="9"/>
  <c r="BF346" i="9" s="1"/>
  <c r="BC347" i="9"/>
  <c r="BF347" i="9" s="1"/>
  <c r="BC348" i="9"/>
  <c r="BF348" i="9" s="1"/>
  <c r="BC349" i="9"/>
  <c r="BF349" i="9" s="1"/>
  <c r="BC350" i="9"/>
  <c r="BF350" i="9" s="1"/>
  <c r="BC351" i="9"/>
  <c r="BF351" i="9" s="1"/>
  <c r="BC352" i="9"/>
  <c r="BC353" i="9"/>
  <c r="BF353" i="9" s="1"/>
  <c r="BC354" i="9"/>
  <c r="BF354" i="9" s="1"/>
  <c r="BC355" i="9"/>
  <c r="BF355" i="9" s="1"/>
  <c r="BC356" i="9"/>
  <c r="BF356" i="9" s="1"/>
  <c r="BC357" i="9"/>
  <c r="BF357" i="9" s="1"/>
  <c r="BC358" i="9"/>
  <c r="BC359" i="9"/>
  <c r="BF359" i="9" s="1"/>
  <c r="BC360" i="9"/>
  <c r="BF360" i="9" s="1"/>
  <c r="BC361" i="9"/>
  <c r="BF361" i="9" s="1"/>
  <c r="BC362" i="9"/>
  <c r="BF362" i="9" s="1"/>
  <c r="BC363" i="9"/>
  <c r="BF363" i="9" s="1"/>
  <c r="BC364" i="9"/>
  <c r="BF364" i="9" s="1"/>
  <c r="BC365" i="9"/>
  <c r="BF365" i="9" s="1"/>
  <c r="BC366" i="9"/>
  <c r="BF366" i="9" s="1"/>
  <c r="BC367" i="9"/>
  <c r="BF367" i="9" s="1"/>
  <c r="BC368" i="9"/>
  <c r="BF368" i="9" s="1"/>
  <c r="BC369" i="9"/>
  <c r="BF369" i="9" s="1"/>
  <c r="BC370" i="9"/>
  <c r="BF370" i="9" s="1"/>
  <c r="BC371" i="9"/>
  <c r="BF371" i="9" s="1"/>
  <c r="BC372" i="9"/>
  <c r="BF372" i="9" s="1"/>
  <c r="BC373" i="9"/>
  <c r="BF373" i="9" s="1"/>
  <c r="BC374" i="9"/>
  <c r="BF374" i="9" s="1"/>
  <c r="BC375" i="9"/>
  <c r="BC376" i="9"/>
  <c r="BC377" i="9"/>
  <c r="BF377" i="9" s="1"/>
  <c r="BC378" i="9"/>
  <c r="BF378" i="9" s="1"/>
  <c r="BC379" i="9"/>
  <c r="BF379" i="9" s="1"/>
  <c r="BC380" i="9"/>
  <c r="BF380" i="9" s="1"/>
  <c r="BC381" i="9"/>
  <c r="BF381" i="9" s="1"/>
  <c r="BC382" i="9"/>
  <c r="BF382" i="9" s="1"/>
  <c r="BC383" i="9"/>
  <c r="BF383" i="9" s="1"/>
  <c r="BC384" i="9"/>
  <c r="BF384" i="9" s="1"/>
  <c r="BC385" i="9"/>
  <c r="BF385" i="9" s="1"/>
  <c r="BC386" i="9"/>
  <c r="BF386" i="9" s="1"/>
  <c r="BC387" i="9"/>
  <c r="BF387" i="9" s="1"/>
  <c r="BC388" i="9"/>
  <c r="BF388" i="9" s="1"/>
  <c r="BC389" i="9"/>
  <c r="BF389" i="9" s="1"/>
  <c r="BC390" i="9"/>
  <c r="BF390" i="9" s="1"/>
  <c r="BC391" i="9"/>
  <c r="BF391" i="9" s="1"/>
  <c r="BC392" i="9"/>
  <c r="BF392" i="9" s="1"/>
  <c r="BC393" i="9"/>
  <c r="BF393" i="9" s="1"/>
  <c r="BC394" i="9"/>
  <c r="BF394" i="9" s="1"/>
  <c r="BC395" i="9"/>
  <c r="BF395" i="9" s="1"/>
  <c r="BC396" i="9"/>
  <c r="BF396" i="9" s="1"/>
  <c r="BC397" i="9"/>
  <c r="BF397" i="9" s="1"/>
  <c r="BC398" i="9"/>
  <c r="BC399" i="9"/>
  <c r="BC400" i="9"/>
  <c r="BF400" i="9" s="1"/>
  <c r="BC401" i="9"/>
  <c r="BF401" i="9" s="1"/>
  <c r="BC402" i="9"/>
  <c r="BF402" i="9" s="1"/>
  <c r="BC403" i="9"/>
  <c r="BF403" i="9" s="1"/>
  <c r="BC404" i="9"/>
  <c r="BF404" i="9" s="1"/>
  <c r="BC405" i="9"/>
  <c r="BF405" i="9" s="1"/>
  <c r="BC406" i="9"/>
  <c r="BF406" i="9" s="1"/>
  <c r="BC407" i="9"/>
  <c r="BF407" i="9" s="1"/>
  <c r="BC408" i="9"/>
  <c r="BF408" i="9" s="1"/>
  <c r="BC409" i="9"/>
  <c r="BF409" i="9" s="1"/>
  <c r="BC410" i="9"/>
  <c r="BF410" i="9" s="1"/>
  <c r="BC411" i="9"/>
  <c r="BF411" i="9" s="1"/>
  <c r="BC412" i="9"/>
  <c r="BF412" i="9" s="1"/>
  <c r="BC413" i="9"/>
  <c r="BF413" i="9" s="1"/>
  <c r="BC414" i="9"/>
  <c r="BF414" i="9" s="1"/>
  <c r="BC415" i="9"/>
  <c r="BF415" i="9" s="1"/>
  <c r="BC416" i="9"/>
  <c r="BC417" i="9"/>
  <c r="BF417" i="9" s="1"/>
  <c r="BC418" i="9"/>
  <c r="BF418" i="9" s="1"/>
  <c r="BC419" i="9"/>
  <c r="BF419" i="9" s="1"/>
  <c r="BC420" i="9"/>
  <c r="BF420" i="9" s="1"/>
  <c r="BC421" i="9"/>
  <c r="BF421" i="9" s="1"/>
  <c r="BC422" i="9"/>
  <c r="BC423" i="9"/>
  <c r="BF423" i="9" s="1"/>
  <c r="BC424" i="9"/>
  <c r="BF424" i="9" s="1"/>
  <c r="BC425" i="9"/>
  <c r="BF425" i="9" s="1"/>
  <c r="BC426" i="9"/>
  <c r="BF426" i="9" s="1"/>
  <c r="BC427" i="9"/>
  <c r="BF427" i="9" s="1"/>
  <c r="BC428" i="9"/>
  <c r="BF428" i="9" s="1"/>
  <c r="BC429" i="9"/>
  <c r="BF429" i="9" s="1"/>
  <c r="BC430" i="9"/>
  <c r="BF430" i="9" s="1"/>
  <c r="BC431" i="9"/>
  <c r="BF431" i="9" s="1"/>
  <c r="BC432" i="9"/>
  <c r="BF432" i="9" s="1"/>
  <c r="BC433" i="9"/>
  <c r="BF433" i="9" s="1"/>
  <c r="BC434" i="9"/>
  <c r="BF434" i="9" s="1"/>
  <c r="BC435" i="9"/>
  <c r="BF435" i="9" s="1"/>
  <c r="BC436" i="9"/>
  <c r="BF436" i="9" s="1"/>
  <c r="BC437" i="9"/>
  <c r="BF437" i="9" s="1"/>
  <c r="BC438" i="9"/>
  <c r="BF438" i="9" s="1"/>
  <c r="BC439" i="9"/>
  <c r="BC440" i="9"/>
  <c r="BC441" i="9"/>
  <c r="BF441" i="9" s="1"/>
  <c r="BC442" i="9"/>
  <c r="BF442" i="9" s="1"/>
  <c r="BC443" i="9"/>
  <c r="BF443" i="9" s="1"/>
  <c r="BC444" i="9"/>
  <c r="BF444" i="9" s="1"/>
  <c r="BC445" i="9"/>
  <c r="BF445" i="9" s="1"/>
  <c r="BC446" i="9"/>
  <c r="BF446" i="9" s="1"/>
  <c r="BC447" i="9"/>
  <c r="BF447" i="9" s="1"/>
  <c r="BC448" i="9"/>
  <c r="BF448" i="9" s="1"/>
  <c r="BC449" i="9"/>
  <c r="BF449" i="9" s="1"/>
  <c r="BC450" i="9"/>
  <c r="BF450" i="9" s="1"/>
  <c r="BC451" i="9"/>
  <c r="BF451" i="9" s="1"/>
  <c r="BC452" i="9"/>
  <c r="BF452" i="9" s="1"/>
  <c r="BC453" i="9"/>
  <c r="BF453" i="9" s="1"/>
  <c r="BC454" i="9"/>
  <c r="BF454" i="9" s="1"/>
  <c r="BC455" i="9"/>
  <c r="BF455" i="9" s="1"/>
  <c r="BC456" i="9"/>
  <c r="BF456" i="9" s="1"/>
  <c r="BC457" i="9"/>
  <c r="BF457" i="9" s="1"/>
  <c r="BC458" i="9"/>
  <c r="BF458" i="9" s="1"/>
  <c r="BC459" i="9"/>
  <c r="BF459" i="9" s="1"/>
  <c r="BC460" i="9"/>
  <c r="BF460" i="9" s="1"/>
  <c r="BC461" i="9"/>
  <c r="BF461" i="9" s="1"/>
  <c r="BC462" i="9"/>
  <c r="BC463" i="9"/>
  <c r="BC464" i="9"/>
  <c r="BF464" i="9" s="1"/>
  <c r="BC465" i="9"/>
  <c r="BF465" i="9" s="1"/>
  <c r="BC466" i="9"/>
  <c r="BF466" i="9" s="1"/>
  <c r="BC467" i="9"/>
  <c r="BF467" i="9" s="1"/>
  <c r="BC468" i="9"/>
  <c r="BF468" i="9" s="1"/>
  <c r="BC469" i="9"/>
  <c r="BF469" i="9" s="1"/>
  <c r="BC470" i="9"/>
  <c r="BF470" i="9" s="1"/>
  <c r="BC471" i="9"/>
  <c r="BF471" i="9" s="1"/>
  <c r="BC473" i="9"/>
  <c r="BF473" i="9" s="1"/>
  <c r="BC474" i="9"/>
  <c r="BF474" i="9" s="1"/>
  <c r="BC475" i="9"/>
  <c r="BF475" i="9" s="1"/>
  <c r="BC476" i="9"/>
  <c r="BF476" i="9" s="1"/>
  <c r="BC477" i="9"/>
  <c r="BF477" i="9" s="1"/>
  <c r="BC478" i="9"/>
  <c r="BF478" i="9" s="1"/>
  <c r="BC479" i="9"/>
  <c r="BF479" i="9" s="1"/>
  <c r="BC480" i="9"/>
  <c r="BF480" i="9" s="1"/>
  <c r="BC481" i="9"/>
  <c r="BC482" i="9"/>
  <c r="BF482" i="9" s="1"/>
  <c r="BC483" i="9"/>
  <c r="BF483" i="9" s="1"/>
  <c r="BC484" i="9"/>
  <c r="BF484" i="9" s="1"/>
  <c r="BC485" i="9"/>
  <c r="BF485" i="9" s="1"/>
  <c r="BC486" i="9"/>
  <c r="BF486" i="9" s="1"/>
  <c r="BC487" i="9"/>
  <c r="BC488" i="9"/>
  <c r="BF488" i="9" s="1"/>
  <c r="BC489" i="9"/>
  <c r="BF489" i="9" s="1"/>
  <c r="BC490" i="9"/>
  <c r="BF490" i="9" s="1"/>
  <c r="BC491" i="9"/>
  <c r="BF491" i="9" s="1"/>
  <c r="BC492" i="9"/>
  <c r="BF492" i="9" s="1"/>
  <c r="BC493" i="9"/>
  <c r="BF493" i="9" s="1"/>
  <c r="BC494" i="9"/>
  <c r="BF494" i="9" s="1"/>
  <c r="BC495" i="9"/>
  <c r="BF495" i="9" s="1"/>
  <c r="BC496" i="9"/>
  <c r="BF496" i="9" s="1"/>
  <c r="BC497" i="9"/>
  <c r="BF497" i="9" s="1"/>
  <c r="BC498" i="9"/>
  <c r="BF498" i="9" s="1"/>
  <c r="BC499" i="9"/>
  <c r="BF499" i="9" s="1"/>
  <c r="BC500" i="9"/>
  <c r="BF500" i="9" s="1"/>
  <c r="BC501" i="9"/>
  <c r="BF501" i="9" s="1"/>
  <c r="BC502" i="9"/>
  <c r="BF502" i="9" s="1"/>
  <c r="BC503" i="9"/>
  <c r="BF503" i="9" s="1"/>
  <c r="BC504" i="9"/>
  <c r="BC505" i="9"/>
  <c r="BC506" i="9"/>
  <c r="BF506" i="9" s="1"/>
  <c r="BC507" i="9"/>
  <c r="BF507" i="9" s="1"/>
  <c r="BC508" i="9"/>
  <c r="BF508" i="9" s="1"/>
  <c r="BC509" i="9"/>
  <c r="BF509" i="9" s="1"/>
  <c r="BC510" i="9"/>
  <c r="BF510" i="9" s="1"/>
  <c r="BC511" i="9"/>
  <c r="BF511" i="9" s="1"/>
  <c r="BC512" i="9"/>
  <c r="BF512" i="9" s="1"/>
  <c r="BC513" i="9"/>
  <c r="BF513" i="9" s="1"/>
  <c r="BC514" i="9"/>
  <c r="BF514" i="9" s="1"/>
  <c r="BC515" i="9"/>
  <c r="BF515" i="9" s="1"/>
  <c r="BC516" i="9"/>
  <c r="BF516" i="9" s="1"/>
  <c r="BC517" i="9"/>
  <c r="BF517" i="9" s="1"/>
  <c r="BC518" i="9"/>
  <c r="BF518" i="9" s="1"/>
  <c r="BC519" i="9"/>
  <c r="BF519" i="9" s="1"/>
  <c r="BC520" i="9"/>
  <c r="BF520" i="9" s="1"/>
  <c r="BC521" i="9"/>
  <c r="BF521" i="9" s="1"/>
  <c r="BC522" i="9"/>
  <c r="BF522" i="9" s="1"/>
  <c r="BC523" i="9"/>
  <c r="BF523" i="9" s="1"/>
  <c r="BC524" i="9"/>
  <c r="BF524" i="9" s="1"/>
  <c r="BC525" i="9"/>
  <c r="BF525" i="9" s="1"/>
  <c r="BC526" i="9"/>
  <c r="BF526" i="9" s="1"/>
  <c r="BC527" i="9"/>
  <c r="BC528" i="9"/>
  <c r="BC529" i="9"/>
  <c r="BF529" i="9" s="1"/>
  <c r="BC530" i="9"/>
  <c r="BF530" i="9" s="1"/>
  <c r="BC531" i="9"/>
  <c r="BF531" i="9" s="1"/>
  <c r="BC532" i="9"/>
  <c r="BF532" i="9" s="1"/>
  <c r="BC533" i="9"/>
  <c r="BF533" i="9" s="1"/>
  <c r="BC534" i="9"/>
  <c r="BF534" i="9" s="1"/>
  <c r="BC535" i="9"/>
  <c r="BF535" i="9" s="1"/>
  <c r="BC536" i="9"/>
  <c r="BF536" i="9" s="1"/>
  <c r="BC537" i="9"/>
  <c r="BF537" i="9" s="1"/>
  <c r="BC538" i="9"/>
  <c r="BF538" i="9" s="1"/>
  <c r="BC539" i="9"/>
  <c r="BF539" i="9" s="1"/>
  <c r="BC540" i="9"/>
  <c r="BF540" i="9" s="1"/>
  <c r="BC541" i="9"/>
  <c r="BF541" i="9" s="1"/>
  <c r="BC542" i="9"/>
  <c r="BF542" i="9" s="1"/>
  <c r="BC543" i="9"/>
  <c r="BF543" i="9" s="1"/>
  <c r="BC544" i="9"/>
  <c r="BF544" i="9" s="1"/>
  <c r="BC545" i="9"/>
  <c r="BC546" i="9"/>
  <c r="BF546" i="9" s="1"/>
  <c r="BC547" i="9"/>
  <c r="BF547" i="9" s="1"/>
  <c r="BC548" i="9"/>
  <c r="BF548" i="9" s="1"/>
  <c r="BC549" i="9"/>
  <c r="BF549" i="9" s="1"/>
  <c r="BC550" i="9"/>
  <c r="BF550" i="9" s="1"/>
  <c r="BC551" i="9"/>
  <c r="BC552" i="9"/>
  <c r="BF552" i="9" s="1"/>
  <c r="BC553" i="9"/>
  <c r="BF553" i="9" s="1"/>
  <c r="BC554" i="9"/>
  <c r="BF554" i="9" s="1"/>
  <c r="BC555" i="9"/>
  <c r="BF555" i="9" s="1"/>
  <c r="BC556" i="9"/>
  <c r="BF556" i="9" s="1"/>
  <c r="BC557" i="9"/>
  <c r="BF557" i="9" s="1"/>
  <c r="BC558" i="9"/>
  <c r="BF558" i="9" s="1"/>
  <c r="BC559" i="9"/>
  <c r="BF559" i="9" s="1"/>
  <c r="BC560" i="9"/>
  <c r="BF560" i="9" s="1"/>
  <c r="BC561" i="9"/>
  <c r="BF561" i="9" s="1"/>
  <c r="BC562" i="9"/>
  <c r="BF562" i="9" s="1"/>
  <c r="BC563" i="9"/>
  <c r="BF563" i="9" s="1"/>
  <c r="BC564" i="9"/>
  <c r="BF564" i="9" s="1"/>
  <c r="BC565" i="9"/>
  <c r="BF565" i="9" s="1"/>
  <c r="BC566" i="9"/>
  <c r="BF566" i="9" s="1"/>
  <c r="BC567" i="9"/>
  <c r="BF567" i="9" s="1"/>
  <c r="BC568" i="9"/>
  <c r="BC569" i="9"/>
  <c r="BC570" i="9"/>
  <c r="BF570" i="9" s="1"/>
  <c r="BC571" i="9"/>
  <c r="BF571" i="9" s="1"/>
  <c r="BC572" i="9"/>
  <c r="BF572" i="9" s="1"/>
  <c r="BC573" i="9"/>
  <c r="BF573" i="9" s="1"/>
  <c r="BC574" i="9"/>
  <c r="BF574" i="9" s="1"/>
  <c r="BC575" i="9"/>
  <c r="BF575" i="9" s="1"/>
  <c r="BC576" i="9"/>
  <c r="BF576" i="9" s="1"/>
  <c r="BC577" i="9"/>
  <c r="BF577" i="9" s="1"/>
  <c r="BC578" i="9"/>
  <c r="BF578" i="9" s="1"/>
  <c r="BC579" i="9"/>
  <c r="BF579" i="9" s="1"/>
  <c r="BC580" i="9"/>
  <c r="BF580" i="9" s="1"/>
  <c r="BC581" i="9"/>
  <c r="BF581" i="9" s="1"/>
  <c r="BC582" i="9"/>
  <c r="BF582" i="9" s="1"/>
  <c r="BC583" i="9"/>
  <c r="BF583" i="9" s="1"/>
  <c r="BC584" i="9"/>
  <c r="BF584" i="9" s="1"/>
  <c r="BC585" i="9"/>
  <c r="BF585" i="9" s="1"/>
  <c r="BC586" i="9"/>
  <c r="BF586" i="9" s="1"/>
  <c r="BC587" i="9"/>
  <c r="BF587" i="9" s="1"/>
  <c r="BC588" i="9"/>
  <c r="BF588" i="9" s="1"/>
  <c r="BC589" i="9"/>
  <c r="BF589" i="9" s="1"/>
  <c r="BC590" i="9"/>
  <c r="BF590" i="9" s="1"/>
  <c r="BC591" i="9"/>
  <c r="BC592" i="9"/>
  <c r="BC593" i="9"/>
  <c r="BF593" i="9" s="1"/>
  <c r="BC594" i="9"/>
  <c r="BF594" i="9" s="1"/>
  <c r="BC595" i="9"/>
  <c r="BF595" i="9" s="1"/>
  <c r="BC596" i="9"/>
  <c r="BF596" i="9" s="1"/>
  <c r="BC597" i="9"/>
  <c r="BF597" i="9" s="1"/>
  <c r="BC598" i="9"/>
  <c r="BF598" i="9" s="1"/>
  <c r="BC599" i="9"/>
  <c r="BF599" i="9" s="1"/>
  <c r="BC600" i="9"/>
  <c r="BF600" i="9" s="1"/>
  <c r="BC601" i="9"/>
  <c r="BF601" i="9" s="1"/>
  <c r="BC602" i="9"/>
  <c r="BF602" i="9" s="1"/>
  <c r="BC603" i="9"/>
  <c r="BF603" i="9" s="1"/>
  <c r="BC604" i="9"/>
  <c r="BF604" i="9" s="1"/>
  <c r="BC605" i="9"/>
  <c r="BF605" i="9" s="1"/>
  <c r="BC606" i="9"/>
  <c r="BF606" i="9" s="1"/>
  <c r="BC607" i="9"/>
  <c r="BF607" i="9" s="1"/>
  <c r="BC608" i="9"/>
  <c r="BF608" i="9" s="1"/>
  <c r="BC609" i="9"/>
  <c r="BC610" i="9"/>
  <c r="BF610" i="9" s="1"/>
  <c r="BC611" i="9"/>
  <c r="BF611" i="9" s="1"/>
  <c r="BC612" i="9"/>
  <c r="BF612" i="9" s="1"/>
  <c r="BC613" i="9"/>
  <c r="BF613" i="9" s="1"/>
  <c r="BC614" i="9"/>
  <c r="BF614" i="9" s="1"/>
  <c r="BC615" i="9"/>
  <c r="BC616" i="9"/>
  <c r="BF616" i="9" s="1"/>
  <c r="BC617" i="9"/>
  <c r="BF617" i="9" s="1"/>
  <c r="BC618" i="9"/>
  <c r="BF618" i="9" s="1"/>
  <c r="BC619" i="9"/>
  <c r="BF619" i="9" s="1"/>
  <c r="BC620" i="9"/>
  <c r="BF620" i="9" s="1"/>
  <c r="BC621" i="9"/>
  <c r="BF621" i="9" s="1"/>
  <c r="BC622" i="9"/>
  <c r="BF622" i="9" s="1"/>
  <c r="BC623" i="9"/>
  <c r="BF623" i="9" s="1"/>
  <c r="BC624" i="9"/>
  <c r="BF624" i="9" s="1"/>
  <c r="BC625" i="9"/>
  <c r="BF625" i="9" s="1"/>
  <c r="BC626" i="9"/>
  <c r="BF626" i="9" s="1"/>
  <c r="BC627" i="9"/>
  <c r="BF627" i="9" s="1"/>
  <c r="BC628" i="9"/>
  <c r="BF628" i="9" s="1"/>
  <c r="BC629" i="9"/>
  <c r="BF629" i="9" s="1"/>
  <c r="BC632" i="9"/>
  <c r="BF632" i="9" s="1"/>
  <c r="BC633" i="9"/>
  <c r="BC634" i="9"/>
  <c r="BC635" i="9"/>
  <c r="BF635" i="9" s="1"/>
  <c r="BC636" i="9"/>
  <c r="BF636" i="9" s="1"/>
  <c r="BC637" i="9"/>
  <c r="BF637" i="9" s="1"/>
  <c r="BC638" i="9"/>
  <c r="BF638" i="9" s="1"/>
  <c r="BC639" i="9"/>
  <c r="BF639" i="9" s="1"/>
  <c r="BC640" i="9"/>
  <c r="BF640" i="9" s="1"/>
  <c r="BC641" i="9"/>
  <c r="BF641" i="9" s="1"/>
  <c r="BC642" i="9"/>
  <c r="BF642" i="9" s="1"/>
  <c r="BC644" i="9"/>
  <c r="BF644" i="9" s="1"/>
  <c r="BC645" i="9"/>
  <c r="BF645" i="9" s="1"/>
  <c r="BC647" i="9"/>
  <c r="BF647" i="9" s="1"/>
  <c r="BC648" i="9"/>
  <c r="BF648" i="9" s="1"/>
  <c r="BC649" i="9"/>
  <c r="BF649" i="9" s="1"/>
  <c r="BC650" i="9"/>
  <c r="BF650" i="9" s="1"/>
  <c r="BC652" i="9"/>
  <c r="BF652" i="9" s="1"/>
  <c r="BC653" i="9"/>
  <c r="BC654" i="9"/>
  <c r="BC655" i="9"/>
  <c r="BF655" i="9" s="1"/>
  <c r="BC656" i="9"/>
  <c r="BF656" i="9" s="1"/>
  <c r="BC661" i="9"/>
  <c r="BF661" i="9" s="1"/>
  <c r="BC662" i="9"/>
  <c r="BF662" i="9" s="1"/>
  <c r="BC663" i="9"/>
  <c r="BF663" i="9" s="1"/>
  <c r="BC664" i="9"/>
  <c r="BF664" i="9" s="1"/>
  <c r="BC773" i="9"/>
  <c r="BC774" i="9"/>
  <c r="BC775" i="9"/>
  <c r="BC776" i="9"/>
  <c r="BC777" i="9"/>
  <c r="BC782" i="9"/>
  <c r="BE782" i="9" s="1"/>
  <c r="BC792" i="9"/>
  <c r="BC796" i="9"/>
  <c r="BC797" i="9"/>
  <c r="BC798" i="9"/>
  <c r="BC799" i="9"/>
  <c r="BC800" i="9"/>
  <c r="BC801" i="9"/>
  <c r="BC802" i="9"/>
  <c r="BC803" i="9"/>
  <c r="BC804" i="9"/>
  <c r="BC805" i="9"/>
  <c r="BC806" i="9"/>
  <c r="BC807" i="9"/>
  <c r="BC808" i="9"/>
  <c r="BC809" i="9"/>
  <c r="BC810" i="9"/>
  <c r="BC811" i="9"/>
  <c r="BC812" i="9"/>
  <c r="BC813" i="9"/>
  <c r="BC814" i="9"/>
  <c r="BC815" i="9"/>
  <c r="BC816" i="9"/>
  <c r="BC817" i="9"/>
  <c r="BC818" i="9"/>
  <c r="BC819" i="9"/>
  <c r="BC820" i="9"/>
  <c r="BC821" i="9"/>
  <c r="BC822" i="9"/>
  <c r="BC823" i="9"/>
  <c r="BC824" i="9"/>
  <c r="BC825" i="9"/>
  <c r="BC826" i="9"/>
  <c r="BC827" i="9"/>
  <c r="BC828" i="9"/>
  <c r="BC829" i="9"/>
  <c r="BC830" i="9"/>
  <c r="BC831" i="9"/>
  <c r="BC832" i="9"/>
  <c r="BC833" i="9"/>
  <c r="BC834" i="9"/>
  <c r="BC835" i="9"/>
  <c r="BC836" i="9"/>
  <c r="BC837" i="9"/>
  <c r="BC838" i="9"/>
  <c r="BC839" i="9"/>
  <c r="BC840" i="9"/>
  <c r="BC841" i="9"/>
  <c r="BC842" i="9"/>
  <c r="BC843" i="9"/>
  <c r="BF843" i="9" s="1"/>
  <c r="BC844" i="9"/>
  <c r="BF844" i="9" s="1"/>
  <c r="BC845" i="9"/>
  <c r="BF845" i="9" s="1"/>
  <c r="BC846" i="9"/>
  <c r="BF846" i="9" s="1"/>
  <c r="BC847" i="9"/>
  <c r="BF847" i="9" s="1"/>
  <c r="BC848" i="9"/>
  <c r="BC849" i="9"/>
  <c r="BC850" i="9"/>
  <c r="BF850" i="9" s="1"/>
  <c r="BC851" i="9"/>
  <c r="BF851" i="9" s="1"/>
  <c r="BC852" i="9"/>
  <c r="BF852" i="9" s="1"/>
  <c r="BC853" i="9"/>
  <c r="BF853" i="9" s="1"/>
  <c r="BC854" i="9"/>
  <c r="BF854" i="9" s="1"/>
  <c r="BC855" i="9"/>
  <c r="BF855" i="9" s="1"/>
  <c r="BC856" i="9"/>
  <c r="BC857" i="9"/>
  <c r="BC858" i="9"/>
  <c r="BF858" i="9" s="1"/>
  <c r="BC859" i="9"/>
  <c r="BF859" i="9" s="1"/>
  <c r="BC860" i="9"/>
  <c r="BF860" i="9" s="1"/>
  <c r="BC861" i="9"/>
  <c r="BF861" i="9" s="1"/>
  <c r="BC862" i="9"/>
  <c r="BF862" i="9" s="1"/>
  <c r="BC863" i="9"/>
  <c r="BF863" i="9" s="1"/>
  <c r="BC864" i="9"/>
  <c r="BC865" i="9"/>
  <c r="BC866" i="9"/>
  <c r="BF866" i="9" s="1"/>
  <c r="BC867" i="9"/>
  <c r="BF867" i="9" s="1"/>
  <c r="BC868" i="9"/>
  <c r="BF868" i="9" s="1"/>
  <c r="BC869" i="9"/>
  <c r="BF869" i="9" s="1"/>
  <c r="BC870" i="9"/>
  <c r="BF870" i="9" s="1"/>
  <c r="BC871" i="9"/>
  <c r="BF871" i="9" s="1"/>
  <c r="BC872" i="9"/>
  <c r="BC873" i="9"/>
  <c r="BC874" i="9"/>
  <c r="BF874" i="9" s="1"/>
  <c r="BC875" i="9"/>
  <c r="BF875" i="9" s="1"/>
  <c r="BC876" i="9"/>
  <c r="BF876" i="9" s="1"/>
  <c r="BC877" i="9"/>
  <c r="BF877" i="9" s="1"/>
  <c r="BC878" i="9"/>
  <c r="BF878" i="9" s="1"/>
  <c r="BC879" i="9"/>
  <c r="BF879" i="9" s="1"/>
  <c r="BC880" i="9"/>
  <c r="BC881" i="9"/>
  <c r="BC882" i="9"/>
  <c r="BF882" i="9" s="1"/>
  <c r="BC883" i="9"/>
  <c r="BF883" i="9" s="1"/>
  <c r="BC884" i="9"/>
  <c r="BF884" i="9" s="1"/>
  <c r="BC885" i="9"/>
  <c r="BF885" i="9" s="1"/>
  <c r="BC886" i="9"/>
  <c r="BF886" i="9" s="1"/>
  <c r="BC887" i="9"/>
  <c r="BF887" i="9" s="1"/>
  <c r="BC888" i="9"/>
  <c r="BC889" i="9"/>
  <c r="BC890" i="9"/>
  <c r="BF890" i="9" s="1"/>
  <c r="BC891" i="9"/>
  <c r="BF891" i="9" s="1"/>
  <c r="BC892" i="9"/>
  <c r="BF892" i="9" s="1"/>
  <c r="BC893" i="9"/>
  <c r="BF893" i="9" s="1"/>
  <c r="BC894" i="9"/>
  <c r="BF894" i="9" s="1"/>
  <c r="BC895" i="9"/>
  <c r="BF895" i="9" s="1"/>
  <c r="BC896" i="9"/>
  <c r="BC897" i="9"/>
  <c r="BC898" i="9"/>
  <c r="BF898" i="9" s="1"/>
  <c r="BC899" i="9"/>
  <c r="BF899" i="9" s="1"/>
  <c r="BC900" i="9"/>
  <c r="BF900" i="9" s="1"/>
  <c r="BC901" i="9"/>
  <c r="BF901" i="9" s="1"/>
  <c r="BC902" i="9"/>
  <c r="BF902" i="9" s="1"/>
  <c r="BC903" i="9"/>
  <c r="BF903" i="9" s="1"/>
  <c r="BC904" i="9"/>
  <c r="BC905" i="9"/>
  <c r="BC906" i="9"/>
  <c r="BF906" i="9" s="1"/>
  <c r="BC907" i="9"/>
  <c r="BF907" i="9" s="1"/>
  <c r="BC908" i="9"/>
  <c r="BF908" i="9" s="1"/>
  <c r="BC909" i="9"/>
  <c r="BF909" i="9" s="1"/>
  <c r="BC910" i="9"/>
  <c r="BF910" i="9" s="1"/>
  <c r="BC911" i="9"/>
  <c r="BF911" i="9" s="1"/>
  <c r="BC912" i="9"/>
  <c r="BC913" i="9"/>
  <c r="BC914" i="9"/>
  <c r="BF914" i="9" s="1"/>
  <c r="BC915" i="9"/>
  <c r="BF915" i="9" s="1"/>
  <c r="BC916" i="9"/>
  <c r="BF916" i="9" s="1"/>
  <c r="BC917" i="9"/>
  <c r="BF917" i="9" s="1"/>
  <c r="BC918" i="9"/>
  <c r="BF918" i="9" s="1"/>
  <c r="BC919" i="9"/>
  <c r="BF919" i="9" s="1"/>
  <c r="BC920" i="9"/>
  <c r="BC921" i="9"/>
  <c r="BC922" i="9"/>
  <c r="BF922" i="9" s="1"/>
  <c r="BC923" i="9"/>
  <c r="BF923" i="9" s="1"/>
  <c r="BC924" i="9"/>
  <c r="BF924" i="9" s="1"/>
  <c r="BC925" i="9"/>
  <c r="BF925" i="9" s="1"/>
  <c r="BC926" i="9"/>
  <c r="BF926" i="9" s="1"/>
  <c r="BC927" i="9"/>
  <c r="BF927" i="9" s="1"/>
  <c r="BC928" i="9"/>
  <c r="BC929" i="9"/>
  <c r="BC930" i="9"/>
  <c r="BF930" i="9" s="1"/>
  <c r="BC931" i="9"/>
  <c r="BF931" i="9" s="1"/>
  <c r="BC932" i="9"/>
  <c r="BF932" i="9" s="1"/>
  <c r="BC933" i="9"/>
  <c r="BF933" i="9" s="1"/>
  <c r="BC934" i="9"/>
  <c r="BF934" i="9" s="1"/>
  <c r="BC935" i="9"/>
  <c r="BF935" i="9" s="1"/>
  <c r="BC936" i="9"/>
  <c r="BC937" i="9"/>
  <c r="BC938" i="9"/>
  <c r="BF938" i="9" s="1"/>
  <c r="BC939" i="9"/>
  <c r="BF939" i="9" s="1"/>
  <c r="BC940" i="9"/>
  <c r="BF940" i="9" s="1"/>
  <c r="BC941" i="9"/>
  <c r="BF941" i="9" s="1"/>
  <c r="BC942" i="9"/>
  <c r="BF942" i="9" s="1"/>
  <c r="BC943" i="9"/>
  <c r="BF943" i="9" s="1"/>
  <c r="BC944" i="9"/>
  <c r="BC945" i="9"/>
  <c r="BC946" i="9"/>
  <c r="BF946" i="9" s="1"/>
  <c r="BC947" i="9"/>
  <c r="BF947" i="9" s="1"/>
  <c r="BC948" i="9"/>
  <c r="BF948" i="9" s="1"/>
  <c r="BC949" i="9"/>
  <c r="BF949" i="9" s="1"/>
  <c r="BC950" i="9"/>
  <c r="BC951" i="9"/>
  <c r="BF951" i="9" s="1"/>
  <c r="BC952" i="9"/>
  <c r="BC953" i="9"/>
  <c r="BC954" i="9"/>
  <c r="BF954" i="9" s="1"/>
  <c r="BC955" i="9"/>
  <c r="BF955" i="9" s="1"/>
  <c r="BC956" i="9"/>
  <c r="BF956" i="9" s="1"/>
  <c r="BC957" i="9"/>
  <c r="BF957" i="9" s="1"/>
  <c r="BC958" i="9"/>
  <c r="BC959" i="9"/>
  <c r="BF959" i="9" s="1"/>
  <c r="BC960" i="9"/>
  <c r="BC961" i="9"/>
  <c r="BC962" i="9"/>
  <c r="BF962" i="9" s="1"/>
  <c r="BC963" i="9"/>
  <c r="BF963" i="9" s="1"/>
  <c r="BC964" i="9"/>
  <c r="BF964" i="9" s="1"/>
  <c r="BC965" i="9"/>
  <c r="BF965" i="9" s="1"/>
  <c r="BC966" i="9"/>
  <c r="BF966" i="9" s="1"/>
  <c r="BC967" i="9"/>
  <c r="BF967" i="9" s="1"/>
  <c r="BC968" i="9"/>
  <c r="BC969" i="9"/>
  <c r="BC970" i="9"/>
  <c r="BF970" i="9" s="1"/>
  <c r="BC971" i="9"/>
  <c r="BF971" i="9" s="1"/>
  <c r="BC972" i="9"/>
  <c r="BF972" i="9" s="1"/>
  <c r="BC973" i="9"/>
  <c r="BF973" i="9" s="1"/>
  <c r="BC974" i="9"/>
  <c r="BF974" i="9" s="1"/>
  <c r="BC975" i="9"/>
  <c r="BF975" i="9" s="1"/>
  <c r="BC976" i="9"/>
  <c r="BC977" i="9"/>
  <c r="BC978" i="9"/>
  <c r="BF978" i="9" s="1"/>
  <c r="BC979" i="9"/>
  <c r="BF979" i="9" s="1"/>
  <c r="BC980" i="9"/>
  <c r="BF980" i="9" s="1"/>
  <c r="BC981" i="9"/>
  <c r="BF981" i="9" s="1"/>
  <c r="BC982" i="9"/>
  <c r="BF982" i="9" s="1"/>
  <c r="BC983" i="9"/>
  <c r="BF983" i="9" s="1"/>
  <c r="BC984" i="9"/>
  <c r="BC985" i="9"/>
  <c r="BC986" i="9"/>
  <c r="BF986" i="9" s="1"/>
  <c r="BC987" i="9"/>
  <c r="BF987" i="9" s="1"/>
  <c r="BC988" i="9"/>
  <c r="BF988" i="9" s="1"/>
  <c r="BC989" i="9"/>
  <c r="BF989" i="9" s="1"/>
  <c r="BC990" i="9"/>
  <c r="BF990" i="9" s="1"/>
  <c r="BC991" i="9"/>
  <c r="BF991" i="9" s="1"/>
  <c r="BC992" i="9"/>
  <c r="BC993" i="9"/>
  <c r="BC994" i="9"/>
  <c r="BF994" i="9" s="1"/>
  <c r="BC995" i="9"/>
  <c r="BF995" i="9" s="1"/>
  <c r="BC996" i="9"/>
  <c r="BF996" i="9" s="1"/>
  <c r="BC997" i="9"/>
  <c r="BF997" i="9" s="1"/>
  <c r="BC998" i="9"/>
  <c r="BF998" i="9" s="1"/>
  <c r="BC999" i="9"/>
  <c r="BF999" i="9" s="1"/>
  <c r="BC1000" i="9"/>
  <c r="BC1001" i="9"/>
  <c r="BC1002" i="9"/>
  <c r="BF1002" i="9" s="1"/>
  <c r="BC1003" i="9"/>
  <c r="BF1003" i="9" s="1"/>
  <c r="BC1004" i="9"/>
  <c r="BF1004" i="9" s="1"/>
  <c r="BC1005" i="9"/>
  <c r="BF1005" i="9" s="1"/>
  <c r="BC1006" i="9"/>
  <c r="BF1006" i="9" s="1"/>
  <c r="BC1007" i="9"/>
  <c r="BF1007" i="9" s="1"/>
  <c r="BC1008" i="9"/>
  <c r="BC1009" i="9"/>
  <c r="BC1010" i="9"/>
  <c r="BF1010" i="9" s="1"/>
  <c r="BC1011" i="9"/>
  <c r="BF1011" i="9" s="1"/>
  <c r="BC1012" i="9"/>
  <c r="BF1012" i="9" s="1"/>
  <c r="BC1013" i="9"/>
  <c r="BF1013" i="9" s="1"/>
  <c r="BC1014" i="9"/>
  <c r="BF1014" i="9" s="1"/>
  <c r="BC1015" i="9"/>
  <c r="BF1015" i="9" s="1"/>
  <c r="BC1016" i="9"/>
  <c r="BC1017" i="9"/>
  <c r="BC1018" i="9"/>
  <c r="BF1018" i="9" s="1"/>
  <c r="BC1019" i="9"/>
  <c r="BF1019" i="9" s="1"/>
  <c r="BC1020" i="9"/>
  <c r="BF1020" i="9" s="1"/>
  <c r="BC1021" i="9"/>
  <c r="BF1021" i="9" s="1"/>
  <c r="BC1022" i="9"/>
  <c r="BF1022" i="9" s="1"/>
  <c r="BC1023" i="9"/>
  <c r="BF1023" i="9" s="1"/>
  <c r="BC1024" i="9"/>
  <c r="BC1025" i="9"/>
  <c r="BC1026" i="9"/>
  <c r="BF1026" i="9" s="1"/>
  <c r="BC1027" i="9"/>
  <c r="BF1027" i="9" s="1"/>
  <c r="BC1028" i="9"/>
  <c r="BF1028" i="9" s="1"/>
  <c r="BC1029" i="9"/>
  <c r="BF1029" i="9" s="1"/>
  <c r="BC1030" i="9"/>
  <c r="BF1030" i="9" s="1"/>
  <c r="BC1031" i="9"/>
  <c r="BF1031" i="9" s="1"/>
  <c r="BC1032" i="9"/>
  <c r="BC1033" i="9"/>
  <c r="BC1034" i="9"/>
  <c r="BF1034" i="9" s="1"/>
  <c r="BC1035" i="9"/>
  <c r="BF1035" i="9" s="1"/>
  <c r="BC1036" i="9"/>
  <c r="BF1036" i="9" s="1"/>
  <c r="BC1037" i="9"/>
  <c r="BF1037" i="9" s="1"/>
  <c r="BC1038" i="9"/>
  <c r="BF1038" i="9" s="1"/>
  <c r="BC1039" i="9"/>
  <c r="BF1039" i="9" s="1"/>
  <c r="BC1040" i="9"/>
  <c r="BC1041" i="9"/>
  <c r="BC1042" i="9"/>
  <c r="BF1042" i="9" s="1"/>
  <c r="BC1043" i="9"/>
  <c r="BF1043" i="9" s="1"/>
  <c r="BC1044" i="9"/>
  <c r="BF1044" i="9" s="1"/>
  <c r="BC1045" i="9"/>
  <c r="BF1045" i="9" s="1"/>
  <c r="BC1046" i="9"/>
  <c r="BF1046" i="9" s="1"/>
  <c r="BC1047" i="9"/>
  <c r="BF1047" i="9" s="1"/>
  <c r="BC1048" i="9"/>
  <c r="BC1049" i="9"/>
  <c r="BC1050" i="9"/>
  <c r="BF1050" i="9" s="1"/>
  <c r="BC1051" i="9"/>
  <c r="BF1051" i="9" s="1"/>
  <c r="BC1052" i="9"/>
  <c r="BF1052" i="9" s="1"/>
  <c r="BC1053" i="9"/>
  <c r="BF1053" i="9" s="1"/>
  <c r="BC1054" i="9"/>
  <c r="BF1054" i="9" s="1"/>
  <c r="BC1055" i="9"/>
  <c r="BF1055" i="9" s="1"/>
  <c r="BC1056" i="9"/>
  <c r="BC1057" i="9"/>
  <c r="BC1058" i="9"/>
  <c r="BF1058" i="9" s="1"/>
  <c r="BC1059" i="9"/>
  <c r="BF1059" i="9" s="1"/>
  <c r="BC1060" i="9"/>
  <c r="BF1060" i="9" s="1"/>
  <c r="BC1061" i="9"/>
  <c r="BF1061" i="9" s="1"/>
  <c r="BC1062" i="9"/>
  <c r="BF1062" i="9" s="1"/>
  <c r="BC1063" i="9"/>
  <c r="BF1063" i="9" s="1"/>
  <c r="BC1064" i="9"/>
  <c r="BC1065" i="9"/>
  <c r="BC1066" i="9"/>
  <c r="BF1066" i="9" s="1"/>
  <c r="BC1067" i="9"/>
  <c r="BF1067" i="9" s="1"/>
  <c r="BC1068" i="9"/>
  <c r="BF1068" i="9" s="1"/>
  <c r="BC1069" i="9"/>
  <c r="BF1069" i="9" s="1"/>
  <c r="BC1070" i="9"/>
  <c r="BF1070" i="9" s="1"/>
  <c r="BC1071" i="9"/>
  <c r="BF1071" i="9" s="1"/>
  <c r="BC1072" i="9"/>
  <c r="BC1073" i="9"/>
  <c r="BC1074" i="9"/>
  <c r="BF1074" i="9" s="1"/>
  <c r="BC1075" i="9"/>
  <c r="BF1075" i="9" s="1"/>
  <c r="BC1076" i="9"/>
  <c r="BF1076" i="9" s="1"/>
  <c r="BC1077" i="9"/>
  <c r="BF1077" i="9" s="1"/>
  <c r="BC1078" i="9"/>
  <c r="BC1079" i="9"/>
  <c r="BF1079" i="9" s="1"/>
  <c r="BC1080" i="9"/>
  <c r="BC1081" i="9"/>
  <c r="BC1082" i="9"/>
  <c r="BF1082" i="9" s="1"/>
  <c r="BC1083" i="9"/>
  <c r="BF1083" i="9" s="1"/>
  <c r="BC1084" i="9"/>
  <c r="BF1084" i="9" s="1"/>
  <c r="BC1085" i="9"/>
  <c r="BF1085" i="9" s="1"/>
  <c r="BC1086" i="9"/>
  <c r="BC1087" i="9"/>
  <c r="BF1087" i="9" s="1"/>
  <c r="BC1088" i="9"/>
  <c r="BC1089" i="9"/>
  <c r="BC1090" i="9"/>
  <c r="BF1090" i="9" s="1"/>
  <c r="BC1091" i="9"/>
  <c r="BF1091" i="9" s="1"/>
  <c r="BC1092" i="9"/>
  <c r="BF1092" i="9" s="1"/>
  <c r="BC1093" i="9"/>
  <c r="BF1093" i="9" s="1"/>
  <c r="BC1094" i="9"/>
  <c r="BF1094" i="9" s="1"/>
  <c r="BC1095" i="9"/>
  <c r="BF1095" i="9" s="1"/>
  <c r="BC1096" i="9"/>
  <c r="BC1097" i="9"/>
  <c r="BC1098" i="9"/>
  <c r="BF1098" i="9" s="1"/>
  <c r="BC1099" i="9"/>
  <c r="BF1099" i="9" s="1"/>
  <c r="BC1100" i="9"/>
  <c r="BF1100" i="9" s="1"/>
  <c r="BC1101" i="9"/>
  <c r="BF1101" i="9" s="1"/>
  <c r="BC1102" i="9"/>
  <c r="BF1102" i="9" s="1"/>
  <c r="BC1103" i="9"/>
  <c r="BF1103" i="9" s="1"/>
  <c r="BC1104" i="9"/>
  <c r="BC1105" i="9"/>
  <c r="BC1106" i="9"/>
  <c r="BF1106" i="9" s="1"/>
  <c r="BC1107" i="9"/>
  <c r="BF1107" i="9" s="1"/>
  <c r="BC1108" i="9"/>
  <c r="BF1108" i="9" s="1"/>
  <c r="BC1109" i="9"/>
  <c r="BF1109" i="9" s="1"/>
  <c r="BC1110" i="9"/>
  <c r="BF1110" i="9" s="1"/>
  <c r="BC1111" i="9"/>
  <c r="BF1111" i="9" s="1"/>
  <c r="BC1112" i="9"/>
  <c r="BC1113" i="9"/>
  <c r="BC1114" i="9"/>
  <c r="BF1114" i="9" s="1"/>
  <c r="BC1115" i="9"/>
  <c r="BF1115" i="9" s="1"/>
  <c r="BC1116" i="9"/>
  <c r="BF1116" i="9" s="1"/>
  <c r="BC1117" i="9"/>
  <c r="BF1117" i="9" s="1"/>
  <c r="BC1118" i="9"/>
  <c r="BF1118" i="9" s="1"/>
  <c r="BC1119" i="9"/>
  <c r="BF1119" i="9" s="1"/>
  <c r="BC1120" i="9"/>
  <c r="BC1121" i="9"/>
  <c r="BC1122" i="9"/>
  <c r="BF1122" i="9" s="1"/>
  <c r="BC1123" i="9"/>
  <c r="BF1123" i="9" s="1"/>
  <c r="BC1124" i="9"/>
  <c r="BF1124" i="9" s="1"/>
  <c r="BC1125" i="9"/>
  <c r="BF1125" i="9" s="1"/>
  <c r="BC1126" i="9"/>
  <c r="BF1126" i="9" s="1"/>
  <c r="BC1127" i="9"/>
  <c r="BF1127" i="9" s="1"/>
  <c r="BC1128" i="9"/>
  <c r="BC1129" i="9"/>
  <c r="BC1130" i="9"/>
  <c r="BC1131" i="9"/>
  <c r="BF1131" i="9" s="1"/>
  <c r="BC1132" i="9"/>
  <c r="BC1133" i="9"/>
  <c r="BC1134" i="9"/>
  <c r="BC1135" i="9"/>
  <c r="BC1136" i="9"/>
  <c r="BC1137" i="9"/>
  <c r="BC1138" i="9"/>
  <c r="BC1139" i="9"/>
  <c r="BC1140" i="9"/>
  <c r="BC1141" i="9"/>
  <c r="BC1142" i="9"/>
  <c r="BC1143" i="9"/>
  <c r="BC1144" i="9"/>
  <c r="BC1145" i="9"/>
  <c r="BF1145" i="9" s="1"/>
  <c r="BC1146" i="9"/>
  <c r="BF1146" i="9" s="1"/>
  <c r="BC1147" i="9"/>
  <c r="BF1147" i="9" s="1"/>
  <c r="BC1148" i="9"/>
  <c r="BF1148" i="9" s="1"/>
  <c r="BC1149" i="9"/>
  <c r="BF1149" i="9" s="1"/>
  <c r="BC1150" i="9"/>
  <c r="BF1150" i="9" s="1"/>
  <c r="BC1151" i="9"/>
  <c r="BF1151" i="9" s="1"/>
  <c r="BC1152" i="9"/>
  <c r="BF1152" i="9" s="1"/>
  <c r="BC1153" i="9"/>
  <c r="BF1153" i="9" s="1"/>
  <c r="BC1154" i="9"/>
  <c r="BF1154" i="9" s="1"/>
  <c r="BC1155" i="9"/>
  <c r="BF1155" i="9" s="1"/>
  <c r="BC1156" i="9"/>
  <c r="BF1156" i="9" s="1"/>
  <c r="BC1157" i="9"/>
  <c r="BF1157" i="9" s="1"/>
  <c r="BC1158" i="9"/>
  <c r="BF1158" i="9" s="1"/>
  <c r="BC1159" i="9"/>
  <c r="BF1159" i="9" s="1"/>
  <c r="BC1160" i="9"/>
  <c r="BF1160" i="9" s="1"/>
  <c r="BC1161" i="9"/>
  <c r="BF1161" i="9" s="1"/>
  <c r="BC1162" i="9"/>
  <c r="BF1162" i="9" s="1"/>
  <c r="BC1163" i="9"/>
  <c r="BF1163" i="9" s="1"/>
  <c r="BC1164" i="9"/>
  <c r="BF1164" i="9" s="1"/>
  <c r="BC1165" i="9"/>
  <c r="BF1165" i="9" s="1"/>
  <c r="BC1166" i="9"/>
  <c r="BF1166" i="9" s="1"/>
  <c r="BC1167" i="9"/>
  <c r="BF1167" i="9" s="1"/>
  <c r="BC1168" i="9"/>
  <c r="BF1168" i="9" s="1"/>
  <c r="BC1169" i="9"/>
  <c r="BF1169" i="9" s="1"/>
  <c r="BC1170" i="9"/>
  <c r="BF1170" i="9" s="1"/>
  <c r="BC1171" i="9"/>
  <c r="BF1171" i="9" s="1"/>
  <c r="BC1172" i="9"/>
  <c r="BF1172" i="9" s="1"/>
  <c r="BC1173" i="9"/>
  <c r="BF1173" i="9" s="1"/>
  <c r="BC1174" i="9"/>
  <c r="BF1174" i="9" s="1"/>
  <c r="BC1175" i="9"/>
  <c r="BF1175" i="9" s="1"/>
  <c r="BC1176" i="9"/>
  <c r="BF1176" i="9" s="1"/>
  <c r="BC1177" i="9"/>
  <c r="BF1177" i="9" s="1"/>
  <c r="BC1178" i="9"/>
  <c r="BF1178" i="9" s="1"/>
  <c r="BC1179" i="9"/>
  <c r="BF1179" i="9" s="1"/>
  <c r="BC1180" i="9"/>
  <c r="BF1180" i="9" s="1"/>
  <c r="BC1181" i="9"/>
  <c r="BF1181" i="9" s="1"/>
  <c r="BC1182" i="9"/>
  <c r="BF1182" i="9" s="1"/>
  <c r="BC1183" i="9"/>
  <c r="BF1183" i="9" s="1"/>
  <c r="BC1184" i="9"/>
  <c r="BF1184" i="9" s="1"/>
  <c r="BC1185" i="9"/>
  <c r="BF1185" i="9" s="1"/>
  <c r="BC1186" i="9"/>
  <c r="BF1186" i="9" s="1"/>
  <c r="BC1187" i="9"/>
  <c r="BF1187" i="9" s="1"/>
  <c r="BC1188" i="9"/>
  <c r="BF1188" i="9" s="1"/>
  <c r="BC1189" i="9"/>
  <c r="BF1189" i="9" s="1"/>
  <c r="BC1190" i="9"/>
  <c r="BF1190" i="9" s="1"/>
  <c r="BC1191" i="9"/>
  <c r="BF1191" i="9" s="1"/>
  <c r="BC1192" i="9"/>
  <c r="BF1192" i="9" s="1"/>
  <c r="BC1193" i="9"/>
  <c r="BF1193" i="9" s="1"/>
  <c r="BC1194" i="9"/>
  <c r="BF1194" i="9" s="1"/>
  <c r="BC1195" i="9"/>
  <c r="BF1195" i="9" s="1"/>
  <c r="BC1196" i="9"/>
  <c r="BF1196" i="9" s="1"/>
  <c r="BC1197" i="9"/>
  <c r="BF1197" i="9" s="1"/>
  <c r="BC1198" i="9"/>
  <c r="BF1198" i="9" s="1"/>
  <c r="BC1199" i="9"/>
  <c r="BF1199" i="9" s="1"/>
  <c r="BC1200" i="9"/>
  <c r="BF1200" i="9" s="1"/>
  <c r="BC1201" i="9"/>
  <c r="BF1201" i="9" s="1"/>
  <c r="BC1202" i="9"/>
  <c r="BF1202" i="9" s="1"/>
  <c r="BC1203" i="9"/>
  <c r="BF1203" i="9" s="1"/>
  <c r="BC1204" i="9"/>
  <c r="BF1204" i="9" s="1"/>
  <c r="BC1205" i="9"/>
  <c r="BF1205" i="9" s="1"/>
  <c r="BC1206" i="9"/>
  <c r="BF1206" i="9" s="1"/>
  <c r="BC1207" i="9"/>
  <c r="BF1207" i="9" s="1"/>
  <c r="BC1208" i="9"/>
  <c r="BF1208" i="9" s="1"/>
  <c r="BC1209" i="9"/>
  <c r="BF1209" i="9" s="1"/>
  <c r="BC1210" i="9"/>
  <c r="BF1210" i="9" s="1"/>
  <c r="BC1211" i="9"/>
  <c r="BF1211" i="9" s="1"/>
  <c r="BC1212" i="9"/>
  <c r="BF1212" i="9" s="1"/>
  <c r="BC1213" i="9"/>
  <c r="BF1213" i="9" s="1"/>
  <c r="BC1214" i="9"/>
  <c r="BF1214" i="9" s="1"/>
  <c r="BC1215" i="9"/>
  <c r="BF1215" i="9" s="1"/>
  <c r="BC1216" i="9"/>
  <c r="BF1216" i="9" s="1"/>
  <c r="BC1217" i="9"/>
  <c r="BF1217" i="9" s="1"/>
  <c r="BC1218" i="9"/>
  <c r="BF1218" i="9" s="1"/>
  <c r="BC1219" i="9"/>
  <c r="BF1219" i="9" s="1"/>
  <c r="BC1220" i="9"/>
  <c r="BF1220" i="9" s="1"/>
  <c r="BC1221" i="9"/>
  <c r="BF1221" i="9" s="1"/>
  <c r="BC1222" i="9"/>
  <c r="BF1222" i="9" s="1"/>
  <c r="BC1223" i="9"/>
  <c r="BF1223" i="9" s="1"/>
  <c r="BC1224" i="9"/>
  <c r="BF1224" i="9" s="1"/>
  <c r="BC1225" i="9"/>
  <c r="BF1225" i="9" s="1"/>
  <c r="BC1226" i="9"/>
  <c r="BF1226" i="9" s="1"/>
  <c r="BC1227" i="9"/>
  <c r="BF1227" i="9" s="1"/>
  <c r="BC1228" i="9"/>
  <c r="BF1228" i="9" s="1"/>
  <c r="BC1229" i="9"/>
  <c r="BF1229" i="9" s="1"/>
  <c r="BC1230" i="9"/>
  <c r="BF1230" i="9" s="1"/>
  <c r="BC1231" i="9"/>
  <c r="BF1231" i="9" s="1"/>
  <c r="BC1232" i="9"/>
  <c r="BF1232" i="9" s="1"/>
  <c r="BC1233" i="9"/>
  <c r="BF1233" i="9" s="1"/>
  <c r="BC1234" i="9"/>
  <c r="BF1234" i="9" s="1"/>
  <c r="BC1235" i="9"/>
  <c r="BF1235" i="9" s="1"/>
  <c r="BC1236" i="9"/>
  <c r="BF1236" i="9" s="1"/>
  <c r="BC1237" i="9"/>
  <c r="BF1237" i="9" s="1"/>
  <c r="BC1238" i="9"/>
  <c r="BF1238" i="9" s="1"/>
  <c r="BC1239" i="9"/>
  <c r="BF1239" i="9" s="1"/>
  <c r="BC1240" i="9"/>
  <c r="BF1240" i="9" s="1"/>
  <c r="BC1241" i="9"/>
  <c r="BF1241" i="9" s="1"/>
  <c r="BC1242" i="9"/>
  <c r="BF1242" i="9" s="1"/>
  <c r="BC1243" i="9"/>
  <c r="BF1243" i="9" s="1"/>
  <c r="BC1244" i="9"/>
  <c r="BF1244" i="9" s="1"/>
  <c r="BC1245" i="9"/>
  <c r="BF1245" i="9" s="1"/>
  <c r="BC1246" i="9"/>
  <c r="BF1246" i="9" s="1"/>
  <c r="BC1247" i="9"/>
  <c r="BF1247" i="9" s="1"/>
  <c r="BC1248" i="9"/>
  <c r="BF1248" i="9" s="1"/>
  <c r="BC1249" i="9"/>
  <c r="BF1249" i="9" s="1"/>
  <c r="BC1250" i="9"/>
  <c r="BF1250" i="9" s="1"/>
  <c r="BC1251" i="9"/>
  <c r="BF1251" i="9" s="1"/>
  <c r="BC1252" i="9"/>
  <c r="BF1252" i="9" s="1"/>
  <c r="BC1253" i="9"/>
  <c r="BF1253" i="9" s="1"/>
  <c r="BC1254" i="9"/>
  <c r="BF1254" i="9" s="1"/>
  <c r="BC1255" i="9"/>
  <c r="BF1255" i="9" s="1"/>
  <c r="BC1256" i="9"/>
  <c r="BF1256" i="9" s="1"/>
  <c r="BC1257" i="9"/>
  <c r="BF1257" i="9" s="1"/>
  <c r="BC1258" i="9"/>
  <c r="BF1258" i="9" s="1"/>
  <c r="BC1259" i="9"/>
  <c r="BF1259" i="9" s="1"/>
  <c r="BC1260" i="9"/>
  <c r="BF1260" i="9" s="1"/>
  <c r="BC1261" i="9"/>
  <c r="BF1261" i="9" s="1"/>
  <c r="BC1262" i="9"/>
  <c r="BF1262" i="9" s="1"/>
  <c r="BC1263" i="9"/>
  <c r="BF1263" i="9" s="1"/>
  <c r="BC1264" i="9"/>
  <c r="BF1264" i="9" s="1"/>
  <c r="BC1265" i="9"/>
  <c r="BF1265" i="9" s="1"/>
  <c r="BC1266" i="9"/>
  <c r="BF1266" i="9" s="1"/>
  <c r="BC1267" i="9"/>
  <c r="BF1267" i="9" s="1"/>
  <c r="BC1268" i="9"/>
  <c r="BF1268" i="9" s="1"/>
  <c r="BC1269" i="9"/>
  <c r="BF1269" i="9" s="1"/>
  <c r="BC1270" i="9"/>
  <c r="BF1270" i="9" s="1"/>
  <c r="BC1271" i="9"/>
  <c r="BF1271" i="9" s="1"/>
  <c r="BC1272" i="9"/>
  <c r="BF1272" i="9" s="1"/>
  <c r="BC1273" i="9"/>
  <c r="BF1273" i="9" s="1"/>
  <c r="BC1274" i="9"/>
  <c r="BF1274" i="9" s="1"/>
  <c r="BC1275" i="9"/>
  <c r="BF1275" i="9" s="1"/>
  <c r="BC1276" i="9"/>
  <c r="BF1276" i="9" s="1"/>
  <c r="BC1277" i="9"/>
  <c r="BF1277" i="9" s="1"/>
  <c r="BC1278" i="9"/>
  <c r="BF1278" i="9" s="1"/>
  <c r="BC1279" i="9"/>
  <c r="BF1279" i="9" s="1"/>
  <c r="BC1280" i="9"/>
  <c r="BF1280" i="9" s="1"/>
  <c r="BC1281" i="9"/>
  <c r="BF1281" i="9" s="1"/>
  <c r="BC1282" i="9"/>
  <c r="BF1282" i="9" s="1"/>
  <c r="BC1283" i="9"/>
  <c r="BF1283" i="9" s="1"/>
  <c r="BC1284" i="9"/>
  <c r="BF1284" i="9" s="1"/>
  <c r="BC1285" i="9"/>
  <c r="BF1285" i="9" s="1"/>
  <c r="BC1286" i="9"/>
  <c r="BF1286" i="9" s="1"/>
  <c r="BC1287" i="9"/>
  <c r="BF1287" i="9" s="1"/>
  <c r="BC1288" i="9"/>
  <c r="BF1288" i="9" s="1"/>
  <c r="BC1289" i="9"/>
  <c r="BF1289" i="9" s="1"/>
  <c r="BC1290" i="9"/>
  <c r="BF1290" i="9" s="1"/>
  <c r="BC1291" i="9"/>
  <c r="BF1291" i="9" s="1"/>
  <c r="BC1292" i="9"/>
  <c r="BF1292" i="9" s="1"/>
  <c r="BC1293" i="9"/>
  <c r="BF1293" i="9" s="1"/>
  <c r="BC1294" i="9"/>
  <c r="BF1294" i="9" s="1"/>
  <c r="BC1295" i="9"/>
  <c r="BF1295" i="9" s="1"/>
  <c r="BC1296" i="9"/>
  <c r="BF1296" i="9" s="1"/>
  <c r="BC1297" i="9"/>
  <c r="BF1297" i="9" s="1"/>
  <c r="BC1298" i="9"/>
  <c r="BF1298" i="9" s="1"/>
  <c r="BC1299" i="9"/>
  <c r="BF1299" i="9" s="1"/>
  <c r="BC1300" i="9"/>
  <c r="BF1300" i="9" s="1"/>
  <c r="BC1301" i="9"/>
  <c r="BF1301" i="9" s="1"/>
  <c r="BC1302" i="9"/>
  <c r="BF1302" i="9" s="1"/>
  <c r="BC1303" i="9"/>
  <c r="BF1303" i="9" s="1"/>
  <c r="BC1304" i="9"/>
  <c r="BF1304" i="9" s="1"/>
  <c r="BC1305" i="9"/>
  <c r="BF1305" i="9" s="1"/>
  <c r="BC1306" i="9"/>
  <c r="BF1306" i="9" s="1"/>
  <c r="BC1307" i="9"/>
  <c r="BF1307" i="9" s="1"/>
  <c r="BC1308" i="9"/>
  <c r="BF1308" i="9" s="1"/>
  <c r="BC1309" i="9"/>
  <c r="BF1309" i="9" s="1"/>
  <c r="BC1310" i="9"/>
  <c r="BF1310" i="9" s="1"/>
  <c r="BC1311" i="9"/>
  <c r="BF1311" i="9" s="1"/>
  <c r="BC1312" i="9"/>
  <c r="BF1312" i="9" s="1"/>
  <c r="BC1313" i="9"/>
  <c r="BF1313" i="9" s="1"/>
  <c r="BC1314" i="9"/>
  <c r="BF1314" i="9" s="1"/>
  <c r="BC1315" i="9"/>
  <c r="BF1315" i="9" s="1"/>
  <c r="BC1316" i="9"/>
  <c r="BF1316" i="9" s="1"/>
  <c r="BC1317" i="9"/>
  <c r="BF1317" i="9" s="1"/>
  <c r="BC1318" i="9"/>
  <c r="BF1318" i="9" s="1"/>
  <c r="BC1319" i="9"/>
  <c r="BF1319" i="9" s="1"/>
  <c r="BC1320" i="9"/>
  <c r="BF1320" i="9" s="1"/>
  <c r="BC1321" i="9"/>
  <c r="BF1321" i="9" s="1"/>
  <c r="BC1322" i="9"/>
  <c r="BF1322" i="9" s="1"/>
  <c r="BC1323" i="9"/>
  <c r="BF1323" i="9" s="1"/>
  <c r="BC1324" i="9"/>
  <c r="BF1324" i="9" s="1"/>
  <c r="BC1325" i="9"/>
  <c r="BF1325" i="9" s="1"/>
  <c r="BC1326" i="9"/>
  <c r="BC1327" i="9"/>
  <c r="BC1328" i="9"/>
  <c r="BC1329" i="9"/>
  <c r="BC1330" i="9"/>
  <c r="BC1331" i="9"/>
  <c r="BC1332" i="9"/>
  <c r="BC1333" i="9"/>
  <c r="BC1334" i="9"/>
  <c r="BC1335" i="9"/>
  <c r="BC1336" i="9"/>
  <c r="BC1337" i="9"/>
  <c r="BC1338" i="9"/>
  <c r="BC1339" i="9"/>
  <c r="BC1340" i="9"/>
  <c r="BC1341" i="9"/>
  <c r="BC1342" i="9"/>
  <c r="BC1343" i="9"/>
  <c r="BC1344" i="9"/>
  <c r="BC1345" i="9"/>
  <c r="BC1346" i="9"/>
  <c r="BC1347" i="9"/>
  <c r="BC1348" i="9"/>
  <c r="BC1349" i="9"/>
  <c r="BC1350" i="9"/>
  <c r="BC1351" i="9"/>
  <c r="BC1352" i="9"/>
  <c r="BC1353" i="9"/>
  <c r="BC1354" i="9"/>
  <c r="BC1355" i="9"/>
  <c r="BC1356" i="9"/>
  <c r="BC1357" i="9"/>
  <c r="BC1358" i="9"/>
  <c r="BC1359" i="9"/>
  <c r="BC1360" i="9"/>
  <c r="BC1361" i="9"/>
  <c r="BC1362" i="9"/>
  <c r="BC1363" i="9"/>
  <c r="BC1364" i="9"/>
  <c r="BC1365" i="9"/>
  <c r="BC1366" i="9"/>
  <c r="BC1367" i="9"/>
  <c r="BC1368" i="9"/>
  <c r="BC1369" i="9"/>
  <c r="BC1370" i="9"/>
  <c r="BC1371" i="9"/>
  <c r="BC1372" i="9"/>
  <c r="BC1373" i="9"/>
  <c r="BC1374" i="9"/>
  <c r="BC1375" i="9"/>
  <c r="BC1376" i="9"/>
  <c r="BC1377" i="9"/>
  <c r="BC1378" i="9"/>
  <c r="BC1379" i="9"/>
  <c r="BC1380" i="9"/>
  <c r="BC1381" i="9"/>
  <c r="BC1382" i="9"/>
  <c r="BC1383" i="9"/>
  <c r="BC1384" i="9"/>
  <c r="BC1385" i="9"/>
  <c r="BC1386" i="9"/>
  <c r="BC1387" i="9"/>
  <c r="BC1388" i="9"/>
  <c r="BC1389" i="9"/>
  <c r="BC1390" i="9"/>
  <c r="BC1391" i="9"/>
  <c r="BC1392" i="9"/>
  <c r="BC1393" i="9"/>
  <c r="BC1394" i="9"/>
  <c r="BC1395" i="9"/>
  <c r="BC1396" i="9"/>
  <c r="BC1397" i="9"/>
  <c r="BC1398" i="9"/>
  <c r="BC1399" i="9"/>
  <c r="BC1400" i="9"/>
  <c r="BC1401" i="9"/>
  <c r="BC1402" i="9"/>
  <c r="BC1403" i="9"/>
  <c r="BC1404" i="9"/>
  <c r="BC1405" i="9"/>
  <c r="BC1406" i="9"/>
  <c r="BC1407" i="9"/>
  <c r="BC1408" i="9"/>
  <c r="BC1409" i="9"/>
  <c r="BC1410" i="9"/>
  <c r="BC1411" i="9"/>
  <c r="BC1412" i="9"/>
  <c r="BC1413" i="9"/>
  <c r="BC1414" i="9"/>
  <c r="BC1415" i="9"/>
  <c r="BC1416" i="9"/>
  <c r="BC1417" i="9"/>
  <c r="BC1418" i="9"/>
  <c r="BC1419" i="9"/>
  <c r="BC1420" i="9"/>
  <c r="BC1421" i="9"/>
  <c r="BC1422" i="9"/>
  <c r="BC1423" i="9"/>
  <c r="BC1424" i="9"/>
  <c r="BC1425" i="9"/>
  <c r="BC1426" i="9"/>
  <c r="BC1427" i="9"/>
  <c r="BC1428" i="9"/>
  <c r="BC1429" i="9"/>
  <c r="BC1430" i="9"/>
  <c r="BC1431" i="9"/>
  <c r="BC1432" i="9"/>
  <c r="BC1433" i="9"/>
  <c r="BC1434" i="9"/>
  <c r="BC1435" i="9"/>
  <c r="BC1436" i="9"/>
  <c r="BC1437" i="9"/>
  <c r="BC1438" i="9"/>
  <c r="BC1439" i="9"/>
  <c r="BC1440" i="9"/>
  <c r="BC1441" i="9"/>
  <c r="BC1442" i="9"/>
  <c r="BC1443" i="9"/>
  <c r="BC1444" i="9"/>
  <c r="BC1445" i="9"/>
  <c r="BC1446" i="9"/>
  <c r="BC1447" i="9"/>
  <c r="BC1448" i="9"/>
  <c r="BC1449" i="9"/>
  <c r="BC1450" i="9"/>
  <c r="BC1451" i="9"/>
  <c r="BC1452" i="9"/>
  <c r="BC1453" i="9"/>
  <c r="BC1454" i="9"/>
  <c r="BC1455" i="9"/>
  <c r="BC1456" i="9"/>
  <c r="BC1457" i="9"/>
  <c r="BC1458" i="9"/>
  <c r="BC1459" i="9"/>
  <c r="BC1460" i="9"/>
  <c r="BC1461" i="9"/>
  <c r="BC1462" i="9"/>
  <c r="BC1463" i="9"/>
  <c r="BC1464" i="9"/>
  <c r="BC1465" i="9"/>
  <c r="BC1466" i="9"/>
  <c r="BC1467" i="9"/>
  <c r="BC1468" i="9"/>
  <c r="BC1469" i="9"/>
  <c r="BC1470" i="9"/>
  <c r="BC1471" i="9"/>
  <c r="BC1472" i="9"/>
  <c r="BC1473" i="9"/>
  <c r="BC1474" i="9"/>
  <c r="BC1475" i="9"/>
  <c r="BC1476" i="9"/>
  <c r="BC1477" i="9"/>
  <c r="BC1478" i="9"/>
  <c r="BC1479" i="9"/>
  <c r="BC1480" i="9"/>
  <c r="BC1481" i="9"/>
  <c r="BC1482" i="9"/>
  <c r="BC1483" i="9"/>
  <c r="BC1484" i="9"/>
  <c r="BC1485" i="9"/>
  <c r="BC1486" i="9"/>
  <c r="BC1487" i="9"/>
  <c r="BC1488" i="9"/>
  <c r="BC1489" i="9"/>
  <c r="BC1490" i="9"/>
  <c r="BC1491" i="9"/>
  <c r="BC1492" i="9"/>
  <c r="BC1493" i="9"/>
  <c r="BC1494" i="9"/>
  <c r="BC1495" i="9"/>
  <c r="BC1496" i="9"/>
  <c r="BC1497" i="9"/>
  <c r="BC1498" i="9"/>
  <c r="BC1499" i="9"/>
  <c r="BC1500" i="9"/>
  <c r="BC1501" i="9"/>
  <c r="BC1502" i="9"/>
  <c r="BC1503" i="9"/>
  <c r="BC1504" i="9"/>
  <c r="BC1505" i="9"/>
  <c r="BC1506" i="9"/>
  <c r="BC1507" i="9"/>
  <c r="BC1508" i="9"/>
  <c r="BC1509" i="9"/>
  <c r="BC1510" i="9"/>
  <c r="BC1511" i="9"/>
  <c r="BC1512" i="9"/>
  <c r="BC1513" i="9"/>
  <c r="BC1514" i="9"/>
  <c r="BC1515" i="9"/>
  <c r="BC1516" i="9"/>
  <c r="BC1517" i="9"/>
  <c r="BC1518" i="9"/>
  <c r="BC1519" i="9"/>
  <c r="BC1520" i="9"/>
  <c r="BC1521" i="9"/>
  <c r="BC1522" i="9"/>
  <c r="BC1523" i="9"/>
  <c r="BC1524" i="9"/>
  <c r="BC1525" i="9"/>
  <c r="BC1526" i="9"/>
  <c r="BC1527" i="9"/>
  <c r="BC1528" i="9"/>
  <c r="BC1529" i="9"/>
  <c r="BC1530" i="9"/>
  <c r="BC1531" i="9"/>
  <c r="BC1532" i="9"/>
  <c r="BC1533" i="9"/>
  <c r="BC1534" i="9"/>
  <c r="BC1535" i="9"/>
  <c r="BC1536" i="9"/>
  <c r="BC1537" i="9"/>
  <c r="BC1538" i="9"/>
  <c r="BC1539" i="9"/>
  <c r="BC1540" i="9"/>
  <c r="BC1541" i="9"/>
  <c r="BC1542" i="9"/>
  <c r="BC1543" i="9"/>
  <c r="BC1544" i="9"/>
  <c r="BC1545" i="9"/>
  <c r="BC1546" i="9"/>
  <c r="BC1547" i="9"/>
  <c r="BC1548" i="9"/>
  <c r="BC1549" i="9"/>
  <c r="BC1550" i="9"/>
  <c r="BC1551" i="9"/>
  <c r="BC1552" i="9"/>
  <c r="BC1553" i="9"/>
  <c r="BC1554" i="9"/>
  <c r="BC1555" i="9"/>
  <c r="BC1556" i="9"/>
  <c r="BC1557" i="9"/>
  <c r="BC1558" i="9"/>
  <c r="BC1559" i="9"/>
  <c r="BC1560" i="9"/>
  <c r="BC1561" i="9"/>
  <c r="BC1562" i="9"/>
  <c r="BC1563" i="9"/>
  <c r="BC1564" i="9"/>
  <c r="BC1565" i="9"/>
  <c r="BC1566" i="9"/>
  <c r="BC1567" i="9"/>
  <c r="BC1568" i="9"/>
  <c r="BC1569" i="9"/>
  <c r="BC1570" i="9"/>
  <c r="BC1571" i="9"/>
  <c r="BC2" i="9"/>
  <c r="BD1138" i="9" l="1"/>
  <c r="BF1138" i="9"/>
  <c r="BE244" i="9"/>
  <c r="BF244" i="9"/>
  <c r="BE953" i="9"/>
  <c r="BF953" i="9"/>
  <c r="BE945" i="9"/>
  <c r="BF945" i="9"/>
  <c r="BE937" i="9"/>
  <c r="BF937" i="9"/>
  <c r="BE929" i="9"/>
  <c r="BF929" i="9"/>
  <c r="BE921" i="9"/>
  <c r="BF921" i="9"/>
  <c r="BE913" i="9"/>
  <c r="BF913" i="9"/>
  <c r="BE905" i="9"/>
  <c r="BF905" i="9"/>
  <c r="BE897" i="9"/>
  <c r="BF897" i="9"/>
  <c r="BE889" i="9"/>
  <c r="BF889" i="9"/>
  <c r="BE881" i="9"/>
  <c r="BF881" i="9"/>
  <c r="BE873" i="9"/>
  <c r="BF873" i="9"/>
  <c r="BE865" i="9"/>
  <c r="BF865" i="9"/>
  <c r="BE857" i="9"/>
  <c r="BF857" i="9"/>
  <c r="BE849" i="9"/>
  <c r="BF849" i="9"/>
  <c r="BE841" i="9"/>
  <c r="BE825" i="9"/>
  <c r="BE809" i="9"/>
  <c r="BD1137" i="9"/>
  <c r="BF1137" i="9"/>
  <c r="BD1129" i="9"/>
  <c r="BF1129" i="9"/>
  <c r="BE1121" i="9"/>
  <c r="BF1121" i="9"/>
  <c r="BE1113" i="9"/>
  <c r="BF1113" i="9"/>
  <c r="BE1105" i="9"/>
  <c r="BF1105" i="9"/>
  <c r="BE1097" i="9"/>
  <c r="BF1097" i="9"/>
  <c r="BE1089" i="9"/>
  <c r="BF1089" i="9"/>
  <c r="BE1081" i="9"/>
  <c r="BF1081" i="9"/>
  <c r="BE1073" i="9"/>
  <c r="BF1073" i="9"/>
  <c r="BE1065" i="9"/>
  <c r="BF1065" i="9"/>
  <c r="BE1057" i="9"/>
  <c r="BF1057" i="9"/>
  <c r="BE1049" i="9"/>
  <c r="BF1049" i="9"/>
  <c r="BE1041" i="9"/>
  <c r="BF1041" i="9"/>
  <c r="BE1033" i="9"/>
  <c r="BF1033" i="9"/>
  <c r="BE1025" i="9"/>
  <c r="BF1025" i="9"/>
  <c r="BE1017" i="9"/>
  <c r="BF1017" i="9"/>
  <c r="BE1009" i="9"/>
  <c r="BF1009" i="9"/>
  <c r="BE1001" i="9"/>
  <c r="BF1001" i="9"/>
  <c r="BE993" i="9"/>
  <c r="BF993" i="9"/>
  <c r="BE985" i="9"/>
  <c r="BF985" i="9"/>
  <c r="BE977" i="9"/>
  <c r="BF977" i="9"/>
  <c r="BE969" i="9"/>
  <c r="BF969" i="9"/>
  <c r="BE961" i="9"/>
  <c r="BF961" i="9"/>
  <c r="BD1144" i="9"/>
  <c r="BF1144" i="9"/>
  <c r="BD1136" i="9"/>
  <c r="BF1136" i="9"/>
  <c r="BE1128" i="9"/>
  <c r="BF1128" i="9"/>
  <c r="BE1120" i="9"/>
  <c r="BF1120" i="9"/>
  <c r="BE1112" i="9"/>
  <c r="BF1112" i="9"/>
  <c r="BE1104" i="9"/>
  <c r="BF1104" i="9"/>
  <c r="BE1096" i="9"/>
  <c r="BF1096" i="9"/>
  <c r="BE1088" i="9"/>
  <c r="BF1088" i="9"/>
  <c r="BE1080" i="9"/>
  <c r="BF1080" i="9"/>
  <c r="BE1072" i="9"/>
  <c r="BF1072" i="9"/>
  <c r="BE1064" i="9"/>
  <c r="BF1064" i="9"/>
  <c r="BE1056" i="9"/>
  <c r="BF1056" i="9"/>
  <c r="BE1048" i="9"/>
  <c r="BF1048" i="9"/>
  <c r="BE1040" i="9"/>
  <c r="BF1040" i="9"/>
  <c r="BE1032" i="9"/>
  <c r="BF1032" i="9"/>
  <c r="BE1024" i="9"/>
  <c r="BF1024" i="9"/>
  <c r="BE1016" i="9"/>
  <c r="BF1016" i="9"/>
  <c r="BE1008" i="9"/>
  <c r="BF1008" i="9"/>
  <c r="BE1000" i="9"/>
  <c r="BF1000" i="9"/>
  <c r="BE992" i="9"/>
  <c r="BF992" i="9"/>
  <c r="BE984" i="9"/>
  <c r="BF984" i="9"/>
  <c r="BE976" i="9"/>
  <c r="BF976" i="9"/>
  <c r="BE968" i="9"/>
  <c r="BF968" i="9"/>
  <c r="BE960" i="9"/>
  <c r="BF960" i="9"/>
  <c r="BE952" i="9"/>
  <c r="BF952" i="9"/>
  <c r="BE944" i="9"/>
  <c r="BF944" i="9"/>
  <c r="BE936" i="9"/>
  <c r="BF936" i="9"/>
  <c r="BE928" i="9"/>
  <c r="BF928" i="9"/>
  <c r="BE920" i="9"/>
  <c r="BF920" i="9"/>
  <c r="BE912" i="9"/>
  <c r="BF912" i="9"/>
  <c r="BE904" i="9"/>
  <c r="BF904" i="9"/>
  <c r="BE896" i="9"/>
  <c r="BF896" i="9"/>
  <c r="BE888" i="9"/>
  <c r="BF888" i="9"/>
  <c r="BE880" i="9"/>
  <c r="BF880" i="9"/>
  <c r="BE872" i="9"/>
  <c r="BF872" i="9"/>
  <c r="BE864" i="9"/>
  <c r="BF864" i="9"/>
  <c r="BE856" i="9"/>
  <c r="BF856" i="9"/>
  <c r="BE848" i="9"/>
  <c r="BF848" i="9"/>
  <c r="BE840" i="9"/>
  <c r="BD1143" i="9"/>
  <c r="BF1143" i="9"/>
  <c r="BD1135" i="9"/>
  <c r="BF1135" i="9"/>
  <c r="BD1142" i="9"/>
  <c r="BF1142" i="9"/>
  <c r="BD1134" i="9"/>
  <c r="BF1134" i="9"/>
  <c r="BD1086" i="9"/>
  <c r="BF1086" i="9"/>
  <c r="BD1078" i="9"/>
  <c r="BF1078" i="9"/>
  <c r="BD958" i="9"/>
  <c r="BF958" i="9"/>
  <c r="BD950" i="9"/>
  <c r="BF950" i="9"/>
  <c r="BE654" i="9"/>
  <c r="BF654" i="9"/>
  <c r="BE609" i="9"/>
  <c r="BF609" i="9"/>
  <c r="BE569" i="9"/>
  <c r="BF569" i="9"/>
  <c r="BE545" i="9"/>
  <c r="BF545" i="9"/>
  <c r="BE505" i="9"/>
  <c r="BF505" i="9"/>
  <c r="BE481" i="9"/>
  <c r="BF481" i="9"/>
  <c r="BE440" i="9"/>
  <c r="BF440" i="9"/>
  <c r="BE416" i="9"/>
  <c r="BF416" i="9"/>
  <c r="BE376" i="9"/>
  <c r="BF376" i="9"/>
  <c r="BE352" i="9"/>
  <c r="BF352" i="9"/>
  <c r="BE312" i="9"/>
  <c r="BF312" i="9"/>
  <c r="BE288" i="9"/>
  <c r="BF288" i="9"/>
  <c r="BE208" i="9"/>
  <c r="BF208" i="9"/>
  <c r="BE192" i="9"/>
  <c r="BF192" i="9"/>
  <c r="BE144" i="9"/>
  <c r="BF144" i="9"/>
  <c r="BE104" i="9"/>
  <c r="BF104" i="9"/>
  <c r="BE80" i="9"/>
  <c r="BF80" i="9"/>
  <c r="BE56" i="9"/>
  <c r="BF56" i="9"/>
  <c r="BE48" i="9"/>
  <c r="BF48" i="9"/>
  <c r="BE24" i="9"/>
  <c r="BF24" i="9"/>
  <c r="BE16" i="9"/>
  <c r="BF16" i="9"/>
  <c r="BD1141" i="9"/>
  <c r="BF1141" i="9"/>
  <c r="BD1133" i="9"/>
  <c r="BF1133" i="9"/>
  <c r="BE653" i="9"/>
  <c r="BF653" i="9"/>
  <c r="BE634" i="9"/>
  <c r="BF634" i="9"/>
  <c r="BE592" i="9"/>
  <c r="BF592" i="9"/>
  <c r="BE568" i="9"/>
  <c r="BF568" i="9"/>
  <c r="BE528" i="9"/>
  <c r="BF528" i="9"/>
  <c r="BE504" i="9"/>
  <c r="BF504" i="9"/>
  <c r="BE463" i="9"/>
  <c r="BF463" i="9"/>
  <c r="BE439" i="9"/>
  <c r="BF439" i="9"/>
  <c r="BE399" i="9"/>
  <c r="BF399" i="9"/>
  <c r="BE375" i="9"/>
  <c r="BF375" i="9"/>
  <c r="BE335" i="9"/>
  <c r="BF335" i="9"/>
  <c r="BE311" i="9"/>
  <c r="BF311" i="9"/>
  <c r="BE271" i="9"/>
  <c r="BF271" i="9"/>
  <c r="BE167" i="9"/>
  <c r="BF167" i="9"/>
  <c r="BE151" i="9"/>
  <c r="BF151" i="9"/>
  <c r="BE127" i="9"/>
  <c r="BF127" i="9"/>
  <c r="BE103" i="9"/>
  <c r="BF103" i="9"/>
  <c r="BE87" i="9"/>
  <c r="BF87" i="9"/>
  <c r="BD1130" i="9"/>
  <c r="BF1130" i="9"/>
  <c r="BE2" i="9"/>
  <c r="BF2" i="9"/>
  <c r="BD1140" i="9"/>
  <c r="BF1140" i="9"/>
  <c r="BD1132" i="9"/>
  <c r="BF1132" i="9"/>
  <c r="BE633" i="9"/>
  <c r="BF633" i="9"/>
  <c r="BE615" i="9"/>
  <c r="BF615" i="9"/>
  <c r="BE591" i="9"/>
  <c r="BF591" i="9"/>
  <c r="BE551" i="9"/>
  <c r="BF551" i="9"/>
  <c r="BE527" i="9"/>
  <c r="BF527" i="9"/>
  <c r="BE487" i="9"/>
  <c r="BF487" i="9"/>
  <c r="BE462" i="9"/>
  <c r="BF462" i="9"/>
  <c r="BE422" i="9"/>
  <c r="BF422" i="9"/>
  <c r="BE398" i="9"/>
  <c r="BF398" i="9"/>
  <c r="BE358" i="9"/>
  <c r="BF358" i="9"/>
  <c r="BE334" i="9"/>
  <c r="BF334" i="9"/>
  <c r="BE294" i="9"/>
  <c r="BF294" i="9"/>
  <c r="BE270" i="9"/>
  <c r="BF270" i="9"/>
  <c r="BE246" i="9"/>
  <c r="BF246" i="9"/>
  <c r="BE190" i="9"/>
  <c r="BF190" i="9"/>
  <c r="BE174" i="9"/>
  <c r="BF174" i="9"/>
  <c r="BE150" i="9"/>
  <c r="BF150" i="9"/>
  <c r="BE126" i="9"/>
  <c r="BF126" i="9"/>
  <c r="BE110" i="9"/>
  <c r="BF110" i="9"/>
  <c r="BD1139" i="9"/>
  <c r="BF1139" i="9"/>
  <c r="BE827" i="9"/>
  <c r="BE811" i="9"/>
  <c r="BE245" i="9"/>
  <c r="BF245" i="9"/>
  <c r="AT646" i="9"/>
  <c r="BE1133" i="9"/>
  <c r="BE1135" i="9"/>
  <c r="BD358" i="9"/>
  <c r="BD881" i="9"/>
  <c r="BD1105" i="9"/>
  <c r="BD352" i="9"/>
  <c r="BD1073" i="9"/>
  <c r="BD271" i="9"/>
  <c r="BD1041" i="9"/>
  <c r="BD615" i="9"/>
  <c r="BD270" i="9"/>
  <c r="BD1009" i="9"/>
  <c r="BD528" i="9"/>
  <c r="BD245" i="9"/>
  <c r="BD977" i="9"/>
  <c r="BD527" i="9"/>
  <c r="BD150" i="9"/>
  <c r="BE1134" i="9"/>
  <c r="BD945" i="9"/>
  <c r="BD440" i="9"/>
  <c r="BD87" i="9"/>
  <c r="BE1129" i="9"/>
  <c r="BD913" i="9"/>
  <c r="BD439" i="9"/>
  <c r="BD80" i="9"/>
  <c r="BE1108" i="9"/>
  <c r="BD1108" i="9"/>
  <c r="BE1052" i="9"/>
  <c r="BD1052" i="9"/>
  <c r="BE1020" i="9"/>
  <c r="BD1020" i="9"/>
  <c r="BE988" i="9"/>
  <c r="BD988" i="9"/>
  <c r="BE964" i="9"/>
  <c r="BD964" i="9"/>
  <c r="BE924" i="9"/>
  <c r="BD924" i="9"/>
  <c r="BE892" i="9"/>
  <c r="BD892" i="9"/>
  <c r="BE868" i="9"/>
  <c r="BE836" i="9"/>
  <c r="BE804" i="9"/>
  <c r="BE773" i="9"/>
  <c r="BE662" i="9"/>
  <c r="BD662" i="9"/>
  <c r="BE604" i="9"/>
  <c r="BD604" i="9"/>
  <c r="BE596" i="9"/>
  <c r="BD596" i="9"/>
  <c r="BE580" i="9"/>
  <c r="BD580" i="9"/>
  <c r="BE572" i="9"/>
  <c r="BD572" i="9"/>
  <c r="BE524" i="9"/>
  <c r="BD524" i="9"/>
  <c r="BE492" i="9"/>
  <c r="BD492" i="9"/>
  <c r="BE443" i="9"/>
  <c r="BD443" i="9"/>
  <c r="BE411" i="9"/>
  <c r="BD411" i="9"/>
  <c r="BE387" i="9"/>
  <c r="BD387" i="9"/>
  <c r="BE347" i="9"/>
  <c r="BD347" i="9"/>
  <c r="BE283" i="9"/>
  <c r="BD283" i="9"/>
  <c r="BE259" i="9"/>
  <c r="BD259" i="9"/>
  <c r="BE187" i="9"/>
  <c r="BD187" i="9"/>
  <c r="BE155" i="9"/>
  <c r="BD155" i="9"/>
  <c r="BE131" i="9"/>
  <c r="BD131" i="9"/>
  <c r="BE107" i="9"/>
  <c r="BD107" i="9"/>
  <c r="BE83" i="9"/>
  <c r="BD83" i="9"/>
  <c r="BE51" i="9"/>
  <c r="BD51" i="9"/>
  <c r="BE27" i="9"/>
  <c r="BD27" i="9"/>
  <c r="BE19" i="9"/>
  <c r="BD19" i="9"/>
  <c r="BE1115" i="9"/>
  <c r="BD1115" i="9"/>
  <c r="BE1083" i="9"/>
  <c r="BD1083" i="9"/>
  <c r="BE1051" i="9"/>
  <c r="BD1051" i="9"/>
  <c r="BE1019" i="9"/>
  <c r="BD1019" i="9"/>
  <c r="BE987" i="9"/>
  <c r="BD987" i="9"/>
  <c r="BE963" i="9"/>
  <c r="BD963" i="9"/>
  <c r="BE931" i="9"/>
  <c r="BD931" i="9"/>
  <c r="BE915" i="9"/>
  <c r="BD915" i="9"/>
  <c r="BE899" i="9"/>
  <c r="BD899" i="9"/>
  <c r="BE883" i="9"/>
  <c r="BD883" i="9"/>
  <c r="BE867" i="9"/>
  <c r="BE851" i="9"/>
  <c r="BE835" i="9"/>
  <c r="BE819" i="9"/>
  <c r="BE803" i="9"/>
  <c r="BE772" i="9"/>
  <c r="BE661" i="9"/>
  <c r="BD661" i="9"/>
  <c r="BD636" i="9"/>
  <c r="BE636" i="9"/>
  <c r="BE627" i="9"/>
  <c r="BD627" i="9"/>
  <c r="BE619" i="9"/>
  <c r="BD619" i="9"/>
  <c r="BE611" i="9"/>
  <c r="BD611" i="9"/>
  <c r="BE603" i="9"/>
  <c r="BD603" i="9"/>
  <c r="BE595" i="9"/>
  <c r="BD595" i="9"/>
  <c r="BE587" i="9"/>
  <c r="BD587" i="9"/>
  <c r="BE579" i="9"/>
  <c r="BD579" i="9"/>
  <c r="BE571" i="9"/>
  <c r="BD571" i="9"/>
  <c r="BE563" i="9"/>
  <c r="BD563" i="9"/>
  <c r="BE555" i="9"/>
  <c r="BD555" i="9"/>
  <c r="BE547" i="9"/>
  <c r="BD547" i="9"/>
  <c r="BE539" i="9"/>
  <c r="BD539" i="9"/>
  <c r="BE531" i="9"/>
  <c r="BD531" i="9"/>
  <c r="BE523" i="9"/>
  <c r="BD523" i="9"/>
  <c r="BD515" i="9"/>
  <c r="BE515" i="9"/>
  <c r="BD507" i="9"/>
  <c r="BE507" i="9"/>
  <c r="BE499" i="9"/>
  <c r="BD499" i="9"/>
  <c r="BE491" i="9"/>
  <c r="BD491" i="9"/>
  <c r="BE483" i="9"/>
  <c r="BD483" i="9"/>
  <c r="BE475" i="9"/>
  <c r="BD475" i="9"/>
  <c r="BE466" i="9"/>
  <c r="BD466" i="9"/>
  <c r="BE458" i="9"/>
  <c r="BD458" i="9"/>
  <c r="BD450" i="9"/>
  <c r="BE450" i="9"/>
  <c r="BD442" i="9"/>
  <c r="BE442" i="9"/>
  <c r="BE434" i="9"/>
  <c r="BD434" i="9"/>
  <c r="BE426" i="9"/>
  <c r="BD426" i="9"/>
  <c r="BE418" i="9"/>
  <c r="BD418" i="9"/>
  <c r="BE410" i="9"/>
  <c r="BD410" i="9"/>
  <c r="BE402" i="9"/>
  <c r="BD402" i="9"/>
  <c r="BE394" i="9"/>
  <c r="BD394" i="9"/>
  <c r="BD386" i="9"/>
  <c r="BE386" i="9"/>
  <c r="BD378" i="9"/>
  <c r="BE378" i="9"/>
  <c r="BE370" i="9"/>
  <c r="BD370" i="9"/>
  <c r="BE362" i="9"/>
  <c r="BD362" i="9"/>
  <c r="BE354" i="9"/>
  <c r="BD354" i="9"/>
  <c r="BE346" i="9"/>
  <c r="BD346" i="9"/>
  <c r="BE338" i="9"/>
  <c r="BD338" i="9"/>
  <c r="BE330" i="9"/>
  <c r="BD330" i="9"/>
  <c r="BE322" i="9"/>
  <c r="BD322" i="9"/>
  <c r="BE314" i="9"/>
  <c r="BD314" i="9"/>
  <c r="BE306" i="9"/>
  <c r="BD306" i="9"/>
  <c r="BE298" i="9"/>
  <c r="BD298" i="9"/>
  <c r="BE290" i="9"/>
  <c r="BD290" i="9"/>
  <c r="BE282" i="9"/>
  <c r="BD282" i="9"/>
  <c r="BE274" i="9"/>
  <c r="BD274" i="9"/>
  <c r="BE266" i="9"/>
  <c r="BD266" i="9"/>
  <c r="BD258" i="9"/>
  <c r="BE258" i="9"/>
  <c r="BD250" i="9"/>
  <c r="BE250" i="9"/>
  <c r="BD242" i="9"/>
  <c r="BE242" i="9"/>
  <c r="BD234" i="9"/>
  <c r="BE234" i="9"/>
  <c r="BD226" i="9"/>
  <c r="BE226" i="9"/>
  <c r="BD218" i="9"/>
  <c r="BE218" i="9"/>
  <c r="BE210" i="9"/>
  <c r="BD210" i="9"/>
  <c r="BE202" i="9"/>
  <c r="BD202" i="9"/>
  <c r="BD194" i="9"/>
  <c r="BE194" i="9"/>
  <c r="BD178" i="9"/>
  <c r="BE178" i="9"/>
  <c r="BD154" i="9"/>
  <c r="BE154" i="9"/>
  <c r="BE138" i="9"/>
  <c r="BD138" i="9"/>
  <c r="BD122" i="9"/>
  <c r="BE122" i="9"/>
  <c r="BD106" i="9"/>
  <c r="BE106" i="9"/>
  <c r="BD98" i="9"/>
  <c r="BE98" i="9"/>
  <c r="BE82" i="9"/>
  <c r="BD82" i="9"/>
  <c r="BD66" i="9"/>
  <c r="BE66" i="9"/>
  <c r="BE1124" i="9"/>
  <c r="BD1124" i="9"/>
  <c r="BE1076" i="9"/>
  <c r="BD1076" i="9"/>
  <c r="BE1036" i="9"/>
  <c r="BD1036" i="9"/>
  <c r="BE1004" i="9"/>
  <c r="BD1004" i="9"/>
  <c r="BE972" i="9"/>
  <c r="BD972" i="9"/>
  <c r="BE940" i="9"/>
  <c r="BD940" i="9"/>
  <c r="BE908" i="9"/>
  <c r="BD908" i="9"/>
  <c r="BE876" i="9"/>
  <c r="BE844" i="9"/>
  <c r="BE812" i="9"/>
  <c r="BE620" i="9"/>
  <c r="BD620" i="9"/>
  <c r="BE556" i="9"/>
  <c r="BD556" i="9"/>
  <c r="BE540" i="9"/>
  <c r="BD540" i="9"/>
  <c r="BE467" i="9"/>
  <c r="BD467" i="9"/>
  <c r="BE459" i="9"/>
  <c r="BD459" i="9"/>
  <c r="BE419" i="9"/>
  <c r="BD419" i="9"/>
  <c r="BE379" i="9"/>
  <c r="BD379" i="9"/>
  <c r="BE331" i="9"/>
  <c r="BD331" i="9"/>
  <c r="BE291" i="9"/>
  <c r="BD291" i="9"/>
  <c r="BE267" i="9"/>
  <c r="BD267" i="9"/>
  <c r="BE235" i="9"/>
  <c r="BD235" i="9"/>
  <c r="BE195" i="9"/>
  <c r="BD195" i="9"/>
  <c r="BE139" i="9"/>
  <c r="BD139" i="9"/>
  <c r="BE99" i="9"/>
  <c r="BD99" i="9"/>
  <c r="BE1131" i="9"/>
  <c r="BD1131" i="9"/>
  <c r="BE1099" i="9"/>
  <c r="BD1099" i="9"/>
  <c r="BE1067" i="9"/>
  <c r="BD1067" i="9"/>
  <c r="BE1035" i="9"/>
  <c r="BD1035" i="9"/>
  <c r="BE1011" i="9"/>
  <c r="BD1011" i="9"/>
  <c r="BE979" i="9"/>
  <c r="BD979" i="9"/>
  <c r="BE955" i="9"/>
  <c r="BD955" i="9"/>
  <c r="BE939" i="9"/>
  <c r="BD939" i="9"/>
  <c r="BE923" i="9"/>
  <c r="BD923" i="9"/>
  <c r="BE907" i="9"/>
  <c r="BD907" i="9"/>
  <c r="BE891" i="9"/>
  <c r="BD891" i="9"/>
  <c r="BE875" i="9"/>
  <c r="BE859" i="9"/>
  <c r="BE843" i="9"/>
  <c r="BD186" i="9"/>
  <c r="BE186" i="9"/>
  <c r="BD170" i="9"/>
  <c r="BE170" i="9"/>
  <c r="BD162" i="9"/>
  <c r="BE162" i="9"/>
  <c r="BE146" i="9"/>
  <c r="BD146" i="9"/>
  <c r="BD130" i="9"/>
  <c r="BE130" i="9"/>
  <c r="BD114" i="9"/>
  <c r="BE114" i="9"/>
  <c r="BD90" i="9"/>
  <c r="BE90" i="9"/>
  <c r="BE74" i="9"/>
  <c r="BD74" i="9"/>
  <c r="BD58" i="9"/>
  <c r="BE58" i="9"/>
  <c r="BD50" i="9"/>
  <c r="BE50" i="9"/>
  <c r="BD42" i="9"/>
  <c r="BE42" i="9"/>
  <c r="BD34" i="9"/>
  <c r="BE34" i="9"/>
  <c r="BD26" i="9"/>
  <c r="BE26" i="9"/>
  <c r="BE18" i="9"/>
  <c r="BD18" i="9"/>
  <c r="BE10" i="9"/>
  <c r="BD10" i="9"/>
  <c r="BD1104" i="9"/>
  <c r="BD1072" i="9"/>
  <c r="BD1040" i="9"/>
  <c r="BD1008" i="9"/>
  <c r="BD976" i="9"/>
  <c r="BD944" i="9"/>
  <c r="BD912" i="9"/>
  <c r="BD880" i="9"/>
  <c r="BD609" i="9"/>
  <c r="BE1122" i="9"/>
  <c r="BD1122" i="9"/>
  <c r="BE1114" i="9"/>
  <c r="BD1114" i="9"/>
  <c r="BE1106" i="9"/>
  <c r="BD1106" i="9"/>
  <c r="BE1098" i="9"/>
  <c r="BD1098" i="9"/>
  <c r="BE1090" i="9"/>
  <c r="BD1090" i="9"/>
  <c r="BE1082" i="9"/>
  <c r="BD1082" i="9"/>
  <c r="BE1074" i="9"/>
  <c r="BD1074" i="9"/>
  <c r="BE1066" i="9"/>
  <c r="BD1066" i="9"/>
  <c r="BE1058" i="9"/>
  <c r="BD1058" i="9"/>
  <c r="BE1050" i="9"/>
  <c r="BD1050" i="9"/>
  <c r="BE1042" i="9"/>
  <c r="BD1042" i="9"/>
  <c r="BE1034" i="9"/>
  <c r="BD1034" i="9"/>
  <c r="BE1026" i="9"/>
  <c r="BD1026" i="9"/>
  <c r="BE1018" i="9"/>
  <c r="BD1018" i="9"/>
  <c r="BE1010" i="9"/>
  <c r="BD1010" i="9"/>
  <c r="BE1002" i="9"/>
  <c r="BD1002" i="9"/>
  <c r="BE994" i="9"/>
  <c r="BD994" i="9"/>
  <c r="BE986" i="9"/>
  <c r="BD986" i="9"/>
  <c r="BE978" i="9"/>
  <c r="BD978" i="9"/>
  <c r="BE970" i="9"/>
  <c r="BD970" i="9"/>
  <c r="BE962" i="9"/>
  <c r="BD962" i="9"/>
  <c r="BE954" i="9"/>
  <c r="BD954" i="9"/>
  <c r="BE946" i="9"/>
  <c r="BD946" i="9"/>
  <c r="BE938" i="9"/>
  <c r="BD938" i="9"/>
  <c r="BE930" i="9"/>
  <c r="BD930" i="9"/>
  <c r="BE922" i="9"/>
  <c r="BD922" i="9"/>
  <c r="BE914" i="9"/>
  <c r="BD914" i="9"/>
  <c r="BE906" i="9"/>
  <c r="BD906" i="9"/>
  <c r="BE898" i="9"/>
  <c r="BD898" i="9"/>
  <c r="BE890" i="9"/>
  <c r="BD890" i="9"/>
  <c r="BE882" i="9"/>
  <c r="BD882" i="9"/>
  <c r="BE874" i="9"/>
  <c r="BE866" i="9"/>
  <c r="BE858" i="9"/>
  <c r="BE850" i="9"/>
  <c r="BE842" i="9"/>
  <c r="BE834" i="9"/>
  <c r="BE826" i="9"/>
  <c r="BE818" i="9"/>
  <c r="BE810" i="9"/>
  <c r="BE802" i="9"/>
  <c r="BE792" i="9"/>
  <c r="BE656" i="9"/>
  <c r="BD656" i="9"/>
  <c r="BE635" i="9"/>
  <c r="BD635" i="9"/>
  <c r="BE626" i="9"/>
  <c r="BD626" i="9"/>
  <c r="BE618" i="9"/>
  <c r="BD618" i="9"/>
  <c r="BE610" i="9"/>
  <c r="BD610" i="9"/>
  <c r="BE602" i="9"/>
  <c r="BD602" i="9"/>
  <c r="BE594" i="9"/>
  <c r="BD594" i="9"/>
  <c r="BE586" i="9"/>
  <c r="BD586" i="9"/>
  <c r="BE578" i="9"/>
  <c r="BD578" i="9"/>
  <c r="BE570" i="9"/>
  <c r="BD570" i="9"/>
  <c r="BE562" i="9"/>
  <c r="BD562" i="9"/>
  <c r="BE554" i="9"/>
  <c r="BD554" i="9"/>
  <c r="BE546" i="9"/>
  <c r="BD546" i="9"/>
  <c r="BE538" i="9"/>
  <c r="BD538" i="9"/>
  <c r="BE530" i="9"/>
  <c r="BD530" i="9"/>
  <c r="BE522" i="9"/>
  <c r="BD522" i="9"/>
  <c r="BE514" i="9"/>
  <c r="BD514" i="9"/>
  <c r="BE506" i="9"/>
  <c r="BD506" i="9"/>
  <c r="BE498" i="9"/>
  <c r="BD498" i="9"/>
  <c r="BE490" i="9"/>
  <c r="BD490" i="9"/>
  <c r="BE482" i="9"/>
  <c r="BD482" i="9"/>
  <c r="BE474" i="9"/>
  <c r="BD474" i="9"/>
  <c r="BE465" i="9"/>
  <c r="BD465" i="9"/>
  <c r="BE457" i="9"/>
  <c r="BD457" i="9"/>
  <c r="BE449" i="9"/>
  <c r="BD449" i="9"/>
  <c r="BE441" i="9"/>
  <c r="BD441" i="9"/>
  <c r="BE433" i="9"/>
  <c r="BD433" i="9"/>
  <c r="BE425" i="9"/>
  <c r="BD425" i="9"/>
  <c r="BE417" i="9"/>
  <c r="BD417" i="9"/>
  <c r="BE409" i="9"/>
  <c r="BD409" i="9"/>
  <c r="BE401" i="9"/>
  <c r="BD401" i="9"/>
  <c r="BE393" i="9"/>
  <c r="BD393" i="9"/>
  <c r="BE385" i="9"/>
  <c r="BD385" i="9"/>
  <c r="BE377" i="9"/>
  <c r="BD377" i="9"/>
  <c r="BE369" i="9"/>
  <c r="BD369" i="9"/>
  <c r="BE361" i="9"/>
  <c r="BD361" i="9"/>
  <c r="BE353" i="9"/>
  <c r="BD353" i="9"/>
  <c r="BE345" i="9"/>
  <c r="BD345" i="9"/>
  <c r="BE337" i="9"/>
  <c r="BD337" i="9"/>
  <c r="BE329" i="9"/>
  <c r="BD329" i="9"/>
  <c r="BE321" i="9"/>
  <c r="BD321" i="9"/>
  <c r="BE313" i="9"/>
  <c r="BD313" i="9"/>
  <c r="BE305" i="9"/>
  <c r="BD305" i="9"/>
  <c r="BE297" i="9"/>
  <c r="BD297" i="9"/>
  <c r="BE289" i="9"/>
  <c r="BD289" i="9"/>
  <c r="BE281" i="9"/>
  <c r="BD281" i="9"/>
  <c r="BE273" i="9"/>
  <c r="BD273" i="9"/>
  <c r="BE265" i="9"/>
  <c r="BD265" i="9"/>
  <c r="BE257" i="9"/>
  <c r="BD257" i="9"/>
  <c r="BD1097" i="9"/>
  <c r="BD1065" i="9"/>
  <c r="BD1033" i="9"/>
  <c r="BD1001" i="9"/>
  <c r="BD969" i="9"/>
  <c r="BD937" i="9"/>
  <c r="BD905" i="9"/>
  <c r="BD592" i="9"/>
  <c r="BD505" i="9"/>
  <c r="BD422" i="9"/>
  <c r="BD335" i="9"/>
  <c r="BD246" i="9"/>
  <c r="BE1086" i="9"/>
  <c r="BE432" i="9"/>
  <c r="BD432" i="9"/>
  <c r="BE424" i="9"/>
  <c r="BD424" i="9"/>
  <c r="BE408" i="9"/>
  <c r="BD408" i="9"/>
  <c r="BE400" i="9"/>
  <c r="BD400" i="9"/>
  <c r="BE392" i="9"/>
  <c r="BD392" i="9"/>
  <c r="BE384" i="9"/>
  <c r="BD384" i="9"/>
  <c r="BE368" i="9"/>
  <c r="BD368" i="9"/>
  <c r="BE360" i="9"/>
  <c r="BD360" i="9"/>
  <c r="BE344" i="9"/>
  <c r="BD344" i="9"/>
  <c r="BE336" i="9"/>
  <c r="BD336" i="9"/>
  <c r="BE328" i="9"/>
  <c r="BD328" i="9"/>
  <c r="BE320" i="9"/>
  <c r="BD320" i="9"/>
  <c r="BE304" i="9"/>
  <c r="BD304" i="9"/>
  <c r="BE296" i="9"/>
  <c r="BD296" i="9"/>
  <c r="BE280" i="9"/>
  <c r="BD280" i="9"/>
  <c r="BE272" i="9"/>
  <c r="BD272" i="9"/>
  <c r="BE264" i="9"/>
  <c r="BD264" i="9"/>
  <c r="BE256" i="9"/>
  <c r="BD256" i="9"/>
  <c r="BE248" i="9"/>
  <c r="BD248" i="9"/>
  <c r="BE240" i="9"/>
  <c r="BD240" i="9"/>
  <c r="BE232" i="9"/>
  <c r="BD232" i="9"/>
  <c r="BE224" i="9"/>
  <c r="BD224" i="9"/>
  <c r="BE216" i="9"/>
  <c r="BD216" i="9"/>
  <c r="BE200" i="9"/>
  <c r="BD200" i="9"/>
  <c r="BE184" i="9"/>
  <c r="BD184" i="9"/>
  <c r="BE176" i="9"/>
  <c r="BD176" i="9"/>
  <c r="BE168" i="9"/>
  <c r="BD168" i="9"/>
  <c r="BE160" i="9"/>
  <c r="BD160" i="9"/>
  <c r="BE152" i="9"/>
  <c r="BD152" i="9"/>
  <c r="BE136" i="9"/>
  <c r="BD136" i="9"/>
  <c r="BE128" i="9"/>
  <c r="BD128" i="9"/>
  <c r="BE120" i="9"/>
  <c r="BD120" i="9"/>
  <c r="BD1128" i="9"/>
  <c r="BD1096" i="9"/>
  <c r="BD1064" i="9"/>
  <c r="BD1032" i="9"/>
  <c r="BD1000" i="9"/>
  <c r="BD968" i="9"/>
  <c r="BD936" i="9"/>
  <c r="BD904" i="9"/>
  <c r="BD591" i="9"/>
  <c r="BD504" i="9"/>
  <c r="BD416" i="9"/>
  <c r="BD334" i="9"/>
  <c r="BE1078" i="9"/>
  <c r="BE1084" i="9"/>
  <c r="BD1084" i="9"/>
  <c r="BE1044" i="9"/>
  <c r="BD1044" i="9"/>
  <c r="BE584" i="9"/>
  <c r="BD584" i="9"/>
  <c r="BE576" i="9"/>
  <c r="BD576" i="9"/>
  <c r="BE560" i="9"/>
  <c r="BD560" i="9"/>
  <c r="BE552" i="9"/>
  <c r="BD552" i="9"/>
  <c r="BE544" i="9"/>
  <c r="BD544" i="9"/>
  <c r="BE536" i="9"/>
  <c r="BD536" i="9"/>
  <c r="BE520" i="9"/>
  <c r="BD520" i="9"/>
  <c r="BE512" i="9"/>
  <c r="BD512" i="9"/>
  <c r="BE496" i="9"/>
  <c r="BD496" i="9"/>
  <c r="BE488" i="9"/>
  <c r="BD488" i="9"/>
  <c r="BE480" i="9"/>
  <c r="BD480" i="9"/>
  <c r="BE471" i="9"/>
  <c r="BD471" i="9"/>
  <c r="BE455" i="9"/>
  <c r="BD455" i="9"/>
  <c r="BE447" i="9"/>
  <c r="BD447" i="9"/>
  <c r="BE431" i="9"/>
  <c r="BD431" i="9"/>
  <c r="BE423" i="9"/>
  <c r="BD423" i="9"/>
  <c r="BE415" i="9"/>
  <c r="BD415" i="9"/>
  <c r="BE407" i="9"/>
  <c r="BD407" i="9"/>
  <c r="BE391" i="9"/>
  <c r="BD391" i="9"/>
  <c r="BE383" i="9"/>
  <c r="BD383" i="9"/>
  <c r="BE367" i="9"/>
  <c r="BD367" i="9"/>
  <c r="BE359" i="9"/>
  <c r="BD359" i="9"/>
  <c r="BE351" i="9"/>
  <c r="BD351" i="9"/>
  <c r="BE343" i="9"/>
  <c r="BD343" i="9"/>
  <c r="BE327" i="9"/>
  <c r="BD327" i="9"/>
  <c r="BE319" i="9"/>
  <c r="BD319" i="9"/>
  <c r="BE303" i="9"/>
  <c r="BD303" i="9"/>
  <c r="BE295" i="9"/>
  <c r="BD295" i="9"/>
  <c r="BE287" i="9"/>
  <c r="BD287" i="9"/>
  <c r="BE279" i="9"/>
  <c r="BD279" i="9"/>
  <c r="BE263" i="9"/>
  <c r="BD263" i="9"/>
  <c r="BE255" i="9"/>
  <c r="BD255" i="9"/>
  <c r="BE247" i="9"/>
  <c r="BD247" i="9"/>
  <c r="BE239" i="9"/>
  <c r="BD239" i="9"/>
  <c r="BE231" i="9"/>
  <c r="BD231" i="9"/>
  <c r="BE223" i="9"/>
  <c r="BD223" i="9"/>
  <c r="BE215" i="9"/>
  <c r="BD215" i="9"/>
  <c r="BE207" i="9"/>
  <c r="BD207" i="9"/>
  <c r="BE199" i="9"/>
  <c r="BD199" i="9"/>
  <c r="BE191" i="9"/>
  <c r="BD191" i="9"/>
  <c r="BE183" i="9"/>
  <c r="BD183" i="9"/>
  <c r="BD1121" i="9"/>
  <c r="BD1089" i="9"/>
  <c r="BD1057" i="9"/>
  <c r="BD1025" i="9"/>
  <c r="BD993" i="9"/>
  <c r="BD961" i="9"/>
  <c r="BD929" i="9"/>
  <c r="BD897" i="9"/>
  <c r="BD654" i="9"/>
  <c r="BD569" i="9"/>
  <c r="BD487" i="9"/>
  <c r="BD399" i="9"/>
  <c r="BD312" i="9"/>
  <c r="BD208" i="9"/>
  <c r="BE958" i="9"/>
  <c r="BE1092" i="9"/>
  <c r="BD1092" i="9"/>
  <c r="BE543" i="9"/>
  <c r="BD543" i="9"/>
  <c r="BE535" i="9"/>
  <c r="BD535" i="9"/>
  <c r="BE519" i="9"/>
  <c r="BD519" i="9"/>
  <c r="BE511" i="9"/>
  <c r="BD511" i="9"/>
  <c r="BE503" i="9"/>
  <c r="BD503" i="9"/>
  <c r="BE495" i="9"/>
  <c r="BD495" i="9"/>
  <c r="BE479" i="9"/>
  <c r="BD479" i="9"/>
  <c r="BE470" i="9"/>
  <c r="BD470" i="9"/>
  <c r="BE454" i="9"/>
  <c r="BD454" i="9"/>
  <c r="BE446" i="9"/>
  <c r="BD446" i="9"/>
  <c r="BE438" i="9"/>
  <c r="BD438" i="9"/>
  <c r="BE430" i="9"/>
  <c r="BD430" i="9"/>
  <c r="BE414" i="9"/>
  <c r="BD414" i="9"/>
  <c r="BE406" i="9"/>
  <c r="BD406" i="9"/>
  <c r="BE390" i="9"/>
  <c r="BD390" i="9"/>
  <c r="BE382" i="9"/>
  <c r="BD382" i="9"/>
  <c r="BE374" i="9"/>
  <c r="BD374" i="9"/>
  <c r="BE366" i="9"/>
  <c r="BD366" i="9"/>
  <c r="BE350" i="9"/>
  <c r="BD350" i="9"/>
  <c r="BE342" i="9"/>
  <c r="BD342" i="9"/>
  <c r="BE326" i="9"/>
  <c r="BD326" i="9"/>
  <c r="BE318" i="9"/>
  <c r="BD318" i="9"/>
  <c r="BE310" i="9"/>
  <c r="BD310" i="9"/>
  <c r="BE302" i="9"/>
  <c r="BD302" i="9"/>
  <c r="BE286" i="9"/>
  <c r="BD286" i="9"/>
  <c r="BE278" i="9"/>
  <c r="BD278" i="9"/>
  <c r="BE262" i="9"/>
  <c r="BD262" i="9"/>
  <c r="BE254" i="9"/>
  <c r="BD254" i="9"/>
  <c r="BE238" i="9"/>
  <c r="BD238" i="9"/>
  <c r="BE230" i="9"/>
  <c r="BD230" i="9"/>
  <c r="BE222" i="9"/>
  <c r="BD222" i="9"/>
  <c r="BE214" i="9"/>
  <c r="BD214" i="9"/>
  <c r="BE206" i="9"/>
  <c r="BD206" i="9"/>
  <c r="BE198" i="9"/>
  <c r="BD198" i="9"/>
  <c r="BD1120" i="9"/>
  <c r="BD1088" i="9"/>
  <c r="BD1056" i="9"/>
  <c r="BD1024" i="9"/>
  <c r="BD992" i="9"/>
  <c r="BD960" i="9"/>
  <c r="BD928" i="9"/>
  <c r="BD896" i="9"/>
  <c r="BD653" i="9"/>
  <c r="BD568" i="9"/>
  <c r="BD481" i="9"/>
  <c r="BD398" i="9"/>
  <c r="BD311" i="9"/>
  <c r="BD192" i="9"/>
  <c r="BE950" i="9"/>
  <c r="BE1100" i="9"/>
  <c r="BD1100" i="9"/>
  <c r="BE1060" i="9"/>
  <c r="BD1060" i="9"/>
  <c r="BE1012" i="9"/>
  <c r="BD1012" i="9"/>
  <c r="BE980" i="9"/>
  <c r="BD980" i="9"/>
  <c r="BE948" i="9"/>
  <c r="BD948" i="9"/>
  <c r="BE916" i="9"/>
  <c r="BD916" i="9"/>
  <c r="BE884" i="9"/>
  <c r="BD884" i="9"/>
  <c r="BE852" i="9"/>
  <c r="BE820" i="9"/>
  <c r="BE637" i="9"/>
  <c r="BD637" i="9"/>
  <c r="BE612" i="9"/>
  <c r="BD612" i="9"/>
  <c r="BE564" i="9"/>
  <c r="BD564" i="9"/>
  <c r="BE508" i="9"/>
  <c r="BD508" i="9"/>
  <c r="BE476" i="9"/>
  <c r="BD476" i="9"/>
  <c r="BE427" i="9"/>
  <c r="BD427" i="9"/>
  <c r="BE403" i="9"/>
  <c r="BD403" i="9"/>
  <c r="BE355" i="9"/>
  <c r="BD355" i="9"/>
  <c r="BE339" i="9"/>
  <c r="BD339" i="9"/>
  <c r="BE315" i="9"/>
  <c r="BD315" i="9"/>
  <c r="BE307" i="9"/>
  <c r="BD307" i="9"/>
  <c r="BE275" i="9"/>
  <c r="BD275" i="9"/>
  <c r="BE243" i="9"/>
  <c r="BD243" i="9"/>
  <c r="BE219" i="9"/>
  <c r="BD219" i="9"/>
  <c r="BE203" i="9"/>
  <c r="BD203" i="9"/>
  <c r="BE171" i="9"/>
  <c r="BD171" i="9"/>
  <c r="BE163" i="9"/>
  <c r="BD163" i="9"/>
  <c r="BE115" i="9"/>
  <c r="BD115" i="9"/>
  <c r="BE91" i="9"/>
  <c r="BD91" i="9"/>
  <c r="BE75" i="9"/>
  <c r="BD75" i="9"/>
  <c r="BE59" i="9"/>
  <c r="BD59" i="9"/>
  <c r="BE1123" i="9"/>
  <c r="BD1123" i="9"/>
  <c r="BE1091" i="9"/>
  <c r="BD1091" i="9"/>
  <c r="BE1059" i="9"/>
  <c r="BD1059" i="9"/>
  <c r="BE1027" i="9"/>
  <c r="BD1027" i="9"/>
  <c r="BE995" i="9"/>
  <c r="BD995" i="9"/>
  <c r="BE947" i="9"/>
  <c r="BD947" i="9"/>
  <c r="BE833" i="9"/>
  <c r="BE655" i="9"/>
  <c r="BD655" i="9"/>
  <c r="BE642" i="9"/>
  <c r="BD642" i="9"/>
  <c r="BE625" i="9"/>
  <c r="BD625" i="9"/>
  <c r="BE617" i="9"/>
  <c r="BD617" i="9"/>
  <c r="BE601" i="9"/>
  <c r="BD601" i="9"/>
  <c r="BE593" i="9"/>
  <c r="BD593" i="9"/>
  <c r="BE585" i="9"/>
  <c r="BD585" i="9"/>
  <c r="BE529" i="9"/>
  <c r="BD529" i="9"/>
  <c r="BE513" i="9"/>
  <c r="BD513" i="9"/>
  <c r="BE464" i="9"/>
  <c r="BD464" i="9"/>
  <c r="BE456" i="9"/>
  <c r="BD456" i="9"/>
  <c r="BE824" i="9"/>
  <c r="BE816" i="9"/>
  <c r="BE800" i="9"/>
  <c r="BE777" i="9"/>
  <c r="BE649" i="9"/>
  <c r="BD649" i="9"/>
  <c r="BE641" i="9"/>
  <c r="BD641" i="9"/>
  <c r="BE624" i="9"/>
  <c r="BD624" i="9"/>
  <c r="BE616" i="9"/>
  <c r="BD616" i="9"/>
  <c r="BE1119" i="9"/>
  <c r="BD1119" i="9"/>
  <c r="BE1103" i="9"/>
  <c r="BD1103" i="9"/>
  <c r="BE1087" i="9"/>
  <c r="BD1087" i="9"/>
  <c r="BE1071" i="9"/>
  <c r="BD1071" i="9"/>
  <c r="BE1055" i="9"/>
  <c r="BD1055" i="9"/>
  <c r="BE1039" i="9"/>
  <c r="BD1039" i="9"/>
  <c r="BE1023" i="9"/>
  <c r="BD1023" i="9"/>
  <c r="BE1007" i="9"/>
  <c r="BD1007" i="9"/>
  <c r="BE991" i="9"/>
  <c r="BD991" i="9"/>
  <c r="BE975" i="9"/>
  <c r="BD975" i="9"/>
  <c r="BE959" i="9"/>
  <c r="BD959" i="9"/>
  <c r="BE943" i="9"/>
  <c r="BD943" i="9"/>
  <c r="BE927" i="9"/>
  <c r="BD927" i="9"/>
  <c r="BE911" i="9"/>
  <c r="BD911" i="9"/>
  <c r="BE895" i="9"/>
  <c r="BD895" i="9"/>
  <c r="BE879" i="9"/>
  <c r="BD879" i="9"/>
  <c r="BE863" i="9"/>
  <c r="BE847" i="9"/>
  <c r="BE831" i="9"/>
  <c r="BE815" i="9"/>
  <c r="BE799" i="9"/>
  <c r="BE776" i="9"/>
  <c r="BE664" i="9"/>
  <c r="BD664" i="9"/>
  <c r="BE648" i="9"/>
  <c r="BD648" i="9"/>
  <c r="BE640" i="9"/>
  <c r="BD640" i="9"/>
  <c r="BE632" i="9"/>
  <c r="BD632" i="9"/>
  <c r="BE623" i="9"/>
  <c r="BD623" i="9"/>
  <c r="BE607" i="9"/>
  <c r="BD607" i="9"/>
  <c r="BE583" i="9"/>
  <c r="BD583" i="9"/>
  <c r="BE575" i="9"/>
  <c r="BD575" i="9"/>
  <c r="BE567" i="9"/>
  <c r="BD567" i="9"/>
  <c r="BE559" i="9"/>
  <c r="BD559" i="9"/>
  <c r="BE1132" i="9"/>
  <c r="BE1126" i="9"/>
  <c r="BD1126" i="9"/>
  <c r="BE1118" i="9"/>
  <c r="BD1118" i="9"/>
  <c r="BE1110" i="9"/>
  <c r="BD1110" i="9"/>
  <c r="BE1102" i="9"/>
  <c r="BD1102" i="9"/>
  <c r="BE1094" i="9"/>
  <c r="BD1094" i="9"/>
  <c r="BE1070" i="9"/>
  <c r="BD1070" i="9"/>
  <c r="BE1062" i="9"/>
  <c r="BD1062" i="9"/>
  <c r="BD1054" i="9"/>
  <c r="BE1054" i="9"/>
  <c r="BE1046" i="9"/>
  <c r="BD1046" i="9"/>
  <c r="BE1038" i="9"/>
  <c r="BD1038" i="9"/>
  <c r="BE1030" i="9"/>
  <c r="BD1030" i="9"/>
  <c r="BE1022" i="9"/>
  <c r="BD1022" i="9"/>
  <c r="BE1014" i="9"/>
  <c r="BD1014" i="9"/>
  <c r="BE1006" i="9"/>
  <c r="BD1006" i="9"/>
  <c r="BE998" i="9"/>
  <c r="BD998" i="9"/>
  <c r="BE990" i="9"/>
  <c r="BD990" i="9"/>
  <c r="BE982" i="9"/>
  <c r="BD982" i="9"/>
  <c r="BE974" i="9"/>
  <c r="BD974" i="9"/>
  <c r="BE966" i="9"/>
  <c r="BD966" i="9"/>
  <c r="BE942" i="9"/>
  <c r="BD942" i="9"/>
  <c r="BE934" i="9"/>
  <c r="BD934" i="9"/>
  <c r="BD926" i="9"/>
  <c r="BE926" i="9"/>
  <c r="BE918" i="9"/>
  <c r="BD918" i="9"/>
  <c r="BE910" i="9"/>
  <c r="BD910" i="9"/>
  <c r="BE902" i="9"/>
  <c r="BD902" i="9"/>
  <c r="BE894" i="9"/>
  <c r="BD894" i="9"/>
  <c r="BE886" i="9"/>
  <c r="BD886" i="9"/>
  <c r="BE878" i="9"/>
  <c r="BD878" i="9"/>
  <c r="BE870" i="9"/>
  <c r="BE862" i="9"/>
  <c r="BE854" i="9"/>
  <c r="BE846" i="9"/>
  <c r="BE838" i="9"/>
  <c r="BE814" i="9"/>
  <c r="BE806" i="9"/>
  <c r="BE798" i="9"/>
  <c r="BE775" i="9"/>
  <c r="BE652" i="9"/>
  <c r="BD652" i="9"/>
  <c r="BE647" i="9"/>
  <c r="BD647" i="9"/>
  <c r="BE639" i="9"/>
  <c r="BD639" i="9"/>
  <c r="BE622" i="9"/>
  <c r="BD622" i="9"/>
  <c r="BE614" i="9"/>
  <c r="BD614" i="9"/>
  <c r="BE606" i="9"/>
  <c r="BD606" i="9"/>
  <c r="BE598" i="9"/>
  <c r="BD598" i="9"/>
  <c r="BE590" i="9"/>
  <c r="BD590" i="9"/>
  <c r="BE582" i="9"/>
  <c r="BD582" i="9"/>
  <c r="BE574" i="9"/>
  <c r="BD574" i="9"/>
  <c r="BE566" i="9"/>
  <c r="BD566" i="9"/>
  <c r="BE558" i="9"/>
  <c r="BD558" i="9"/>
  <c r="BE550" i="9"/>
  <c r="BD550" i="9"/>
  <c r="BE542" i="9"/>
  <c r="BD542" i="9"/>
  <c r="BE534" i="9"/>
  <c r="BD534" i="9"/>
  <c r="BE526" i="9"/>
  <c r="BD526" i="9"/>
  <c r="BE518" i="9"/>
  <c r="BD518" i="9"/>
  <c r="BE510" i="9"/>
  <c r="BD510" i="9"/>
  <c r="BE502" i="9"/>
  <c r="BD502" i="9"/>
  <c r="BE494" i="9"/>
  <c r="BD494" i="9"/>
  <c r="BE486" i="9"/>
  <c r="BD486" i="9"/>
  <c r="BE478" i="9"/>
  <c r="BD478" i="9"/>
  <c r="BE469" i="9"/>
  <c r="BD469" i="9"/>
  <c r="BE461" i="9"/>
  <c r="BD461" i="9"/>
  <c r="BE453" i="9"/>
  <c r="BD453" i="9"/>
  <c r="BE445" i="9"/>
  <c r="BD445" i="9"/>
  <c r="BE437" i="9"/>
  <c r="BD437" i="9"/>
  <c r="BE429" i="9"/>
  <c r="BD429" i="9"/>
  <c r="BE421" i="9"/>
  <c r="BD421" i="9"/>
  <c r="BE413" i="9"/>
  <c r="BD413" i="9"/>
  <c r="BD1113" i="9"/>
  <c r="BD1081" i="9"/>
  <c r="BD1049" i="9"/>
  <c r="BD1017" i="9"/>
  <c r="BD985" i="9"/>
  <c r="BD953" i="9"/>
  <c r="BD921" i="9"/>
  <c r="BD889" i="9"/>
  <c r="BD634" i="9"/>
  <c r="BD551" i="9"/>
  <c r="BD463" i="9"/>
  <c r="BD376" i="9"/>
  <c r="BD294" i="9"/>
  <c r="BE830" i="9"/>
  <c r="BE1116" i="9"/>
  <c r="BD1116" i="9"/>
  <c r="BE1068" i="9"/>
  <c r="BD1068" i="9"/>
  <c r="BE1028" i="9"/>
  <c r="BD1028" i="9"/>
  <c r="BE996" i="9"/>
  <c r="BD996" i="9"/>
  <c r="BE956" i="9"/>
  <c r="BD956" i="9"/>
  <c r="BE932" i="9"/>
  <c r="BD932" i="9"/>
  <c r="BE900" i="9"/>
  <c r="BD900" i="9"/>
  <c r="BE860" i="9"/>
  <c r="BE828" i="9"/>
  <c r="BE796" i="9"/>
  <c r="BE644" i="9"/>
  <c r="BD644" i="9"/>
  <c r="BE628" i="9"/>
  <c r="BD628" i="9"/>
  <c r="BE588" i="9"/>
  <c r="BD588" i="9"/>
  <c r="BE548" i="9"/>
  <c r="BD548" i="9"/>
  <c r="BE532" i="9"/>
  <c r="BD532" i="9"/>
  <c r="BE516" i="9"/>
  <c r="BD516" i="9"/>
  <c r="BE500" i="9"/>
  <c r="BD500" i="9"/>
  <c r="BE484" i="9"/>
  <c r="BD484" i="9"/>
  <c r="BE451" i="9"/>
  <c r="BD451" i="9"/>
  <c r="BE435" i="9"/>
  <c r="BD435" i="9"/>
  <c r="BE395" i="9"/>
  <c r="BD395" i="9"/>
  <c r="BE371" i="9"/>
  <c r="BD371" i="9"/>
  <c r="BE363" i="9"/>
  <c r="BD363" i="9"/>
  <c r="BE323" i="9"/>
  <c r="BD323" i="9"/>
  <c r="BE299" i="9"/>
  <c r="BD299" i="9"/>
  <c r="BE251" i="9"/>
  <c r="BD251" i="9"/>
  <c r="BE227" i="9"/>
  <c r="BD227" i="9"/>
  <c r="BE211" i="9"/>
  <c r="BD211" i="9"/>
  <c r="BE179" i="9"/>
  <c r="BD179" i="9"/>
  <c r="BE147" i="9"/>
  <c r="BD147" i="9"/>
  <c r="BE123" i="9"/>
  <c r="BD123" i="9"/>
  <c r="BE67" i="9"/>
  <c r="BD67" i="9"/>
  <c r="BE43" i="9"/>
  <c r="BD43" i="9"/>
  <c r="BE35" i="9"/>
  <c r="BD35" i="9"/>
  <c r="BE11" i="9"/>
  <c r="BD11" i="9"/>
  <c r="BE3" i="9"/>
  <c r="BD3" i="9"/>
  <c r="BE1107" i="9"/>
  <c r="BD1107" i="9"/>
  <c r="BE1075" i="9"/>
  <c r="BD1075" i="9"/>
  <c r="BE1043" i="9"/>
  <c r="BD1043" i="9"/>
  <c r="BE1003" i="9"/>
  <c r="BD1003" i="9"/>
  <c r="BE971" i="9"/>
  <c r="BD971" i="9"/>
  <c r="BE817" i="9"/>
  <c r="BE801" i="9"/>
  <c r="BE650" i="9"/>
  <c r="BD650" i="9"/>
  <c r="BE577" i="9"/>
  <c r="BD577" i="9"/>
  <c r="BE561" i="9"/>
  <c r="BD561" i="9"/>
  <c r="BE553" i="9"/>
  <c r="BD553" i="9"/>
  <c r="BE537" i="9"/>
  <c r="BD537" i="9"/>
  <c r="BE521" i="9"/>
  <c r="BD521" i="9"/>
  <c r="BE497" i="9"/>
  <c r="BD497" i="9"/>
  <c r="BE489" i="9"/>
  <c r="BD489" i="9"/>
  <c r="BE473" i="9"/>
  <c r="BD473" i="9"/>
  <c r="BE448" i="9"/>
  <c r="BD448" i="9"/>
  <c r="BE832" i="9"/>
  <c r="BE808" i="9"/>
  <c r="BE608" i="9"/>
  <c r="BD608" i="9"/>
  <c r="BE600" i="9"/>
  <c r="BD600" i="9"/>
  <c r="BE1127" i="9"/>
  <c r="BD1127" i="9"/>
  <c r="BE1111" i="9"/>
  <c r="BD1111" i="9"/>
  <c r="BE1095" i="9"/>
  <c r="BD1095" i="9"/>
  <c r="BE1079" i="9"/>
  <c r="BD1079" i="9"/>
  <c r="BE1063" i="9"/>
  <c r="BD1063" i="9"/>
  <c r="BE1047" i="9"/>
  <c r="BD1047" i="9"/>
  <c r="BE1031" i="9"/>
  <c r="BD1031" i="9"/>
  <c r="BE1015" i="9"/>
  <c r="BD1015" i="9"/>
  <c r="BE999" i="9"/>
  <c r="BD999" i="9"/>
  <c r="BE983" i="9"/>
  <c r="BD983" i="9"/>
  <c r="BE967" i="9"/>
  <c r="BD967" i="9"/>
  <c r="BE951" i="9"/>
  <c r="BD951" i="9"/>
  <c r="BE935" i="9"/>
  <c r="BD935" i="9"/>
  <c r="BE919" i="9"/>
  <c r="BD919" i="9"/>
  <c r="BE903" i="9"/>
  <c r="BD903" i="9"/>
  <c r="BE887" i="9"/>
  <c r="BD887" i="9"/>
  <c r="BE871" i="9"/>
  <c r="BE855" i="9"/>
  <c r="BE839" i="9"/>
  <c r="BE823" i="9"/>
  <c r="BE807" i="9"/>
  <c r="BE599" i="9"/>
  <c r="BD599" i="9"/>
  <c r="BE1130" i="9"/>
  <c r="BE1125" i="9"/>
  <c r="BD1125" i="9"/>
  <c r="BE1117" i="9"/>
  <c r="BD1117" i="9"/>
  <c r="BE1109" i="9"/>
  <c r="BD1109" i="9"/>
  <c r="BE1101" i="9"/>
  <c r="BD1101" i="9"/>
  <c r="BE1093" i="9"/>
  <c r="BD1093" i="9"/>
  <c r="BE1085" i="9"/>
  <c r="BD1085" i="9"/>
  <c r="BE1077" i="9"/>
  <c r="BD1077" i="9"/>
  <c r="BE1069" i="9"/>
  <c r="BD1069" i="9"/>
  <c r="BE1061" i="9"/>
  <c r="BD1061" i="9"/>
  <c r="BE1053" i="9"/>
  <c r="BD1053" i="9"/>
  <c r="BE1045" i="9"/>
  <c r="BD1045" i="9"/>
  <c r="BE1037" i="9"/>
  <c r="BD1037" i="9"/>
  <c r="BE1029" i="9"/>
  <c r="BD1029" i="9"/>
  <c r="BE1021" i="9"/>
  <c r="BD1021" i="9"/>
  <c r="BE1013" i="9"/>
  <c r="BD1013" i="9"/>
  <c r="BE1005" i="9"/>
  <c r="BD1005" i="9"/>
  <c r="BE997" i="9"/>
  <c r="BD997" i="9"/>
  <c r="BE989" i="9"/>
  <c r="BD989" i="9"/>
  <c r="BE981" i="9"/>
  <c r="BD981" i="9"/>
  <c r="BE973" i="9"/>
  <c r="BD973" i="9"/>
  <c r="BE965" i="9"/>
  <c r="BD965" i="9"/>
  <c r="BE957" i="9"/>
  <c r="BD957" i="9"/>
  <c r="BE949" i="9"/>
  <c r="BD949" i="9"/>
  <c r="BE941" i="9"/>
  <c r="BD941" i="9"/>
  <c r="BE933" i="9"/>
  <c r="BD933" i="9"/>
  <c r="BE925" i="9"/>
  <c r="BD925" i="9"/>
  <c r="BE917" i="9"/>
  <c r="BD917" i="9"/>
  <c r="BE909" i="9"/>
  <c r="BD909" i="9"/>
  <c r="BE901" i="9"/>
  <c r="BD901" i="9"/>
  <c r="BE893" i="9"/>
  <c r="BD893" i="9"/>
  <c r="BE885" i="9"/>
  <c r="BD885" i="9"/>
  <c r="BE877" i="9"/>
  <c r="BE869" i="9"/>
  <c r="BE861" i="9"/>
  <c r="BE853" i="9"/>
  <c r="BE845" i="9"/>
  <c r="BE837" i="9"/>
  <c r="BE829" i="9"/>
  <c r="BE821" i="9"/>
  <c r="BE813" i="9"/>
  <c r="BE805" i="9"/>
  <c r="BE797" i="9"/>
  <c r="BE774" i="9"/>
  <c r="BE663" i="9"/>
  <c r="BD663" i="9"/>
  <c r="BE645" i="9"/>
  <c r="BD645" i="9"/>
  <c r="BE638" i="9"/>
  <c r="BD638" i="9"/>
  <c r="BE629" i="9"/>
  <c r="BD629" i="9"/>
  <c r="BE621" i="9"/>
  <c r="BD621" i="9"/>
  <c r="BE613" i="9"/>
  <c r="BD613" i="9"/>
  <c r="BE605" i="9"/>
  <c r="BD605" i="9"/>
  <c r="BE597" i="9"/>
  <c r="BD597" i="9"/>
  <c r="BE589" i="9"/>
  <c r="BD589" i="9"/>
  <c r="BE581" i="9"/>
  <c r="BD581" i="9"/>
  <c r="BE573" i="9"/>
  <c r="BD573" i="9"/>
  <c r="BE565" i="9"/>
  <c r="BD565" i="9"/>
  <c r="BE557" i="9"/>
  <c r="BD557" i="9"/>
  <c r="BE549" i="9"/>
  <c r="BD549" i="9"/>
  <c r="BE541" i="9"/>
  <c r="BD541" i="9"/>
  <c r="BE533" i="9"/>
  <c r="BD533" i="9"/>
  <c r="BE525" i="9"/>
  <c r="BD525" i="9"/>
  <c r="BE517" i="9"/>
  <c r="BD517" i="9"/>
  <c r="BE509" i="9"/>
  <c r="BD509" i="9"/>
  <c r="BE501" i="9"/>
  <c r="BD501" i="9"/>
  <c r="BE493" i="9"/>
  <c r="BD493" i="9"/>
  <c r="BE485" i="9"/>
  <c r="BD485" i="9"/>
  <c r="BE477" i="9"/>
  <c r="BD477" i="9"/>
  <c r="BE468" i="9"/>
  <c r="BD468" i="9"/>
  <c r="BE460" i="9"/>
  <c r="BD460" i="9"/>
  <c r="BE452" i="9"/>
  <c r="BD452" i="9"/>
  <c r="BE444" i="9"/>
  <c r="BD444" i="9"/>
  <c r="BE436" i="9"/>
  <c r="BD436" i="9"/>
  <c r="BE428" i="9"/>
  <c r="BD428" i="9"/>
  <c r="BE420" i="9"/>
  <c r="BD420" i="9"/>
  <c r="BE412" i="9"/>
  <c r="BD412" i="9"/>
  <c r="BE404" i="9"/>
  <c r="BD404" i="9"/>
  <c r="BE396" i="9"/>
  <c r="BD396" i="9"/>
  <c r="BE388" i="9"/>
  <c r="BD388" i="9"/>
  <c r="BE380" i="9"/>
  <c r="BD380" i="9"/>
  <c r="BE372" i="9"/>
  <c r="BD372" i="9"/>
  <c r="BE364" i="9"/>
  <c r="BD364" i="9"/>
  <c r="BE356" i="9"/>
  <c r="BD356" i="9"/>
  <c r="BE348" i="9"/>
  <c r="BD348" i="9"/>
  <c r="BE340" i="9"/>
  <c r="BD340" i="9"/>
  <c r="BE332" i="9"/>
  <c r="BD332" i="9"/>
  <c r="BE324" i="9"/>
  <c r="BD324" i="9"/>
  <c r="BE316" i="9"/>
  <c r="BD316" i="9"/>
  <c r="BE308" i="9"/>
  <c r="BD308" i="9"/>
  <c r="BD1112" i="9"/>
  <c r="BD1080" i="9"/>
  <c r="BD1048" i="9"/>
  <c r="BD1016" i="9"/>
  <c r="BD984" i="9"/>
  <c r="BD952" i="9"/>
  <c r="BD920" i="9"/>
  <c r="BD888" i="9"/>
  <c r="BD633" i="9"/>
  <c r="BD545" i="9"/>
  <c r="BD462" i="9"/>
  <c r="BD375" i="9"/>
  <c r="BD288" i="9"/>
  <c r="BD144" i="9"/>
  <c r="BE822" i="9"/>
  <c r="BE249" i="9"/>
  <c r="BD249" i="9"/>
  <c r="BE241" i="9"/>
  <c r="BD241" i="9"/>
  <c r="BE233" i="9"/>
  <c r="BD233" i="9"/>
  <c r="BE225" i="9"/>
  <c r="BD225" i="9"/>
  <c r="BE217" i="9"/>
  <c r="BD217" i="9"/>
  <c r="BE209" i="9"/>
  <c r="BD209" i="9"/>
  <c r="BE201" i="9"/>
  <c r="BD201" i="9"/>
  <c r="BE193" i="9"/>
  <c r="BD193" i="9"/>
  <c r="BE185" i="9"/>
  <c r="BD185" i="9"/>
  <c r="BE177" i="9"/>
  <c r="BD177" i="9"/>
  <c r="BE169" i="9"/>
  <c r="BD169" i="9"/>
  <c r="BE161" i="9"/>
  <c r="BD161" i="9"/>
  <c r="BE153" i="9"/>
  <c r="BD153" i="9"/>
  <c r="BE145" i="9"/>
  <c r="BD145" i="9"/>
  <c r="BE137" i="9"/>
  <c r="BD137" i="9"/>
  <c r="BE129" i="9"/>
  <c r="BD129" i="9"/>
  <c r="BE121" i="9"/>
  <c r="BD121" i="9"/>
  <c r="BE113" i="9"/>
  <c r="BD113" i="9"/>
  <c r="BE105" i="9"/>
  <c r="BD105" i="9"/>
  <c r="BE97" i="9"/>
  <c r="BD97" i="9"/>
  <c r="BE89" i="9"/>
  <c r="BD89" i="9"/>
  <c r="BE81" i="9"/>
  <c r="BD81" i="9"/>
  <c r="BE73" i="9"/>
  <c r="BD73" i="9"/>
  <c r="BE65" i="9"/>
  <c r="BD65" i="9"/>
  <c r="BE57" i="9"/>
  <c r="BD57" i="9"/>
  <c r="BE49" i="9"/>
  <c r="BD49" i="9"/>
  <c r="BE41" i="9"/>
  <c r="BD41" i="9"/>
  <c r="BE33" i="9"/>
  <c r="BD33" i="9"/>
  <c r="BE25" i="9"/>
  <c r="BD25" i="9"/>
  <c r="BE17" i="9"/>
  <c r="BD17" i="9"/>
  <c r="BE9" i="9"/>
  <c r="BD9" i="9"/>
  <c r="BD244" i="9"/>
  <c r="BD56" i="9"/>
  <c r="BE112" i="9"/>
  <c r="BD112" i="9"/>
  <c r="BE96" i="9"/>
  <c r="BD96" i="9"/>
  <c r="BE88" i="9"/>
  <c r="BD88" i="9"/>
  <c r="BE72" i="9"/>
  <c r="BD72" i="9"/>
  <c r="BE64" i="9"/>
  <c r="BD64" i="9"/>
  <c r="BE40" i="9"/>
  <c r="BD40" i="9"/>
  <c r="BE32" i="9"/>
  <c r="BD32" i="9"/>
  <c r="BE8" i="9"/>
  <c r="BD8" i="9"/>
  <c r="BD190" i="9"/>
  <c r="BD127" i="9"/>
  <c r="BD48" i="9"/>
  <c r="BE175" i="9"/>
  <c r="BD175" i="9"/>
  <c r="BE159" i="9"/>
  <c r="BD159" i="9"/>
  <c r="BE143" i="9"/>
  <c r="BD143" i="9"/>
  <c r="BE135" i="9"/>
  <c r="BD135" i="9"/>
  <c r="BE119" i="9"/>
  <c r="BD119" i="9"/>
  <c r="BE111" i="9"/>
  <c r="BD111" i="9"/>
  <c r="BE95" i="9"/>
  <c r="BD95" i="9"/>
  <c r="BE79" i="9"/>
  <c r="BD79" i="9"/>
  <c r="BE71" i="9"/>
  <c r="BD71" i="9"/>
  <c r="BE63" i="9"/>
  <c r="BD63" i="9"/>
  <c r="BE55" i="9"/>
  <c r="BD55" i="9"/>
  <c r="BE47" i="9"/>
  <c r="BD47" i="9"/>
  <c r="BE39" i="9"/>
  <c r="BD39" i="9"/>
  <c r="BE31" i="9"/>
  <c r="BD31" i="9"/>
  <c r="BE23" i="9"/>
  <c r="BD23" i="9"/>
  <c r="BE15" i="9"/>
  <c r="BD15" i="9"/>
  <c r="BE7" i="9"/>
  <c r="BD7" i="9"/>
  <c r="BD174" i="9"/>
  <c r="BD126" i="9"/>
  <c r="BD24" i="9"/>
  <c r="BE182" i="9"/>
  <c r="BD182" i="9"/>
  <c r="BE166" i="9"/>
  <c r="BD166" i="9"/>
  <c r="BE158" i="9"/>
  <c r="BD158" i="9"/>
  <c r="BE142" i="9"/>
  <c r="BD142" i="9"/>
  <c r="BE134" i="9"/>
  <c r="BD134" i="9"/>
  <c r="BE118" i="9"/>
  <c r="BD118" i="9"/>
  <c r="BE102" i="9"/>
  <c r="BD102" i="9"/>
  <c r="BE94" i="9"/>
  <c r="BD94" i="9"/>
  <c r="BE86" i="9"/>
  <c r="BD86" i="9"/>
  <c r="BE78" i="9"/>
  <c r="BD78" i="9"/>
  <c r="BE70" i="9"/>
  <c r="BD70" i="9"/>
  <c r="BE62" i="9"/>
  <c r="BD62" i="9"/>
  <c r="BE54" i="9"/>
  <c r="BD54" i="9"/>
  <c r="BE46" i="9"/>
  <c r="BD46" i="9"/>
  <c r="BE38" i="9"/>
  <c r="BD38" i="9"/>
  <c r="BE30" i="9"/>
  <c r="BD30" i="9"/>
  <c r="BE22" i="9"/>
  <c r="BD22" i="9"/>
  <c r="BE14" i="9"/>
  <c r="BD14" i="9"/>
  <c r="BE6" i="9"/>
  <c r="BD6" i="9"/>
  <c r="BD110" i="9"/>
  <c r="BD16" i="9"/>
  <c r="BE405" i="9"/>
  <c r="BD405" i="9"/>
  <c r="BE397" i="9"/>
  <c r="BD397" i="9"/>
  <c r="BE389" i="9"/>
  <c r="BD389" i="9"/>
  <c r="BE381" i="9"/>
  <c r="BD381" i="9"/>
  <c r="BE373" i="9"/>
  <c r="BD373" i="9"/>
  <c r="BE365" i="9"/>
  <c r="BD365" i="9"/>
  <c r="BE357" i="9"/>
  <c r="BD357" i="9"/>
  <c r="BE349" i="9"/>
  <c r="BD349" i="9"/>
  <c r="BE341" i="9"/>
  <c r="BD341" i="9"/>
  <c r="BE333" i="9"/>
  <c r="BD333" i="9"/>
  <c r="BE325" i="9"/>
  <c r="BD325" i="9"/>
  <c r="BE317" i="9"/>
  <c r="BD317" i="9"/>
  <c r="BE309" i="9"/>
  <c r="BD309" i="9"/>
  <c r="BE301" i="9"/>
  <c r="BD301" i="9"/>
  <c r="BE293" i="9"/>
  <c r="BD293" i="9"/>
  <c r="BE285" i="9"/>
  <c r="BD285" i="9"/>
  <c r="BE277" i="9"/>
  <c r="BD277" i="9"/>
  <c r="BE269" i="9"/>
  <c r="BD269" i="9"/>
  <c r="BE261" i="9"/>
  <c r="BD261" i="9"/>
  <c r="BE253" i="9"/>
  <c r="BD253" i="9"/>
  <c r="BE237" i="9"/>
  <c r="BD237" i="9"/>
  <c r="BE229" i="9"/>
  <c r="BD229" i="9"/>
  <c r="BE221" i="9"/>
  <c r="BD221" i="9"/>
  <c r="BE213" i="9"/>
  <c r="BD213" i="9"/>
  <c r="BE205" i="9"/>
  <c r="BD205" i="9"/>
  <c r="BE197" i="9"/>
  <c r="BD197" i="9"/>
  <c r="BE189" i="9"/>
  <c r="BD189" i="9"/>
  <c r="BE181" i="9"/>
  <c r="BD181" i="9"/>
  <c r="BE173" i="9"/>
  <c r="BD173" i="9"/>
  <c r="BE165" i="9"/>
  <c r="BD165" i="9"/>
  <c r="BE157" i="9"/>
  <c r="BD157" i="9"/>
  <c r="BE149" i="9"/>
  <c r="BD149" i="9"/>
  <c r="BE141" i="9"/>
  <c r="BD141" i="9"/>
  <c r="BE133" i="9"/>
  <c r="BD133" i="9"/>
  <c r="BE125" i="9"/>
  <c r="BD125" i="9"/>
  <c r="BE117" i="9"/>
  <c r="BD117" i="9"/>
  <c r="BE109" i="9"/>
  <c r="BD109" i="9"/>
  <c r="BE101" i="9"/>
  <c r="BD101" i="9"/>
  <c r="BE93" i="9"/>
  <c r="BD93" i="9"/>
  <c r="BE85" i="9"/>
  <c r="BD85" i="9"/>
  <c r="BE77" i="9"/>
  <c r="BD77" i="9"/>
  <c r="BE69" i="9"/>
  <c r="BD69" i="9"/>
  <c r="BE61" i="9"/>
  <c r="BD61" i="9"/>
  <c r="BE53" i="9"/>
  <c r="BD53" i="9"/>
  <c r="BE45" i="9"/>
  <c r="BD45" i="9"/>
  <c r="BE37" i="9"/>
  <c r="BD37" i="9"/>
  <c r="BE29" i="9"/>
  <c r="BD29" i="9"/>
  <c r="BE21" i="9"/>
  <c r="BD21" i="9"/>
  <c r="BE13" i="9"/>
  <c r="BD13" i="9"/>
  <c r="BE5" i="9"/>
  <c r="BD5" i="9"/>
  <c r="BD167" i="9"/>
  <c r="BD104" i="9"/>
  <c r="BE300" i="9"/>
  <c r="BD300" i="9"/>
  <c r="BE292" i="9"/>
  <c r="BD292" i="9"/>
  <c r="BE284" i="9"/>
  <c r="BD284" i="9"/>
  <c r="BE276" i="9"/>
  <c r="BD276" i="9"/>
  <c r="BE268" i="9"/>
  <c r="BD268" i="9"/>
  <c r="BE260" i="9"/>
  <c r="BD260" i="9"/>
  <c r="BE252" i="9"/>
  <c r="BD252" i="9"/>
  <c r="BE236" i="9"/>
  <c r="BD236" i="9"/>
  <c r="BE228" i="9"/>
  <c r="BD228" i="9"/>
  <c r="BE220" i="9"/>
  <c r="BD220" i="9"/>
  <c r="BE212" i="9"/>
  <c r="BD212" i="9"/>
  <c r="BE204" i="9"/>
  <c r="BD204" i="9"/>
  <c r="BE196" i="9"/>
  <c r="BD196" i="9"/>
  <c r="BE188" i="9"/>
  <c r="BD188" i="9"/>
  <c r="BE180" i="9"/>
  <c r="BD180" i="9"/>
  <c r="BE172" i="9"/>
  <c r="BD172" i="9"/>
  <c r="BE164" i="9"/>
  <c r="BD164" i="9"/>
  <c r="BE156" i="9"/>
  <c r="BD156" i="9"/>
  <c r="BE148" i="9"/>
  <c r="BD148" i="9"/>
  <c r="BE140" i="9"/>
  <c r="BD140" i="9"/>
  <c r="BE132" i="9"/>
  <c r="BD132" i="9"/>
  <c r="BE124" i="9"/>
  <c r="BD124" i="9"/>
  <c r="BE116" i="9"/>
  <c r="BD116" i="9"/>
  <c r="BE108" i="9"/>
  <c r="BD108" i="9"/>
  <c r="BE100" i="9"/>
  <c r="BD100" i="9"/>
  <c r="BE92" i="9"/>
  <c r="BD92" i="9"/>
  <c r="BE84" i="9"/>
  <c r="BD84" i="9"/>
  <c r="BE76" i="9"/>
  <c r="BD76" i="9"/>
  <c r="BE68" i="9"/>
  <c r="BD68" i="9"/>
  <c r="BE60" i="9"/>
  <c r="BD60" i="9"/>
  <c r="BE52" i="9"/>
  <c r="BD52" i="9"/>
  <c r="BE44" i="9"/>
  <c r="BD44" i="9"/>
  <c r="BE36" i="9"/>
  <c r="BD36" i="9"/>
  <c r="BE28" i="9"/>
  <c r="BD28" i="9"/>
  <c r="BE20" i="9"/>
  <c r="BD20" i="9"/>
  <c r="BE12" i="9"/>
  <c r="BD12" i="9"/>
  <c r="BE4" i="9"/>
  <c r="BD4" i="9"/>
  <c r="BD151" i="9"/>
  <c r="BD103" i="9"/>
  <c r="BD2" i="9"/>
  <c r="Y600" i="9" l="1"/>
  <c r="Y599" i="9"/>
  <c r="Y598" i="9"/>
  <c r="AZ656" i="9" l="1"/>
  <c r="AX656" i="9"/>
  <c r="AU656" i="9"/>
  <c r="AV656" i="9" s="1"/>
  <c r="AO656" i="9"/>
  <c r="AK656" i="9"/>
  <c r="AI656" i="9"/>
  <c r="AZ655" i="9"/>
  <c r="AX655" i="9"/>
  <c r="AU655" i="9"/>
  <c r="AV655" i="9" s="1"/>
  <c r="AO655" i="9"/>
  <c r="AK655" i="9"/>
  <c r="AI655" i="9"/>
  <c r="AZ654" i="9"/>
  <c r="AX654" i="9"/>
  <c r="AU654" i="9"/>
  <c r="AV654" i="9" s="1"/>
  <c r="AO654" i="9"/>
  <c r="AK654" i="9"/>
  <c r="AI654" i="9"/>
  <c r="AZ653" i="9"/>
  <c r="AX653" i="9"/>
  <c r="AU653" i="9"/>
  <c r="AV653" i="9" s="1"/>
  <c r="AO653" i="9"/>
  <c r="AK653" i="9"/>
  <c r="AI653" i="9"/>
  <c r="AZ652" i="9"/>
  <c r="AX652" i="9"/>
  <c r="AU652" i="9"/>
  <c r="AV652" i="9" s="1"/>
  <c r="AG655" i="9" l="1"/>
  <c r="AS656" i="9"/>
  <c r="AH654" i="9"/>
  <c r="AS655" i="9"/>
  <c r="AG653" i="9"/>
  <c r="AS654" i="9"/>
  <c r="AS653" i="9"/>
  <c r="AH656" i="9"/>
  <c r="AG654" i="9"/>
  <c r="AH655" i="9"/>
  <c r="AH653" i="9"/>
  <c r="AG656" i="9"/>
  <c r="AZ621" i="9"/>
  <c r="AX621" i="9"/>
  <c r="AU621" i="9"/>
  <c r="AV621" i="9" s="1"/>
  <c r="AO621" i="9"/>
  <c r="AK621" i="9"/>
  <c r="AI621" i="9"/>
  <c r="AZ619" i="9"/>
  <c r="AX619" i="9"/>
  <c r="AU619" i="9"/>
  <c r="AV619" i="9" s="1"/>
  <c r="AO619" i="9"/>
  <c r="AK619" i="9"/>
  <c r="AI619" i="9"/>
  <c r="AZ617" i="9"/>
  <c r="AX617" i="9"/>
  <c r="AU617" i="9"/>
  <c r="AV617" i="9" s="1"/>
  <c r="AO617" i="9"/>
  <c r="AK617" i="9"/>
  <c r="AI617" i="9"/>
  <c r="AZ614" i="9"/>
  <c r="AX614" i="9"/>
  <c r="AU614" i="9"/>
  <c r="AV614" i="9" s="1"/>
  <c r="AO614" i="9"/>
  <c r="AK614" i="9"/>
  <c r="AI614" i="9"/>
  <c r="AZ613" i="9"/>
  <c r="AX613" i="9"/>
  <c r="AU613" i="9"/>
  <c r="AV613" i="9" s="1"/>
  <c r="AO613" i="9"/>
  <c r="AK613" i="9"/>
  <c r="AI613" i="9"/>
  <c r="AZ612" i="9"/>
  <c r="AX612" i="9"/>
  <c r="AU612" i="9"/>
  <c r="AV612" i="9" s="1"/>
  <c r="AO612" i="9"/>
  <c r="AK612" i="9"/>
  <c r="AI612" i="9"/>
  <c r="AZ611" i="9"/>
  <c r="AX611" i="9"/>
  <c r="AU611" i="9"/>
  <c r="AV611" i="9" s="1"/>
  <c r="AO611" i="9"/>
  <c r="AK611" i="9"/>
  <c r="AI611" i="9"/>
  <c r="AZ610" i="9"/>
  <c r="AX610" i="9"/>
  <c r="AU610" i="9"/>
  <c r="AV610" i="9" s="1"/>
  <c r="AO610" i="9"/>
  <c r="AK610" i="9"/>
  <c r="AI610" i="9"/>
  <c r="AZ609" i="9"/>
  <c r="AX609" i="9"/>
  <c r="AU609" i="9"/>
  <c r="AV609" i="9" s="1"/>
  <c r="AO609" i="9"/>
  <c r="AK609" i="9"/>
  <c r="AI609" i="9"/>
  <c r="AZ602" i="9"/>
  <c r="AU602" i="9"/>
  <c r="AV602" i="9" s="1"/>
  <c r="AO602" i="9"/>
  <c r="AK602" i="9"/>
  <c r="AI602" i="9"/>
  <c r="AH610" i="9" l="1"/>
  <c r="AS611" i="9"/>
  <c r="AH614" i="9"/>
  <c r="AS617" i="9"/>
  <c r="AT653" i="9"/>
  <c r="AT656" i="9"/>
  <c r="AH609" i="9"/>
  <c r="AS610" i="9"/>
  <c r="AH613" i="9"/>
  <c r="AS614" i="9"/>
  <c r="AH621" i="9"/>
  <c r="AS609" i="9"/>
  <c r="AH612" i="9"/>
  <c r="AS613" i="9"/>
  <c r="AH619" i="9"/>
  <c r="AS621" i="9"/>
  <c r="AT654" i="9"/>
  <c r="AH602" i="9"/>
  <c r="AS602" i="9"/>
  <c r="AH611" i="9"/>
  <c r="AS612" i="9"/>
  <c r="AH617" i="9"/>
  <c r="AS619" i="9"/>
  <c r="AT655" i="9"/>
  <c r="AG610" i="9"/>
  <c r="AG611" i="9"/>
  <c r="AG612" i="9"/>
  <c r="AG613" i="9"/>
  <c r="AG614" i="9"/>
  <c r="AG617" i="9"/>
  <c r="AG619" i="9"/>
  <c r="AG621" i="9"/>
  <c r="AG609" i="9"/>
  <c r="AG602" i="9"/>
  <c r="AZ598" i="9"/>
  <c r="AX598" i="9"/>
  <c r="AU598" i="9"/>
  <c r="AV598" i="9" s="1"/>
  <c r="AO598" i="9"/>
  <c r="AK598" i="9"/>
  <c r="AI598" i="9"/>
  <c r="AS598" i="9" l="1"/>
  <c r="AT621" i="9"/>
  <c r="AT609" i="9"/>
  <c r="AT611" i="9"/>
  <c r="AH598" i="9"/>
  <c r="AT619" i="9"/>
  <c r="AT614" i="9"/>
  <c r="AT612" i="9"/>
  <c r="AT610" i="9"/>
  <c r="AT602" i="9"/>
  <c r="AT613" i="9"/>
  <c r="AT617" i="9"/>
  <c r="AG598" i="9"/>
  <c r="AT598" i="9" l="1"/>
  <c r="AN554" i="9" l="1"/>
  <c r="AN556" i="9"/>
  <c r="AN555" i="9"/>
  <c r="AW228" i="9"/>
  <c r="AW162" i="9"/>
  <c r="AW284" i="9" l="1"/>
  <c r="AY590" i="9" l="1"/>
  <c r="AY589" i="9"/>
  <c r="AY587" i="9"/>
  <c r="AY586" i="9"/>
  <c r="AY585" i="9"/>
  <c r="AY576" i="9"/>
  <c r="AY522" i="9"/>
  <c r="AY521" i="9"/>
  <c r="AY520" i="9"/>
  <c r="AY518" i="9"/>
  <c r="AY516" i="9"/>
  <c r="AY513" i="9"/>
  <c r="AY509" i="9"/>
  <c r="AY463" i="9"/>
  <c r="AY459" i="9"/>
  <c r="AY435" i="9"/>
  <c r="AY434" i="9"/>
  <c r="AY375" i="9"/>
  <c r="AY373" i="9"/>
  <c r="AY369" i="9"/>
  <c r="AY365" i="9"/>
  <c r="AY364" i="9"/>
  <c r="AY362" i="9"/>
  <c r="AY361" i="9"/>
  <c r="AY360" i="9"/>
  <c r="AY359" i="9"/>
  <c r="AY358" i="9"/>
  <c r="AY357" i="9"/>
  <c r="AY349" i="9"/>
  <c r="AY351" i="9"/>
  <c r="AY352" i="9"/>
  <c r="AY354" i="9"/>
  <c r="AY348" i="9"/>
  <c r="AY346" i="9"/>
  <c r="AY307" i="9"/>
  <c r="AY306" i="9"/>
  <c r="AY221" i="9"/>
  <c r="AY220" i="9"/>
  <c r="AY219" i="9"/>
  <c r="AY218" i="9"/>
  <c r="AY217" i="9"/>
  <c r="AY215" i="9"/>
  <c r="AY214" i="9"/>
  <c r="AY213" i="9"/>
  <c r="AY212" i="9"/>
  <c r="AY211" i="9"/>
  <c r="AY209" i="9"/>
  <c r="AY208" i="9"/>
  <c r="AY207" i="9"/>
  <c r="AY206" i="9"/>
  <c r="AY205" i="9"/>
  <c r="AY204" i="9"/>
  <c r="AY203" i="9"/>
  <c r="AY198" i="9"/>
  <c r="AY197" i="9"/>
  <c r="AY196" i="9"/>
  <c r="AY194" i="9"/>
  <c r="AY193" i="9"/>
  <c r="AY131" i="9"/>
  <c r="AY98" i="9"/>
  <c r="AY97" i="9"/>
  <c r="AY96" i="9"/>
  <c r="AY95" i="9"/>
  <c r="AY93" i="9"/>
  <c r="AY92" i="9"/>
  <c r="AY91" i="9"/>
  <c r="AY90" i="9"/>
  <c r="AY56" i="9"/>
  <c r="AY36" i="9"/>
  <c r="AY35" i="9"/>
  <c r="AY34" i="9"/>
  <c r="AY33" i="9"/>
  <c r="AY32" i="9"/>
  <c r="AX477" i="9"/>
  <c r="AX478" i="9"/>
  <c r="AC555" i="9" l="1"/>
  <c r="AX555" i="9" s="1"/>
  <c r="AC554" i="9"/>
  <c r="AX554" i="9" s="1"/>
  <c r="AY555" i="9" s="1"/>
  <c r="AY568" i="9"/>
  <c r="AC524" i="9"/>
  <c r="AC523" i="9"/>
  <c r="AX523" i="9" s="1"/>
  <c r="AY523" i="9" s="1"/>
  <c r="AG568" i="9" l="1"/>
  <c r="AX524" i="9"/>
  <c r="AY524" i="9" s="1"/>
  <c r="AY554" i="9"/>
  <c r="AN527" i="9"/>
  <c r="AN524" i="9" l="1"/>
  <c r="AZ524" i="9" s="1"/>
  <c r="AN525" i="9"/>
  <c r="AN526" i="9"/>
  <c r="AN530" i="9"/>
  <c r="AN529" i="9"/>
  <c r="AN528" i="9"/>
  <c r="AN531" i="9"/>
  <c r="AN543" i="9"/>
  <c r="AN544" i="9"/>
  <c r="AN551" i="9"/>
  <c r="AN552" i="9"/>
  <c r="AN550" i="9"/>
  <c r="AN549" i="9"/>
  <c r="AN523" i="9"/>
  <c r="AZ523" i="9" s="1"/>
  <c r="AN547" i="9"/>
  <c r="AN545" i="9"/>
  <c r="AN548" i="9"/>
  <c r="AN546" i="9"/>
  <c r="AN532" i="9"/>
  <c r="AN533" i="9"/>
  <c r="AN539" i="9"/>
  <c r="AN540" i="9"/>
  <c r="AN542" i="9"/>
  <c r="AN541" i="9"/>
  <c r="AX535" i="9" l="1"/>
  <c r="AF452" i="9" l="1"/>
  <c r="AZ42" i="9" l="1"/>
  <c r="AO42" i="9" s="1"/>
  <c r="AZ379" i="9"/>
  <c r="AZ382" i="9"/>
  <c r="AZ383" i="9"/>
  <c r="AZ384" i="9"/>
  <c r="AZ385" i="9"/>
  <c r="AZ386" i="9"/>
  <c r="AZ387" i="9"/>
  <c r="AZ388" i="9"/>
  <c r="AZ389" i="9"/>
  <c r="AZ390" i="9"/>
  <c r="AZ397" i="9"/>
  <c r="AZ398" i="9"/>
  <c r="AZ399" i="9"/>
  <c r="AZ400" i="9"/>
  <c r="AY562" i="9"/>
  <c r="AU596" i="9"/>
  <c r="AV596" i="9" s="1"/>
  <c r="AZ595" i="9"/>
  <c r="AX595" i="9"/>
  <c r="AU595" i="9"/>
  <c r="AV595" i="9" s="1"/>
  <c r="AO595" i="9"/>
  <c r="AK595" i="9"/>
  <c r="AI595" i="9"/>
  <c r="AZ592" i="9"/>
  <c r="AX592" i="9"/>
  <c r="AU592" i="9"/>
  <c r="AV592" i="9" s="1"/>
  <c r="AO592" i="9"/>
  <c r="AK592" i="9"/>
  <c r="AI592" i="9"/>
  <c r="AS592" i="9" l="1"/>
  <c r="AP42" i="9"/>
  <c r="AG595" i="9"/>
  <c r="AG592" i="9"/>
  <c r="AS595" i="9"/>
  <c r="AH595" i="9"/>
  <c r="AH592" i="9"/>
  <c r="AT592" i="9" l="1"/>
  <c r="AT595" i="9"/>
  <c r="AG553" i="9" l="1"/>
  <c r="AN553" i="9"/>
  <c r="AC519" i="9"/>
  <c r="AY519" i="9" s="1"/>
  <c r="AC517" i="9"/>
  <c r="AY517" i="9" s="1"/>
  <c r="AC515" i="9"/>
  <c r="AY515" i="9" s="1"/>
  <c r="AC514" i="9"/>
  <c r="AY514" i="9" s="1"/>
  <c r="AC512" i="9"/>
  <c r="AY512" i="9" s="1"/>
  <c r="AC511" i="9"/>
  <c r="AY511" i="9" s="1"/>
  <c r="AC510" i="9"/>
  <c r="AY510" i="9" s="1"/>
  <c r="AZ537" i="9" l="1"/>
  <c r="AX537" i="9"/>
  <c r="AU537" i="9"/>
  <c r="AV537" i="9" s="1"/>
  <c r="AG563" i="9"/>
  <c r="AG562" i="9"/>
  <c r="AG561" i="9"/>
  <c r="AG560" i="9"/>
  <c r="AU559" i="9"/>
  <c r="AV559" i="9" s="1"/>
  <c r="AO559" i="9"/>
  <c r="AK559" i="9"/>
  <c r="AI559" i="9"/>
  <c r="AG559" i="9"/>
  <c r="AG558" i="9"/>
  <c r="AX557" i="9"/>
  <c r="AG557" i="9"/>
  <c r="AG537" i="9" l="1"/>
  <c r="AS559" i="9"/>
  <c r="AY557" i="9"/>
  <c r="AZ557" i="9" s="1"/>
  <c r="AY558" i="9"/>
  <c r="AY560" i="9"/>
  <c r="AZ560" i="9" s="1"/>
  <c r="AY559" i="9"/>
  <c r="AZ559" i="9" s="1"/>
  <c r="AH559" i="9"/>
  <c r="AT559" i="9" l="1"/>
  <c r="AG539" i="9"/>
  <c r="AG540" i="9"/>
  <c r="AG541" i="9"/>
  <c r="AG542" i="9"/>
  <c r="AG543" i="9"/>
  <c r="AG544" i="9"/>
  <c r="AG545" i="9"/>
  <c r="AG546" i="9"/>
  <c r="AG547" i="9"/>
  <c r="AG549" i="9"/>
  <c r="AG550" i="9"/>
  <c r="AG551" i="9"/>
  <c r="AG552" i="9"/>
  <c r="AG555" i="9"/>
  <c r="AX495" i="9"/>
  <c r="AY495" i="9" s="1"/>
  <c r="AZ495" i="9" s="1"/>
  <c r="AU495" i="9"/>
  <c r="AV495" i="9" s="1"/>
  <c r="AO495" i="9"/>
  <c r="AK495" i="9"/>
  <c r="AI495" i="9"/>
  <c r="AX494" i="9"/>
  <c r="AY494" i="9" s="1"/>
  <c r="AZ494" i="9" s="1"/>
  <c r="AC556" i="9"/>
  <c r="AX556" i="9" s="1"/>
  <c r="AY556" i="9" s="1"/>
  <c r="AC458" i="9"/>
  <c r="AC454" i="9"/>
  <c r="AC422" i="9"/>
  <c r="AC325" i="9"/>
  <c r="AC125" i="9"/>
  <c r="AC489" i="9"/>
  <c r="AX489" i="9" s="1"/>
  <c r="AY489" i="9" s="1"/>
  <c r="AC476" i="9"/>
  <c r="AX476" i="9" s="1"/>
  <c r="AH494" i="9" l="1"/>
  <c r="AG495" i="9"/>
  <c r="AS495" i="9"/>
  <c r="AG554" i="9"/>
  <c r="AG494" i="9"/>
  <c r="AH495" i="9"/>
  <c r="AT495" i="9" l="1"/>
  <c r="AC457" i="9"/>
  <c r="AC456" i="9"/>
  <c r="AN479" i="9"/>
  <c r="AN487" i="9"/>
  <c r="AG408" i="9"/>
  <c r="AN474" i="9" l="1"/>
  <c r="AG431" i="9"/>
  <c r="AN488" i="9"/>
  <c r="AN475" i="9"/>
  <c r="AN485" i="9"/>
  <c r="AH483" i="9"/>
  <c r="AN484" i="9"/>
  <c r="AN483" i="9"/>
  <c r="AN486" i="9"/>
  <c r="AG483" i="9"/>
  <c r="AG477" i="9"/>
  <c r="AH477" i="9"/>
  <c r="AG486" i="9"/>
  <c r="AH486" i="9"/>
  <c r="AG482" i="9"/>
  <c r="AH482" i="9"/>
  <c r="AG485" i="9"/>
  <c r="AH485" i="9"/>
  <c r="AG481" i="9"/>
  <c r="AH481" i="9"/>
  <c r="AG484" i="9"/>
  <c r="AH484" i="9"/>
  <c r="AG480" i="9"/>
  <c r="AN481" i="9"/>
  <c r="AH480" i="9"/>
  <c r="AN480" i="9"/>
  <c r="AN482" i="9"/>
  <c r="AH478" i="9"/>
  <c r="AG478" i="9"/>
  <c r="AN404" i="9" l="1"/>
  <c r="AN403" i="9"/>
  <c r="AN402" i="9"/>
  <c r="AN401" i="9"/>
  <c r="AN421" i="9"/>
  <c r="AN420" i="9"/>
  <c r="AN418" i="9"/>
  <c r="AN417" i="9"/>
  <c r="AN416" i="9"/>
  <c r="AN415" i="9"/>
  <c r="AN414" i="9"/>
  <c r="AN413" i="9"/>
  <c r="AN412" i="9"/>
  <c r="AN392" i="9"/>
  <c r="AN391" i="9"/>
  <c r="AN378" i="9"/>
  <c r="AN377" i="9"/>
  <c r="AN375" i="9"/>
  <c r="AN374" i="9"/>
  <c r="AN373" i="9"/>
  <c r="AN372" i="9"/>
  <c r="AN371" i="9"/>
  <c r="AN370" i="9"/>
  <c r="AN369" i="9"/>
  <c r="AN368" i="9"/>
  <c r="AN367" i="9"/>
  <c r="AN366" i="9"/>
  <c r="AN365" i="9"/>
  <c r="AN364" i="9"/>
  <c r="AN363" i="9"/>
  <c r="AN362" i="9"/>
  <c r="AN361" i="9"/>
  <c r="AN360" i="9"/>
  <c r="AN359" i="9"/>
  <c r="AN358" i="9"/>
  <c r="AN357" i="9"/>
  <c r="AG556" i="9"/>
  <c r="AZ539" i="9"/>
  <c r="AX539" i="9"/>
  <c r="AU539" i="9"/>
  <c r="AV539" i="9" s="1"/>
  <c r="AN343" i="9" l="1"/>
  <c r="AI343" i="9" s="1"/>
  <c r="AN342" i="9"/>
  <c r="AI344" i="9"/>
  <c r="AI345" i="9"/>
  <c r="AH341" i="9"/>
  <c r="AH342" i="9"/>
  <c r="AH343" i="9"/>
  <c r="AH344" i="9"/>
  <c r="AI342" i="9" l="1"/>
  <c r="AG343" i="9"/>
  <c r="AG342" i="9"/>
  <c r="AG341" i="9"/>
  <c r="AG344" i="9"/>
  <c r="AX507" i="9" l="1"/>
  <c r="AG507" i="9"/>
  <c r="AY507" i="9" l="1"/>
  <c r="AZ507" i="9" s="1"/>
  <c r="AY508" i="9"/>
  <c r="AG510" i="9"/>
  <c r="AG511" i="9"/>
  <c r="AG512" i="9"/>
  <c r="AG513" i="9"/>
  <c r="AG514" i="9"/>
  <c r="AG515" i="9"/>
  <c r="AG516" i="9"/>
  <c r="AG517" i="9"/>
  <c r="AG518" i="9"/>
  <c r="AG519" i="9"/>
  <c r="AG520" i="9"/>
  <c r="AG521" i="9"/>
  <c r="AG522" i="9"/>
  <c r="AG523" i="9"/>
  <c r="AG524" i="9"/>
  <c r="AG525" i="9"/>
  <c r="AG501" i="9" l="1"/>
  <c r="AG498" i="9"/>
  <c r="AG504" i="9"/>
  <c r="AG500" i="9"/>
  <c r="AG502" i="9"/>
  <c r="AG497" i="9"/>
  <c r="AG503" i="9"/>
  <c r="AG499" i="9"/>
  <c r="AG509" i="9"/>
  <c r="AN521" i="9"/>
  <c r="AN517" i="9"/>
  <c r="AN513" i="9"/>
  <c r="AN509" i="9"/>
  <c r="AN516" i="9"/>
  <c r="AN512" i="9"/>
  <c r="AN519" i="9"/>
  <c r="AN511" i="9"/>
  <c r="AN518" i="9"/>
  <c r="AN514" i="9"/>
  <c r="AN520" i="9"/>
  <c r="AN515" i="9"/>
  <c r="AN522" i="9"/>
  <c r="AN510" i="9"/>
  <c r="U477" i="9"/>
  <c r="AN489" i="9" l="1"/>
  <c r="AN492" i="9"/>
  <c r="AN493" i="9"/>
  <c r="AN490" i="9"/>
  <c r="AN491" i="9"/>
  <c r="AG493" i="9"/>
  <c r="AH493" i="9"/>
  <c r="AG492" i="9"/>
  <c r="AH492" i="9"/>
  <c r="AH491" i="9"/>
  <c r="AG491" i="9"/>
  <c r="AG489" i="9"/>
  <c r="AH489" i="9"/>
  <c r="AG488" i="9"/>
  <c r="AH488" i="9"/>
  <c r="AH490" i="9"/>
  <c r="AG490" i="9"/>
  <c r="AZ526" i="9"/>
  <c r="AX526" i="9"/>
  <c r="AU526" i="9"/>
  <c r="AV526" i="9" s="1"/>
  <c r="AO526" i="9"/>
  <c r="AK526" i="9"/>
  <c r="AI526" i="9"/>
  <c r="AG526" i="9"/>
  <c r="AZ525" i="9"/>
  <c r="AX525" i="9"/>
  <c r="AZ503" i="9"/>
  <c r="AX503" i="9"/>
  <c r="AZ502" i="9"/>
  <c r="AX502" i="9"/>
  <c r="AZ474" i="9"/>
  <c r="AX474" i="9"/>
  <c r="AH474" i="9"/>
  <c r="AS526" i="9" l="1"/>
  <c r="AH526" i="9"/>
  <c r="AG474" i="9"/>
  <c r="AN457" i="9"/>
  <c r="AN459" i="9"/>
  <c r="AN451" i="9"/>
  <c r="AN450" i="9"/>
  <c r="AN449" i="9"/>
  <c r="AN448" i="9"/>
  <c r="AN447" i="9"/>
  <c r="AC462" i="9"/>
  <c r="AY462" i="9" s="1"/>
  <c r="AC461" i="9"/>
  <c r="AY461" i="9" s="1"/>
  <c r="AC460" i="9"/>
  <c r="AY460" i="9" s="1"/>
  <c r="AN435" i="9"/>
  <c r="AN436" i="9"/>
  <c r="AN439" i="9"/>
  <c r="AN440" i="9"/>
  <c r="AN441" i="9"/>
  <c r="AN442" i="9"/>
  <c r="AC326" i="9"/>
  <c r="AT526" i="9" l="1"/>
  <c r="AN463" i="9"/>
  <c r="AN465" i="9"/>
  <c r="AN464" i="9"/>
  <c r="AN433" i="9"/>
  <c r="AN434" i="9"/>
  <c r="AN437" i="9"/>
  <c r="AN458" i="9"/>
  <c r="AN438" i="9"/>
  <c r="AN432" i="9"/>
  <c r="AN460" i="9"/>
  <c r="AN462" i="9"/>
  <c r="AN461" i="9"/>
  <c r="AY285" i="9" l="1"/>
  <c r="AY298" i="9"/>
  <c r="AY297" i="9"/>
  <c r="AX469" i="9"/>
  <c r="AY469" i="9" s="1"/>
  <c r="AZ469" i="9" s="1"/>
  <c r="AX468" i="9"/>
  <c r="AX467" i="9"/>
  <c r="AY467" i="9" s="1"/>
  <c r="AZ467" i="9" s="1"/>
  <c r="AX466" i="9"/>
  <c r="AY466" i="9" s="1"/>
  <c r="AZ466" i="9" s="1"/>
  <c r="AX445" i="9"/>
  <c r="AX444" i="9"/>
  <c r="AX443" i="9"/>
  <c r="AX442" i="9"/>
  <c r="AY442" i="9" s="1"/>
  <c r="AZ442" i="9" s="1"/>
  <c r="AX441" i="9"/>
  <c r="AY441" i="9" s="1"/>
  <c r="AZ441" i="9" s="1"/>
  <c r="AX440" i="9"/>
  <c r="AY440" i="9" s="1"/>
  <c r="AZ440" i="9" s="1"/>
  <c r="AX439" i="9"/>
  <c r="AY439" i="9" s="1"/>
  <c r="AZ439" i="9" s="1"/>
  <c r="AY445" i="9" l="1"/>
  <c r="AY443" i="9"/>
  <c r="AY468" i="9"/>
  <c r="AZ468" i="9" s="1"/>
  <c r="AY444" i="9"/>
  <c r="AX515" i="9" l="1"/>
  <c r="AZ515" i="9"/>
  <c r="AZ511" i="9"/>
  <c r="AX511" i="9"/>
  <c r="AZ475" i="9" l="1"/>
  <c r="AX475" i="9"/>
  <c r="AU475" i="9"/>
  <c r="AV475" i="9" s="1"/>
  <c r="AO475" i="9"/>
  <c r="AK475" i="9"/>
  <c r="AI475" i="9"/>
  <c r="AH475" i="9"/>
  <c r="AS475" i="9" l="1"/>
  <c r="AG475" i="9"/>
  <c r="AT475" i="9" l="1"/>
  <c r="AZ538" i="9"/>
  <c r="AX538" i="9"/>
  <c r="AZ482" i="9"/>
  <c r="AX482" i="9"/>
  <c r="AH460" i="9" l="1"/>
  <c r="AH461" i="9"/>
  <c r="AG462" i="9"/>
  <c r="AG463" i="9"/>
  <c r="AH464" i="9"/>
  <c r="AH465" i="9"/>
  <c r="AG465" i="9" l="1"/>
  <c r="AG464" i="9"/>
  <c r="AG461" i="9"/>
  <c r="AG460" i="9"/>
  <c r="AH463" i="9"/>
  <c r="AH462" i="9"/>
  <c r="AZ298" i="9"/>
  <c r="AO298" i="9" s="1"/>
  <c r="AZ331" i="9"/>
  <c r="AO331" i="9" s="1"/>
  <c r="AZ342" i="9"/>
  <c r="AZ343" i="9"/>
  <c r="AZ344" i="9"/>
  <c r="AZ345" i="9"/>
  <c r="AZ357" i="9"/>
  <c r="AZ358" i="9"/>
  <c r="AZ359" i="9"/>
  <c r="AZ360" i="9"/>
  <c r="AZ361" i="9"/>
  <c r="AZ362" i="9"/>
  <c r="AZ364" i="9"/>
  <c r="AZ365" i="9"/>
  <c r="AZ369" i="9"/>
  <c r="AZ373" i="9"/>
  <c r="AZ375" i="9"/>
  <c r="AZ376" i="9"/>
  <c r="AZ377" i="9"/>
  <c r="AZ378" i="9"/>
  <c r="AZ391" i="9"/>
  <c r="AZ392" i="9"/>
  <c r="AZ393" i="9"/>
  <c r="AZ401" i="9"/>
  <c r="AZ402" i="9"/>
  <c r="AZ403" i="9"/>
  <c r="AZ404" i="9"/>
  <c r="AZ412" i="9"/>
  <c r="AZ413" i="9"/>
  <c r="AZ414" i="9"/>
  <c r="AZ415" i="9"/>
  <c r="AZ416" i="9"/>
  <c r="AZ417" i="9"/>
  <c r="AZ418" i="9"/>
  <c r="AZ419" i="9"/>
  <c r="AZ420" i="9"/>
  <c r="AZ421" i="9"/>
  <c r="AZ432" i="9"/>
  <c r="AZ433" i="9"/>
  <c r="AZ434" i="9"/>
  <c r="AZ435" i="9"/>
  <c r="AZ436" i="9"/>
  <c r="AZ437" i="9"/>
  <c r="AZ438" i="9"/>
  <c r="AZ447" i="9"/>
  <c r="AZ448" i="9"/>
  <c r="AZ449" i="9"/>
  <c r="AZ450" i="9"/>
  <c r="AZ451" i="9"/>
  <c r="AZ459" i="9"/>
  <c r="AZ460" i="9"/>
  <c r="AZ461" i="9"/>
  <c r="AZ462" i="9"/>
  <c r="AZ463" i="9"/>
  <c r="AZ464" i="9"/>
  <c r="AZ465" i="9"/>
  <c r="AZ470" i="9"/>
  <c r="AZ471" i="9"/>
  <c r="AZ473" i="9"/>
  <c r="AZ479" i="9"/>
  <c r="AZ480" i="9"/>
  <c r="AZ481" i="9"/>
  <c r="AZ483" i="9"/>
  <c r="AZ485" i="9"/>
  <c r="AZ487" i="9"/>
  <c r="AZ490" i="9"/>
  <c r="AZ500" i="9"/>
  <c r="AZ509" i="9"/>
  <c r="AZ510" i="9"/>
  <c r="AZ512" i="9"/>
  <c r="AZ517" i="9"/>
  <c r="AZ518" i="9"/>
  <c r="AZ519" i="9"/>
  <c r="AZ520" i="9"/>
  <c r="AZ521" i="9"/>
  <c r="AZ522" i="9"/>
  <c r="AZ528" i="9"/>
  <c r="AZ529" i="9"/>
  <c r="AZ530" i="9"/>
  <c r="AZ531" i="9"/>
  <c r="AZ533" i="9"/>
  <c r="AZ534" i="9"/>
  <c r="AZ575" i="9"/>
  <c r="AZ606" i="9"/>
  <c r="AZ640" i="9"/>
  <c r="AZ641" i="9"/>
  <c r="AZ642" i="9"/>
  <c r="AZ649" i="9"/>
  <c r="AZ650" i="9"/>
  <c r="AZ661" i="9"/>
  <c r="AZ662" i="9"/>
  <c r="AZ772" i="9"/>
  <c r="AZ773" i="9"/>
  <c r="AZ774" i="9"/>
  <c r="AZ775" i="9"/>
  <c r="AZ776" i="9"/>
  <c r="AZ777" i="9"/>
  <c r="AZ782" i="9"/>
  <c r="AZ792" i="9"/>
  <c r="AZ796" i="9"/>
  <c r="AZ797" i="9"/>
  <c r="AZ798" i="9"/>
  <c r="AZ799" i="9"/>
  <c r="AZ800" i="9"/>
  <c r="AZ801" i="9"/>
  <c r="AZ802" i="9"/>
  <c r="AZ803" i="9"/>
  <c r="AZ804" i="9"/>
  <c r="AZ805" i="9"/>
  <c r="AZ806" i="9"/>
  <c r="AZ807" i="9"/>
  <c r="AZ808" i="9"/>
  <c r="AZ809" i="9"/>
  <c r="AZ810" i="9"/>
  <c r="AZ811" i="9"/>
  <c r="AZ812" i="9"/>
  <c r="AZ813" i="9"/>
  <c r="AZ814" i="9"/>
  <c r="AZ815" i="9"/>
  <c r="AZ816" i="9"/>
  <c r="AZ817" i="9"/>
  <c r="AZ818" i="9"/>
  <c r="AZ819" i="9"/>
  <c r="AZ820" i="9"/>
  <c r="AZ821" i="9"/>
  <c r="AZ822" i="9"/>
  <c r="AZ823" i="9"/>
  <c r="AZ824" i="9"/>
  <c r="AZ825" i="9"/>
  <c r="AZ826" i="9"/>
  <c r="AZ827" i="9"/>
  <c r="AZ828" i="9"/>
  <c r="AZ829" i="9"/>
  <c r="AZ830" i="9"/>
  <c r="AZ831" i="9"/>
  <c r="AZ832" i="9"/>
  <c r="AZ833" i="9"/>
  <c r="AZ834" i="9"/>
  <c r="AZ835" i="9"/>
  <c r="AZ836" i="9"/>
  <c r="AZ837" i="9"/>
  <c r="AZ838" i="9"/>
  <c r="AZ839" i="9"/>
  <c r="AZ840" i="9"/>
  <c r="AZ841" i="9"/>
  <c r="AZ842" i="9"/>
  <c r="AZ843" i="9"/>
  <c r="AZ844" i="9"/>
  <c r="AZ845" i="9"/>
  <c r="AZ846" i="9"/>
  <c r="AZ847" i="9"/>
  <c r="AZ848" i="9"/>
  <c r="AZ849" i="9"/>
  <c r="AZ850" i="9"/>
  <c r="AZ851" i="9"/>
  <c r="AZ852" i="9"/>
  <c r="AZ853" i="9"/>
  <c r="AZ854" i="9"/>
  <c r="AZ855" i="9"/>
  <c r="AZ856" i="9"/>
  <c r="AZ857" i="9"/>
  <c r="AZ858" i="9"/>
  <c r="AZ859" i="9"/>
  <c r="AZ860" i="9"/>
  <c r="AZ861" i="9"/>
  <c r="AZ862" i="9"/>
  <c r="AZ863" i="9"/>
  <c r="AZ864" i="9"/>
  <c r="AZ865" i="9"/>
  <c r="AZ866" i="9"/>
  <c r="AZ867" i="9"/>
  <c r="AZ868" i="9"/>
  <c r="AZ869" i="9"/>
  <c r="AZ870" i="9"/>
  <c r="AZ871" i="9"/>
  <c r="AZ872" i="9"/>
  <c r="AZ873" i="9"/>
  <c r="AZ874" i="9"/>
  <c r="AZ875" i="9"/>
  <c r="AZ876" i="9"/>
  <c r="AZ877" i="9"/>
  <c r="AZ878" i="9"/>
  <c r="AZ879" i="9"/>
  <c r="AZ880" i="9"/>
  <c r="AZ881" i="9"/>
  <c r="AZ882" i="9"/>
  <c r="AZ883" i="9"/>
  <c r="AZ884" i="9"/>
  <c r="AZ885" i="9"/>
  <c r="AZ886" i="9"/>
  <c r="AZ887" i="9"/>
  <c r="AZ888" i="9"/>
  <c r="AZ889" i="9"/>
  <c r="AZ890" i="9"/>
  <c r="AZ891" i="9"/>
  <c r="AZ892" i="9"/>
  <c r="AZ893" i="9"/>
  <c r="AZ894" i="9"/>
  <c r="AZ895" i="9"/>
  <c r="AZ896" i="9"/>
  <c r="AZ897" i="9"/>
  <c r="AZ898" i="9"/>
  <c r="AZ899" i="9"/>
  <c r="AZ900" i="9"/>
  <c r="AZ901" i="9"/>
  <c r="AZ902" i="9"/>
  <c r="AZ903" i="9"/>
  <c r="AZ904" i="9"/>
  <c r="AZ905" i="9"/>
  <c r="AZ906" i="9"/>
  <c r="AZ907" i="9"/>
  <c r="AZ908" i="9"/>
  <c r="AZ909" i="9"/>
  <c r="AZ910" i="9"/>
  <c r="AZ911" i="9"/>
  <c r="AZ912" i="9"/>
  <c r="AZ913" i="9"/>
  <c r="AZ914" i="9"/>
  <c r="AZ915" i="9"/>
  <c r="AZ916" i="9"/>
  <c r="AZ917" i="9"/>
  <c r="AZ918" i="9"/>
  <c r="AZ919" i="9"/>
  <c r="AZ920" i="9"/>
  <c r="AZ921" i="9"/>
  <c r="AZ922" i="9"/>
  <c r="AZ923" i="9"/>
  <c r="AZ924" i="9"/>
  <c r="AZ925" i="9"/>
  <c r="AZ926" i="9"/>
  <c r="AZ927" i="9"/>
  <c r="AZ928" i="9"/>
  <c r="AZ929" i="9"/>
  <c r="AZ930" i="9"/>
  <c r="AZ931" i="9"/>
  <c r="AZ932" i="9"/>
  <c r="AZ933" i="9"/>
  <c r="AZ934" i="9"/>
  <c r="AZ935" i="9"/>
  <c r="AZ936" i="9"/>
  <c r="AZ937" i="9"/>
  <c r="AZ938" i="9"/>
  <c r="AZ939" i="9"/>
  <c r="AZ940" i="9"/>
  <c r="AZ941" i="9"/>
  <c r="AZ942" i="9"/>
  <c r="AZ943" i="9"/>
  <c r="AZ944" i="9"/>
  <c r="AZ945" i="9"/>
  <c r="AZ946" i="9"/>
  <c r="AZ947" i="9"/>
  <c r="AZ948" i="9"/>
  <c r="AZ949" i="9"/>
  <c r="AZ950" i="9"/>
  <c r="AZ951" i="9"/>
  <c r="AZ952" i="9"/>
  <c r="AZ953" i="9"/>
  <c r="AZ954" i="9"/>
  <c r="AZ955" i="9"/>
  <c r="AZ956" i="9"/>
  <c r="AZ957" i="9"/>
  <c r="AZ958" i="9"/>
  <c r="AZ959" i="9"/>
  <c r="AZ960" i="9"/>
  <c r="AZ961" i="9"/>
  <c r="AZ962" i="9"/>
  <c r="AZ963" i="9"/>
  <c r="AZ964" i="9"/>
  <c r="AZ965" i="9"/>
  <c r="AZ966" i="9"/>
  <c r="AZ967" i="9"/>
  <c r="AZ968" i="9"/>
  <c r="AZ969" i="9"/>
  <c r="AZ970" i="9"/>
  <c r="AZ971" i="9"/>
  <c r="AZ972" i="9"/>
  <c r="AZ973" i="9"/>
  <c r="AZ974" i="9"/>
  <c r="AZ975" i="9"/>
  <c r="AZ976" i="9"/>
  <c r="AZ977" i="9"/>
  <c r="AZ978" i="9"/>
  <c r="AZ979" i="9"/>
  <c r="AZ980" i="9"/>
  <c r="AZ981" i="9"/>
  <c r="AZ982" i="9"/>
  <c r="AZ983" i="9"/>
  <c r="AZ984" i="9"/>
  <c r="AZ985" i="9"/>
  <c r="AZ986" i="9"/>
  <c r="AZ987" i="9"/>
  <c r="AZ988" i="9"/>
  <c r="AZ989" i="9"/>
  <c r="AZ990" i="9"/>
  <c r="AZ991" i="9"/>
  <c r="AZ992" i="9"/>
  <c r="AZ993" i="9"/>
  <c r="AZ994" i="9"/>
  <c r="AZ995" i="9"/>
  <c r="AZ996" i="9"/>
  <c r="AZ997" i="9"/>
  <c r="AZ998" i="9"/>
  <c r="AZ999" i="9"/>
  <c r="AZ1000" i="9"/>
  <c r="AZ1001" i="9"/>
  <c r="AZ1002" i="9"/>
  <c r="AZ1003" i="9"/>
  <c r="AZ1004" i="9"/>
  <c r="AZ1005" i="9"/>
  <c r="AZ1006" i="9"/>
  <c r="AZ1007" i="9"/>
  <c r="AZ1008" i="9"/>
  <c r="AZ1009" i="9"/>
  <c r="AZ1010" i="9"/>
  <c r="AZ1011" i="9"/>
  <c r="AZ1012" i="9"/>
  <c r="AZ1013" i="9"/>
  <c r="AZ1014" i="9"/>
  <c r="AZ1015" i="9"/>
  <c r="AZ1016" i="9"/>
  <c r="AZ1017" i="9"/>
  <c r="AZ1018" i="9"/>
  <c r="AZ1019" i="9"/>
  <c r="AZ1020" i="9"/>
  <c r="AZ1021" i="9"/>
  <c r="AZ1022" i="9"/>
  <c r="AZ1023" i="9"/>
  <c r="AZ1024" i="9"/>
  <c r="AZ1025" i="9"/>
  <c r="AZ1026" i="9"/>
  <c r="AZ1027" i="9"/>
  <c r="AZ1028" i="9"/>
  <c r="AZ1029" i="9"/>
  <c r="AZ1030" i="9"/>
  <c r="AZ1031" i="9"/>
  <c r="AZ1032" i="9"/>
  <c r="AZ1033" i="9"/>
  <c r="AZ1034" i="9"/>
  <c r="AZ1035" i="9"/>
  <c r="AZ1036" i="9"/>
  <c r="AZ1037" i="9"/>
  <c r="AZ1038" i="9"/>
  <c r="AZ1039" i="9"/>
  <c r="AZ1040" i="9"/>
  <c r="AZ1041" i="9"/>
  <c r="AZ1042" i="9"/>
  <c r="AZ1043" i="9"/>
  <c r="AZ1044" i="9"/>
  <c r="AZ1045" i="9"/>
  <c r="AZ1046" i="9"/>
  <c r="AZ1047" i="9"/>
  <c r="AZ1048" i="9"/>
  <c r="AZ1049" i="9"/>
  <c r="AZ1050" i="9"/>
  <c r="AZ1051" i="9"/>
  <c r="AZ1052" i="9"/>
  <c r="AZ1053" i="9"/>
  <c r="AZ1054" i="9"/>
  <c r="AZ1055" i="9"/>
  <c r="AZ1056" i="9"/>
  <c r="AZ1057" i="9"/>
  <c r="AZ1058" i="9"/>
  <c r="AZ1059" i="9"/>
  <c r="AZ1060" i="9"/>
  <c r="AZ1061" i="9"/>
  <c r="AZ1062" i="9"/>
  <c r="AZ1063" i="9"/>
  <c r="AZ1064" i="9"/>
  <c r="AZ1065" i="9"/>
  <c r="AZ1066" i="9"/>
  <c r="AZ1067" i="9"/>
  <c r="AZ1068" i="9"/>
  <c r="AZ1069" i="9"/>
  <c r="AZ1070" i="9"/>
  <c r="AZ1071" i="9"/>
  <c r="AZ1072" i="9"/>
  <c r="AZ1073" i="9"/>
  <c r="AZ1074" i="9"/>
  <c r="AZ1075" i="9"/>
  <c r="AZ1076" i="9"/>
  <c r="AZ1077" i="9"/>
  <c r="AZ1078" i="9"/>
  <c r="AZ1079" i="9"/>
  <c r="AZ1080" i="9"/>
  <c r="AZ1081" i="9"/>
  <c r="AZ1082" i="9"/>
  <c r="AZ1083" i="9"/>
  <c r="AZ1084" i="9"/>
  <c r="AZ1085" i="9"/>
  <c r="AZ1086" i="9"/>
  <c r="AZ1087" i="9"/>
  <c r="AZ1088" i="9"/>
  <c r="AZ1089" i="9"/>
  <c r="AZ1090" i="9"/>
  <c r="AZ1091" i="9"/>
  <c r="AZ1092" i="9"/>
  <c r="AZ1093" i="9"/>
  <c r="AZ1094" i="9"/>
  <c r="AZ1095" i="9"/>
  <c r="AZ1096" i="9"/>
  <c r="AZ1097" i="9"/>
  <c r="AZ1098" i="9"/>
  <c r="AZ1099" i="9"/>
  <c r="AZ1100" i="9"/>
  <c r="AZ1101" i="9"/>
  <c r="AZ1102" i="9"/>
  <c r="AN264" i="9"/>
  <c r="AX3" i="9"/>
  <c r="AX4" i="9"/>
  <c r="AX5" i="9"/>
  <c r="AY5" i="9" s="1"/>
  <c r="AX6" i="9"/>
  <c r="AY6" i="9" s="1"/>
  <c r="AX7" i="9"/>
  <c r="AY7" i="9" s="1"/>
  <c r="AX8" i="9"/>
  <c r="AY8" i="9" s="1"/>
  <c r="AX9" i="9"/>
  <c r="AY9" i="9" s="1"/>
  <c r="AX10" i="9"/>
  <c r="AY10" i="9" s="1"/>
  <c r="AX11" i="9"/>
  <c r="AY11" i="9" s="1"/>
  <c r="AX12" i="9"/>
  <c r="AY12" i="9" s="1"/>
  <c r="AX13" i="9"/>
  <c r="AY13" i="9" s="1"/>
  <c r="AX14" i="9"/>
  <c r="AX15" i="9"/>
  <c r="AX16" i="9"/>
  <c r="AX17" i="9"/>
  <c r="AX18" i="9"/>
  <c r="AX19" i="9"/>
  <c r="AX20" i="9"/>
  <c r="AX21" i="9"/>
  <c r="AX22" i="9"/>
  <c r="AX23" i="9"/>
  <c r="AX24" i="9"/>
  <c r="AX25" i="9"/>
  <c r="AX26" i="9"/>
  <c r="AX27" i="9"/>
  <c r="AX28" i="9"/>
  <c r="AX29" i="9"/>
  <c r="AX30" i="9"/>
  <c r="AX31" i="9"/>
  <c r="AX32" i="9"/>
  <c r="AX33" i="9"/>
  <c r="AX34" i="9"/>
  <c r="AX35" i="9"/>
  <c r="AX36" i="9"/>
  <c r="AX40" i="9"/>
  <c r="AX41" i="9"/>
  <c r="AX42" i="9"/>
  <c r="AX43" i="9"/>
  <c r="AX44" i="9"/>
  <c r="AX45" i="9"/>
  <c r="AX46" i="9"/>
  <c r="AX47" i="9"/>
  <c r="AX48" i="9"/>
  <c r="AX49" i="9"/>
  <c r="AX50" i="9"/>
  <c r="AX51" i="9"/>
  <c r="AX52" i="9"/>
  <c r="AX53" i="9"/>
  <c r="AX54" i="9"/>
  <c r="AX56" i="9"/>
  <c r="AX57" i="9"/>
  <c r="AX58" i="9"/>
  <c r="AX59" i="9"/>
  <c r="AX60" i="9"/>
  <c r="AX61" i="9"/>
  <c r="AX62" i="9"/>
  <c r="AX63" i="9"/>
  <c r="AX64" i="9"/>
  <c r="AX65" i="9"/>
  <c r="AX66" i="9"/>
  <c r="AX67" i="9"/>
  <c r="AX68" i="9"/>
  <c r="AX69" i="9"/>
  <c r="AX70" i="9"/>
  <c r="AX71" i="9"/>
  <c r="AX72" i="9"/>
  <c r="AX73" i="9"/>
  <c r="AX74" i="9"/>
  <c r="AX75" i="9"/>
  <c r="AX76" i="9"/>
  <c r="AX77" i="9"/>
  <c r="AX78" i="9"/>
  <c r="AX79" i="9"/>
  <c r="AX80" i="9"/>
  <c r="AX81" i="9"/>
  <c r="AX82" i="9"/>
  <c r="AX83" i="9"/>
  <c r="AX84" i="9"/>
  <c r="AX85" i="9"/>
  <c r="AX86" i="9"/>
  <c r="AX87" i="9"/>
  <c r="AX90" i="9"/>
  <c r="AX91" i="9"/>
  <c r="AX92" i="9"/>
  <c r="AX93" i="9"/>
  <c r="AX95" i="9"/>
  <c r="AX96" i="9"/>
  <c r="AX97" i="9"/>
  <c r="AX98" i="9"/>
  <c r="AX99" i="9"/>
  <c r="AX100" i="9"/>
  <c r="AX101" i="9"/>
  <c r="AX102" i="9"/>
  <c r="AX103" i="9"/>
  <c r="AX104" i="9"/>
  <c r="AX105" i="9"/>
  <c r="AX106" i="9"/>
  <c r="AX107" i="9"/>
  <c r="AX108" i="9"/>
  <c r="AX109" i="9"/>
  <c r="AX110" i="9"/>
  <c r="AX111" i="9"/>
  <c r="AX112" i="9"/>
  <c r="AY112" i="9" s="1"/>
  <c r="AX113" i="9"/>
  <c r="AY113" i="9" s="1"/>
  <c r="AX114" i="9"/>
  <c r="AY114" i="9" s="1"/>
  <c r="AX115" i="9"/>
  <c r="AY115" i="9" s="1"/>
  <c r="AX116" i="9"/>
  <c r="AY116" i="9" s="1"/>
  <c r="AX117" i="9"/>
  <c r="AY117" i="9" s="1"/>
  <c r="AX118" i="9"/>
  <c r="AX119" i="9"/>
  <c r="AX120" i="9"/>
  <c r="AX121" i="9"/>
  <c r="AX122" i="9"/>
  <c r="AX123" i="9"/>
  <c r="AX124" i="9"/>
  <c r="AX125" i="9"/>
  <c r="AY125" i="9" s="1"/>
  <c r="AX126" i="9"/>
  <c r="AX127" i="9"/>
  <c r="AX128" i="9"/>
  <c r="AX129" i="9"/>
  <c r="AX130" i="9"/>
  <c r="AX131" i="9"/>
  <c r="AX132" i="9"/>
  <c r="AX133" i="9"/>
  <c r="AX134" i="9"/>
  <c r="AX135" i="9"/>
  <c r="AX136" i="9"/>
  <c r="AX137" i="9"/>
  <c r="AX138" i="9"/>
  <c r="AX139" i="9"/>
  <c r="AX140" i="9"/>
  <c r="AX141" i="9"/>
  <c r="AX142" i="9"/>
  <c r="AX143" i="9"/>
  <c r="AX144" i="9"/>
  <c r="AX145" i="9"/>
  <c r="AX146" i="9"/>
  <c r="AX147" i="9"/>
  <c r="AX148" i="9"/>
  <c r="AX149" i="9"/>
  <c r="AX150" i="9"/>
  <c r="AX153" i="9"/>
  <c r="AX154" i="9"/>
  <c r="AX155" i="9"/>
  <c r="AX156" i="9"/>
  <c r="AX158" i="9"/>
  <c r="AX159" i="9"/>
  <c r="AX160" i="9"/>
  <c r="AX161" i="9"/>
  <c r="AX162" i="9"/>
  <c r="AX163" i="9"/>
  <c r="AX164" i="9"/>
  <c r="AX165" i="9"/>
  <c r="AX166" i="9"/>
  <c r="AX167" i="9"/>
  <c r="AX168" i="9"/>
  <c r="AX169" i="9"/>
  <c r="AX170" i="9"/>
  <c r="AX171" i="9"/>
  <c r="AX172" i="9"/>
  <c r="AX173" i="9"/>
  <c r="AX174" i="9"/>
  <c r="AX175" i="9"/>
  <c r="AX176" i="9"/>
  <c r="AX177" i="9"/>
  <c r="AX178" i="9"/>
  <c r="AX179" i="9"/>
  <c r="AX180" i="9"/>
  <c r="AX181" i="9"/>
  <c r="AX182" i="9"/>
  <c r="AX183" i="9"/>
  <c r="AX184" i="9"/>
  <c r="AX185" i="9"/>
  <c r="AX186" i="9"/>
  <c r="AX187" i="9"/>
  <c r="AX188" i="9"/>
  <c r="AX189" i="9"/>
  <c r="AX190" i="9"/>
  <c r="AX191" i="9"/>
  <c r="AX193" i="9"/>
  <c r="AX194" i="9"/>
  <c r="AX196" i="9"/>
  <c r="AX197" i="9"/>
  <c r="AX198" i="9"/>
  <c r="AX203" i="9"/>
  <c r="AX204" i="9"/>
  <c r="AX205" i="9"/>
  <c r="AX206" i="9"/>
  <c r="AX207" i="9"/>
  <c r="AX208" i="9"/>
  <c r="AX209" i="9"/>
  <c r="AX211" i="9"/>
  <c r="AX212" i="9"/>
  <c r="AX213" i="9"/>
  <c r="AX214" i="9"/>
  <c r="AX215" i="9"/>
  <c r="AX217" i="9"/>
  <c r="AX218" i="9"/>
  <c r="AX219" i="9"/>
  <c r="AX220" i="9"/>
  <c r="AX221" i="9"/>
  <c r="AX222" i="9"/>
  <c r="AX223" i="9"/>
  <c r="AX224" i="9"/>
  <c r="AX225" i="9"/>
  <c r="AX226" i="9"/>
  <c r="AX227" i="9"/>
  <c r="AX228" i="9"/>
  <c r="AX229" i="9"/>
  <c r="AX230" i="9"/>
  <c r="AX231" i="9"/>
  <c r="AX232" i="9"/>
  <c r="AX233" i="9"/>
  <c r="AX234" i="9"/>
  <c r="AX235" i="9"/>
  <c r="AX236" i="9"/>
  <c r="AX237" i="9"/>
  <c r="AX238" i="9"/>
  <c r="AX239" i="9"/>
  <c r="AX240" i="9"/>
  <c r="AX241" i="9"/>
  <c r="AX242" i="9"/>
  <c r="AX243" i="9"/>
  <c r="AX244" i="9"/>
  <c r="AX245" i="9"/>
  <c r="AX246" i="9"/>
  <c r="AX247" i="9"/>
  <c r="AX248" i="9"/>
  <c r="AX249" i="9"/>
  <c r="AX250" i="9"/>
  <c r="AX251" i="9"/>
  <c r="AX252" i="9"/>
  <c r="AX253" i="9"/>
  <c r="AX254" i="9"/>
  <c r="AX255" i="9"/>
  <c r="AX256" i="9"/>
  <c r="AX257" i="9"/>
  <c r="AX258" i="9"/>
  <c r="AX259" i="9"/>
  <c r="AX260" i="9"/>
  <c r="AX261" i="9"/>
  <c r="AX262" i="9"/>
  <c r="AX263" i="9"/>
  <c r="AY263" i="9" s="1"/>
  <c r="AX264" i="9"/>
  <c r="AY264" i="9" s="1"/>
  <c r="AX265" i="9"/>
  <c r="AY265" i="9" s="1"/>
  <c r="AX266" i="9"/>
  <c r="AY266" i="9" s="1"/>
  <c r="AX267" i="9"/>
  <c r="AY267" i="9" s="1"/>
  <c r="AX268" i="9"/>
  <c r="AY268" i="9" s="1"/>
  <c r="AX269" i="9"/>
  <c r="AY269" i="9" s="1"/>
  <c r="AX270" i="9"/>
  <c r="AY270" i="9" s="1"/>
  <c r="AX271" i="9"/>
  <c r="AY271" i="9" s="1"/>
  <c r="AX272" i="9"/>
  <c r="AX273" i="9"/>
  <c r="AX274" i="9"/>
  <c r="AX275" i="9"/>
  <c r="AX276" i="9"/>
  <c r="AX277" i="9"/>
  <c r="AX278" i="9"/>
  <c r="AX279" i="9"/>
  <c r="AX280" i="9"/>
  <c r="AX281" i="9"/>
  <c r="AX282" i="9"/>
  <c r="AX283" i="9"/>
  <c r="AX284" i="9"/>
  <c r="AX285" i="9"/>
  <c r="AX286" i="9"/>
  <c r="AX287" i="9"/>
  <c r="AX288" i="9"/>
  <c r="AX289" i="9"/>
  <c r="AY289" i="9" s="1"/>
  <c r="AX290" i="9"/>
  <c r="AY290" i="9" s="1"/>
  <c r="AX291" i="9"/>
  <c r="AY291" i="9" s="1"/>
  <c r="AX292" i="9"/>
  <c r="AX293" i="9"/>
  <c r="AX294" i="9"/>
  <c r="AX295" i="9"/>
  <c r="AY295" i="9" s="1"/>
  <c r="AX296" i="9"/>
  <c r="AY296" i="9" s="1"/>
  <c r="AX297" i="9"/>
  <c r="AX298" i="9"/>
  <c r="AX299" i="9"/>
  <c r="AX300" i="9"/>
  <c r="AX301" i="9"/>
  <c r="AX302" i="9"/>
  <c r="AX303" i="9"/>
  <c r="AX304" i="9"/>
  <c r="AX306" i="9"/>
  <c r="AX307" i="9"/>
  <c r="AX309" i="9"/>
  <c r="AX310" i="9"/>
  <c r="AX311" i="9"/>
  <c r="AX312" i="9"/>
  <c r="AX313" i="9"/>
  <c r="AX314" i="9"/>
  <c r="AY314" i="9" s="1"/>
  <c r="AX315" i="9"/>
  <c r="AX316" i="9"/>
  <c r="AX317" i="9"/>
  <c r="AY317" i="9" s="1"/>
  <c r="AX318" i="9"/>
  <c r="AX319" i="9"/>
  <c r="AX320" i="9"/>
  <c r="AX323" i="9"/>
  <c r="AX324" i="9"/>
  <c r="AX325" i="9"/>
  <c r="AX327" i="9"/>
  <c r="AX328" i="9"/>
  <c r="AX329" i="9"/>
  <c r="AX330" i="9"/>
  <c r="AX331" i="9"/>
  <c r="AX332" i="9"/>
  <c r="AX333" i="9"/>
  <c r="AX334" i="9"/>
  <c r="AX335" i="9"/>
  <c r="AX336" i="9"/>
  <c r="AX337" i="9"/>
  <c r="AX338" i="9"/>
  <c r="AX339" i="9"/>
  <c r="AX340" i="9"/>
  <c r="AX341" i="9"/>
  <c r="AX342" i="9"/>
  <c r="AX343" i="9"/>
  <c r="AX344" i="9"/>
  <c r="AX345" i="9"/>
  <c r="AX346" i="9"/>
  <c r="AX348" i="9"/>
  <c r="AX349" i="9"/>
  <c r="AX351" i="9"/>
  <c r="AX352" i="9"/>
  <c r="AX354" i="9"/>
  <c r="AX357" i="9"/>
  <c r="AX358" i="9"/>
  <c r="AX359" i="9"/>
  <c r="AX360" i="9"/>
  <c r="AX361" i="9"/>
  <c r="AX362" i="9"/>
  <c r="AX364" i="9"/>
  <c r="AX365" i="9"/>
  <c r="AX369" i="9"/>
  <c r="AX373" i="9"/>
  <c r="AX375" i="9"/>
  <c r="AX376" i="9"/>
  <c r="AX377" i="9"/>
  <c r="AX378" i="9"/>
  <c r="AX379" i="9"/>
  <c r="AX380" i="9"/>
  <c r="AY380" i="9" s="1"/>
  <c r="AX381" i="9"/>
  <c r="AX382" i="9"/>
  <c r="AX383" i="9"/>
  <c r="AX384" i="9"/>
  <c r="AX385" i="9"/>
  <c r="AX386" i="9"/>
  <c r="AX387" i="9"/>
  <c r="AX388" i="9"/>
  <c r="AX389" i="9"/>
  <c r="AX390" i="9"/>
  <c r="AX391" i="9"/>
  <c r="AX392" i="9"/>
  <c r="AX393" i="9"/>
  <c r="AX394" i="9"/>
  <c r="AX395" i="9"/>
  <c r="AX396" i="9"/>
  <c r="AX397" i="9"/>
  <c r="AX398" i="9"/>
  <c r="AX399" i="9"/>
  <c r="AX400" i="9"/>
  <c r="AX401" i="9"/>
  <c r="AX402" i="9"/>
  <c r="AX403" i="9"/>
  <c r="AX404" i="9"/>
  <c r="AX405" i="9"/>
  <c r="AY405" i="9" s="1"/>
  <c r="AX406" i="9"/>
  <c r="AY406" i="9" s="1"/>
  <c r="AX408" i="9"/>
  <c r="AY408" i="9" s="1"/>
  <c r="AX409" i="9"/>
  <c r="AY409" i="9" s="1"/>
  <c r="AX410" i="9"/>
  <c r="AY410" i="9" s="1"/>
  <c r="AX411" i="9"/>
  <c r="AY411" i="9" s="1"/>
  <c r="AX412" i="9"/>
  <c r="AX413" i="9"/>
  <c r="AX414" i="9"/>
  <c r="AX415" i="9"/>
  <c r="AX416" i="9"/>
  <c r="AX417" i="9"/>
  <c r="AX418" i="9"/>
  <c r="AX419" i="9"/>
  <c r="AX420" i="9"/>
  <c r="AX421" i="9"/>
  <c r="AX422" i="9"/>
  <c r="AY422" i="9" s="1"/>
  <c r="AZ422" i="9" s="1"/>
  <c r="AX423" i="9"/>
  <c r="AX424" i="9"/>
  <c r="AX425" i="9"/>
  <c r="AX426" i="9"/>
  <c r="AX427" i="9"/>
  <c r="AX428" i="9"/>
  <c r="AX429" i="9"/>
  <c r="AX430" i="9"/>
  <c r="AX431" i="9"/>
  <c r="AX432" i="9"/>
  <c r="AX433" i="9"/>
  <c r="AX434" i="9"/>
  <c r="AX435" i="9"/>
  <c r="AX436" i="9"/>
  <c r="AX437" i="9"/>
  <c r="AX438" i="9"/>
  <c r="AX446" i="9"/>
  <c r="AX447" i="9"/>
  <c r="AX448" i="9"/>
  <c r="AX449" i="9"/>
  <c r="AX450" i="9"/>
  <c r="AX451" i="9"/>
  <c r="AX452" i="9"/>
  <c r="AX453" i="9"/>
  <c r="AX454" i="9"/>
  <c r="AX455" i="9"/>
  <c r="AX456" i="9"/>
  <c r="AY456" i="9" s="1"/>
  <c r="AZ456" i="9" s="1"/>
  <c r="AX457" i="9"/>
  <c r="AY457" i="9" s="1"/>
  <c r="AX458" i="9"/>
  <c r="AY458" i="9" s="1"/>
  <c r="AX459" i="9"/>
  <c r="AX460" i="9"/>
  <c r="AX461" i="9"/>
  <c r="AX462" i="9"/>
  <c r="AX463" i="9"/>
  <c r="AX464" i="9"/>
  <c r="AX465" i="9"/>
  <c r="AX470" i="9"/>
  <c r="AX471" i="9"/>
  <c r="AX473" i="9"/>
  <c r="AX479" i="9"/>
  <c r="AX480" i="9"/>
  <c r="AX481" i="9"/>
  <c r="AX483" i="9"/>
  <c r="AX485" i="9"/>
  <c r="AX487" i="9"/>
  <c r="AX490" i="9"/>
  <c r="AX496" i="9"/>
  <c r="AX497" i="9"/>
  <c r="AX498" i="9"/>
  <c r="AX499" i="9"/>
  <c r="AX500" i="9"/>
  <c r="AX509" i="9"/>
  <c r="AX510" i="9"/>
  <c r="AX512" i="9"/>
  <c r="AX517" i="9"/>
  <c r="AX518" i="9"/>
  <c r="AX519" i="9"/>
  <c r="AX520" i="9"/>
  <c r="AX521" i="9"/>
  <c r="AX522" i="9"/>
  <c r="AX528" i="9"/>
  <c r="AX529" i="9"/>
  <c r="AX530" i="9"/>
  <c r="AX531" i="9"/>
  <c r="AX533" i="9"/>
  <c r="AX534" i="9"/>
  <c r="AX575" i="9"/>
  <c r="AX606" i="9"/>
  <c r="AX640" i="9"/>
  <c r="AX641" i="9"/>
  <c r="AX642" i="9"/>
  <c r="AX649" i="9"/>
  <c r="AX650" i="9"/>
  <c r="AX661" i="9"/>
  <c r="AX662" i="9"/>
  <c r="AX772" i="9"/>
  <c r="AX773" i="9"/>
  <c r="AX774" i="9"/>
  <c r="AX775" i="9"/>
  <c r="AX776" i="9"/>
  <c r="AX777" i="9"/>
  <c r="AX782" i="9"/>
  <c r="AX792" i="9"/>
  <c r="AX796" i="9"/>
  <c r="AX797" i="9"/>
  <c r="AX798" i="9"/>
  <c r="AX799" i="9"/>
  <c r="AX800" i="9"/>
  <c r="AX801" i="9"/>
  <c r="AX802" i="9"/>
  <c r="AX803" i="9"/>
  <c r="AX804" i="9"/>
  <c r="AX805" i="9"/>
  <c r="AX806" i="9"/>
  <c r="AX807" i="9"/>
  <c r="AX808" i="9"/>
  <c r="AX809" i="9"/>
  <c r="AX810" i="9"/>
  <c r="AX811" i="9"/>
  <c r="AX812" i="9"/>
  <c r="AX813" i="9"/>
  <c r="AX814" i="9"/>
  <c r="AX815" i="9"/>
  <c r="AX816" i="9"/>
  <c r="AX817" i="9"/>
  <c r="AX818" i="9"/>
  <c r="AX819" i="9"/>
  <c r="AX820" i="9"/>
  <c r="AX821" i="9"/>
  <c r="AX822" i="9"/>
  <c r="AX823" i="9"/>
  <c r="AX824" i="9"/>
  <c r="AX825" i="9"/>
  <c r="AX826" i="9"/>
  <c r="AX827" i="9"/>
  <c r="AX828" i="9"/>
  <c r="AX829" i="9"/>
  <c r="AX830" i="9"/>
  <c r="AX831" i="9"/>
  <c r="AX832" i="9"/>
  <c r="AX833" i="9"/>
  <c r="AX834" i="9"/>
  <c r="AX835" i="9"/>
  <c r="AX836" i="9"/>
  <c r="AX837" i="9"/>
  <c r="AX838" i="9"/>
  <c r="AX839" i="9"/>
  <c r="AX840" i="9"/>
  <c r="AX841" i="9"/>
  <c r="AX842" i="9"/>
  <c r="AX843" i="9"/>
  <c r="AX844" i="9"/>
  <c r="AX845" i="9"/>
  <c r="AX846" i="9"/>
  <c r="AX847" i="9"/>
  <c r="AX848" i="9"/>
  <c r="AX849" i="9"/>
  <c r="AX850" i="9"/>
  <c r="AX851" i="9"/>
  <c r="AX852" i="9"/>
  <c r="AX853" i="9"/>
  <c r="AX854" i="9"/>
  <c r="AX855" i="9"/>
  <c r="AX856" i="9"/>
  <c r="AX857" i="9"/>
  <c r="AX858" i="9"/>
  <c r="AX859" i="9"/>
  <c r="AX860" i="9"/>
  <c r="AX861" i="9"/>
  <c r="AX862" i="9"/>
  <c r="AX863" i="9"/>
  <c r="AX864" i="9"/>
  <c r="AX865" i="9"/>
  <c r="AX866" i="9"/>
  <c r="AX867" i="9"/>
  <c r="AX868" i="9"/>
  <c r="AX869" i="9"/>
  <c r="AX870" i="9"/>
  <c r="AX871" i="9"/>
  <c r="AX872" i="9"/>
  <c r="AX873" i="9"/>
  <c r="AX874" i="9"/>
  <c r="AX875" i="9"/>
  <c r="AX876" i="9"/>
  <c r="AX877" i="9"/>
  <c r="AX878" i="9"/>
  <c r="AX879" i="9"/>
  <c r="AX880" i="9"/>
  <c r="AX881" i="9"/>
  <c r="AX882" i="9"/>
  <c r="AX883" i="9"/>
  <c r="AX884" i="9"/>
  <c r="AX885" i="9"/>
  <c r="AX886" i="9"/>
  <c r="AX887" i="9"/>
  <c r="AX888" i="9"/>
  <c r="AX889" i="9"/>
  <c r="AX890" i="9"/>
  <c r="AX891" i="9"/>
  <c r="AX892" i="9"/>
  <c r="AX893" i="9"/>
  <c r="AX894" i="9"/>
  <c r="AX895" i="9"/>
  <c r="AX896" i="9"/>
  <c r="AX897" i="9"/>
  <c r="AX898" i="9"/>
  <c r="AX899" i="9"/>
  <c r="AX900" i="9"/>
  <c r="AX901" i="9"/>
  <c r="AX902" i="9"/>
  <c r="AX903" i="9"/>
  <c r="AX904" i="9"/>
  <c r="AX905" i="9"/>
  <c r="AX906" i="9"/>
  <c r="AX907" i="9"/>
  <c r="AX908" i="9"/>
  <c r="AX909" i="9"/>
  <c r="AX910" i="9"/>
  <c r="AX911" i="9"/>
  <c r="AX912" i="9"/>
  <c r="AX913" i="9"/>
  <c r="AX914" i="9"/>
  <c r="AX915" i="9"/>
  <c r="AX916" i="9"/>
  <c r="AX917" i="9"/>
  <c r="AX918" i="9"/>
  <c r="AX919" i="9"/>
  <c r="AX920" i="9"/>
  <c r="AX921" i="9"/>
  <c r="AX922" i="9"/>
  <c r="AX923" i="9"/>
  <c r="AX924" i="9"/>
  <c r="AX925" i="9"/>
  <c r="AX926" i="9"/>
  <c r="AX927" i="9"/>
  <c r="AX928" i="9"/>
  <c r="AX929" i="9"/>
  <c r="AX930" i="9"/>
  <c r="AX931" i="9"/>
  <c r="AX932" i="9"/>
  <c r="AX933" i="9"/>
  <c r="AX934" i="9"/>
  <c r="AX935" i="9"/>
  <c r="AX936" i="9"/>
  <c r="AX937" i="9"/>
  <c r="AX938" i="9"/>
  <c r="AX939" i="9"/>
  <c r="AX940" i="9"/>
  <c r="AX941" i="9"/>
  <c r="AX942" i="9"/>
  <c r="AX943" i="9"/>
  <c r="AX944" i="9"/>
  <c r="AX945" i="9"/>
  <c r="AX946" i="9"/>
  <c r="AX947" i="9"/>
  <c r="AX948" i="9"/>
  <c r="AX949" i="9"/>
  <c r="AX950" i="9"/>
  <c r="AX951" i="9"/>
  <c r="AX952" i="9"/>
  <c r="AX953" i="9"/>
  <c r="AX954" i="9"/>
  <c r="AX955" i="9"/>
  <c r="AX956" i="9"/>
  <c r="AX957" i="9"/>
  <c r="AX958" i="9"/>
  <c r="AX959" i="9"/>
  <c r="AX960" i="9"/>
  <c r="AX961" i="9"/>
  <c r="AX962" i="9"/>
  <c r="AX963" i="9"/>
  <c r="AX964" i="9"/>
  <c r="AX965" i="9"/>
  <c r="AX966" i="9"/>
  <c r="AX967" i="9"/>
  <c r="AX968" i="9"/>
  <c r="AX969" i="9"/>
  <c r="AX970" i="9"/>
  <c r="AX971" i="9"/>
  <c r="AX972" i="9"/>
  <c r="AX973" i="9"/>
  <c r="AX974" i="9"/>
  <c r="AX975" i="9"/>
  <c r="AX976" i="9"/>
  <c r="AX977" i="9"/>
  <c r="AX978" i="9"/>
  <c r="AX979" i="9"/>
  <c r="AX980" i="9"/>
  <c r="AX981" i="9"/>
  <c r="AX982" i="9"/>
  <c r="AX983" i="9"/>
  <c r="AX984" i="9"/>
  <c r="AX985" i="9"/>
  <c r="AX986" i="9"/>
  <c r="AX987" i="9"/>
  <c r="AX988" i="9"/>
  <c r="AX989" i="9"/>
  <c r="AX990" i="9"/>
  <c r="AX991" i="9"/>
  <c r="AX992" i="9"/>
  <c r="AX993" i="9"/>
  <c r="AX994" i="9"/>
  <c r="AX995" i="9"/>
  <c r="AX996" i="9"/>
  <c r="AX997" i="9"/>
  <c r="AX998" i="9"/>
  <c r="AX999" i="9"/>
  <c r="AX1000" i="9"/>
  <c r="AX1001" i="9"/>
  <c r="AX1002" i="9"/>
  <c r="AX1003" i="9"/>
  <c r="AX1004" i="9"/>
  <c r="AX1005" i="9"/>
  <c r="AX1006" i="9"/>
  <c r="AX1007" i="9"/>
  <c r="AX1008" i="9"/>
  <c r="AX1009" i="9"/>
  <c r="AX1010" i="9"/>
  <c r="AX1011" i="9"/>
  <c r="AX1012" i="9"/>
  <c r="AX1013" i="9"/>
  <c r="AX1014" i="9"/>
  <c r="AX1015" i="9"/>
  <c r="AX1016" i="9"/>
  <c r="AX1017" i="9"/>
  <c r="AX1018" i="9"/>
  <c r="AX1019" i="9"/>
  <c r="AX1020" i="9"/>
  <c r="AX1021" i="9"/>
  <c r="AX1022" i="9"/>
  <c r="AX1023" i="9"/>
  <c r="AX1024" i="9"/>
  <c r="AX1025" i="9"/>
  <c r="AX1026" i="9"/>
  <c r="AX1027" i="9"/>
  <c r="AX1028" i="9"/>
  <c r="AX1029" i="9"/>
  <c r="AX1030" i="9"/>
  <c r="AX1031" i="9"/>
  <c r="AX1032" i="9"/>
  <c r="AX1033" i="9"/>
  <c r="AX1034" i="9"/>
  <c r="AX1035" i="9"/>
  <c r="AX1036" i="9"/>
  <c r="AX1037" i="9"/>
  <c r="AX1038" i="9"/>
  <c r="AX1039" i="9"/>
  <c r="AX1040" i="9"/>
  <c r="AX1041" i="9"/>
  <c r="AX1042" i="9"/>
  <c r="AX1043" i="9"/>
  <c r="AX1044" i="9"/>
  <c r="AX1045" i="9"/>
  <c r="AX1046" i="9"/>
  <c r="AX1047" i="9"/>
  <c r="AX1048" i="9"/>
  <c r="AX1049" i="9"/>
  <c r="AX1050" i="9"/>
  <c r="AX1051" i="9"/>
  <c r="AX1052" i="9"/>
  <c r="AX1053" i="9"/>
  <c r="AX1054" i="9"/>
  <c r="AX1055" i="9"/>
  <c r="AX1056" i="9"/>
  <c r="AX1057" i="9"/>
  <c r="AX1058" i="9"/>
  <c r="AX1059" i="9"/>
  <c r="AX1060" i="9"/>
  <c r="AX1061" i="9"/>
  <c r="AX1062" i="9"/>
  <c r="AX1063" i="9"/>
  <c r="AX1064" i="9"/>
  <c r="AX1065" i="9"/>
  <c r="AX1066" i="9"/>
  <c r="AX1067" i="9"/>
  <c r="AX1068" i="9"/>
  <c r="AX1069" i="9"/>
  <c r="AX1070" i="9"/>
  <c r="AX1071" i="9"/>
  <c r="AX1072" i="9"/>
  <c r="AX1073" i="9"/>
  <c r="AX1074" i="9"/>
  <c r="AX1075" i="9"/>
  <c r="AX1076" i="9"/>
  <c r="AX1077" i="9"/>
  <c r="AX1078" i="9"/>
  <c r="AX1079" i="9"/>
  <c r="AX1080" i="9"/>
  <c r="AX1081" i="9"/>
  <c r="AX1082" i="9"/>
  <c r="AX1083" i="9"/>
  <c r="AX1084" i="9"/>
  <c r="AX1085" i="9"/>
  <c r="AX1086" i="9"/>
  <c r="AX1087" i="9"/>
  <c r="AX1088" i="9"/>
  <c r="AX1089" i="9"/>
  <c r="AX1090" i="9"/>
  <c r="AX1091" i="9"/>
  <c r="AX1092" i="9"/>
  <c r="AX1093" i="9"/>
  <c r="AX1094" i="9"/>
  <c r="AX1095" i="9"/>
  <c r="AX1096" i="9"/>
  <c r="AX1097" i="9"/>
  <c r="AX1098" i="9"/>
  <c r="AX1099" i="9"/>
  <c r="AX1100" i="9"/>
  <c r="AX1101" i="9"/>
  <c r="AX1102" i="9"/>
  <c r="AX2" i="9"/>
  <c r="AN329" i="9" l="1"/>
  <c r="AN313" i="9"/>
  <c r="AG339" i="9"/>
  <c r="AN324" i="9"/>
  <c r="AY325" i="9"/>
  <c r="AY326" i="9"/>
  <c r="AZ330" i="9"/>
  <c r="AO330" i="9" s="1"/>
  <c r="AZ329" i="9"/>
  <c r="AO329" i="9" s="1"/>
  <c r="AY497" i="9"/>
  <c r="AZ497" i="9" s="1"/>
  <c r="AY496" i="9"/>
  <c r="AZ496" i="9" s="1"/>
  <c r="AZ380" i="9"/>
  <c r="AY381" i="9"/>
  <c r="AZ381" i="9" s="1"/>
  <c r="AY499" i="9"/>
  <c r="AZ499" i="9" s="1"/>
  <c r="AY498" i="9"/>
  <c r="AZ498" i="9" s="1"/>
  <c r="AY396" i="9"/>
  <c r="AZ396" i="9" s="1"/>
  <c r="AY394" i="9"/>
  <c r="AZ394" i="9" s="1"/>
  <c r="AY395" i="9"/>
  <c r="AZ395" i="9" s="1"/>
  <c r="AZ457" i="9"/>
  <c r="AZ458" i="9"/>
  <c r="AY455" i="9"/>
  <c r="AY454" i="9"/>
  <c r="AN330" i="9"/>
  <c r="AN337" i="9"/>
  <c r="AN336" i="9"/>
  <c r="AN338" i="9"/>
  <c r="AN339" i="9"/>
  <c r="AN335" i="9"/>
  <c r="AN334" i="9"/>
  <c r="AN340" i="9"/>
  <c r="AN341" i="9"/>
  <c r="AN327" i="9"/>
  <c r="AN328" i="9"/>
  <c r="AY312" i="9"/>
  <c r="AY313" i="9"/>
  <c r="AY316" i="9"/>
  <c r="AY315" i="9"/>
  <c r="AY293" i="9"/>
  <c r="AY294" i="9"/>
  <c r="AY292" i="9"/>
  <c r="AY286" i="9"/>
  <c r="AY288" i="9"/>
  <c r="AY287" i="9"/>
  <c r="AN286" i="9"/>
  <c r="AN288" i="9"/>
  <c r="AN287" i="9"/>
  <c r="AU487" i="9"/>
  <c r="AV487" i="9" s="1"/>
  <c r="AO487" i="9"/>
  <c r="AK487" i="9"/>
  <c r="AI487" i="9"/>
  <c r="AG487" i="9"/>
  <c r="AZ313" i="9" l="1"/>
  <c r="AO313" i="9" s="1"/>
  <c r="AZ340" i="9"/>
  <c r="AZ338" i="9"/>
  <c r="AZ324" i="9"/>
  <c r="AO324" i="9" s="1"/>
  <c r="AZ339" i="9"/>
  <c r="AZ328" i="9"/>
  <c r="AO328" i="9" s="1"/>
  <c r="AZ341" i="9"/>
  <c r="AS487" i="9"/>
  <c r="AZ334" i="9"/>
  <c r="AO334" i="9" s="1"/>
  <c r="AZ336" i="9"/>
  <c r="AO336" i="9" s="1"/>
  <c r="AZ327" i="9"/>
  <c r="AO327" i="9" s="1"/>
  <c r="AZ335" i="9"/>
  <c r="AO335" i="9" s="1"/>
  <c r="AZ337" i="9"/>
  <c r="AO337" i="9" s="1"/>
  <c r="AZ288" i="9"/>
  <c r="AO288" i="9" s="1"/>
  <c r="AZ287" i="9"/>
  <c r="AO287" i="9" s="1"/>
  <c r="AZ286" i="9"/>
  <c r="AO286" i="9" s="1"/>
  <c r="AH487" i="9"/>
  <c r="AT487" i="9" l="1"/>
  <c r="Y477" i="9"/>
  <c r="T477" i="9"/>
  <c r="S477" i="9"/>
  <c r="AU476" i="9"/>
  <c r="AH476" i="9"/>
  <c r="AN477" i="9" l="1"/>
  <c r="AN476" i="9"/>
  <c r="AN478" i="9"/>
  <c r="AY477" i="9"/>
  <c r="AY478" i="9"/>
  <c r="AY476" i="9"/>
  <c r="AG476" i="9"/>
  <c r="AO476" i="9" l="1"/>
  <c r="AK476" i="9"/>
  <c r="AI476" i="9"/>
  <c r="AZ476" i="9"/>
  <c r="AZ478" i="9"/>
  <c r="AZ477" i="9"/>
  <c r="AV476" i="9"/>
  <c r="AS476" i="9" l="1"/>
  <c r="AU479" i="9"/>
  <c r="AV479" i="9" s="1"/>
  <c r="AO479" i="9"/>
  <c r="AK479" i="9"/>
  <c r="AI479" i="9"/>
  <c r="AH479" i="9"/>
  <c r="AS479" i="9" l="1"/>
  <c r="AT476" i="9"/>
  <c r="AG479" i="9"/>
  <c r="AU496" i="9"/>
  <c r="AV496" i="9" s="1"/>
  <c r="AO496" i="9"/>
  <c r="AK496" i="9"/>
  <c r="AI496" i="9"/>
  <c r="AS496" i="9" l="1"/>
  <c r="AT479" i="9"/>
  <c r="AG496" i="9"/>
  <c r="AH496" i="9"/>
  <c r="AU444" i="9"/>
  <c r="AG444" i="9"/>
  <c r="AU443" i="9"/>
  <c r="AG457" i="9"/>
  <c r="AG458" i="9"/>
  <c r="AT496" i="9" l="1"/>
  <c r="AH443" i="9"/>
  <c r="AN445" i="9"/>
  <c r="AZ445" i="9" s="1"/>
  <c r="AN444" i="9"/>
  <c r="AN443" i="9"/>
  <c r="AH444" i="9"/>
  <c r="AG443" i="9"/>
  <c r="AZ443" i="9" l="1"/>
  <c r="AZ444" i="9"/>
  <c r="AI443" i="9"/>
  <c r="AO443" i="9"/>
  <c r="AK443" i="9"/>
  <c r="AO444" i="9"/>
  <c r="AK444" i="9"/>
  <c r="AI444" i="9"/>
  <c r="AV444" i="9"/>
  <c r="AV443" i="9"/>
  <c r="AC192" i="9"/>
  <c r="AS444" i="9" l="1"/>
  <c r="AS443" i="9"/>
  <c r="AX192" i="9"/>
  <c r="AY192" i="9"/>
  <c r="AC157" i="9"/>
  <c r="AX157" i="9" s="1"/>
  <c r="AC151" i="9"/>
  <c r="AC88" i="9"/>
  <c r="AT443" i="9" l="1"/>
  <c r="AT444" i="9"/>
  <c r="AX151" i="9"/>
  <c r="AY151" i="9"/>
  <c r="AX88" i="9"/>
  <c r="AY88" i="9"/>
  <c r="AY157" i="9"/>
  <c r="AY158" i="9"/>
  <c r="AC55" i="9"/>
  <c r="AX55" i="9" l="1"/>
  <c r="AY55" i="9"/>
  <c r="AU469" i="9"/>
  <c r="AV469" i="9" s="1"/>
  <c r="AO469" i="9"/>
  <c r="AK469" i="9"/>
  <c r="AI469" i="9"/>
  <c r="AG469" i="9"/>
  <c r="AS469" i="9" l="1"/>
  <c r="AH469" i="9"/>
  <c r="AT469" i="9" l="1"/>
  <c r="AU456" i="9"/>
  <c r="AV456" i="9" s="1"/>
  <c r="AO456" i="9"/>
  <c r="AK456" i="9"/>
  <c r="AI456" i="9"/>
  <c r="AG456" i="9"/>
  <c r="AS456" i="9" l="1"/>
  <c r="AH456" i="9"/>
  <c r="AX326" i="9"/>
  <c r="AT456" i="9" l="1"/>
  <c r="AC374" i="9"/>
  <c r="AC372" i="9"/>
  <c r="AC371" i="9"/>
  <c r="AC370" i="9"/>
  <c r="AC368" i="9"/>
  <c r="AC367" i="9"/>
  <c r="AC366" i="9"/>
  <c r="AC363" i="9"/>
  <c r="AC356" i="9"/>
  <c r="AC355" i="9"/>
  <c r="AC353" i="9"/>
  <c r="AC350" i="9"/>
  <c r="AC347" i="9"/>
  <c r="AC322" i="9"/>
  <c r="AC321" i="9"/>
  <c r="AC308" i="9"/>
  <c r="AC305" i="9"/>
  <c r="AC216" i="9"/>
  <c r="AC210" i="9"/>
  <c r="AC202" i="9"/>
  <c r="AC201" i="9"/>
  <c r="AC200" i="9"/>
  <c r="AC199" i="9"/>
  <c r="AC195" i="9"/>
  <c r="AC152" i="9"/>
  <c r="AC94" i="9"/>
  <c r="AC89" i="9"/>
  <c r="AC39" i="9"/>
  <c r="AC38" i="9"/>
  <c r="AC37" i="9"/>
  <c r="AX195" i="9" l="1"/>
  <c r="AY195" i="9"/>
  <c r="AX371" i="9"/>
  <c r="AY371" i="9"/>
  <c r="AZ371" i="9" s="1"/>
  <c r="AX308" i="9"/>
  <c r="AY308" i="9"/>
  <c r="AX370" i="9"/>
  <c r="AY370" i="9"/>
  <c r="AZ370" i="9" s="1"/>
  <c r="AX199" i="9"/>
  <c r="AY199" i="9"/>
  <c r="AX200" i="9"/>
  <c r="AY200" i="9"/>
  <c r="AX372" i="9"/>
  <c r="AY372" i="9"/>
  <c r="AZ372" i="9" s="1"/>
  <c r="AX39" i="9"/>
  <c r="AY39" i="9"/>
  <c r="AX202" i="9"/>
  <c r="AY202" i="9"/>
  <c r="AX350" i="9"/>
  <c r="AY350" i="9"/>
  <c r="AX363" i="9"/>
  <c r="AY363" i="9"/>
  <c r="AZ363" i="9" s="1"/>
  <c r="AX89" i="9"/>
  <c r="AY89" i="9"/>
  <c r="AX210" i="9"/>
  <c r="AY210" i="9"/>
  <c r="AX321" i="9"/>
  <c r="AY321" i="9"/>
  <c r="AX353" i="9"/>
  <c r="AY353" i="9"/>
  <c r="AX366" i="9"/>
  <c r="AY366" i="9"/>
  <c r="AZ366" i="9" s="1"/>
  <c r="AX37" i="9"/>
  <c r="AY37" i="9"/>
  <c r="AX94" i="9"/>
  <c r="AY94" i="9"/>
  <c r="AX216" i="9"/>
  <c r="AY216" i="9"/>
  <c r="AX322" i="9"/>
  <c r="AY322" i="9"/>
  <c r="AX355" i="9"/>
  <c r="AY355" i="9"/>
  <c r="AX367" i="9"/>
  <c r="AY367" i="9"/>
  <c r="AZ367" i="9" s="1"/>
  <c r="AX38" i="9"/>
  <c r="AY38" i="9"/>
  <c r="AX152" i="9"/>
  <c r="AY152" i="9"/>
  <c r="AX201" i="9"/>
  <c r="AY201" i="9"/>
  <c r="AX305" i="9"/>
  <c r="AY305" i="9"/>
  <c r="AX347" i="9"/>
  <c r="AY347" i="9"/>
  <c r="AX356" i="9"/>
  <c r="AY356" i="9"/>
  <c r="AX368" i="9"/>
  <c r="AY368" i="9"/>
  <c r="AZ368" i="9" s="1"/>
  <c r="AX374" i="9"/>
  <c r="AY374" i="9"/>
  <c r="AZ374" i="9" s="1"/>
  <c r="AU455" i="9"/>
  <c r="AH455" i="9"/>
  <c r="AU454" i="9"/>
  <c r="AH454" i="9" l="1"/>
  <c r="AN455" i="9"/>
  <c r="AN454" i="9"/>
  <c r="AG455" i="9"/>
  <c r="AG454" i="9"/>
  <c r="AU3" i="9"/>
  <c r="AU4" i="9"/>
  <c r="AU5" i="9"/>
  <c r="AU6" i="9"/>
  <c r="AU7" i="9"/>
  <c r="AU8" i="9"/>
  <c r="AU9" i="9"/>
  <c r="AU10" i="9"/>
  <c r="AU11" i="9"/>
  <c r="AU12" i="9"/>
  <c r="AU13" i="9"/>
  <c r="AU14" i="9"/>
  <c r="AU15" i="9"/>
  <c r="AU16" i="9"/>
  <c r="AU17" i="9"/>
  <c r="AU18" i="9"/>
  <c r="AU19" i="9"/>
  <c r="AU20" i="9"/>
  <c r="AU21" i="9"/>
  <c r="AU22" i="9"/>
  <c r="AU23" i="9"/>
  <c r="AU24" i="9"/>
  <c r="AU25" i="9"/>
  <c r="AU26" i="9"/>
  <c r="AU27" i="9"/>
  <c r="AU28" i="9"/>
  <c r="AU29" i="9"/>
  <c r="AU30" i="9"/>
  <c r="AU31" i="9"/>
  <c r="AU32" i="9"/>
  <c r="AU33" i="9"/>
  <c r="AU34" i="9"/>
  <c r="AU35" i="9"/>
  <c r="AU36" i="9"/>
  <c r="AU37" i="9"/>
  <c r="AU38" i="9"/>
  <c r="AU39" i="9"/>
  <c r="AU40" i="9"/>
  <c r="AU41" i="9"/>
  <c r="AU42" i="9"/>
  <c r="AU43" i="9"/>
  <c r="AU44" i="9"/>
  <c r="AU45" i="9"/>
  <c r="AU46" i="9"/>
  <c r="AU47" i="9"/>
  <c r="AU48" i="9"/>
  <c r="AU49" i="9"/>
  <c r="AU50" i="9"/>
  <c r="AU51" i="9"/>
  <c r="AU52" i="9"/>
  <c r="AU53" i="9"/>
  <c r="AU54" i="9"/>
  <c r="AU55" i="9"/>
  <c r="AU56" i="9"/>
  <c r="AU57" i="9"/>
  <c r="AU58" i="9"/>
  <c r="AU59" i="9"/>
  <c r="AU60" i="9"/>
  <c r="AU61" i="9"/>
  <c r="AU62" i="9"/>
  <c r="AU63" i="9"/>
  <c r="AU64" i="9"/>
  <c r="AU65" i="9"/>
  <c r="AU66" i="9"/>
  <c r="AU67" i="9"/>
  <c r="AU68" i="9"/>
  <c r="AU69" i="9"/>
  <c r="AU70" i="9"/>
  <c r="AU71" i="9"/>
  <c r="AU72" i="9"/>
  <c r="AU73" i="9"/>
  <c r="AU74" i="9"/>
  <c r="AU75" i="9"/>
  <c r="AU76" i="9"/>
  <c r="AU77" i="9"/>
  <c r="AU78" i="9"/>
  <c r="AU79" i="9"/>
  <c r="AU80" i="9"/>
  <c r="AU81" i="9"/>
  <c r="AU82" i="9"/>
  <c r="AU83" i="9"/>
  <c r="AU84" i="9"/>
  <c r="AU85" i="9"/>
  <c r="AU86" i="9"/>
  <c r="AU87" i="9"/>
  <c r="AU88" i="9"/>
  <c r="AU89" i="9"/>
  <c r="AU90" i="9"/>
  <c r="AU91" i="9"/>
  <c r="AU92" i="9"/>
  <c r="AU93" i="9"/>
  <c r="AU94" i="9"/>
  <c r="AU95" i="9"/>
  <c r="AU96" i="9"/>
  <c r="AU97" i="9"/>
  <c r="AU98" i="9"/>
  <c r="AU99" i="9"/>
  <c r="AU100" i="9"/>
  <c r="AU101" i="9"/>
  <c r="AU102" i="9"/>
  <c r="AU103" i="9"/>
  <c r="AU104" i="9"/>
  <c r="AU105" i="9"/>
  <c r="AU106" i="9"/>
  <c r="AU107" i="9"/>
  <c r="AU108" i="9"/>
  <c r="AU109" i="9"/>
  <c r="AU110" i="9"/>
  <c r="AU111" i="9"/>
  <c r="AU112" i="9"/>
  <c r="AU113" i="9"/>
  <c r="AU114" i="9"/>
  <c r="AU115" i="9"/>
  <c r="AU116" i="9"/>
  <c r="AU117" i="9"/>
  <c r="AU118" i="9"/>
  <c r="AU119" i="9"/>
  <c r="AU120" i="9"/>
  <c r="AU121" i="9"/>
  <c r="AU122" i="9"/>
  <c r="AU123" i="9"/>
  <c r="AU124" i="9"/>
  <c r="AU125" i="9"/>
  <c r="AU126" i="9"/>
  <c r="AU127" i="9"/>
  <c r="AU128" i="9"/>
  <c r="AU129" i="9"/>
  <c r="AU130" i="9"/>
  <c r="AU131" i="9"/>
  <c r="AU132" i="9"/>
  <c r="AU133" i="9"/>
  <c r="AU134" i="9"/>
  <c r="AU135" i="9"/>
  <c r="AU136" i="9"/>
  <c r="AU137" i="9"/>
  <c r="AU138" i="9"/>
  <c r="AU139" i="9"/>
  <c r="AU140" i="9"/>
  <c r="AU141" i="9"/>
  <c r="AU142" i="9"/>
  <c r="AU143" i="9"/>
  <c r="AU144" i="9"/>
  <c r="AU145" i="9"/>
  <c r="AU147" i="9"/>
  <c r="AU148" i="9"/>
  <c r="AU149" i="9"/>
  <c r="AU150" i="9"/>
  <c r="AU151" i="9"/>
  <c r="AU152" i="9"/>
  <c r="AU153" i="9"/>
  <c r="AU154" i="9"/>
  <c r="AU155" i="9"/>
  <c r="AU156" i="9"/>
  <c r="AU157" i="9"/>
  <c r="AU158" i="9"/>
  <c r="AU159" i="9"/>
  <c r="AU160" i="9"/>
  <c r="AU161" i="9"/>
  <c r="AU162" i="9"/>
  <c r="AU163" i="9"/>
  <c r="AU164" i="9"/>
  <c r="AU165" i="9"/>
  <c r="AU166" i="9"/>
  <c r="AU167" i="9"/>
  <c r="AU168" i="9"/>
  <c r="AU169" i="9"/>
  <c r="AU170" i="9"/>
  <c r="AU171" i="9"/>
  <c r="AU172" i="9"/>
  <c r="AU173" i="9"/>
  <c r="AU174" i="9"/>
  <c r="AU175" i="9"/>
  <c r="AU176" i="9"/>
  <c r="AU177" i="9"/>
  <c r="AU178" i="9"/>
  <c r="AU179" i="9"/>
  <c r="AU180" i="9"/>
  <c r="AU181" i="9"/>
  <c r="AU182" i="9"/>
  <c r="AU183" i="9"/>
  <c r="AU184" i="9"/>
  <c r="AU185" i="9"/>
  <c r="AU186" i="9"/>
  <c r="AU187" i="9"/>
  <c r="AU188" i="9"/>
  <c r="AU189" i="9"/>
  <c r="AU190" i="9"/>
  <c r="AU191" i="9"/>
  <c r="AU192" i="9"/>
  <c r="AU193" i="9"/>
  <c r="AU194" i="9"/>
  <c r="AU195" i="9"/>
  <c r="AU196" i="9"/>
  <c r="AU197" i="9"/>
  <c r="AU198" i="9"/>
  <c r="AU199" i="9"/>
  <c r="AU200" i="9"/>
  <c r="AU201" i="9"/>
  <c r="AU202" i="9"/>
  <c r="AU203" i="9"/>
  <c r="AU204" i="9"/>
  <c r="AU205" i="9"/>
  <c r="AU206" i="9"/>
  <c r="AU207" i="9"/>
  <c r="AU208" i="9"/>
  <c r="AU209" i="9"/>
  <c r="AU210" i="9"/>
  <c r="AU211" i="9"/>
  <c r="AU212" i="9"/>
  <c r="AU213" i="9"/>
  <c r="AU214" i="9"/>
  <c r="AU215" i="9"/>
  <c r="AU216" i="9"/>
  <c r="AU217" i="9"/>
  <c r="AU218" i="9"/>
  <c r="AU219" i="9"/>
  <c r="AU220" i="9"/>
  <c r="AU221" i="9"/>
  <c r="AU222" i="9"/>
  <c r="AU223" i="9"/>
  <c r="AU224" i="9"/>
  <c r="AU225" i="9"/>
  <c r="AU226" i="9"/>
  <c r="AU227" i="9"/>
  <c r="AU228" i="9"/>
  <c r="AU229" i="9"/>
  <c r="AU230" i="9"/>
  <c r="AU231" i="9"/>
  <c r="AU232" i="9"/>
  <c r="AU233" i="9"/>
  <c r="AU234" i="9"/>
  <c r="AU235" i="9"/>
  <c r="AU236" i="9"/>
  <c r="AU237" i="9"/>
  <c r="AU238" i="9"/>
  <c r="AU239" i="9"/>
  <c r="AU240" i="9"/>
  <c r="AU241" i="9"/>
  <c r="AU242" i="9"/>
  <c r="AU243" i="9"/>
  <c r="AU244" i="9"/>
  <c r="AU245" i="9"/>
  <c r="AU246" i="9"/>
  <c r="AU247" i="9"/>
  <c r="AU248" i="9"/>
  <c r="AU249" i="9"/>
  <c r="AU250" i="9"/>
  <c r="AU251" i="9"/>
  <c r="AU252" i="9"/>
  <c r="AU253" i="9"/>
  <c r="AU254" i="9"/>
  <c r="AU255" i="9"/>
  <c r="AU256" i="9"/>
  <c r="AU257" i="9"/>
  <c r="AU258" i="9"/>
  <c r="AU259" i="9"/>
  <c r="AU260" i="9"/>
  <c r="AU261" i="9"/>
  <c r="AU262" i="9"/>
  <c r="AU263" i="9"/>
  <c r="AU264" i="9"/>
  <c r="AU265" i="9"/>
  <c r="AU266" i="9"/>
  <c r="AU267" i="9"/>
  <c r="AU268" i="9"/>
  <c r="AU269" i="9"/>
  <c r="AU270" i="9"/>
  <c r="AU271" i="9"/>
  <c r="AU272" i="9"/>
  <c r="AU273" i="9"/>
  <c r="AU274" i="9"/>
  <c r="AU275" i="9"/>
  <c r="AU276" i="9"/>
  <c r="AU277" i="9"/>
  <c r="AU278" i="9"/>
  <c r="AU279" i="9"/>
  <c r="AU280" i="9"/>
  <c r="AU281" i="9"/>
  <c r="AU282" i="9"/>
  <c r="AU283" i="9"/>
  <c r="AU284" i="9"/>
  <c r="AU285" i="9"/>
  <c r="AU286" i="9"/>
  <c r="AU287" i="9"/>
  <c r="AU288" i="9"/>
  <c r="AU289" i="9"/>
  <c r="AU290" i="9"/>
  <c r="AU291" i="9"/>
  <c r="AU292" i="9"/>
  <c r="AU293" i="9"/>
  <c r="AU294" i="9"/>
  <c r="AU295" i="9"/>
  <c r="AU296" i="9"/>
  <c r="AU297" i="9"/>
  <c r="AU298" i="9"/>
  <c r="AV298" i="9" s="1"/>
  <c r="AU299" i="9"/>
  <c r="AU300" i="9"/>
  <c r="AU301" i="9"/>
  <c r="AU302" i="9"/>
  <c r="AU303" i="9"/>
  <c r="AU304" i="9"/>
  <c r="AU305" i="9"/>
  <c r="AU306" i="9"/>
  <c r="AU307" i="9"/>
  <c r="AU308" i="9"/>
  <c r="AU309" i="9"/>
  <c r="AU311" i="9"/>
  <c r="AU312" i="9"/>
  <c r="AU313" i="9"/>
  <c r="AU314" i="9"/>
  <c r="AU315" i="9"/>
  <c r="AU316" i="9"/>
  <c r="AU317" i="9"/>
  <c r="AU319" i="9"/>
  <c r="AU320" i="9"/>
  <c r="AU321" i="9"/>
  <c r="AU322" i="9"/>
  <c r="AU323" i="9"/>
  <c r="AU324" i="9"/>
  <c r="AV324" i="9" s="1"/>
  <c r="AU325" i="9"/>
  <c r="AU326" i="9"/>
  <c r="AU327" i="9"/>
  <c r="AV327" i="9" s="1"/>
  <c r="AU328" i="9"/>
  <c r="AU329" i="9"/>
  <c r="AU330" i="9"/>
  <c r="AV330" i="9" s="1"/>
  <c r="AU331" i="9"/>
  <c r="AV331" i="9" s="1"/>
  <c r="AU332" i="9"/>
  <c r="AU333" i="9"/>
  <c r="AU334" i="9"/>
  <c r="AV334" i="9" s="1"/>
  <c r="AU335" i="9"/>
  <c r="AV335" i="9" s="1"/>
  <c r="AU336" i="9"/>
  <c r="AV336" i="9" s="1"/>
  <c r="AU337" i="9"/>
  <c r="AV337" i="9" s="1"/>
  <c r="AU338" i="9"/>
  <c r="AV338" i="9" s="1"/>
  <c r="AU339" i="9"/>
  <c r="AV339" i="9" s="1"/>
  <c r="AU340" i="9"/>
  <c r="AV340" i="9" s="1"/>
  <c r="AU341" i="9"/>
  <c r="AV341" i="9" s="1"/>
  <c r="AU342" i="9"/>
  <c r="AV342" i="9" s="1"/>
  <c r="AU343" i="9"/>
  <c r="AV343" i="9" s="1"/>
  <c r="AU344" i="9"/>
  <c r="AV344" i="9" s="1"/>
  <c r="AU345" i="9"/>
  <c r="AV345" i="9" s="1"/>
  <c r="AU346" i="9"/>
  <c r="AU347" i="9"/>
  <c r="AU348" i="9"/>
  <c r="AU349" i="9"/>
  <c r="AU350" i="9"/>
  <c r="AU351" i="9"/>
  <c r="AU352" i="9"/>
  <c r="AU353" i="9"/>
  <c r="AU354" i="9"/>
  <c r="AU355" i="9"/>
  <c r="AU356" i="9"/>
  <c r="AU357" i="9"/>
  <c r="AV357" i="9" s="1"/>
  <c r="AU358" i="9"/>
  <c r="AV358" i="9" s="1"/>
  <c r="AU359" i="9"/>
  <c r="AV359" i="9" s="1"/>
  <c r="AU360" i="9"/>
  <c r="AV360" i="9" s="1"/>
  <c r="AU361" i="9"/>
  <c r="AV361" i="9" s="1"/>
  <c r="AU362" i="9"/>
  <c r="AV362" i="9" s="1"/>
  <c r="AU363" i="9"/>
  <c r="AV363" i="9" s="1"/>
  <c r="AU364" i="9"/>
  <c r="AV364" i="9" s="1"/>
  <c r="AU365" i="9"/>
  <c r="AV365" i="9" s="1"/>
  <c r="AU366" i="9"/>
  <c r="AV366" i="9" s="1"/>
  <c r="AU367" i="9"/>
  <c r="AV367" i="9" s="1"/>
  <c r="AU368" i="9"/>
  <c r="AV368" i="9" s="1"/>
  <c r="AU369" i="9"/>
  <c r="AV369" i="9" s="1"/>
  <c r="AU370" i="9"/>
  <c r="AV370" i="9" s="1"/>
  <c r="AU371" i="9"/>
  <c r="AV371" i="9" s="1"/>
  <c r="AU372" i="9"/>
  <c r="AV372" i="9" s="1"/>
  <c r="AU373" i="9"/>
  <c r="AV373" i="9" s="1"/>
  <c r="AU374" i="9"/>
  <c r="AV374" i="9" s="1"/>
  <c r="AU375" i="9"/>
  <c r="AV375" i="9" s="1"/>
  <c r="AU376" i="9"/>
  <c r="AV376" i="9" s="1"/>
  <c r="AU377" i="9"/>
  <c r="AV377" i="9" s="1"/>
  <c r="AU378" i="9"/>
  <c r="AV378" i="9" s="1"/>
  <c r="AU379" i="9"/>
  <c r="AV379" i="9" s="1"/>
  <c r="AU380" i="9"/>
  <c r="AV380" i="9" s="1"/>
  <c r="AU381" i="9"/>
  <c r="AV381" i="9" s="1"/>
  <c r="AU382" i="9"/>
  <c r="AV382" i="9" s="1"/>
  <c r="AU383" i="9"/>
  <c r="AV383" i="9" s="1"/>
  <c r="AU384" i="9"/>
  <c r="AV384" i="9" s="1"/>
  <c r="AU385" i="9"/>
  <c r="AV385" i="9" s="1"/>
  <c r="AU386" i="9"/>
  <c r="AV386" i="9" s="1"/>
  <c r="AU387" i="9"/>
  <c r="AV387" i="9" s="1"/>
  <c r="AU388" i="9"/>
  <c r="AV388" i="9" s="1"/>
  <c r="AU389" i="9"/>
  <c r="AV389" i="9" s="1"/>
  <c r="AU390" i="9"/>
  <c r="AV390" i="9" s="1"/>
  <c r="AU391" i="9"/>
  <c r="AV391" i="9" s="1"/>
  <c r="AU392" i="9"/>
  <c r="AV392" i="9" s="1"/>
  <c r="AU393" i="9"/>
  <c r="AV393" i="9" s="1"/>
  <c r="AU394" i="9"/>
  <c r="AV394" i="9" s="1"/>
  <c r="AU395" i="9"/>
  <c r="AV395" i="9" s="1"/>
  <c r="AU397" i="9"/>
  <c r="AV397" i="9" s="1"/>
  <c r="AU398" i="9"/>
  <c r="AV398" i="9" s="1"/>
  <c r="AU399" i="9"/>
  <c r="AV399" i="9" s="1"/>
  <c r="AU400" i="9"/>
  <c r="AV400" i="9" s="1"/>
  <c r="AU401" i="9"/>
  <c r="AV401" i="9" s="1"/>
  <c r="AU402" i="9"/>
  <c r="AV402" i="9" s="1"/>
  <c r="AU403" i="9"/>
  <c r="AV403" i="9" s="1"/>
  <c r="AU404" i="9"/>
  <c r="AV404" i="9" s="1"/>
  <c r="AU405" i="9"/>
  <c r="AU406" i="9"/>
  <c r="AU407" i="9"/>
  <c r="AU408" i="9"/>
  <c r="AU409" i="9"/>
  <c r="AU410" i="9"/>
  <c r="AU411" i="9"/>
  <c r="AU412" i="9"/>
  <c r="AV412" i="9" s="1"/>
  <c r="AU413" i="9"/>
  <c r="AV413" i="9" s="1"/>
  <c r="AU414" i="9"/>
  <c r="AV414" i="9" s="1"/>
  <c r="AU415" i="9"/>
  <c r="AV415" i="9" s="1"/>
  <c r="AU416" i="9"/>
  <c r="AV416" i="9" s="1"/>
  <c r="AU417" i="9"/>
  <c r="AV417" i="9" s="1"/>
  <c r="AU418" i="9"/>
  <c r="AV418" i="9" s="1"/>
  <c r="AU419" i="9"/>
  <c r="AV419" i="9" s="1"/>
  <c r="AU420" i="9"/>
  <c r="AV420" i="9" s="1"/>
  <c r="AU421" i="9"/>
  <c r="AV421" i="9" s="1"/>
  <c r="AU422" i="9"/>
  <c r="AV422" i="9" s="1"/>
  <c r="AU423" i="9"/>
  <c r="AU424" i="9"/>
  <c r="AU426" i="9"/>
  <c r="AU427" i="9"/>
  <c r="AU428" i="9"/>
  <c r="AU429" i="9"/>
  <c r="AU430" i="9"/>
  <c r="AU431" i="9"/>
  <c r="AU434" i="9"/>
  <c r="AV434" i="9" s="1"/>
  <c r="AU435" i="9"/>
  <c r="AV435" i="9" s="1"/>
  <c r="AU438" i="9"/>
  <c r="AV438" i="9" s="1"/>
  <c r="AU439" i="9"/>
  <c r="AV439" i="9" s="1"/>
  <c r="AU440" i="9"/>
  <c r="AV440" i="9" s="1"/>
  <c r="AU446" i="9"/>
  <c r="AU459" i="9"/>
  <c r="AV459" i="9" s="1"/>
  <c r="AU461" i="9"/>
  <c r="AV461" i="9" s="1"/>
  <c r="AU464" i="9"/>
  <c r="AV464" i="9" s="1"/>
  <c r="AU466" i="9"/>
  <c r="AV466" i="9" s="1"/>
  <c r="AU467" i="9"/>
  <c r="AV467" i="9" s="1"/>
  <c r="AU470" i="9"/>
  <c r="AV470" i="9" s="1"/>
  <c r="AU471" i="9"/>
  <c r="AV471" i="9" s="1"/>
  <c r="AU528" i="9"/>
  <c r="AV528" i="9" s="1"/>
  <c r="AU530" i="9"/>
  <c r="AV530" i="9" s="1"/>
  <c r="AU531" i="9"/>
  <c r="AV531" i="9" s="1"/>
  <c r="AU533" i="9"/>
  <c r="AV533" i="9" s="1"/>
  <c r="AU534" i="9"/>
  <c r="AV534" i="9" s="1"/>
  <c r="AU575" i="9"/>
  <c r="AV575" i="9" s="1"/>
  <c r="AU606" i="9"/>
  <c r="AV606" i="9" s="1"/>
  <c r="AU640" i="9"/>
  <c r="AV640" i="9" s="1"/>
  <c r="AU641" i="9"/>
  <c r="AV641" i="9" s="1"/>
  <c r="AU642" i="9"/>
  <c r="AV642" i="9" s="1"/>
  <c r="AU649" i="9"/>
  <c r="AV649" i="9" s="1"/>
  <c r="AU650" i="9"/>
  <c r="AV650" i="9" s="1"/>
  <c r="AU661" i="9"/>
  <c r="AV661" i="9" s="1"/>
  <c r="AU662" i="9"/>
  <c r="AV662" i="9" s="1"/>
  <c r="AU772" i="9"/>
  <c r="AV772" i="9" s="1"/>
  <c r="AU773" i="9"/>
  <c r="AV773" i="9" s="1"/>
  <c r="AU774" i="9"/>
  <c r="AV774" i="9" s="1"/>
  <c r="AU775" i="9"/>
  <c r="AV775" i="9" s="1"/>
  <c r="AU776" i="9"/>
  <c r="AV776" i="9" s="1"/>
  <c r="AU777" i="9"/>
  <c r="AV777" i="9" s="1"/>
  <c r="AU782" i="9"/>
  <c r="AV782" i="9" s="1"/>
  <c r="AU792" i="9"/>
  <c r="AV792" i="9" s="1"/>
  <c r="AU796" i="9"/>
  <c r="AV796" i="9" s="1"/>
  <c r="AU797" i="9"/>
  <c r="AV797" i="9" s="1"/>
  <c r="AU798" i="9"/>
  <c r="AV798" i="9" s="1"/>
  <c r="AU799" i="9"/>
  <c r="AV799" i="9" s="1"/>
  <c r="AU800" i="9"/>
  <c r="AV800" i="9" s="1"/>
  <c r="AU801" i="9"/>
  <c r="AV801" i="9" s="1"/>
  <c r="AU802" i="9"/>
  <c r="AV802" i="9" s="1"/>
  <c r="AU803" i="9"/>
  <c r="AV803" i="9" s="1"/>
  <c r="AU804" i="9"/>
  <c r="AV804" i="9" s="1"/>
  <c r="AU805" i="9"/>
  <c r="AV805" i="9" s="1"/>
  <c r="AU806" i="9"/>
  <c r="AV806" i="9" s="1"/>
  <c r="AU807" i="9"/>
  <c r="AV807" i="9" s="1"/>
  <c r="AU808" i="9"/>
  <c r="AV808" i="9" s="1"/>
  <c r="AU809" i="9"/>
  <c r="AV809" i="9" s="1"/>
  <c r="AU810" i="9"/>
  <c r="AV810" i="9" s="1"/>
  <c r="AU811" i="9"/>
  <c r="AV811" i="9" s="1"/>
  <c r="AU812" i="9"/>
  <c r="AV812" i="9" s="1"/>
  <c r="AU813" i="9"/>
  <c r="AV813" i="9" s="1"/>
  <c r="AU814" i="9"/>
  <c r="AV814" i="9" s="1"/>
  <c r="AU815" i="9"/>
  <c r="AV815" i="9" s="1"/>
  <c r="AU816" i="9"/>
  <c r="AV816" i="9" s="1"/>
  <c r="AU817" i="9"/>
  <c r="AV817" i="9" s="1"/>
  <c r="AU818" i="9"/>
  <c r="AV818" i="9" s="1"/>
  <c r="AU819" i="9"/>
  <c r="AV819" i="9" s="1"/>
  <c r="AU820" i="9"/>
  <c r="AV820" i="9" s="1"/>
  <c r="AU821" i="9"/>
  <c r="AV821" i="9" s="1"/>
  <c r="AU822" i="9"/>
  <c r="AV822" i="9" s="1"/>
  <c r="AU823" i="9"/>
  <c r="AV823" i="9" s="1"/>
  <c r="AU824" i="9"/>
  <c r="AV824" i="9" s="1"/>
  <c r="AU825" i="9"/>
  <c r="AV825" i="9" s="1"/>
  <c r="AU826" i="9"/>
  <c r="AV826" i="9" s="1"/>
  <c r="AU827" i="9"/>
  <c r="AV827" i="9" s="1"/>
  <c r="AU828" i="9"/>
  <c r="AV828" i="9" s="1"/>
  <c r="AU829" i="9"/>
  <c r="AV829" i="9" s="1"/>
  <c r="AU830" i="9"/>
  <c r="AV830" i="9" s="1"/>
  <c r="AU831" i="9"/>
  <c r="AV831" i="9" s="1"/>
  <c r="AU832" i="9"/>
  <c r="AV832" i="9" s="1"/>
  <c r="AU833" i="9"/>
  <c r="AV833" i="9" s="1"/>
  <c r="AU834" i="9"/>
  <c r="AV834" i="9" s="1"/>
  <c r="AU835" i="9"/>
  <c r="AV835" i="9" s="1"/>
  <c r="AU836" i="9"/>
  <c r="AV836" i="9" s="1"/>
  <c r="AU837" i="9"/>
  <c r="AV837" i="9" s="1"/>
  <c r="AU838" i="9"/>
  <c r="AV838" i="9" s="1"/>
  <c r="AU839" i="9"/>
  <c r="AV839" i="9" s="1"/>
  <c r="AU840" i="9"/>
  <c r="AV840" i="9" s="1"/>
  <c r="AU841" i="9"/>
  <c r="AV841" i="9" s="1"/>
  <c r="AU842" i="9"/>
  <c r="AV842" i="9" s="1"/>
  <c r="AU843" i="9"/>
  <c r="AV843" i="9" s="1"/>
  <c r="AU844" i="9"/>
  <c r="AV844" i="9" s="1"/>
  <c r="AU845" i="9"/>
  <c r="AV845" i="9" s="1"/>
  <c r="AU846" i="9"/>
  <c r="AV846" i="9" s="1"/>
  <c r="AU847" i="9"/>
  <c r="AV847" i="9" s="1"/>
  <c r="AU848" i="9"/>
  <c r="AV848" i="9" s="1"/>
  <c r="AU849" i="9"/>
  <c r="AV849" i="9" s="1"/>
  <c r="AU850" i="9"/>
  <c r="AV850" i="9" s="1"/>
  <c r="AU851" i="9"/>
  <c r="AV851" i="9" s="1"/>
  <c r="AU852" i="9"/>
  <c r="AV852" i="9" s="1"/>
  <c r="AU853" i="9"/>
  <c r="AV853" i="9" s="1"/>
  <c r="AU854" i="9"/>
  <c r="AV854" i="9" s="1"/>
  <c r="AU855" i="9"/>
  <c r="AV855" i="9" s="1"/>
  <c r="AU856" i="9"/>
  <c r="AV856" i="9" s="1"/>
  <c r="AU857" i="9"/>
  <c r="AV857" i="9" s="1"/>
  <c r="AU858" i="9"/>
  <c r="AV858" i="9" s="1"/>
  <c r="AU859" i="9"/>
  <c r="AV859" i="9" s="1"/>
  <c r="AU860" i="9"/>
  <c r="AV860" i="9" s="1"/>
  <c r="AU861" i="9"/>
  <c r="AV861" i="9" s="1"/>
  <c r="AU862" i="9"/>
  <c r="AV862" i="9" s="1"/>
  <c r="AU863" i="9"/>
  <c r="AV863" i="9" s="1"/>
  <c r="AU864" i="9"/>
  <c r="AV864" i="9" s="1"/>
  <c r="AU865" i="9"/>
  <c r="AV865" i="9" s="1"/>
  <c r="AU866" i="9"/>
  <c r="AV866" i="9" s="1"/>
  <c r="AU867" i="9"/>
  <c r="AV867" i="9" s="1"/>
  <c r="AU868" i="9"/>
  <c r="AV868" i="9" s="1"/>
  <c r="AU869" i="9"/>
  <c r="AV869" i="9" s="1"/>
  <c r="AU870" i="9"/>
  <c r="AV870" i="9" s="1"/>
  <c r="AU871" i="9"/>
  <c r="AV871" i="9" s="1"/>
  <c r="AU872" i="9"/>
  <c r="AV872" i="9" s="1"/>
  <c r="AU873" i="9"/>
  <c r="AV873" i="9" s="1"/>
  <c r="AU874" i="9"/>
  <c r="AV874" i="9" s="1"/>
  <c r="AU875" i="9"/>
  <c r="AV875" i="9" s="1"/>
  <c r="AU876" i="9"/>
  <c r="AV876" i="9" s="1"/>
  <c r="AU877" i="9"/>
  <c r="AV877" i="9" s="1"/>
  <c r="AU878" i="9"/>
  <c r="AV878" i="9" s="1"/>
  <c r="AU879" i="9"/>
  <c r="AV879" i="9" s="1"/>
  <c r="AU880" i="9"/>
  <c r="AV880" i="9" s="1"/>
  <c r="AU881" i="9"/>
  <c r="AV881" i="9" s="1"/>
  <c r="AU882" i="9"/>
  <c r="AV882" i="9" s="1"/>
  <c r="AU883" i="9"/>
  <c r="AV883" i="9" s="1"/>
  <c r="AU884" i="9"/>
  <c r="AV884" i="9" s="1"/>
  <c r="AU885" i="9"/>
  <c r="AV885" i="9" s="1"/>
  <c r="AU886" i="9"/>
  <c r="AV886" i="9" s="1"/>
  <c r="AU887" i="9"/>
  <c r="AV887" i="9" s="1"/>
  <c r="AU888" i="9"/>
  <c r="AV888" i="9" s="1"/>
  <c r="AU889" i="9"/>
  <c r="AV889" i="9" s="1"/>
  <c r="AU890" i="9"/>
  <c r="AV890" i="9" s="1"/>
  <c r="AU891" i="9"/>
  <c r="AV891" i="9" s="1"/>
  <c r="AU892" i="9"/>
  <c r="AV892" i="9" s="1"/>
  <c r="AU893" i="9"/>
  <c r="AV893" i="9" s="1"/>
  <c r="AU894" i="9"/>
  <c r="AV894" i="9" s="1"/>
  <c r="AU895" i="9"/>
  <c r="AV895" i="9" s="1"/>
  <c r="AU896" i="9"/>
  <c r="AV896" i="9" s="1"/>
  <c r="AU897" i="9"/>
  <c r="AV897" i="9" s="1"/>
  <c r="AU898" i="9"/>
  <c r="AV898" i="9" s="1"/>
  <c r="AU899" i="9"/>
  <c r="AV899" i="9" s="1"/>
  <c r="AU900" i="9"/>
  <c r="AV900" i="9" s="1"/>
  <c r="AU901" i="9"/>
  <c r="AV901" i="9" s="1"/>
  <c r="AU902" i="9"/>
  <c r="AV902" i="9" s="1"/>
  <c r="AU903" i="9"/>
  <c r="AV903" i="9" s="1"/>
  <c r="AU904" i="9"/>
  <c r="AV904" i="9" s="1"/>
  <c r="AU905" i="9"/>
  <c r="AV905" i="9" s="1"/>
  <c r="AU906" i="9"/>
  <c r="AV906" i="9" s="1"/>
  <c r="AU907" i="9"/>
  <c r="AV907" i="9" s="1"/>
  <c r="AU908" i="9"/>
  <c r="AV908" i="9" s="1"/>
  <c r="AU909" i="9"/>
  <c r="AV909" i="9" s="1"/>
  <c r="AU910" i="9"/>
  <c r="AV910" i="9" s="1"/>
  <c r="AU911" i="9"/>
  <c r="AV911" i="9" s="1"/>
  <c r="AU912" i="9"/>
  <c r="AV912" i="9" s="1"/>
  <c r="AU913" i="9"/>
  <c r="AV913" i="9" s="1"/>
  <c r="AU914" i="9"/>
  <c r="AV914" i="9" s="1"/>
  <c r="AU915" i="9"/>
  <c r="AV915" i="9" s="1"/>
  <c r="AU916" i="9"/>
  <c r="AV916" i="9" s="1"/>
  <c r="AU917" i="9"/>
  <c r="AV917" i="9" s="1"/>
  <c r="AU918" i="9"/>
  <c r="AV918" i="9" s="1"/>
  <c r="AU919" i="9"/>
  <c r="AV919" i="9" s="1"/>
  <c r="AU920" i="9"/>
  <c r="AV920" i="9" s="1"/>
  <c r="AU921" i="9"/>
  <c r="AV921" i="9" s="1"/>
  <c r="AU922" i="9"/>
  <c r="AV922" i="9" s="1"/>
  <c r="AU923" i="9"/>
  <c r="AV923" i="9" s="1"/>
  <c r="AU924" i="9"/>
  <c r="AV924" i="9" s="1"/>
  <c r="AU925" i="9"/>
  <c r="AV925" i="9" s="1"/>
  <c r="AU926" i="9"/>
  <c r="AV926" i="9" s="1"/>
  <c r="AU927" i="9"/>
  <c r="AV927" i="9" s="1"/>
  <c r="AU928" i="9"/>
  <c r="AV928" i="9" s="1"/>
  <c r="AU929" i="9"/>
  <c r="AV929" i="9" s="1"/>
  <c r="AU930" i="9"/>
  <c r="AV930" i="9" s="1"/>
  <c r="AU931" i="9"/>
  <c r="AV931" i="9" s="1"/>
  <c r="AU932" i="9"/>
  <c r="AV932" i="9" s="1"/>
  <c r="AU933" i="9"/>
  <c r="AV933" i="9" s="1"/>
  <c r="AU934" i="9"/>
  <c r="AV934" i="9" s="1"/>
  <c r="AU935" i="9"/>
  <c r="AV935" i="9" s="1"/>
  <c r="AU936" i="9"/>
  <c r="AV936" i="9" s="1"/>
  <c r="AU937" i="9"/>
  <c r="AV937" i="9" s="1"/>
  <c r="AU938" i="9"/>
  <c r="AV938" i="9" s="1"/>
  <c r="AU939" i="9"/>
  <c r="AV939" i="9" s="1"/>
  <c r="AU940" i="9"/>
  <c r="AV940" i="9" s="1"/>
  <c r="AU941" i="9"/>
  <c r="AV941" i="9" s="1"/>
  <c r="AU942" i="9"/>
  <c r="AV942" i="9" s="1"/>
  <c r="AU943" i="9"/>
  <c r="AV943" i="9" s="1"/>
  <c r="AU944" i="9"/>
  <c r="AV944" i="9" s="1"/>
  <c r="AU945" i="9"/>
  <c r="AV945" i="9" s="1"/>
  <c r="AU946" i="9"/>
  <c r="AV946" i="9" s="1"/>
  <c r="AU947" i="9"/>
  <c r="AV947" i="9" s="1"/>
  <c r="AU948" i="9"/>
  <c r="AV948" i="9" s="1"/>
  <c r="AU949" i="9"/>
  <c r="AV949" i="9" s="1"/>
  <c r="AU950" i="9"/>
  <c r="AV950" i="9" s="1"/>
  <c r="AU951" i="9"/>
  <c r="AV951" i="9" s="1"/>
  <c r="AU952" i="9"/>
  <c r="AV952" i="9" s="1"/>
  <c r="AU953" i="9"/>
  <c r="AV953" i="9" s="1"/>
  <c r="AU954" i="9"/>
  <c r="AV954" i="9" s="1"/>
  <c r="AU955" i="9"/>
  <c r="AV955" i="9" s="1"/>
  <c r="AU956" i="9"/>
  <c r="AV956" i="9" s="1"/>
  <c r="AU957" i="9"/>
  <c r="AV957" i="9" s="1"/>
  <c r="AU958" i="9"/>
  <c r="AV958" i="9" s="1"/>
  <c r="AU959" i="9"/>
  <c r="AV959" i="9" s="1"/>
  <c r="AU960" i="9"/>
  <c r="AV960" i="9" s="1"/>
  <c r="AU961" i="9"/>
  <c r="AV961" i="9" s="1"/>
  <c r="AU962" i="9"/>
  <c r="AV962" i="9" s="1"/>
  <c r="AU963" i="9"/>
  <c r="AV963" i="9" s="1"/>
  <c r="AU964" i="9"/>
  <c r="AV964" i="9" s="1"/>
  <c r="AU965" i="9"/>
  <c r="AV965" i="9" s="1"/>
  <c r="AU966" i="9"/>
  <c r="AV966" i="9" s="1"/>
  <c r="AU967" i="9"/>
  <c r="AV967" i="9" s="1"/>
  <c r="AU968" i="9"/>
  <c r="AV968" i="9" s="1"/>
  <c r="AU969" i="9"/>
  <c r="AV969" i="9" s="1"/>
  <c r="AU970" i="9"/>
  <c r="AV970" i="9" s="1"/>
  <c r="AU971" i="9"/>
  <c r="AV971" i="9" s="1"/>
  <c r="AU972" i="9"/>
  <c r="AV972" i="9" s="1"/>
  <c r="AU973" i="9"/>
  <c r="AV973" i="9" s="1"/>
  <c r="AU974" i="9"/>
  <c r="AV974" i="9" s="1"/>
  <c r="AU975" i="9"/>
  <c r="AV975" i="9" s="1"/>
  <c r="AU976" i="9"/>
  <c r="AV976" i="9" s="1"/>
  <c r="AU977" i="9"/>
  <c r="AV977" i="9" s="1"/>
  <c r="AU978" i="9"/>
  <c r="AV978" i="9" s="1"/>
  <c r="AU979" i="9"/>
  <c r="AV979" i="9" s="1"/>
  <c r="AU980" i="9"/>
  <c r="AV980" i="9" s="1"/>
  <c r="AU981" i="9"/>
  <c r="AV981" i="9" s="1"/>
  <c r="AU982" i="9"/>
  <c r="AV982" i="9" s="1"/>
  <c r="AU983" i="9"/>
  <c r="AV983" i="9" s="1"/>
  <c r="AU984" i="9"/>
  <c r="AV984" i="9" s="1"/>
  <c r="AU985" i="9"/>
  <c r="AV985" i="9" s="1"/>
  <c r="AU986" i="9"/>
  <c r="AV986" i="9" s="1"/>
  <c r="AU987" i="9"/>
  <c r="AV987" i="9" s="1"/>
  <c r="AU988" i="9"/>
  <c r="AV988" i="9" s="1"/>
  <c r="AU989" i="9"/>
  <c r="AV989" i="9" s="1"/>
  <c r="AU990" i="9"/>
  <c r="AV990" i="9" s="1"/>
  <c r="AU991" i="9"/>
  <c r="AV991" i="9" s="1"/>
  <c r="AU992" i="9"/>
  <c r="AV992" i="9" s="1"/>
  <c r="AU993" i="9"/>
  <c r="AV993" i="9" s="1"/>
  <c r="AU994" i="9"/>
  <c r="AV994" i="9" s="1"/>
  <c r="AU995" i="9"/>
  <c r="AV995" i="9" s="1"/>
  <c r="AU996" i="9"/>
  <c r="AV996" i="9" s="1"/>
  <c r="AU997" i="9"/>
  <c r="AV997" i="9" s="1"/>
  <c r="AU998" i="9"/>
  <c r="AV998" i="9" s="1"/>
  <c r="AU999" i="9"/>
  <c r="AV999" i="9" s="1"/>
  <c r="AU1000" i="9"/>
  <c r="AV1000" i="9" s="1"/>
  <c r="AU1001" i="9"/>
  <c r="AV1001" i="9" s="1"/>
  <c r="AU1002" i="9"/>
  <c r="AV1002" i="9" s="1"/>
  <c r="AU1003" i="9"/>
  <c r="AV1003" i="9" s="1"/>
  <c r="AU1004" i="9"/>
  <c r="AV1004" i="9" s="1"/>
  <c r="AU1005" i="9"/>
  <c r="AV1005" i="9" s="1"/>
  <c r="AU1006" i="9"/>
  <c r="AV1006" i="9" s="1"/>
  <c r="AU1007" i="9"/>
  <c r="AV1007" i="9" s="1"/>
  <c r="AU1008" i="9"/>
  <c r="AV1008" i="9" s="1"/>
  <c r="AU1009" i="9"/>
  <c r="AV1009" i="9" s="1"/>
  <c r="AU1010" i="9"/>
  <c r="AV1010" i="9" s="1"/>
  <c r="AU1011" i="9"/>
  <c r="AV1011" i="9" s="1"/>
  <c r="AU1012" i="9"/>
  <c r="AV1012" i="9" s="1"/>
  <c r="AU1013" i="9"/>
  <c r="AV1013" i="9" s="1"/>
  <c r="AU1014" i="9"/>
  <c r="AV1014" i="9" s="1"/>
  <c r="AU1015" i="9"/>
  <c r="AV1015" i="9" s="1"/>
  <c r="AU1016" i="9"/>
  <c r="AV1016" i="9" s="1"/>
  <c r="AU1017" i="9"/>
  <c r="AV1017" i="9" s="1"/>
  <c r="AU1018" i="9"/>
  <c r="AV1018" i="9" s="1"/>
  <c r="AU1019" i="9"/>
  <c r="AV1019" i="9" s="1"/>
  <c r="AU1020" i="9"/>
  <c r="AV1020" i="9" s="1"/>
  <c r="AU1021" i="9"/>
  <c r="AV1021" i="9" s="1"/>
  <c r="AU1022" i="9"/>
  <c r="AV1022" i="9" s="1"/>
  <c r="AU1023" i="9"/>
  <c r="AV1023" i="9" s="1"/>
  <c r="AU1024" i="9"/>
  <c r="AV1024" i="9" s="1"/>
  <c r="AU1025" i="9"/>
  <c r="AV1025" i="9" s="1"/>
  <c r="AU1026" i="9"/>
  <c r="AV1026" i="9" s="1"/>
  <c r="AU1027" i="9"/>
  <c r="AV1027" i="9" s="1"/>
  <c r="AU1028" i="9"/>
  <c r="AV1028" i="9" s="1"/>
  <c r="AU1029" i="9"/>
  <c r="AV1029" i="9" s="1"/>
  <c r="AU1030" i="9"/>
  <c r="AV1030" i="9" s="1"/>
  <c r="AU1031" i="9"/>
  <c r="AV1031" i="9" s="1"/>
  <c r="AU1032" i="9"/>
  <c r="AV1032" i="9" s="1"/>
  <c r="AU1033" i="9"/>
  <c r="AV1033" i="9" s="1"/>
  <c r="AU1034" i="9"/>
  <c r="AV1034" i="9" s="1"/>
  <c r="AU1035" i="9"/>
  <c r="AV1035" i="9" s="1"/>
  <c r="AU1036" i="9"/>
  <c r="AV1036" i="9" s="1"/>
  <c r="AU1037" i="9"/>
  <c r="AV1037" i="9" s="1"/>
  <c r="AU1038" i="9"/>
  <c r="AV1038" i="9" s="1"/>
  <c r="AU1039" i="9"/>
  <c r="AV1039" i="9" s="1"/>
  <c r="AU1040" i="9"/>
  <c r="AV1040" i="9" s="1"/>
  <c r="AU1041" i="9"/>
  <c r="AV1041" i="9" s="1"/>
  <c r="AU1042" i="9"/>
  <c r="AV1042" i="9" s="1"/>
  <c r="AU1043" i="9"/>
  <c r="AV1043" i="9" s="1"/>
  <c r="AU1044" i="9"/>
  <c r="AV1044" i="9" s="1"/>
  <c r="AU1045" i="9"/>
  <c r="AV1045" i="9" s="1"/>
  <c r="AU1046" i="9"/>
  <c r="AV1046" i="9" s="1"/>
  <c r="AU1047" i="9"/>
  <c r="AV1047" i="9" s="1"/>
  <c r="AU1048" i="9"/>
  <c r="AV1048" i="9" s="1"/>
  <c r="AU1049" i="9"/>
  <c r="AV1049" i="9" s="1"/>
  <c r="AU1050" i="9"/>
  <c r="AV1050" i="9" s="1"/>
  <c r="AU1051" i="9"/>
  <c r="AV1051" i="9" s="1"/>
  <c r="AU1052" i="9"/>
  <c r="AV1052" i="9" s="1"/>
  <c r="AU1053" i="9"/>
  <c r="AV1053" i="9" s="1"/>
  <c r="AU1054" i="9"/>
  <c r="AV1054" i="9" s="1"/>
  <c r="AU1055" i="9"/>
  <c r="AV1055" i="9" s="1"/>
  <c r="AU1056" i="9"/>
  <c r="AV1056" i="9" s="1"/>
  <c r="AU1057" i="9"/>
  <c r="AV1057" i="9" s="1"/>
  <c r="AU1058" i="9"/>
  <c r="AV1058" i="9" s="1"/>
  <c r="AU1059" i="9"/>
  <c r="AV1059" i="9" s="1"/>
  <c r="AU1060" i="9"/>
  <c r="AV1060" i="9" s="1"/>
  <c r="AU1061" i="9"/>
  <c r="AV1061" i="9" s="1"/>
  <c r="AU1062" i="9"/>
  <c r="AV1062" i="9" s="1"/>
  <c r="AU1063" i="9"/>
  <c r="AV1063" i="9" s="1"/>
  <c r="AU1064" i="9"/>
  <c r="AV1064" i="9" s="1"/>
  <c r="AU1065" i="9"/>
  <c r="AV1065" i="9" s="1"/>
  <c r="AU1066" i="9"/>
  <c r="AV1066" i="9" s="1"/>
  <c r="AU1067" i="9"/>
  <c r="AV1067" i="9" s="1"/>
  <c r="AU1068" i="9"/>
  <c r="AV1068" i="9" s="1"/>
  <c r="AU1069" i="9"/>
  <c r="AV1069" i="9" s="1"/>
  <c r="AU1070" i="9"/>
  <c r="AV1070" i="9" s="1"/>
  <c r="AU1071" i="9"/>
  <c r="AV1071" i="9" s="1"/>
  <c r="AU1072" i="9"/>
  <c r="AV1072" i="9" s="1"/>
  <c r="AU1073" i="9"/>
  <c r="AV1073" i="9" s="1"/>
  <c r="AU1074" i="9"/>
  <c r="AV1074" i="9" s="1"/>
  <c r="AU1075" i="9"/>
  <c r="AV1075" i="9" s="1"/>
  <c r="AU1076" i="9"/>
  <c r="AV1076" i="9" s="1"/>
  <c r="AU1077" i="9"/>
  <c r="AV1077" i="9" s="1"/>
  <c r="AU1078" i="9"/>
  <c r="AV1078" i="9" s="1"/>
  <c r="AU1079" i="9"/>
  <c r="AV1079" i="9" s="1"/>
  <c r="AU1080" i="9"/>
  <c r="AV1080" i="9" s="1"/>
  <c r="AU1081" i="9"/>
  <c r="AV1081" i="9" s="1"/>
  <c r="AU1082" i="9"/>
  <c r="AV1082" i="9" s="1"/>
  <c r="AU1083" i="9"/>
  <c r="AV1083" i="9" s="1"/>
  <c r="AU1084" i="9"/>
  <c r="AV1084" i="9" s="1"/>
  <c r="AU1085" i="9"/>
  <c r="AV1085" i="9" s="1"/>
  <c r="AU1086" i="9"/>
  <c r="AV1086" i="9" s="1"/>
  <c r="AU1087" i="9"/>
  <c r="AV1087" i="9" s="1"/>
  <c r="AU1088" i="9"/>
  <c r="AV1088" i="9" s="1"/>
  <c r="AU1089" i="9"/>
  <c r="AV1089" i="9" s="1"/>
  <c r="AU1090" i="9"/>
  <c r="AV1090" i="9" s="1"/>
  <c r="AU1091" i="9"/>
  <c r="AV1091" i="9" s="1"/>
  <c r="AU1092" i="9"/>
  <c r="AV1092" i="9" s="1"/>
  <c r="AU1093" i="9"/>
  <c r="AV1093" i="9" s="1"/>
  <c r="AU1094" i="9"/>
  <c r="AV1094" i="9" s="1"/>
  <c r="AU1095" i="9"/>
  <c r="AV1095" i="9" s="1"/>
  <c r="AU1096" i="9"/>
  <c r="AV1096" i="9" s="1"/>
  <c r="AU1097" i="9"/>
  <c r="AV1097" i="9" s="1"/>
  <c r="AU1098" i="9"/>
  <c r="AV1098" i="9" s="1"/>
  <c r="AU1099" i="9"/>
  <c r="AV1099" i="9" s="1"/>
  <c r="AU1100" i="9"/>
  <c r="AV1100" i="9" s="1"/>
  <c r="AU1101" i="9"/>
  <c r="AV1101" i="9" s="1"/>
  <c r="AU1102" i="9"/>
  <c r="AV1102" i="9" s="1"/>
  <c r="AU2" i="9"/>
  <c r="AV454" i="9" l="1"/>
  <c r="AZ454" i="9"/>
  <c r="AI454" i="9"/>
  <c r="AO454" i="9"/>
  <c r="AK454" i="9"/>
  <c r="AZ455" i="9"/>
  <c r="AO455" i="9"/>
  <c r="AK455" i="9"/>
  <c r="AI455" i="9"/>
  <c r="AV455" i="9"/>
  <c r="AI528" i="9"/>
  <c r="AG528" i="9"/>
  <c r="Y452" i="9"/>
  <c r="T452" i="9"/>
  <c r="S452" i="9"/>
  <c r="AG420" i="9"/>
  <c r="AG421" i="9"/>
  <c r="AD423" i="9"/>
  <c r="AE423" i="9" s="1"/>
  <c r="AS455" i="9" l="1"/>
  <c r="AS528" i="9"/>
  <c r="AS454" i="9"/>
  <c r="AN425" i="9"/>
  <c r="AZ425" i="9" s="1"/>
  <c r="AN424" i="9"/>
  <c r="AN423" i="9"/>
  <c r="AH431" i="9"/>
  <c r="AN431" i="9"/>
  <c r="AH452" i="9"/>
  <c r="AN452" i="9"/>
  <c r="AN453" i="9"/>
  <c r="AZ453" i="9" s="1"/>
  <c r="AG446" i="9"/>
  <c r="AN446" i="9"/>
  <c r="AU452" i="9"/>
  <c r="AG452" i="9"/>
  <c r="AI452" i="9" l="1"/>
  <c r="AT454" i="9"/>
  <c r="AT455" i="9"/>
  <c r="AT528" i="9"/>
  <c r="AZ424" i="9"/>
  <c r="AV424" i="9"/>
  <c r="AZ423" i="9"/>
  <c r="AV423" i="9"/>
  <c r="AO452" i="9"/>
  <c r="AV452" i="9"/>
  <c r="AZ446" i="9"/>
  <c r="AV446" i="9"/>
  <c r="AZ431" i="9"/>
  <c r="AV431" i="9"/>
  <c r="AO431" i="9"/>
  <c r="AI431" i="9"/>
  <c r="AK431" i="9"/>
  <c r="AZ452" i="9"/>
  <c r="AK452" i="9"/>
  <c r="AH430" i="9"/>
  <c r="AH429" i="9"/>
  <c r="AH428" i="9"/>
  <c r="AS431" i="9" l="1"/>
  <c r="AS452" i="9"/>
  <c r="AH427" i="9"/>
  <c r="AN429" i="9"/>
  <c r="AN428" i="9"/>
  <c r="AN427" i="9"/>
  <c r="AN430" i="9"/>
  <c r="AG427" i="9"/>
  <c r="AG428" i="9"/>
  <c r="AG429" i="9"/>
  <c r="AG430" i="9"/>
  <c r="AT452" i="9" l="1"/>
  <c r="AT431" i="9"/>
  <c r="AZ427" i="9"/>
  <c r="AV427" i="9"/>
  <c r="AO427" i="9"/>
  <c r="AK427" i="9"/>
  <c r="AI427" i="9"/>
  <c r="AZ428" i="9"/>
  <c r="AV428" i="9"/>
  <c r="AO428" i="9"/>
  <c r="AI428" i="9"/>
  <c r="AK428" i="9"/>
  <c r="AZ429" i="9"/>
  <c r="AV429" i="9"/>
  <c r="AO429" i="9"/>
  <c r="AK429" i="9"/>
  <c r="AI429" i="9"/>
  <c r="AZ430" i="9"/>
  <c r="AV430" i="9"/>
  <c r="AO430" i="9"/>
  <c r="AI430" i="9"/>
  <c r="AK430" i="9"/>
  <c r="AO424" i="9"/>
  <c r="AK424" i="9"/>
  <c r="AI424" i="9"/>
  <c r="AH424" i="9"/>
  <c r="AO423" i="9"/>
  <c r="AK423" i="9"/>
  <c r="AI423" i="9"/>
  <c r="AH423" i="9"/>
  <c r="AS430" i="9" l="1"/>
  <c r="AS423" i="9"/>
  <c r="AS424" i="9"/>
  <c r="AS429" i="9"/>
  <c r="AS428" i="9"/>
  <c r="AS427" i="9"/>
  <c r="AG426" i="9"/>
  <c r="AN426" i="9"/>
  <c r="AG423" i="9"/>
  <c r="AG424" i="9"/>
  <c r="AT427" i="9" l="1"/>
  <c r="AT429" i="9"/>
  <c r="AT423" i="9"/>
  <c r="AT428" i="9"/>
  <c r="AT424" i="9"/>
  <c r="AT430" i="9"/>
  <c r="AZ426" i="9"/>
  <c r="AV426" i="9"/>
  <c r="AI426" i="9"/>
  <c r="AO422" i="9"/>
  <c r="AK422" i="9"/>
  <c r="AI422" i="9"/>
  <c r="AH422" i="9"/>
  <c r="AO397" i="9"/>
  <c r="AK397" i="9"/>
  <c r="AI397" i="9"/>
  <c r="AH397" i="9"/>
  <c r="AO395" i="9"/>
  <c r="AK395" i="9"/>
  <c r="AI395" i="9"/>
  <c r="AH395" i="9"/>
  <c r="AO394" i="9"/>
  <c r="AK394" i="9"/>
  <c r="AI394" i="9"/>
  <c r="AS426" i="9" l="1"/>
  <c r="AS394" i="9"/>
  <c r="AS395" i="9"/>
  <c r="AS397" i="9"/>
  <c r="AS422" i="9"/>
  <c r="AG394" i="9"/>
  <c r="AH394" i="9"/>
  <c r="AG422" i="9"/>
  <c r="AG397" i="9"/>
  <c r="AG395" i="9"/>
  <c r="AS388" i="9"/>
  <c r="AS439" i="9"/>
  <c r="AS440" i="9"/>
  <c r="AS1070" i="9"/>
  <c r="AS1071" i="9"/>
  <c r="AS1072" i="9"/>
  <c r="AS1073" i="9"/>
  <c r="AS1074" i="9"/>
  <c r="AS1075" i="9"/>
  <c r="AS1076" i="9"/>
  <c r="AS1077" i="9"/>
  <c r="AS1078" i="9"/>
  <c r="AS1079" i="9"/>
  <c r="AS1080" i="9"/>
  <c r="AS1081" i="9"/>
  <c r="AS1082" i="9"/>
  <c r="AS1083" i="9"/>
  <c r="AS1084" i="9"/>
  <c r="AS1085" i="9"/>
  <c r="AS1086" i="9"/>
  <c r="AS1087" i="9"/>
  <c r="AS1088" i="9"/>
  <c r="AS1089" i="9"/>
  <c r="AS1090" i="9"/>
  <c r="AS1091" i="9"/>
  <c r="AS1092" i="9"/>
  <c r="AS1093" i="9"/>
  <c r="AS1094" i="9"/>
  <c r="AS1095" i="9"/>
  <c r="AS1096" i="9"/>
  <c r="AS1097" i="9"/>
  <c r="AS1098" i="9"/>
  <c r="AS1099" i="9"/>
  <c r="AS1100" i="9"/>
  <c r="AS1101" i="9"/>
  <c r="AS1102" i="9"/>
  <c r="AT1099" i="9" l="1"/>
  <c r="AT1087" i="9"/>
  <c r="AT1075" i="9"/>
  <c r="AT388" i="9"/>
  <c r="AT1102" i="9"/>
  <c r="AT1082" i="9"/>
  <c r="AT1070" i="9"/>
  <c r="AT397" i="9"/>
  <c r="AT394" i="9"/>
  <c r="AT1091" i="9"/>
  <c r="AT1083" i="9"/>
  <c r="AT1071" i="9"/>
  <c r="AT1098" i="9"/>
  <c r="AT1090" i="9"/>
  <c r="AT1078" i="9"/>
  <c r="AT1097" i="9"/>
  <c r="AT1089" i="9"/>
  <c r="AT1081" i="9"/>
  <c r="AT1073" i="9"/>
  <c r="AT440" i="9"/>
  <c r="AT1095" i="9"/>
  <c r="AT1079" i="9"/>
  <c r="AT1094" i="9"/>
  <c r="AT1086" i="9"/>
  <c r="AT1074" i="9"/>
  <c r="AT1101" i="9"/>
  <c r="AT1093" i="9"/>
  <c r="AT1085" i="9"/>
  <c r="AT1077" i="9"/>
  <c r="AT1100" i="9"/>
  <c r="AT1096" i="9"/>
  <c r="AT1092" i="9"/>
  <c r="AT1088" i="9"/>
  <c r="AT1084" i="9"/>
  <c r="AT1080" i="9"/>
  <c r="AT1076" i="9"/>
  <c r="AT1072" i="9"/>
  <c r="AT439" i="9"/>
  <c r="AT422" i="9"/>
  <c r="AT395" i="9"/>
  <c r="AT426" i="9"/>
  <c r="AI324" i="9"/>
  <c r="AI327" i="9"/>
  <c r="AI330" i="9"/>
  <c r="AI331" i="9"/>
  <c r="AI334" i="9"/>
  <c r="AI335" i="9"/>
  <c r="AI336" i="9"/>
  <c r="AI337" i="9"/>
  <c r="AI338" i="9"/>
  <c r="AI339" i="9"/>
  <c r="AI340" i="9"/>
  <c r="AI341" i="9"/>
  <c r="AS342" i="9"/>
  <c r="AS343" i="9"/>
  <c r="AS344" i="9"/>
  <c r="AS345" i="9"/>
  <c r="AI357" i="9"/>
  <c r="AI358" i="9"/>
  <c r="AI359" i="9"/>
  <c r="AI360" i="9"/>
  <c r="AI361" i="9"/>
  <c r="AI362" i="9"/>
  <c r="AI363" i="9"/>
  <c r="AI364" i="9"/>
  <c r="AI365" i="9"/>
  <c r="AI366" i="9"/>
  <c r="AI367" i="9"/>
  <c r="AI368" i="9"/>
  <c r="AI369" i="9"/>
  <c r="AI370" i="9"/>
  <c r="AI371" i="9"/>
  <c r="AI372" i="9"/>
  <c r="AI373" i="9"/>
  <c r="AI374" i="9"/>
  <c r="AI375" i="9"/>
  <c r="AI376" i="9"/>
  <c r="AI377" i="9"/>
  <c r="AI378" i="9"/>
  <c r="AI379" i="9"/>
  <c r="AI380" i="9"/>
  <c r="AI381" i="9"/>
  <c r="AI382" i="9"/>
  <c r="AI383" i="9"/>
  <c r="AI384" i="9"/>
  <c r="AI385" i="9"/>
  <c r="AI386" i="9"/>
  <c r="AI387" i="9"/>
  <c r="AI389" i="9"/>
  <c r="AI391" i="9"/>
  <c r="AI392" i="9"/>
  <c r="AI393" i="9"/>
  <c r="AI401" i="9"/>
  <c r="AI412" i="9"/>
  <c r="AI413" i="9"/>
  <c r="AI414" i="9"/>
  <c r="AI415" i="9"/>
  <c r="AI416" i="9"/>
  <c r="AI417" i="9"/>
  <c r="AI419" i="9"/>
  <c r="AI459" i="9"/>
  <c r="AI461" i="9"/>
  <c r="AI464" i="9"/>
  <c r="AI466" i="9"/>
  <c r="AI467" i="9"/>
  <c r="AI470" i="9"/>
  <c r="AI471" i="9"/>
  <c r="AI534" i="9"/>
  <c r="AI575" i="9"/>
  <c r="AI640" i="9"/>
  <c r="AI641" i="9"/>
  <c r="AI642" i="9"/>
  <c r="AI649" i="9"/>
  <c r="AI650" i="9"/>
  <c r="AI661" i="9"/>
  <c r="AI662" i="9"/>
  <c r="AI772" i="9"/>
  <c r="AI773" i="9"/>
  <c r="AI774" i="9"/>
  <c r="AI775" i="9"/>
  <c r="AI776" i="9"/>
  <c r="AI777" i="9"/>
  <c r="AI782" i="9"/>
  <c r="AI792" i="9"/>
  <c r="AI796" i="9"/>
  <c r="AI797" i="9"/>
  <c r="AI798" i="9"/>
  <c r="AI799" i="9"/>
  <c r="AI800" i="9"/>
  <c r="AI801" i="9"/>
  <c r="AI802" i="9"/>
  <c r="AI803" i="9"/>
  <c r="AI804" i="9"/>
  <c r="AI805" i="9"/>
  <c r="AI806" i="9"/>
  <c r="AI807" i="9"/>
  <c r="AI808" i="9"/>
  <c r="AI809" i="9"/>
  <c r="AI810" i="9"/>
  <c r="AI811" i="9"/>
  <c r="AI812" i="9"/>
  <c r="AI813" i="9"/>
  <c r="AI814" i="9"/>
  <c r="AI815" i="9"/>
  <c r="AI816" i="9"/>
  <c r="AI817" i="9"/>
  <c r="AI818" i="9"/>
  <c r="AI819" i="9"/>
  <c r="AI820" i="9"/>
  <c r="AI821" i="9"/>
  <c r="AI822" i="9"/>
  <c r="AI823" i="9"/>
  <c r="AI824" i="9"/>
  <c r="AI825" i="9"/>
  <c r="AI826" i="9"/>
  <c r="AI827" i="9"/>
  <c r="AI828" i="9"/>
  <c r="AI829" i="9"/>
  <c r="AI830" i="9"/>
  <c r="AI831" i="9"/>
  <c r="AI832" i="9"/>
  <c r="AI833" i="9"/>
  <c r="AI834" i="9"/>
  <c r="AI835" i="9"/>
  <c r="AI836" i="9"/>
  <c r="AI837" i="9"/>
  <c r="AI838" i="9"/>
  <c r="AI839" i="9"/>
  <c r="AI840" i="9"/>
  <c r="AI841" i="9"/>
  <c r="AI842" i="9"/>
  <c r="AI843" i="9"/>
  <c r="AI844" i="9"/>
  <c r="AI845" i="9"/>
  <c r="AI846" i="9"/>
  <c r="AI847" i="9"/>
  <c r="AI848" i="9"/>
  <c r="AI849" i="9"/>
  <c r="AI850" i="9"/>
  <c r="AI851" i="9"/>
  <c r="AI852" i="9"/>
  <c r="AI853" i="9"/>
  <c r="AI854" i="9"/>
  <c r="AI855" i="9"/>
  <c r="AI856" i="9"/>
  <c r="AI857" i="9"/>
  <c r="AI858" i="9"/>
  <c r="AI859" i="9"/>
  <c r="AI860" i="9"/>
  <c r="AI861" i="9"/>
  <c r="AI862" i="9"/>
  <c r="AI863" i="9"/>
  <c r="AI864" i="9"/>
  <c r="AI865" i="9"/>
  <c r="AI866" i="9"/>
  <c r="AI867" i="9"/>
  <c r="AI868" i="9"/>
  <c r="AI869" i="9"/>
  <c r="AI870" i="9"/>
  <c r="AI871" i="9"/>
  <c r="AI872" i="9"/>
  <c r="AI873" i="9"/>
  <c r="AI874" i="9"/>
  <c r="AI875" i="9"/>
  <c r="AI876" i="9"/>
  <c r="AI877" i="9"/>
  <c r="AI878" i="9"/>
  <c r="AI879" i="9"/>
  <c r="AI880" i="9"/>
  <c r="AI881" i="9"/>
  <c r="AI882" i="9"/>
  <c r="AI883" i="9"/>
  <c r="AI884" i="9"/>
  <c r="AI885" i="9"/>
  <c r="AI886" i="9"/>
  <c r="AI887" i="9"/>
  <c r="AI888" i="9"/>
  <c r="AI889" i="9"/>
  <c r="AI890" i="9"/>
  <c r="AI891" i="9"/>
  <c r="AI892" i="9"/>
  <c r="AI893" i="9"/>
  <c r="AI894" i="9"/>
  <c r="AI895" i="9"/>
  <c r="AI896" i="9"/>
  <c r="AI897" i="9"/>
  <c r="AI898" i="9"/>
  <c r="AI899" i="9"/>
  <c r="AI900" i="9"/>
  <c r="AI901" i="9"/>
  <c r="AI902" i="9"/>
  <c r="AI903" i="9"/>
  <c r="AI904" i="9"/>
  <c r="AI905" i="9"/>
  <c r="AI906" i="9"/>
  <c r="AI907" i="9"/>
  <c r="AI908" i="9"/>
  <c r="AI909" i="9"/>
  <c r="AI910" i="9"/>
  <c r="AI911" i="9"/>
  <c r="AI912" i="9"/>
  <c r="AI913" i="9"/>
  <c r="AI914" i="9"/>
  <c r="AI915" i="9"/>
  <c r="AI916" i="9"/>
  <c r="AI917" i="9"/>
  <c r="AI918" i="9"/>
  <c r="AI919" i="9"/>
  <c r="AI920" i="9"/>
  <c r="AI921" i="9"/>
  <c r="AI922" i="9"/>
  <c r="AI923" i="9"/>
  <c r="AI924" i="9"/>
  <c r="AI925" i="9"/>
  <c r="AI926" i="9"/>
  <c r="AI927" i="9"/>
  <c r="AI928" i="9"/>
  <c r="AI929" i="9"/>
  <c r="AI930" i="9"/>
  <c r="AI931" i="9"/>
  <c r="AI932" i="9"/>
  <c r="AI933" i="9"/>
  <c r="AI934" i="9"/>
  <c r="AI935" i="9"/>
  <c r="AI936" i="9"/>
  <c r="AI937" i="9"/>
  <c r="AI938" i="9"/>
  <c r="AI939" i="9"/>
  <c r="AI940" i="9"/>
  <c r="AI941" i="9"/>
  <c r="AI942" i="9"/>
  <c r="AI943" i="9"/>
  <c r="AI944" i="9"/>
  <c r="AI945" i="9"/>
  <c r="AI946" i="9"/>
  <c r="AI947" i="9"/>
  <c r="AI948" i="9"/>
  <c r="AI949" i="9"/>
  <c r="AI950" i="9"/>
  <c r="AI951" i="9"/>
  <c r="AI952" i="9"/>
  <c r="AI953" i="9"/>
  <c r="AI954" i="9"/>
  <c r="AI955" i="9"/>
  <c r="AI956" i="9"/>
  <c r="AI957" i="9"/>
  <c r="AI958" i="9"/>
  <c r="AI959" i="9"/>
  <c r="AI960" i="9"/>
  <c r="AI961" i="9"/>
  <c r="AI962" i="9"/>
  <c r="AI963" i="9"/>
  <c r="AI964" i="9"/>
  <c r="AI965" i="9"/>
  <c r="AI966" i="9"/>
  <c r="AI967" i="9"/>
  <c r="AI968" i="9"/>
  <c r="AI969" i="9"/>
  <c r="AI970" i="9"/>
  <c r="AI971" i="9"/>
  <c r="AI972" i="9"/>
  <c r="AI973" i="9"/>
  <c r="AI974" i="9"/>
  <c r="AI975" i="9"/>
  <c r="AI976" i="9"/>
  <c r="AI977" i="9"/>
  <c r="AI978" i="9"/>
  <c r="AI979" i="9"/>
  <c r="AI980" i="9"/>
  <c r="AI981" i="9"/>
  <c r="AI982" i="9"/>
  <c r="AI983" i="9"/>
  <c r="AI984" i="9"/>
  <c r="AI985" i="9"/>
  <c r="AI986" i="9"/>
  <c r="AI987" i="9"/>
  <c r="AI988" i="9"/>
  <c r="AI989" i="9"/>
  <c r="AI990" i="9"/>
  <c r="AI991" i="9"/>
  <c r="AI992" i="9"/>
  <c r="AI993" i="9"/>
  <c r="AI994" i="9"/>
  <c r="AI995" i="9"/>
  <c r="AI996" i="9"/>
  <c r="AI997" i="9"/>
  <c r="AI998" i="9"/>
  <c r="AI999" i="9"/>
  <c r="AI1000" i="9"/>
  <c r="AI1001" i="9"/>
  <c r="AI1002" i="9"/>
  <c r="AI1003" i="9"/>
  <c r="AI1004" i="9"/>
  <c r="AI1005" i="9"/>
  <c r="AI1006" i="9"/>
  <c r="AI1007" i="9"/>
  <c r="AI1008" i="9"/>
  <c r="AI1009" i="9"/>
  <c r="AI1010" i="9"/>
  <c r="AI1011" i="9"/>
  <c r="AI1012" i="9"/>
  <c r="AI1013" i="9"/>
  <c r="AI1014" i="9"/>
  <c r="AI1015" i="9"/>
  <c r="AI1016" i="9"/>
  <c r="AI1017" i="9"/>
  <c r="AI1018" i="9"/>
  <c r="AI1019" i="9"/>
  <c r="AI1020" i="9"/>
  <c r="AI1021" i="9"/>
  <c r="AI1022" i="9"/>
  <c r="AI1023" i="9"/>
  <c r="AI1024" i="9"/>
  <c r="AI1025" i="9"/>
  <c r="AI1026" i="9"/>
  <c r="AI1027" i="9"/>
  <c r="AI1028" i="9"/>
  <c r="AI1029" i="9"/>
  <c r="AI1030" i="9"/>
  <c r="AI1031" i="9"/>
  <c r="AI1032" i="9"/>
  <c r="AI1033" i="9"/>
  <c r="AI1034" i="9"/>
  <c r="AI1035" i="9"/>
  <c r="AI1036" i="9"/>
  <c r="AI1037" i="9"/>
  <c r="AI1038" i="9"/>
  <c r="AI1039" i="9"/>
  <c r="AI1040" i="9"/>
  <c r="AI1041" i="9"/>
  <c r="AI1042" i="9"/>
  <c r="AI1043" i="9"/>
  <c r="AI1044" i="9"/>
  <c r="AI1045" i="9"/>
  <c r="AI1046" i="9"/>
  <c r="AI1047" i="9"/>
  <c r="AI1048" i="9"/>
  <c r="AI1049" i="9"/>
  <c r="AI1050" i="9"/>
  <c r="AI1051" i="9"/>
  <c r="AI1052" i="9"/>
  <c r="AI1053" i="9"/>
  <c r="AI1054" i="9"/>
  <c r="AI1055" i="9"/>
  <c r="AI1056" i="9"/>
  <c r="AI1057" i="9"/>
  <c r="AI1058" i="9"/>
  <c r="AI1059" i="9"/>
  <c r="AI1060" i="9"/>
  <c r="AI1061" i="9"/>
  <c r="AI1062" i="9"/>
  <c r="AI1063" i="9"/>
  <c r="AI1064" i="9"/>
  <c r="AI1065" i="9"/>
  <c r="AI1066" i="9"/>
  <c r="AI1067" i="9"/>
  <c r="AI1068" i="9"/>
  <c r="AI1069" i="9"/>
  <c r="AI298" i="9"/>
  <c r="AG413" i="9"/>
  <c r="AG414" i="9"/>
  <c r="AG415" i="9"/>
  <c r="AG416" i="9"/>
  <c r="AG417" i="9"/>
  <c r="AG419" i="9"/>
  <c r="AS1067" i="9" l="1"/>
  <c r="AS1055" i="9"/>
  <c r="AS1043" i="9"/>
  <c r="AS1035" i="9"/>
  <c r="AS1027" i="9"/>
  <c r="AS1015" i="9"/>
  <c r="AS1003" i="9"/>
  <c r="AS991" i="9"/>
  <c r="AS979" i="9"/>
  <c r="AS959" i="9"/>
  <c r="AS947" i="9"/>
  <c r="AS935" i="9"/>
  <c r="AS923" i="9"/>
  <c r="AS911" i="9"/>
  <c r="AS899" i="9"/>
  <c r="AS887" i="9"/>
  <c r="AS875" i="9"/>
  <c r="AS863" i="9"/>
  <c r="AS855" i="9"/>
  <c r="AS843" i="9"/>
  <c r="AS831" i="9"/>
  <c r="AS819" i="9"/>
  <c r="AS811" i="9"/>
  <c r="AS799" i="9"/>
  <c r="AS782" i="9"/>
  <c r="AS641" i="9"/>
  <c r="AS417" i="9"/>
  <c r="AS392" i="9"/>
  <c r="AS378" i="9"/>
  <c r="AS366" i="9"/>
  <c r="AS358" i="9"/>
  <c r="AS327" i="9"/>
  <c r="AS298" i="9"/>
  <c r="AS1066" i="9"/>
  <c r="AS1062" i="9"/>
  <c r="AS1058" i="9"/>
  <c r="AS1054" i="9"/>
  <c r="AS1050" i="9"/>
  <c r="AS1046" i="9"/>
  <c r="AS1042" i="9"/>
  <c r="AS1038" i="9"/>
  <c r="AS1034" i="9"/>
  <c r="AS1030" i="9"/>
  <c r="AS1026" i="9"/>
  <c r="AS1022" i="9"/>
  <c r="AS1018" i="9"/>
  <c r="AS1014" i="9"/>
  <c r="AS1010" i="9"/>
  <c r="AS1006" i="9"/>
  <c r="AS1002" i="9"/>
  <c r="AS998" i="9"/>
  <c r="AS994" i="9"/>
  <c r="AS990" i="9"/>
  <c r="AS986" i="9"/>
  <c r="AS982" i="9"/>
  <c r="AS978" i="9"/>
  <c r="AS974" i="9"/>
  <c r="AS970" i="9"/>
  <c r="AS966" i="9"/>
  <c r="AS962" i="9"/>
  <c r="AS958" i="9"/>
  <c r="AS954" i="9"/>
  <c r="AS950" i="9"/>
  <c r="AS946" i="9"/>
  <c r="AS942" i="9"/>
  <c r="AS938" i="9"/>
  <c r="AS934" i="9"/>
  <c r="AS930" i="9"/>
  <c r="AS926" i="9"/>
  <c r="AS922" i="9"/>
  <c r="AS918" i="9"/>
  <c r="AS914" i="9"/>
  <c r="AS910" i="9"/>
  <c r="AS906" i="9"/>
  <c r="AS902" i="9"/>
  <c r="AS898" i="9"/>
  <c r="AS894" i="9"/>
  <c r="AS890" i="9"/>
  <c r="AS886" i="9"/>
  <c r="AS882" i="9"/>
  <c r="AS878" i="9"/>
  <c r="AS874" i="9"/>
  <c r="AS870" i="9"/>
  <c r="AS866" i="9"/>
  <c r="AS862" i="9"/>
  <c r="AS858" i="9"/>
  <c r="AS854" i="9"/>
  <c r="AS850" i="9"/>
  <c r="AS846" i="9"/>
  <c r="AS842" i="9"/>
  <c r="AS838" i="9"/>
  <c r="AS834" i="9"/>
  <c r="AS830" i="9"/>
  <c r="AS826" i="9"/>
  <c r="AS822" i="9"/>
  <c r="AS818" i="9"/>
  <c r="AS814" i="9"/>
  <c r="AS810" i="9"/>
  <c r="AS806" i="9"/>
  <c r="AS802" i="9"/>
  <c r="AS798" i="9"/>
  <c r="AS777" i="9"/>
  <c r="AS773" i="9"/>
  <c r="AS650" i="9"/>
  <c r="AS640" i="9"/>
  <c r="AS470" i="9"/>
  <c r="AS461" i="9"/>
  <c r="AS416" i="9"/>
  <c r="AS412" i="9"/>
  <c r="AS391" i="9"/>
  <c r="AS385" i="9"/>
  <c r="AS381" i="9"/>
  <c r="AS377" i="9"/>
  <c r="AS373" i="9"/>
  <c r="AS369" i="9"/>
  <c r="AS365" i="9"/>
  <c r="AS361" i="9"/>
  <c r="AS357" i="9"/>
  <c r="AT342" i="9"/>
  <c r="AS338" i="9"/>
  <c r="AS334" i="9"/>
  <c r="AS324" i="9"/>
  <c r="AS1059" i="9"/>
  <c r="AS1047" i="9"/>
  <c r="AS1031" i="9"/>
  <c r="AS1019" i="9"/>
  <c r="AS1007" i="9"/>
  <c r="AS995" i="9"/>
  <c r="AS983" i="9"/>
  <c r="AS971" i="9"/>
  <c r="AS963" i="9"/>
  <c r="AS951" i="9"/>
  <c r="AS939" i="9"/>
  <c r="AS931" i="9"/>
  <c r="AS919" i="9"/>
  <c r="AS907" i="9"/>
  <c r="AS895" i="9"/>
  <c r="AS883" i="9"/>
  <c r="AS871" i="9"/>
  <c r="AS859" i="9"/>
  <c r="AS847" i="9"/>
  <c r="AS835" i="9"/>
  <c r="AS823" i="9"/>
  <c r="AS807" i="9"/>
  <c r="AS774" i="9"/>
  <c r="AS471" i="9"/>
  <c r="AS413" i="9"/>
  <c r="AS382" i="9"/>
  <c r="AS370" i="9"/>
  <c r="AS362" i="9"/>
  <c r="AS339" i="9"/>
  <c r="AS335" i="9"/>
  <c r="AS1069" i="9"/>
  <c r="AS1065" i="9"/>
  <c r="AS1061" i="9"/>
  <c r="AS1057" i="9"/>
  <c r="AS1053" i="9"/>
  <c r="AS1049" i="9"/>
  <c r="AS1045" i="9"/>
  <c r="AS1041" i="9"/>
  <c r="AS1037" i="9"/>
  <c r="AS1033" i="9"/>
  <c r="AS1029" i="9"/>
  <c r="AS1025" i="9"/>
  <c r="AS1021" i="9"/>
  <c r="AS1017" i="9"/>
  <c r="AS1013" i="9"/>
  <c r="AS1009" i="9"/>
  <c r="AS1005" i="9"/>
  <c r="AS1001" i="9"/>
  <c r="AS997" i="9"/>
  <c r="AS993" i="9"/>
  <c r="AS989" i="9"/>
  <c r="AS985" i="9"/>
  <c r="AS981" i="9"/>
  <c r="AS977" i="9"/>
  <c r="AS973" i="9"/>
  <c r="AS969" i="9"/>
  <c r="AS965" i="9"/>
  <c r="AS961" i="9"/>
  <c r="AS957" i="9"/>
  <c r="AS953" i="9"/>
  <c r="AS949" i="9"/>
  <c r="AS945" i="9"/>
  <c r="AS941" i="9"/>
  <c r="AS937" i="9"/>
  <c r="AS933" i="9"/>
  <c r="AS929" i="9"/>
  <c r="AS925" i="9"/>
  <c r="AS921" i="9"/>
  <c r="AS917" i="9"/>
  <c r="AS913" i="9"/>
  <c r="AS909" i="9"/>
  <c r="AS905" i="9"/>
  <c r="AS901" i="9"/>
  <c r="AS897" i="9"/>
  <c r="AS893" i="9"/>
  <c r="AS889" i="9"/>
  <c r="AS885" i="9"/>
  <c r="AS881" i="9"/>
  <c r="AS877" i="9"/>
  <c r="AS873" i="9"/>
  <c r="AS869" i="9"/>
  <c r="AS865" i="9"/>
  <c r="AS861" i="9"/>
  <c r="AS857" i="9"/>
  <c r="AS853" i="9"/>
  <c r="AS849" i="9"/>
  <c r="AS845" i="9"/>
  <c r="AS841" i="9"/>
  <c r="AS837" i="9"/>
  <c r="AS833" i="9"/>
  <c r="AS829" i="9"/>
  <c r="AS825" i="9"/>
  <c r="AS821" i="9"/>
  <c r="AS817" i="9"/>
  <c r="AS813" i="9"/>
  <c r="AS809" i="9"/>
  <c r="AS805" i="9"/>
  <c r="AS801" i="9"/>
  <c r="AS797" i="9"/>
  <c r="AS776" i="9"/>
  <c r="AS772" i="9"/>
  <c r="AS649" i="9"/>
  <c r="AS575" i="9"/>
  <c r="AS467" i="9"/>
  <c r="AS459" i="9"/>
  <c r="AS415" i="9"/>
  <c r="AS401" i="9"/>
  <c r="AS389" i="9"/>
  <c r="AS384" i="9"/>
  <c r="AS380" i="9"/>
  <c r="AS376" i="9"/>
  <c r="AS372" i="9"/>
  <c r="AS368" i="9"/>
  <c r="AS364" i="9"/>
  <c r="AS360" i="9"/>
  <c r="AT345" i="9"/>
  <c r="AS341" i="9"/>
  <c r="AS337" i="9"/>
  <c r="AS331" i="9"/>
  <c r="AS1063" i="9"/>
  <c r="AS1051" i="9"/>
  <c r="AS1039" i="9"/>
  <c r="AS1023" i="9"/>
  <c r="AS1011" i="9"/>
  <c r="AS999" i="9"/>
  <c r="AS987" i="9"/>
  <c r="AS975" i="9"/>
  <c r="AS967" i="9"/>
  <c r="AS955" i="9"/>
  <c r="AS943" i="9"/>
  <c r="AS927" i="9"/>
  <c r="AS915" i="9"/>
  <c r="AS903" i="9"/>
  <c r="AS891" i="9"/>
  <c r="AS879" i="9"/>
  <c r="AS867" i="9"/>
  <c r="AS851" i="9"/>
  <c r="AS839" i="9"/>
  <c r="AS827" i="9"/>
  <c r="AS815" i="9"/>
  <c r="AS803" i="9"/>
  <c r="AS661" i="9"/>
  <c r="AS464" i="9"/>
  <c r="AS386" i="9"/>
  <c r="AS374" i="9"/>
  <c r="AT343" i="9"/>
  <c r="AS1068" i="9"/>
  <c r="AS1064" i="9"/>
  <c r="AS1060" i="9"/>
  <c r="AS1056" i="9"/>
  <c r="AS1052" i="9"/>
  <c r="AS1048" i="9"/>
  <c r="AS1044" i="9"/>
  <c r="AS1040" i="9"/>
  <c r="AS1036" i="9"/>
  <c r="AS1032" i="9"/>
  <c r="AS1028" i="9"/>
  <c r="AS1024" i="9"/>
  <c r="AS1020" i="9"/>
  <c r="AS1016" i="9"/>
  <c r="AS1012" i="9"/>
  <c r="AS1008" i="9"/>
  <c r="AS1004" i="9"/>
  <c r="AS1000" i="9"/>
  <c r="AS996" i="9"/>
  <c r="AS992" i="9"/>
  <c r="AS988" i="9"/>
  <c r="AS984" i="9"/>
  <c r="AS980" i="9"/>
  <c r="AS976" i="9"/>
  <c r="AS972" i="9"/>
  <c r="AS968" i="9"/>
  <c r="AS964" i="9"/>
  <c r="AS960" i="9"/>
  <c r="AS956" i="9"/>
  <c r="AS952" i="9"/>
  <c r="AS948" i="9"/>
  <c r="AS944" i="9"/>
  <c r="AS940" i="9"/>
  <c r="AS936" i="9"/>
  <c r="AS932" i="9"/>
  <c r="AS928" i="9"/>
  <c r="AS924" i="9"/>
  <c r="AS920" i="9"/>
  <c r="AS916" i="9"/>
  <c r="AS912" i="9"/>
  <c r="AS908" i="9"/>
  <c r="AS904" i="9"/>
  <c r="AS900" i="9"/>
  <c r="AS896" i="9"/>
  <c r="AS892" i="9"/>
  <c r="AS888" i="9"/>
  <c r="AS884" i="9"/>
  <c r="AS880" i="9"/>
  <c r="AS876" i="9"/>
  <c r="AS872" i="9"/>
  <c r="AS868" i="9"/>
  <c r="AS864" i="9"/>
  <c r="AS860" i="9"/>
  <c r="AS856" i="9"/>
  <c r="AS852" i="9"/>
  <c r="AS848" i="9"/>
  <c r="AS844" i="9"/>
  <c r="AS840" i="9"/>
  <c r="AS836" i="9"/>
  <c r="AS832" i="9"/>
  <c r="AS828" i="9"/>
  <c r="AS824" i="9"/>
  <c r="AS820" i="9"/>
  <c r="AS816" i="9"/>
  <c r="AS812" i="9"/>
  <c r="AS808" i="9"/>
  <c r="AS804" i="9"/>
  <c r="AS800" i="9"/>
  <c r="AS796" i="9"/>
  <c r="AS792" i="9"/>
  <c r="AS775" i="9"/>
  <c r="AS662" i="9"/>
  <c r="AS642" i="9"/>
  <c r="AS534" i="9"/>
  <c r="AS466" i="9"/>
  <c r="AS419" i="9"/>
  <c r="AS414" i="9"/>
  <c r="AS393" i="9"/>
  <c r="AS387" i="9"/>
  <c r="AS383" i="9"/>
  <c r="AS379" i="9"/>
  <c r="AS375" i="9"/>
  <c r="AS371" i="9"/>
  <c r="AS367" i="9"/>
  <c r="AS363" i="9"/>
  <c r="AS359" i="9"/>
  <c r="AT344" i="9"/>
  <c r="AS340" i="9"/>
  <c r="AS336" i="9"/>
  <c r="AS330" i="9"/>
  <c r="T333" i="9"/>
  <c r="S333" i="9"/>
  <c r="AO389" i="9"/>
  <c r="AK389" i="9"/>
  <c r="AH389" i="9"/>
  <c r="AT379" i="9" l="1"/>
  <c r="AT466" i="9"/>
  <c r="AT642" i="9"/>
  <c r="AT775" i="9"/>
  <c r="AT800" i="9"/>
  <c r="AT808" i="9"/>
  <c r="AT816" i="9"/>
  <c r="AT824" i="9"/>
  <c r="AT832" i="9"/>
  <c r="AT840" i="9"/>
  <c r="AT848" i="9"/>
  <c r="AT856" i="9"/>
  <c r="AT864" i="9"/>
  <c r="AT872" i="9"/>
  <c r="AT880" i="9"/>
  <c r="AT888" i="9"/>
  <c r="AT896" i="9"/>
  <c r="AT904" i="9"/>
  <c r="AT912" i="9"/>
  <c r="AT920" i="9"/>
  <c r="AT928" i="9"/>
  <c r="AT936" i="9"/>
  <c r="AT944" i="9"/>
  <c r="AT952" i="9"/>
  <c r="AT960" i="9"/>
  <c r="AT968" i="9"/>
  <c r="AT976" i="9"/>
  <c r="AT984" i="9"/>
  <c r="AT992" i="9"/>
  <c r="AT1000" i="9"/>
  <c r="AT1008" i="9"/>
  <c r="AT1016" i="9"/>
  <c r="AT1024" i="9"/>
  <c r="AT1032" i="9"/>
  <c r="AT1040" i="9"/>
  <c r="AT1048" i="9"/>
  <c r="AT1056" i="9"/>
  <c r="AT1064" i="9"/>
  <c r="AT386" i="9"/>
  <c r="AT661" i="9"/>
  <c r="AT815" i="9"/>
  <c r="AT839" i="9"/>
  <c r="AT867" i="9"/>
  <c r="AT891" i="9"/>
  <c r="AT915" i="9"/>
  <c r="AT943" i="9"/>
  <c r="AT967" i="9"/>
  <c r="AT987" i="9"/>
  <c r="AT1011" i="9"/>
  <c r="AT1039" i="9"/>
  <c r="AT1063" i="9"/>
  <c r="AT337" i="9"/>
  <c r="AT364" i="9"/>
  <c r="AT372" i="9"/>
  <c r="AT380" i="9"/>
  <c r="AT389" i="9"/>
  <c r="AT415" i="9"/>
  <c r="AT467" i="9"/>
  <c r="AT649" i="9"/>
  <c r="AT776" i="9"/>
  <c r="AT801" i="9"/>
  <c r="AT809" i="9"/>
  <c r="AT817" i="9"/>
  <c r="AT825" i="9"/>
  <c r="AT833" i="9"/>
  <c r="AT841" i="9"/>
  <c r="AT849" i="9"/>
  <c r="AT857" i="9"/>
  <c r="AT865" i="9"/>
  <c r="AT873" i="9"/>
  <c r="AT881" i="9"/>
  <c r="AT889" i="9"/>
  <c r="AT897" i="9"/>
  <c r="AT905" i="9"/>
  <c r="AT913" i="9"/>
  <c r="AT921" i="9"/>
  <c r="AT929" i="9"/>
  <c r="AT937" i="9"/>
  <c r="AT945" i="9"/>
  <c r="AT953" i="9"/>
  <c r="AT961" i="9"/>
  <c r="AT969" i="9"/>
  <c r="AT977" i="9"/>
  <c r="AT985" i="9"/>
  <c r="AT993" i="9"/>
  <c r="AT1001" i="9"/>
  <c r="AT1009" i="9"/>
  <c r="AT1017" i="9"/>
  <c r="AT1025" i="9"/>
  <c r="AT1033" i="9"/>
  <c r="AT1041" i="9"/>
  <c r="AT1049" i="9"/>
  <c r="AT1057" i="9"/>
  <c r="AT1065" i="9"/>
  <c r="AT335" i="9"/>
  <c r="AT362" i="9"/>
  <c r="AT382" i="9"/>
  <c r="AT471" i="9"/>
  <c r="AT823" i="9"/>
  <c r="AT847" i="9"/>
  <c r="AT871" i="9"/>
  <c r="AT895" i="9"/>
  <c r="AT919" i="9"/>
  <c r="AT939" i="9"/>
  <c r="AT963" i="9"/>
  <c r="AT983" i="9"/>
  <c r="AT1007" i="9"/>
  <c r="AT1031" i="9"/>
  <c r="AT1059" i="9"/>
  <c r="AT334" i="9"/>
  <c r="AT361" i="9"/>
  <c r="AT369" i="9"/>
  <c r="AT377" i="9"/>
  <c r="AT385" i="9"/>
  <c r="AT412" i="9"/>
  <c r="AT461" i="9"/>
  <c r="AT640" i="9"/>
  <c r="AT773" i="9"/>
  <c r="AT798" i="9"/>
  <c r="AT806" i="9"/>
  <c r="AT814" i="9"/>
  <c r="AT822" i="9"/>
  <c r="AT830" i="9"/>
  <c r="AT838" i="9"/>
  <c r="AT846" i="9"/>
  <c r="AT854" i="9"/>
  <c r="AT862" i="9"/>
  <c r="AT870" i="9"/>
  <c r="AT878" i="9"/>
  <c r="AT886" i="9"/>
  <c r="AT894" i="9"/>
  <c r="AT902" i="9"/>
  <c r="AT910" i="9"/>
  <c r="AT918" i="9"/>
  <c r="AT926" i="9"/>
  <c r="AT934" i="9"/>
  <c r="AT942" i="9"/>
  <c r="AT950" i="9"/>
  <c r="AT958" i="9"/>
  <c r="AT966" i="9"/>
  <c r="AT974" i="9"/>
  <c r="AT982" i="9"/>
  <c r="AT990" i="9"/>
  <c r="AT998" i="9"/>
  <c r="AT1006" i="9"/>
  <c r="AT1014" i="9"/>
  <c r="AT1022" i="9"/>
  <c r="AT1030" i="9"/>
  <c r="AT1038" i="9"/>
  <c r="AT1046" i="9"/>
  <c r="AT1054" i="9"/>
  <c r="AT1062" i="9"/>
  <c r="AT298" i="9"/>
  <c r="AT358" i="9"/>
  <c r="AT378" i="9"/>
  <c r="AT417" i="9"/>
  <c r="AT782" i="9"/>
  <c r="AT799" i="9"/>
  <c r="AT819" i="9"/>
  <c r="AT843" i="9"/>
  <c r="AT863" i="9"/>
  <c r="AT887" i="9"/>
  <c r="AT911" i="9"/>
  <c r="AT935" i="9"/>
  <c r="AT959" i="9"/>
  <c r="AT991" i="9"/>
  <c r="AT1015" i="9"/>
  <c r="AT1035" i="9"/>
  <c r="AT1055" i="9"/>
  <c r="AT336" i="9"/>
  <c r="AT387" i="9"/>
  <c r="AT363" i="9"/>
  <c r="AT371" i="9"/>
  <c r="AT414" i="9"/>
  <c r="AT330" i="9"/>
  <c r="AT340" i="9"/>
  <c r="AT359" i="9"/>
  <c r="AT367" i="9"/>
  <c r="AT375" i="9"/>
  <c r="AT383" i="9"/>
  <c r="AT393" i="9"/>
  <c r="AT419" i="9"/>
  <c r="AT534" i="9"/>
  <c r="AT662" i="9"/>
  <c r="AT792" i="9"/>
  <c r="AT796" i="9"/>
  <c r="AT804" i="9"/>
  <c r="AT812" i="9"/>
  <c r="AT820" i="9"/>
  <c r="AT828" i="9"/>
  <c r="AT836" i="9"/>
  <c r="AT844" i="9"/>
  <c r="AT852" i="9"/>
  <c r="AT860" i="9"/>
  <c r="AT868" i="9"/>
  <c r="AT876" i="9"/>
  <c r="AT884" i="9"/>
  <c r="AT892" i="9"/>
  <c r="AT900" i="9"/>
  <c r="AT908" i="9"/>
  <c r="AT916" i="9"/>
  <c r="AT924" i="9"/>
  <c r="AT932" i="9"/>
  <c r="AT940" i="9"/>
  <c r="AT948" i="9"/>
  <c r="AT956" i="9"/>
  <c r="AT964" i="9"/>
  <c r="AT972" i="9"/>
  <c r="AT980" i="9"/>
  <c r="AT988" i="9"/>
  <c r="AT996" i="9"/>
  <c r="AT1004" i="9"/>
  <c r="AT1012" i="9"/>
  <c r="AT1020" i="9"/>
  <c r="AT1028" i="9"/>
  <c r="AT1036" i="9"/>
  <c r="AT1044" i="9"/>
  <c r="AT1052" i="9"/>
  <c r="AT1060" i="9"/>
  <c r="AT1068" i="9"/>
  <c r="AT374" i="9"/>
  <c r="AT464" i="9"/>
  <c r="AT803" i="9"/>
  <c r="AT827" i="9"/>
  <c r="AT851" i="9"/>
  <c r="AT879" i="9"/>
  <c r="AT903" i="9"/>
  <c r="AT927" i="9"/>
  <c r="AT955" i="9"/>
  <c r="AT975" i="9"/>
  <c r="AT999" i="9"/>
  <c r="AT1023" i="9"/>
  <c r="AT1051" i="9"/>
  <c r="AT331" i="9"/>
  <c r="AT341" i="9"/>
  <c r="AT360" i="9"/>
  <c r="AT368" i="9"/>
  <c r="AT376" i="9"/>
  <c r="AT384" i="9"/>
  <c r="AT401" i="9"/>
  <c r="AT459" i="9"/>
  <c r="AT575" i="9"/>
  <c r="AT772" i="9"/>
  <c r="AT797" i="9"/>
  <c r="AT805" i="9"/>
  <c r="AT813" i="9"/>
  <c r="AT821" i="9"/>
  <c r="AT829" i="9"/>
  <c r="AT837" i="9"/>
  <c r="AT845" i="9"/>
  <c r="AT853" i="9"/>
  <c r="AT861" i="9"/>
  <c r="AT869" i="9"/>
  <c r="AT877" i="9"/>
  <c r="AT885" i="9"/>
  <c r="AT893" i="9"/>
  <c r="AT901" i="9"/>
  <c r="AT909" i="9"/>
  <c r="AT917" i="9"/>
  <c r="AT925" i="9"/>
  <c r="AT933" i="9"/>
  <c r="AT941" i="9"/>
  <c r="AT949" i="9"/>
  <c r="AT957" i="9"/>
  <c r="AT965" i="9"/>
  <c r="AT973" i="9"/>
  <c r="AT981" i="9"/>
  <c r="AT989" i="9"/>
  <c r="AT997" i="9"/>
  <c r="AT1005" i="9"/>
  <c r="AT1013" i="9"/>
  <c r="AT1021" i="9"/>
  <c r="AT1029" i="9"/>
  <c r="AT1037" i="9"/>
  <c r="AT1045" i="9"/>
  <c r="AT1053" i="9"/>
  <c r="AT1061" i="9"/>
  <c r="AT1069" i="9"/>
  <c r="AT339" i="9"/>
  <c r="AT370" i="9"/>
  <c r="AT413" i="9"/>
  <c r="AT774" i="9"/>
  <c r="AT807" i="9"/>
  <c r="AT835" i="9"/>
  <c r="AT859" i="9"/>
  <c r="AT883" i="9"/>
  <c r="AT907" i="9"/>
  <c r="AT931" i="9"/>
  <c r="AT951" i="9"/>
  <c r="AT971" i="9"/>
  <c r="AT995" i="9"/>
  <c r="AT1019" i="9"/>
  <c r="AT1047" i="9"/>
  <c r="AT324" i="9"/>
  <c r="AT338" i="9"/>
  <c r="AT357" i="9"/>
  <c r="AT365" i="9"/>
  <c r="AT373" i="9"/>
  <c r="AT381" i="9"/>
  <c r="AT391" i="9"/>
  <c r="AT416" i="9"/>
  <c r="AT470" i="9"/>
  <c r="AT650" i="9"/>
  <c r="AT777" i="9"/>
  <c r="AT802" i="9"/>
  <c r="AT810" i="9"/>
  <c r="AT818" i="9"/>
  <c r="AT826" i="9"/>
  <c r="AT834" i="9"/>
  <c r="AT842" i="9"/>
  <c r="AT850" i="9"/>
  <c r="AT858" i="9"/>
  <c r="AT866" i="9"/>
  <c r="AT874" i="9"/>
  <c r="AT882" i="9"/>
  <c r="AT890" i="9"/>
  <c r="AT898" i="9"/>
  <c r="AT906" i="9"/>
  <c r="AT914" i="9"/>
  <c r="AT922" i="9"/>
  <c r="AT930" i="9"/>
  <c r="AT938" i="9"/>
  <c r="AT946" i="9"/>
  <c r="AT954" i="9"/>
  <c r="AT962" i="9"/>
  <c r="AT970" i="9"/>
  <c r="AT978" i="9"/>
  <c r="AT986" i="9"/>
  <c r="AT994" i="9"/>
  <c r="AT1002" i="9"/>
  <c r="AT1010" i="9"/>
  <c r="AT1018" i="9"/>
  <c r="AT1026" i="9"/>
  <c r="AT1034" i="9"/>
  <c r="AT1042" i="9"/>
  <c r="AT1050" i="9"/>
  <c r="AT1058" i="9"/>
  <c r="AT1066" i="9"/>
  <c r="AT327" i="9"/>
  <c r="AT366" i="9"/>
  <c r="AT392" i="9"/>
  <c r="AT641" i="9"/>
  <c r="AT811" i="9"/>
  <c r="AT831" i="9"/>
  <c r="AT855" i="9"/>
  <c r="AT875" i="9"/>
  <c r="AT899" i="9"/>
  <c r="AT923" i="9"/>
  <c r="AT947" i="9"/>
  <c r="AT979" i="9"/>
  <c r="AT1003" i="9"/>
  <c r="AT1027" i="9"/>
  <c r="AT1043" i="9"/>
  <c r="AT1067" i="9"/>
  <c r="AN333" i="9"/>
  <c r="AN332" i="9"/>
  <c r="AG389" i="9"/>
  <c r="AK331" i="9"/>
  <c r="AH331" i="9"/>
  <c r="AZ332" i="9" l="1"/>
  <c r="AO332" i="9" s="1"/>
  <c r="AV332" i="9"/>
  <c r="AI332" i="9"/>
  <c r="AZ333" i="9"/>
  <c r="AO333" i="9" s="1"/>
  <c r="AV333" i="9"/>
  <c r="AI333" i="9"/>
  <c r="AG331" i="9"/>
  <c r="AS332" i="9" l="1"/>
  <c r="AS333" i="9"/>
  <c r="AO345" i="9"/>
  <c r="AK345" i="9"/>
  <c r="AT332" i="9" l="1"/>
  <c r="AT333" i="9"/>
  <c r="AH345" i="9"/>
  <c r="AG345" i="9"/>
  <c r="AK333" i="9"/>
  <c r="AH333" i="9"/>
  <c r="AG333" i="9" l="1"/>
  <c r="AK330" i="9"/>
  <c r="AG330" i="9"/>
  <c r="AH330" i="9" l="1"/>
  <c r="AH349" i="9"/>
  <c r="AG349" i="9" l="1"/>
  <c r="AN118" i="9"/>
  <c r="AN119" i="9"/>
  <c r="AN120" i="9"/>
  <c r="AN121" i="9"/>
  <c r="AN122" i="9"/>
  <c r="AN123" i="9"/>
  <c r="AN124" i="9"/>
  <c r="AN284" i="9"/>
  <c r="AZ246" i="9" l="1"/>
  <c r="AO246" i="9" s="1"/>
  <c r="AZ234" i="9"/>
  <c r="AO234" i="9" s="1"/>
  <c r="AZ172" i="9"/>
  <c r="AO172" i="9" s="1"/>
  <c r="AZ160" i="9"/>
  <c r="AO160" i="9" s="1"/>
  <c r="AZ134" i="9"/>
  <c r="AO134" i="9" s="1"/>
  <c r="AZ245" i="9"/>
  <c r="AO245" i="9" s="1"/>
  <c r="AZ231" i="9"/>
  <c r="AO231" i="9" s="1"/>
  <c r="AZ171" i="9"/>
  <c r="AO171" i="9" s="1"/>
  <c r="AZ159" i="9"/>
  <c r="AO159" i="9" s="1"/>
  <c r="AZ124" i="9"/>
  <c r="AO124" i="9" s="1"/>
  <c r="AZ284" i="9"/>
  <c r="AO284" i="9" s="1"/>
  <c r="AZ244" i="9"/>
  <c r="AO244" i="9" s="1"/>
  <c r="AZ240" i="9"/>
  <c r="AO240" i="9" s="1"/>
  <c r="AZ230" i="9"/>
  <c r="AO230" i="9" s="1"/>
  <c r="AZ226" i="9"/>
  <c r="AO226" i="9" s="1"/>
  <c r="AZ168" i="9"/>
  <c r="AO168" i="9" s="1"/>
  <c r="AZ162" i="9"/>
  <c r="AO162" i="9" s="1"/>
  <c r="AZ147" i="9"/>
  <c r="AO147" i="9" s="1"/>
  <c r="AZ136" i="9"/>
  <c r="AO136" i="9" s="1"/>
  <c r="AZ123" i="9"/>
  <c r="AO123" i="9" s="1"/>
  <c r="AZ119" i="9"/>
  <c r="AO119" i="9" s="1"/>
  <c r="AZ242" i="9"/>
  <c r="AO242" i="9" s="1"/>
  <c r="AZ228" i="9"/>
  <c r="AO228" i="9" s="1"/>
  <c r="AZ166" i="9"/>
  <c r="AO166" i="9" s="1"/>
  <c r="AZ138" i="9"/>
  <c r="AO138" i="9" s="1"/>
  <c r="AZ121" i="9"/>
  <c r="AO121" i="9" s="1"/>
  <c r="AZ241" i="9"/>
  <c r="AO241" i="9" s="1"/>
  <c r="AZ227" i="9"/>
  <c r="AO227" i="9" s="1"/>
  <c r="AZ165" i="9"/>
  <c r="AO165" i="9" s="1"/>
  <c r="AZ137" i="9"/>
  <c r="AO137" i="9" s="1"/>
  <c r="AZ120" i="9"/>
  <c r="AO120" i="9" s="1"/>
  <c r="AZ247" i="9"/>
  <c r="AO247" i="9" s="1"/>
  <c r="AZ243" i="9"/>
  <c r="AO243" i="9" s="1"/>
  <c r="AZ237" i="9"/>
  <c r="AO237" i="9" s="1"/>
  <c r="AZ229" i="9"/>
  <c r="AO229" i="9" s="1"/>
  <c r="AZ222" i="9"/>
  <c r="AO222" i="9" s="1"/>
  <c r="AZ167" i="9"/>
  <c r="AO167" i="9" s="1"/>
  <c r="AZ161" i="9"/>
  <c r="AO161" i="9" s="1"/>
  <c r="AZ139" i="9"/>
  <c r="AO139" i="9" s="1"/>
  <c r="AZ135" i="9"/>
  <c r="AO135" i="9" s="1"/>
  <c r="AZ122" i="9"/>
  <c r="AO122" i="9" s="1"/>
  <c r="AZ118" i="9"/>
  <c r="AO118" i="9" s="1"/>
  <c r="AN48" i="9"/>
  <c r="AN49" i="9"/>
  <c r="AI246" i="9"/>
  <c r="AV246" i="9"/>
  <c r="AI234" i="9"/>
  <c r="AV234" i="9"/>
  <c r="AI228" i="9"/>
  <c r="AV228" i="9"/>
  <c r="AI167" i="9"/>
  <c r="AV167" i="9"/>
  <c r="AI147" i="9"/>
  <c r="AV147" i="9"/>
  <c r="AI124" i="9"/>
  <c r="AV124" i="9"/>
  <c r="AI245" i="9"/>
  <c r="AV245" i="9"/>
  <c r="AI241" i="9"/>
  <c r="AV241" i="9"/>
  <c r="AI227" i="9"/>
  <c r="AV227" i="9"/>
  <c r="AI160" i="9"/>
  <c r="AV160" i="9"/>
  <c r="AI136" i="9"/>
  <c r="AV136" i="9"/>
  <c r="AI119" i="9"/>
  <c r="AV119" i="9"/>
  <c r="AI244" i="9"/>
  <c r="AV244" i="9"/>
  <c r="AI240" i="9"/>
  <c r="AV240" i="9"/>
  <c r="AI230" i="9"/>
  <c r="AV230" i="9"/>
  <c r="AI171" i="9"/>
  <c r="AV171" i="9"/>
  <c r="AI165" i="9"/>
  <c r="AV165" i="9"/>
  <c r="AI159" i="9"/>
  <c r="AV159" i="9"/>
  <c r="AI139" i="9"/>
  <c r="AV139" i="9"/>
  <c r="AI135" i="9"/>
  <c r="AV135" i="9"/>
  <c r="AI122" i="9"/>
  <c r="AV122" i="9"/>
  <c r="AI118" i="9"/>
  <c r="AV118" i="9"/>
  <c r="AI242" i="9"/>
  <c r="AV242" i="9"/>
  <c r="AI222" i="9"/>
  <c r="AV222" i="9"/>
  <c r="AI161" i="9"/>
  <c r="AV161" i="9"/>
  <c r="AI137" i="9"/>
  <c r="AV137" i="9"/>
  <c r="AI120" i="9"/>
  <c r="AV120" i="9"/>
  <c r="AI231" i="9"/>
  <c r="AV231" i="9"/>
  <c r="AI172" i="9"/>
  <c r="AV172" i="9"/>
  <c r="AI166" i="9"/>
  <c r="AV166" i="9"/>
  <c r="AI123" i="9"/>
  <c r="AV123" i="9"/>
  <c r="AI247" i="9"/>
  <c r="AV247" i="9"/>
  <c r="AI243" i="9"/>
  <c r="AV243" i="9"/>
  <c r="AI237" i="9"/>
  <c r="AV237" i="9"/>
  <c r="AI229" i="9"/>
  <c r="AV229" i="9"/>
  <c r="AI226" i="9"/>
  <c r="AV226" i="9"/>
  <c r="AI168" i="9"/>
  <c r="AV168" i="9"/>
  <c r="AI162" i="9"/>
  <c r="AV162" i="9"/>
  <c r="AI138" i="9"/>
  <c r="AV138" i="9"/>
  <c r="AI134" i="9"/>
  <c r="AV134" i="9"/>
  <c r="AI121" i="9"/>
  <c r="AV121" i="9"/>
  <c r="AN158" i="9"/>
  <c r="AN157" i="9"/>
  <c r="AN141" i="9"/>
  <c r="AN140" i="9"/>
  <c r="AP123" i="9" l="1"/>
  <c r="AS138" i="9"/>
  <c r="AS229" i="9"/>
  <c r="AS123" i="9"/>
  <c r="AS120" i="9"/>
  <c r="AS242" i="9"/>
  <c r="AS139" i="9"/>
  <c r="AS230" i="9"/>
  <c r="AS244" i="9"/>
  <c r="AS227" i="9"/>
  <c r="AS245" i="9"/>
  <c r="AS147" i="9"/>
  <c r="AS228" i="9"/>
  <c r="AS246" i="9"/>
  <c r="AZ48" i="9"/>
  <c r="AO48" i="9" s="1"/>
  <c r="AP118" i="9"/>
  <c r="AP122" i="9"/>
  <c r="AP135" i="9"/>
  <c r="AP139" i="9"/>
  <c r="AP134" i="9"/>
  <c r="AP120" i="9"/>
  <c r="AP136" i="9"/>
  <c r="AS121" i="9"/>
  <c r="AS168" i="9"/>
  <c r="AS243" i="9"/>
  <c r="AS172" i="9"/>
  <c r="AS161" i="9"/>
  <c r="AS122" i="9"/>
  <c r="AS165" i="9"/>
  <c r="AS136" i="9"/>
  <c r="AZ158" i="9"/>
  <c r="AO158" i="9" s="1"/>
  <c r="AZ248" i="9"/>
  <c r="AO248" i="9" s="1"/>
  <c r="AP121" i="9"/>
  <c r="AP138" i="9"/>
  <c r="AZ141" i="9"/>
  <c r="AO141" i="9" s="1"/>
  <c r="AZ49" i="9"/>
  <c r="AO49" i="9" s="1"/>
  <c r="AP137" i="9"/>
  <c r="AP119" i="9"/>
  <c r="AP147" i="9"/>
  <c r="AZ157" i="9"/>
  <c r="AO157" i="9" s="1"/>
  <c r="AZ140" i="9"/>
  <c r="AO140" i="9" s="1"/>
  <c r="AZ225" i="9"/>
  <c r="AO225" i="9" s="1"/>
  <c r="AS134" i="9"/>
  <c r="AS162" i="9"/>
  <c r="AS226" i="9"/>
  <c r="AS237" i="9"/>
  <c r="AS247" i="9"/>
  <c r="AS166" i="9"/>
  <c r="AS231" i="9"/>
  <c r="AS137" i="9"/>
  <c r="AS222" i="9"/>
  <c r="AS118" i="9"/>
  <c r="AS135" i="9"/>
  <c r="AS159" i="9"/>
  <c r="AS171" i="9"/>
  <c r="AS240" i="9"/>
  <c r="AS119" i="9"/>
  <c r="AS160" i="9"/>
  <c r="AS241" i="9"/>
  <c r="AS124" i="9"/>
  <c r="AS167" i="9"/>
  <c r="AS234" i="9"/>
  <c r="AZ249" i="9"/>
  <c r="AO249" i="9" s="1"/>
  <c r="AP124" i="9"/>
  <c r="AI249" i="9"/>
  <c r="AV249" i="9"/>
  <c r="AI248" i="9"/>
  <c r="AV248" i="9"/>
  <c r="AI157" i="9"/>
  <c r="AV157" i="9"/>
  <c r="AI141" i="9"/>
  <c r="AV141" i="9"/>
  <c r="AI158" i="9"/>
  <c r="AV158" i="9"/>
  <c r="AI140" i="9"/>
  <c r="AV140" i="9"/>
  <c r="AI225" i="9"/>
  <c r="AV225" i="9"/>
  <c r="AS158" i="9" l="1"/>
  <c r="AT167" i="9"/>
  <c r="AT241" i="9"/>
  <c r="AT119" i="9"/>
  <c r="AT171" i="9"/>
  <c r="AT135" i="9"/>
  <c r="AT222" i="9"/>
  <c r="AT231" i="9"/>
  <c r="AT247" i="9"/>
  <c r="AT226" i="9"/>
  <c r="AT134" i="9"/>
  <c r="AT165" i="9"/>
  <c r="AT161" i="9"/>
  <c r="AT243" i="9"/>
  <c r="AT121" i="9"/>
  <c r="AT246" i="9"/>
  <c r="AT147" i="9"/>
  <c r="AT227" i="9"/>
  <c r="AT230" i="9"/>
  <c r="AT242" i="9"/>
  <c r="AT123" i="9"/>
  <c r="AT138" i="9"/>
  <c r="AS249" i="9"/>
  <c r="AS140" i="9"/>
  <c r="AS141" i="9"/>
  <c r="AS248" i="9"/>
  <c r="AP49" i="9"/>
  <c r="AS225" i="9"/>
  <c r="AS157" i="9"/>
  <c r="AT234" i="9"/>
  <c r="AT124" i="9"/>
  <c r="AT160" i="9"/>
  <c r="AT240" i="9"/>
  <c r="AT159" i="9"/>
  <c r="AT118" i="9"/>
  <c r="AT137" i="9"/>
  <c r="AT166" i="9"/>
  <c r="AT237" i="9"/>
  <c r="AT162" i="9"/>
  <c r="AT136" i="9"/>
  <c r="AT122" i="9"/>
  <c r="AT172" i="9"/>
  <c r="AT168" i="9"/>
  <c r="AP48" i="9"/>
  <c r="AT228" i="9"/>
  <c r="AT245" i="9"/>
  <c r="AT244" i="9"/>
  <c r="AT139" i="9"/>
  <c r="AT120" i="9"/>
  <c r="AT229" i="9"/>
  <c r="AG329" i="9"/>
  <c r="AH329" i="9"/>
  <c r="AO339" i="9"/>
  <c r="AO340" i="9"/>
  <c r="AO357" i="9"/>
  <c r="AO359" i="9"/>
  <c r="AO374" i="9"/>
  <c r="AO380" i="9"/>
  <c r="AO381" i="9"/>
  <c r="AO382" i="9"/>
  <c r="AO383" i="9"/>
  <c r="AO391" i="9"/>
  <c r="AO392" i="9"/>
  <c r="AO393" i="9"/>
  <c r="AO401" i="9"/>
  <c r="AO412" i="9"/>
  <c r="AO459" i="9"/>
  <c r="AO575" i="9"/>
  <c r="AO640" i="9"/>
  <c r="AO641" i="9"/>
  <c r="AO642" i="9"/>
  <c r="AO649" i="9"/>
  <c r="AO650" i="9"/>
  <c r="AO661" i="9"/>
  <c r="AO662" i="9"/>
  <c r="AO772" i="9"/>
  <c r="AO773" i="9"/>
  <c r="AO774" i="9"/>
  <c r="AO775" i="9"/>
  <c r="AO776" i="9"/>
  <c r="AO777" i="9"/>
  <c r="AO782" i="9"/>
  <c r="AO792" i="9"/>
  <c r="AO796" i="9"/>
  <c r="AO797" i="9"/>
  <c r="AO798" i="9"/>
  <c r="AO799" i="9"/>
  <c r="AO800" i="9"/>
  <c r="AO801" i="9"/>
  <c r="AO802" i="9"/>
  <c r="AO803" i="9"/>
  <c r="AO804" i="9"/>
  <c r="AO805" i="9"/>
  <c r="AO806" i="9"/>
  <c r="AO807" i="9"/>
  <c r="AO808" i="9"/>
  <c r="AO809" i="9"/>
  <c r="AO810" i="9"/>
  <c r="AO811" i="9"/>
  <c r="AO812" i="9"/>
  <c r="AO813" i="9"/>
  <c r="AO814" i="9"/>
  <c r="AO815" i="9"/>
  <c r="AO816" i="9"/>
  <c r="AO817" i="9"/>
  <c r="AO818" i="9"/>
  <c r="AO819" i="9"/>
  <c r="AO820" i="9"/>
  <c r="AO821" i="9"/>
  <c r="AO822" i="9"/>
  <c r="AO823" i="9"/>
  <c r="AO824" i="9"/>
  <c r="AO825" i="9"/>
  <c r="AO826" i="9"/>
  <c r="AO827" i="9"/>
  <c r="AO828" i="9"/>
  <c r="AO829" i="9"/>
  <c r="AO830" i="9"/>
  <c r="AO831" i="9"/>
  <c r="AO832" i="9"/>
  <c r="AO833" i="9"/>
  <c r="AO834" i="9"/>
  <c r="AO835" i="9"/>
  <c r="AO836" i="9"/>
  <c r="AO837" i="9"/>
  <c r="AO838" i="9"/>
  <c r="AO839" i="9"/>
  <c r="AO840" i="9"/>
  <c r="AO841" i="9"/>
  <c r="AO842" i="9"/>
  <c r="AO843" i="9"/>
  <c r="AO844" i="9"/>
  <c r="AO845" i="9"/>
  <c r="AO846" i="9"/>
  <c r="AO847" i="9"/>
  <c r="AO848" i="9"/>
  <c r="AO849" i="9"/>
  <c r="AO850" i="9"/>
  <c r="AO851" i="9"/>
  <c r="AO852" i="9"/>
  <c r="AO853" i="9"/>
  <c r="AO854" i="9"/>
  <c r="AO855" i="9"/>
  <c r="AO856" i="9"/>
  <c r="AO857" i="9"/>
  <c r="AO858" i="9"/>
  <c r="AO859" i="9"/>
  <c r="AO860" i="9"/>
  <c r="AO861" i="9"/>
  <c r="AO862" i="9"/>
  <c r="AO863" i="9"/>
  <c r="AO864" i="9"/>
  <c r="AO865" i="9"/>
  <c r="AO866" i="9"/>
  <c r="AO867" i="9"/>
  <c r="AO868" i="9"/>
  <c r="AO869" i="9"/>
  <c r="AO870" i="9"/>
  <c r="AO871" i="9"/>
  <c r="AO872" i="9"/>
  <c r="AO873" i="9"/>
  <c r="AO874" i="9"/>
  <c r="AO875" i="9"/>
  <c r="AO876" i="9"/>
  <c r="AO877" i="9"/>
  <c r="AO878" i="9"/>
  <c r="AO879" i="9"/>
  <c r="AO880" i="9"/>
  <c r="AO881" i="9"/>
  <c r="AO882" i="9"/>
  <c r="AO883" i="9"/>
  <c r="AO884" i="9"/>
  <c r="AO885" i="9"/>
  <c r="AO886" i="9"/>
  <c r="AO887" i="9"/>
  <c r="AO888" i="9"/>
  <c r="AO889" i="9"/>
  <c r="AO890" i="9"/>
  <c r="AO891" i="9"/>
  <c r="AO892" i="9"/>
  <c r="AO893" i="9"/>
  <c r="AO894" i="9"/>
  <c r="AO895" i="9"/>
  <c r="AO896" i="9"/>
  <c r="AO897" i="9"/>
  <c r="AO898" i="9"/>
  <c r="AO899" i="9"/>
  <c r="AO900" i="9"/>
  <c r="AO901" i="9"/>
  <c r="AO902" i="9"/>
  <c r="AO903" i="9"/>
  <c r="AO904" i="9"/>
  <c r="AO905" i="9"/>
  <c r="AO906" i="9"/>
  <c r="AO907" i="9"/>
  <c r="AO908" i="9"/>
  <c r="AO909" i="9"/>
  <c r="AO910" i="9"/>
  <c r="AO911" i="9"/>
  <c r="AO912" i="9"/>
  <c r="AO913" i="9"/>
  <c r="AO914" i="9"/>
  <c r="AO915" i="9"/>
  <c r="AO916" i="9"/>
  <c r="AO917" i="9"/>
  <c r="AO918" i="9"/>
  <c r="AO919" i="9"/>
  <c r="AO920" i="9"/>
  <c r="AO921" i="9"/>
  <c r="AO922" i="9"/>
  <c r="AO923" i="9"/>
  <c r="AO924" i="9"/>
  <c r="AO925" i="9"/>
  <c r="AO926" i="9"/>
  <c r="AO927" i="9"/>
  <c r="AO928" i="9"/>
  <c r="AO929" i="9"/>
  <c r="AO930" i="9"/>
  <c r="AO931" i="9"/>
  <c r="AO932" i="9"/>
  <c r="AO933" i="9"/>
  <c r="AO934" i="9"/>
  <c r="AO935" i="9"/>
  <c r="AO936" i="9"/>
  <c r="AO937" i="9"/>
  <c r="AO938" i="9"/>
  <c r="AO939" i="9"/>
  <c r="AO940" i="9"/>
  <c r="AO941" i="9"/>
  <c r="AO942" i="9"/>
  <c r="AO943" i="9"/>
  <c r="AO944" i="9"/>
  <c r="AO945" i="9"/>
  <c r="AO946" i="9"/>
  <c r="AO947" i="9"/>
  <c r="AO948" i="9"/>
  <c r="AO949" i="9"/>
  <c r="AO950" i="9"/>
  <c r="AO951" i="9"/>
  <c r="AO952" i="9"/>
  <c r="AO953" i="9"/>
  <c r="AO954" i="9"/>
  <c r="AO955" i="9"/>
  <c r="AO956" i="9"/>
  <c r="AO957" i="9"/>
  <c r="AO958" i="9"/>
  <c r="AO959" i="9"/>
  <c r="AO960" i="9"/>
  <c r="AO961" i="9"/>
  <c r="AO962" i="9"/>
  <c r="AO963" i="9"/>
  <c r="AO964" i="9"/>
  <c r="AO965" i="9"/>
  <c r="AO966" i="9"/>
  <c r="AO967" i="9"/>
  <c r="AO968" i="9"/>
  <c r="AO969" i="9"/>
  <c r="AO970" i="9"/>
  <c r="AO971" i="9"/>
  <c r="AO972" i="9"/>
  <c r="AO973" i="9"/>
  <c r="AO974" i="9"/>
  <c r="AO975" i="9"/>
  <c r="AO976" i="9"/>
  <c r="AO977" i="9"/>
  <c r="AO978" i="9"/>
  <c r="AO979" i="9"/>
  <c r="AO980" i="9"/>
  <c r="AO981" i="9"/>
  <c r="AO982" i="9"/>
  <c r="AO983" i="9"/>
  <c r="AO984" i="9"/>
  <c r="AO985" i="9"/>
  <c r="AO986" i="9"/>
  <c r="AO987" i="9"/>
  <c r="AO988" i="9"/>
  <c r="AO989" i="9"/>
  <c r="AO990" i="9"/>
  <c r="AO991" i="9"/>
  <c r="AO992" i="9"/>
  <c r="AO993" i="9"/>
  <c r="AO994" i="9"/>
  <c r="AO995" i="9"/>
  <c r="AO996" i="9"/>
  <c r="AO997" i="9"/>
  <c r="AO998" i="9"/>
  <c r="AO999" i="9"/>
  <c r="AO1000" i="9"/>
  <c r="AO1001" i="9"/>
  <c r="AO1002" i="9"/>
  <c r="AO1003" i="9"/>
  <c r="AO1004" i="9"/>
  <c r="AO1005" i="9"/>
  <c r="AO1006" i="9"/>
  <c r="AO1007" i="9"/>
  <c r="AO1008" i="9"/>
  <c r="AO1009" i="9"/>
  <c r="AO1010" i="9"/>
  <c r="AO1011" i="9"/>
  <c r="AO1012" i="9"/>
  <c r="AO1013" i="9"/>
  <c r="AO1014" i="9"/>
  <c r="AO1015" i="9"/>
  <c r="AO1016" i="9"/>
  <c r="AO1017" i="9"/>
  <c r="AO1018" i="9"/>
  <c r="AO1019" i="9"/>
  <c r="AO1020" i="9"/>
  <c r="AO1021" i="9"/>
  <c r="AO1022" i="9"/>
  <c r="AO1023" i="9"/>
  <c r="AO1024" i="9"/>
  <c r="AO1025" i="9"/>
  <c r="AO1026" i="9"/>
  <c r="AO1027" i="9"/>
  <c r="AO1028" i="9"/>
  <c r="AO1029" i="9"/>
  <c r="AO1030" i="9"/>
  <c r="AO1031" i="9"/>
  <c r="AO1032" i="9"/>
  <c r="AO1033" i="9"/>
  <c r="AO1034" i="9"/>
  <c r="AO1035" i="9"/>
  <c r="AO1036" i="9"/>
  <c r="AO1037" i="9"/>
  <c r="AO1038" i="9"/>
  <c r="AO1039" i="9"/>
  <c r="AO1040" i="9"/>
  <c r="AO1041" i="9"/>
  <c r="AO1042" i="9"/>
  <c r="AO1043" i="9"/>
  <c r="AO1044" i="9"/>
  <c r="AO1045" i="9"/>
  <c r="AO1046" i="9"/>
  <c r="AO1047" i="9"/>
  <c r="AO1048" i="9"/>
  <c r="AO1049" i="9"/>
  <c r="AO1050" i="9"/>
  <c r="AO1051" i="9"/>
  <c r="AO1052" i="9"/>
  <c r="AO1053" i="9"/>
  <c r="AO1054" i="9"/>
  <c r="AO1055" i="9"/>
  <c r="AO1056" i="9"/>
  <c r="AO1057" i="9"/>
  <c r="AO1058" i="9"/>
  <c r="AO1059" i="9"/>
  <c r="AO1060" i="9"/>
  <c r="AO1061" i="9"/>
  <c r="AO1062" i="9"/>
  <c r="AO1063" i="9"/>
  <c r="AO1064" i="9"/>
  <c r="AO1065" i="9"/>
  <c r="AO1066" i="9"/>
  <c r="AO1067" i="9"/>
  <c r="AO1068" i="9"/>
  <c r="AO1069" i="9"/>
  <c r="AO1070" i="9"/>
  <c r="AO1071" i="9"/>
  <c r="AO1072" i="9"/>
  <c r="AO1073" i="9"/>
  <c r="AO1074" i="9"/>
  <c r="AO1075" i="9"/>
  <c r="AO1076" i="9"/>
  <c r="AO1077" i="9"/>
  <c r="AO1078" i="9"/>
  <c r="AO1079" i="9"/>
  <c r="AO1080" i="9"/>
  <c r="AO1081" i="9"/>
  <c r="AO1082" i="9"/>
  <c r="AO1083" i="9"/>
  <c r="AO1084" i="9"/>
  <c r="AO1085" i="9"/>
  <c r="AO1086" i="9"/>
  <c r="AO1087" i="9"/>
  <c r="AO1088" i="9"/>
  <c r="AO1089" i="9"/>
  <c r="AO1090" i="9"/>
  <c r="AO1091" i="9"/>
  <c r="AO1092" i="9"/>
  <c r="AO1093" i="9"/>
  <c r="AO1094" i="9"/>
  <c r="AO1095" i="9"/>
  <c r="AO1096" i="9"/>
  <c r="AO1097" i="9"/>
  <c r="AO1098" i="9"/>
  <c r="AO1099" i="9"/>
  <c r="AO1100" i="9"/>
  <c r="AO1101" i="9"/>
  <c r="AO1102" i="9"/>
  <c r="AT225" i="9" l="1"/>
  <c r="AT248" i="9"/>
  <c r="AT140" i="9"/>
  <c r="AT157" i="9"/>
  <c r="AT141" i="9"/>
  <c r="AT249" i="9"/>
  <c r="AT158" i="9"/>
  <c r="AI329" i="9"/>
  <c r="AV329" i="9"/>
  <c r="AK329" i="9"/>
  <c r="AG5" i="9"/>
  <c r="AG8" i="9"/>
  <c r="AG11" i="9"/>
  <c r="AG12" i="9"/>
  <c r="AG13" i="9"/>
  <c r="AG14" i="9"/>
  <c r="AG15" i="9"/>
  <c r="AG16" i="9"/>
  <c r="AG20" i="9"/>
  <c r="AG21" i="9"/>
  <c r="AG27" i="9"/>
  <c r="AG28" i="9"/>
  <c r="AG29" i="9"/>
  <c r="AG31" i="9"/>
  <c r="AG32" i="9"/>
  <c r="AG35" i="9"/>
  <c r="AG36" i="9"/>
  <c r="AG37" i="9"/>
  <c r="AG38" i="9"/>
  <c r="AG39" i="9"/>
  <c r="AG40" i="9"/>
  <c r="AG44" i="9"/>
  <c r="AG45" i="9"/>
  <c r="AG48" i="9"/>
  <c r="AG51" i="9"/>
  <c r="AG52" i="9"/>
  <c r="AG53" i="9"/>
  <c r="AG54" i="9"/>
  <c r="AG55" i="9"/>
  <c r="AG56" i="9"/>
  <c r="AG60" i="9"/>
  <c r="AG61" i="9"/>
  <c r="AG62" i="9"/>
  <c r="AG64" i="9"/>
  <c r="AG68" i="9"/>
  <c r="AG69" i="9"/>
  <c r="AG72" i="9"/>
  <c r="AG75" i="9"/>
  <c r="AG76" i="9"/>
  <c r="AG77" i="9"/>
  <c r="AG78" i="9"/>
  <c r="AG79" i="9"/>
  <c r="AG80" i="9"/>
  <c r="AG84" i="9"/>
  <c r="AG85" i="9"/>
  <c r="AG91" i="9"/>
  <c r="AG92" i="9"/>
  <c r="AG93" i="9"/>
  <c r="AG95" i="9"/>
  <c r="AG96" i="9"/>
  <c r="AG99" i="9"/>
  <c r="AG100" i="9"/>
  <c r="AG101" i="9"/>
  <c r="AG102" i="9"/>
  <c r="AG103" i="9"/>
  <c r="AG104" i="9"/>
  <c r="AG108" i="9"/>
  <c r="AG109" i="9"/>
  <c r="AN110" i="9"/>
  <c r="AN111" i="9"/>
  <c r="AG115" i="9"/>
  <c r="AG116" i="9"/>
  <c r="AG117" i="9"/>
  <c r="AG118" i="9"/>
  <c r="AG119" i="9"/>
  <c r="AG120" i="9"/>
  <c r="AG124" i="9"/>
  <c r="AG128" i="9"/>
  <c r="AG132" i="9"/>
  <c r="AG133" i="9"/>
  <c r="AG136" i="9"/>
  <c r="AG139" i="9"/>
  <c r="AG140" i="9"/>
  <c r="AG141" i="9"/>
  <c r="AG143" i="9"/>
  <c r="AG144" i="9"/>
  <c r="AG150" i="9"/>
  <c r="AG153" i="9"/>
  <c r="AG155" i="9"/>
  <c r="AG157" i="9"/>
  <c r="AG158" i="9"/>
  <c r="AG161" i="9"/>
  <c r="AG162" i="9"/>
  <c r="AG164" i="9"/>
  <c r="AG165" i="9"/>
  <c r="AG166" i="9"/>
  <c r="AG170" i="9"/>
  <c r="AG171" i="9"/>
  <c r="AG174" i="9"/>
  <c r="AG177" i="9"/>
  <c r="AG179" i="9"/>
  <c r="AG180" i="9"/>
  <c r="AG182" i="9"/>
  <c r="AN184" i="9"/>
  <c r="AN185" i="9"/>
  <c r="AN189" i="9"/>
  <c r="AH193" i="9"/>
  <c r="AG194" i="9"/>
  <c r="AG195" i="9"/>
  <c r="AG198" i="9"/>
  <c r="AG201" i="9"/>
  <c r="AG202" i="9"/>
  <c r="AG203" i="9"/>
  <c r="AG204" i="9"/>
  <c r="AG205" i="9"/>
  <c r="AG206" i="9"/>
  <c r="AH209" i="9"/>
  <c r="AG210" i="9"/>
  <c r="AG211" i="9"/>
  <c r="AG214" i="9"/>
  <c r="AG217" i="9"/>
  <c r="AG218" i="9"/>
  <c r="AG219" i="9"/>
  <c r="AG221" i="9"/>
  <c r="AG222" i="9"/>
  <c r="AH225" i="9"/>
  <c r="AG226" i="9"/>
  <c r="AG227" i="9"/>
  <c r="AG228" i="9"/>
  <c r="AG229" i="9"/>
  <c r="AG230" i="9"/>
  <c r="AG234" i="9"/>
  <c r="AH241" i="9"/>
  <c r="AG242" i="9"/>
  <c r="AG243" i="9"/>
  <c r="AG244" i="9"/>
  <c r="AG245" i="9"/>
  <c r="AG246" i="9"/>
  <c r="AG254" i="9"/>
  <c r="AG259" i="9"/>
  <c r="AG262" i="9"/>
  <c r="AG265" i="9"/>
  <c r="AG266" i="9"/>
  <c r="AG267" i="9"/>
  <c r="AG270" i="9"/>
  <c r="AH273" i="9"/>
  <c r="AG274" i="9"/>
  <c r="AG275" i="9"/>
  <c r="AN276" i="9"/>
  <c r="AN277" i="9"/>
  <c r="AN279" i="9"/>
  <c r="AG281" i="9"/>
  <c r="AV284" i="9"/>
  <c r="AG293" i="9"/>
  <c r="AG294" i="9"/>
  <c r="AN295" i="9"/>
  <c r="AN296" i="9"/>
  <c r="AN297" i="9"/>
  <c r="AG298" i="9"/>
  <c r="AG302" i="9"/>
  <c r="AG306" i="9"/>
  <c r="AG307" i="9"/>
  <c r="AG308" i="9"/>
  <c r="AG316" i="9"/>
  <c r="AN317" i="9"/>
  <c r="AG322" i="9"/>
  <c r="AG323" i="9"/>
  <c r="AG326" i="9"/>
  <c r="AG332" i="9"/>
  <c r="AJ118" i="9"/>
  <c r="AJ119" i="9"/>
  <c r="AJ120" i="9"/>
  <c r="AJ121" i="9"/>
  <c r="AJ122" i="9"/>
  <c r="AJ123" i="9"/>
  <c r="AJ124" i="9"/>
  <c r="AJ134" i="9"/>
  <c r="AJ135" i="9"/>
  <c r="AJ136" i="9"/>
  <c r="AJ137" i="9"/>
  <c r="AJ138" i="9"/>
  <c r="AJ139" i="9"/>
  <c r="AJ140" i="9"/>
  <c r="AJ141" i="9"/>
  <c r="AJ147" i="9"/>
  <c r="AJ157" i="9"/>
  <c r="AJ158" i="9"/>
  <c r="AJ159" i="9"/>
  <c r="AJ160" i="9"/>
  <c r="AJ161" i="9"/>
  <c r="AJ162" i="9"/>
  <c r="AJ165" i="9"/>
  <c r="AJ166" i="9"/>
  <c r="AJ167" i="9"/>
  <c r="AJ168" i="9"/>
  <c r="AJ171" i="9"/>
  <c r="AJ172" i="9"/>
  <c r="AZ295" i="9" l="1"/>
  <c r="AO295" i="9" s="1"/>
  <c r="AS329" i="9"/>
  <c r="AZ296" i="9"/>
  <c r="AO296" i="9" s="1"/>
  <c r="AZ279" i="9"/>
  <c r="AO279" i="9" s="1"/>
  <c r="AZ317" i="9"/>
  <c r="AO317" i="9" s="1"/>
  <c r="AZ277" i="9"/>
  <c r="AO277" i="9" s="1"/>
  <c r="AZ111" i="9"/>
  <c r="AO111" i="9" s="1"/>
  <c r="AV297" i="9"/>
  <c r="AZ297" i="9"/>
  <c r="AO297" i="9" s="1"/>
  <c r="AV277" i="9"/>
  <c r="AV189" i="9"/>
  <c r="AZ189" i="9"/>
  <c r="AO189" i="9" s="1"/>
  <c r="AV279" i="9"/>
  <c r="AV328" i="9"/>
  <c r="AV317" i="9"/>
  <c r="AV296" i="9"/>
  <c r="AV276" i="9"/>
  <c r="AZ276" i="9"/>
  <c r="AO276" i="9" s="1"/>
  <c r="AV185" i="9"/>
  <c r="AZ185" i="9"/>
  <c r="AO185" i="9" s="1"/>
  <c r="AV110" i="9"/>
  <c r="AZ110" i="9"/>
  <c r="AO110" i="9" s="1"/>
  <c r="AV295" i="9"/>
  <c r="AV184" i="9"/>
  <c r="AZ184" i="9"/>
  <c r="AO184" i="9" s="1"/>
  <c r="AN262" i="9"/>
  <c r="AN260" i="9"/>
  <c r="AN261" i="9"/>
  <c r="AG252" i="9"/>
  <c r="AN252" i="9"/>
  <c r="AN267" i="9"/>
  <c r="AN263" i="9"/>
  <c r="AN265" i="9"/>
  <c r="AN266" i="9"/>
  <c r="AG250" i="9"/>
  <c r="AN250" i="9"/>
  <c r="AG268" i="9"/>
  <c r="AN268" i="9"/>
  <c r="AN270" i="9"/>
  <c r="AN269" i="9"/>
  <c r="AN271" i="9"/>
  <c r="AG251" i="9"/>
  <c r="AN251" i="9"/>
  <c r="AH257" i="9"/>
  <c r="AN258" i="9"/>
  <c r="AN257" i="9"/>
  <c r="AN259" i="9"/>
  <c r="AN254" i="9"/>
  <c r="AN255" i="9"/>
  <c r="AN253" i="9"/>
  <c r="AN256" i="9"/>
  <c r="AG126" i="9"/>
  <c r="AN126" i="9"/>
  <c r="AN127" i="9"/>
  <c r="AN128" i="9"/>
  <c r="AG2" i="9"/>
  <c r="AG4" i="9"/>
  <c r="AG3" i="9"/>
  <c r="AN326" i="9"/>
  <c r="AN325" i="9"/>
  <c r="AN280" i="9"/>
  <c r="AN281" i="9"/>
  <c r="AJ111" i="9"/>
  <c r="AV111" i="9"/>
  <c r="AH12" i="9"/>
  <c r="AH60" i="9"/>
  <c r="AI328" i="9"/>
  <c r="AI296" i="9"/>
  <c r="AI284" i="9"/>
  <c r="AI277" i="9"/>
  <c r="AI110" i="9"/>
  <c r="AI295" i="9"/>
  <c r="AI276" i="9"/>
  <c r="AI189" i="9"/>
  <c r="AI185" i="9"/>
  <c r="AI317" i="9"/>
  <c r="AI297" i="9"/>
  <c r="AI279" i="9"/>
  <c r="AI184" i="9"/>
  <c r="AI111" i="9"/>
  <c r="AG163" i="9"/>
  <c r="AN316" i="9"/>
  <c r="AN315" i="9"/>
  <c r="AG235" i="9"/>
  <c r="AG238" i="9"/>
  <c r="AH321" i="9"/>
  <c r="AN322" i="9"/>
  <c r="AN321" i="9"/>
  <c r="AN323" i="9"/>
  <c r="AH305" i="9"/>
  <c r="AN308" i="9"/>
  <c r="AN307" i="9"/>
  <c r="AN306" i="9"/>
  <c r="AN305" i="9"/>
  <c r="AN304" i="9"/>
  <c r="AN302" i="9"/>
  <c r="AN303" i="9"/>
  <c r="AN301" i="9"/>
  <c r="AH289" i="9"/>
  <c r="AN289" i="9"/>
  <c r="AG269" i="9"/>
  <c r="AN220" i="9"/>
  <c r="AN216" i="9"/>
  <c r="AN212" i="9"/>
  <c r="AN208" i="9"/>
  <c r="AN204" i="9"/>
  <c r="AN200" i="9"/>
  <c r="AN218" i="9"/>
  <c r="AN210" i="9"/>
  <c r="AN198" i="9"/>
  <c r="AN221" i="9"/>
  <c r="AN213" i="9"/>
  <c r="AN201" i="9"/>
  <c r="AN219" i="9"/>
  <c r="AN215" i="9"/>
  <c r="AN211" i="9"/>
  <c r="AN207" i="9"/>
  <c r="AN203" i="9"/>
  <c r="AN199" i="9"/>
  <c r="AN214" i="9"/>
  <c r="AN206" i="9"/>
  <c r="AN202" i="9"/>
  <c r="AN217" i="9"/>
  <c r="AN209" i="9"/>
  <c r="AN205" i="9"/>
  <c r="AN197" i="9"/>
  <c r="AG181" i="9"/>
  <c r="AN181" i="9"/>
  <c r="AN183" i="9"/>
  <c r="AN182" i="9"/>
  <c r="AN312" i="9"/>
  <c r="AG292" i="9"/>
  <c r="AN293" i="9"/>
  <c r="AN294" i="9"/>
  <c r="AN292" i="9"/>
  <c r="AN274" i="9"/>
  <c r="AN273" i="9"/>
  <c r="AN272" i="9"/>
  <c r="AN275" i="9"/>
  <c r="AN195" i="9"/>
  <c r="AN194" i="9"/>
  <c r="AN193" i="9"/>
  <c r="AN196" i="9"/>
  <c r="AN192" i="9"/>
  <c r="AG188" i="9"/>
  <c r="AN188" i="9"/>
  <c r="AN150" i="9"/>
  <c r="AN148" i="9"/>
  <c r="AN149" i="9"/>
  <c r="AG309" i="9"/>
  <c r="AN309" i="9"/>
  <c r="AG285" i="9"/>
  <c r="AN285" i="9"/>
  <c r="AJ110" i="9"/>
  <c r="AN320" i="9"/>
  <c r="AN319" i="9"/>
  <c r="AG315" i="9"/>
  <c r="AG299" i="9"/>
  <c r="AN300" i="9"/>
  <c r="AN299" i="9"/>
  <c r="AG283" i="9"/>
  <c r="AN283" i="9"/>
  <c r="AG187" i="9"/>
  <c r="AN176" i="9"/>
  <c r="AN175" i="9"/>
  <c r="AN177" i="9"/>
  <c r="AN153" i="9"/>
  <c r="AN152" i="9"/>
  <c r="AN151" i="9"/>
  <c r="AG314" i="9"/>
  <c r="AN314" i="9"/>
  <c r="AG290" i="9"/>
  <c r="AN290" i="9"/>
  <c r="AG286" i="9"/>
  <c r="AG282" i="9"/>
  <c r="AN282" i="9"/>
  <c r="AG278" i="9"/>
  <c r="AN278" i="9"/>
  <c r="AG258" i="9"/>
  <c r="AG190" i="9"/>
  <c r="AN191" i="9"/>
  <c r="AN190" i="9"/>
  <c r="AG186" i="9"/>
  <c r="AN186" i="9"/>
  <c r="AG178" i="9"/>
  <c r="AN180" i="9"/>
  <c r="AN179" i="9"/>
  <c r="AN178" i="9"/>
  <c r="AG154" i="9"/>
  <c r="AN154" i="9"/>
  <c r="AN155" i="9"/>
  <c r="AN156" i="9"/>
  <c r="AG291" i="9"/>
  <c r="AN291" i="9"/>
  <c r="AG142" i="9"/>
  <c r="AN142" i="9"/>
  <c r="AN130" i="9"/>
  <c r="AN129" i="9"/>
  <c r="AG125" i="9"/>
  <c r="AN125" i="9"/>
  <c r="AG112" i="9"/>
  <c r="AN117" i="9"/>
  <c r="AN113" i="9"/>
  <c r="AN116" i="9"/>
  <c r="AN112" i="9"/>
  <c r="AN114" i="9"/>
  <c r="AN115" i="9"/>
  <c r="AG88" i="9"/>
  <c r="AN96" i="9"/>
  <c r="AN92" i="9"/>
  <c r="AN88" i="9"/>
  <c r="AN97" i="9"/>
  <c r="AN95" i="9"/>
  <c r="AN91" i="9"/>
  <c r="AN93" i="9"/>
  <c r="AN98" i="9"/>
  <c r="AN94" i="9"/>
  <c r="AN90" i="9"/>
  <c r="AN89" i="9"/>
  <c r="AN133" i="9"/>
  <c r="AN132" i="9"/>
  <c r="AN131" i="9"/>
  <c r="AH164" i="9"/>
  <c r="AH38" i="9"/>
  <c r="AH292" i="9"/>
  <c r="AH102" i="9"/>
  <c r="AH14" i="9"/>
  <c r="AH78" i="9"/>
  <c r="AH228" i="9"/>
  <c r="AH204" i="9"/>
  <c r="AH163" i="9"/>
  <c r="AH162" i="9"/>
  <c r="AH186" i="9"/>
  <c r="AH28" i="9"/>
  <c r="AH170" i="9"/>
  <c r="AH251" i="9"/>
  <c r="AH85" i="9"/>
  <c r="AH302" i="9"/>
  <c r="AH219" i="9"/>
  <c r="AH117" i="9"/>
  <c r="AH206" i="9"/>
  <c r="AH116" i="9"/>
  <c r="AH77" i="9"/>
  <c r="AH142" i="9"/>
  <c r="AH262" i="9"/>
  <c r="AH171" i="9"/>
  <c r="AH133" i="9"/>
  <c r="AH40" i="9"/>
  <c r="AH221" i="9"/>
  <c r="AH157" i="9"/>
  <c r="AH274" i="9"/>
  <c r="AH144" i="9"/>
  <c r="AH268" i="9"/>
  <c r="AH294" i="9"/>
  <c r="AH270" i="9"/>
  <c r="AH166" i="9"/>
  <c r="AH112" i="9"/>
  <c r="AH100" i="9"/>
  <c r="AH84" i="9"/>
  <c r="AH76" i="9"/>
  <c r="AH52" i="9"/>
  <c r="AH20" i="9"/>
  <c r="AH8" i="9"/>
  <c r="AH2" i="9"/>
  <c r="AH322" i="9"/>
  <c r="AH250" i="9"/>
  <c r="AH198" i="9"/>
  <c r="AH174" i="9"/>
  <c r="AH154" i="9"/>
  <c r="AH140" i="9"/>
  <c r="AH124" i="9"/>
  <c r="AH108" i="9"/>
  <c r="AH95" i="9"/>
  <c r="AH80" i="9"/>
  <c r="AH72" i="9"/>
  <c r="AH48" i="9"/>
  <c r="AH36" i="9"/>
  <c r="AH16" i="9"/>
  <c r="AH4" i="9"/>
  <c r="AG241" i="9"/>
  <c r="AH178" i="9"/>
  <c r="AH132" i="9"/>
  <c r="AH306" i="9"/>
  <c r="AH285" i="9"/>
  <c r="AH266" i="9"/>
  <c r="AH238" i="9"/>
  <c r="AH218" i="9"/>
  <c r="AH194" i="9"/>
  <c r="AH136" i="9"/>
  <c r="AH104" i="9"/>
  <c r="AH92" i="9"/>
  <c r="AH68" i="9"/>
  <c r="AH44" i="9"/>
  <c r="AH31" i="9"/>
  <c r="AH3" i="9"/>
  <c r="AH283" i="9"/>
  <c r="AH227" i="9"/>
  <c r="AH315" i="9"/>
  <c r="AH235" i="9"/>
  <c r="AH195" i="9"/>
  <c r="AH179" i="9"/>
  <c r="AH332" i="9"/>
  <c r="AH326" i="9"/>
  <c r="AH314" i="9"/>
  <c r="AH299" i="9"/>
  <c r="AH291" i="9"/>
  <c r="AH282" i="9"/>
  <c r="AH259" i="9"/>
  <c r="AH243" i="9"/>
  <c r="AH234" i="9"/>
  <c r="AH226" i="9"/>
  <c r="AH211" i="9"/>
  <c r="AH203" i="9"/>
  <c r="AH125" i="9"/>
  <c r="AH93" i="9"/>
  <c r="AH45" i="9"/>
  <c r="AH37" i="9"/>
  <c r="AH5" i="9"/>
  <c r="AH141" i="9"/>
  <c r="AH61" i="9"/>
  <c r="AH29" i="9"/>
  <c r="AH323" i="9"/>
  <c r="AH307" i="9"/>
  <c r="AH298" i="9"/>
  <c r="AH290" i="9"/>
  <c r="AH275" i="9"/>
  <c r="AH267" i="9"/>
  <c r="AH258" i="9"/>
  <c r="AH242" i="9"/>
  <c r="AH230" i="9"/>
  <c r="AH210" i="9"/>
  <c r="AH202" i="9"/>
  <c r="AH187" i="9"/>
  <c r="AH155" i="9"/>
  <c r="AH109" i="9"/>
  <c r="AH101" i="9"/>
  <c r="AH69" i="9"/>
  <c r="AH53" i="9"/>
  <c r="AH21" i="9"/>
  <c r="AH13" i="9"/>
  <c r="AG305" i="9"/>
  <c r="AH317" i="9"/>
  <c r="AG317" i="9"/>
  <c r="AG301" i="9"/>
  <c r="AH301" i="9"/>
  <c r="AG297" i="9"/>
  <c r="AH297" i="9"/>
  <c r="AG261" i="9"/>
  <c r="AH261" i="9"/>
  <c r="AH253" i="9"/>
  <c r="AG253" i="9"/>
  <c r="AG249" i="9"/>
  <c r="AH249" i="9"/>
  <c r="AG237" i="9"/>
  <c r="AH237" i="9"/>
  <c r="AG233" i="9"/>
  <c r="AH233" i="9"/>
  <c r="AG197" i="9"/>
  <c r="AH197" i="9"/>
  <c r="AH189" i="9"/>
  <c r="AG189" i="9"/>
  <c r="AG173" i="9"/>
  <c r="AH173" i="9"/>
  <c r="AG149" i="9"/>
  <c r="AH149" i="9"/>
  <c r="AG135" i="9"/>
  <c r="AH135" i="9"/>
  <c r="AH127" i="9"/>
  <c r="AG127" i="9"/>
  <c r="AG87" i="9"/>
  <c r="AH87" i="9"/>
  <c r="AH67" i="9"/>
  <c r="AG67" i="9"/>
  <c r="AG59" i="9"/>
  <c r="AH59" i="9"/>
  <c r="AG47" i="9"/>
  <c r="AH47" i="9"/>
  <c r="AG23" i="9"/>
  <c r="AH23" i="9"/>
  <c r="AH19" i="9"/>
  <c r="AG19" i="9"/>
  <c r="AG7" i="9"/>
  <c r="AH7" i="9"/>
  <c r="AG225" i="9"/>
  <c r="AH309" i="9"/>
  <c r="AH245" i="9"/>
  <c r="AH181" i="9"/>
  <c r="AH177" i="9"/>
  <c r="AH119" i="9"/>
  <c r="AH115" i="9"/>
  <c r="AH55" i="9"/>
  <c r="AH335" i="9"/>
  <c r="AG335" i="9"/>
  <c r="AH328" i="9"/>
  <c r="AG328" i="9"/>
  <c r="AH312" i="9"/>
  <c r="AG312" i="9"/>
  <c r="AG284" i="9"/>
  <c r="AH284" i="9"/>
  <c r="AG276" i="9"/>
  <c r="AH276" i="9"/>
  <c r="AH264" i="9"/>
  <c r="AG264" i="9"/>
  <c r="AG260" i="9"/>
  <c r="AH260" i="9"/>
  <c r="AH256" i="9"/>
  <c r="AG256" i="9"/>
  <c r="AH248" i="9"/>
  <c r="AG248" i="9"/>
  <c r="AG220" i="9"/>
  <c r="AH220" i="9"/>
  <c r="AG212" i="9"/>
  <c r="AH212" i="9"/>
  <c r="AH208" i="9"/>
  <c r="AG208" i="9"/>
  <c r="AG172" i="9"/>
  <c r="AH172" i="9"/>
  <c r="AH168" i="9"/>
  <c r="AG168" i="9"/>
  <c r="AH152" i="9"/>
  <c r="AG152" i="9"/>
  <c r="AH130" i="9"/>
  <c r="AG130" i="9"/>
  <c r="AG325" i="9"/>
  <c r="AH325" i="9"/>
  <c r="AG313" i="9"/>
  <c r="AH313" i="9"/>
  <c r="AG277" i="9"/>
  <c r="AH277" i="9"/>
  <c r="AG213" i="9"/>
  <c r="AH213" i="9"/>
  <c r="AG185" i="9"/>
  <c r="AH185" i="9"/>
  <c r="AG169" i="9"/>
  <c r="AH169" i="9"/>
  <c r="AH147" i="9"/>
  <c r="AG147" i="9"/>
  <c r="AH131" i="9"/>
  <c r="AG131" i="9"/>
  <c r="AG123" i="9"/>
  <c r="AH123" i="9"/>
  <c r="AG111" i="9"/>
  <c r="AH111" i="9"/>
  <c r="AG107" i="9"/>
  <c r="AH107" i="9"/>
  <c r="AH83" i="9"/>
  <c r="AG83" i="9"/>
  <c r="AG71" i="9"/>
  <c r="AH71" i="9"/>
  <c r="AH63" i="9"/>
  <c r="AG63" i="9"/>
  <c r="AG43" i="9"/>
  <c r="AH43" i="9"/>
  <c r="AG289" i="9"/>
  <c r="AH51" i="9"/>
  <c r="AG324" i="9"/>
  <c r="AH324" i="9"/>
  <c r="AH320" i="9"/>
  <c r="AG320" i="9"/>
  <c r="AH304" i="9"/>
  <c r="AG304" i="9"/>
  <c r="AG300" i="9"/>
  <c r="AH300" i="9"/>
  <c r="AH296" i="9"/>
  <c r="AG296" i="9"/>
  <c r="AH288" i="9"/>
  <c r="AG288" i="9"/>
  <c r="AH280" i="9"/>
  <c r="AG280" i="9"/>
  <c r="AH272" i="9"/>
  <c r="AG272" i="9"/>
  <c r="AH240" i="9"/>
  <c r="AG240" i="9"/>
  <c r="AG236" i="9"/>
  <c r="AH236" i="9"/>
  <c r="AH232" i="9"/>
  <c r="AG232" i="9"/>
  <c r="AH224" i="9"/>
  <c r="AG224" i="9"/>
  <c r="AH216" i="9"/>
  <c r="AG216" i="9"/>
  <c r="AH200" i="9"/>
  <c r="AG200" i="9"/>
  <c r="AG196" i="9"/>
  <c r="AH196" i="9"/>
  <c r="AH192" i="9"/>
  <c r="AG192" i="9"/>
  <c r="AH184" i="9"/>
  <c r="AG184" i="9"/>
  <c r="AH176" i="9"/>
  <c r="AG176" i="9"/>
  <c r="AH160" i="9"/>
  <c r="AG160" i="9"/>
  <c r="AG156" i="9"/>
  <c r="AH156" i="9"/>
  <c r="AG148" i="9"/>
  <c r="AH148" i="9"/>
  <c r="AH146" i="9"/>
  <c r="AG146" i="9"/>
  <c r="AH138" i="9"/>
  <c r="AG138" i="9"/>
  <c r="AG134" i="9"/>
  <c r="AH134" i="9"/>
  <c r="AH122" i="9"/>
  <c r="AG122" i="9"/>
  <c r="AH114" i="9"/>
  <c r="AG114" i="9"/>
  <c r="AG110" i="9"/>
  <c r="AH110" i="9"/>
  <c r="AH106" i="9"/>
  <c r="AG106" i="9"/>
  <c r="AH98" i="9"/>
  <c r="AG98" i="9"/>
  <c r="AG94" i="9"/>
  <c r="AH94" i="9"/>
  <c r="AH90" i="9"/>
  <c r="AG90" i="9"/>
  <c r="AG86" i="9"/>
  <c r="AH86" i="9"/>
  <c r="AH82" i="9"/>
  <c r="AG82" i="9"/>
  <c r="AH74" i="9"/>
  <c r="AG74" i="9"/>
  <c r="AG70" i="9"/>
  <c r="AH70" i="9"/>
  <c r="AH66" i="9"/>
  <c r="AG66" i="9"/>
  <c r="AH58" i="9"/>
  <c r="AG58" i="9"/>
  <c r="AH50" i="9"/>
  <c r="AG50" i="9"/>
  <c r="AG46" i="9"/>
  <c r="AH46" i="9"/>
  <c r="AH42" i="9"/>
  <c r="AG42" i="9"/>
  <c r="AH34" i="9"/>
  <c r="AG34" i="9"/>
  <c r="AG30" i="9"/>
  <c r="AH30" i="9"/>
  <c r="AH26" i="9"/>
  <c r="AG26" i="9"/>
  <c r="AG22" i="9"/>
  <c r="AH22" i="9"/>
  <c r="AH18" i="9"/>
  <c r="AG18" i="9"/>
  <c r="AH10" i="9"/>
  <c r="AG10" i="9"/>
  <c r="AG6" i="9"/>
  <c r="AH6" i="9"/>
  <c r="AG273" i="9"/>
  <c r="AG209" i="9"/>
  <c r="AH316" i="9"/>
  <c r="AH308" i="9"/>
  <c r="AH293" i="9"/>
  <c r="AH281" i="9"/>
  <c r="AH269" i="9"/>
  <c r="AH265" i="9"/>
  <c r="AH252" i="9"/>
  <c r="AH244" i="9"/>
  <c r="AH229" i="9"/>
  <c r="AH217" i="9"/>
  <c r="AH205" i="9"/>
  <c r="AH201" i="9"/>
  <c r="AH188" i="9"/>
  <c r="AH180" i="9"/>
  <c r="AH165" i="9"/>
  <c r="AH161" i="9"/>
  <c r="AH153" i="9"/>
  <c r="AH143" i="9"/>
  <c r="AH139" i="9"/>
  <c r="AH126" i="9"/>
  <c r="AH118" i="9"/>
  <c r="AH103" i="9"/>
  <c r="AH99" i="9"/>
  <c r="AH91" i="9"/>
  <c r="AH79" i="9"/>
  <c r="AH75" i="9"/>
  <c r="AH62" i="9"/>
  <c r="AH54" i="9"/>
  <c r="AH39" i="9"/>
  <c r="AH35" i="9"/>
  <c r="AH27" i="9"/>
  <c r="AH15" i="9"/>
  <c r="AH11" i="9"/>
  <c r="AG321" i="9"/>
  <c r="AG257" i="9"/>
  <c r="AG193" i="9"/>
  <c r="AH334" i="9"/>
  <c r="AG334" i="9"/>
  <c r="AH327" i="9"/>
  <c r="AG327" i="9"/>
  <c r="AH319" i="9"/>
  <c r="AG319" i="9"/>
  <c r="AH311" i="9"/>
  <c r="AG311" i="9"/>
  <c r="AH303" i="9"/>
  <c r="AG303" i="9"/>
  <c r="AH295" i="9"/>
  <c r="AG295" i="9"/>
  <c r="AH287" i="9"/>
  <c r="AG287" i="9"/>
  <c r="AH279" i="9"/>
  <c r="AG279" i="9"/>
  <c r="AH271" i="9"/>
  <c r="AG271" i="9"/>
  <c r="AH263" i="9"/>
  <c r="AG263" i="9"/>
  <c r="AH255" i="9"/>
  <c r="AG255" i="9"/>
  <c r="AH247" i="9"/>
  <c r="AG247" i="9"/>
  <c r="AH239" i="9"/>
  <c r="AG239" i="9"/>
  <c r="AH231" i="9"/>
  <c r="AG231" i="9"/>
  <c r="AH223" i="9"/>
  <c r="AG223" i="9"/>
  <c r="AH215" i="9"/>
  <c r="AG215" i="9"/>
  <c r="AH207" i="9"/>
  <c r="AG207" i="9"/>
  <c r="AH199" i="9"/>
  <c r="AG199" i="9"/>
  <c r="AH191" i="9"/>
  <c r="AG191" i="9"/>
  <c r="AH183" i="9"/>
  <c r="AG183" i="9"/>
  <c r="AH175" i="9"/>
  <c r="AG175" i="9"/>
  <c r="AH167" i="9"/>
  <c r="AG167" i="9"/>
  <c r="AH159" i="9"/>
  <c r="AG159" i="9"/>
  <c r="AH151" i="9"/>
  <c r="AG151" i="9"/>
  <c r="AH145" i="9"/>
  <c r="AG145" i="9"/>
  <c r="AH137" i="9"/>
  <c r="AG137" i="9"/>
  <c r="AH129" i="9"/>
  <c r="AG129" i="9"/>
  <c r="AH121" i="9"/>
  <c r="AG121" i="9"/>
  <c r="AH113" i="9"/>
  <c r="AG113" i="9"/>
  <c r="AH105" i="9"/>
  <c r="AG105" i="9"/>
  <c r="AH97" i="9"/>
  <c r="AG97" i="9"/>
  <c r="AH89" i="9"/>
  <c r="AG89" i="9"/>
  <c r="AH81" i="9"/>
  <c r="AG81" i="9"/>
  <c r="AH73" i="9"/>
  <c r="AG73" i="9"/>
  <c r="AH65" i="9"/>
  <c r="AG65" i="9"/>
  <c r="AH57" i="9"/>
  <c r="AG57" i="9"/>
  <c r="AH49" i="9"/>
  <c r="AG49" i="9"/>
  <c r="AH41" i="9"/>
  <c r="AG41" i="9"/>
  <c r="AH33" i="9"/>
  <c r="AG33" i="9"/>
  <c r="AH25" i="9"/>
  <c r="AG25" i="9"/>
  <c r="AH17" i="9"/>
  <c r="AG17" i="9"/>
  <c r="AH9" i="9"/>
  <c r="AG9" i="9"/>
  <c r="AH318" i="9"/>
  <c r="AG318" i="9"/>
  <c r="AH310" i="9"/>
  <c r="AG310" i="9"/>
  <c r="AH278" i="9"/>
  <c r="AH182" i="9"/>
  <c r="AH246" i="9"/>
  <c r="AH150" i="9"/>
  <c r="AH88" i="9"/>
  <c r="AH56" i="9"/>
  <c r="AH286" i="9"/>
  <c r="AH254" i="9"/>
  <c r="AH222" i="9"/>
  <c r="AH190" i="9"/>
  <c r="AH158" i="9"/>
  <c r="AH128" i="9"/>
  <c r="AH96" i="9"/>
  <c r="AH64" i="9"/>
  <c r="AH32" i="9"/>
  <c r="AH214" i="9"/>
  <c r="AH120" i="9"/>
  <c r="AN144" i="9"/>
  <c r="AN143" i="9"/>
  <c r="AK334" i="9"/>
  <c r="Y318" i="9"/>
  <c r="AU318" i="9" s="1"/>
  <c r="T318" i="9"/>
  <c r="AY318" i="9" s="1"/>
  <c r="S318" i="9"/>
  <c r="AK327" i="9"/>
  <c r="AZ91" i="9" l="1"/>
  <c r="AO91" i="9" s="1"/>
  <c r="AZ114" i="9"/>
  <c r="AO114" i="9" s="1"/>
  <c r="AZ291" i="9"/>
  <c r="AO291" i="9" s="1"/>
  <c r="AZ180" i="9"/>
  <c r="AO180" i="9" s="1"/>
  <c r="AZ190" i="9"/>
  <c r="AO190" i="9" s="1"/>
  <c r="AZ283" i="9"/>
  <c r="AO283" i="9" s="1"/>
  <c r="AZ188" i="9"/>
  <c r="AO188" i="9" s="1"/>
  <c r="AZ272" i="9"/>
  <c r="AO272" i="9" s="1"/>
  <c r="AZ197" i="9"/>
  <c r="AO197" i="9" s="1"/>
  <c r="AZ203" i="9"/>
  <c r="AO203" i="9" s="1"/>
  <c r="AZ219" i="9"/>
  <c r="AO219" i="9" s="1"/>
  <c r="AZ204" i="9"/>
  <c r="AO204" i="9" s="1"/>
  <c r="AZ301" i="9"/>
  <c r="AO301" i="9" s="1"/>
  <c r="AZ232" i="9"/>
  <c r="AO232" i="9" s="1"/>
  <c r="AZ235" i="9"/>
  <c r="AO235" i="9" s="1"/>
  <c r="AS111" i="9"/>
  <c r="AS295" i="9"/>
  <c r="AZ250" i="9"/>
  <c r="AO250" i="9" s="1"/>
  <c r="AZ132" i="9"/>
  <c r="AO132" i="9" s="1"/>
  <c r="AP132" i="9" s="1"/>
  <c r="AZ94" i="9"/>
  <c r="AO94" i="9" s="1"/>
  <c r="AP94" i="9" s="1"/>
  <c r="AZ95" i="9"/>
  <c r="AO95" i="9" s="1"/>
  <c r="AP95" i="9" s="1"/>
  <c r="AZ96" i="9"/>
  <c r="AO96" i="9" s="1"/>
  <c r="AP96" i="9" s="1"/>
  <c r="AZ112" i="9"/>
  <c r="AO112" i="9" s="1"/>
  <c r="AP112" i="9" s="1"/>
  <c r="AZ130" i="9"/>
  <c r="AO130" i="9" s="1"/>
  <c r="AP130" i="9" s="1"/>
  <c r="AZ191" i="9"/>
  <c r="AO191" i="9" s="1"/>
  <c r="AZ290" i="9"/>
  <c r="AO290" i="9" s="1"/>
  <c r="AZ151" i="9"/>
  <c r="AO151" i="9" s="1"/>
  <c r="AZ175" i="9"/>
  <c r="AO175" i="9" s="1"/>
  <c r="AZ285" i="9"/>
  <c r="AO285" i="9" s="1"/>
  <c r="AZ149" i="9"/>
  <c r="AO149" i="9" s="1"/>
  <c r="AP149" i="9" s="1"/>
  <c r="AZ194" i="9"/>
  <c r="AO194" i="9" s="1"/>
  <c r="AZ273" i="9"/>
  <c r="AO273" i="9" s="1"/>
  <c r="AZ293" i="9"/>
  <c r="AO293" i="9" s="1"/>
  <c r="AZ183" i="9"/>
  <c r="AO183" i="9" s="1"/>
  <c r="AZ205" i="9"/>
  <c r="AO205" i="9" s="1"/>
  <c r="AZ206" i="9"/>
  <c r="AO206" i="9" s="1"/>
  <c r="AZ207" i="9"/>
  <c r="AO207" i="9" s="1"/>
  <c r="AZ201" i="9"/>
  <c r="AO201" i="9" s="1"/>
  <c r="AZ210" i="9"/>
  <c r="AO210" i="9" s="1"/>
  <c r="AZ208" i="9"/>
  <c r="AO208" i="9" s="1"/>
  <c r="AZ303" i="9"/>
  <c r="AO303" i="9" s="1"/>
  <c r="AZ306" i="9"/>
  <c r="AO306" i="9" s="1"/>
  <c r="AZ224" i="9"/>
  <c r="AO224" i="9" s="1"/>
  <c r="AZ238" i="9"/>
  <c r="AO238" i="9" s="1"/>
  <c r="AZ173" i="9"/>
  <c r="AO173" i="9" s="1"/>
  <c r="AZ236" i="9"/>
  <c r="AO236" i="9" s="1"/>
  <c r="AZ164" i="9"/>
  <c r="AO164" i="9" s="1"/>
  <c r="AS184" i="9"/>
  <c r="AS185" i="9"/>
  <c r="AS110" i="9"/>
  <c r="AS328" i="9"/>
  <c r="AZ326" i="9"/>
  <c r="AO326" i="9" s="1"/>
  <c r="AZ256" i="9"/>
  <c r="AO256" i="9" s="1"/>
  <c r="AZ259" i="9"/>
  <c r="AO259" i="9" s="1"/>
  <c r="AZ251" i="9"/>
  <c r="AO251" i="9" s="1"/>
  <c r="AZ270" i="9"/>
  <c r="AO270" i="9" s="1"/>
  <c r="AZ263" i="9"/>
  <c r="AO263" i="9" s="1"/>
  <c r="AZ261" i="9"/>
  <c r="AO261" i="9" s="1"/>
  <c r="AZ90" i="9"/>
  <c r="AO90" i="9" s="1"/>
  <c r="AP90" i="9" s="1"/>
  <c r="AZ92" i="9"/>
  <c r="AO92" i="9" s="1"/>
  <c r="AP92" i="9" s="1"/>
  <c r="AZ117" i="9"/>
  <c r="AO117" i="9" s="1"/>
  <c r="AP117" i="9" s="1"/>
  <c r="AZ129" i="9"/>
  <c r="AO129" i="9" s="1"/>
  <c r="AP129" i="9" s="1"/>
  <c r="AZ154" i="9"/>
  <c r="AO154" i="9" s="1"/>
  <c r="AP154" i="9" s="1"/>
  <c r="AZ278" i="9"/>
  <c r="AO278" i="9" s="1"/>
  <c r="AZ177" i="9"/>
  <c r="AO177" i="9" s="1"/>
  <c r="AZ193" i="9"/>
  <c r="AO193" i="9" s="1"/>
  <c r="AZ294" i="9"/>
  <c r="AO294" i="9" s="1"/>
  <c r="AZ182" i="9"/>
  <c r="AO182" i="9" s="1"/>
  <c r="AZ202" i="9"/>
  <c r="AO202" i="9" s="1"/>
  <c r="AZ198" i="9"/>
  <c r="AO198" i="9" s="1"/>
  <c r="AZ220" i="9"/>
  <c r="AO220" i="9" s="1"/>
  <c r="AZ305" i="9"/>
  <c r="AO305" i="9" s="1"/>
  <c r="AZ174" i="9"/>
  <c r="AO174" i="9" s="1"/>
  <c r="AZ316" i="9"/>
  <c r="AO316" i="9" s="1"/>
  <c r="AS317" i="9"/>
  <c r="AS296" i="9"/>
  <c r="AZ325" i="9"/>
  <c r="AO325" i="9" s="1"/>
  <c r="AZ254" i="9"/>
  <c r="AO254" i="9" s="1"/>
  <c r="AZ269" i="9"/>
  <c r="AO269" i="9" s="1"/>
  <c r="AZ265" i="9"/>
  <c r="AO265" i="9" s="1"/>
  <c r="AZ133" i="9"/>
  <c r="AO133" i="9" s="1"/>
  <c r="AP133" i="9" s="1"/>
  <c r="AZ98" i="9"/>
  <c r="AO98" i="9" s="1"/>
  <c r="AP98" i="9" s="1"/>
  <c r="AZ97" i="9"/>
  <c r="AO97" i="9" s="1"/>
  <c r="AP97" i="9" s="1"/>
  <c r="AZ116" i="9"/>
  <c r="AO116" i="9" s="1"/>
  <c r="AP116" i="9" s="1"/>
  <c r="AZ125" i="9"/>
  <c r="AO125" i="9" s="1"/>
  <c r="AP125" i="9" s="1"/>
  <c r="AZ142" i="9"/>
  <c r="AO142" i="9" s="1"/>
  <c r="AP142" i="9" s="1"/>
  <c r="AZ156" i="9"/>
  <c r="AO156" i="9" s="1"/>
  <c r="AP156" i="9" s="1"/>
  <c r="AZ178" i="9"/>
  <c r="AO178" i="9" s="1"/>
  <c r="AZ186" i="9"/>
  <c r="AO186" i="9" s="1"/>
  <c r="AZ282" i="9"/>
  <c r="AO282" i="9" s="1"/>
  <c r="AZ152" i="9"/>
  <c r="AO152" i="9" s="1"/>
  <c r="AZ176" i="9"/>
  <c r="AO176" i="9" s="1"/>
  <c r="AZ299" i="9"/>
  <c r="AO299" i="9" s="1"/>
  <c r="AZ319" i="9"/>
  <c r="AO319" i="9" s="1"/>
  <c r="AZ148" i="9"/>
  <c r="AO148" i="9" s="1"/>
  <c r="AZ192" i="9"/>
  <c r="AO192" i="9" s="1"/>
  <c r="AZ195" i="9"/>
  <c r="AO195" i="9" s="1"/>
  <c r="AZ274" i="9"/>
  <c r="AO274" i="9" s="1"/>
  <c r="AZ181" i="9"/>
  <c r="AO181" i="9" s="1"/>
  <c r="AZ209" i="9"/>
  <c r="AO209" i="9" s="1"/>
  <c r="AZ214" i="9"/>
  <c r="AO214" i="9" s="1"/>
  <c r="AZ211" i="9"/>
  <c r="AO211" i="9" s="1"/>
  <c r="AZ213" i="9"/>
  <c r="AO213" i="9" s="1"/>
  <c r="AZ218" i="9"/>
  <c r="AO218" i="9" s="1"/>
  <c r="AZ212" i="9"/>
  <c r="AO212" i="9" s="1"/>
  <c r="AZ289" i="9"/>
  <c r="AO289" i="9" s="1"/>
  <c r="AZ302" i="9"/>
  <c r="AO302" i="9" s="1"/>
  <c r="AZ307" i="9"/>
  <c r="AO307" i="9" s="1"/>
  <c r="AZ321" i="9"/>
  <c r="AO321" i="9" s="1"/>
  <c r="AZ223" i="9"/>
  <c r="AO223" i="9" s="1"/>
  <c r="AZ239" i="9"/>
  <c r="AO239" i="9" s="1"/>
  <c r="AZ169" i="9"/>
  <c r="AO169" i="9" s="1"/>
  <c r="AZ163" i="9"/>
  <c r="AO163" i="9" s="1"/>
  <c r="AS279" i="9"/>
  <c r="AS189" i="9"/>
  <c r="AS277" i="9"/>
  <c r="AZ281" i="9"/>
  <c r="AO281" i="9" s="1"/>
  <c r="AZ253" i="9"/>
  <c r="AO253" i="9" s="1"/>
  <c r="AZ257" i="9"/>
  <c r="AO257" i="9" s="1"/>
  <c r="AZ268" i="9"/>
  <c r="AO268" i="9" s="1"/>
  <c r="AZ264" i="9"/>
  <c r="AO264" i="9" s="1"/>
  <c r="AZ267" i="9"/>
  <c r="AO267" i="9" s="1"/>
  <c r="AZ260" i="9"/>
  <c r="AO260" i="9" s="1"/>
  <c r="AZ131" i="9"/>
  <c r="AO131" i="9" s="1"/>
  <c r="AP131" i="9" s="1"/>
  <c r="AZ89" i="9"/>
  <c r="AO89" i="9" s="1"/>
  <c r="AP89" i="9" s="1"/>
  <c r="AZ93" i="9"/>
  <c r="AO93" i="9" s="1"/>
  <c r="AP93" i="9" s="1"/>
  <c r="AZ88" i="9"/>
  <c r="AO88" i="9" s="1"/>
  <c r="AP88" i="9" s="1"/>
  <c r="AZ115" i="9"/>
  <c r="AO115" i="9" s="1"/>
  <c r="AP115" i="9" s="1"/>
  <c r="AZ113" i="9"/>
  <c r="AO113" i="9" s="1"/>
  <c r="AP113" i="9" s="1"/>
  <c r="AZ155" i="9"/>
  <c r="AO155" i="9" s="1"/>
  <c r="AZ179" i="9"/>
  <c r="AO179" i="9" s="1"/>
  <c r="AZ314" i="9"/>
  <c r="AO314" i="9" s="1"/>
  <c r="AZ153" i="9"/>
  <c r="AO153" i="9" s="1"/>
  <c r="AZ300" i="9"/>
  <c r="AO300" i="9" s="1"/>
  <c r="AZ320" i="9"/>
  <c r="AO320" i="9" s="1"/>
  <c r="AZ309" i="9"/>
  <c r="AO309" i="9" s="1"/>
  <c r="AZ150" i="9"/>
  <c r="AO150" i="9" s="1"/>
  <c r="AP150" i="9" s="1"/>
  <c r="AZ196" i="9"/>
  <c r="AO196" i="9" s="1"/>
  <c r="AZ275" i="9"/>
  <c r="AO275" i="9" s="1"/>
  <c r="AZ292" i="9"/>
  <c r="AO292" i="9" s="1"/>
  <c r="AZ312" i="9"/>
  <c r="AO312" i="9" s="1"/>
  <c r="AZ217" i="9"/>
  <c r="AO217" i="9" s="1"/>
  <c r="AZ199" i="9"/>
  <c r="AO199" i="9" s="1"/>
  <c r="AZ215" i="9"/>
  <c r="AO215" i="9" s="1"/>
  <c r="AZ221" i="9"/>
  <c r="AO221" i="9" s="1"/>
  <c r="AZ200" i="9"/>
  <c r="AO200" i="9" s="1"/>
  <c r="AZ216" i="9"/>
  <c r="AO216" i="9" s="1"/>
  <c r="AZ304" i="9"/>
  <c r="AO304" i="9" s="1"/>
  <c r="AZ308" i="9"/>
  <c r="AO308" i="9" s="1"/>
  <c r="AZ322" i="9"/>
  <c r="AO322" i="9" s="1"/>
  <c r="AZ233" i="9"/>
  <c r="AO233" i="9" s="1"/>
  <c r="AZ170" i="9"/>
  <c r="AO170" i="9" s="1"/>
  <c r="AZ315" i="9"/>
  <c r="AO315" i="9" s="1"/>
  <c r="AS297" i="9"/>
  <c r="AS276" i="9"/>
  <c r="AS284" i="9"/>
  <c r="AZ280" i="9"/>
  <c r="AO280" i="9" s="1"/>
  <c r="AZ126" i="9"/>
  <c r="AO126" i="9" s="1"/>
  <c r="AZ255" i="9"/>
  <c r="AO255" i="9" s="1"/>
  <c r="AZ258" i="9"/>
  <c r="AO258" i="9" s="1"/>
  <c r="AZ271" i="9"/>
  <c r="AO271" i="9" s="1"/>
  <c r="AZ266" i="9"/>
  <c r="AO266" i="9" s="1"/>
  <c r="AZ252" i="9"/>
  <c r="AO252" i="9" s="1"/>
  <c r="AZ262" i="9"/>
  <c r="AO262" i="9" s="1"/>
  <c r="AT329" i="9"/>
  <c r="AV144" i="9"/>
  <c r="AZ144" i="9"/>
  <c r="AO144" i="9" s="1"/>
  <c r="AV126" i="9"/>
  <c r="AV323" i="9"/>
  <c r="AZ323" i="9"/>
  <c r="AO323" i="9" s="1"/>
  <c r="AV128" i="9"/>
  <c r="AZ128" i="9"/>
  <c r="AO128" i="9" s="1"/>
  <c r="AV143" i="9"/>
  <c r="AZ143" i="9"/>
  <c r="AO143" i="9" s="1"/>
  <c r="AV127" i="9"/>
  <c r="AZ127" i="9"/>
  <c r="AO127" i="9" s="1"/>
  <c r="AV254" i="9"/>
  <c r="AI254" i="9"/>
  <c r="AV265" i="9"/>
  <c r="AI265" i="9"/>
  <c r="AV256" i="9"/>
  <c r="AI256" i="9"/>
  <c r="AV251" i="9"/>
  <c r="AI251" i="9"/>
  <c r="AV263" i="9"/>
  <c r="AI263" i="9"/>
  <c r="AV250" i="9"/>
  <c r="AI250" i="9"/>
  <c r="AV253" i="9"/>
  <c r="AI253" i="9"/>
  <c r="AV257" i="9"/>
  <c r="AI257" i="9"/>
  <c r="AV268" i="9"/>
  <c r="AI268" i="9"/>
  <c r="AV264" i="9"/>
  <c r="AI264" i="9"/>
  <c r="AV267" i="9"/>
  <c r="AI267" i="9"/>
  <c r="AV255" i="9"/>
  <c r="AI255" i="9"/>
  <c r="AV266" i="9"/>
  <c r="AI266" i="9"/>
  <c r="AV252" i="9"/>
  <c r="AI252" i="9"/>
  <c r="AV325" i="9"/>
  <c r="AI325" i="9"/>
  <c r="AV326" i="9"/>
  <c r="AI326" i="9"/>
  <c r="AI97" i="9"/>
  <c r="AV97" i="9"/>
  <c r="AI125" i="9"/>
  <c r="AV125" i="9"/>
  <c r="AI186" i="9"/>
  <c r="AV186" i="9"/>
  <c r="AI288" i="9"/>
  <c r="AV288" i="9"/>
  <c r="AI149" i="9"/>
  <c r="AV149" i="9"/>
  <c r="AI183" i="9"/>
  <c r="AV183" i="9"/>
  <c r="AI207" i="9"/>
  <c r="AV207" i="9"/>
  <c r="AI210" i="9"/>
  <c r="AV210" i="9"/>
  <c r="AI289" i="9"/>
  <c r="AV289" i="9"/>
  <c r="AI307" i="9"/>
  <c r="AV307" i="9"/>
  <c r="AI223" i="9"/>
  <c r="AV223" i="9"/>
  <c r="AI174" i="9"/>
  <c r="AV174" i="9"/>
  <c r="AI316" i="9"/>
  <c r="AV316" i="9"/>
  <c r="AI89" i="9"/>
  <c r="AV89" i="9"/>
  <c r="AI93" i="9"/>
  <c r="AV93" i="9"/>
  <c r="AI88" i="9"/>
  <c r="AV88" i="9"/>
  <c r="AI115" i="9"/>
  <c r="AV115" i="9"/>
  <c r="AI113" i="9"/>
  <c r="AV113" i="9"/>
  <c r="AI155" i="9"/>
  <c r="AV155" i="9"/>
  <c r="AI179" i="9"/>
  <c r="AV179" i="9"/>
  <c r="AI258" i="9"/>
  <c r="AV258" i="9"/>
  <c r="AI287" i="9"/>
  <c r="AV287" i="9"/>
  <c r="AI152" i="9"/>
  <c r="AV152" i="9"/>
  <c r="AI176" i="9"/>
  <c r="AV176" i="9"/>
  <c r="AI299" i="9"/>
  <c r="AV299" i="9"/>
  <c r="AI319" i="9"/>
  <c r="AV319" i="9"/>
  <c r="AI148" i="9"/>
  <c r="AV148" i="9"/>
  <c r="AI192" i="9"/>
  <c r="AV192" i="9"/>
  <c r="AI195" i="9"/>
  <c r="AV195" i="9"/>
  <c r="AI275" i="9"/>
  <c r="AV275" i="9"/>
  <c r="AI292" i="9"/>
  <c r="AV292" i="9"/>
  <c r="AI312" i="9"/>
  <c r="AV312" i="9"/>
  <c r="AI181" i="9"/>
  <c r="AV181" i="9"/>
  <c r="AI209" i="9"/>
  <c r="AV209" i="9"/>
  <c r="AI214" i="9"/>
  <c r="AV214" i="9"/>
  <c r="AI211" i="9"/>
  <c r="AV211" i="9"/>
  <c r="AI213" i="9"/>
  <c r="AV213" i="9"/>
  <c r="AI218" i="9"/>
  <c r="AV218" i="9"/>
  <c r="AI212" i="9"/>
  <c r="AV212" i="9"/>
  <c r="AI271" i="9"/>
  <c r="AV271" i="9"/>
  <c r="AI304" i="9"/>
  <c r="AV304" i="9"/>
  <c r="AI308" i="9"/>
  <c r="AV308" i="9"/>
  <c r="AI322" i="9"/>
  <c r="AV322" i="9"/>
  <c r="AI233" i="9"/>
  <c r="AV233" i="9"/>
  <c r="AI238" i="9"/>
  <c r="AV238" i="9"/>
  <c r="AI173" i="9"/>
  <c r="AV173" i="9"/>
  <c r="AI236" i="9"/>
  <c r="AV236" i="9"/>
  <c r="AI164" i="9"/>
  <c r="AV164" i="9"/>
  <c r="AI133" i="9"/>
  <c r="AV133" i="9"/>
  <c r="AI142" i="9"/>
  <c r="AV142" i="9"/>
  <c r="AI178" i="9"/>
  <c r="AV178" i="9"/>
  <c r="AI278" i="9"/>
  <c r="AV278" i="9"/>
  <c r="AI285" i="9"/>
  <c r="AV285" i="9"/>
  <c r="AI194" i="9"/>
  <c r="AV194" i="9"/>
  <c r="AI260" i="9"/>
  <c r="AV260" i="9"/>
  <c r="AI274" i="9"/>
  <c r="AV274" i="9"/>
  <c r="AI206" i="9"/>
  <c r="AV206" i="9"/>
  <c r="AI201" i="9"/>
  <c r="AV201" i="9"/>
  <c r="AI208" i="9"/>
  <c r="AV208" i="9"/>
  <c r="AI269" i="9"/>
  <c r="AV269" i="9"/>
  <c r="AI302" i="9"/>
  <c r="AV302" i="9"/>
  <c r="AI321" i="9"/>
  <c r="AV321" i="9"/>
  <c r="AI281" i="9"/>
  <c r="AV281" i="9"/>
  <c r="AI235" i="9"/>
  <c r="AV235" i="9"/>
  <c r="AI131" i="9"/>
  <c r="AV131" i="9"/>
  <c r="AI90" i="9"/>
  <c r="AV90" i="9"/>
  <c r="AI91" i="9"/>
  <c r="AV91" i="9"/>
  <c r="AI92" i="9"/>
  <c r="AV92" i="9"/>
  <c r="AI114" i="9"/>
  <c r="AV114" i="9"/>
  <c r="AI117" i="9"/>
  <c r="AV117" i="9"/>
  <c r="AI129" i="9"/>
  <c r="AV129" i="9"/>
  <c r="AI291" i="9"/>
  <c r="AV291" i="9"/>
  <c r="AI154" i="9"/>
  <c r="AV154" i="9"/>
  <c r="AI180" i="9"/>
  <c r="AV180" i="9"/>
  <c r="AI190" i="9"/>
  <c r="AV190" i="9"/>
  <c r="AI259" i="9"/>
  <c r="AV259" i="9"/>
  <c r="AI282" i="9"/>
  <c r="AV282" i="9"/>
  <c r="AI286" i="9"/>
  <c r="AV286" i="9"/>
  <c r="AI314" i="9"/>
  <c r="AV314" i="9"/>
  <c r="AI153" i="9"/>
  <c r="AV153" i="9"/>
  <c r="AI300" i="9"/>
  <c r="AV300" i="9"/>
  <c r="AI320" i="9"/>
  <c r="AV320" i="9"/>
  <c r="AI309" i="9"/>
  <c r="AV309" i="9"/>
  <c r="AI150" i="9"/>
  <c r="AV150" i="9"/>
  <c r="AI196" i="9"/>
  <c r="AV196" i="9"/>
  <c r="AI261" i="9"/>
  <c r="AV261" i="9"/>
  <c r="AI272" i="9"/>
  <c r="AV272" i="9"/>
  <c r="AI294" i="9"/>
  <c r="AV294" i="9"/>
  <c r="AI313" i="9"/>
  <c r="AV313" i="9"/>
  <c r="AI217" i="9"/>
  <c r="AV217" i="9"/>
  <c r="AI199" i="9"/>
  <c r="AV199" i="9"/>
  <c r="AI215" i="9"/>
  <c r="AV215" i="9"/>
  <c r="AI221" i="9"/>
  <c r="AV221" i="9"/>
  <c r="AI200" i="9"/>
  <c r="AV200" i="9"/>
  <c r="AI216" i="9"/>
  <c r="AV216" i="9"/>
  <c r="AI270" i="9"/>
  <c r="AV270" i="9"/>
  <c r="AI301" i="9"/>
  <c r="AV301" i="9"/>
  <c r="AI305" i="9"/>
  <c r="AV305" i="9"/>
  <c r="AI232" i="9"/>
  <c r="AV232" i="9"/>
  <c r="AI239" i="9"/>
  <c r="AV239" i="9"/>
  <c r="AI169" i="9"/>
  <c r="AV169" i="9"/>
  <c r="AI163" i="9"/>
  <c r="AV163" i="9"/>
  <c r="AI98" i="9"/>
  <c r="AV98" i="9"/>
  <c r="AI116" i="9"/>
  <c r="AV116" i="9"/>
  <c r="AI156" i="9"/>
  <c r="AV156" i="9"/>
  <c r="AI290" i="9"/>
  <c r="AV290" i="9"/>
  <c r="AI151" i="9"/>
  <c r="AV151" i="9"/>
  <c r="AI175" i="9"/>
  <c r="AV175" i="9"/>
  <c r="AI205" i="9"/>
  <c r="AV205" i="9"/>
  <c r="AI132" i="9"/>
  <c r="AV132" i="9"/>
  <c r="AI94" i="9"/>
  <c r="AV94" i="9"/>
  <c r="AI95" i="9"/>
  <c r="AV95" i="9"/>
  <c r="AI96" i="9"/>
  <c r="AV96" i="9"/>
  <c r="AI112" i="9"/>
  <c r="AV112" i="9"/>
  <c r="AI130" i="9"/>
  <c r="AV130" i="9"/>
  <c r="AI191" i="9"/>
  <c r="AV191" i="9"/>
  <c r="AI177" i="9"/>
  <c r="AV177" i="9"/>
  <c r="AI283" i="9"/>
  <c r="AV283" i="9"/>
  <c r="AI188" i="9"/>
  <c r="AV188" i="9"/>
  <c r="AI193" i="9"/>
  <c r="AV193" i="9"/>
  <c r="AI262" i="9"/>
  <c r="AV262" i="9"/>
  <c r="AI273" i="9"/>
  <c r="AV273" i="9"/>
  <c r="AI293" i="9"/>
  <c r="AV293" i="9"/>
  <c r="AI182" i="9"/>
  <c r="AV182" i="9"/>
  <c r="AI197" i="9"/>
  <c r="AV197" i="9"/>
  <c r="AI202" i="9"/>
  <c r="AV202" i="9"/>
  <c r="AI203" i="9"/>
  <c r="AV203" i="9"/>
  <c r="AI219" i="9"/>
  <c r="AV219" i="9"/>
  <c r="AI198" i="9"/>
  <c r="AV198" i="9"/>
  <c r="AI204" i="9"/>
  <c r="AV204" i="9"/>
  <c r="AI220" i="9"/>
  <c r="AV220" i="9"/>
  <c r="AI303" i="9"/>
  <c r="AV303" i="9"/>
  <c r="AI306" i="9"/>
  <c r="AV306" i="9"/>
  <c r="AI224" i="9"/>
  <c r="AV224" i="9"/>
  <c r="AI280" i="9"/>
  <c r="AV280" i="9"/>
  <c r="AI170" i="9"/>
  <c r="AV170" i="9"/>
  <c r="AI315" i="9"/>
  <c r="AV315" i="9"/>
  <c r="AI128" i="9"/>
  <c r="AI144" i="9"/>
  <c r="AI127" i="9"/>
  <c r="AP126" i="9"/>
  <c r="AI126" i="9"/>
  <c r="AI143" i="9"/>
  <c r="AK323" i="9"/>
  <c r="AI323" i="9"/>
  <c r="AN318" i="9"/>
  <c r="AJ164" i="9"/>
  <c r="AJ173" i="9"/>
  <c r="AJ169" i="9"/>
  <c r="AJ163" i="9"/>
  <c r="AJ174" i="9"/>
  <c r="AJ170" i="9"/>
  <c r="AP155" i="9"/>
  <c r="AJ155" i="9"/>
  <c r="AJ179" i="9"/>
  <c r="AJ152" i="9"/>
  <c r="AJ176" i="9"/>
  <c r="AP148" i="9"/>
  <c r="AJ148" i="9"/>
  <c r="AJ182" i="9"/>
  <c r="AJ154" i="9"/>
  <c r="AJ180" i="9"/>
  <c r="AJ153" i="9"/>
  <c r="AJ150" i="9"/>
  <c r="AJ181" i="9"/>
  <c r="AJ177" i="9"/>
  <c r="AJ156" i="9"/>
  <c r="AJ178" i="9"/>
  <c r="AJ151" i="9"/>
  <c r="AJ175" i="9"/>
  <c r="AJ149" i="9"/>
  <c r="AJ131" i="9"/>
  <c r="AJ90" i="9"/>
  <c r="AJ91" i="9"/>
  <c r="AJ92" i="9"/>
  <c r="AJ114" i="9"/>
  <c r="AJ117" i="9"/>
  <c r="AJ129" i="9"/>
  <c r="AJ132" i="9"/>
  <c r="AJ94" i="9"/>
  <c r="AJ95" i="9"/>
  <c r="AJ96" i="9"/>
  <c r="AJ112" i="9"/>
  <c r="AJ130" i="9"/>
  <c r="AJ133" i="9"/>
  <c r="AJ98" i="9"/>
  <c r="AJ97" i="9"/>
  <c r="AJ116" i="9"/>
  <c r="AJ125" i="9"/>
  <c r="AJ142" i="9"/>
  <c r="AJ89" i="9"/>
  <c r="AJ93" i="9"/>
  <c r="AJ88" i="9"/>
  <c r="AJ115" i="9"/>
  <c r="AJ113" i="9"/>
  <c r="AJ128" i="9"/>
  <c r="AJ144" i="9"/>
  <c r="AJ143" i="9"/>
  <c r="AJ126" i="9"/>
  <c r="AJ127" i="9"/>
  <c r="AG1070" i="9"/>
  <c r="AG1071" i="9"/>
  <c r="AG1072" i="9"/>
  <c r="AG1073" i="9"/>
  <c r="AG1074" i="9"/>
  <c r="AG1075" i="9"/>
  <c r="AG1076" i="9"/>
  <c r="AG1077" i="9"/>
  <c r="AG1078" i="9"/>
  <c r="AG1079" i="9"/>
  <c r="AG1080" i="9"/>
  <c r="AG1081" i="9"/>
  <c r="AG1082" i="9"/>
  <c r="AG1083" i="9"/>
  <c r="AG1084" i="9"/>
  <c r="AG1085" i="9"/>
  <c r="AG1086" i="9"/>
  <c r="AG1087" i="9"/>
  <c r="AG1088" i="9"/>
  <c r="AG1089" i="9"/>
  <c r="AG1090" i="9"/>
  <c r="AG1091" i="9"/>
  <c r="AG1092" i="9"/>
  <c r="AG1093" i="9"/>
  <c r="AG1094" i="9"/>
  <c r="AG1095" i="9"/>
  <c r="AG1096" i="9"/>
  <c r="AG1097" i="9"/>
  <c r="AG1098" i="9"/>
  <c r="AG1099" i="9"/>
  <c r="AG1100" i="9"/>
  <c r="AG1101" i="9"/>
  <c r="AG1102" i="9"/>
  <c r="AG338" i="9"/>
  <c r="AG353" i="9"/>
  <c r="AG355" i="9"/>
  <c r="AG357" i="9"/>
  <c r="AG359" i="9"/>
  <c r="AG374" i="9"/>
  <c r="AG381" i="9"/>
  <c r="AH382" i="9"/>
  <c r="AG383" i="9"/>
  <c r="AG392" i="9"/>
  <c r="AH393" i="9"/>
  <c r="AG406" i="9"/>
  <c r="AG409" i="9"/>
  <c r="AH410" i="9"/>
  <c r="AG411" i="9"/>
  <c r="AG459" i="9"/>
  <c r="AK160" i="9"/>
  <c r="AK161" i="9"/>
  <c r="AK162" i="9"/>
  <c r="AK163" i="9"/>
  <c r="AK164" i="9"/>
  <c r="AK165" i="9"/>
  <c r="AK166" i="9"/>
  <c r="AK167" i="9"/>
  <c r="AK168" i="9"/>
  <c r="AK169" i="9"/>
  <c r="AK170" i="9"/>
  <c r="AK171" i="9"/>
  <c r="AK172" i="9"/>
  <c r="AK173" i="9"/>
  <c r="AK174" i="9"/>
  <c r="AK175" i="9"/>
  <c r="AK176" i="9"/>
  <c r="AK177" i="9"/>
  <c r="AK178" i="9"/>
  <c r="AK179" i="9"/>
  <c r="AK180" i="9"/>
  <c r="AK181" i="9"/>
  <c r="AK182" i="9"/>
  <c r="AK183" i="9"/>
  <c r="AK184" i="9"/>
  <c r="AK185" i="9"/>
  <c r="AK186" i="9"/>
  <c r="AK188" i="9"/>
  <c r="AK189" i="9"/>
  <c r="AK190" i="9"/>
  <c r="AK191" i="9"/>
  <c r="AK192" i="9"/>
  <c r="AK193" i="9"/>
  <c r="AK194" i="9"/>
  <c r="AK195" i="9"/>
  <c r="AK196" i="9"/>
  <c r="AK197" i="9"/>
  <c r="AK198" i="9"/>
  <c r="AK199" i="9"/>
  <c r="AK200" i="9"/>
  <c r="AK201" i="9"/>
  <c r="AK202" i="9"/>
  <c r="AK203" i="9"/>
  <c r="AK204" i="9"/>
  <c r="AK205" i="9"/>
  <c r="AK206" i="9"/>
  <c r="AK207" i="9"/>
  <c r="AK208" i="9"/>
  <c r="AK209" i="9"/>
  <c r="AK210" i="9"/>
  <c r="AK211" i="9"/>
  <c r="AK212" i="9"/>
  <c r="AK213" i="9"/>
  <c r="AK214" i="9"/>
  <c r="AK215" i="9"/>
  <c r="AK216" i="9"/>
  <c r="AK217" i="9"/>
  <c r="AK218" i="9"/>
  <c r="AK219" i="9"/>
  <c r="AK220" i="9"/>
  <c r="AK221" i="9"/>
  <c r="AK222" i="9"/>
  <c r="AK223" i="9"/>
  <c r="AK224" i="9"/>
  <c r="AK225" i="9"/>
  <c r="AK226" i="9"/>
  <c r="AK227" i="9"/>
  <c r="AK228" i="9"/>
  <c r="AK229" i="9"/>
  <c r="AK230" i="9"/>
  <c r="AK231" i="9"/>
  <c r="AK232" i="9"/>
  <c r="AK233" i="9"/>
  <c r="AK234" i="9"/>
  <c r="AK235" i="9"/>
  <c r="AK236" i="9"/>
  <c r="AK237" i="9"/>
  <c r="AK238" i="9"/>
  <c r="AK239" i="9"/>
  <c r="AK240" i="9"/>
  <c r="AK241" i="9"/>
  <c r="AK242" i="9"/>
  <c r="AK243" i="9"/>
  <c r="AK244" i="9"/>
  <c r="AK245" i="9"/>
  <c r="AK246" i="9"/>
  <c r="AK247" i="9"/>
  <c r="AK248" i="9"/>
  <c r="AK249" i="9"/>
  <c r="AK250" i="9"/>
  <c r="AK251" i="9"/>
  <c r="AK252" i="9"/>
  <c r="AK253" i="9"/>
  <c r="AK254" i="9"/>
  <c r="AK255" i="9"/>
  <c r="AK256" i="9"/>
  <c r="AK257" i="9"/>
  <c r="AK258" i="9"/>
  <c r="AK259" i="9"/>
  <c r="AK260" i="9"/>
  <c r="AK261" i="9"/>
  <c r="AK262" i="9"/>
  <c r="AK263" i="9"/>
  <c r="AK264" i="9"/>
  <c r="AK265" i="9"/>
  <c r="AK266" i="9"/>
  <c r="AK267" i="9"/>
  <c r="AK268" i="9"/>
  <c r="AK269" i="9"/>
  <c r="AK270" i="9"/>
  <c r="AK271" i="9"/>
  <c r="AK272" i="9"/>
  <c r="AK273" i="9"/>
  <c r="AK274" i="9"/>
  <c r="AK275" i="9"/>
  <c r="AK276" i="9"/>
  <c r="AK277" i="9"/>
  <c r="AK278" i="9"/>
  <c r="AK279" i="9"/>
  <c r="AK280" i="9"/>
  <c r="AK281" i="9"/>
  <c r="AK282" i="9"/>
  <c r="AK283" i="9"/>
  <c r="AK284" i="9"/>
  <c r="AK285" i="9"/>
  <c r="AK286" i="9"/>
  <c r="AK287" i="9"/>
  <c r="AK288" i="9"/>
  <c r="AK289" i="9"/>
  <c r="AK290" i="9"/>
  <c r="AK291" i="9"/>
  <c r="AK292" i="9"/>
  <c r="AK293" i="9"/>
  <c r="AK294" i="9"/>
  <c r="AK295" i="9"/>
  <c r="AK296" i="9"/>
  <c r="AK297" i="9"/>
  <c r="AK298" i="9"/>
  <c r="AK299" i="9"/>
  <c r="AK300" i="9"/>
  <c r="AK301" i="9"/>
  <c r="AK302" i="9"/>
  <c r="AK303" i="9"/>
  <c r="AK304" i="9"/>
  <c r="AK305" i="9"/>
  <c r="AK306" i="9"/>
  <c r="AK307" i="9"/>
  <c r="AK308" i="9"/>
  <c r="AK309" i="9"/>
  <c r="AK312" i="9"/>
  <c r="AK313" i="9"/>
  <c r="AK314" i="9"/>
  <c r="AK315" i="9"/>
  <c r="AK316" i="9"/>
  <c r="AK317" i="9"/>
  <c r="AK319" i="9"/>
  <c r="AK320" i="9"/>
  <c r="AK321" i="9"/>
  <c r="AK322" i="9"/>
  <c r="AK324" i="9"/>
  <c r="AK325" i="9"/>
  <c r="AK326" i="9"/>
  <c r="AK328" i="9"/>
  <c r="AK332" i="9"/>
  <c r="AK335" i="9"/>
  <c r="AK336" i="9"/>
  <c r="AK337" i="9"/>
  <c r="AK338" i="9"/>
  <c r="AK339" i="9"/>
  <c r="AK340" i="9"/>
  <c r="AK357" i="9"/>
  <c r="AK359" i="9"/>
  <c r="AK374" i="9"/>
  <c r="AK380" i="9"/>
  <c r="AK381" i="9"/>
  <c r="AK382" i="9"/>
  <c r="AK383" i="9"/>
  <c r="AK391" i="9"/>
  <c r="AK392" i="9"/>
  <c r="AK393" i="9"/>
  <c r="AK401" i="9"/>
  <c r="AK412" i="9"/>
  <c r="AK459" i="9"/>
  <c r="AK534" i="9"/>
  <c r="AK575" i="9"/>
  <c r="AK640" i="9"/>
  <c r="AK641" i="9"/>
  <c r="AK642" i="9"/>
  <c r="AK649" i="9"/>
  <c r="AK650" i="9"/>
  <c r="AK661" i="9"/>
  <c r="AK662" i="9"/>
  <c r="AK772" i="9"/>
  <c r="AK773" i="9"/>
  <c r="AK774" i="9"/>
  <c r="AK775" i="9"/>
  <c r="AK776" i="9"/>
  <c r="AK777" i="9"/>
  <c r="AK782" i="9"/>
  <c r="AK792" i="9"/>
  <c r="AK796" i="9"/>
  <c r="AK797" i="9"/>
  <c r="AK798" i="9"/>
  <c r="AK799" i="9"/>
  <c r="AK800" i="9"/>
  <c r="AK801" i="9"/>
  <c r="AK802" i="9"/>
  <c r="AK803" i="9"/>
  <c r="AK804" i="9"/>
  <c r="AK805" i="9"/>
  <c r="AK806" i="9"/>
  <c r="AK807" i="9"/>
  <c r="AK808" i="9"/>
  <c r="AK809" i="9"/>
  <c r="AK810" i="9"/>
  <c r="AK811" i="9"/>
  <c r="AK812" i="9"/>
  <c r="AK813" i="9"/>
  <c r="AK814" i="9"/>
  <c r="AK815" i="9"/>
  <c r="AK816" i="9"/>
  <c r="AK817" i="9"/>
  <c r="AK818" i="9"/>
  <c r="AK819" i="9"/>
  <c r="AK820" i="9"/>
  <c r="AK821" i="9"/>
  <c r="AK822" i="9"/>
  <c r="AK823" i="9"/>
  <c r="AK824" i="9"/>
  <c r="AK825" i="9"/>
  <c r="AK826" i="9"/>
  <c r="AK827" i="9"/>
  <c r="AK828" i="9"/>
  <c r="AK829" i="9"/>
  <c r="AK830" i="9"/>
  <c r="AK831" i="9"/>
  <c r="AK832" i="9"/>
  <c r="AK833" i="9"/>
  <c r="AK834" i="9"/>
  <c r="AK835" i="9"/>
  <c r="AK836" i="9"/>
  <c r="AK837" i="9"/>
  <c r="AK838" i="9"/>
  <c r="AK839" i="9"/>
  <c r="AK840" i="9"/>
  <c r="AK841" i="9"/>
  <c r="AK842" i="9"/>
  <c r="AK843" i="9"/>
  <c r="AK844" i="9"/>
  <c r="AK845" i="9"/>
  <c r="AK846" i="9"/>
  <c r="AK847" i="9"/>
  <c r="AK848" i="9"/>
  <c r="AK849" i="9"/>
  <c r="AK850" i="9"/>
  <c r="AK851" i="9"/>
  <c r="AK852" i="9"/>
  <c r="AK853" i="9"/>
  <c r="AK854" i="9"/>
  <c r="AK855" i="9"/>
  <c r="AK856" i="9"/>
  <c r="AK857" i="9"/>
  <c r="AK858" i="9"/>
  <c r="AK859" i="9"/>
  <c r="AK860" i="9"/>
  <c r="AK861" i="9"/>
  <c r="AK862" i="9"/>
  <c r="AK863" i="9"/>
  <c r="AK864" i="9"/>
  <c r="AK865" i="9"/>
  <c r="AK866" i="9"/>
  <c r="AK867" i="9"/>
  <c r="AK868" i="9"/>
  <c r="AK869" i="9"/>
  <c r="AK870" i="9"/>
  <c r="AK871" i="9"/>
  <c r="AK872" i="9"/>
  <c r="AK873" i="9"/>
  <c r="AK874" i="9"/>
  <c r="AK875" i="9"/>
  <c r="AK876" i="9"/>
  <c r="AK877" i="9"/>
  <c r="AK878" i="9"/>
  <c r="AK879" i="9"/>
  <c r="AK880" i="9"/>
  <c r="AK881" i="9"/>
  <c r="AK882" i="9"/>
  <c r="AK883" i="9"/>
  <c r="AK884" i="9"/>
  <c r="AK885" i="9"/>
  <c r="AK159" i="9"/>
  <c r="AN52" i="9"/>
  <c r="AN64" i="9"/>
  <c r="AN84" i="9"/>
  <c r="AP110" i="9"/>
  <c r="AP111" i="9"/>
  <c r="AP140" i="9"/>
  <c r="AP141" i="9"/>
  <c r="AP157" i="9"/>
  <c r="AP158" i="9"/>
  <c r="AP151" i="9" l="1"/>
  <c r="AG1069" i="9"/>
  <c r="AG1061" i="9"/>
  <c r="AG1049" i="9"/>
  <c r="AG1037" i="9"/>
  <c r="AG1021" i="9"/>
  <c r="AG1009" i="9"/>
  <c r="AG993" i="9"/>
  <c r="AG981" i="9"/>
  <c r="AG969" i="9"/>
  <c r="AG957" i="9"/>
  <c r="AG945" i="9"/>
  <c r="AG929" i="9"/>
  <c r="AG917" i="9"/>
  <c r="AG905" i="9"/>
  <c r="AG889" i="9"/>
  <c r="AG877" i="9"/>
  <c r="AG861" i="9"/>
  <c r="AG849" i="9"/>
  <c r="AG825" i="9"/>
  <c r="AH817" i="9"/>
  <c r="AH805" i="9"/>
  <c r="AG797" i="9"/>
  <c r="AG772" i="9"/>
  <c r="AZ318" i="9"/>
  <c r="AO318" i="9" s="1"/>
  <c r="AS128" i="9"/>
  <c r="AS303" i="9"/>
  <c r="AS202" i="9"/>
  <c r="AS283" i="9"/>
  <c r="AS112" i="9"/>
  <c r="AS175" i="9"/>
  <c r="AS163" i="9"/>
  <c r="AS305" i="9"/>
  <c r="AS200" i="9"/>
  <c r="AS217" i="9"/>
  <c r="AS261" i="9"/>
  <c r="AS320" i="9"/>
  <c r="AS153" i="9"/>
  <c r="AS259" i="9"/>
  <c r="AS180" i="9"/>
  <c r="AS117" i="9"/>
  <c r="AS90" i="9"/>
  <c r="AS321" i="9"/>
  <c r="AS201" i="9"/>
  <c r="AS194" i="9"/>
  <c r="AS164" i="9"/>
  <c r="AS233" i="9"/>
  <c r="AS271" i="9"/>
  <c r="AS211" i="9"/>
  <c r="AS312" i="9"/>
  <c r="AS192" i="9"/>
  <c r="AS176" i="9"/>
  <c r="AS179" i="9"/>
  <c r="AS88" i="9"/>
  <c r="AS307" i="9"/>
  <c r="AS288" i="9"/>
  <c r="AT185" i="9"/>
  <c r="AZ52" i="9"/>
  <c r="AO52" i="9" s="1"/>
  <c r="AG1068" i="9"/>
  <c r="AG1064" i="9"/>
  <c r="AG1060" i="9"/>
  <c r="AG1056" i="9"/>
  <c r="AG1052" i="9"/>
  <c r="AG1048" i="9"/>
  <c r="AG1044" i="9"/>
  <c r="AG1040" i="9"/>
  <c r="AG1036" i="9"/>
  <c r="AG1032" i="9"/>
  <c r="AG1028" i="9"/>
  <c r="AG1024" i="9"/>
  <c r="AG1020" i="9"/>
  <c r="AG1016" i="9"/>
  <c r="AG1012" i="9"/>
  <c r="AG1008" i="9"/>
  <c r="AG1004" i="9"/>
  <c r="AG1000" i="9"/>
  <c r="AG996" i="9"/>
  <c r="AG992" i="9"/>
  <c r="AG988" i="9"/>
  <c r="AG984" i="9"/>
  <c r="AG980" i="9"/>
  <c r="AG976" i="9"/>
  <c r="AG972" i="9"/>
  <c r="AG968" i="9"/>
  <c r="AG964" i="9"/>
  <c r="AG960" i="9"/>
  <c r="AG956" i="9"/>
  <c r="AG952" i="9"/>
  <c r="AG948" i="9"/>
  <c r="AG944" i="9"/>
  <c r="AG940" i="9"/>
  <c r="AG936" i="9"/>
  <c r="AG932" i="9"/>
  <c r="AG928" i="9"/>
  <c r="AG924" i="9"/>
  <c r="AG920" i="9"/>
  <c r="AG916" i="9"/>
  <c r="AG912" i="9"/>
  <c r="AG908" i="9"/>
  <c r="AG904" i="9"/>
  <c r="AG900" i="9"/>
  <c r="AG896" i="9"/>
  <c r="AG892" i="9"/>
  <c r="AG888" i="9"/>
  <c r="AG884" i="9"/>
  <c r="AG880" i="9"/>
  <c r="AG876" i="9"/>
  <c r="AG872" i="9"/>
  <c r="AG868" i="9"/>
  <c r="AG864" i="9"/>
  <c r="AG860" i="9"/>
  <c r="AG856" i="9"/>
  <c r="AG852" i="9"/>
  <c r="AG848" i="9"/>
  <c r="AG844" i="9"/>
  <c r="AG840" i="9"/>
  <c r="AG832" i="9"/>
  <c r="AH828" i="9"/>
  <c r="AG824" i="9"/>
  <c r="AG816" i="9"/>
  <c r="AH812" i="9"/>
  <c r="AG808" i="9"/>
  <c r="AG800" i="9"/>
  <c r="AH796" i="9"/>
  <c r="AG792" i="9"/>
  <c r="AG775" i="9"/>
  <c r="AG662" i="9"/>
  <c r="AG642" i="9"/>
  <c r="AG534" i="9"/>
  <c r="AP153" i="9"/>
  <c r="AS323" i="9"/>
  <c r="AS325" i="9"/>
  <c r="AS266" i="9"/>
  <c r="AS267" i="9"/>
  <c r="AS268" i="9"/>
  <c r="AS253" i="9"/>
  <c r="AS263" i="9"/>
  <c r="AS256" i="9"/>
  <c r="AS254" i="9"/>
  <c r="AP143" i="9"/>
  <c r="AT277" i="9"/>
  <c r="AT279" i="9"/>
  <c r="AG1065" i="9"/>
  <c r="AG1053" i="9"/>
  <c r="AG1041" i="9"/>
  <c r="AG1029" i="9"/>
  <c r="AG1017" i="9"/>
  <c r="AG1005" i="9"/>
  <c r="AG989" i="9"/>
  <c r="AG977" i="9"/>
  <c r="AG961" i="9"/>
  <c r="AG949" i="9"/>
  <c r="AG937" i="9"/>
  <c r="AG925" i="9"/>
  <c r="AG913" i="9"/>
  <c r="AG901" i="9"/>
  <c r="AG893" i="9"/>
  <c r="AG881" i="9"/>
  <c r="AG869" i="9"/>
  <c r="AG857" i="9"/>
  <c r="AG845" i="9"/>
  <c r="AH833" i="9"/>
  <c r="AG821" i="9"/>
  <c r="AG801" i="9"/>
  <c r="AG776" i="9"/>
  <c r="AG649" i="9"/>
  <c r="AH575" i="9"/>
  <c r="AS126" i="9"/>
  <c r="AS224" i="9"/>
  <c r="AS219" i="9"/>
  <c r="AS182" i="9"/>
  <c r="AS193" i="9"/>
  <c r="AS95" i="9"/>
  <c r="AS290" i="9"/>
  <c r="AS239" i="9"/>
  <c r="AS270" i="9"/>
  <c r="AS215" i="9"/>
  <c r="AS150" i="9"/>
  <c r="AS286" i="9"/>
  <c r="AS291" i="9"/>
  <c r="AS92" i="9"/>
  <c r="AS269" i="9"/>
  <c r="AS274" i="9"/>
  <c r="AS278" i="9"/>
  <c r="AS142" i="9"/>
  <c r="AS173" i="9"/>
  <c r="AS308" i="9"/>
  <c r="AS218" i="9"/>
  <c r="AS209" i="9"/>
  <c r="AS275" i="9"/>
  <c r="AS319" i="9"/>
  <c r="AS287" i="9"/>
  <c r="AS113" i="9"/>
  <c r="AS89" i="9"/>
  <c r="AS210" i="9"/>
  <c r="AS183" i="9"/>
  <c r="AS125" i="9"/>
  <c r="AP144" i="9"/>
  <c r="AT276" i="9"/>
  <c r="AT296" i="9"/>
  <c r="AG1067" i="9"/>
  <c r="AG1063" i="9"/>
  <c r="AG1059" i="9"/>
  <c r="AG1055" i="9"/>
  <c r="AG1051" i="9"/>
  <c r="AG1047" i="9"/>
  <c r="AG1043" i="9"/>
  <c r="AG1039" i="9"/>
  <c r="AG1035" i="9"/>
  <c r="AG1031" i="9"/>
  <c r="AG1027" i="9"/>
  <c r="AG1023" i="9"/>
  <c r="AG1019" i="9"/>
  <c r="AG1015" i="9"/>
  <c r="AG1011" i="9"/>
  <c r="AG1007" i="9"/>
  <c r="AG1003" i="9"/>
  <c r="AG999" i="9"/>
  <c r="AG995" i="9"/>
  <c r="AG991" i="9"/>
  <c r="AG987" i="9"/>
  <c r="AG983" i="9"/>
  <c r="AG979" i="9"/>
  <c r="AG975" i="9"/>
  <c r="AG971" i="9"/>
  <c r="AG967" i="9"/>
  <c r="AG963" i="9"/>
  <c r="AG959" i="9"/>
  <c r="AG955" i="9"/>
  <c r="AG951" i="9"/>
  <c r="AG947" i="9"/>
  <c r="AG943" i="9"/>
  <c r="AG939" i="9"/>
  <c r="AG935" i="9"/>
  <c r="AG931" i="9"/>
  <c r="AG927" i="9"/>
  <c r="AG923" i="9"/>
  <c r="AG919" i="9"/>
  <c r="AG915" i="9"/>
  <c r="AG911" i="9"/>
  <c r="AG907" i="9"/>
  <c r="AG903" i="9"/>
  <c r="AG899" i="9"/>
  <c r="AG895" i="9"/>
  <c r="AG891" i="9"/>
  <c r="AG887" i="9"/>
  <c r="AG883" i="9"/>
  <c r="AG879" i="9"/>
  <c r="AG875" i="9"/>
  <c r="AG871" i="9"/>
  <c r="AG867" i="9"/>
  <c r="AG863" i="9"/>
  <c r="AG859" i="9"/>
  <c r="AG855" i="9"/>
  <c r="AG851" i="9"/>
  <c r="AG847" i="9"/>
  <c r="AG843" i="9"/>
  <c r="AG839" i="9"/>
  <c r="AG835" i="9"/>
  <c r="AG831" i="9"/>
  <c r="AG827" i="9"/>
  <c r="AG823" i="9"/>
  <c r="AG819" i="9"/>
  <c r="AG815" i="9"/>
  <c r="AG811" i="9"/>
  <c r="AG807" i="9"/>
  <c r="AG803" i="9"/>
  <c r="AG799" i="9"/>
  <c r="AH661" i="9"/>
  <c r="AG641" i="9"/>
  <c r="AP152" i="9"/>
  <c r="AS127" i="9"/>
  <c r="AS315" i="9"/>
  <c r="AS280" i="9"/>
  <c r="AS306" i="9"/>
  <c r="AS220" i="9"/>
  <c r="AS198" i="9"/>
  <c r="AS203" i="9"/>
  <c r="AS197" i="9"/>
  <c r="AS293" i="9"/>
  <c r="AS262" i="9"/>
  <c r="AS188" i="9"/>
  <c r="AS177" i="9"/>
  <c r="AS130" i="9"/>
  <c r="AS96" i="9"/>
  <c r="AS94" i="9"/>
  <c r="AS205" i="9"/>
  <c r="AS151" i="9"/>
  <c r="AS156" i="9"/>
  <c r="AS98" i="9"/>
  <c r="AS169" i="9"/>
  <c r="AS232" i="9"/>
  <c r="AS301" i="9"/>
  <c r="AS216" i="9"/>
  <c r="AS221" i="9"/>
  <c r="AS199" i="9"/>
  <c r="AS313" i="9"/>
  <c r="AS272" i="9"/>
  <c r="AS196" i="9"/>
  <c r="AS309" i="9"/>
  <c r="AS300" i="9"/>
  <c r="AS314" i="9"/>
  <c r="AS282" i="9"/>
  <c r="AS190" i="9"/>
  <c r="AS154" i="9"/>
  <c r="AS129" i="9"/>
  <c r="AS114" i="9"/>
  <c r="AS91" i="9"/>
  <c r="AS131" i="9"/>
  <c r="AS281" i="9"/>
  <c r="AS302" i="9"/>
  <c r="AS208" i="9"/>
  <c r="AS206" i="9"/>
  <c r="AS260" i="9"/>
  <c r="AS285" i="9"/>
  <c r="AS178" i="9"/>
  <c r="AS133" i="9"/>
  <c r="AS236" i="9"/>
  <c r="AS238" i="9"/>
  <c r="AS322" i="9"/>
  <c r="AS304" i="9"/>
  <c r="AS212" i="9"/>
  <c r="AS213" i="9"/>
  <c r="AS214" i="9"/>
  <c r="AS181" i="9"/>
  <c r="AS292" i="9"/>
  <c r="AS195" i="9"/>
  <c r="AS148" i="9"/>
  <c r="AS299" i="9"/>
  <c r="AS152" i="9"/>
  <c r="AS258" i="9"/>
  <c r="AS155" i="9"/>
  <c r="AS115" i="9"/>
  <c r="AS93" i="9"/>
  <c r="AS316" i="9"/>
  <c r="AS223" i="9"/>
  <c r="AS289" i="9"/>
  <c r="AS207" i="9"/>
  <c r="AS149" i="9"/>
  <c r="AS186" i="9"/>
  <c r="AS97" i="9"/>
  <c r="AT284" i="9"/>
  <c r="AT297" i="9"/>
  <c r="AT317" i="9"/>
  <c r="AT110" i="9"/>
  <c r="AT184" i="9"/>
  <c r="AT295" i="9"/>
  <c r="AG1057" i="9"/>
  <c r="AG1045" i="9"/>
  <c r="AG1033" i="9"/>
  <c r="AG1025" i="9"/>
  <c r="AG1013" i="9"/>
  <c r="AG1001" i="9"/>
  <c r="AG997" i="9"/>
  <c r="AG985" i="9"/>
  <c r="AG973" i="9"/>
  <c r="AG965" i="9"/>
  <c r="AG953" i="9"/>
  <c r="AG941" i="9"/>
  <c r="AG933" i="9"/>
  <c r="AG921" i="9"/>
  <c r="AG909" i="9"/>
  <c r="AG897" i="9"/>
  <c r="AG885" i="9"/>
  <c r="AG873" i="9"/>
  <c r="AG865" i="9"/>
  <c r="AG853" i="9"/>
  <c r="AG841" i="9"/>
  <c r="AG829" i="9"/>
  <c r="AS170" i="9"/>
  <c r="AS204" i="9"/>
  <c r="AS273" i="9"/>
  <c r="AS191" i="9"/>
  <c r="AS132" i="9"/>
  <c r="AS116" i="9"/>
  <c r="AS294" i="9"/>
  <c r="AS235" i="9"/>
  <c r="AS174" i="9"/>
  <c r="AT328" i="9"/>
  <c r="AT111" i="9"/>
  <c r="AZ84" i="9"/>
  <c r="AO84" i="9" s="1"/>
  <c r="AG1066" i="9"/>
  <c r="AG1062" i="9"/>
  <c r="AG1058" i="9"/>
  <c r="AG1054" i="9"/>
  <c r="AG1050" i="9"/>
  <c r="AG1046" i="9"/>
  <c r="AG1042" i="9"/>
  <c r="AG1038" i="9"/>
  <c r="AG1034" i="9"/>
  <c r="AG1030" i="9"/>
  <c r="AG1026" i="9"/>
  <c r="AG1022" i="9"/>
  <c r="AG1018" i="9"/>
  <c r="AG1014" i="9"/>
  <c r="AG1010" i="9"/>
  <c r="AG1006" i="9"/>
  <c r="AG1002" i="9"/>
  <c r="AG998" i="9"/>
  <c r="AG994" i="9"/>
  <c r="AG990" i="9"/>
  <c r="AG986" i="9"/>
  <c r="AG982" i="9"/>
  <c r="AG978" i="9"/>
  <c r="AG974" i="9"/>
  <c r="AG970" i="9"/>
  <c r="AG966" i="9"/>
  <c r="AG962" i="9"/>
  <c r="AG958" i="9"/>
  <c r="AG954" i="9"/>
  <c r="AG950" i="9"/>
  <c r="AG946" i="9"/>
  <c r="AG942" i="9"/>
  <c r="AG938" i="9"/>
  <c r="AG934" i="9"/>
  <c r="AG930" i="9"/>
  <c r="AG926" i="9"/>
  <c r="AG922" i="9"/>
  <c r="AG918" i="9"/>
  <c r="AG914" i="9"/>
  <c r="AG910" i="9"/>
  <c r="AG906" i="9"/>
  <c r="AG902" i="9"/>
  <c r="AG898" i="9"/>
  <c r="AG894" i="9"/>
  <c r="AG890" i="9"/>
  <c r="AG886" i="9"/>
  <c r="AG882" i="9"/>
  <c r="AG878" i="9"/>
  <c r="AG874" i="9"/>
  <c r="AG870" i="9"/>
  <c r="AG866" i="9"/>
  <c r="AG862" i="9"/>
  <c r="AG858" i="9"/>
  <c r="AG854" i="9"/>
  <c r="AG850" i="9"/>
  <c r="AG846" i="9"/>
  <c r="AG842" i="9"/>
  <c r="AG838" i="9"/>
  <c r="AG810" i="9"/>
  <c r="AG806" i="9"/>
  <c r="AG777" i="9"/>
  <c r="AP114" i="9"/>
  <c r="AP91" i="9"/>
  <c r="AS143" i="9"/>
  <c r="AS144" i="9"/>
  <c r="AS326" i="9"/>
  <c r="AS252" i="9"/>
  <c r="AS255" i="9"/>
  <c r="AS264" i="9"/>
  <c r="AS257" i="9"/>
  <c r="AS250" i="9"/>
  <c r="AS251" i="9"/>
  <c r="AS265" i="9"/>
  <c r="AP127" i="9"/>
  <c r="AP128" i="9"/>
  <c r="AT189" i="9"/>
  <c r="AG346" i="9"/>
  <c r="AN356" i="9"/>
  <c r="AN352" i="9"/>
  <c r="AN348" i="9"/>
  <c r="AN355" i="9"/>
  <c r="AN351" i="9"/>
  <c r="AN347" i="9"/>
  <c r="AN349" i="9"/>
  <c r="AN354" i="9"/>
  <c r="AN350" i="9"/>
  <c r="AN346" i="9"/>
  <c r="AN353" i="9"/>
  <c r="AV64" i="9"/>
  <c r="AZ64" i="9"/>
  <c r="AO64" i="9" s="1"/>
  <c r="AV318" i="9"/>
  <c r="AV84" i="9"/>
  <c r="AV52" i="9"/>
  <c r="AG405" i="9"/>
  <c r="AN410" i="9"/>
  <c r="AN406" i="9"/>
  <c r="AN409" i="9"/>
  <c r="AN405" i="9"/>
  <c r="AN411" i="9"/>
  <c r="AN407" i="9"/>
  <c r="AN408" i="9"/>
  <c r="AI84" i="9"/>
  <c r="AK318" i="9"/>
  <c r="AI318" i="9"/>
  <c r="AI64" i="9"/>
  <c r="AI52" i="9"/>
  <c r="AJ52" i="9"/>
  <c r="AJ84" i="9"/>
  <c r="AJ64" i="9"/>
  <c r="AN81" i="9"/>
  <c r="AN80" i="9"/>
  <c r="AN76" i="9"/>
  <c r="AN87" i="9"/>
  <c r="AN79" i="9"/>
  <c r="AN86" i="9"/>
  <c r="AN82" i="9"/>
  <c r="AN83" i="9"/>
  <c r="AN78" i="9"/>
  <c r="AN74" i="9"/>
  <c r="AN72" i="9"/>
  <c r="AN73" i="9"/>
  <c r="AN109" i="9"/>
  <c r="AN108" i="9"/>
  <c r="AN107" i="9"/>
  <c r="AN100" i="9"/>
  <c r="AN99" i="9"/>
  <c r="AN75" i="9"/>
  <c r="AN71" i="9"/>
  <c r="AN67" i="9"/>
  <c r="AN68" i="9"/>
  <c r="AN70" i="9"/>
  <c r="AN69" i="9"/>
  <c r="AN105" i="9"/>
  <c r="AN106" i="9"/>
  <c r="AN101" i="9"/>
  <c r="AN102" i="9"/>
  <c r="AN104" i="9"/>
  <c r="AN103" i="9"/>
  <c r="AN85" i="9"/>
  <c r="AN77" i="9"/>
  <c r="AN56" i="9"/>
  <c r="AN55" i="9"/>
  <c r="AN57" i="9"/>
  <c r="AN23" i="9"/>
  <c r="AN47" i="9"/>
  <c r="AN66" i="9"/>
  <c r="AN50" i="9"/>
  <c r="AV42" i="9"/>
  <c r="AN65" i="9"/>
  <c r="AN53" i="9"/>
  <c r="AN54" i="9"/>
  <c r="AV49" i="9"/>
  <c r="AN21" i="9"/>
  <c r="AN19" i="9"/>
  <c r="AN18" i="9"/>
  <c r="AN17" i="9"/>
  <c r="AN12" i="9"/>
  <c r="AN5" i="9"/>
  <c r="AN6" i="9"/>
  <c r="AN13" i="9"/>
  <c r="AN8" i="9"/>
  <c r="AN10" i="9"/>
  <c r="AN11" i="9"/>
  <c r="AN7" i="9"/>
  <c r="AN9" i="9"/>
  <c r="AN51" i="9"/>
  <c r="AN43" i="9"/>
  <c r="AN62" i="9"/>
  <c r="AN63" i="9"/>
  <c r="AN22" i="9"/>
  <c r="AN16" i="9"/>
  <c r="AN15" i="9"/>
  <c r="AN14" i="9"/>
  <c r="AN61" i="9"/>
  <c r="AN60" i="9"/>
  <c r="AV48" i="9"/>
  <c r="AN44" i="9"/>
  <c r="AN45" i="9"/>
  <c r="AN46" i="9"/>
  <c r="AN41" i="9"/>
  <c r="AN40" i="9"/>
  <c r="AN39" i="9"/>
  <c r="AN35" i="9"/>
  <c r="AN38" i="9"/>
  <c r="AN34" i="9"/>
  <c r="AN36" i="9"/>
  <c r="AN37" i="9"/>
  <c r="AN33" i="9"/>
  <c r="AN32" i="9"/>
  <c r="AN31" i="9"/>
  <c r="AN28" i="9"/>
  <c r="AN30" i="9"/>
  <c r="AN29" i="9"/>
  <c r="AN27" i="9"/>
  <c r="AN26" i="9"/>
  <c r="AN25" i="9"/>
  <c r="AN24" i="9"/>
  <c r="AN20" i="9"/>
  <c r="AN59" i="9"/>
  <c r="AN58" i="9"/>
  <c r="AH825" i="9"/>
  <c r="AH355" i="9"/>
  <c r="AH642" i="9"/>
  <c r="AH835" i="9"/>
  <c r="AH409" i="9"/>
  <c r="AH357" i="9"/>
  <c r="AH823" i="9"/>
  <c r="AH649" i="9"/>
  <c r="AH807" i="9"/>
  <c r="AH819" i="9"/>
  <c r="AH776" i="9"/>
  <c r="AH831" i="9"/>
  <c r="AH803" i="9"/>
  <c r="AH827" i="9"/>
  <c r="AH815" i="9"/>
  <c r="AH799" i="9"/>
  <c r="AH772" i="9"/>
  <c r="AH353" i="9"/>
  <c r="AH811" i="9"/>
  <c r="AH534" i="9"/>
  <c r="AH411" i="9"/>
  <c r="AH381" i="9"/>
  <c r="AH338" i="9"/>
  <c r="AH821" i="9"/>
  <c r="AH374" i="9"/>
  <c r="AH641" i="9"/>
  <c r="AH459" i="9"/>
  <c r="AH392" i="9"/>
  <c r="AH800" i="9"/>
  <c r="AG796" i="9"/>
  <c r="AG393" i="9"/>
  <c r="AH808" i="9"/>
  <c r="AH359" i="9"/>
  <c r="AH339" i="9"/>
  <c r="AG661" i="9"/>
  <c r="AH832" i="9"/>
  <c r="AH824" i="9"/>
  <c r="AH816" i="9"/>
  <c r="AH406" i="9"/>
  <c r="AH777" i="9"/>
  <c r="AH775" i="9"/>
  <c r="AG410" i="9"/>
  <c r="AH806" i="9"/>
  <c r="AH405" i="9"/>
  <c r="AG812" i="9"/>
  <c r="AG833" i="9"/>
  <c r="AG805" i="9"/>
  <c r="AG575" i="9"/>
  <c r="AG834" i="9"/>
  <c r="AH834" i="9"/>
  <c r="AG830" i="9"/>
  <c r="AH830" i="9"/>
  <c r="AH826" i="9"/>
  <c r="AG826" i="9"/>
  <c r="AH822" i="9"/>
  <c r="AG822" i="9"/>
  <c r="AH818" i="9"/>
  <c r="AG818" i="9"/>
  <c r="AG814" i="9"/>
  <c r="AH814" i="9"/>
  <c r="AH802" i="9"/>
  <c r="AG802" i="9"/>
  <c r="AG798" i="9"/>
  <c r="AH798" i="9"/>
  <c r="AG640" i="9"/>
  <c r="AH640" i="9"/>
  <c r="AH412" i="9"/>
  <c r="AG412" i="9"/>
  <c r="AG391" i="9"/>
  <c r="AH391" i="9"/>
  <c r="AG380" i="9"/>
  <c r="AH380" i="9"/>
  <c r="AH356" i="9"/>
  <c r="AG356" i="9"/>
  <c r="AH346" i="9"/>
  <c r="AG337" i="9"/>
  <c r="AH337" i="9"/>
  <c r="AH810" i="9"/>
  <c r="AH792" i="9"/>
  <c r="AG837" i="9"/>
  <c r="AH837" i="9"/>
  <c r="AG813" i="9"/>
  <c r="AH813" i="9"/>
  <c r="AG809" i="9"/>
  <c r="AH809" i="9"/>
  <c r="AG782" i="9"/>
  <c r="AH782" i="9"/>
  <c r="AG774" i="9"/>
  <c r="AH774" i="9"/>
  <c r="AG407" i="9"/>
  <c r="AH407" i="9"/>
  <c r="AH340" i="9"/>
  <c r="AG340" i="9"/>
  <c r="AG336" i="9"/>
  <c r="AH336" i="9"/>
  <c r="AG817" i="9"/>
  <c r="AH829" i="9"/>
  <c r="AH801" i="9"/>
  <c r="AH797" i="9"/>
  <c r="AH662" i="9"/>
  <c r="AH383" i="9"/>
  <c r="AH836" i="9"/>
  <c r="AG836" i="9"/>
  <c r="AH820" i="9"/>
  <c r="AG820" i="9"/>
  <c r="AH804" i="9"/>
  <c r="AG804" i="9"/>
  <c r="AH773" i="9"/>
  <c r="AG773" i="9"/>
  <c r="AH650" i="9"/>
  <c r="AG650" i="9"/>
  <c r="AH401" i="9"/>
  <c r="AG401" i="9"/>
  <c r="AH354" i="9"/>
  <c r="AG354" i="9"/>
  <c r="AG382" i="9"/>
  <c r="AG828" i="9"/>
  <c r="Y310" i="9"/>
  <c r="AU310" i="9" s="1"/>
  <c r="T310" i="9"/>
  <c r="S310" i="9"/>
  <c r="AO408" i="9" l="1"/>
  <c r="AI408" i="9"/>
  <c r="AZ54" i="9"/>
  <c r="AO54" i="9" s="1"/>
  <c r="AZ411" i="9"/>
  <c r="AT255" i="9"/>
  <c r="AT89" i="9"/>
  <c r="AT218" i="9"/>
  <c r="AT291" i="9"/>
  <c r="AT270" i="9"/>
  <c r="AT219" i="9"/>
  <c r="AT254" i="9"/>
  <c r="AT266" i="9"/>
  <c r="AT233" i="9"/>
  <c r="AT117" i="9"/>
  <c r="AT320" i="9"/>
  <c r="AT305" i="9"/>
  <c r="AZ51" i="9"/>
  <c r="AO51" i="9" s="1"/>
  <c r="AZ53" i="9"/>
  <c r="AO53" i="9" s="1"/>
  <c r="AZ78" i="9"/>
  <c r="AO78" i="9" s="1"/>
  <c r="AS52" i="9"/>
  <c r="AS84" i="9"/>
  <c r="AZ405" i="9"/>
  <c r="AP64" i="9"/>
  <c r="AP84" i="9"/>
  <c r="AT235" i="9"/>
  <c r="AT116" i="9"/>
  <c r="AT191" i="9"/>
  <c r="AT204" i="9"/>
  <c r="AT186" i="9"/>
  <c r="AT207" i="9"/>
  <c r="AT223" i="9"/>
  <c r="AT93" i="9"/>
  <c r="AT155" i="9"/>
  <c r="AT152" i="9"/>
  <c r="AT148" i="9"/>
  <c r="AT292" i="9"/>
  <c r="AT214" i="9"/>
  <c r="AT212" i="9"/>
  <c r="AT322" i="9"/>
  <c r="AT236" i="9"/>
  <c r="AT178" i="9"/>
  <c r="AT260" i="9"/>
  <c r="AT208" i="9"/>
  <c r="AT281" i="9"/>
  <c r="AT91" i="9"/>
  <c r="AT129" i="9"/>
  <c r="AT190" i="9"/>
  <c r="AT314" i="9"/>
  <c r="AT309" i="9"/>
  <c r="AT272" i="9"/>
  <c r="AT199" i="9"/>
  <c r="AT216" i="9"/>
  <c r="AT232" i="9"/>
  <c r="AT98" i="9"/>
  <c r="AT151" i="9"/>
  <c r="AT94" i="9"/>
  <c r="AT130" i="9"/>
  <c r="AT188" i="9"/>
  <c r="AT293" i="9"/>
  <c r="AT203" i="9"/>
  <c r="AT220" i="9"/>
  <c r="AT280" i="9"/>
  <c r="AT127" i="9"/>
  <c r="AZ50" i="9"/>
  <c r="AO50" i="9" s="1"/>
  <c r="AZ410" i="9"/>
  <c r="AT251" i="9"/>
  <c r="AT326" i="9"/>
  <c r="AT183" i="9"/>
  <c r="AT275" i="9"/>
  <c r="AT278" i="9"/>
  <c r="AT269" i="9"/>
  <c r="AT150" i="9"/>
  <c r="AT193" i="9"/>
  <c r="AT263" i="9"/>
  <c r="AT323" i="9"/>
  <c r="AT307" i="9"/>
  <c r="AT192" i="9"/>
  <c r="AT211" i="9"/>
  <c r="AT321" i="9"/>
  <c r="AT259" i="9"/>
  <c r="AT217" i="9"/>
  <c r="AT175" i="9"/>
  <c r="AT303" i="9"/>
  <c r="AZ47" i="9"/>
  <c r="AO47" i="9" s="1"/>
  <c r="AZ83" i="9"/>
  <c r="AO83" i="9" s="1"/>
  <c r="AZ87" i="9"/>
  <c r="AO87" i="9" s="1"/>
  <c r="AS64" i="9"/>
  <c r="AZ409" i="9"/>
  <c r="AT265" i="9"/>
  <c r="AT250" i="9"/>
  <c r="AT264" i="9"/>
  <c r="AT252" i="9"/>
  <c r="AT144" i="9"/>
  <c r="AT125" i="9"/>
  <c r="AT210" i="9"/>
  <c r="AT113" i="9"/>
  <c r="AT319" i="9"/>
  <c r="AT209" i="9"/>
  <c r="AT308" i="9"/>
  <c r="AT142" i="9"/>
  <c r="AT274" i="9"/>
  <c r="AT92" i="9"/>
  <c r="AT286" i="9"/>
  <c r="AT215" i="9"/>
  <c r="AT239" i="9"/>
  <c r="AT95" i="9"/>
  <c r="AT182" i="9"/>
  <c r="AT224" i="9"/>
  <c r="AT256" i="9"/>
  <c r="AT253" i="9"/>
  <c r="AT267" i="9"/>
  <c r="AT325" i="9"/>
  <c r="AP52" i="9"/>
  <c r="AT288" i="9"/>
  <c r="AT88" i="9"/>
  <c r="AT176" i="9"/>
  <c r="AT312" i="9"/>
  <c r="AT271" i="9"/>
  <c r="AT164" i="9"/>
  <c r="AT201" i="9"/>
  <c r="AT90" i="9"/>
  <c r="AT180" i="9"/>
  <c r="AT153" i="9"/>
  <c r="AT261" i="9"/>
  <c r="AT200" i="9"/>
  <c r="AT163" i="9"/>
  <c r="AT112" i="9"/>
  <c r="AT202" i="9"/>
  <c r="AT128" i="9"/>
  <c r="AZ85" i="9"/>
  <c r="AO85" i="9" s="1"/>
  <c r="AZ86" i="9"/>
  <c r="AO86" i="9" s="1"/>
  <c r="AT257" i="9"/>
  <c r="AT143" i="9"/>
  <c r="AT287" i="9"/>
  <c r="AT173" i="9"/>
  <c r="AT290" i="9"/>
  <c r="AT126" i="9"/>
  <c r="AT268" i="9"/>
  <c r="AT179" i="9"/>
  <c r="AT194" i="9"/>
  <c r="AT283" i="9"/>
  <c r="AZ77" i="9"/>
  <c r="AO77" i="9" s="1"/>
  <c r="AZ82" i="9"/>
  <c r="AO82" i="9" s="1"/>
  <c r="AZ76" i="9"/>
  <c r="AO76" i="9" s="1"/>
  <c r="AS318" i="9"/>
  <c r="AZ407" i="9"/>
  <c r="AZ406" i="9"/>
  <c r="AT174" i="9"/>
  <c r="AT294" i="9"/>
  <c r="AT132" i="9"/>
  <c r="AT273" i="9"/>
  <c r="AT170" i="9"/>
  <c r="AT97" i="9"/>
  <c r="AT149" i="9"/>
  <c r="AT289" i="9"/>
  <c r="AT316" i="9"/>
  <c r="AT115" i="9"/>
  <c r="AT258" i="9"/>
  <c r="AT299" i="9"/>
  <c r="AT195" i="9"/>
  <c r="AT181" i="9"/>
  <c r="AT213" i="9"/>
  <c r="AT304" i="9"/>
  <c r="AT238" i="9"/>
  <c r="AT133" i="9"/>
  <c r="AT285" i="9"/>
  <c r="AT206" i="9"/>
  <c r="AT302" i="9"/>
  <c r="AT131" i="9"/>
  <c r="AT114" i="9"/>
  <c r="AT154" i="9"/>
  <c r="AT282" i="9"/>
  <c r="AT300" i="9"/>
  <c r="AT196" i="9"/>
  <c r="AT313" i="9"/>
  <c r="AT221" i="9"/>
  <c r="AT301" i="9"/>
  <c r="AT169" i="9"/>
  <c r="AT156" i="9"/>
  <c r="AT205" i="9"/>
  <c r="AT96" i="9"/>
  <c r="AT177" i="9"/>
  <c r="AT262" i="9"/>
  <c r="AT197" i="9"/>
  <c r="AT198" i="9"/>
  <c r="AT306" i="9"/>
  <c r="AT315" i="9"/>
  <c r="AZ353" i="9"/>
  <c r="AV353" i="9"/>
  <c r="AI353" i="9"/>
  <c r="AO353" i="9"/>
  <c r="AK353" i="9"/>
  <c r="AZ348" i="9"/>
  <c r="AV348" i="9"/>
  <c r="AI346" i="9"/>
  <c r="AZ346" i="9"/>
  <c r="AV346" i="9"/>
  <c r="AO346" i="9"/>
  <c r="AK346" i="9"/>
  <c r="AZ350" i="9"/>
  <c r="AV350" i="9"/>
  <c r="AI350" i="9"/>
  <c r="AO350" i="9"/>
  <c r="AZ351" i="9"/>
  <c r="AV351" i="9"/>
  <c r="AI351" i="9"/>
  <c r="AZ356" i="9"/>
  <c r="AV356" i="9"/>
  <c r="AI356" i="9"/>
  <c r="AO356" i="9"/>
  <c r="AK356" i="9"/>
  <c r="AZ349" i="9"/>
  <c r="AV349" i="9"/>
  <c r="AI349" i="9"/>
  <c r="AK349" i="9"/>
  <c r="AO349" i="9"/>
  <c r="AI347" i="9"/>
  <c r="AZ347" i="9"/>
  <c r="AV347" i="9"/>
  <c r="AZ352" i="9"/>
  <c r="AV352" i="9"/>
  <c r="AI352" i="9"/>
  <c r="AZ354" i="9"/>
  <c r="AV354" i="9"/>
  <c r="AI354" i="9"/>
  <c r="AO354" i="9"/>
  <c r="AK354" i="9"/>
  <c r="AZ355" i="9"/>
  <c r="AV355" i="9"/>
  <c r="AI355" i="9"/>
  <c r="AO355" i="9"/>
  <c r="AK355" i="9"/>
  <c r="AV27" i="9"/>
  <c r="AZ27" i="9"/>
  <c r="AO27" i="9" s="1"/>
  <c r="AV39" i="9"/>
  <c r="AZ39" i="9"/>
  <c r="AO39" i="9" s="1"/>
  <c r="AV51" i="9"/>
  <c r="AV53" i="9"/>
  <c r="AV103" i="9"/>
  <c r="AZ103" i="9"/>
  <c r="AO103" i="9" s="1"/>
  <c r="AV99" i="9"/>
  <c r="AZ99" i="9"/>
  <c r="AO99" i="9" s="1"/>
  <c r="AV24" i="9"/>
  <c r="AZ24" i="9"/>
  <c r="AO24" i="9" s="1"/>
  <c r="AV29" i="9"/>
  <c r="AZ29" i="9"/>
  <c r="AO29" i="9" s="1"/>
  <c r="AV32" i="9"/>
  <c r="AZ32" i="9"/>
  <c r="AO32" i="9" s="1"/>
  <c r="AV34" i="9"/>
  <c r="AZ34" i="9"/>
  <c r="AO34" i="9" s="1"/>
  <c r="AV40" i="9"/>
  <c r="AZ40" i="9"/>
  <c r="AO40" i="9" s="1"/>
  <c r="AV44" i="9"/>
  <c r="AZ44" i="9"/>
  <c r="AO44" i="9" s="1"/>
  <c r="AV14" i="9"/>
  <c r="AZ14" i="9"/>
  <c r="AO14" i="9" s="1"/>
  <c r="AV63" i="9"/>
  <c r="AZ63" i="9"/>
  <c r="AO63" i="9" s="1"/>
  <c r="AV9" i="9"/>
  <c r="AZ9" i="9"/>
  <c r="AO9" i="9" s="1"/>
  <c r="AV8" i="9"/>
  <c r="AZ8" i="9"/>
  <c r="AO8" i="9" s="1"/>
  <c r="AV12" i="9"/>
  <c r="AZ12" i="9"/>
  <c r="AO12" i="9" s="1"/>
  <c r="AV21" i="9"/>
  <c r="AZ21" i="9"/>
  <c r="AO21" i="9" s="1"/>
  <c r="AV65" i="9"/>
  <c r="AZ65" i="9"/>
  <c r="AO65" i="9" s="1"/>
  <c r="AV47" i="9"/>
  <c r="AV56" i="9"/>
  <c r="AZ56" i="9"/>
  <c r="AO56" i="9" s="1"/>
  <c r="AV104" i="9"/>
  <c r="AZ104" i="9"/>
  <c r="AO104" i="9" s="1"/>
  <c r="AV105" i="9"/>
  <c r="AZ105" i="9"/>
  <c r="AO105" i="9" s="1"/>
  <c r="AV67" i="9"/>
  <c r="AZ67" i="9"/>
  <c r="AO67" i="9" s="1"/>
  <c r="AV100" i="9"/>
  <c r="AZ100" i="9"/>
  <c r="AO100" i="9" s="1"/>
  <c r="AV73" i="9"/>
  <c r="AZ73" i="9"/>
  <c r="AO73" i="9" s="1"/>
  <c r="AV83" i="9"/>
  <c r="AV87" i="9"/>
  <c r="AV31" i="9"/>
  <c r="AZ31" i="9"/>
  <c r="AO31" i="9" s="1"/>
  <c r="AV45" i="9"/>
  <c r="AZ45" i="9"/>
  <c r="AO45" i="9" s="1"/>
  <c r="AV61" i="9"/>
  <c r="AZ61" i="9"/>
  <c r="AO61" i="9" s="1"/>
  <c r="AV10" i="9"/>
  <c r="AZ10" i="9"/>
  <c r="AO10" i="9" s="1"/>
  <c r="AV19" i="9"/>
  <c r="AZ19" i="9"/>
  <c r="AO19" i="9" s="1"/>
  <c r="AV55" i="9"/>
  <c r="AZ55" i="9"/>
  <c r="AO55" i="9" s="1"/>
  <c r="AV106" i="9"/>
  <c r="AZ106" i="9"/>
  <c r="AO106" i="9" s="1"/>
  <c r="AV109" i="9"/>
  <c r="AZ109" i="9"/>
  <c r="AO109" i="9" s="1"/>
  <c r="AV78" i="9"/>
  <c r="AV79" i="9"/>
  <c r="AZ79" i="9"/>
  <c r="AO79" i="9" s="1"/>
  <c r="AV81" i="9"/>
  <c r="AZ81" i="9"/>
  <c r="AO81" i="9" s="1"/>
  <c r="AV58" i="9"/>
  <c r="AZ58" i="9"/>
  <c r="AO58" i="9" s="1"/>
  <c r="AV25" i="9"/>
  <c r="AZ25" i="9"/>
  <c r="AO25" i="9" s="1"/>
  <c r="AV30" i="9"/>
  <c r="AZ30" i="9"/>
  <c r="AO30" i="9" s="1"/>
  <c r="AV33" i="9"/>
  <c r="AZ33" i="9"/>
  <c r="AO33" i="9" s="1"/>
  <c r="AV38" i="9"/>
  <c r="AZ38" i="9"/>
  <c r="AO38" i="9" s="1"/>
  <c r="AV41" i="9"/>
  <c r="AZ41" i="9"/>
  <c r="AO41" i="9" s="1"/>
  <c r="AV15" i="9"/>
  <c r="AZ15" i="9"/>
  <c r="AO15" i="9" s="1"/>
  <c r="AV62" i="9"/>
  <c r="AZ62" i="9"/>
  <c r="AO62" i="9" s="1"/>
  <c r="AV7" i="9"/>
  <c r="AZ7" i="9"/>
  <c r="AO7" i="9" s="1"/>
  <c r="AV13" i="9"/>
  <c r="AZ13" i="9"/>
  <c r="AO13" i="9" s="1"/>
  <c r="AV17" i="9"/>
  <c r="AZ17" i="9"/>
  <c r="AO17" i="9" s="1"/>
  <c r="AV23" i="9"/>
  <c r="AV77" i="9"/>
  <c r="AV102" i="9"/>
  <c r="AZ102" i="9"/>
  <c r="AO102" i="9" s="1"/>
  <c r="AV69" i="9"/>
  <c r="AZ69" i="9"/>
  <c r="AO69" i="9" s="1"/>
  <c r="AV71" i="9"/>
  <c r="AZ71" i="9"/>
  <c r="AO71" i="9" s="1"/>
  <c r="AV107" i="9"/>
  <c r="AZ107" i="9"/>
  <c r="AO107" i="9" s="1"/>
  <c r="AV72" i="9"/>
  <c r="AZ72" i="9"/>
  <c r="AO72" i="9" s="1"/>
  <c r="AV82" i="9"/>
  <c r="AV76" i="9"/>
  <c r="AV20" i="9"/>
  <c r="AZ20" i="9"/>
  <c r="AO20" i="9" s="1"/>
  <c r="AV36" i="9"/>
  <c r="AZ36" i="9"/>
  <c r="AO36" i="9" s="1"/>
  <c r="AV22" i="9"/>
  <c r="AV5" i="9"/>
  <c r="AV66" i="9"/>
  <c r="AZ66" i="9"/>
  <c r="AO66" i="9" s="1"/>
  <c r="AV68" i="9"/>
  <c r="AZ68" i="9"/>
  <c r="AO68" i="9" s="1"/>
  <c r="AV408" i="9"/>
  <c r="AZ408" i="9"/>
  <c r="AV59" i="9"/>
  <c r="AZ59" i="9"/>
  <c r="AO59" i="9" s="1"/>
  <c r="AV26" i="9"/>
  <c r="AZ26" i="9"/>
  <c r="AO26" i="9" s="1"/>
  <c r="AV28" i="9"/>
  <c r="AZ28" i="9"/>
  <c r="AO28" i="9" s="1"/>
  <c r="AV37" i="9"/>
  <c r="AZ37" i="9"/>
  <c r="AO37" i="9" s="1"/>
  <c r="AV35" i="9"/>
  <c r="AZ35" i="9"/>
  <c r="AO35" i="9" s="1"/>
  <c r="AV46" i="9"/>
  <c r="AZ46" i="9"/>
  <c r="AO46" i="9" s="1"/>
  <c r="AV60" i="9"/>
  <c r="AZ60" i="9"/>
  <c r="AO60" i="9" s="1"/>
  <c r="AV16" i="9"/>
  <c r="AZ16" i="9"/>
  <c r="AO16" i="9" s="1"/>
  <c r="AV43" i="9"/>
  <c r="AZ43" i="9"/>
  <c r="AO43" i="9" s="1"/>
  <c r="AV11" i="9"/>
  <c r="AZ11" i="9"/>
  <c r="AO11" i="9" s="1"/>
  <c r="AV6" i="9"/>
  <c r="AZ6" i="9"/>
  <c r="AO6" i="9" s="1"/>
  <c r="AV18" i="9"/>
  <c r="AZ18" i="9"/>
  <c r="AO18" i="9" s="1"/>
  <c r="AV54" i="9"/>
  <c r="AV50" i="9"/>
  <c r="AV57" i="9"/>
  <c r="AZ57" i="9"/>
  <c r="AO57" i="9" s="1"/>
  <c r="AV85" i="9"/>
  <c r="AV101" i="9"/>
  <c r="AZ101" i="9"/>
  <c r="AO101" i="9" s="1"/>
  <c r="AV70" i="9"/>
  <c r="AZ70" i="9"/>
  <c r="AO70" i="9" s="1"/>
  <c r="AV75" i="9"/>
  <c r="AZ75" i="9"/>
  <c r="AO75" i="9" s="1"/>
  <c r="AV108" i="9"/>
  <c r="AZ108" i="9"/>
  <c r="AO108" i="9" s="1"/>
  <c r="AV74" i="9"/>
  <c r="AZ74" i="9"/>
  <c r="AO74" i="9" s="1"/>
  <c r="AV86" i="9"/>
  <c r="AV80" i="9"/>
  <c r="AZ80" i="9"/>
  <c r="AO80" i="9" s="1"/>
  <c r="AV407" i="9"/>
  <c r="AI407" i="9"/>
  <c r="AO407" i="9"/>
  <c r="AK407" i="9"/>
  <c r="AV406" i="9"/>
  <c r="AI406" i="9"/>
  <c r="AO406" i="9"/>
  <c r="AK406" i="9"/>
  <c r="AV411" i="9"/>
  <c r="AI411" i="9"/>
  <c r="AO411" i="9"/>
  <c r="AK411" i="9"/>
  <c r="AV410" i="9"/>
  <c r="AI410" i="9"/>
  <c r="AO410" i="9"/>
  <c r="AK410" i="9"/>
  <c r="AV409" i="9"/>
  <c r="AI409" i="9"/>
  <c r="AO409" i="9"/>
  <c r="AK409" i="9"/>
  <c r="AV405" i="9"/>
  <c r="AI405" i="9"/>
  <c r="AO405" i="9"/>
  <c r="AK405" i="9"/>
  <c r="AI20" i="9"/>
  <c r="AI27" i="9"/>
  <c r="AI31" i="9"/>
  <c r="AI36" i="9"/>
  <c r="AI39" i="9"/>
  <c r="AI45" i="9"/>
  <c r="AI61" i="9"/>
  <c r="AI22" i="9"/>
  <c r="AI51" i="9"/>
  <c r="AI10" i="9"/>
  <c r="AI5" i="9"/>
  <c r="AI19" i="9"/>
  <c r="AI53" i="9"/>
  <c r="AI66" i="9"/>
  <c r="AI55" i="9"/>
  <c r="AI77" i="9"/>
  <c r="AI102" i="9"/>
  <c r="AI69" i="9"/>
  <c r="AI71" i="9"/>
  <c r="AI107" i="9"/>
  <c r="AI72" i="9"/>
  <c r="AI82" i="9"/>
  <c r="AI76" i="9"/>
  <c r="AI24" i="9"/>
  <c r="AI29" i="9"/>
  <c r="AI32" i="9"/>
  <c r="AI34" i="9"/>
  <c r="AI40" i="9"/>
  <c r="AI44" i="9"/>
  <c r="AI14" i="9"/>
  <c r="AI63" i="9"/>
  <c r="AI9" i="9"/>
  <c r="AI8" i="9"/>
  <c r="AI12" i="9"/>
  <c r="AI21" i="9"/>
  <c r="AI65" i="9"/>
  <c r="AI47" i="9"/>
  <c r="AI56" i="9"/>
  <c r="AI85" i="9"/>
  <c r="AI101" i="9"/>
  <c r="AI70" i="9"/>
  <c r="AI75" i="9"/>
  <c r="AI108" i="9"/>
  <c r="AI74" i="9"/>
  <c r="AI86" i="9"/>
  <c r="AI80" i="9"/>
  <c r="AI58" i="9"/>
  <c r="AI25" i="9"/>
  <c r="AI30" i="9"/>
  <c r="AI33" i="9"/>
  <c r="AI38" i="9"/>
  <c r="AI41" i="9"/>
  <c r="AI48" i="9"/>
  <c r="AI15" i="9"/>
  <c r="AI62" i="9"/>
  <c r="AI7" i="9"/>
  <c r="AI13" i="9"/>
  <c r="AI17" i="9"/>
  <c r="AI49" i="9"/>
  <c r="AI42" i="9"/>
  <c r="AI23" i="9"/>
  <c r="AI103" i="9"/>
  <c r="AI106" i="9"/>
  <c r="AI68" i="9"/>
  <c r="AI99" i="9"/>
  <c r="AI109" i="9"/>
  <c r="AI78" i="9"/>
  <c r="AI79" i="9"/>
  <c r="AI81" i="9"/>
  <c r="AI59" i="9"/>
  <c r="AI26" i="9"/>
  <c r="AI28" i="9"/>
  <c r="AI37" i="9"/>
  <c r="AI35" i="9"/>
  <c r="AI46" i="9"/>
  <c r="AI60" i="9"/>
  <c r="AI16" i="9"/>
  <c r="AI43" i="9"/>
  <c r="AI11" i="9"/>
  <c r="AI6" i="9"/>
  <c r="AI18" i="9"/>
  <c r="AI54" i="9"/>
  <c r="AI50" i="9"/>
  <c r="AI57" i="9"/>
  <c r="AI104" i="9"/>
  <c r="AI105" i="9"/>
  <c r="AI67" i="9"/>
  <c r="AI100" i="9"/>
  <c r="AI73" i="9"/>
  <c r="AI83" i="9"/>
  <c r="AI87" i="9"/>
  <c r="AN310" i="9"/>
  <c r="AN311" i="9"/>
  <c r="AJ25" i="9"/>
  <c r="AJ15" i="9"/>
  <c r="AJ78" i="9"/>
  <c r="AJ37" i="9"/>
  <c r="AJ11" i="9"/>
  <c r="AJ50" i="9"/>
  <c r="AJ100" i="9"/>
  <c r="AJ36" i="9"/>
  <c r="AJ22" i="9"/>
  <c r="AJ10" i="9"/>
  <c r="AJ19" i="9"/>
  <c r="AJ66" i="9"/>
  <c r="AJ77" i="9"/>
  <c r="AJ69" i="9"/>
  <c r="AJ107" i="9"/>
  <c r="AJ82" i="9"/>
  <c r="AJ41" i="9"/>
  <c r="AJ42" i="9"/>
  <c r="AJ81" i="9"/>
  <c r="AJ26" i="9"/>
  <c r="AJ16" i="9"/>
  <c r="AJ18" i="9"/>
  <c r="AJ105" i="9"/>
  <c r="AJ83" i="9"/>
  <c r="AJ27" i="9"/>
  <c r="AJ45" i="9"/>
  <c r="AJ29" i="9"/>
  <c r="AJ34" i="9"/>
  <c r="AJ44" i="9"/>
  <c r="AJ63" i="9"/>
  <c r="AJ8" i="9"/>
  <c r="AJ21" i="9"/>
  <c r="AJ47" i="9"/>
  <c r="AJ85" i="9"/>
  <c r="AJ70" i="9"/>
  <c r="AJ108" i="9"/>
  <c r="AJ86" i="9"/>
  <c r="AJ33" i="9"/>
  <c r="AJ7" i="9"/>
  <c r="AJ106" i="9"/>
  <c r="AJ46" i="9"/>
  <c r="AJ58" i="9"/>
  <c r="AJ30" i="9"/>
  <c r="AJ38" i="9"/>
  <c r="AJ48" i="9"/>
  <c r="AJ62" i="9"/>
  <c r="AJ13" i="9"/>
  <c r="AJ49" i="9"/>
  <c r="AJ23" i="9"/>
  <c r="AJ103" i="9"/>
  <c r="AJ68" i="9"/>
  <c r="AJ109" i="9"/>
  <c r="AJ79" i="9"/>
  <c r="AJ17" i="9"/>
  <c r="AJ28" i="9"/>
  <c r="AJ6" i="9"/>
  <c r="AJ87" i="9"/>
  <c r="AJ99" i="9"/>
  <c r="AJ59" i="9"/>
  <c r="AJ35" i="9"/>
  <c r="AJ60" i="9"/>
  <c r="AJ43" i="9"/>
  <c r="AJ54" i="9"/>
  <c r="AJ57" i="9"/>
  <c r="AJ104" i="9"/>
  <c r="AJ67" i="9"/>
  <c r="AJ73" i="9"/>
  <c r="AJ20" i="9"/>
  <c r="AJ31" i="9"/>
  <c r="AJ39" i="9"/>
  <c r="AJ61" i="9"/>
  <c r="AJ51" i="9"/>
  <c r="AJ5" i="9"/>
  <c r="AJ53" i="9"/>
  <c r="AJ55" i="9"/>
  <c r="AJ102" i="9"/>
  <c r="AJ71" i="9"/>
  <c r="AJ72" i="9"/>
  <c r="AJ76" i="9"/>
  <c r="AJ24" i="9"/>
  <c r="AJ32" i="9"/>
  <c r="AJ40" i="9"/>
  <c r="AJ14" i="9"/>
  <c r="AJ9" i="9"/>
  <c r="AJ12" i="9"/>
  <c r="AJ65" i="9"/>
  <c r="AJ56" i="9"/>
  <c r="AJ101" i="9"/>
  <c r="AJ75" i="9"/>
  <c r="AJ74" i="9"/>
  <c r="AJ80" i="9"/>
  <c r="AO534" i="9"/>
  <c r="AS57" i="9" l="1"/>
  <c r="AS79" i="9"/>
  <c r="AS7" i="9"/>
  <c r="AS74" i="9"/>
  <c r="AS9" i="9"/>
  <c r="AS107" i="9"/>
  <c r="AS22" i="9"/>
  <c r="AP80" i="9"/>
  <c r="AP60" i="9"/>
  <c r="AP59" i="9"/>
  <c r="AP17" i="9"/>
  <c r="AP38" i="9"/>
  <c r="AP79" i="9"/>
  <c r="AP21" i="9"/>
  <c r="AP44" i="9"/>
  <c r="AP99" i="9"/>
  <c r="AS355" i="9"/>
  <c r="AS351" i="9"/>
  <c r="AP86" i="9"/>
  <c r="AS87" i="9"/>
  <c r="AS67" i="9"/>
  <c r="AS50" i="9"/>
  <c r="AS11" i="9"/>
  <c r="AS46" i="9"/>
  <c r="AS26" i="9"/>
  <c r="AS78" i="9"/>
  <c r="AS106" i="9"/>
  <c r="AS49" i="9"/>
  <c r="AS62" i="9"/>
  <c r="AS38" i="9"/>
  <c r="AS58" i="9"/>
  <c r="AS108" i="9"/>
  <c r="AS85" i="9"/>
  <c r="AS21" i="9"/>
  <c r="AS63" i="9"/>
  <c r="AS34" i="9"/>
  <c r="AS76" i="9"/>
  <c r="AS71" i="9"/>
  <c r="AS55" i="9"/>
  <c r="AS5" i="9"/>
  <c r="AS61" i="9"/>
  <c r="AS31" i="9"/>
  <c r="AP108" i="9"/>
  <c r="AP70" i="9"/>
  <c r="AP106" i="9"/>
  <c r="AP19" i="9"/>
  <c r="AP61" i="9"/>
  <c r="AP31" i="9"/>
  <c r="AP73" i="9"/>
  <c r="AP67" i="9"/>
  <c r="AP104" i="9"/>
  <c r="AS354" i="9"/>
  <c r="AS347" i="9"/>
  <c r="AS356" i="9"/>
  <c r="AP77" i="9"/>
  <c r="AT64" i="9"/>
  <c r="AP87" i="9"/>
  <c r="AP83" i="9"/>
  <c r="AT52" i="9"/>
  <c r="AP51" i="9"/>
  <c r="AS60" i="9"/>
  <c r="AS42" i="9"/>
  <c r="AS25" i="9"/>
  <c r="AS65" i="9"/>
  <c r="AS77" i="9"/>
  <c r="AS36" i="9"/>
  <c r="AP43" i="9"/>
  <c r="AP28" i="9"/>
  <c r="AP20" i="9"/>
  <c r="AP71" i="9"/>
  <c r="AP15" i="9"/>
  <c r="AP58" i="9"/>
  <c r="AP63" i="9"/>
  <c r="AP29" i="9"/>
  <c r="AP27" i="9"/>
  <c r="AS352" i="9"/>
  <c r="AS349" i="9"/>
  <c r="AS350" i="9"/>
  <c r="AS353" i="9"/>
  <c r="AP53" i="9"/>
  <c r="AS83" i="9"/>
  <c r="AS105" i="9"/>
  <c r="AS54" i="9"/>
  <c r="AS43" i="9"/>
  <c r="AS35" i="9"/>
  <c r="AS59" i="9"/>
  <c r="AS109" i="9"/>
  <c r="AS103" i="9"/>
  <c r="AS17" i="9"/>
  <c r="AS15" i="9"/>
  <c r="AS33" i="9"/>
  <c r="AS80" i="9"/>
  <c r="AS75" i="9"/>
  <c r="AS56" i="9"/>
  <c r="AS12" i="9"/>
  <c r="AS14" i="9"/>
  <c r="AS32" i="9"/>
  <c r="AS82" i="9"/>
  <c r="AS69" i="9"/>
  <c r="AS66" i="9"/>
  <c r="AS10" i="9"/>
  <c r="AS45" i="9"/>
  <c r="AS27" i="9"/>
  <c r="AS405" i="9"/>
  <c r="AS409" i="9"/>
  <c r="AS410" i="9"/>
  <c r="AS411" i="9"/>
  <c r="AS406" i="9"/>
  <c r="AS407" i="9"/>
  <c r="AP57" i="9"/>
  <c r="AP18" i="9"/>
  <c r="AP11" i="9"/>
  <c r="AP16" i="9"/>
  <c r="AP46" i="9"/>
  <c r="AP37" i="9"/>
  <c r="AP26" i="9"/>
  <c r="AP66" i="9"/>
  <c r="AP36" i="9"/>
  <c r="AP107" i="9"/>
  <c r="AP69" i="9"/>
  <c r="AP13" i="9"/>
  <c r="AP62" i="9"/>
  <c r="AP41" i="9"/>
  <c r="AP33" i="9"/>
  <c r="AP25" i="9"/>
  <c r="AP81" i="9"/>
  <c r="AP65" i="9"/>
  <c r="AP12" i="9"/>
  <c r="AP9" i="9"/>
  <c r="AP14" i="9"/>
  <c r="AP40" i="9"/>
  <c r="AP32" i="9"/>
  <c r="AP24" i="9"/>
  <c r="AP103" i="9"/>
  <c r="AP39" i="9"/>
  <c r="AT318" i="9"/>
  <c r="AP76" i="9"/>
  <c r="AP82" i="9"/>
  <c r="AP50" i="9"/>
  <c r="AP54" i="9"/>
  <c r="AS100" i="9"/>
  <c r="AS6" i="9"/>
  <c r="AS28" i="9"/>
  <c r="AS68" i="9"/>
  <c r="AS41" i="9"/>
  <c r="AS101" i="9"/>
  <c r="AS40" i="9"/>
  <c r="AS24" i="9"/>
  <c r="AS19" i="9"/>
  <c r="AP6" i="9"/>
  <c r="AP35" i="9"/>
  <c r="AP68" i="9"/>
  <c r="AP72" i="9"/>
  <c r="AP102" i="9"/>
  <c r="AP7" i="9"/>
  <c r="AP30" i="9"/>
  <c r="AP8" i="9"/>
  <c r="AP34" i="9"/>
  <c r="AP85" i="9"/>
  <c r="AZ311" i="9"/>
  <c r="AO311" i="9" s="1"/>
  <c r="AS73" i="9"/>
  <c r="AS104" i="9"/>
  <c r="AS18" i="9"/>
  <c r="AS16" i="9"/>
  <c r="AS37" i="9"/>
  <c r="AS81" i="9"/>
  <c r="AS99" i="9"/>
  <c r="AS23" i="9"/>
  <c r="AS13" i="9"/>
  <c r="AS48" i="9"/>
  <c r="AS30" i="9"/>
  <c r="AS86" i="9"/>
  <c r="AS70" i="9"/>
  <c r="AS47" i="9"/>
  <c r="AS8" i="9"/>
  <c r="AS44" i="9"/>
  <c r="AS29" i="9"/>
  <c r="AS72" i="9"/>
  <c r="AS102" i="9"/>
  <c r="AS53" i="9"/>
  <c r="AS51" i="9"/>
  <c r="AS39" i="9"/>
  <c r="AS20" i="9"/>
  <c r="AP74" i="9"/>
  <c r="AP75" i="9"/>
  <c r="AP101" i="9"/>
  <c r="AP109" i="9"/>
  <c r="AP55" i="9"/>
  <c r="AP10" i="9"/>
  <c r="AP45" i="9"/>
  <c r="AP100" i="9"/>
  <c r="AP105" i="9"/>
  <c r="AP56" i="9"/>
  <c r="AS346" i="9"/>
  <c r="AP47" i="9"/>
  <c r="AT84" i="9"/>
  <c r="AP78" i="9"/>
  <c r="AV310" i="9"/>
  <c r="AZ310" i="9"/>
  <c r="AO310" i="9" s="1"/>
  <c r="AI311" i="9"/>
  <c r="AV311" i="9"/>
  <c r="AK310" i="9"/>
  <c r="AI310" i="9"/>
  <c r="AK311" i="9"/>
  <c r="AK5" i="9"/>
  <c r="AK6" i="9"/>
  <c r="AK7" i="9"/>
  <c r="AK8" i="9"/>
  <c r="AK9" i="9"/>
  <c r="AK10" i="9"/>
  <c r="AK11" i="9"/>
  <c r="AK12" i="9"/>
  <c r="AK13" i="9"/>
  <c r="AK14" i="9"/>
  <c r="AK15" i="9"/>
  <c r="AK16" i="9"/>
  <c r="AK17" i="9"/>
  <c r="AK18" i="9"/>
  <c r="AK19" i="9"/>
  <c r="AK20" i="9"/>
  <c r="AK21" i="9"/>
  <c r="AK22" i="9"/>
  <c r="AK23" i="9"/>
  <c r="AK24" i="9"/>
  <c r="AK25" i="9"/>
  <c r="AK26" i="9"/>
  <c r="AK27" i="9"/>
  <c r="AK28" i="9"/>
  <c r="AK29" i="9"/>
  <c r="AK30" i="9"/>
  <c r="AK31" i="9"/>
  <c r="AK32" i="9"/>
  <c r="AK33" i="9"/>
  <c r="AK34" i="9"/>
  <c r="AK35" i="9"/>
  <c r="AK36" i="9"/>
  <c r="AK37" i="9"/>
  <c r="AK38" i="9"/>
  <c r="AK39" i="9"/>
  <c r="AK40" i="9"/>
  <c r="AK41" i="9"/>
  <c r="AK42" i="9"/>
  <c r="AK43" i="9"/>
  <c r="AK44" i="9"/>
  <c r="AK45" i="9"/>
  <c r="AK46" i="9"/>
  <c r="AK47" i="9"/>
  <c r="AK48" i="9"/>
  <c r="AK49" i="9"/>
  <c r="AK50" i="9"/>
  <c r="AK51" i="9"/>
  <c r="AK52" i="9"/>
  <c r="AK53" i="9"/>
  <c r="AK54" i="9"/>
  <c r="AK55" i="9"/>
  <c r="AK56" i="9"/>
  <c r="AK57" i="9"/>
  <c r="AK58" i="9"/>
  <c r="AK59" i="9"/>
  <c r="AK60" i="9"/>
  <c r="AK61" i="9"/>
  <c r="AK62" i="9"/>
  <c r="AK63" i="9"/>
  <c r="AK64" i="9"/>
  <c r="AK65" i="9"/>
  <c r="AK66" i="9"/>
  <c r="AK67" i="9"/>
  <c r="AK68" i="9"/>
  <c r="AK69" i="9"/>
  <c r="AK70" i="9"/>
  <c r="AK71" i="9"/>
  <c r="AK72" i="9"/>
  <c r="AK73" i="9"/>
  <c r="AK74" i="9"/>
  <c r="AK75" i="9"/>
  <c r="AK76" i="9"/>
  <c r="AK77" i="9"/>
  <c r="AK78" i="9"/>
  <c r="AK79" i="9"/>
  <c r="AK80" i="9"/>
  <c r="AK81" i="9"/>
  <c r="AK82" i="9"/>
  <c r="AK83" i="9"/>
  <c r="AK84" i="9"/>
  <c r="AK85" i="9"/>
  <c r="AK86" i="9"/>
  <c r="AK87" i="9"/>
  <c r="AK88" i="9"/>
  <c r="AK89" i="9"/>
  <c r="AK90" i="9"/>
  <c r="AK91" i="9"/>
  <c r="AK92" i="9"/>
  <c r="AK93" i="9"/>
  <c r="AK94" i="9"/>
  <c r="AK95" i="9"/>
  <c r="AK96" i="9"/>
  <c r="AK97" i="9"/>
  <c r="AK98" i="9"/>
  <c r="AK99" i="9"/>
  <c r="AK100" i="9"/>
  <c r="AK101" i="9"/>
  <c r="AK102" i="9"/>
  <c r="AK103" i="9"/>
  <c r="AK104" i="9"/>
  <c r="AK105" i="9"/>
  <c r="AK106" i="9"/>
  <c r="AK107" i="9"/>
  <c r="AK108" i="9"/>
  <c r="AK109" i="9"/>
  <c r="AK110" i="9"/>
  <c r="AK111" i="9"/>
  <c r="AK112" i="9"/>
  <c r="AK113" i="9"/>
  <c r="AK114" i="9"/>
  <c r="AK115" i="9"/>
  <c r="AK116" i="9"/>
  <c r="AK117" i="9"/>
  <c r="AK118" i="9"/>
  <c r="AK119" i="9"/>
  <c r="AK120" i="9"/>
  <c r="AK121" i="9"/>
  <c r="AK122" i="9"/>
  <c r="AK123" i="9"/>
  <c r="AK124" i="9"/>
  <c r="AK125" i="9"/>
  <c r="AK126" i="9"/>
  <c r="AK127" i="9"/>
  <c r="AK128" i="9"/>
  <c r="AK129" i="9"/>
  <c r="AK130" i="9"/>
  <c r="AK131" i="9"/>
  <c r="AK132" i="9"/>
  <c r="AK133" i="9"/>
  <c r="AK134" i="9"/>
  <c r="AK135" i="9"/>
  <c r="AK136" i="9"/>
  <c r="AK137" i="9"/>
  <c r="AK138" i="9"/>
  <c r="AK139" i="9"/>
  <c r="AK140" i="9"/>
  <c r="AK141" i="9"/>
  <c r="AK142" i="9"/>
  <c r="AK143" i="9"/>
  <c r="AK144" i="9"/>
  <c r="AK147" i="9"/>
  <c r="AK148" i="9"/>
  <c r="AK149" i="9"/>
  <c r="AK150" i="9"/>
  <c r="AK151" i="9"/>
  <c r="AK152" i="9"/>
  <c r="AK153" i="9"/>
  <c r="AK154" i="9"/>
  <c r="AK155" i="9"/>
  <c r="AK156" i="9"/>
  <c r="AK157" i="9"/>
  <c r="AK158" i="9"/>
  <c r="AS311" i="9" l="1"/>
  <c r="AT102" i="9"/>
  <c r="AT70" i="9"/>
  <c r="AT13" i="9"/>
  <c r="AT18" i="9"/>
  <c r="AS310" i="9"/>
  <c r="AT19" i="9"/>
  <c r="AT40" i="9"/>
  <c r="AT41" i="9"/>
  <c r="AT28" i="9"/>
  <c r="AT100" i="9"/>
  <c r="AT407" i="9"/>
  <c r="AT411" i="9"/>
  <c r="AT409" i="9"/>
  <c r="AT27" i="9"/>
  <c r="AT10" i="9"/>
  <c r="AT69" i="9"/>
  <c r="AT32" i="9"/>
  <c r="AT12" i="9"/>
  <c r="AT75" i="9"/>
  <c r="AT33" i="9"/>
  <c r="AT17" i="9"/>
  <c r="AT109" i="9"/>
  <c r="AT35" i="9"/>
  <c r="AT54" i="9"/>
  <c r="AT83" i="9"/>
  <c r="AT353" i="9"/>
  <c r="AT349" i="9"/>
  <c r="AT77" i="9"/>
  <c r="AT25" i="9"/>
  <c r="AT60" i="9"/>
  <c r="AT356" i="9"/>
  <c r="AT354" i="9"/>
  <c r="AT31" i="9"/>
  <c r="AT5" i="9"/>
  <c r="AT71" i="9"/>
  <c r="AT34" i="9"/>
  <c r="AT21" i="9"/>
  <c r="AT108" i="9"/>
  <c r="AT38" i="9"/>
  <c r="AT49" i="9"/>
  <c r="AT78" i="9"/>
  <c r="AT46" i="9"/>
  <c r="AT50" i="9"/>
  <c r="AT87" i="9"/>
  <c r="AT351" i="9"/>
  <c r="AT107" i="9"/>
  <c r="AT74" i="9"/>
  <c r="AT79" i="9"/>
  <c r="AT20" i="9"/>
  <c r="AT29" i="9"/>
  <c r="AT99" i="9"/>
  <c r="AT346" i="9"/>
  <c r="AT39" i="9"/>
  <c r="AT53" i="9"/>
  <c r="AT72" i="9"/>
  <c r="AT44" i="9"/>
  <c r="AT47" i="9"/>
  <c r="AT86" i="9"/>
  <c r="AT48" i="9"/>
  <c r="AT23" i="9"/>
  <c r="AT81" i="9"/>
  <c r="AT16" i="9"/>
  <c r="AT104" i="9"/>
  <c r="AT51" i="9"/>
  <c r="AT8" i="9"/>
  <c r="AT30" i="9"/>
  <c r="AT37" i="9"/>
  <c r="AT73" i="9"/>
  <c r="AT24" i="9"/>
  <c r="AT101" i="9"/>
  <c r="AT68" i="9"/>
  <c r="AT6" i="9"/>
  <c r="AT406" i="9"/>
  <c r="AT410" i="9"/>
  <c r="AT405" i="9"/>
  <c r="AT45" i="9"/>
  <c r="AT66" i="9"/>
  <c r="AT82" i="9"/>
  <c r="AT14" i="9"/>
  <c r="AT56" i="9"/>
  <c r="AT80" i="9"/>
  <c r="AT15" i="9"/>
  <c r="AT103" i="9"/>
  <c r="AT59" i="9"/>
  <c r="AT43" i="9"/>
  <c r="AT105" i="9"/>
  <c r="AT350" i="9"/>
  <c r="AT352" i="9"/>
  <c r="AT36" i="9"/>
  <c r="AT65" i="9"/>
  <c r="AT42" i="9"/>
  <c r="AT347" i="9"/>
  <c r="AT61" i="9"/>
  <c r="AT55" i="9"/>
  <c r="AT76" i="9"/>
  <c r="AT63" i="9"/>
  <c r="AT85" i="9"/>
  <c r="AT58" i="9"/>
  <c r="AT62" i="9"/>
  <c r="AT106" i="9"/>
  <c r="AT26" i="9"/>
  <c r="AT11" i="9"/>
  <c r="AT67" i="9"/>
  <c r="AT355" i="9"/>
  <c r="AT22" i="9"/>
  <c r="AT9" i="9"/>
  <c r="AT7" i="9"/>
  <c r="AT57" i="9"/>
  <c r="T187" i="9"/>
  <c r="S187" i="9"/>
  <c r="AT310" i="9" l="1"/>
  <c r="AT311" i="9"/>
  <c r="AN187" i="9"/>
  <c r="Y146" i="9"/>
  <c r="AU146" i="9" s="1"/>
  <c r="T146" i="9"/>
  <c r="S146" i="9"/>
  <c r="T145" i="9"/>
  <c r="S145" i="9"/>
  <c r="AF24" i="9"/>
  <c r="AZ187" i="9" l="1"/>
  <c r="AO187" i="9" s="1"/>
  <c r="AI187" i="9"/>
  <c r="AV187" i="9"/>
  <c r="AK187" i="9"/>
  <c r="AN145" i="9"/>
  <c r="AG24" i="9"/>
  <c r="AH24" i="9"/>
  <c r="AN2" i="9"/>
  <c r="AN3" i="9"/>
  <c r="AN4" i="9"/>
  <c r="AZ4" i="9" l="1"/>
  <c r="AO4" i="9" s="1"/>
  <c r="AP4" i="9" s="1"/>
  <c r="AZ3" i="9"/>
  <c r="AO3" i="9" s="1"/>
  <c r="AS187" i="9"/>
  <c r="AZ146" i="9"/>
  <c r="AO146" i="9" s="1"/>
  <c r="AZ2" i="9"/>
  <c r="AO2" i="9" s="1"/>
  <c r="AV145" i="9"/>
  <c r="AZ145" i="9"/>
  <c r="AO145" i="9" s="1"/>
  <c r="AV146" i="9"/>
  <c r="AV4" i="9"/>
  <c r="AV3" i="9"/>
  <c r="AV2" i="9"/>
  <c r="AI3" i="9"/>
  <c r="AJ145" i="9"/>
  <c r="AI145" i="9"/>
  <c r="AK146" i="9"/>
  <c r="AI146" i="9"/>
  <c r="AI4" i="9"/>
  <c r="AJ146" i="9"/>
  <c r="AK145" i="9"/>
  <c r="AJ3" i="9"/>
  <c r="AJ4" i="9"/>
  <c r="AJ2" i="9"/>
  <c r="AI2" i="9"/>
  <c r="AK3" i="9"/>
  <c r="AK4" i="9"/>
  <c r="AK2" i="9"/>
  <c r="AP146" i="9" l="1"/>
  <c r="AP3" i="9"/>
  <c r="AT187" i="9"/>
  <c r="AS4" i="9"/>
  <c r="AS145" i="9"/>
  <c r="AP145" i="9"/>
  <c r="AS146" i="9"/>
  <c r="AS3" i="9"/>
  <c r="AP2" i="9"/>
  <c r="AS2" i="9"/>
  <c r="AT146" i="9" l="1"/>
  <c r="AT145" i="9"/>
  <c r="AT3" i="9"/>
  <c r="AT4" i="9"/>
  <c r="AT2" i="9"/>
  <c r="AZ5" i="9"/>
  <c r="AO5" i="9" s="1"/>
  <c r="AZ23" i="9"/>
  <c r="AO23" i="9" s="1"/>
  <c r="AZ22" i="9"/>
  <c r="AO22" i="9" s="1"/>
  <c r="AP22" i="9" l="1"/>
  <c r="AP23" i="9"/>
  <c r="AP5" i="9"/>
</calcChain>
</file>

<file path=xl/sharedStrings.xml><?xml version="1.0" encoding="utf-8"?>
<sst xmlns="http://schemas.openxmlformats.org/spreadsheetml/2006/main" count="24954" uniqueCount="3216">
  <si>
    <t>Дата Отгрузки</t>
  </si>
  <si>
    <t>Номер Накладной (Outbound Delivery)</t>
  </si>
  <si>
    <t>Номер Заказа (Sales Order)</t>
  </si>
  <si>
    <t>Номер Счета (Invoice)</t>
  </si>
  <si>
    <t>Номер Транспортировки (Shipment)</t>
  </si>
  <si>
    <t>Тип ТС</t>
  </si>
  <si>
    <t>Типы ТС</t>
  </si>
  <si>
    <t>Регионы</t>
  </si>
  <si>
    <t>1,5Т</t>
  </si>
  <si>
    <t>2-4Т</t>
  </si>
  <si>
    <t>5Т</t>
  </si>
  <si>
    <t>10Т</t>
  </si>
  <si>
    <t>20Т</t>
  </si>
  <si>
    <t>Клиент</t>
  </si>
  <si>
    <t>Экспедиторы</t>
  </si>
  <si>
    <r>
      <t>Автопартнер (</t>
    </r>
    <r>
      <rPr>
        <b/>
        <sz val="11"/>
        <color theme="1"/>
        <rFont val="Calibri"/>
        <family val="2"/>
        <charset val="204"/>
        <scheme val="minor"/>
      </rPr>
      <t>121231</t>
    </r>
    <r>
      <rPr>
        <sz val="11"/>
        <color theme="1"/>
        <rFont val="Calibri"/>
        <family val="2"/>
        <scheme val="minor"/>
      </rPr>
      <t>)</t>
    </r>
  </si>
  <si>
    <r>
      <t>Параллель (</t>
    </r>
    <r>
      <rPr>
        <b/>
        <sz val="11"/>
        <color theme="1"/>
        <rFont val="Calibri"/>
        <family val="2"/>
        <charset val="204"/>
        <scheme val="minor"/>
      </rPr>
      <t>134473</t>
    </r>
    <r>
      <rPr>
        <sz val="11"/>
        <color theme="1"/>
        <rFont val="Calibri"/>
        <family val="2"/>
        <scheme val="minor"/>
      </rPr>
      <t>)</t>
    </r>
  </si>
  <si>
    <r>
      <t>НТК (</t>
    </r>
    <r>
      <rPr>
        <b/>
        <sz val="11"/>
        <color theme="1"/>
        <rFont val="Calibri"/>
        <family val="2"/>
        <charset val="204"/>
        <scheme val="minor"/>
      </rPr>
      <t>120580</t>
    </r>
    <r>
      <rPr>
        <sz val="11"/>
        <color theme="1"/>
        <rFont val="Calibri"/>
        <family val="2"/>
        <scheme val="minor"/>
      </rPr>
      <t>)</t>
    </r>
  </si>
  <si>
    <r>
      <t>Холод (</t>
    </r>
    <r>
      <rPr>
        <b/>
        <sz val="11"/>
        <color theme="1"/>
        <rFont val="Calibri"/>
        <family val="2"/>
        <charset val="204"/>
        <scheme val="minor"/>
      </rPr>
      <t>123269</t>
    </r>
    <r>
      <rPr>
        <sz val="11"/>
        <color theme="1"/>
        <rFont val="Calibri"/>
        <family val="2"/>
        <scheme val="minor"/>
      </rPr>
      <t>)</t>
    </r>
  </si>
  <si>
    <r>
      <t>Ренус (</t>
    </r>
    <r>
      <rPr>
        <b/>
        <sz val="11"/>
        <color theme="1"/>
        <rFont val="Calibri"/>
        <family val="2"/>
        <charset val="204"/>
        <scheme val="minor"/>
      </rPr>
      <t>129137</t>
    </r>
    <r>
      <rPr>
        <sz val="11"/>
        <color theme="1"/>
        <rFont val="Calibri"/>
        <family val="2"/>
        <scheme val="minor"/>
      </rPr>
      <t>)</t>
    </r>
  </si>
  <si>
    <r>
      <t>ДХЛ (</t>
    </r>
    <r>
      <rPr>
        <b/>
        <sz val="11"/>
        <color theme="1"/>
        <rFont val="Calibri"/>
        <family val="2"/>
        <charset val="204"/>
        <scheme val="minor"/>
      </rPr>
      <t>130200</t>
    </r>
    <r>
      <rPr>
        <sz val="11"/>
        <color theme="1"/>
        <rFont val="Calibri"/>
        <family val="2"/>
        <scheme val="minor"/>
      </rPr>
      <t>) - КД</t>
    </r>
  </si>
  <si>
    <r>
      <t>Байкал (</t>
    </r>
    <r>
      <rPr>
        <b/>
        <sz val="11"/>
        <color theme="1"/>
        <rFont val="Calibri"/>
        <family val="2"/>
        <charset val="204"/>
        <scheme val="minor"/>
      </rPr>
      <t>138804</t>
    </r>
    <r>
      <rPr>
        <sz val="11"/>
        <color theme="1"/>
        <rFont val="Calibri"/>
        <family val="2"/>
        <scheme val="minor"/>
      </rPr>
      <t>) - КД</t>
    </r>
  </si>
  <si>
    <r>
      <t>ФМ  (</t>
    </r>
    <r>
      <rPr>
        <b/>
        <sz val="11"/>
        <color theme="1"/>
        <rFont val="Calibri"/>
        <family val="2"/>
        <charset val="204"/>
        <scheme val="minor"/>
      </rPr>
      <t>117770</t>
    </r>
    <r>
      <rPr>
        <sz val="11"/>
        <color theme="1"/>
        <rFont val="Calibri"/>
        <family val="2"/>
        <scheme val="minor"/>
      </rPr>
      <t>) - КД</t>
    </r>
  </si>
  <si>
    <r>
      <t>Фаворит Транс (</t>
    </r>
    <r>
      <rPr>
        <b/>
        <sz val="11"/>
        <color theme="1"/>
        <rFont val="Calibri"/>
        <family val="2"/>
        <charset val="204"/>
        <scheme val="minor"/>
      </rPr>
      <t>128086</t>
    </r>
    <r>
      <rPr>
        <sz val="11"/>
        <color theme="1"/>
        <rFont val="Calibri"/>
        <family val="2"/>
        <scheme val="minor"/>
      </rPr>
      <t>) - КД ЖД</t>
    </r>
  </si>
  <si>
    <r>
      <t>РЕЙЛ Континент (</t>
    </r>
    <r>
      <rPr>
        <b/>
        <sz val="11"/>
        <color theme="1"/>
        <rFont val="Calibri"/>
        <family val="2"/>
        <charset val="204"/>
        <scheme val="minor"/>
      </rPr>
      <t>134289</t>
    </r>
    <r>
      <rPr>
        <sz val="11"/>
        <color theme="1"/>
        <rFont val="Calibri"/>
        <family val="2"/>
        <scheme val="minor"/>
      </rPr>
      <t>) - КД ЖД</t>
    </r>
  </si>
  <si>
    <t>Отклонение Абс</t>
  </si>
  <si>
    <t>Отклонение %</t>
  </si>
  <si>
    <t>Руб/кг</t>
  </si>
  <si>
    <t>Руб/Поддон</t>
  </si>
  <si>
    <t>Номер Фрахта</t>
  </si>
  <si>
    <t>Количество поддонов, шт</t>
  </si>
  <si>
    <t>Тип Перевозки</t>
  </si>
  <si>
    <t>Прямая Машина</t>
  </si>
  <si>
    <t>КД</t>
  </si>
  <si>
    <t>КД ЖД</t>
  </si>
  <si>
    <t>Дата Выгрузки</t>
  </si>
  <si>
    <t>Маршрут КД</t>
  </si>
  <si>
    <t>Окно Загрузки</t>
  </si>
  <si>
    <t>Данные ТС</t>
  </si>
  <si>
    <t>ИНН Водитель</t>
  </si>
  <si>
    <t>ФИО Водитель</t>
  </si>
  <si>
    <t>Паспорт Водитель</t>
  </si>
  <si>
    <t>Время Выгрузки</t>
  </si>
  <si>
    <t>Вес брутто, кг</t>
  </si>
  <si>
    <t>Маршрут</t>
  </si>
  <si>
    <t>Хендай М 861 ЕВ 152</t>
  </si>
  <si>
    <t>Кокурин Сергей Владимирович. 89307123630</t>
  </si>
  <si>
    <t>2214 319722 межрайонным Отделом УФМС России по Нижегородской обл в г Лысково. 10.10.2014</t>
  </si>
  <si>
    <t>Эспедитор</t>
  </si>
  <si>
    <t>перевозчик</t>
  </si>
  <si>
    <t>23.00</t>
  </si>
  <si>
    <t xml:space="preserve">медкнижка, акт </t>
  </si>
  <si>
    <t>б/н</t>
  </si>
  <si>
    <t>Окна Склада</t>
  </si>
  <si>
    <t>10:30-11:30</t>
  </si>
  <si>
    <t>12:00-13:00</t>
  </si>
  <si>
    <t>13:00-13:48</t>
  </si>
  <si>
    <t>14:15-15:00</t>
  </si>
  <si>
    <t>15:30-16:15</t>
  </si>
  <si>
    <t>16:15-17:00</t>
  </si>
  <si>
    <t>17:00-17:30</t>
  </si>
  <si>
    <t>17:30-18:00</t>
  </si>
  <si>
    <t>18:30-19:00</t>
  </si>
  <si>
    <t>19:00-19:30</t>
  </si>
  <si>
    <t>19:30-20:00</t>
  </si>
  <si>
    <t>20:00-20:30</t>
  </si>
  <si>
    <t>20:30-21:00</t>
  </si>
  <si>
    <t>21:00-21:30</t>
  </si>
  <si>
    <t>21:30-22:00</t>
  </si>
  <si>
    <t>22:00-22:30</t>
  </si>
  <si>
    <t>Условия доставки</t>
  </si>
  <si>
    <t>Сумма Накладной, Руб</t>
  </si>
  <si>
    <t>Доп Точка</t>
  </si>
  <si>
    <t>Ставка Прямая</t>
  </si>
  <si>
    <t>Ставка Приложение</t>
  </si>
  <si>
    <t>ИНЦИДЕНТЫ</t>
  </si>
  <si>
    <t>Инцидент</t>
  </si>
  <si>
    <t>нет</t>
  </si>
  <si>
    <t>да</t>
  </si>
  <si>
    <t>Описание инцидента</t>
  </si>
  <si>
    <t>Авдеев Артем Павлович тел.8 (960) 112 97 45</t>
  </si>
  <si>
    <t>ГАЗ  К 244ОТ36</t>
  </si>
  <si>
    <t xml:space="preserve">ИП Иноземцев Дмитрий Игоревич ( код в АТИ 1626513) ОГРНИП 314366815700050 ИНН 366410945532: 394049, г. Воронеж, ул. Карпинского д. 13, кВ 49
</t>
  </si>
  <si>
    <t>:366312374288</t>
  </si>
  <si>
    <t>20 09 099461 Отделом УФМС России по Воронежской области в Левобережном районе г. Воронежа 05.03.2009</t>
  </si>
  <si>
    <t>медкнижка</t>
  </si>
  <si>
    <t>Чеховский</t>
  </si>
  <si>
    <t>14.00</t>
  </si>
  <si>
    <t>Солнечногорск</t>
  </si>
  <si>
    <t xml:space="preserve">
Е744ХК21
</t>
  </si>
  <si>
    <t>Кочкуров Андрей Владимирович, Тел 89034766770</t>
  </si>
  <si>
    <t>: 212501665570</t>
  </si>
  <si>
    <t xml:space="preserve">9721 №523728 выдан МВД по
Чувашской Республики 03.09.2021, в\у 99 01 008277
</t>
  </si>
  <si>
    <t>ДХЛ, Спартаковкася,</t>
  </si>
  <si>
    <t>09.00</t>
  </si>
  <si>
    <t xml:space="preserve">ИП Мухин С.Н.  ИНН 212502060873  429120 Чувашская республика г.Шумерля Ул.Горького д.1.кв.46
</t>
  </si>
  <si>
    <t>20т</t>
  </si>
  <si>
    <t>5т</t>
  </si>
  <si>
    <t>Е 177 ОЕ/152</t>
  </si>
  <si>
    <t>Смирнов Евгений Александрович 89991387175</t>
  </si>
  <si>
    <t>2204 389204 Управлением Внутренних Дел Автозаводского р-на г Н Новгорода.08.12.2004</t>
  </si>
  <si>
    <t>Лобня</t>
  </si>
  <si>
    <t>00.46</t>
  </si>
  <si>
    <t>Домодедово</t>
  </si>
  <si>
    <t>18.00</t>
  </si>
  <si>
    <t>Хендай О 028 СК 152</t>
  </si>
  <si>
    <t>Хендай К 771 МТ 152</t>
  </si>
  <si>
    <t>Р418ВК152</t>
  </si>
  <si>
    <t>Эткеев Антон Владимирович 8-922-922-90-26</t>
  </si>
  <si>
    <t>Борбат Владимир Владимирович, 89159432255</t>
  </si>
  <si>
    <t>Павлов Александр Николаевич</t>
  </si>
  <si>
    <t>3316  410576, выдан Отделением УФМС России
по Кировской области в городе Яранске, 12.07.2016, вод. удостоверение 9923
901124,</t>
  </si>
  <si>
    <t>2204 303984, УВД Нижегородского р-на г Н Новгорода, 30.06.2004</t>
  </si>
  <si>
    <t>16.00</t>
  </si>
  <si>
    <t>15.00</t>
  </si>
  <si>
    <t>Ступино</t>
  </si>
  <si>
    <t>Дмитров</t>
  </si>
  <si>
    <t>ГАЗ О362МУ125</t>
  </si>
  <si>
    <t>ООО «Регион»  603001, г. Нижний Новгород, ул. Рождественская, д. 20, пом. П4 ИНН/КПП 5260306504/526001001</t>
  </si>
  <si>
    <t>Руин Роман Николаевич+79625163769</t>
  </si>
  <si>
    <t xml:space="preserve">Паспорт 22 16 607007 выдан отделением УФМС России по Нижегородской области в Богородском р-не, дата выдачи 13.10.2016
ВУ 99 10 733485
</t>
  </si>
  <si>
    <t>Владимир</t>
  </si>
  <si>
    <t>12.00</t>
  </si>
  <si>
    <t>Глазово</t>
  </si>
  <si>
    <t>Климовск</t>
  </si>
  <si>
    <t>08.00</t>
  </si>
  <si>
    <t>19.00</t>
  </si>
  <si>
    <t>Внуково</t>
  </si>
  <si>
    <t>Газон НЕКСТ  С 984 СА 152</t>
  </si>
  <si>
    <t>Нуйкин Антон Андреевич, 89082371812</t>
  </si>
  <si>
    <t>2220 238073, ГУ МВД России по Нижегородской обл, 30.12.2020</t>
  </si>
  <si>
    <t>ФМ ПОДОЛЬСК</t>
  </si>
  <si>
    <t>9.00</t>
  </si>
  <si>
    <t>YB08996623</t>
  </si>
  <si>
    <t>YB08999835</t>
  </si>
  <si>
    <t>YB08968047</t>
  </si>
  <si>
    <t>YB08978141</t>
  </si>
  <si>
    <t>YB08989330</t>
  </si>
  <si>
    <t>YB08996257</t>
  </si>
  <si>
    <t>YB08971146</t>
  </si>
  <si>
    <t>Газон А813ВО750</t>
  </si>
  <si>
    <t>Е886РВ 33</t>
  </si>
  <si>
    <t xml:space="preserve">ИП Кузякин Н.В.ИНН525803312242,603132 Нижегород.обл,г.Нижний Новгород,ул.Адмирала Макарова дом 4,корп 1,кв 191 </t>
  </si>
  <si>
    <t>КУЗЯКИН Н.В,</t>
  </si>
  <si>
    <t>Митрофанов Александр Андреевич</t>
  </si>
  <si>
    <t>Дзержинск</t>
  </si>
  <si>
    <t>10.00</t>
  </si>
  <si>
    <t xml:space="preserve">ИП Сатонин Владислав Юрьевич АДРЕС ЮРИДИЧЕСКИЙ 634050, г. Томск, пер. Типографский №3А- 5 ИНН 702000669411
</t>
  </si>
  <si>
    <t xml:space="preserve">ООО «ЕВА ТРАНС» Юридический адрес 394071, г. Воронеж, ул. Серго, д. 20А ИНН 3664042229
</t>
  </si>
  <si>
    <t>Сатонин Владислав Юрьевич, 8-964-633-44-44</t>
  </si>
  <si>
    <t>Бугаец Алексей  Николаевич 89622496354</t>
  </si>
  <si>
    <t>ДАФ Е 265 МО/70,/ АК 7958/70</t>
  </si>
  <si>
    <t xml:space="preserve">Скания Н 097ТК 98, /АТ649978
</t>
  </si>
  <si>
    <t xml:space="preserve">Паспорт 69 20 929803 выдан УМВД РОССИИ по
Томской области 24.10.2020г, в\у 7015 472353
</t>
  </si>
  <si>
    <t xml:space="preserve">Паспорт: 3918№ 352475 МВД по Республике Крым
02.10.2018г, в\у 82 19 №859066
</t>
  </si>
  <si>
    <t>СПБ</t>
  </si>
  <si>
    <t>Санкт Петербург</t>
  </si>
  <si>
    <t>Е639ВУ 152</t>
  </si>
  <si>
    <t>Бандаков Андрей Валериевич</t>
  </si>
  <si>
    <t>Хендай Е 867 РЕ 152</t>
  </si>
  <si>
    <t>YB08969082</t>
  </si>
  <si>
    <t>Хендай Р 168 КН 152</t>
  </si>
  <si>
    <t>Скания Н 136 НН*/32, АМ 0469/32</t>
  </si>
  <si>
    <t>ИП Рыжов Ю.А., ИНН 323200989363, Юр. Адрес: 241520, Брянская обл., Брянский р-н, с. Супонево, ул. Московская, д. 13</t>
  </si>
  <si>
    <t>Полевщиков Антон Валерьевич, 89036052545</t>
  </si>
  <si>
    <t>2216 634805, УФМС России по Нижегородской обл в Московском р-не г Н новгорода, 03.11.2016</t>
  </si>
  <si>
    <t>Погалов Иван Анатольевич, 8-920-065-93-35, 8-930-805-94-75</t>
  </si>
  <si>
    <t>1512№ 058403 ТП УФМС России по Брянской обл.в п. Локоть, 04.04.2013г.</t>
  </si>
  <si>
    <t>Всходы</t>
  </si>
  <si>
    <t>Ногиснкий</t>
  </si>
  <si>
    <t>Ногинский</t>
  </si>
  <si>
    <t>Брянск</t>
  </si>
  <si>
    <t>17.00</t>
  </si>
  <si>
    <t>8.00</t>
  </si>
  <si>
    <t>YB08972225</t>
  </si>
  <si>
    <t>Опализа</t>
  </si>
  <si>
    <t>Нижний Новгород</t>
  </si>
  <si>
    <t>Газон НЕКСТ  С984СА152</t>
  </si>
  <si>
    <t>Ашан СПБ/</t>
  </si>
  <si>
    <t>Лента СПБ</t>
  </si>
  <si>
    <t>05.00</t>
  </si>
  <si>
    <t>Газ Т642 ЕУ 152</t>
  </si>
  <si>
    <t>Е433АК152</t>
  </si>
  <si>
    <t>Худоян Эдгар Барзанович, тел. 89116997777</t>
  </si>
  <si>
    <t>ИНН 602509797188</t>
  </si>
  <si>
    <t>58 19 350796 выдан УМВД России по Псковской обл.
05.02.2020, в\у 6026389880</t>
  </si>
  <si>
    <t>Гаврюшин Денис Викторович 89030558607</t>
  </si>
  <si>
    <t>2213 046103, Отделом УФМС России по Нижегородской обл в Автозаводском р-не г Н Новгорода, 05.03.2013</t>
  </si>
  <si>
    <t>ИП Худоян Эдгар Барзанович   182105 , г. Великие Луки , ул. Речная , дом 74 ИНН:602509797188</t>
  </si>
  <si>
    <t>СПБ, Шуравы</t>
  </si>
  <si>
    <t>21.15</t>
  </si>
  <si>
    <t>Москва, Люблино</t>
  </si>
  <si>
    <t>Х847РС 52</t>
  </si>
  <si>
    <t>Гаязов Руслан Хасиятович</t>
  </si>
  <si>
    <t>YB08965907</t>
  </si>
  <si>
    <t>YB09128501</t>
  </si>
  <si>
    <t>Подольск</t>
  </si>
  <si>
    <t>ИП Аршинов Владимир Викторович, ИНН 525801346743,  603157, г. Нижний Новгород, ул. Березовская, д. 104 А, кв. 57.</t>
  </si>
  <si>
    <t xml:space="preserve">МАЗ К140НР-152 </t>
  </si>
  <si>
    <t>Митрофанов Олег Александрович, +7-952-771-43-40,</t>
  </si>
  <si>
    <t>ИНН 525633702098</t>
  </si>
  <si>
    <t>22 20 089932 ГУ МВД РОССИИ ПО НИЖЕГОРОДСКОЙ ОБЛАСТИ 29.11.2019 г.</t>
  </si>
  <si>
    <t>YB08970105</t>
  </si>
  <si>
    <t>YB09128974</t>
  </si>
  <si>
    <t>YB08952968</t>
  </si>
  <si>
    <t>YB08969075</t>
  </si>
  <si>
    <t>YB09130411</t>
  </si>
  <si>
    <t>YB08965909</t>
  </si>
  <si>
    <t>Вольво К639НК-152 / АМ2988-52</t>
  </si>
  <si>
    <t xml:space="preserve">ГАЗ В288НА-116 RUS, </t>
  </si>
  <si>
    <t>ИП Брагина Н.А., ИНН  524405561470, Юр.адрес 606407, Нижегородская обл., балахънинский р-н, пос. Б.Козино, ул.Дачная, д. 15</t>
  </si>
  <si>
    <t>Брагин Вячеслав Сергеевич, +7-962-507-08-74</t>
  </si>
  <si>
    <t>2202№ 907444 Балахнинским ГОВД Нижегородской обл., 20.11.2002.</t>
  </si>
  <si>
    <t>Кашицын Александр Викторович , 8-903-600-73-54</t>
  </si>
  <si>
    <t>паспорт Серия 2209 № 359283, выдан ОУФМС России по</t>
  </si>
  <si>
    <t>Симферополь</t>
  </si>
  <si>
    <t>медкнижка,акт</t>
  </si>
  <si>
    <t>К 771 МТ 152</t>
  </si>
  <si>
    <t>Е 177 ОЕ 152</t>
  </si>
  <si>
    <t>Егоров Олег Валерьевич. 89030448881</t>
  </si>
  <si>
    <t>2203 526879, УВД Сормовского р-на г Н Новгорода, 05.11.2009</t>
  </si>
  <si>
    <t>мекднижка</t>
  </si>
  <si>
    <t>МАЗ У 923 АУ / 12</t>
  </si>
  <si>
    <t>Маз Н 585 ХС 152</t>
  </si>
  <si>
    <t>Х 305 РЕ 799</t>
  </si>
  <si>
    <t xml:space="preserve">ООО «ТРАНСКОМ»425000, РЕСПУБЛИКА МАРИЙ ЭЛ, ГОРОД ВОЛЖСК, УЛИЦА МАМАСЕВО, ДОМ 1 ИНН: 1224001997
</t>
  </si>
  <si>
    <t xml:space="preserve">ИП Комлева Анна Александровна ИНН 333800219796. г.Дзержинск ул.Октябрьская д.5 кв.123
</t>
  </si>
  <si>
    <t xml:space="preserve">
ООО «СРП» 125080, г. Москва, Волоколамское шоссе, д.1, стр.1,Э 5, пом VI, к31 рм 3  ИНН/КПП 7743214076/774301001
</t>
  </si>
  <si>
    <t>Битц Андрей Михайлович, 89631279391</t>
  </si>
  <si>
    <t>8814 190942 отделом УФМС России по Республике Марий Эл в г. Волжске. 30.03.2015</t>
  </si>
  <si>
    <t>Климкин Игорь АлексеевичТел. 89200560603</t>
  </si>
  <si>
    <t>2214 №365697 УФМС России по Нижегородской
обл. в Московском р-не гор. Нижнего Новгорода
21.01.2015гВ\у 52260544399</t>
  </si>
  <si>
    <t>Серегин Алексей Иванович, 8-977-400-47-45</t>
  </si>
  <si>
    <t xml:space="preserve"> 
34 29 626623 Отделением УФМС России по Волгоградской области в Серафимовичском районе  
19.01.2012</t>
  </si>
  <si>
    <t>Казань</t>
  </si>
  <si>
    <t>Липецк</t>
  </si>
  <si>
    <t>ДХЛ,Спартаковская</t>
  </si>
  <si>
    <t>20O0029753</t>
  </si>
  <si>
    <t>Красная СОСНА</t>
  </si>
  <si>
    <t>Самара</t>
  </si>
  <si>
    <t>Ростов-на-Дону</t>
  </si>
  <si>
    <t>ФМ ПОдольск</t>
  </si>
  <si>
    <t>Уфа</t>
  </si>
  <si>
    <t>Екатеринбург</t>
  </si>
  <si>
    <t>Серпухов</t>
  </si>
  <si>
    <t>Ногинский, Обухово</t>
  </si>
  <si>
    <t>Руб/M3</t>
  </si>
  <si>
    <t>M3 (Для ЖД)</t>
  </si>
  <si>
    <t>Фактическое время приезда ТС</t>
  </si>
  <si>
    <t>Дата Поставки КД</t>
  </si>
  <si>
    <t>Параллель (134473)</t>
  </si>
  <si>
    <t xml:space="preserve">Iveco Stralis Т 006 ВВ/190 / АЕ 7090/40
</t>
  </si>
  <si>
    <t>17.55</t>
  </si>
  <si>
    <t>Байкал (138804) - КД</t>
  </si>
  <si>
    <t>19/10 - 00.00</t>
  </si>
  <si>
    <t>21/10-05.10</t>
  </si>
  <si>
    <t>Кстово</t>
  </si>
  <si>
    <t>Автопартнер (121231)</t>
  </si>
  <si>
    <t>06.00</t>
  </si>
  <si>
    <t>20/10-03.30</t>
  </si>
  <si>
    <t>22/10 - 03.15</t>
  </si>
  <si>
    <t>21/10-6.55</t>
  </si>
  <si>
    <t>19/10=20.00</t>
  </si>
  <si>
    <t>ФМ,ПОДОЛЬСК</t>
  </si>
  <si>
    <t>20/10=13.25</t>
  </si>
  <si>
    <t>18/10-20.30</t>
  </si>
  <si>
    <t>YB08968049</t>
  </si>
  <si>
    <t>YB09176985</t>
  </si>
  <si>
    <t>YB08964881</t>
  </si>
  <si>
    <t>YB08966972</t>
  </si>
  <si>
    <t>Шушары</t>
  </si>
  <si>
    <t>Ломоносовский р-н, Пушкинское шоссе, д. 44</t>
  </si>
  <si>
    <t>YB09176541</t>
  </si>
  <si>
    <t>YB08964878</t>
  </si>
  <si>
    <t>YB08964879</t>
  </si>
  <si>
    <t>YB09174815</t>
  </si>
  <si>
    <t>YB08966970</t>
  </si>
  <si>
    <t>YB09175267</t>
  </si>
  <si>
    <t>YB08972224</t>
  </si>
  <si>
    <t>YB08964883</t>
  </si>
  <si>
    <t>YB08968048</t>
  </si>
  <si>
    <t>YB08969083</t>
  </si>
  <si>
    <t>YB08972227</t>
  </si>
  <si>
    <t>YB09176986</t>
  </si>
  <si>
    <t>YB08966963</t>
  </si>
  <si>
    <t>YB08971152</t>
  </si>
  <si>
    <t>YB09176989</t>
  </si>
  <si>
    <t>YB09176988</t>
  </si>
  <si>
    <t>YB08971150</t>
  </si>
  <si>
    <t>YB09175716</t>
  </si>
  <si>
    <t>YB08972228</t>
  </si>
  <si>
    <t>YB08964880</t>
  </si>
  <si>
    <t>YB09175268</t>
  </si>
  <si>
    <t>YB08971145</t>
  </si>
  <si>
    <t>YB08964882</t>
  </si>
  <si>
    <t>YB08971151</t>
  </si>
  <si>
    <t>YB09176131</t>
  </si>
  <si>
    <t>YB09175717</t>
  </si>
  <si>
    <t>YB08966961</t>
  </si>
  <si>
    <t>YB09173896</t>
  </si>
  <si>
    <t>YB09143360</t>
  </si>
  <si>
    <t>YB09136462</t>
  </si>
  <si>
    <t>YB09174814</t>
  </si>
  <si>
    <t>YB09176987</t>
  </si>
  <si>
    <t>YB09176130</t>
  </si>
  <si>
    <t>YB09175269</t>
  </si>
  <si>
    <t>YB09173928</t>
  </si>
  <si>
    <t>YB08969070</t>
  </si>
  <si>
    <t>22.10.2021=00,00</t>
  </si>
  <si>
    <t>Темерницкий</t>
  </si>
  <si>
    <t>21/10=00.00</t>
  </si>
  <si>
    <t>17.00-02.00</t>
  </si>
  <si>
    <t>ступино</t>
  </si>
  <si>
    <t>дмитров</t>
  </si>
  <si>
    <t>медкнижка.акт</t>
  </si>
  <si>
    <t>Мотяково</t>
  </si>
  <si>
    <t>19/10=16.00</t>
  </si>
  <si>
    <t>Мин Воды</t>
  </si>
  <si>
    <t>25/10 = 5.25</t>
  </si>
  <si>
    <t>21/10-05.00</t>
  </si>
  <si>
    <t>YB08970106</t>
  </si>
  <si>
    <t>YB09174373</t>
  </si>
  <si>
    <t>13.00</t>
  </si>
  <si>
    <t>16.20</t>
  </si>
  <si>
    <t>19/10-15.30</t>
  </si>
  <si>
    <t>окно на 01.30</t>
  </si>
  <si>
    <t>окно на 06.35</t>
  </si>
  <si>
    <t>20/10-05.20</t>
  </si>
  <si>
    <t>17/10-15,00</t>
  </si>
  <si>
    <t>19/10-12.00</t>
  </si>
  <si>
    <t>21/10-12.40</t>
  </si>
  <si>
    <t>19/10-02.05</t>
  </si>
  <si>
    <t>20/10=2.40</t>
  </si>
  <si>
    <t>15.30</t>
  </si>
  <si>
    <t>19/10-01.40</t>
  </si>
  <si>
    <t>20/10=15.30</t>
  </si>
  <si>
    <t>Т596ВМ/152</t>
  </si>
  <si>
    <t>Кузякин Н.В,</t>
  </si>
  <si>
    <t>хх</t>
  </si>
  <si>
    <t>СПБ(при въезде на территорию склада, говорить что он едет в «Светофор». //условия парковки)</t>
  </si>
  <si>
    <t>????</t>
  </si>
  <si>
    <t>Шушары, AP21280816</t>
  </si>
  <si>
    <t>21/10=9.30</t>
  </si>
  <si>
    <t>24/10-01.00</t>
  </si>
  <si>
    <t>приехал в 12.03</t>
  </si>
  <si>
    <t>26/10-00.01</t>
  </si>
  <si>
    <t>18.34</t>
  </si>
  <si>
    <t>17/10-00.00</t>
  </si>
  <si>
    <t>окно на 7.30</t>
  </si>
  <si>
    <t>окно на 01.35</t>
  </si>
  <si>
    <t>СОФьино</t>
  </si>
  <si>
    <t>окн на 9.40</t>
  </si>
  <si>
    <t>17/10-09.00</t>
  </si>
  <si>
    <t>17/10-21.05</t>
  </si>
  <si>
    <t>14/13</t>
  </si>
  <si>
    <t>Куликов Алексей Владимирович.</t>
  </si>
  <si>
    <t>Н791ТТ 152/АЕ5073 52</t>
  </si>
  <si>
    <t>Земсков Евгений Сергеевич</t>
  </si>
  <si>
    <t>С146ХК152</t>
  </si>
  <si>
    <t>20.10.2021=11.30</t>
  </si>
  <si>
    <t>прибыл в 15.06</t>
  </si>
  <si>
    <t>18/10-22.45</t>
  </si>
  <si>
    <t>19/10 - 6.35</t>
  </si>
  <si>
    <t>Москва</t>
  </si>
  <si>
    <t>18/10-05.45</t>
  </si>
  <si>
    <t>ДХЛ Спартаковская</t>
  </si>
  <si>
    <t>17/10=02.10</t>
  </si>
  <si>
    <t>29.10.2021=9.00</t>
  </si>
  <si>
    <t>18/10 - 00.30</t>
  </si>
  <si>
    <t>Воронеж</t>
  </si>
  <si>
    <t>27/10-9.00</t>
  </si>
  <si>
    <t>18/10-18.00</t>
  </si>
  <si>
    <t>до 15.00</t>
  </si>
  <si>
    <t>19/10-9.25</t>
  </si>
  <si>
    <t>19/10=12.00</t>
  </si>
  <si>
    <t>Опалиха</t>
  </si>
  <si>
    <t>00.00</t>
  </si>
  <si>
    <t>Кузякин Н.В.</t>
  </si>
  <si>
    <t>21/10=01.05</t>
  </si>
  <si>
    <t xml:space="preserve">ул.Королева, дом 40 корп.27 </t>
  </si>
  <si>
    <t>22/10-14.00</t>
  </si>
  <si>
    <t>О090ЕК46</t>
  </si>
  <si>
    <t>Шмитьков Сергей Сергеевич, 89150130242</t>
  </si>
  <si>
    <t>463228559841.</t>
  </si>
  <si>
    <t>3813 912504, Отделением № 2 ОУФМС России по Курской обл в ЦАО г Курска, 23.09.2013</t>
  </si>
  <si>
    <t>21/10=11.15</t>
  </si>
  <si>
    <t>Газон В742НТ/750</t>
  </si>
  <si>
    <t>10:30-11:30  2202 061896, выдан Богородским ГОВД
Нижегородской
области, 26.06.2002.В\у:99 14574668</t>
  </si>
  <si>
    <t>Базлов Сергей Николаевич, тел. 8-930-676-46- 02</t>
  </si>
  <si>
    <t>ООО «Регион» Юридический адрес: 603001, г. Нижний Новгород,ул. Рождественская, д. 20, пом. П4   ИНН/КПП 5260306504/526001001</t>
  </si>
  <si>
    <t>ИП Рыжов Ю.А., ИНН 323200989363, Юр.адрес 241520, Брянская обл., с. Супонево, ул. Московская, д. 13</t>
  </si>
  <si>
    <t>СКАНИЯ Н 136 НН/32, АМ 0469/32</t>
  </si>
  <si>
    <t>Погалов Иван Анатольевич, +7-962-136-51-38</t>
  </si>
  <si>
    <t>1512№058403 ТП УФМС России по Брянской обл.в п. Локоть, 04.04.2013г.</t>
  </si>
  <si>
    <t xml:space="preserve"> ИП Гарайшина Л.М., ИНН 165022187458, Юр.адрес:123007, г. Москва, Хорошевское шоссе, д. 52, корпус 1, кв. 73</t>
  </si>
  <si>
    <t>МАЗ Н 484АС/116, АО 2116/16</t>
  </si>
  <si>
    <t>Хамидуллин Раувис Гаптразакович, +7-986-918-83-90</t>
  </si>
  <si>
    <t>9205№881086 Автозаводским ОВД гор. Набережные Челны Республики Татарстан, 04.08.2006г.</t>
  </si>
  <si>
    <t>прибыл в 10.28</t>
  </si>
  <si>
    <t>19/10=23.10</t>
  </si>
  <si>
    <t>приехал в 10.51</t>
  </si>
  <si>
    <t>20/10-02.30</t>
  </si>
  <si>
    <t>24/10=02.16</t>
  </si>
  <si>
    <t>ФМ Подольск</t>
  </si>
  <si>
    <t>плюс реклама</t>
  </si>
  <si>
    <t>Левин Владимир Поликарпович</t>
  </si>
  <si>
    <t>В543МТ 152/ЕК 5276 52</t>
  </si>
  <si>
    <t>Самара, Преображенка</t>
  </si>
  <si>
    <t>приехал в 12.50</t>
  </si>
  <si>
    <t>22/10=5.50</t>
  </si>
  <si>
    <t>приехал в 14.30</t>
  </si>
  <si>
    <t>Литвиново</t>
  </si>
  <si>
    <t>Москва, Шолохова</t>
  </si>
  <si>
    <t>окно на 01.25</t>
  </si>
  <si>
    <t>приехал в 15.11</t>
  </si>
  <si>
    <t>,</t>
  </si>
  <si>
    <t>приехал в 15.34</t>
  </si>
  <si>
    <t>до 10.00</t>
  </si>
  <si>
    <t> 201482462</t>
  </si>
  <si>
    <t>YB09206286</t>
  </si>
  <si>
    <t>YB08968050</t>
  </si>
  <si>
    <t>YB08968055</t>
  </si>
  <si>
    <t>23.10.2021=00.00</t>
  </si>
  <si>
    <t>прибыл в 16.49</t>
  </si>
  <si>
    <t xml:space="preserve">Автопартнер (121231) </t>
  </si>
  <si>
    <t>Итеко Россия (131026)</t>
  </si>
  <si>
    <r>
      <t>Итеко Россия (</t>
    </r>
    <r>
      <rPr>
        <b/>
        <sz val="11"/>
        <color theme="1"/>
        <rFont val="Calibri"/>
        <family val="2"/>
        <charset val="204"/>
        <scheme val="minor"/>
      </rPr>
      <t>131026</t>
    </r>
    <r>
      <rPr>
        <sz val="11"/>
        <color theme="1"/>
        <rFont val="Calibri"/>
        <family val="2"/>
        <scheme val="minor"/>
      </rPr>
      <t>)</t>
    </r>
  </si>
  <si>
    <t>Ship-To</t>
  </si>
  <si>
    <t>Continent Krasnoyarks</t>
  </si>
  <si>
    <t>Continent Novokuznetsk</t>
  </si>
  <si>
    <t>Evenks Ekaterinburg</t>
  </si>
  <si>
    <t>OOO "KITEX" Losino-Petrvskiy</t>
  </si>
  <si>
    <t>OOO "KITEX" Novosibirsk Sibiryakov</t>
  </si>
  <si>
    <t>OOO "KITEX" Novosibirsk Decabristov</t>
  </si>
  <si>
    <t>OOO "KITEX" Sholohovo</t>
  </si>
  <si>
    <t>OOO "KITEX" Moscow, Ryabinovaya</t>
  </si>
  <si>
    <t>AO"TANDER" RC IVANOVO</t>
  </si>
  <si>
    <t>AO"TANDER" RC Erzovka</t>
  </si>
  <si>
    <t>AO"TANDER" RC Tula</t>
  </si>
  <si>
    <t>AO"TANDER" RC SHACHTI</t>
  </si>
  <si>
    <t>AO"TANDER" RC PERVOURALSK</t>
  </si>
  <si>
    <t>AO"TANDER" RC Dzerzhinsk</t>
  </si>
  <si>
    <t>AO"TANDER" RC Omsk</t>
  </si>
  <si>
    <t>AO"TANDER" RC Kolpino</t>
  </si>
  <si>
    <t>AO"TANDER" RC Sterlitamak</t>
  </si>
  <si>
    <t>AO"TANDER" RC Chelyabinsk</t>
  </si>
  <si>
    <t>AO"TANDER" RC Yaroslavl'</t>
  </si>
  <si>
    <t>AO"TANDER" RC Voronezh</t>
  </si>
  <si>
    <t>AO"TANDER" RC Smolensk</t>
  </si>
  <si>
    <t>AO"TANDER" RC Slavyansk-na-Kubani</t>
  </si>
  <si>
    <t>AO"TANDER" RC Lermontov</t>
  </si>
  <si>
    <t>AO"TANDER" RC Zelenodol'sk</t>
  </si>
  <si>
    <t>AO"TANDER" RC Kropotkin</t>
  </si>
  <si>
    <t>AO"TANDER" RC Kolomna</t>
  </si>
  <si>
    <t>AO"TANDER" RC Orel</t>
  </si>
  <si>
    <t>AO"TANDER" RC Toliatty</t>
  </si>
  <si>
    <t>AO"TANDER" RC Izhevsk</t>
  </si>
  <si>
    <t>AO"TANDER" RC Perm'</t>
  </si>
  <si>
    <t>AO"TANDER" RC Tambov</t>
  </si>
  <si>
    <t>AO"TANDER" RC Engel's</t>
  </si>
  <si>
    <t>AO"TANDER" RC Penza</t>
  </si>
  <si>
    <t>AO"TANDER" RC Velikiy Novgorod</t>
  </si>
  <si>
    <t>AO"TANDER" RC Krasnodar</t>
  </si>
  <si>
    <t>AO"TANDER" RC Tumen'</t>
  </si>
  <si>
    <t>AO"TANDER" RC Asrtakhan Tinaki</t>
  </si>
  <si>
    <t>AO"TANDER" RC Dmitrov</t>
  </si>
  <si>
    <t>AO"TANDER" RC Kemerovo</t>
  </si>
  <si>
    <t>AO"TANDER" RC ORENBURG</t>
  </si>
  <si>
    <t>AO"TANDER" RC KIROV</t>
  </si>
  <si>
    <t>AO"TANDER" RC Murmansk</t>
  </si>
  <si>
    <t>AO"TANDER" RC Novosibirsk</t>
  </si>
  <si>
    <t>AO"TANDER" RC Surgut</t>
  </si>
  <si>
    <t>AO"TANDER" RC Noginsk</t>
  </si>
  <si>
    <t>OOO"Kopeyka-Moskva" -X5</t>
  </si>
  <si>
    <t>RC Perm - Alkogol X5 Kopeika</t>
  </si>
  <si>
    <t>RC Krasnodar-Adygeya-1 alcogolX5_in</t>
  </si>
  <si>
    <t>Sannikova V.I.</t>
  </si>
  <si>
    <t>ACHAN Samara</t>
  </si>
  <si>
    <t>ACHAN Rostov</t>
  </si>
  <si>
    <t>ACHAN SPb</t>
  </si>
  <si>
    <t>ACHAN Ekaterinburg</t>
  </si>
  <si>
    <t>ACHAN Novosibirsk</t>
  </si>
  <si>
    <t>ACHAN Ekaterinburg Cosulino</t>
  </si>
  <si>
    <t>AUCHAN - MOSCOW</t>
  </si>
  <si>
    <t>RC Vorsino -X5_inaktive</t>
  </si>
  <si>
    <t>RC Yuzhny - X5</t>
  </si>
  <si>
    <t>RC Adamant - X5</t>
  </si>
  <si>
    <t>RC Orel -X5</t>
  </si>
  <si>
    <t>RC Ekaterinburg - X5_inaktiv</t>
  </si>
  <si>
    <t>RC Ufa Sigma - X5 inaktive</t>
  </si>
  <si>
    <t>RC Vyatka - X5_inaknive</t>
  </si>
  <si>
    <t>RC 5 Moscow Sever - X5_inaktive</t>
  </si>
  <si>
    <t>RC Saratov   -X5</t>
  </si>
  <si>
    <t>RC Yaroslavl  - X5</t>
  </si>
  <si>
    <t>RC 5 Voronezh 3PL-X5</t>
  </si>
  <si>
    <t>PC 5 Tolmachevo - X5</t>
  </si>
  <si>
    <t>RC 5 LOBNYA-?5</t>
  </si>
  <si>
    <t>RC 180 Podolsk-Alkogol-X5</t>
  </si>
  <si>
    <t>RC Rostov-alkogol X5</t>
  </si>
  <si>
    <t>RC Ramon-Alkogol X5</t>
  </si>
  <si>
    <t>RC 5 Yelabuga-X5_inaktive</t>
  </si>
  <si>
    <t>RC 5 South Ural Manhattan _X5</t>
  </si>
  <si>
    <t>RC 5 Nevinnomyssk Manhattan_X5</t>
  </si>
  <si>
    <t>RC 5 Kuznetsk Manhattan_ X5</t>
  </si>
  <si>
    <t>RC Ufa Sigma-Alkogol_ X5</t>
  </si>
  <si>
    <t>RC Vorsino-Alkogol_X5</t>
  </si>
  <si>
    <t>RC 5 Yelabuga Manhattan_?5</t>
  </si>
  <si>
    <t>RC 5 Tumen Manhattan_ X5</t>
  </si>
  <si>
    <t>RC 5 Forpost Manhattan_ X5</t>
  </si>
  <si>
    <t>RC 5 Vyatka Manhattan_X5</t>
  </si>
  <si>
    <t>RC 5 Kursk Manhattan_ X5</t>
  </si>
  <si>
    <t>RC 5 3PL Ural Sukhoi_X5</t>
  </si>
  <si>
    <t>LENTA MO,Novoselki</t>
  </si>
  <si>
    <t>LENTA MO,Leshino</t>
  </si>
  <si>
    <t>LENTA Valishevo</t>
  </si>
  <si>
    <t>OOO "LENTA"</t>
  </si>
  <si>
    <t>OOO ''ATAK'' Stupinskiy r-n</t>
  </si>
  <si>
    <t>OOO "ATAK" Dmitrov</t>
  </si>
  <si>
    <t>Sweet Life Food Sevice</t>
  </si>
  <si>
    <t>Karavan</t>
  </si>
  <si>
    <t>OOO TD "Moskovsky-RV"</t>
  </si>
  <si>
    <t>RC Chekhov - X5</t>
  </si>
  <si>
    <t>RC Utkina Zavod - X5</t>
  </si>
  <si>
    <t>RC SLK - X5</t>
  </si>
  <si>
    <t>RC Samara - X5</t>
  </si>
  <si>
    <t>RC Dzerzhinsk - X5</t>
  </si>
  <si>
    <t>RC Sankt Petersburg - X5</t>
  </si>
  <si>
    <t>RC Sofyino - X5</t>
  </si>
  <si>
    <t>RC X Severnyi - X5</t>
  </si>
  <si>
    <t>RC 5 Utkina Zavod Manhattan - X5</t>
  </si>
  <si>
    <t>OOO ''SLADKAYA ZHIZN PLUS''</t>
  </si>
  <si>
    <t>SLADKAYA ZHIZN PLUS -MO(d.23)</t>
  </si>
  <si>
    <t>SLADKAYA ZHIZN PLUS - Dzerzhinsk</t>
  </si>
  <si>
    <t>OOO ''Sladkay zhizn NN'' Kstovo - X</t>
  </si>
  <si>
    <t>RC Bogorodsk alkogol- X5</t>
  </si>
  <si>
    <t>OOO ''Sapsan-region'' Ufa Novocherkasskaya</t>
  </si>
  <si>
    <t>OOO ''Sapsan-region'' Ufa Tram</t>
  </si>
  <si>
    <t>IP "Pavlov A.A."</t>
  </si>
  <si>
    <t>OOO "Tamerlan"</t>
  </si>
  <si>
    <t>OOO"Spec-servis NN"</t>
  </si>
  <si>
    <t>IP Zaryanova E.G.</t>
  </si>
  <si>
    <t>OOO"TF"Prodtorg"</t>
  </si>
  <si>
    <t>OOO "Flagman"</t>
  </si>
  <si>
    <t>IP Shagdarova IV Irkutsk</t>
  </si>
  <si>
    <t>IP Shagdarova IV Angarsk</t>
  </si>
  <si>
    <t>IP Shagdarova IV Ulan-Ude</t>
  </si>
  <si>
    <t>Vesta-Foods</t>
  </si>
  <si>
    <t>AO "DIXI UG" RC SPb</t>
  </si>
  <si>
    <t>AO "DIXI UG" RC Vnukovo</t>
  </si>
  <si>
    <t>AO "DIXI UG" RC Vshody</t>
  </si>
  <si>
    <t>AO "DIXI UG" RC Chelyabinsk</t>
  </si>
  <si>
    <t>AO "DIXI UG" RC Noginsk</t>
  </si>
  <si>
    <t>AO "DIXI UG" RC Severniy</t>
  </si>
  <si>
    <t>OOO "IVITSA"</t>
  </si>
  <si>
    <t>OOO "Product ot Titana"</t>
  </si>
  <si>
    <t>OOO "METRO Cash end Carry'' MO,Nogi</t>
  </si>
  <si>
    <t>OOO "VEGA"</t>
  </si>
  <si>
    <t>RC Ufa (Monenka)</t>
  </si>
  <si>
    <t>PC central warehouse (M?netka)</t>
  </si>
  <si>
    <t>RC Nefteyugansk (Monetka)</t>
  </si>
  <si>
    <t>RC Novosibirsk(Monetka)</t>
  </si>
  <si>
    <t>PC Berezobskyi (M?netka)</t>
  </si>
  <si>
    <t>OOO "OK"</t>
  </si>
  <si>
    <t>OOO "Upiter"</t>
  </si>
  <si>
    <t>OOO "NTK Sibir"</t>
  </si>
  <si>
    <t>OOO "NTK SIBIR" Tomsk</t>
  </si>
  <si>
    <t>OOO "NTK SIBIR" Novosibirsk</t>
  </si>
  <si>
    <t>Kirillova I.I.</t>
  </si>
  <si>
    <t>OOO "PC Lavash"</t>
  </si>
  <si>
    <t>IP Ivanova L.A.</t>
  </si>
  <si>
    <t>OOO "Torgoviy dom "Energo"</t>
  </si>
  <si>
    <t>OOO "TK Vostochnoe Partnerstvo"</t>
  </si>
  <si>
    <t>IP Dubinin V.G.</t>
  </si>
  <si>
    <t>OOO "AROSA"</t>
  </si>
  <si>
    <t>IP Ruminin Uhta</t>
  </si>
  <si>
    <t>IP Ruminin Moscow</t>
  </si>
  <si>
    <t>OOO Assorti LTD</t>
  </si>
  <si>
    <t>OOO"Irkutskaya Distributorskaya Kom</t>
  </si>
  <si>
    <t>OOO "Neva Treid"</t>
  </si>
  <si>
    <t>OOO "PUD"</t>
  </si>
  <si>
    <t>IP Fufina N.V.</t>
  </si>
  <si>
    <t>OOO 'Torgoviy Dom "Maydan"</t>
  </si>
  <si>
    <t>OOO "HYPERGLOBUS"</t>
  </si>
  <si>
    <t>OOO "SibirFudServis"</t>
  </si>
  <si>
    <t>TK STA Servis</t>
  </si>
  <si>
    <t>IP Sukachev A.V.</t>
  </si>
  <si>
    <t>OOO "TK " Sphera-9"</t>
  </si>
  <si>
    <t>OOO "SLK"</t>
  </si>
  <si>
    <t>IP Ishnazarova Rashida Il'yasovna</t>
  </si>
  <si>
    <t>IP Maglakelidze O.V.</t>
  </si>
  <si>
    <t>OOO TD "Produkty optom"</t>
  </si>
  <si>
    <t>IP Amyzyan</t>
  </si>
  <si>
    <t>OOO "USTA Logistic"</t>
  </si>
  <si>
    <t>IP Korotkova N.A.</t>
  </si>
  <si>
    <t>OOO "Sever"</t>
  </si>
  <si>
    <t>OOO "MEGAMART" Kostroma Volzhskaya</t>
  </si>
  <si>
    <t>OOO "MEGAMART" Kocstoma Zelenaya</t>
  </si>
  <si>
    <t>FE Popandopulo ?.?.</t>
  </si>
  <si>
    <t>Altay Mega-Servis</t>
  </si>
  <si>
    <t>OOO "Tsentr restrukturizatsii"</t>
  </si>
  <si>
    <t>OOO "Ubileinoe"</t>
  </si>
  <si>
    <t>OOO "Profservis"</t>
  </si>
  <si>
    <t>IP Vorontsova Olga Viktorovna</t>
  </si>
  <si>
    <t>LLC "CRIME TEA"</t>
  </si>
  <si>
    <t>"Vital" -Krasnoyarsk</t>
  </si>
  <si>
    <t>"Vital" - Kazan</t>
  </si>
  <si>
    <t>"Vital" -Irkutsk</t>
  </si>
  <si>
    <t>"Vital" - Novosibirsk</t>
  </si>
  <si>
    <t>"Vital"  - Moscow</t>
  </si>
  <si>
    <t>OOO "Dal'nii' Khabarovsk</t>
  </si>
  <si>
    <t>OOO "Dal'nii' Primorye</t>
  </si>
  <si>
    <t>OOO "Proftrade" Moscow Rumyantsevo</t>
  </si>
  <si>
    <t xml:space="preserve">OOO "Proftrade" Moscow </t>
  </si>
  <si>
    <t>LLC "Yuzhny" - Rostov</t>
  </si>
  <si>
    <t>LLC "Yuzhny" - Volgograd</t>
  </si>
  <si>
    <t>LLC "Yuzhny" - Mineralnye Vody</t>
  </si>
  <si>
    <t>IP Arsanukaev B.B.</t>
  </si>
  <si>
    <t>OOO "Yurinat PLUS"</t>
  </si>
  <si>
    <t>OOO "Unect Treid" Moscow Krond ave</t>
  </si>
  <si>
    <t>OOO "Unect Treid" Moscow Domodedovo</t>
  </si>
  <si>
    <t>AO "TD"BELOZORIE "</t>
  </si>
  <si>
    <t>IP Penzin S.A.</t>
  </si>
  <si>
    <t>OP OOO "Vital 74"Chelyabinsk</t>
  </si>
  <si>
    <t>OP OOO "Vital 74" Tumen</t>
  </si>
  <si>
    <t>LLC TD "TRIUMF"</t>
  </si>
  <si>
    <t>OOO "Severo-Zapadnyi"</t>
  </si>
  <si>
    <t>OOO "Severo-Zapadnyi"OP in Voronezh</t>
  </si>
  <si>
    <t>LLC "TLS Cargo"</t>
  </si>
  <si>
    <t>OOO "Volga" - Samara</t>
  </si>
  <si>
    <t>OOO "Volga" - Nizhny Novgorod</t>
  </si>
  <si>
    <t>OOO "Volga" - Kstovo</t>
  </si>
  <si>
    <t>OOO "Volga" - Ufa</t>
  </si>
  <si>
    <t>OOO LDM</t>
  </si>
  <si>
    <t>IP Krestyanova M.V.</t>
  </si>
  <si>
    <t>OOO "Kamelot-A" RC Novosibirsk</t>
  </si>
  <si>
    <t>OOO "Kamelot-A" RC Moskva</t>
  </si>
  <si>
    <t>OOO "Kamelot-A" RC Novosibirsk_6</t>
  </si>
  <si>
    <t>OOO "Kamelot-A" Moskva</t>
  </si>
  <si>
    <t>LLC "ASCON-Distribution" Voronezh</t>
  </si>
  <si>
    <t>LLC "ASCON-Distribution" Podolsk</t>
  </si>
  <si>
    <t>OOO "MARR RUSSIA"</t>
  </si>
  <si>
    <t>OOO 'Kvadrat'</t>
  </si>
  <si>
    <t>OOO "TD Vertikal"</t>
  </si>
  <si>
    <t>OOO "SferaGroup"</t>
  </si>
  <si>
    <t>OOO "Semya-Logistika"</t>
  </si>
  <si>
    <t>"Prodopttorg"</t>
  </si>
  <si>
    <t>GK  Belaya Dolina</t>
  </si>
  <si>
    <t>OOO "YAR-PRODUKT"</t>
  </si>
  <si>
    <t>IP Ozhegov Anton Viktorovitch</t>
  </si>
  <si>
    <t>OOO "FOKUS TREYD"</t>
  </si>
  <si>
    <t>IP Elchaninov V.A.</t>
  </si>
  <si>
    <t>IP Agaev Rustam Alim ogly Moscow</t>
  </si>
  <si>
    <t>IP Agaev Rustam Allim ogly Krasnoyarsk</t>
  </si>
  <si>
    <t>OOO "UNIKOM"</t>
  </si>
  <si>
    <t>OOO "Prodsnab"</t>
  </si>
  <si>
    <t>Tangatarova Evgeniya Vladimirovna Cherneshinsky</t>
  </si>
  <si>
    <t>Tangatarova Evgeniya Vladimirovna Ufa</t>
  </si>
  <si>
    <t>OOO "ALIDI" - Moscow</t>
  </si>
  <si>
    <t>OOO "ALIDI" - Yaroslavl</t>
  </si>
  <si>
    <t>OOO "SOVEREN"</t>
  </si>
  <si>
    <t>RC 5 Moscow Sever Alkogol_X5</t>
  </si>
  <si>
    <t>RC Ekaterinburg Alkogol_ X5</t>
  </si>
  <si>
    <t>OOO "TK Brigantina-Sochi"</t>
  </si>
  <si>
    <t>OOO "ALIDI-Nord"_Murmansk</t>
  </si>
  <si>
    <t>OOO "Progress"</t>
  </si>
  <si>
    <t>OOO "PRODDOSTAVKA"</t>
  </si>
  <si>
    <t>OOO "Kuzbass"</t>
  </si>
  <si>
    <t>21/10-04.05</t>
  </si>
  <si>
    <t>27/10-01.50</t>
  </si>
  <si>
    <t>% фрахта от стоимости</t>
  </si>
  <si>
    <t>Отклонение от целевого</t>
  </si>
  <si>
    <t>М 861 ЕВ 152</t>
  </si>
  <si>
    <t>Цыкунов Кирилл Олегович. 89648314399</t>
  </si>
  <si>
    <t>2220011790 ГУ МВД России по Нижегородской обл 20.06.2019</t>
  </si>
  <si>
    <t>ГАЗ рег.№ Х768ХР-152</t>
  </si>
  <si>
    <t>Курочкин Роман Юрьевич 8930-705-84-88</t>
  </si>
  <si>
    <t>1720 № 775788, выдан УМВД России по
Владимирской области, 25.02.2021</t>
  </si>
  <si>
    <t>приехал в 10.20</t>
  </si>
  <si>
    <t>С570КМ-152</t>
  </si>
  <si>
    <t>Серов Илья Александрович   8-904-066-39-50</t>
  </si>
  <si>
    <t>2208 № 013137, выдан ОУФМС России по
Нижегоодской обл. в Автозаводском р-не гор. Нижнего Новгорода, 21.08.2007</t>
  </si>
  <si>
    <t>Луидор(Газон) О 703 ВЕ 761</t>
  </si>
  <si>
    <t xml:space="preserve">Князев Александр Игоревич
+7 938 168-77-83
</t>
  </si>
  <si>
    <t>Паспортные данные: 0319 020184, ГУ МВД РОССИИ ПО КРАСНОДАРСКОМУ КРАЮ, 29.05.2018, к.п. 230-038, В/У:   2325 489635</t>
  </si>
  <si>
    <t xml:space="preserve">Газон М218ХУ799 </t>
  </si>
  <si>
    <t>Самородов Алексей Евгеньевич</t>
  </si>
  <si>
    <t>14:15-15:00  Паспорт 45 11 630594, выдан 10.04.2012 Отделом УФМС России по гор. Москве по району Коньково,
код подразделения 770 -117 Моб. Телефон 8-9637511038;
ВУ 77 06 768196</t>
  </si>
  <si>
    <t>ДАФ гос.ном.Е129НО152</t>
  </si>
  <si>
    <t>Тропинов Владимир Анатольевич, 8 9108909585</t>
  </si>
  <si>
    <t xml:space="preserve">18:30-19:00  Паспорт: 22 13 192882,выдан Отделом УФМС России по Нижегородской области в Павловском р- не,05.02.2014г.,код подразделения 520-018
Водительское удостов.: 99 16 602669
</t>
  </si>
  <si>
    <t>JAC № 80, №Т767АУ/152</t>
  </si>
  <si>
    <t>Мерешкин Денис Андреевич +7-964-833-94-95</t>
  </si>
  <si>
    <t xml:space="preserve">14:15-15:00  Паспортрные данные: Пасп. Серии 22 18 № 927015,
Выдан 06.12.2018 ГУ МВД России по Нижегородской области
Ву 99 22 762159
</t>
  </si>
  <si>
    <t xml:space="preserve">ИП Максимов Николай Валерьевич Адрес:606100,Нижегородская область, г. Павлово, ул. Мичурина , д. 17 ИНН : 525204864170 
</t>
  </si>
  <si>
    <t xml:space="preserve">ООО «Гран Мастер НН» ИНН: 5257197541Юр. Адрес: 603108, г. Нижний Новгород ул. Ракетная д. 1А офис 9  
</t>
  </si>
  <si>
    <t>ГАЗ О 932 ОУ 152</t>
  </si>
  <si>
    <t>ШИХИРЕВ АЛЕКСЕЙ АЛЕКСАНДРОВИЧ</t>
  </si>
  <si>
    <t xml:space="preserve">Паспорт 2206 907346, выдан Отделом Внутренних Дел Приокского района города Нижнего Новгорода, 22.02.2007 г , водительское удостоверение 5232 723617
Телефон +79873950403
Ву 5232 723617
</t>
  </si>
  <si>
    <t xml:space="preserve">ИП Шарипов Денис Александрович 603087, Россия, Нижний Новгород, ул. Композитора Касьянова, д.1,кв.82 18 ИНН 525632791722
</t>
  </si>
  <si>
    <t>приехал в 12.00</t>
  </si>
  <si>
    <t xml:space="preserve">Организация: ООО «Карго Фрост».  Юр. адрес 115409, Москва г, Москворечье ул, д.31, корп. 1, кв.(оф.) 70  ИНН/ 9731041753 
</t>
  </si>
  <si>
    <t>приехал в 12.24</t>
  </si>
  <si>
    <t>С570КМ152</t>
  </si>
  <si>
    <t>Домодедово//AP21280838</t>
  </si>
  <si>
    <t>17/10=16.00</t>
  </si>
  <si>
    <t xml:space="preserve">А431НВ 152/АХ9366 52 </t>
  </si>
  <si>
    <t>Аверьянов Роман Александрович</t>
  </si>
  <si>
    <t>приехал в 13.14</t>
  </si>
  <si>
    <t>приехалв  13.53</t>
  </si>
  <si>
    <t>окно на 9.30</t>
  </si>
  <si>
    <t>приехал в 14ю.30</t>
  </si>
  <si>
    <t>приехал в 14.50</t>
  </si>
  <si>
    <t xml:space="preserve">Князев Александр Игоревич +7 938 168-77-83
</t>
  </si>
  <si>
    <t>ООО «Горизонт-Транс» Юридический адрес: 344016, г.Ростов-на-Дону, ул. Таганрогская 144,В, К.36/6 ИНН:             6165212030</t>
  </si>
  <si>
    <t>прехал в 15.20</t>
  </si>
  <si>
    <t>ПРОПИСАТЬ</t>
  </si>
  <si>
    <t>приехал в 15.35</t>
  </si>
  <si>
    <t>окно на 8.26</t>
  </si>
  <si>
    <t>с дозаказом</t>
  </si>
  <si>
    <t>ИП Андрианов В.В.,ИНН 526015904486, Юр. Адрес 603000, г. Нижний Новгород, ул. Фруктовая, д. 7, корпус 3, кв. 128</t>
  </si>
  <si>
    <t>ФРЕДЛАЙНЕР Т 964 ХН/52, АМ 6435/52</t>
  </si>
  <si>
    <t>Андрианов Валерий Викторович, 8-910-791-33-19</t>
  </si>
  <si>
    <t>2200№661709 УВД Нижегородского р-на г. Нижнего Новгорода, 26.05.2001г.</t>
  </si>
  <si>
    <t>фаворит</t>
  </si>
  <si>
    <t>Темернницкий</t>
  </si>
  <si>
    <t>22 05 №546663 выдан Управление Внутренних Дел
Сормовского района гор. Нижнего Новгорода
08.06.2005, В\у 99 09 778786</t>
  </si>
  <si>
    <t>Варенцов Виктор Викторович, Тел8-986-748-72-97</t>
  </si>
  <si>
    <t>Газель НЕКСТ Х 149 РС 152</t>
  </si>
  <si>
    <t>ООО"ТРАНСХОЛОД НН" Фактический адрес603014, Нижегородская обл., НижнийНовгород, ул. Левинка, дом 47. ИНН5246052865</t>
  </si>
  <si>
    <t>ТАТА рег.№ Р928КЕ-152 RUS</t>
  </si>
  <si>
    <t xml:space="preserve">Смирнов Николай Викторович </t>
  </si>
  <si>
    <t>ИНН 523502505568</t>
  </si>
  <si>
    <t>Паспорт гражданина Российской Федерации Серия 2213 № 044414, выдан отделением УФМС России по Нижегородской области в Уренском р-не, 26.06.2013, вод. удостоверение 5216 259258, тел.8987-534-56-88</t>
  </si>
  <si>
    <t>ГАЗ НЕКСТ Р614ЕХ 152</t>
  </si>
  <si>
    <t>Зубавин Сергей Владимирович, 8(909)295 30 05</t>
  </si>
  <si>
    <t xml:space="preserve">Паспортные данные: 2202 752136
выдан РУВД Автозаводского р-на г. Нижнего Новгорода 11.09.2002
ву 9901 880419
</t>
  </si>
  <si>
    <t xml:space="preserve">ИП Зубавин Сергей Владимирович  ИНН 525619714447, Адрес: 603111 г.Нижний Новгород, пер. Моторный д. 4 кор. 1 кв. 82
</t>
  </si>
  <si>
    <t>HYUNDAI рег.№ О028СК-152 RUS</t>
  </si>
  <si>
    <t xml:space="preserve">Егоров Олег Валерьевич </t>
  </si>
  <si>
    <t>ИНН 525624886314</t>
  </si>
  <si>
    <t>Паспорт гражданина Российской Федерации Серия 2204 № 473811, выдан Управлением Внутренних  дел Автозаводского района города Нижнего Новгорода, 30.03.2005, вод. удостоверение 5217 366483, тел.8-903-044-88-81</t>
  </si>
  <si>
    <t>HYUNDAI рег.№ Е177ОЕ-152 RUS</t>
  </si>
  <si>
    <t>Сапунов Николай Анатольевич</t>
  </si>
  <si>
    <t>ИНН 526314130375</t>
  </si>
  <si>
    <t>Паспорт гражданина Российской Федерации Серия 2206 № 921206, выдан управлением внутренних дел Сормовского района города Нижнено Новгорода, 30.03.2007, вод. удостоверение 52 29 394151, тел.8-987-392-02-87</t>
  </si>
  <si>
    <t>HYUNDAI рег.№ Е867РЕ-152 RUS</t>
  </si>
  <si>
    <t xml:space="preserve">Эткеев Антон Владимирович </t>
  </si>
  <si>
    <t>ИНН 433201018028</t>
  </si>
  <si>
    <t>Паспорт гражданина Российской Федерации Серия 3316 № 410576, выдан Отделением УФМС России по Кировской области в городе Яранске, 12.07.2016, вод. удостоверение 9923 901124, тел.8-922-922-90-26</t>
  </si>
  <si>
    <t>приехал в 10.41</t>
  </si>
  <si>
    <t>окно выгрузки КД</t>
  </si>
  <si>
    <t>13.25</t>
  </si>
  <si>
    <t>20.00</t>
  </si>
  <si>
    <t>20.30</t>
  </si>
  <si>
    <t>22.45</t>
  </si>
  <si>
    <t>00.30</t>
  </si>
  <si>
    <t>приехал в 11.44</t>
  </si>
  <si>
    <t>Петрозаводск</t>
  </si>
  <si>
    <t>Санкт-Петербург</t>
  </si>
  <si>
    <t>Архангельск</t>
  </si>
  <si>
    <t>Киров</t>
  </si>
  <si>
    <t>Волгоград</t>
  </si>
  <si>
    <t>СПБ Красный Бор</t>
  </si>
  <si>
    <t>Экспедитор КД</t>
  </si>
  <si>
    <t>приехал в 12.59</t>
  </si>
  <si>
    <t>приехал в 13.32</t>
  </si>
  <si>
    <t>23.30</t>
  </si>
  <si>
    <t>08:00-09:00</t>
  </si>
  <si>
    <t>09:00-09:45</t>
  </si>
  <si>
    <t>09:45-10:30</t>
  </si>
  <si>
    <t>приехал в 16.16</t>
  </si>
  <si>
    <t>воронеж25/10</t>
  </si>
  <si>
    <t>окно на 8.45</t>
  </si>
  <si>
    <t>Реклама А.Сим Импорт/Израиль</t>
  </si>
  <si>
    <t>медкнижка,ат</t>
  </si>
  <si>
    <t>КАМАЗ рег.№ С241ХН-152 RUS</t>
  </si>
  <si>
    <t>Романов Андрей Дмитриевич</t>
  </si>
  <si>
    <t>ИНН 526311957343</t>
  </si>
  <si>
    <t>Паспорт гражданина Российской Федерации Серия 2203 № 526879, выдан УВД Сормовского р-на гор. Нижнего Новгорода , 05.11.2003, вод. удостоверение 52 21 390787, тел.8909-289-25-79</t>
  </si>
  <si>
    <t>ГАЗ рег.№ В288НА-116 RUS</t>
  </si>
  <si>
    <t>Кашицын Александр Викторович</t>
  </si>
  <si>
    <t>ИНН 525604164092</t>
  </si>
  <si>
    <t>Паспорт гражданина Российской Федерации Серия 2209 № 359283, выдан ОУФМС России по Нижегородской обл. в Автозаводском р-не гор. Нижнего Новгорода, 29.04.2009, вод. удостоверение 52 УХ 046513, тел.8-903-600-73-54</t>
  </si>
  <si>
    <t>ГАЗ рег.№ М861ЕВ-152 RUS</t>
  </si>
  <si>
    <t>Кокурин Сергей Владимирович</t>
  </si>
  <si>
    <t>ИНН 525611903139</t>
  </si>
  <si>
    <t>Паспорт гражданина Российской Федерации Серия 2214 № 319722, выдан межрайонным отделом УФМС России по Нижегородской обл. в г. Лысково, 10.10.2014, вод. удостоверение 9913 694917, тел.8-930-712-36-30</t>
  </si>
  <si>
    <r>
      <t xml:space="preserve">ИП Пузыревский М.В., ИНН </t>
    </r>
    <r>
      <rPr>
        <sz val="10"/>
        <color indexed="8"/>
        <rFont val="Times New Roman"/>
        <family val="1"/>
        <charset val="128"/>
      </rPr>
      <t>526200107982, Юр.адрес: 603157, г. Нижний Новгород, пр-т Гагарина, д. 52, кв. 31</t>
    </r>
  </si>
  <si>
    <t>ВАЛДАЙ С 659 ХА/163</t>
  </si>
  <si>
    <t>Гришагин Василий Викторович +7-930-717-18-18</t>
  </si>
  <si>
    <t>2203№ 702400  УВД Автозаводского р-на г. Нижнего Новгорода,15.07.2003</t>
  </si>
  <si>
    <t>ИП Секисов О.В., ИНН 490500867103, Юр.адрес: 606019, Нижегрородская обл., г. Володарск, ул. Лядова, д 1</t>
  </si>
  <si>
    <t>ВОЛЬВО М 555 ЕУ/161, СА 7356/61</t>
  </si>
  <si>
    <t>Секисов Олег Викторович, +7-903-607-84-32</t>
  </si>
  <si>
    <t>2209№501698 Отделением УФМС России по Нижегородской обл.в Володарском р-не, 04.02.2010г.</t>
  </si>
  <si>
    <t>21.25</t>
  </si>
  <si>
    <t>20.40</t>
  </si>
  <si>
    <t>приехал в 17.46</t>
  </si>
  <si>
    <t>YB08966974</t>
  </si>
  <si>
    <t>YB09215622</t>
  </si>
  <si>
    <t>YB09218392</t>
  </si>
  <si>
    <t>YB09218825</t>
  </si>
  <si>
    <t>14.36</t>
  </si>
  <si>
    <t>YB08966965</t>
  </si>
  <si>
    <t>YB09216246</t>
  </si>
  <si>
    <t>YB08966968</t>
  </si>
  <si>
    <t>YB09216681</t>
  </si>
  <si>
    <t>YB09217535</t>
  </si>
  <si>
    <t>YB08966966</t>
  </si>
  <si>
    <t>YB08966969</t>
  </si>
  <si>
    <t>YB09141975</t>
  </si>
  <si>
    <t>YB09139249</t>
  </si>
  <si>
    <t>YB09139250</t>
  </si>
  <si>
    <t>YB09215793</t>
  </si>
  <si>
    <t>YB09216682</t>
  </si>
  <si>
    <t>YB08972226</t>
  </si>
  <si>
    <t>YB08971148</t>
  </si>
  <si>
    <t>YB09143361</t>
  </si>
  <si>
    <t>YB09215792</t>
  </si>
  <si>
    <t>YB09217536</t>
  </si>
  <si>
    <t>YB09215795</t>
  </si>
  <si>
    <t>YB09216245</t>
  </si>
  <si>
    <t>YB09215794</t>
  </si>
  <si>
    <t>YB09217103</t>
  </si>
  <si>
    <t>YB09217102</t>
  </si>
  <si>
    <t>YB09215796</t>
  </si>
  <si>
    <t>приехал в 11.16</t>
  </si>
  <si>
    <t>приехал в 11.20</t>
  </si>
  <si>
    <t>Барнаул</t>
  </si>
  <si>
    <t>приехал в 12.42</t>
  </si>
  <si>
    <t>приехал в 14.07</t>
  </si>
  <si>
    <t>ghbt[fk d 15/20</t>
  </si>
  <si>
    <t>ghbt[fk d 15/29</t>
  </si>
  <si>
    <t>Оренбург</t>
  </si>
  <si>
    <t>15/00</t>
  </si>
  <si>
    <t>екатеринбург</t>
  </si>
  <si>
    <t>Краснодар</t>
  </si>
  <si>
    <t>Медкнижка+акт</t>
  </si>
  <si>
    <t>Зеленодольск</t>
  </si>
  <si>
    <t>00.10</t>
  </si>
  <si>
    <t>Семёнов Дмитрий Константинович</t>
  </si>
  <si>
    <t xml:space="preserve">ИП Якубовская Анастасия Вячеславовна Юридический адрес 603159 г.Нижний Новгород, ул. Наб.Волжская, д.8, корп. 1, кв.909 ИНН 526 022 010 200
</t>
  </si>
  <si>
    <t xml:space="preserve">2209 №390152 Отделением УФМС России по Нижегородской обл. в Лысковском р-не 08.07.2009г  тел. 89063535601
</t>
  </si>
  <si>
    <t xml:space="preserve">Газель НЕКСТ   ВМ 334 А 52
</t>
  </si>
  <si>
    <t xml:space="preserve">ООО «Деловой Партнёр»
ИНН5221006842 
Юридический адрес
607800, Нижегородская обл.,
г. Лукоянов, ул. Урванцева,д.16
</t>
  </si>
  <si>
    <t xml:space="preserve">Газон НЕКСТ Р 990РО 152  </t>
  </si>
  <si>
    <t>Тренкунов Сергей Александрович,  89063682555</t>
  </si>
  <si>
    <t xml:space="preserve">522302258084
</t>
  </si>
  <si>
    <t>2205 № 552275, Отделом Внутренних Дел Навашинского района
Нижегородской области, 06.10.2005 г. В/у 5229 № 368361</t>
  </si>
  <si>
    <t>HYUNDAI рег.№ Р168КН-152 RU</t>
  </si>
  <si>
    <t xml:space="preserve">Полевщиков Антон Валерьевич </t>
  </si>
  <si>
    <t>ИНН 526318085250</t>
  </si>
  <si>
    <t>Паспорт гражданина Российской Федерации Серия 2216 № 634805, выдан Отделом УФМС России по Нижегородской обл. в Московском р-не гор. Нижнего Новгорода, 03.11.2016, вод. удостоверение 5236 180423, тел.8-9036052545</t>
  </si>
  <si>
    <t>ГАЗ рег.№ С984СА-152 RUS</t>
  </si>
  <si>
    <t xml:space="preserve">Нуйкин Антон Андреевич </t>
  </si>
  <si>
    <t>ИНН 526309528869</t>
  </si>
  <si>
    <t>Паспорт гражданина Российской Федерации Серия 2220 № 238073, выдан ГУ МВД России по Нижегородской области, 30.12.2020, вод. удостоверение 5226 078007, тел.8908-237-18-12</t>
  </si>
  <si>
    <t xml:space="preserve">Смирнов Евгений Александрович </t>
  </si>
  <si>
    <t>ИНН 525620702020</t>
  </si>
  <si>
    <t>Паспорт гражданина Российской Федерации Серия 2204 № 389204, выдан Управлением внутренних дел Автозаводского района города Нижнего Новгорода, 08.12.2004, вод. удостоверение 9915 351504, тел.8-999-138-71-75</t>
  </si>
  <si>
    <t>Опалиха (можно сдать 21/10 - примут)</t>
  </si>
  <si>
    <t>барнаул</t>
  </si>
  <si>
    <t>Омск</t>
  </si>
  <si>
    <t>Челябинск</t>
  </si>
  <si>
    <t>приехал в 10.47</t>
  </si>
  <si>
    <t>приехал в 10.50</t>
  </si>
  <si>
    <t xml:space="preserve">ООО «Деловой Партнёр»  ИНН5221006842  Юридический адрес 607800, Нижегородская обл., г. Лукоянов, ул. Урванцева,д.16
</t>
  </si>
  <si>
    <t>приехал в 11.40</t>
  </si>
  <si>
    <t>приехал в 12.38</t>
  </si>
  <si>
    <t>Руб/Тонн</t>
  </si>
  <si>
    <t>EUR/TONN</t>
  </si>
  <si>
    <t>калуга</t>
  </si>
  <si>
    <t>00.45</t>
  </si>
  <si>
    <t>окно на 11.30</t>
  </si>
  <si>
    <t>окно на 10.30</t>
  </si>
  <si>
    <t>22.40</t>
  </si>
  <si>
    <t>Бухгалт. документ 7601305923</t>
  </si>
  <si>
    <t>Бухгалт. документ 7601305924</t>
  </si>
  <si>
    <t>Бухгалт. документ 7601305922</t>
  </si>
  <si>
    <t>Бухгалт. документ 7601305925</t>
  </si>
  <si>
    <t>Бухгалт. документ 7601305895</t>
  </si>
  <si>
    <t>Бухгалт. документ 7601305896</t>
  </si>
  <si>
    <t>Бухгалт. документ 7601305897</t>
  </si>
  <si>
    <t>Бухгалт. документ 7601305898</t>
  </si>
  <si>
    <t>Бухгалт. документ 7601305900</t>
  </si>
  <si>
    <t>Бухгалт. документ 7601305899</t>
  </si>
  <si>
    <t>Бухгалт. документ 7601305901</t>
  </si>
  <si>
    <t>Бухгалт. документ 7601305903</t>
  </si>
  <si>
    <t>Бухгалт. документ 7601305902</t>
  </si>
  <si>
    <t>Бухгалт. документ 7601305904</t>
  </si>
  <si>
    <t>Бухгалт. документ 7601305905</t>
  </si>
  <si>
    <t>Бухгалт. документ 7601305907</t>
  </si>
  <si>
    <t>Бухгалт. документ 7601305906</t>
  </si>
  <si>
    <t>Бухгалт. документ 7601305908</t>
  </si>
  <si>
    <t>Бухгалт. документ 7601305909</t>
  </si>
  <si>
    <t>Бухгалт. документ 7601305910</t>
  </si>
  <si>
    <t>Бухгалт. документ 7601305912</t>
  </si>
  <si>
    <t>Бухгалт. документ 7601305913</t>
  </si>
  <si>
    <t>окно на 7.55</t>
  </si>
  <si>
    <t>Пушкино</t>
  </si>
  <si>
    <t>промо</t>
  </si>
  <si>
    <t>Видное</t>
  </si>
  <si>
    <t>окно на 03.40</t>
  </si>
  <si>
    <t>Камчатка</t>
  </si>
  <si>
    <t>Красноярск</t>
  </si>
  <si>
    <t>Ярославль</t>
  </si>
  <si>
    <t>00.01</t>
  </si>
  <si>
    <t xml:space="preserve">Кокурин Сергей Владимирович </t>
  </si>
  <si>
    <t xml:space="preserve"> Паспорт гражданина Российской Федерации Серия 2206 № 921206, выдан управлением внутренних дел Сормовского района города Нижнено Новгорода, 30.03.2007, вод. удостоверение 52 29 394151, тел.8-987-392-02-87</t>
  </si>
  <si>
    <t>ИП Цветков О.И., ИНН 524802977958, Юр.адрес: 606521, Нижегородская обл.г.Заволжье, ул. Семашко, д. 17</t>
  </si>
  <si>
    <t>СКАНИЯ М 526 ОА/152, ЕЕ 0252/52</t>
  </si>
  <si>
    <t>Груздев Иван Евгеньевич, +7-910-381-00-32</t>
  </si>
  <si>
    <t>2202№397693 Городецким РУВД по Нижегородской обл., 29.05.2002г.</t>
  </si>
  <si>
    <t>приехал в 10.17</t>
  </si>
  <si>
    <t xml:space="preserve">Скания М 704
ТН/152, АХ 6851/
52
</t>
  </si>
  <si>
    <t xml:space="preserve">Ерашов Вениамин
Витальевич
8-909-288-69-44 </t>
  </si>
  <si>
    <t xml:space="preserve">2203 № 778054, выдан ОВД Московского р-на
г. Н.Новгорода от 28.10.03г.
В/у 9903 №892498 от 15.09.2018г.
</t>
  </si>
  <si>
    <t>Скания н918кс750  п/п  ЕК 3199 50</t>
  </si>
  <si>
    <t xml:space="preserve"> Рачабов Шариф Амонович, 8(977)532-71-90</t>
  </si>
  <si>
    <t>серия PTJK№ 400984265  выдан республика Таджикистан   05.03.2016 , в\у АА0217843</t>
  </si>
  <si>
    <t>приехал в 11.00</t>
  </si>
  <si>
    <t>приехал 11.53</t>
  </si>
  <si>
    <t>СПБ, Парголово</t>
  </si>
  <si>
    <t xml:space="preserve">ООО «ТСК-ТРАНС»  141190, Московская обл., г. Фрязино, территория Восточная Заводская Промышленная, дом 22 Б, строение 2, кабинет 6 ИНН5050141599
</t>
  </si>
  <si>
    <t xml:space="preserve">Ерашов Вениамин  Витальевич 8-909-288-69-44 </t>
  </si>
  <si>
    <t xml:space="preserve">Скания М 704 ТН/152, АХ 6851/ 52
</t>
  </si>
  <si>
    <t xml:space="preserve">ИП  Александрова Анастасия Владимировна. 603148, г. Н. Новгород, ул.  Мечникова, д. 39, кв. 127. ОГРН  308525936100028  ИНН  525903015966.
</t>
  </si>
  <si>
    <t>Отклонение от 7%</t>
  </si>
  <si>
    <t>Смооенск</t>
  </si>
  <si>
    <t>окно на 08.40</t>
  </si>
  <si>
    <t>окно на01.15</t>
  </si>
  <si>
    <t>Новосибирск</t>
  </si>
  <si>
    <t>03/113</t>
  </si>
  <si>
    <t>красноярск</t>
  </si>
  <si>
    <t>Глазово, Дмитровский</t>
  </si>
  <si>
    <t>201484331  </t>
  </si>
  <si>
    <t>окно на 01.15</t>
  </si>
  <si>
    <t>на 06.50</t>
  </si>
  <si>
    <t>приехал в 115.58</t>
  </si>
  <si>
    <t>казань</t>
  </si>
  <si>
    <t>на 11.30</t>
  </si>
  <si>
    <t>17.30</t>
  </si>
  <si>
    <t>Цыкунов Кирилл Олегович</t>
  </si>
  <si>
    <t>ИНН 524407893104</t>
  </si>
  <si>
    <t xml:space="preserve"> Паспорт гражданина Российской Федерации Серия 2220 № 011790, выдан ГУ МВД России по Нижегородской области, 20.06.2019, вод. удостоверение 5030 143786, тел.8-964-831-43-99</t>
  </si>
  <si>
    <t>ГАЗ рег.№ Е433АК-152 RUS</t>
  </si>
  <si>
    <t>Гаврюшин Денис Викторович</t>
  </si>
  <si>
    <t>(ИНН 52562829803</t>
  </si>
  <si>
    <t>Паспорт гражданина Российской Федерации Серия 2213 № 046103, выдан Отделом УФМС России по Нижегородской обл. в Автозаводском районе гор. Нижнего Новгорода, 05.03.2013, вод. удостоверение 5212 769384, тел.903-055-86-07</t>
  </si>
  <si>
    <t>HYUNDAI рег.№ Р168КН-152 RUS</t>
  </si>
  <si>
    <t>ИП Новичков А.В., ИНН 525627646984, Юр.адрес 603049, г. Нижний Новгород, ул. Латышникова, д. 46</t>
  </si>
  <si>
    <t>РЕНО Р 744 КН/152, НО 3433/54</t>
  </si>
  <si>
    <t>Соколов Денис Михайлович, +7-930-276-92-90</t>
  </si>
  <si>
    <t>2213№010458 Отделом УФМС России по Нижегородской обл.в Канавинском р-не г. Нижнего Новгорода, 28.12.2012г.</t>
  </si>
  <si>
    <t>ИП Мухин С.Н, ИНН 212502060873, Юр.адрес Чувашская Республика, г. Шумерля, ул. Горького, д.1, кв. 46</t>
  </si>
  <si>
    <t>ВОЛЬВО Е 744 ХК/21</t>
  </si>
  <si>
    <t>Кочкуров Андрей Владимирович, +7-903-476-67-70</t>
  </si>
  <si>
    <t>9721№523728 МВД по Чувашской Республике, 03.09.2021г.</t>
  </si>
  <si>
    <t>ИП Павлов В.Г., ИНН 525909962995, Юр.адрес: 603044, г. Нижний Новгород, ул. 50-летия Победы, д. 36, кв.7</t>
  </si>
  <si>
    <t>КАМАЗ Р 057 АН/152</t>
  </si>
  <si>
    <t>Стародубов Николай Васильевич, +7-908-162-10-92</t>
  </si>
  <si>
    <t>2205№574621 ОВД Починковского р-на Нижегородской обл., 12.08.2005г.</t>
  </si>
  <si>
    <t>Селезнев Максим Викторович</t>
  </si>
  <si>
    <t>О458СА116/АХ8198 52</t>
  </si>
  <si>
    <t>YB09263478</t>
  </si>
  <si>
    <t>в 02.45</t>
  </si>
  <si>
    <t>дозаказ</t>
  </si>
  <si>
    <t>10:30-11:00</t>
  </si>
  <si>
    <t>ГАЗ рег.№ Е433АК152 RUS</t>
  </si>
  <si>
    <t>AP21286558</t>
  </si>
  <si>
    <t>приехал в 11.42</t>
  </si>
  <si>
    <t>приехал в 11.49</t>
  </si>
  <si>
    <t>приехал в  11.50</t>
  </si>
  <si>
    <t>9:45-10:30</t>
  </si>
  <si>
    <t>Фотон В 243 ВТ/12</t>
  </si>
  <si>
    <t>Ипатов Алексей Иванович</t>
  </si>
  <si>
    <t xml:space="preserve">серия 8804 № 745742 Отделом внутренних дел Звениговского
района Республики Марий Эл 24.08.2005
</t>
  </si>
  <si>
    <t>ИП Заболотских Ольга Станиславовна ИНН -121516010507, ОГРНИП-316121500058954, Россия, РМЭ, г. Йошкар-Ола, ул. Пролетарская, д. 49, кв.33;</t>
  </si>
  <si>
    <t>ДХЛ, Пушкино</t>
  </si>
  <si>
    <t>замена даты поставки</t>
  </si>
  <si>
    <t>Валдай О202ТН62</t>
  </si>
  <si>
    <t>Викулин Георгий Николаевич</t>
  </si>
  <si>
    <t>6117 011524, МО УФМС России по Рязанской области в гор. Скопине, 31.05.2017</t>
  </si>
  <si>
    <t>скания Х982ТЕ77</t>
  </si>
  <si>
    <t>5308 657532 Отделениеи ОУФМС России по Оренбургской области в Ленинском районе гор. Орска 30.04.2008</t>
  </si>
  <si>
    <t xml:space="preserve">ИП Викулин Георгий Николаевич ИНН 623303210435 391430, Рязанская обл., г. Сасово Октябрьская 24, 10
</t>
  </si>
  <si>
    <t>Бухгалт. документ 7601305966</t>
  </si>
  <si>
    <t>Бухгалт. документ 7601305967</t>
  </si>
  <si>
    <t>Бухгалт. документ 7601305968</t>
  </si>
  <si>
    <t>Бухгалт. документ 7601305961</t>
  </si>
  <si>
    <t>Бухгалт. документ 7601305962</t>
  </si>
  <si>
    <t>Бухгалт. документ 7601305963</t>
  </si>
  <si>
    <t>08:00-9:00</t>
  </si>
  <si>
    <t>приехал 22/10</t>
  </si>
  <si>
    <t>Киселев Сергей Анатольевич 89653975563</t>
  </si>
  <si>
    <t>22.51</t>
  </si>
  <si>
    <t>приехал в 14.56</t>
  </si>
  <si>
    <t>Одинцово</t>
  </si>
  <si>
    <t>сколько мест</t>
  </si>
  <si>
    <t>РЕЙЛ КОНТИНЕНТ</t>
  </si>
  <si>
    <t xml:space="preserve">ООО "Проф-Логистика" 143530, МО, Истринский район, г. Дедовск, ул. Гагарина, 18 "А" ИННКПП7734678681/ 501701001
</t>
  </si>
  <si>
    <t>Красная Сосна</t>
  </si>
  <si>
    <t>1171876/1171878</t>
  </si>
  <si>
    <t>1171876/0001171879</t>
  </si>
  <si>
    <t>1143357/1143360</t>
  </si>
  <si>
    <t>1143357/1143361</t>
  </si>
  <si>
    <t>1171876/0001171880</t>
  </si>
  <si>
    <t>1143357/1143362</t>
  </si>
  <si>
    <t>1171887/0001171888</t>
  </si>
  <si>
    <t>1143369//1143370</t>
  </si>
  <si>
    <t>1171887/0001171889</t>
  </si>
  <si>
    <t>1143369//1143371</t>
  </si>
  <si>
    <t>1171876/1164443</t>
  </si>
  <si>
    <t>1143357/1136353</t>
  </si>
  <si>
    <t>1171904//0001171905</t>
  </si>
  <si>
    <t>1143387/1143389</t>
  </si>
  <si>
    <t>1171904/0001171701</t>
  </si>
  <si>
    <t>1143387/1143391</t>
  </si>
  <si>
    <t>1171904/0001171702</t>
  </si>
  <si>
    <t>1143387/1143392</t>
  </si>
  <si>
    <t>1171904/0001171703</t>
  </si>
  <si>
    <t>1143387/1143393</t>
  </si>
  <si>
    <t>1171904/0001171704</t>
  </si>
  <si>
    <t>1143387/1143394</t>
  </si>
  <si>
    <t>1171904/0001171705</t>
  </si>
  <si>
    <t>1143387/1143395</t>
  </si>
  <si>
    <t>1171904/0001171706</t>
  </si>
  <si>
    <t>1143387/1143396</t>
  </si>
  <si>
    <t>1171904/0001171707</t>
  </si>
  <si>
    <t>1143387/1143397</t>
  </si>
  <si>
    <t>1171904/0001171708</t>
  </si>
  <si>
    <t>1143387/1143398</t>
  </si>
  <si>
    <t>1171909/0001171920</t>
  </si>
  <si>
    <t>1143413/1143414</t>
  </si>
  <si>
    <t>1171928/0001171929</t>
  </si>
  <si>
    <t>1143422/1143423</t>
  </si>
  <si>
    <t>1171931/0001171932</t>
  </si>
  <si>
    <t>1143425/1143426</t>
  </si>
  <si>
    <t>1171944/1171945</t>
  </si>
  <si>
    <t>1143438/1143439</t>
  </si>
  <si>
    <t>1171944/0001171946</t>
  </si>
  <si>
    <t>1143438/1143440</t>
  </si>
  <si>
    <t>1171944/0001171947</t>
  </si>
  <si>
    <t>1143438/1143441</t>
  </si>
  <si>
    <t>1171944/0001171948</t>
  </si>
  <si>
    <t>1143438/1143442</t>
  </si>
  <si>
    <t>1171949/1171950</t>
  </si>
  <si>
    <t>1143443/1143444</t>
  </si>
  <si>
    <t>1171949/0001171951</t>
  </si>
  <si>
    <t>1143443/1143445</t>
  </si>
  <si>
    <t>1171949/0001171952</t>
  </si>
  <si>
    <t>1143443/1143447</t>
  </si>
  <si>
    <t>1171949/0001171953</t>
  </si>
  <si>
    <t>1143443/1143448</t>
  </si>
  <si>
    <t>1171949/0001171954</t>
  </si>
  <si>
    <t>1143443/1143449</t>
  </si>
  <si>
    <t>1171949/0001171955</t>
  </si>
  <si>
    <t>1171949/0001171956</t>
  </si>
  <si>
    <t>1143443/1143450</t>
  </si>
  <si>
    <t>1171949/0001171957</t>
  </si>
  <si>
    <t>1143443/1143451</t>
  </si>
  <si>
    <t>1143443/1143452</t>
  </si>
  <si>
    <t>1171949/0001171958</t>
  </si>
  <si>
    <t>1171949/0001171959</t>
  </si>
  <si>
    <t>1143443/1143453</t>
  </si>
  <si>
    <t>1143443/1143454</t>
  </si>
  <si>
    <t>1171949/0001171960</t>
  </si>
  <si>
    <t>1143443/1143455</t>
  </si>
  <si>
    <t>1171949/0001171961</t>
  </si>
  <si>
    <t>1143443/1143456</t>
  </si>
  <si>
    <t>1171949/0001171962</t>
  </si>
  <si>
    <t>1143443/1143457</t>
  </si>
  <si>
    <t>1171949/0001171963</t>
  </si>
  <si>
    <t>1143443/1143458</t>
  </si>
  <si>
    <t>1171949/0001171964</t>
  </si>
  <si>
    <t>1143443/1143459</t>
  </si>
  <si>
    <t>1171949/0001171965</t>
  </si>
  <si>
    <t>1143443/1143460</t>
  </si>
  <si>
    <t>ЕКБ, Элемент</t>
  </si>
  <si>
    <t>в 9.00</t>
  </si>
  <si>
    <t>дозаказ?</t>
  </si>
  <si>
    <t>ИП Маслов С.Е., ИНН 525913844828, Юр.адрес: 603044, г. Нижний Новгород, ул. Березовская, д. 86,кв.51</t>
  </si>
  <si>
    <t>МАЗ Е 575 НН/152</t>
  </si>
  <si>
    <t>Чубанов Артур Асланович, +7-910-396-55-23, +7-902-308-68-67</t>
  </si>
  <si>
    <t>2220№251375 ГУ МВД России по Нижегородской обл., 24.02.22021г.</t>
  </si>
  <si>
    <t xml:space="preserve">Iveco Stralis Т 006 ВВ/190
Прицеп: гос. номер: ХХ 4210/52
</t>
  </si>
  <si>
    <t>Сержантов Дмитрий Юрьевич +7-920-060-52-24</t>
  </si>
  <si>
    <t>87 09 № 387449 выдан   Отделением УФМС России по Республике Коми в Усть-Вымском районе , 12.11.2009 г.)</t>
  </si>
  <si>
    <t>Кузякин Н,В,</t>
  </si>
  <si>
    <t>Пермь</t>
  </si>
  <si>
    <t>ГАЗОН С095кс12</t>
  </si>
  <si>
    <t xml:space="preserve"> 8805 790140 ОВД Медведевского р-на Республики Марий 
Эл 15.12.2005, В\у 1214053308</t>
  </si>
  <si>
    <t>Покровский Алексей Валерьевич89194134955</t>
  </si>
  <si>
    <t>ИП Доронин Алексей Николаевич ИНН121517708767 :424019, республика Марий Эл, г. Йошкар- Ола,ул. Анникова, д. 10</t>
  </si>
  <si>
    <t>приехал в 10.58</t>
  </si>
  <si>
    <t>приехал в 12.05</t>
  </si>
  <si>
    <t>приехал в 12.22</t>
  </si>
  <si>
    <t>8:00-9:00</t>
  </si>
  <si>
    <t>перенос на 08/11</t>
  </si>
  <si>
    <t>ФМ, Подольск -БОР</t>
  </si>
  <si>
    <t>возврат от отгрузки 23/09</t>
  </si>
  <si>
    <t>а 02.00</t>
  </si>
  <si>
    <t>график</t>
  </si>
  <si>
    <t>00.35</t>
  </si>
  <si>
    <t>Шелепаново</t>
  </si>
  <si>
    <t>екб</t>
  </si>
  <si>
    <t>СПБ, Шушары</t>
  </si>
  <si>
    <t>Приз Роман Александрович</t>
  </si>
  <si>
    <t>Паспорт: 2217 № 708078  Отделом УФМС России по Нижегородской области в г.Балахна 03.06.2017</t>
  </si>
  <si>
    <t>Газон Некст № Т 964 КМ /  152</t>
  </si>
  <si>
    <t>акт, недостача</t>
  </si>
  <si>
    <t>HINO-500 Н 894 ВК 152</t>
  </si>
  <si>
    <t>КУРЫСЕВ ЕВГЕНИЙ
ЮРЬЕВИЧ, 8-910-146-75-73</t>
  </si>
  <si>
    <t>2204 № 351574 Заволжским ОМ УВД Городецкого района
Нижегородской области 30.11.2004 г.В\у 9923 555845</t>
  </si>
  <si>
    <t>КУРЫСЕВ ЕВГЕНИЙ ЮРЬЕВИЧ, 8-910-146-75-73</t>
  </si>
  <si>
    <t>ИП Алексеев Алексей Владимирович ИНН 524800221806: 606521, Нижегородская обл., Городецкий р- н, г. Заволжье, ул. Северная, д. 7</t>
  </si>
  <si>
    <t>приехал в 15.10</t>
  </si>
  <si>
    <t>ХИНО рег.№ С241ХН-152 RUS</t>
  </si>
  <si>
    <t>ООО "ТЛК" ИСТОК". ИНН 5262354944, 603034, г. Нижний Новгород, ул. Шлиссельбургская, д. 23А, пом. 1</t>
  </si>
  <si>
    <t>приехал в 15.30</t>
  </si>
  <si>
    <t>Красна СОСНА</t>
  </si>
  <si>
    <t>с 17.00 до 2 часов ночи.</t>
  </si>
  <si>
    <t>приехал в 16.57</t>
  </si>
  <si>
    <t xml:space="preserve">Iveco Stralis Т 006 ВВ/190 / ХХ 4210/52
</t>
  </si>
  <si>
    <t>ООО «Волга МакТранс» ИНН5260473826 603093, Российская Федерация, обл. Нижегородская, г Нижний Новгород, ул. Родионова, дом 184, квартира 98</t>
  </si>
  <si>
    <t>приехал в 17.40</t>
  </si>
  <si>
    <t>СПБ, Красный Бор</t>
  </si>
  <si>
    <t>медкнижка, акт</t>
  </si>
  <si>
    <t xml:space="preserve">Газон Некст — Т 406 КМ/152 </t>
  </si>
  <si>
    <t>Жохов Сергей Александрович 8920-008-03-36</t>
  </si>
  <si>
    <t>2205 653764 Управлением ВнутреннихДел Автозаводского района города Нижнего Новгорода от 20.12.2005, в\у 5216268686</t>
  </si>
  <si>
    <t>фотон е058тв33</t>
  </si>
  <si>
    <t xml:space="preserve"> Цыпленков Владимир Сергеевич, 89612512043</t>
  </si>
  <si>
    <t>паспорт 1718 650620 выдан УМВД России по Владимирской области 29.01.2019</t>
  </si>
  <si>
    <t xml:space="preserve">Iveco Stralis
С 307 МО/152
ЕК 3699/52
</t>
  </si>
  <si>
    <t xml:space="preserve"> Воронцов Василий Витальевич  
 +7-910-057-50-00
</t>
  </si>
  <si>
    <t xml:space="preserve">паспорт: 22 06 № 869386 выдан   Отделом Внутренних дел Ковернинского района Нижегородской области, 01.03.2007 г.
Ву  9912 868556
</t>
  </si>
  <si>
    <t>МАЗ, Т 816  ВК 152</t>
  </si>
  <si>
    <t xml:space="preserve">паспорт 22 15 431670, выдан 10.10.2015г. Отделом УФМС России по Нижегородской области в Городецком р-не. код подр. 520-015, в/у №52 11 693450 </t>
  </si>
  <si>
    <t>ГАЗОН С238ЕА58</t>
  </si>
  <si>
    <t>Аксенов Алексей Александрович, 89306704845</t>
  </si>
  <si>
    <t>Паспорт 22 08 062214 выдан ОУФМС России по Нижегородской обл. в Автозаводском р-не гор. Нижнего Новгорода, 25.10.2007, ВУ 5223 165177</t>
  </si>
  <si>
    <t xml:space="preserve">ООО "Профи Кар" Юридический адрес: 603064, г. Нижний Новгород,ул. Окская гавань, д.3, корпус 1, лит. Б, офис 204 ИНН 5256165219
</t>
  </si>
  <si>
    <t xml:space="preserve">Железов Владимир Павлович,    тел. 8 962 510 53 64
</t>
  </si>
  <si>
    <t xml:space="preserve">ИП Железов В.П. ИНН 524801541485 Адрес: 606539, Россия, Нижегородская обл., Городецкий р-н, д.Фалино-Пестово (Федуринский с/с), 28
</t>
  </si>
  <si>
    <t>ООО «Регион» Юридический адрес: 603001, г. Нижний Новгород, ул. Рождественская, д. 20, пом. П4 ИНН/КПП 5260306504/526001001</t>
  </si>
  <si>
    <t xml:space="preserve">OOO "Sladkiy Furgon" </t>
  </si>
  <si>
    <t>OOO "Dal'nii' Blagoveshchensk</t>
  </si>
  <si>
    <t>ИКЕА ТОРГ</t>
  </si>
  <si>
    <t xml:space="preserve">LLC "IKEA TORG" </t>
  </si>
  <si>
    <t xml:space="preserve">ООО "33 Перевозки" ИНН 3328023759 / КПП 332801001 Юр.адрес: 600022, Владимирская обл, Владимир г, Лакина ул, дом 4, помещение 101
</t>
  </si>
  <si>
    <t>Простой КД</t>
  </si>
  <si>
    <t>Тотал КД</t>
  </si>
  <si>
    <t>Ставка Тотал Прямая</t>
  </si>
  <si>
    <t>Распределение суммы Прямая</t>
  </si>
  <si>
    <t>Распределение суммы КД</t>
  </si>
  <si>
    <t>Распределение суммы ТОТАЛ</t>
  </si>
  <si>
    <t xml:space="preserve">HYUNDAI рег.№ Р168КН-152 </t>
  </si>
  <si>
    <t>Кокурин Сергей Владимирович  8-930-712-36-30</t>
  </si>
  <si>
    <t xml:space="preserve">2214 № 319722, выдан межрайонным отделом УФМС России по Нижегородской обл. в г. Лысково, 10.10.2014, вод. удостоверение 9913 694917 </t>
  </si>
  <si>
    <t xml:space="preserve">HYUNDAI рег.№ О028СК-152 </t>
  </si>
  <si>
    <t xml:space="preserve">2204 № 389204, выдан Управлением внутренних дел Автозаводского района города Нижнего Новгорода, 08.12.2004, вод. удостоверение 9915 351504 </t>
  </si>
  <si>
    <t>Смирнов Евгений Александрович .8-999-138-71-75</t>
  </si>
  <si>
    <t>приехал в 12.39</t>
  </si>
  <si>
    <t>приехалв  12.49</t>
  </si>
  <si>
    <t>приехал в  13.14</t>
  </si>
  <si>
    <t>приехал в 14.04</t>
  </si>
  <si>
    <t>ЕКБ</t>
  </si>
  <si>
    <t>ИП Шубин В.П., ИНН 524930835821, Нижегородская обл., г. Дзержинск, ул. Ватутина, д. 36, кв. 69</t>
  </si>
  <si>
    <t>ГАЗЕЛЬ Е 852 УС/152</t>
  </si>
  <si>
    <t>Зубцов Герман Владимирович, +7-996-018-54-56</t>
  </si>
  <si>
    <t>2215№419123отделом УФМС России по Нижегородской обл.в городском округе Дзержинск, 31.07.2015г.</t>
  </si>
  <si>
    <t xml:space="preserve">Красноярск к дверям. </t>
  </si>
  <si>
    <t>16.25</t>
  </si>
  <si>
    <t>приехал в 15.30,</t>
  </si>
  <si>
    <t>Сочи</t>
  </si>
  <si>
    <t>ИП Протопопов Н.Н., ИНН 521601340867, Юр.адрес : 607320, Нижегородская обл., с. Дивеево, ул. Мира, д. 8, кв.8</t>
  </si>
  <si>
    <t>ВАЛДАЙ В 192 МР/178</t>
  </si>
  <si>
    <t>Шкапов Михаил Владимирович, +7-910-387-03-91</t>
  </si>
  <si>
    <t>2216№ 555460 Отделом УФМС России по Нижегородской обл.в Автозаводском р-не г. Нижнего Новгорода, 20.05.2016г.</t>
  </si>
  <si>
    <t>ООО «АВТОМАРИЯ», ИНН 3241503207, Юр.адрес: 234020, Брянская обл., г. Новозыбков, ул. Комсомольская, д. 5, офис 9</t>
  </si>
  <si>
    <t>ВОЛЬВО Н 538 РН/32, АН 3884/32</t>
  </si>
  <si>
    <t>Шейко Василий Михайлович, +7-962-145-61-68</t>
  </si>
  <si>
    <t>НВ № 3388444 Центральным РОВД г. Гомеля, 27.05.2020г.</t>
  </si>
  <si>
    <t>Тюмень</t>
  </si>
  <si>
    <t>приехал в 16.52</t>
  </si>
  <si>
    <t>МАЗ Х 778 АУ 52</t>
  </si>
  <si>
    <t>НЕТКАЧЕВ ВИТАЛИЙ НИКОЛАЕВИЧ 89677135733</t>
  </si>
  <si>
    <t>ИП Пермякова Марина Александровна Юр.адрес:603128,г.Н.Новгород,ул.Баренца,16-145 ИНН 526300392109 ОГРН 304526317400091</t>
  </si>
  <si>
    <t>ПАСПОРТ 2208 176060 ВЫДАН ОТДЕЛОМ УФМС РОССИИ ПО НИЖЕГОРОДСКОЙ ОБЛ.В СОРМОВСКОМ Р-НЕ ГОР.НИЖНЕГО</t>
  </si>
  <si>
    <t>YB09282965</t>
  </si>
  <si>
    <t>YB09282967</t>
  </si>
  <si>
    <t xml:space="preserve"> Воронцов Василий Витальевич    +7-910-057-50-00
</t>
  </si>
  <si>
    <t xml:space="preserve">Iveco Stralis
С 307 МО/152 //ЕК 3699/52
</t>
  </si>
  <si>
    <t xml:space="preserve">ООО «Волга МакТранс» ИНН:5260473826  603093, Российская Федерация, обл. Нижегородская, г Нижний Новгород, ул. Родионова, дом 184, квартира 98
</t>
  </si>
  <si>
    <t>YB09136461</t>
  </si>
  <si>
    <t>YB09143362</t>
  </si>
  <si>
    <t>YB09281098</t>
  </si>
  <si>
    <t>YB09246130</t>
  </si>
  <si>
    <t>YB09163796</t>
  </si>
  <si>
    <t>YB09282966</t>
  </si>
  <si>
    <t>YB09283446</t>
  </si>
  <si>
    <t>YB09280632</t>
  </si>
  <si>
    <t>YB09281099</t>
  </si>
  <si>
    <t>Чехвоскуий</t>
  </si>
  <si>
    <t>???</t>
  </si>
  <si>
    <t>R 5 Kazan-X5</t>
  </si>
  <si>
    <t>RC 5 Razan-5</t>
  </si>
  <si>
    <t>Простои прямая</t>
  </si>
  <si>
    <t>1172429/0001172430</t>
  </si>
  <si>
    <t>1143898/1143899</t>
  </si>
  <si>
    <t>1172429/0001172431</t>
  </si>
  <si>
    <t>1172429/0001172432</t>
  </si>
  <si>
    <t>1172429/0001172433</t>
  </si>
  <si>
    <t>1143898/1143900</t>
  </si>
  <si>
    <t>1143898/1143901</t>
  </si>
  <si>
    <t>1143898/1143902</t>
  </si>
  <si>
    <t>1172442/0001172443</t>
  </si>
  <si>
    <t>1143911/1143912</t>
  </si>
  <si>
    <t>1172442/0001172444</t>
  </si>
  <si>
    <t>1143911/1143913</t>
  </si>
  <si>
    <t>1172446/0001172447</t>
  </si>
  <si>
    <t>1143915/1143916</t>
  </si>
  <si>
    <t>1172982/0001172983</t>
  </si>
  <si>
    <t>1143921/1143922</t>
  </si>
  <si>
    <t>1172982/0001172984</t>
  </si>
  <si>
    <t>1143921/1143923</t>
  </si>
  <si>
    <t>приехал в 9.29</t>
  </si>
  <si>
    <t>приехал в 9.49</t>
  </si>
  <si>
    <t>Сержантов Дмитрий Юрьевич Тел +7-920-060-52-24</t>
  </si>
  <si>
    <t>87 09 № 387449 выдан   Отделением УФМС России по Республике Коми в Усть-Вымском районе , 12.11.2009 г.)в\у 5236175149</t>
  </si>
  <si>
    <t xml:space="preserve">Сержантов Дмитрий Юрьевич </t>
  </si>
  <si>
    <t>Газ О676СС/62</t>
  </si>
  <si>
    <t xml:space="preserve">Кузнецов Константин Константинович, тел.8-915-622-28-88 </t>
  </si>
  <si>
    <t xml:space="preserve">Паспорт 6121 219802, выдан УМВД России по Рязанской области 16.06.2021г.  в/у 6211 913307, </t>
  </si>
  <si>
    <t>Кузнецов Константин Константинович</t>
  </si>
  <si>
    <t>ГАЗОН НЕКСТ А570УК37</t>
  </si>
  <si>
    <t xml:space="preserve"> Семушкин Евгений Александрович, т.89203440119  </t>
  </si>
  <si>
    <t xml:space="preserve">2404 010272 ОВД Фрунзенского р-на г.Иваново 09.01.2004
Ву 3703 365289
</t>
  </si>
  <si>
    <t>Нуйкин Антон Андреевич  8908-237-18-12</t>
  </si>
  <si>
    <t>2220 No 238073, выдан ГУ МВД России по Нижегородской  области, 30.12.2020</t>
  </si>
  <si>
    <t xml:space="preserve">HYUNDAI рег.No Е867РЕ-152 </t>
  </si>
  <si>
    <t>Эткеев Антон Владимирович   8-922-922-90-26</t>
  </si>
  <si>
    <t>3316 No 410576, выдан Отделением УФМС России  по Кировской области в городе Яранске, 12.07.2016</t>
  </si>
  <si>
    <t>ГАЗ рег.No С984СА-152</t>
  </si>
  <si>
    <t>Кемерово</t>
  </si>
  <si>
    <t xml:space="preserve">ООО "СОЮЗТРАНСАВТО" Юр. Адрес: 390026, г. Рязань, ул. Ленинского Комсомола, д. 56, оф. 3 ИНН: 6234178791
</t>
  </si>
  <si>
    <t>ghbt[pfk d 12/06</t>
  </si>
  <si>
    <t>К дверям грузим Благовещенск, потом Иркутск(Витал) и Красноярск(Витал) к кабине.</t>
  </si>
  <si>
    <t>Кострома</t>
  </si>
  <si>
    <t>приехал 13.48</t>
  </si>
  <si>
    <t xml:space="preserve">Iveco Stralis Т 006 ВВ/190/ ХХ 4210/52
</t>
  </si>
  <si>
    <t xml:space="preserve">ООО «Волга МакТранс»ИНН5260473826 603093, Российская Федерация, обл. Нижегородская, г Нижний Новгород, ул. Родионова, дом 184, квартира 98
</t>
  </si>
  <si>
    <t>Нефтеюганск</t>
  </si>
  <si>
    <t>18.30</t>
  </si>
  <si>
    <t>приехадв  16.43</t>
  </si>
  <si>
    <t>13.45</t>
  </si>
  <si>
    <t>Калуга</t>
  </si>
  <si>
    <t>склауд</t>
  </si>
  <si>
    <t>тр</t>
  </si>
  <si>
    <t>СОФЬИНО</t>
  </si>
  <si>
    <t>14.15</t>
  </si>
  <si>
    <t>22.25</t>
  </si>
  <si>
    <t>Ногискний</t>
  </si>
  <si>
    <t>в 02.05</t>
  </si>
  <si>
    <t>в 01.40</t>
  </si>
  <si>
    <t>15.29</t>
  </si>
  <si>
    <t>Улан Удэ</t>
  </si>
  <si>
    <t>для Иркутска</t>
  </si>
  <si>
    <t>мекднижка,акт</t>
  </si>
  <si>
    <t xml:space="preserve">ИП СУЕТИН ПАВЕЛ ОЛЕГОВИЧ  ИНН: 370218144116 Юр.адрес и фактический.Г.Иваново,ул.Якова Гарелина 50/20  
</t>
  </si>
  <si>
    <t>в 10.04</t>
  </si>
  <si>
    <t>1173012//0001173013</t>
  </si>
  <si>
    <t>1144446/1144447</t>
  </si>
  <si>
    <t>1173012/0001173014</t>
  </si>
  <si>
    <t>1144446/1144448</t>
  </si>
  <si>
    <t>1173012/0001173015</t>
  </si>
  <si>
    <t>1144446/1144449</t>
  </si>
  <si>
    <t>1173012/0001173016</t>
  </si>
  <si>
    <t>1144446/1144450</t>
  </si>
  <si>
    <t>1173012/0001173017</t>
  </si>
  <si>
    <t>1144446/1144451</t>
  </si>
  <si>
    <t>1173012/0001173018</t>
  </si>
  <si>
    <t>1144446/1144452</t>
  </si>
  <si>
    <t>1173012/0001173019</t>
  </si>
  <si>
    <t>1144446/1144453</t>
  </si>
  <si>
    <t>1173020/0001173021</t>
  </si>
  <si>
    <t>11444454/11444455</t>
  </si>
  <si>
    <t>1173020/0001173022</t>
  </si>
  <si>
    <t>11444454/11444456</t>
  </si>
  <si>
    <t>1173020/0001173023</t>
  </si>
  <si>
    <t>11444454/11444457</t>
  </si>
  <si>
    <t>1173020/0001173024</t>
  </si>
  <si>
    <t>11444454/11444458</t>
  </si>
  <si>
    <t>1173020/0001173025</t>
  </si>
  <si>
    <t>11444454/11444459</t>
  </si>
  <si>
    <t>1173020/0001173026</t>
  </si>
  <si>
    <t>11444454/11444460</t>
  </si>
  <si>
    <t>1173020/0001173027</t>
  </si>
  <si>
    <t>11444454/11444461</t>
  </si>
  <si>
    <t>1173020/0001173028</t>
  </si>
  <si>
    <t>11444454/11444462</t>
  </si>
  <si>
    <t>1173020/0001173029</t>
  </si>
  <si>
    <t>11444454/11444463</t>
  </si>
  <si>
    <t>1173020/0001173030</t>
  </si>
  <si>
    <t>11444454/11444464</t>
  </si>
  <si>
    <t>1173020/0001173031</t>
  </si>
  <si>
    <t>11444454/11444465</t>
  </si>
  <si>
    <t>1173020/0001173032</t>
  </si>
  <si>
    <t>11444454/11444466</t>
  </si>
  <si>
    <t>1173594/0001173595</t>
  </si>
  <si>
    <t>1143988/1143989</t>
  </si>
  <si>
    <t>1173596/0001173597</t>
  </si>
  <si>
    <t>1144990/1144991</t>
  </si>
  <si>
    <t>1173598/0001173599</t>
  </si>
  <si>
    <t>1144992/1144993</t>
  </si>
  <si>
    <t>1173598/0001173600</t>
  </si>
  <si>
    <t>1144992/1144994</t>
  </si>
  <si>
    <t>1173609/0001173610</t>
  </si>
  <si>
    <t>1145004/1145005</t>
  </si>
  <si>
    <t>1173617/0001173618</t>
  </si>
  <si>
    <t>1145012/1145013</t>
  </si>
  <si>
    <t>1143988/1144989</t>
  </si>
  <si>
    <t>1171906/0001173619</t>
  </si>
  <si>
    <t>1143090/1145014</t>
  </si>
  <si>
    <t>1173045//0001173620</t>
  </si>
  <si>
    <t>11444479/1145015</t>
  </si>
  <si>
    <t>Полевщиков Антон Валерьевич  8-9036052545</t>
  </si>
  <si>
    <t>2216 No 634805, выдан Отделом УФМС России по  Нижегородской обл. в Московском р-не гор. Нижнего Новгорода, 03.11.2016</t>
  </si>
  <si>
    <t>Егоров Олег Валерьевич   .8-903-044-88-81</t>
  </si>
  <si>
    <t>2204 No 473811, выдан Управлением Внутренних  дел  Автозаводского района города Нижнего Новгорода, 30.03.2005</t>
  </si>
  <si>
    <t>приехал в 9.40</t>
  </si>
  <si>
    <t>HYUNDAI рег.No Р168КН-152</t>
  </si>
  <si>
    <t xml:space="preserve">HYUNDAI рег.No О028СК-152 </t>
  </si>
  <si>
    <t>ИП Рудаков В.Н., ИНН 312816263203, Юр.адрес: 309517, Белгородская обл., г. Старый Оскол, м-н Рудничный, д. 10, кв.23</t>
  </si>
  <si>
    <t>ДАФ Н 656 НВ/31, АН 9365/39</t>
  </si>
  <si>
    <t>Боев Андрей Иванович, +7-910-362-08-71</t>
  </si>
  <si>
    <t>1416№578496 Отделением №2 Отдела УФМС России по Белгородской обл.в г. Старый Оскол, 09.09.2016г.</t>
  </si>
  <si>
    <t>ООО НН Экспресс Доставка, ИНН 5256131386, Юр.адрес: 603053, г. Нижний Новгород, ул. Переходникова, д. 29А, пом. 6</t>
  </si>
  <si>
    <t>СКАНИЯ Р 792 КО/11</t>
  </si>
  <si>
    <t>Щерба Михаил Григорьевич, +7-902-783-45-14</t>
  </si>
  <si>
    <t>2216№610055 ТП в г. Заволжье Отдела УФМС России по Нижегородской обл.в Городецком р-не, 19.10.2016г.</t>
  </si>
  <si>
    <t>в 12.50</t>
  </si>
  <si>
    <t>ИП Шаталов О.О., ИНН 526215110508, Юр.адрес: 606210, Нижегородская обл., г. Лысково, ул. 1-я Заводская, д. 24</t>
  </si>
  <si>
    <t>МАН Т 413 КМ/152, ХХ 3096/52</t>
  </si>
  <si>
    <t>Горохов Александр Владимирович, +7-910-394-25-90</t>
  </si>
  <si>
    <t>2218№961965 ГУ МВД России по Нижегородской обл., 04.05.2019г.</t>
  </si>
  <si>
    <t>С 146 ХК/152</t>
  </si>
  <si>
    <t>приехалв 15.20</t>
  </si>
  <si>
    <t>приехал в 16..40</t>
  </si>
  <si>
    <t>Сургут</t>
  </si>
  <si>
    <t>IP Tikhomirov D.A</t>
  </si>
  <si>
    <t>ГАЗ Х681РА 152</t>
  </si>
  <si>
    <t>Афанасьев Артур Владимирович, +7 (905) 662-20-64</t>
  </si>
  <si>
    <t>2218 856981 ГУ МВД России по Нижегородской обл.
15.06.2018
в\у 5229357410</t>
  </si>
  <si>
    <t xml:space="preserve">Nissan NF 24CD 
К 148ВО 790
</t>
  </si>
  <si>
    <t>Исаев Вячеслав Борисович, +7(960)150-55-61</t>
  </si>
  <si>
    <t>1419 785801 выдан 15.07.2019г. УМВД
России по Белгородской области
в\у 99 09 339208</t>
  </si>
  <si>
    <t>Исаев Вячеслав Борисович</t>
  </si>
  <si>
    <t xml:space="preserve"> ИП Тарарова Ирина Сергеевна Инн 526214457521 Юр адрес:Нижний Новгород ул. Стеклова дом 20 кВ1
</t>
  </si>
  <si>
    <t xml:space="preserve">ИП Прайс О.В Юридический адрес: 141732 Московская область, г. Лобня, ул. Мирная, д 20,кв 2 ИНН: 235702203100
</t>
  </si>
  <si>
    <t>Кронштадский бульвар</t>
  </si>
  <si>
    <t xml:space="preserve">256.014,36 </t>
  </si>
  <si>
    <t/>
  </si>
  <si>
    <t xml:space="preserve">HYUNDAI рег.No К771МТ-152 </t>
  </si>
  <si>
    <t>Смирнов Евгений Александрович  8-999-138-71-75</t>
  </si>
  <si>
    <t>2204 No 389204, выдан Управлением внутренних  дел Автозаводского района города Нижнего Новгорода, 08.12.2004</t>
  </si>
  <si>
    <t>приехал в 10.10</t>
  </si>
  <si>
    <t xml:space="preserve">ГАЗ рег.No В288НА-116 </t>
  </si>
  <si>
    <t>Кашицын Александр Викторович  8-903-600-73-54</t>
  </si>
  <si>
    <t>2209 No 359283, выдан ОУФМС России по  Нижегородской обл. в Автозаводском р-не гор. Нижнего Новгорода, 29.04.2009</t>
  </si>
  <si>
    <t xml:space="preserve">: ГАЗ рег.No М861ЕВ-152 </t>
  </si>
  <si>
    <t xml:space="preserve">Кокурин Сергей Владимирович   8-930-712-36-30 </t>
  </si>
  <si>
    <t>2214 No 319722, выдан межрайонным отделом  УФМС России по Нижегородской обл. в г. Лысково, 10.10.2014</t>
  </si>
  <si>
    <t xml:space="preserve">HYUNDAI рег.No Е177ОЕ-152 </t>
  </si>
  <si>
    <t>Сапунов Николай Анатольевич  8-987-392-02-87</t>
  </si>
  <si>
    <t>2206 No 921206, выдан управлением внутренних  дел Сормовского района города Нижнено Новгорода, 30.03.2007</t>
  </si>
  <si>
    <t>приехал 11.00</t>
  </si>
  <si>
    <t>приехал в 11.36</t>
  </si>
  <si>
    <t>15:30-16:00</t>
  </si>
  <si>
    <t>ВАЛДАЙ С244НК 33</t>
  </si>
  <si>
    <t>17 15 422853 выдан ТП в г.Гороховец МРО УФМС
России
по Владимирской области в г.Вязники 15.06.2015г, в\у 99 06 436748</t>
  </si>
  <si>
    <t>Хендай А 279 ВЕ 152</t>
  </si>
  <si>
    <t>Шабаршов Константин Станиславович</t>
  </si>
  <si>
    <t xml:space="preserve">Паспорт: 2220№233350, выдан: ГУ МВД РОССИИ по
Нижегородской области 20.01.2021г.
89200711750
</t>
  </si>
  <si>
    <t>Чекалов Сергей Юрьевич, Тел 8-920-033-02- 36</t>
  </si>
  <si>
    <t>ИП Чекалов Сергей Юрьевич ИНН 331300317985 Юридическийадрес:601483, Владимирскаяобл.,г.Гороховец,ул.Полевая д.6,кв.58.</t>
  </si>
  <si>
    <t>17.25</t>
  </si>
  <si>
    <t>приехал в 14.32</t>
  </si>
  <si>
    <t>- п.Залесье</t>
  </si>
  <si>
    <t>Толмачево</t>
  </si>
  <si>
    <t>YB09164644</t>
  </si>
  <si>
    <t>YB09165057</t>
  </si>
  <si>
    <t>YB09162051</t>
  </si>
  <si>
    <t>YB09227915</t>
  </si>
  <si>
    <t>YB09221581</t>
  </si>
  <si>
    <t>YB09227916</t>
  </si>
  <si>
    <t>YB09234501</t>
  </si>
  <si>
    <t>YB09250067</t>
  </si>
  <si>
    <t>YB09238710</t>
  </si>
  <si>
    <t>YB09248112</t>
  </si>
  <si>
    <t>YB09251957</t>
  </si>
  <si>
    <t>YB09244286</t>
  </si>
  <si>
    <t>YB09248116</t>
  </si>
  <si>
    <t>YB09248115</t>
  </si>
  <si>
    <t>YB09221582</t>
  </si>
  <si>
    <t>YB09223137</t>
  </si>
  <si>
    <t>YB09221580</t>
  </si>
  <si>
    <t>YB09250068</t>
  </si>
  <si>
    <t>YB09248111</t>
  </si>
  <si>
    <t xml:space="preserve">ИП Чернигин Николай Юрьевич ИНН: 521406723680 Юридический адрес: 606083,Нижегородская обл., Володарский р- он,пос.Мулино,ул.Новая,д.13,кВ.70
</t>
  </si>
  <si>
    <t>Благовещенск к дверям.</t>
  </si>
  <si>
    <t>кемерово</t>
  </si>
  <si>
    <t>1175031/0001175032</t>
  </si>
  <si>
    <t>1146321/1146322</t>
  </si>
  <si>
    <t>1175031/0001175033</t>
  </si>
  <si>
    <t>1146321/1146323</t>
  </si>
  <si>
    <t>1175031/0001175034</t>
  </si>
  <si>
    <t>1146321/1146324</t>
  </si>
  <si>
    <t>1175031/0001175035</t>
  </si>
  <si>
    <t>1146321/1146325</t>
  </si>
  <si>
    <t>1175031/0001175036</t>
  </si>
  <si>
    <t>1146321/1146326</t>
  </si>
  <si>
    <t>1175031/0001175037</t>
  </si>
  <si>
    <t>1146321/1146327</t>
  </si>
  <si>
    <t>1175031/0001175038</t>
  </si>
  <si>
    <t>1146321/1146328</t>
  </si>
  <si>
    <t>1146321/1146329</t>
  </si>
  <si>
    <t>1175031/0001175039</t>
  </si>
  <si>
    <t>1175031//1175040</t>
  </si>
  <si>
    <t>1146321/1146330</t>
  </si>
  <si>
    <t>1175031//1175041</t>
  </si>
  <si>
    <t>1146321/1146331</t>
  </si>
  <si>
    <t>1175031//1175042</t>
  </si>
  <si>
    <t>1146321/1146332</t>
  </si>
  <si>
    <t>1175043/1175044</t>
  </si>
  <si>
    <t>1175043/0001175045</t>
  </si>
  <si>
    <t>1146333/1146335</t>
  </si>
  <si>
    <t>1146333/1146334</t>
  </si>
  <si>
    <t>1175055/0001175056</t>
  </si>
  <si>
    <t>1175055/0001175057</t>
  </si>
  <si>
    <t>владимир</t>
  </si>
  <si>
    <t>OOO "KITEX" Novosibirsk Koroleva str., 40 korp/27</t>
  </si>
  <si>
    <t>Рамонь, Воронежская</t>
  </si>
  <si>
    <t>YUG-LOGISTIC</t>
  </si>
  <si>
    <t xml:space="preserve"> О 028 СК 152</t>
  </si>
  <si>
    <t xml:space="preserve">КАМАЗ рег.No С241ХН-152 </t>
  </si>
  <si>
    <t>Романов Андрей Дмитриевич    8909-289-25-79</t>
  </si>
  <si>
    <t>2203 No 526879, выдан УВД Сормовского р-на гор.  Нижнего Новгорода , 05.11.2003</t>
  </si>
  <si>
    <t>Эткеев Антон Владимирович  8-922-922-90-26</t>
  </si>
  <si>
    <t>краснодар</t>
  </si>
  <si>
    <t>1146229/1146347</t>
  </si>
  <si>
    <t>1146229/1146228</t>
  </si>
  <si>
    <t>приехал в 11.05</t>
  </si>
  <si>
    <t>реклама</t>
  </si>
  <si>
    <t>не могу найти заказ</t>
  </si>
  <si>
    <t>приехал в 12.43</t>
  </si>
  <si>
    <t>приехал 13/00</t>
  </si>
  <si>
    <t>МАЗ  В525НМ 750</t>
  </si>
  <si>
    <t xml:space="preserve">Хвостов Геннадий Николаевич </t>
  </si>
  <si>
    <t>ИНН 712600031909</t>
  </si>
  <si>
    <t>4613 № 137967 выдан: 06.05.2013 г. Межрайонным УФМС России по Московской
области в Городском округе Серпухов.
телефон: 89150387443</t>
  </si>
  <si>
    <t>ИП Кулакова Тамара Владимировна ИНН 503701326137 Юр. адрес: 142200 Московская область, Серпуховский район, д. Калугино,дом 17</t>
  </si>
  <si>
    <t>приехал в 13.24</t>
  </si>
  <si>
    <t>приехал в 13.33</t>
  </si>
  <si>
    <t xml:space="preserve">Хендэ
Х126РХ152
</t>
  </si>
  <si>
    <t xml:space="preserve">22 08 032799 Выдан 19.09.2007
УФМС России по Нижегородской обл. в Володарском р-не  
</t>
  </si>
  <si>
    <t>приехал в 14.20</t>
  </si>
  <si>
    <t xml:space="preserve">Марещенков Анатолий Анатольевич тел: 89519146521
</t>
  </si>
  <si>
    <t xml:space="preserve">ИП: Ермаков Михаил Евгеньевич . :п.Алтухово Навлинского р-она. Брянской обл.ул.Фрунзе 19 Т.89155300299 ИНН 322101906406 ;  ОГРНИП 319325600055250 
</t>
  </si>
  <si>
    <t>YB09334687</t>
  </si>
  <si>
    <t>YB09336697</t>
  </si>
  <si>
    <t>YB09335172</t>
  </si>
  <si>
    <t>YB09337704</t>
  </si>
  <si>
    <t>YB09336699</t>
  </si>
  <si>
    <t>YB09337195</t>
  </si>
  <si>
    <t>YB09257991</t>
  </si>
  <si>
    <t>YB09224761</t>
  </si>
  <si>
    <t>YB09251959</t>
  </si>
  <si>
    <t>YB09226262</t>
  </si>
  <si>
    <t>YB09246131</t>
  </si>
  <si>
    <t>YB09336700</t>
  </si>
  <si>
    <t>YB09334192</t>
  </si>
  <si>
    <t>YB09337194</t>
  </si>
  <si>
    <t>YB09336698</t>
  </si>
  <si>
    <t>YB09337196</t>
  </si>
  <si>
    <t>YB09251958</t>
  </si>
  <si>
    <t>YB09223136</t>
  </si>
  <si>
    <t>YB09258699</t>
  </si>
  <si>
    <t>YB09244287</t>
  </si>
  <si>
    <t>YB09334688</t>
  </si>
  <si>
    <t>YB09238712</t>
  </si>
  <si>
    <t>в 7.30</t>
  </si>
  <si>
    <t>в 9.30</t>
  </si>
  <si>
    <t>Outbound Delivery 0201486021</t>
  </si>
  <si>
    <t xml:space="preserve">HYUNDAI рег.No Р168КН-152 </t>
  </si>
  <si>
    <t>приехал в 10.30</t>
  </si>
  <si>
    <t>в 13.05</t>
  </si>
  <si>
    <t>в16.01</t>
  </si>
  <si>
    <t>октябрьское</t>
  </si>
  <si>
    <t>НН</t>
  </si>
  <si>
    <t>в 05.25</t>
  </si>
  <si>
    <t>промо видное</t>
  </si>
  <si>
    <t>Копейск</t>
  </si>
  <si>
    <t>Спартаквская</t>
  </si>
  <si>
    <t>приехал в 15.25</t>
  </si>
  <si>
    <t>в 00,35</t>
  </si>
  <si>
    <t>в 00.36</t>
  </si>
  <si>
    <t>Customer</t>
  </si>
  <si>
    <t>SOrg.</t>
  </si>
  <si>
    <t>DChl</t>
  </si>
  <si>
    <t>Dv</t>
  </si>
  <si>
    <t>Plnt</t>
  </si>
  <si>
    <t>Name 1</t>
  </si>
  <si>
    <t>Name 2</t>
  </si>
  <si>
    <t>Cty</t>
  </si>
  <si>
    <t>City</t>
  </si>
  <si>
    <t>Rg</t>
  </si>
  <si>
    <t>TranspZone</t>
  </si>
  <si>
    <t>Funct</t>
  </si>
  <si>
    <t>1500</t>
  </si>
  <si>
    <t>10</t>
  </si>
  <si>
    <t>M007</t>
  </si>
  <si>
    <t>RU</t>
  </si>
  <si>
    <t>Republic Crimea,Krasnogvardejskij r</t>
  </si>
  <si>
    <t>91</t>
  </si>
  <si>
    <t>SOUTHERN</t>
  </si>
  <si>
    <t>SH</t>
  </si>
  <si>
    <t>OOO "Elbrus"</t>
  </si>
  <si>
    <t>Russia,Tula,</t>
  </si>
  <si>
    <t>71</t>
  </si>
  <si>
    <t>CENTRAL</t>
  </si>
  <si>
    <t>OOO "Roznitsa K-1"</t>
  </si>
  <si>
    <t>Altaiskii krai,g.Barnayl</t>
  </si>
  <si>
    <t>22</t>
  </si>
  <si>
    <t>SIBERIAN</t>
  </si>
  <si>
    <t>OOO "Produkt Servis"</t>
  </si>
  <si>
    <t>Moscow region,g.Serpukhov</t>
  </si>
  <si>
    <t>50</t>
  </si>
  <si>
    <t>OOO "AS-MARKET"</t>
  </si>
  <si>
    <t>Moskovskaya obl.,Odintsovo</t>
  </si>
  <si>
    <t>Moskovskaya obl.,Ruzskii r-n,p.Doro</t>
  </si>
  <si>
    <t>Nizhnii Novgorod reg., Gorodetskiy</t>
  </si>
  <si>
    <t>52</t>
  </si>
  <si>
    <t>VOLGA</t>
  </si>
  <si>
    <t>IP Mikhailova V.U.</t>
  </si>
  <si>
    <t>Asrtakhan'</t>
  </si>
  <si>
    <t>30</t>
  </si>
  <si>
    <t>g. Novoaltaisk</t>
  </si>
  <si>
    <t>IP Sitdikov R.F.</t>
  </si>
  <si>
    <t>Respublika Bashkortostan, g.Ufa</t>
  </si>
  <si>
    <t>03</t>
  </si>
  <si>
    <t>URAL</t>
  </si>
  <si>
    <t>RC X Adygea - X5</t>
  </si>
  <si>
    <t>Rep. Adygea,Teuchezhsky district</t>
  </si>
  <si>
    <t>01</t>
  </si>
  <si>
    <t>OOO "DALLARI"</t>
  </si>
  <si>
    <t>Rostovskaya obl., g. Shahti</t>
  </si>
  <si>
    <t>61</t>
  </si>
  <si>
    <t>RD, Mahachkala city</t>
  </si>
  <si>
    <t>05</t>
  </si>
  <si>
    <t>NORTH CAUC</t>
  </si>
  <si>
    <t>20</t>
  </si>
  <si>
    <t>OOO "Snabservis"</t>
  </si>
  <si>
    <t>Kaliningrad,</t>
  </si>
  <si>
    <t>39</t>
  </si>
  <si>
    <t>NORTHWEST</t>
  </si>
  <si>
    <t>RC ZTL - X5</t>
  </si>
  <si>
    <t>St. Petersburg,</t>
  </si>
  <si>
    <t>78</t>
  </si>
  <si>
    <t>OOO "ECO PRODUCT"</t>
  </si>
  <si>
    <t>UR, Izhevsk city</t>
  </si>
  <si>
    <t>18</t>
  </si>
  <si>
    <t>IP Perminova S.M.</t>
  </si>
  <si>
    <t>Astrakhan city</t>
  </si>
  <si>
    <t>Ruminin Ukhta</t>
  </si>
  <si>
    <t>RF, Komi, Ukhta city,</t>
  </si>
  <si>
    <t>11</t>
  </si>
  <si>
    <t>MO, Chechov reg,</t>
  </si>
  <si>
    <t>77</t>
  </si>
  <si>
    <t>OOO "Sander Logistic"</t>
  </si>
  <si>
    <t>Moskovskaya obl.,Mitishinskii r-n</t>
  </si>
  <si>
    <t>OOO Restorator</t>
  </si>
  <si>
    <t>g. Khabarovsk</t>
  </si>
  <si>
    <t>27</t>
  </si>
  <si>
    <t>FAR EAST</t>
  </si>
  <si>
    <t>MO,Solnechnogorskii r-n</t>
  </si>
  <si>
    <t>OOO "Gala Treid"</t>
  </si>
  <si>
    <t>Moscow</t>
  </si>
  <si>
    <t>OOO "Exbico NN"</t>
  </si>
  <si>
    <t>Nizhny Novgorod city</t>
  </si>
  <si>
    <t>OOO "TK Siti-Sels"</t>
  </si>
  <si>
    <t>RF, Samara</t>
  </si>
  <si>
    <t>63</t>
  </si>
  <si>
    <t>OOO "FORTUNATREID"</t>
  </si>
  <si>
    <t>TOP OOO "Partner Logistik"</t>
  </si>
  <si>
    <t>RT, Naberezhnie Chelhy</t>
  </si>
  <si>
    <t>16</t>
  </si>
  <si>
    <t>OOO "Billion"</t>
  </si>
  <si>
    <t>Murmansk,</t>
  </si>
  <si>
    <t>51</t>
  </si>
  <si>
    <t>OOO "East Logistical Systems"</t>
  </si>
  <si>
    <t>Blagoveschensk</t>
  </si>
  <si>
    <t>28</t>
  </si>
  <si>
    <t>OOO "Kompany "Metropolis"</t>
  </si>
  <si>
    <t>Kurganskaya obl., g.Kurgan</t>
  </si>
  <si>
    <t>45</t>
  </si>
  <si>
    <t>OOO "Stroi-Dom"</t>
  </si>
  <si>
    <t>g.Ufa</t>
  </si>
  <si>
    <t>MO,Pushkinski r-n</t>
  </si>
  <si>
    <t>g. Novosibirsk</t>
  </si>
  <si>
    <t>54</t>
  </si>
  <si>
    <t>IP Arsanukaev Baudin Hamzatovich</t>
  </si>
  <si>
    <t>g. Grozny</t>
  </si>
  <si>
    <t>Volgograd city,</t>
  </si>
  <si>
    <t>34</t>
  </si>
  <si>
    <t>OOO "ASTI"</t>
  </si>
  <si>
    <t>Amurskaya reg. Blagoveschensk city,</t>
  </si>
  <si>
    <t>OOO "Zaodno"</t>
  </si>
  <si>
    <t>MO,Krasnogorskii r-n,p/o Putilkovo</t>
  </si>
  <si>
    <t>MO,Solnechnogorskii r-n,d.Dubrovki</t>
  </si>
  <si>
    <t>IP Zazhetskaya Natalia Alesandrovna</t>
  </si>
  <si>
    <t>Novosibirsk</t>
  </si>
  <si>
    <t>Kuznetsov</t>
  </si>
  <si>
    <t>g. Tula</t>
  </si>
  <si>
    <t>St.-Petersburg,</t>
  </si>
  <si>
    <t>MR, Dmitrov reg.,</t>
  </si>
  <si>
    <t>OOO "Bakaleya TD"</t>
  </si>
  <si>
    <t>Mariy-El, Ioshkar-Ola city</t>
  </si>
  <si>
    <t>12</t>
  </si>
  <si>
    <t>OOO "Brider"</t>
  </si>
  <si>
    <t>EAO, Biribidjan city</t>
  </si>
  <si>
    <t>79</t>
  </si>
  <si>
    <t>OOO "GarantPostavka"</t>
  </si>
  <si>
    <t>g.Moskva,g.Troitsk,</t>
  </si>
  <si>
    <t>RC  Forpost - X5_inaktive</t>
  </si>
  <si>
    <t>Chelyabinsk reg., Chelyabinsk,</t>
  </si>
  <si>
    <t>74</t>
  </si>
  <si>
    <t>OOO "Pyataya Armya"</t>
  </si>
  <si>
    <t>Irkutsk,</t>
  </si>
  <si>
    <t>38</t>
  </si>
  <si>
    <t>Irkutskaya obl.,</t>
  </si>
  <si>
    <t>g.Ekaterinburg,</t>
  </si>
  <si>
    <t>66</t>
  </si>
  <si>
    <t>OOO "TENKARD SARATOV"</t>
  </si>
  <si>
    <t>g. Saratov,</t>
  </si>
  <si>
    <t>64</t>
  </si>
  <si>
    <t>Smolenskaya Logisticheska Kompanya</t>
  </si>
  <si>
    <t>g.Smolensk,Smolenskaya obl.</t>
  </si>
  <si>
    <t>67</t>
  </si>
  <si>
    <t>Astrahan region, Nariman district</t>
  </si>
  <si>
    <t>OOO "Don-Opt"</t>
  </si>
  <si>
    <t>Rostov-na-Donu reg. Taganrog city</t>
  </si>
  <si>
    <t>OOO "Sladko-Ug"</t>
  </si>
  <si>
    <t>Krasnodar city</t>
  </si>
  <si>
    <t>23</t>
  </si>
  <si>
    <t>St. Petersburg, n. Shushary,</t>
  </si>
  <si>
    <t>OOO "SANG"</t>
  </si>
  <si>
    <t>g. Sankt-Peterburg,V.O.,</t>
  </si>
  <si>
    <t>70</t>
  </si>
  <si>
    <t>OOO "SANG-Tomsk"</t>
  </si>
  <si>
    <t>g.Tomsk</t>
  </si>
  <si>
    <t>RC South Ural - x5_inactive</t>
  </si>
  <si>
    <t>Orenburg region., Orenburg, st. Cen</t>
  </si>
  <si>
    <t>56</t>
  </si>
  <si>
    <t>OOO "EKSELLENT"</t>
  </si>
  <si>
    <t>g. Chelyabinsk</t>
  </si>
  <si>
    <t>Magadan</t>
  </si>
  <si>
    <t>49</t>
  </si>
  <si>
    <t>AO "DIXI UG" RC Sinkovo</t>
  </si>
  <si>
    <t>Moscow reg., Podolskii distr.</t>
  </si>
  <si>
    <t>IP Naryizhniy D.P.</t>
  </si>
  <si>
    <t>Stavropol reg., Inozemtsevo vill.</t>
  </si>
  <si>
    <t>26</t>
  </si>
  <si>
    <t>Orel,</t>
  </si>
  <si>
    <t>57</t>
  </si>
  <si>
    <t>SP IV Tsvetkova</t>
  </si>
  <si>
    <t>Vologda region., Cherepovets,</t>
  </si>
  <si>
    <t>35</t>
  </si>
  <si>
    <t>OOO 'AVRORA"</t>
  </si>
  <si>
    <t>Stavropol reg., Zheleznovodsk city</t>
  </si>
  <si>
    <t>OOO "SYNERGY"</t>
  </si>
  <si>
    <t>g.Moscow</t>
  </si>
  <si>
    <t>OOO "Fokus-Reteil"</t>
  </si>
  <si>
    <t>g. Ekaterinburg</t>
  </si>
  <si>
    <t>IP Goev</t>
  </si>
  <si>
    <t>Moskovskaya obl., Ruzsky r.,p.Tuchk</t>
  </si>
  <si>
    <t>OOO "Karavan Vkusa"</t>
  </si>
  <si>
    <t>Khabarovsk</t>
  </si>
  <si>
    <t>Moskovskaya obl., Ruzsky r.,p.Doroh</t>
  </si>
  <si>
    <t>OOO "Supermarket DV"</t>
  </si>
  <si>
    <t>Moscow,</t>
  </si>
  <si>
    <t>Amur reg. Blagoveschensk</t>
  </si>
  <si>
    <t>OOO "Brendeks Three"</t>
  </si>
  <si>
    <t>Kaliningrad</t>
  </si>
  <si>
    <t>OP "LOTOS LOBNYA"</t>
  </si>
  <si>
    <t>Moskovskaya obl., Lobnya g.,</t>
  </si>
  <si>
    <t>RC Perm - Х5</t>
  </si>
  <si>
    <t>Permskiy kray, Krasnokamskiy distr.</t>
  </si>
  <si>
    <t>59</t>
  </si>
  <si>
    <t>OOO "Sol' NN"</t>
  </si>
  <si>
    <t>g. N.Novgorod</t>
  </si>
  <si>
    <t>OOO "Gladiator"</t>
  </si>
  <si>
    <t>IP Borodina E.N.</t>
  </si>
  <si>
    <t>g. Magnitogorsk</t>
  </si>
  <si>
    <t>Krasnodar,</t>
  </si>
  <si>
    <t>Russia, Sankt-Peterburg pos.Pargolo</t>
  </si>
  <si>
    <t>OOO "ETALON"</t>
  </si>
  <si>
    <t>ООО «INZA»</t>
  </si>
  <si>
    <t>Samarska.obl g.Gigulevsk</t>
  </si>
  <si>
    <t>IP Krasnoperov O.L.</t>
  </si>
  <si>
    <t>Saransk</t>
  </si>
  <si>
    <t>13</t>
  </si>
  <si>
    <t>IP Chernukhin</t>
  </si>
  <si>
    <t>Stavropol,</t>
  </si>
  <si>
    <t>OOO "PRODEXPERT"</t>
  </si>
  <si>
    <t>Khabarovsk city</t>
  </si>
  <si>
    <t>IP HVATOV R.S.</t>
  </si>
  <si>
    <t>Stavropol Territory, Levokumsky dis</t>
  </si>
  <si>
    <t>OOO TDM "Volga"</t>
  </si>
  <si>
    <t>Russia, Volgograd city</t>
  </si>
  <si>
    <t>OOO TD "Kapital"</t>
  </si>
  <si>
    <t>Kostroma city</t>
  </si>
  <si>
    <t>44</t>
  </si>
  <si>
    <t>OOO "INZA"</t>
  </si>
  <si>
    <t>Samarska.obl, Tolyatti</t>
  </si>
  <si>
    <t>ООО "Fuds Logistik NN"</t>
  </si>
  <si>
    <t>N.Novgorod</t>
  </si>
  <si>
    <t>Kemerovskiy obl, Kemerovskiy r-n</t>
  </si>
  <si>
    <t>42</t>
  </si>
  <si>
    <t>OOO "MASTER"</t>
  </si>
  <si>
    <t>RSO-Alania, g.Vladikavkaz</t>
  </si>
  <si>
    <t>15</t>
  </si>
  <si>
    <t>IP Shagdarova IV</t>
  </si>
  <si>
    <t>g. Ulan-Ude, Istok village</t>
  </si>
  <si>
    <t>04</t>
  </si>
  <si>
    <t>OOO "Glavtorg plus"</t>
  </si>
  <si>
    <t>Biysk, ul. Yefim Mamontov,</t>
  </si>
  <si>
    <t>Shagdarova I.V. Irkutsk</t>
  </si>
  <si>
    <t>Irkutsk city</t>
  </si>
  <si>
    <t>OOO "Region-SP"</t>
  </si>
  <si>
    <t>Russia, Novosibirsk region,g.Novosi</t>
  </si>
  <si>
    <t>Ekaterinburg city</t>
  </si>
  <si>
    <t>g.Omsk,</t>
  </si>
  <si>
    <t>55</t>
  </si>
  <si>
    <t>Bashkortostan , g.Ufa</t>
  </si>
  <si>
    <t>OOO "SWIT MILK"</t>
  </si>
  <si>
    <t>g.Arkhangelsk</t>
  </si>
  <si>
    <t>ООО "Vector group"</t>
  </si>
  <si>
    <t>Orel city</t>
  </si>
  <si>
    <t>ООО Vector group</t>
  </si>
  <si>
    <t>Bryansk city</t>
  </si>
  <si>
    <t>32</t>
  </si>
  <si>
    <t>orenburgskaya obl.</t>
  </si>
  <si>
    <t>OOO "RUSTORG"</t>
  </si>
  <si>
    <t>Belgorod region, Belgorod.r.n, p.Du</t>
  </si>
  <si>
    <t>31</t>
  </si>
  <si>
    <t>OOO "Stolichnie Postavki"</t>
  </si>
  <si>
    <t>Moscow,Dmitrovskoe highway</t>
  </si>
  <si>
    <t>Moscow obl,Solnechnogorsk district,</t>
  </si>
  <si>
    <t>OOO  "NASTERA"</t>
  </si>
  <si>
    <t>g. Samara</t>
  </si>
  <si>
    <t>RC Novosibirsk - X5_inactive</t>
  </si>
  <si>
    <t>Nosibirskaya reg., Novosibirskiy di</t>
  </si>
  <si>
    <t>ООО "NASTERA"</t>
  </si>
  <si>
    <t>g. Tolyatti</t>
  </si>
  <si>
    <t>resp.Bashkortostan, Ufa city</t>
  </si>
  <si>
    <t>Kirov reg., Kirovo-Chepetsk</t>
  </si>
  <si>
    <t>43</t>
  </si>
  <si>
    <t>Kirovskaya obl</t>
  </si>
  <si>
    <t>Russia, Kostroma</t>
  </si>
  <si>
    <t>RC 5 Tumen  - X5,inaktive</t>
  </si>
  <si>
    <t>Tumen</t>
  </si>
  <si>
    <t>72</t>
  </si>
  <si>
    <t>OOO "TENOR"</t>
  </si>
  <si>
    <t>Samara</t>
  </si>
  <si>
    <t>RC Kuznetsk - X5_inaktive</t>
  </si>
  <si>
    <t>Penza reg., Kuznetsk</t>
  </si>
  <si>
    <t>58</t>
  </si>
  <si>
    <t>Peshkovskoe s.p.</t>
  </si>
  <si>
    <t>OOO TK "Karavella"</t>
  </si>
  <si>
    <t>g.Surgut</t>
  </si>
  <si>
    <t>Murmanskaya obl., Kolskiy r-n</t>
  </si>
  <si>
    <t>ООО "TEK ALGON"</t>
  </si>
  <si>
    <t>Amur reg., Blagoveschensk city</t>
  </si>
  <si>
    <t>OOO "Trade Vladimir"</t>
  </si>
  <si>
    <t>g. Vladimir</t>
  </si>
  <si>
    <t>33</t>
  </si>
  <si>
    <t>OOO EKOFOOD</t>
  </si>
  <si>
    <t>Russia, Astrakhan,</t>
  </si>
  <si>
    <t>OOO "KPD-101"</t>
  </si>
  <si>
    <t>OOO "Vertikal"</t>
  </si>
  <si>
    <t>g.Tumen</t>
  </si>
  <si>
    <t>OOO "Image"</t>
  </si>
  <si>
    <t>Resp. Mordovia , g. Saransk</t>
  </si>
  <si>
    <t>OOO Kompaniya "Crimea"</t>
  </si>
  <si>
    <t>OOO "AVIX"</t>
  </si>
  <si>
    <t>Tomsk region, Tomsk, Mostovoi per,</t>
  </si>
  <si>
    <t>OOO "Express Torg"</t>
  </si>
  <si>
    <t>OOO "MEGAMART" Kostroma</t>
  </si>
  <si>
    <t>OOO "Dvizhenie"</t>
  </si>
  <si>
    <t>Vladivostok city</t>
  </si>
  <si>
    <t>25</t>
  </si>
  <si>
    <t>ООО "Premium Siberia"</t>
  </si>
  <si>
    <t>Omsk,</t>
  </si>
  <si>
    <t>FE Popandopulo Т.В.</t>
  </si>
  <si>
    <t>the city of  Novorossiysk,</t>
  </si>
  <si>
    <t>OOO "Fresh market"</t>
  </si>
  <si>
    <t>Moscovskay obl.Stupinskiy r-n d.Sid</t>
  </si>
  <si>
    <t>Barnaul</t>
  </si>
  <si>
    <t>02</t>
  </si>
  <si>
    <t>IP VOLODIN A.U.</t>
  </si>
  <si>
    <t>Kirov</t>
  </si>
  <si>
    <t>Zaporozhets Anastasiya Alekseevna</t>
  </si>
  <si>
    <t>Russia,Omsk, 11</t>
  </si>
  <si>
    <t>OOO Alliance-Trade</t>
  </si>
  <si>
    <t>IP Mal'kov G.G.</t>
  </si>
  <si>
    <t>Russia, Yaroslavl city</t>
  </si>
  <si>
    <t>76</t>
  </si>
  <si>
    <t>OOO "Tri Kota"</t>
  </si>
  <si>
    <t>Primorskii kray, Vladivostok</t>
  </si>
  <si>
    <t>OOO "Vega"</t>
  </si>
  <si>
    <t>Saratov reg., Tatishev dist., Elsha</t>
  </si>
  <si>
    <t>Omsk obl,</t>
  </si>
  <si>
    <t>Moscow region, Domodedovo distr.</t>
  </si>
  <si>
    <t>Yasoslavl, Kostromskoye highway</t>
  </si>
  <si>
    <t>"Trading House Master" Ltd.</t>
  </si>
  <si>
    <t>RK city Simferopol,</t>
  </si>
  <si>
    <t>IP Kalashnikov V.A.</t>
  </si>
  <si>
    <t>Krasnodar kr., Krasnodar,</t>
  </si>
  <si>
    <t>OOO "TK "Stolitsa"</t>
  </si>
  <si>
    <t>Tumenskaya obl.,g Surgut</t>
  </si>
  <si>
    <t>OOO"TK "Start"</t>
  </si>
  <si>
    <t>g.UFA</t>
  </si>
  <si>
    <t>OOO "Molochniy pereulok"</t>
  </si>
  <si>
    <t>Bashkortostan, g.Sterlitamak</t>
  </si>
  <si>
    <t>OOO"Nizhegorodskay log.kompaniya"</t>
  </si>
  <si>
    <t>g.N.NOVGOROD</t>
  </si>
  <si>
    <t>Krasnoyarsk reg. Krasnoyarsk city</t>
  </si>
  <si>
    <t>24</t>
  </si>
  <si>
    <t>Perm</t>
  </si>
  <si>
    <t>Khabarovsk reg., Khabarovsk city</t>
  </si>
  <si>
    <t>OOO "Proftrade"</t>
  </si>
  <si>
    <t>Moscow, NMAO, g.Moskovsky</t>
  </si>
  <si>
    <t>OOO "Spark"</t>
  </si>
  <si>
    <t>Kamchatka reg., Petropavlovsk-Kamch</t>
  </si>
  <si>
    <t>41</t>
  </si>
  <si>
    <t>OOO "Alcotreid 102"</t>
  </si>
  <si>
    <t>g. Ufa, d.Mokrousovo Kirovskiy r-n</t>
  </si>
  <si>
    <t>OOO "Nsk Holdi"</t>
  </si>
  <si>
    <t>Russia, Novosibirsk obl,</t>
  </si>
  <si>
    <t>LENTA MO,Novoselki RC 8122</t>
  </si>
  <si>
    <t>MO, Chechov reg, Barantsevskoe sp</t>
  </si>
  <si>
    <t>IP Merkushev D.V.</t>
  </si>
  <si>
    <t>g.Kirov</t>
  </si>
  <si>
    <t>Sverdlovskaya obl., Beloyarsky GO</t>
  </si>
  <si>
    <t>Rostov region, aksakaysky district,</t>
  </si>
  <si>
    <t>IP Bespalov V.G.</t>
  </si>
  <si>
    <t>g. Penza</t>
  </si>
  <si>
    <t>OOO "Kommersant"</t>
  </si>
  <si>
    <t>Shagdarova I.V. Angarsk</t>
  </si>
  <si>
    <t>Angarsk, Pervii promyshlennii massi</t>
  </si>
  <si>
    <t>Shagdarova I.V. Ulan-Ude</t>
  </si>
  <si>
    <t>Ulan-Ude</t>
  </si>
  <si>
    <t>95</t>
  </si>
  <si>
    <t>OOO "Aventura"</t>
  </si>
  <si>
    <t>g. Kazan</t>
  </si>
  <si>
    <t>g.Nabereznye Chelny</t>
  </si>
  <si>
    <t>OOO "Prodactiv"</t>
  </si>
  <si>
    <t>Tatarstan, g. Almetievsk</t>
  </si>
  <si>
    <t>g.Saratov</t>
  </si>
  <si>
    <t>Kitex</t>
  </si>
  <si>
    <t>Kitex Moscow</t>
  </si>
  <si>
    <t>Moscow r., Monino, Losino-Petrovski</t>
  </si>
  <si>
    <t>Moscow r., Sofrino village</t>
  </si>
  <si>
    <t>OOO "Unect Treid"</t>
  </si>
  <si>
    <t>Electrostal</t>
  </si>
  <si>
    <t>MO, Domodedovo</t>
  </si>
  <si>
    <t>OOO "Ob'ekt-22"</t>
  </si>
  <si>
    <t>Volgograd</t>
  </si>
  <si>
    <t>Arkhangelsk,</t>
  </si>
  <si>
    <t>29</t>
  </si>
  <si>
    <t>AO "Arkhangelskaya Milk Company"</t>
  </si>
  <si>
    <t>IP Zagrebin V.A.</t>
  </si>
  <si>
    <t>Respublika Bashkortostan</t>
  </si>
  <si>
    <t>OOO "Vital 74"</t>
  </si>
  <si>
    <t>Chelyabinsk region, Chelyabinsk</t>
  </si>
  <si>
    <t>Tatarstan resp. Kazan</t>
  </si>
  <si>
    <t>St. Petersburg, ul.Kubinskaya, 75</t>
  </si>
  <si>
    <t>47</t>
  </si>
  <si>
    <t>OOO "Almastar"</t>
  </si>
  <si>
    <t>RSO-Alaniya, g.Vladikavkaz</t>
  </si>
  <si>
    <t>OOO "Bakaleya-A"</t>
  </si>
  <si>
    <t>Samara reg., Samara city</t>
  </si>
  <si>
    <t>Kaliningrad,ul.Yaltinskaya,</t>
  </si>
  <si>
    <t>OOO "Global Treid"</t>
  </si>
  <si>
    <t>RF, Samara reg., Tolyatti</t>
  </si>
  <si>
    <t>Novosibirskay obl., pos. Ozernyi</t>
  </si>
  <si>
    <t>OOO "Torgovay compania "DIP"</t>
  </si>
  <si>
    <t>g.Berezovski</t>
  </si>
  <si>
    <t>g.Ekaterinburg, Elizavetinskoe h.</t>
  </si>
  <si>
    <t>PC central warehouse (Mоnetka)</t>
  </si>
  <si>
    <t>Samarsk.obl, s.Preobrazenka</t>
  </si>
  <si>
    <t>Murmansk</t>
  </si>
  <si>
    <t>OOO TK "ATLAS"</t>
  </si>
  <si>
    <t>Kirov, Korolenko str.,</t>
  </si>
  <si>
    <t>OOO "Elit Grupp"</t>
  </si>
  <si>
    <t>g. Bryansk,</t>
  </si>
  <si>
    <t>RF, Podolsk, Valishevo vill.</t>
  </si>
  <si>
    <t>MO.,Noginskiy r-n,promplosch.№1,</t>
  </si>
  <si>
    <t>Moscow reg., Lubertsy, Kraskovo</t>
  </si>
  <si>
    <t>Krasnodar</t>
  </si>
  <si>
    <t>Voronezhskay obl.,VORONEZH</t>
  </si>
  <si>
    <t>36</t>
  </si>
  <si>
    <t>RС 5 Kazan-X5</t>
  </si>
  <si>
    <t>Republic of Tatarstan, Zelenodolsk,</t>
  </si>
  <si>
    <t>KITEX</t>
  </si>
  <si>
    <t>Novosibirsk city</t>
  </si>
  <si>
    <t>OOO "KITEX" Nosibirsk</t>
  </si>
  <si>
    <t>Nosibirsk city</t>
  </si>
  <si>
    <t>Bryanskaya obl., s.Suponevo,</t>
  </si>
  <si>
    <t>Novosib.obl, s.Tolmachevo</t>
  </si>
  <si>
    <t>Mosk.obl.,Noginskiy r-n, Obuhovo</t>
  </si>
  <si>
    <t>LLC "ASCON-Distribution"  Podolsk</t>
  </si>
  <si>
    <t>Moscow region, Podolsk, mn Lviv,</t>
  </si>
  <si>
    <t>OOO "Kompaniya Alligator"</t>
  </si>
  <si>
    <t>Moscow reg., Dmitrov reg.</t>
  </si>
  <si>
    <t>g.Tomsk,</t>
  </si>
  <si>
    <t>Artem</t>
  </si>
  <si>
    <t>OOO "Tesla"</t>
  </si>
  <si>
    <t>Ivanovskaya oblast', Lezhnevskiy ra</t>
  </si>
  <si>
    <t>37</t>
  </si>
  <si>
    <t>OOO "KITEX" Novosibirsk</t>
  </si>
  <si>
    <t>OOO "KITEX"</t>
  </si>
  <si>
    <t>Moscow city</t>
  </si>
  <si>
    <t>St. Petersburg</t>
  </si>
  <si>
    <t>g.Lipetsk</t>
  </si>
  <si>
    <t>48</t>
  </si>
  <si>
    <t>MOSKOVSKYI-RV</t>
  </si>
  <si>
    <t>g. Voroneg</t>
  </si>
  <si>
    <t>Permskii krai, Permski r-n</t>
  </si>
  <si>
    <t>"UK "Kvartal"</t>
  </si>
  <si>
    <t>g.Rostov-na-Donu</t>
  </si>
  <si>
    <t>g.Arkhangelsk,</t>
  </si>
  <si>
    <t>OOO "Torgovaya Kompania Leto"</t>
  </si>
  <si>
    <t>Ulianovsk city</t>
  </si>
  <si>
    <t>73</t>
  </si>
  <si>
    <t>OOO "ArktikTorg"</t>
  </si>
  <si>
    <t>Moskva,</t>
  </si>
  <si>
    <t>OOO "METRO Cash end Carry''</t>
  </si>
  <si>
    <t>Vladimirskaya obl. g. Vladimir,</t>
  </si>
  <si>
    <t>Ivanovskaya obl., Ivanovskiy r-n,</t>
  </si>
  <si>
    <t>g. Kazan',</t>
  </si>
  <si>
    <t>Saratovskaya obl, g.Engel's</t>
  </si>
  <si>
    <t>Kirovskaya obl., g. Kirov,</t>
  </si>
  <si>
    <t>Naberezhnye Chelny,</t>
  </si>
  <si>
    <t>g. Nizhniy Novgorod,</t>
  </si>
  <si>
    <t>Nizhegorodskaya obl., g. Nizhniy No</t>
  </si>
  <si>
    <t>Penzenskaya oblast', Penzenskiy r-n</t>
  </si>
  <si>
    <t>Ryazanskaya obl. g. Ryazan',</t>
  </si>
  <si>
    <t>62</t>
  </si>
  <si>
    <t>Ul'yanovskaya obl., g. Ul'yanovsk</t>
  </si>
  <si>
    <t>g. Cheboksary,</t>
  </si>
  <si>
    <t>21</t>
  </si>
  <si>
    <t>g. Yaroslavl'</t>
  </si>
  <si>
    <t>RC 5 Razan-Х5</t>
  </si>
  <si>
    <t>Rayzanskay obl, Ribnovski r,</t>
  </si>
  <si>
    <t>G. Nefteyugansk Federal highway</t>
  </si>
  <si>
    <t>Novosibirsk, with. Tolmachevo</t>
  </si>
  <si>
    <t>Sverdlovsk region, Berezovsky g.</t>
  </si>
  <si>
    <t>N.Novgorod reg., Gorodets distr.</t>
  </si>
  <si>
    <t>RC 5 LOBNYA-Х5</t>
  </si>
  <si>
    <t>MO, Lobnya</t>
  </si>
  <si>
    <t>Chelyabinsk region,Sosnovski r</t>
  </si>
  <si>
    <t>MO, ZnamyaOktyabrya, Ryazanovskoe</t>
  </si>
  <si>
    <t>Rostovskay obl.,Aksayskiy r-n</t>
  </si>
  <si>
    <t>Voronezhskay obl., Ramonskiy r-n</t>
  </si>
  <si>
    <t>"Ideal-N"</t>
  </si>
  <si>
    <t>KBR, G.NAL'CHIK</t>
  </si>
  <si>
    <t>07</t>
  </si>
  <si>
    <t>"IDEAL-N"</t>
  </si>
  <si>
    <t>Moskow reg., Pushkino d., Pushkino</t>
  </si>
  <si>
    <t>Republic of Tatarstan,Yelabuzhsky d</t>
  </si>
  <si>
    <t>Volgograd, Motornaya street</t>
  </si>
  <si>
    <t>OOO "Dal'nii' Primorsky Territory</t>
  </si>
  <si>
    <t>Primorsky Territory, Nadezhdinsky d</t>
  </si>
  <si>
    <t>Moskow reg., Pushkino town</t>
  </si>
  <si>
    <t>Tyumen region, Tyumen</t>
  </si>
  <si>
    <t>OOO «FOKUS TREYD»</t>
  </si>
  <si>
    <t>Ivanovo</t>
  </si>
  <si>
    <t>MR, Domodedovo, terr.M-4"DON"</t>
  </si>
  <si>
    <t>Nizhniy Novgorod city</t>
  </si>
  <si>
    <t>Novosibirskaya obl., Novosibirskiy</t>
  </si>
  <si>
    <t>RF, Leningrad reg., Tosnenskiy area</t>
  </si>
  <si>
    <t>Nevinnomyssk,Stavropol region</t>
  </si>
  <si>
    <t>Stavropol krai, g.Mineralnye vody</t>
  </si>
  <si>
    <t>RF, MR, Dmitrov d., Glazovo v.</t>
  </si>
  <si>
    <t>IP Prytkova I.E</t>
  </si>
  <si>
    <t>g. Moskva</t>
  </si>
  <si>
    <t>g. Volgograd</t>
  </si>
  <si>
    <t>Amur region,Blagoveshchensk,</t>
  </si>
  <si>
    <t>IP Agaev Rustam Allim ogly</t>
  </si>
  <si>
    <t>g.Norilsk</t>
  </si>
  <si>
    <t>Agaev R.A. Moscow</t>
  </si>
  <si>
    <t>RT, Kazan city</t>
  </si>
  <si>
    <t>RT, Zelenodolsk reg.,</t>
  </si>
  <si>
    <t>Kalmykia, g. Elista</t>
  </si>
  <si>
    <t>08</t>
  </si>
  <si>
    <t>Tangatarova E.V. Bogolyubovka</t>
  </si>
  <si>
    <t>Russia, Republic of Bashkortostan</t>
  </si>
  <si>
    <t>Voronezh region, Voronezh</t>
  </si>
  <si>
    <t>Russia, Moscow reg., Podolsk d.</t>
  </si>
  <si>
    <t>Tangatarova E.V. Ufa</t>
  </si>
  <si>
    <t>Khanty-MansiAO-Yugra,Surgutsky r-n,</t>
  </si>
  <si>
    <t>86</t>
  </si>
  <si>
    <t>Moskovskay obl</t>
  </si>
  <si>
    <t>Leningrad. region, пg.Sverdlovskoe</t>
  </si>
  <si>
    <t>g.Moskva</t>
  </si>
  <si>
    <t>Samara reg., Tolyatty town</t>
  </si>
  <si>
    <t>resp.Bashkortostan, Ufa g.,Kalinins</t>
  </si>
  <si>
    <t>Kaluga reg. Borovskii distr</t>
  </si>
  <si>
    <t>40</t>
  </si>
  <si>
    <t>IP Nuzhnii Aleksandr Sergeevitch</t>
  </si>
  <si>
    <t>Moscow, Sholohova str.</t>
  </si>
  <si>
    <t>RC 5 Yelabuga Manhattan_Х5</t>
  </si>
  <si>
    <t>OOO "Agroaspekt"</t>
  </si>
  <si>
    <t>Moscow reg., Odintsovo city</t>
  </si>
  <si>
    <t>Kursk reg., Kursk distr</t>
  </si>
  <si>
    <t>46</t>
  </si>
  <si>
    <t>OOO ''Sapsan-region''</t>
  </si>
  <si>
    <t>g.Sochi</t>
  </si>
  <si>
    <t>Moscow reg., Podolsk city, mikr.Kli</t>
  </si>
  <si>
    <t>SLADKAYA ZHIZN PLUS -MO(d.25)</t>
  </si>
  <si>
    <t>Yaroslavl</t>
  </si>
  <si>
    <t>Russia, Dzerzhinsk city</t>
  </si>
  <si>
    <t>MR,Nog-y dist-t,s/pBunkovskoe,Zatis</t>
  </si>
  <si>
    <t>Moskovskaya obl,Obuhovo</t>
  </si>
  <si>
    <t>OOO "ALIDI-Nord"</t>
  </si>
  <si>
    <t>Nizegorodskay obl, Kstovski r-n</t>
  </si>
  <si>
    <t>Russia, Murmansk region, Murmansk</t>
  </si>
  <si>
    <t>Agaev R.A. Krasnoyarsk</t>
  </si>
  <si>
    <t>Krasnoyarsk</t>
  </si>
  <si>
    <t>Sakhalin region, Anivsky district</t>
  </si>
  <si>
    <t>OOO "ALIDI-Nord"_Krasnodar</t>
  </si>
  <si>
    <t>Krasnodar,g, Oktyabrsky h</t>
  </si>
  <si>
    <t>Resp.Adegey,</t>
  </si>
  <si>
    <t>Moscow, Moskovskiy vill.</t>
  </si>
  <si>
    <t>Russia, Nizhhy Novgorog reg.</t>
  </si>
  <si>
    <t>Russia,Sverdlovsk region,th.Beloyar</t>
  </si>
  <si>
    <t>Bashkortostan,m.Ufimskiy,Chesnokovs</t>
  </si>
  <si>
    <t>Ruminin Moscow</t>
  </si>
  <si>
    <t>Moscow, 30km MKAD, Kashirskoe h.</t>
  </si>
  <si>
    <t>Kemerovo reg.Kuzbass reg.,Kemerovo,</t>
  </si>
  <si>
    <t>IP Krestyanova M.V. (Svetofor)</t>
  </si>
  <si>
    <t>Bryanskaya obl., s.Suponevo,o,</t>
  </si>
  <si>
    <t>Altay Mega-Servis (Svetofor)</t>
  </si>
  <si>
    <t>IP Sukachev A.V. (Svetofor)</t>
  </si>
  <si>
    <t>IP Vorontsova O.V.(Svetofor)</t>
  </si>
  <si>
    <t>OOO "Sladkiy Furgon"</t>
  </si>
  <si>
    <t>Leningrad reg,Lomonosovsky,g.p.Vill</t>
  </si>
  <si>
    <t>PC Berezobskyi (Mоnetka)</t>
  </si>
  <si>
    <t>Berezobskyi city</t>
  </si>
  <si>
    <t>RC 5 3PL Izhevsk Sukhoi-Х5</t>
  </si>
  <si>
    <t>Udmur Republic, Izhevsk,</t>
  </si>
  <si>
    <t>RF, RT, Laishevo distr.</t>
  </si>
  <si>
    <t>Amur Region, Blagoveshchensk</t>
  </si>
  <si>
    <t>Yug-Logistic Krasnodar</t>
  </si>
  <si>
    <t>Krasnodar,Prikubansky district</t>
  </si>
  <si>
    <t>IP Tikhomirov D.A. Yaroslavl</t>
  </si>
  <si>
    <t>PL007</t>
  </si>
  <si>
    <t>99</t>
  </si>
  <si>
    <t>OOO ''INTERON''</t>
  </si>
  <si>
    <t>OOO Firma "Avenir"</t>
  </si>
  <si>
    <t>Stavropolskiy kray, Shpakovskiy r-n</t>
  </si>
  <si>
    <t>OOO "Avensis"</t>
  </si>
  <si>
    <t>Russia, Tver</t>
  </si>
  <si>
    <t>69</t>
  </si>
  <si>
    <t>Mingazov</t>
  </si>
  <si>
    <t>г. Казань</t>
  </si>
  <si>
    <t>Sorvachev</t>
  </si>
  <si>
    <t>г. Н.-Новгород</t>
  </si>
  <si>
    <t>MOSCOW</t>
  </si>
  <si>
    <t>Domino</t>
  </si>
  <si>
    <t>г. Краснодар</t>
  </si>
  <si>
    <t>Robex</t>
  </si>
  <si>
    <t>г. Санкт-Петербург</t>
  </si>
  <si>
    <t>Lavash</t>
  </si>
  <si>
    <t>Russia, Smolensk</t>
  </si>
  <si>
    <t>Vesta</t>
  </si>
  <si>
    <t>г.Ростов-на-Дону</t>
  </si>
  <si>
    <t>Apex plus</t>
  </si>
  <si>
    <t>VKT</t>
  </si>
  <si>
    <t>г.Нижний Новгород</t>
  </si>
  <si>
    <t>Bas-Ton</t>
  </si>
  <si>
    <t>Tomsk reg., Tomskii district</t>
  </si>
  <si>
    <t>OPTTORG</t>
  </si>
  <si>
    <t>г. Пятигорск, Ставропольский край</t>
  </si>
  <si>
    <t>BrandServiceLogistcia-Penza</t>
  </si>
  <si>
    <t>г. Пенза</t>
  </si>
  <si>
    <t>Semicheva</t>
  </si>
  <si>
    <t>г. Набережные Челны</t>
  </si>
  <si>
    <t>ZAO TANDER RC Engels</t>
  </si>
  <si>
    <t>Engels</t>
  </si>
  <si>
    <t>ZAO"TANDER" RC Orel</t>
  </si>
  <si>
    <t>Orel</t>
  </si>
  <si>
    <t>ZAO"TANDER" RC Kropotkin</t>
  </si>
  <si>
    <t>Kropotkin</t>
  </si>
  <si>
    <t>Focus Trade</t>
  </si>
  <si>
    <t>г. Иваново</t>
  </si>
  <si>
    <t>Ovakimyan</t>
  </si>
  <si>
    <t>Russia, Stavropol reg., Mineralny V</t>
  </si>
  <si>
    <t>Zolotaya Seredina</t>
  </si>
  <si>
    <t>г. С.-П.</t>
  </si>
  <si>
    <t>Russia, Petrozavodsk</t>
  </si>
  <si>
    <t>AUCHAN</t>
  </si>
  <si>
    <t>MO, Dolgodrudniy, Paveltsevo</t>
  </si>
  <si>
    <t>Sadykov</t>
  </si>
  <si>
    <t>Russia, Razyan</t>
  </si>
  <si>
    <t>ZAO"TANDER" RC TOLJYATTI</t>
  </si>
  <si>
    <t>г.Тольятти</t>
  </si>
  <si>
    <t>Sukhanov</t>
  </si>
  <si>
    <t>г. Ярославль</t>
  </si>
  <si>
    <t>Sar-frash</t>
  </si>
  <si>
    <t>г. Саратов</t>
  </si>
  <si>
    <t>Negus</t>
  </si>
  <si>
    <t>Gloria</t>
  </si>
  <si>
    <t>г. Нижний-Новгород</t>
  </si>
  <si>
    <t>ZAO"TANDER" RC TVER</t>
  </si>
  <si>
    <t>Tver</t>
  </si>
  <si>
    <t>Kij-1</t>
  </si>
  <si>
    <t>Russia, Gorno-Altaysk</t>
  </si>
  <si>
    <t>Standart</t>
  </si>
  <si>
    <t>г. Волгоград</t>
  </si>
  <si>
    <t>Degtyareva</t>
  </si>
  <si>
    <t>г.Чебоксары</t>
  </si>
  <si>
    <t>Rozduhov</t>
  </si>
  <si>
    <t>Russia, Vologda</t>
  </si>
  <si>
    <t>Kubanskaya Torgovaya Kompanya</t>
  </si>
  <si>
    <t>Russia, Krasnodar</t>
  </si>
  <si>
    <t>Assorti</t>
  </si>
  <si>
    <t>Siktivkar</t>
  </si>
  <si>
    <t>81</t>
  </si>
  <si>
    <t>Maxima-Volga</t>
  </si>
  <si>
    <t>г. Волжский</t>
  </si>
  <si>
    <t>Spetsservice</t>
  </si>
  <si>
    <t>г. Нижний Новгород</t>
  </si>
  <si>
    <t>Revita</t>
  </si>
  <si>
    <t>Kostin</t>
  </si>
  <si>
    <t>г. Оренбург</t>
  </si>
  <si>
    <t>VALEO Firm</t>
  </si>
  <si>
    <t>г. Москва</t>
  </si>
  <si>
    <t>Durmanov</t>
  </si>
  <si>
    <t>г. Ульяновск</t>
  </si>
  <si>
    <t>OOO ''Atrium SPb''</t>
  </si>
  <si>
    <t>С. Петербург</t>
  </si>
  <si>
    <t>Cherednichenko</t>
  </si>
  <si>
    <t>г. Кисловодск</t>
  </si>
  <si>
    <t>Premier-Opt</t>
  </si>
  <si>
    <t>г. Уфа</t>
  </si>
  <si>
    <t>OOO "Torgoviy Dom "May"</t>
  </si>
  <si>
    <t>g. Perm</t>
  </si>
  <si>
    <t>Ganishin</t>
  </si>
  <si>
    <t>г. Улан-Удэ</t>
  </si>
  <si>
    <t>Rodnie prostori</t>
  </si>
  <si>
    <t>г. Чебоксары</t>
  </si>
  <si>
    <t>Sweet Life Distribution</t>
  </si>
  <si>
    <t>АБАО, пгт Агинское,</t>
  </si>
  <si>
    <t>Navikom</t>
  </si>
  <si>
    <t>г. Тольятти</t>
  </si>
  <si>
    <t>Vagenina</t>
  </si>
  <si>
    <t>г. Череповец Вологодская обл.</t>
  </si>
  <si>
    <t>Parshev</t>
  </si>
  <si>
    <t>г. Волгоград,</t>
  </si>
  <si>
    <t>Tandem</t>
  </si>
  <si>
    <t>OOO ''KOMPANIA MIRAZH''</t>
  </si>
  <si>
    <t>ULYANOVSK</t>
  </si>
  <si>
    <t>Salapina</t>
  </si>
  <si>
    <t>г. Чита</t>
  </si>
  <si>
    <t>75</t>
  </si>
  <si>
    <t>C-Project</t>
  </si>
  <si>
    <t>Russia, Sankt-Peterburg</t>
  </si>
  <si>
    <t>Everest</t>
  </si>
  <si>
    <t>г. Калининград</t>
  </si>
  <si>
    <t>Petrov</t>
  </si>
  <si>
    <t>г. Кострома</t>
  </si>
  <si>
    <t>Agrotorg</t>
  </si>
  <si>
    <t>S-Peterburg</t>
  </si>
  <si>
    <t>M.O.Vidnoe</t>
  </si>
  <si>
    <t>Compania Petroproduct</t>
  </si>
  <si>
    <t>г. Ижевск</t>
  </si>
  <si>
    <t>A-Servis</t>
  </si>
  <si>
    <t>SPK</t>
  </si>
  <si>
    <t>г. Самара</t>
  </si>
  <si>
    <t>Korablev</t>
  </si>
  <si>
    <t>Bona Fide</t>
  </si>
  <si>
    <t>г.Нижний Новгород,</t>
  </si>
  <si>
    <t>Mirazh (Kazan')</t>
  </si>
  <si>
    <t>г. Казань,</t>
  </si>
  <si>
    <t>Kopeika-Povolgie inaktive</t>
  </si>
  <si>
    <t>Nigniy Novgorod,</t>
  </si>
  <si>
    <t>Realit</t>
  </si>
  <si>
    <t>Podolskaya</t>
  </si>
  <si>
    <t>Food Servis</t>
  </si>
  <si>
    <t>Sweet Life</t>
  </si>
  <si>
    <t>Gafarov</t>
  </si>
  <si>
    <t>Penzenskii Prodovolstvennyi Dom</t>
  </si>
  <si>
    <t>Poseydon</t>
  </si>
  <si>
    <t>Shestakov</t>
  </si>
  <si>
    <t>Sisyev</t>
  </si>
  <si>
    <t>Kirov,</t>
  </si>
  <si>
    <t>Atlanta</t>
  </si>
  <si>
    <t>Fedoshenko</t>
  </si>
  <si>
    <t>г. Омск</t>
  </si>
  <si>
    <t>Ritm-2000</t>
  </si>
  <si>
    <t>г. Тверь</t>
  </si>
  <si>
    <t>Gorizont</t>
  </si>
  <si>
    <t>ZAO"TANDER" RC BATAISK</t>
  </si>
  <si>
    <t>Bataysk</t>
  </si>
  <si>
    <t>Continent Krasnoyarsk</t>
  </si>
  <si>
    <t>Continent</t>
  </si>
  <si>
    <t>Abakan</t>
  </si>
  <si>
    <t>19</t>
  </si>
  <si>
    <t>Marketrade</t>
  </si>
  <si>
    <t>г. Новокуйбышевск</t>
  </si>
  <si>
    <t>OOO "Agroaspect''</t>
  </si>
  <si>
    <t>LENTA SPb Shushary</t>
  </si>
  <si>
    <t>Peterburg, pos.Shushary</t>
  </si>
  <si>
    <t>Optima-volga</t>
  </si>
  <si>
    <t>AlTorg</t>
  </si>
  <si>
    <t>г.Барнаул,</t>
  </si>
  <si>
    <t>Lesheva</t>
  </si>
  <si>
    <t>Воронеж.обл., г.Воронеж,село Подгор</t>
  </si>
  <si>
    <t>Yakovlev</t>
  </si>
  <si>
    <t>Niznii Novgorod</t>
  </si>
  <si>
    <t>ZAO"TANDER" RC CHELYABINSK</t>
  </si>
  <si>
    <t>Chelyabinskaya o.Sosnovskii r.Esaul</t>
  </si>
  <si>
    <t>ZAO"TANDER" RC Ivanovo 153038</t>
  </si>
  <si>
    <t>GM KRASNODAR,</t>
  </si>
  <si>
    <t>Saturn</t>
  </si>
  <si>
    <t>Unistar</t>
  </si>
  <si>
    <t>Proviziya</t>
  </si>
  <si>
    <t>Kostroma</t>
  </si>
  <si>
    <t>Neshitay</t>
  </si>
  <si>
    <t>Russia, Bryansk reg., Bryansk reg.</t>
  </si>
  <si>
    <t>Alfa-Market Plus</t>
  </si>
  <si>
    <t>г. Псков</t>
  </si>
  <si>
    <t>60</t>
  </si>
  <si>
    <t>Tranzit-Product</t>
  </si>
  <si>
    <t>г. Тамбов</t>
  </si>
  <si>
    <t>68</t>
  </si>
  <si>
    <t>ZAO"TANDER" RC Ivanovo153038,GM Kam</t>
  </si>
  <si>
    <t>Volgogradsk obl. Kamyshin 5mkr №48</t>
  </si>
  <si>
    <t>Leningradskaya obl. Kingisepp</t>
  </si>
  <si>
    <t>ZAO"TANDER"RC Ivanovo 153038</t>
  </si>
  <si>
    <t>Solnecnogorskii r. g.Solnechnogorsk</t>
  </si>
  <si>
    <t>IP ''ZAUROV A.S.''</t>
  </si>
  <si>
    <t>VLADIMIR</t>
  </si>
  <si>
    <t>OOO ''TD ''Flagman''</t>
  </si>
  <si>
    <t>Ekaterinburg</t>
  </si>
  <si>
    <t>"ООО ""Логистик-НН"""</t>
  </si>
  <si>
    <t>Samarskaya obl.,s.Preobrazhenka,</t>
  </si>
  <si>
    <t>OOO "Compania Petroproduct"</t>
  </si>
  <si>
    <t>Izhevsk</t>
  </si>
  <si>
    <t>85</t>
  </si>
  <si>
    <t>OOO "TF"Samara-Produkt"</t>
  </si>
  <si>
    <t>Rostov region, Bataysk town</t>
  </si>
  <si>
    <t>Kopeyka-Voroneg</t>
  </si>
  <si>
    <t>г. Воронеж</t>
  </si>
  <si>
    <t>Rostovskaya obl,Aksayskiy r-n,</t>
  </si>
  <si>
    <t>GM Anapa</t>
  </si>
  <si>
    <t>Rostovskaya obl, g.Volgodonsk</t>
  </si>
  <si>
    <t>Sibtorg</t>
  </si>
  <si>
    <t>Tambov region, Tambov sity</t>
  </si>
  <si>
    <t>Drakunov</t>
  </si>
  <si>
    <t>г. Архангельск</t>
  </si>
  <si>
    <t>TD"Guseff"</t>
  </si>
  <si>
    <t>Irkutsk</t>
  </si>
  <si>
    <t>Tereschenko</t>
  </si>
  <si>
    <t>Omsk reg.rpPoltavka</t>
  </si>
  <si>
    <t>РЦ Павельцево-не актив</t>
  </si>
  <si>
    <t>МО,г. Долгопрудный, мкр. Павельцево</t>
  </si>
  <si>
    <t>ZAO"TANDER" RC Ivanovo</t>
  </si>
  <si>
    <t>Volgograd.region g.Volgograd</t>
  </si>
  <si>
    <t>TK"PRODOPT"</t>
  </si>
  <si>
    <t>SANKT-PETERBURG</t>
  </si>
  <si>
    <t>OOO ''Terminal-V''</t>
  </si>
  <si>
    <t>Saratov</t>
  </si>
  <si>
    <t>IP "ZAUROV A.S."</t>
  </si>
  <si>
    <t>Vladimir</t>
  </si>
  <si>
    <t>ZAO"TANDER" RC Ivanovo153038 GM Bry</t>
  </si>
  <si>
    <t>Bryansk</t>
  </si>
  <si>
    <t>г.Самара</t>
  </si>
  <si>
    <t>IP Hvorikova irina Vasilyevna</t>
  </si>
  <si>
    <t>OOO Voshod</t>
  </si>
  <si>
    <t>Taganrog</t>
  </si>
  <si>
    <t>IP Tuchkov</t>
  </si>
  <si>
    <t>173014</t>
  </si>
  <si>
    <t>53</t>
  </si>
  <si>
    <t>OOO Vazuel</t>
  </si>
  <si>
    <t>Sochi</t>
  </si>
  <si>
    <t>OOO ''ATAK'' Dolgoprudny</t>
  </si>
  <si>
    <t>MO Dolgoprudny,Pavelcevo</t>
  </si>
  <si>
    <t>OOO"Investtorg"</t>
  </si>
  <si>
    <t>OOO '' Chai-ka +''</t>
  </si>
  <si>
    <t>Orenburgskaya obl. g.Orsk</t>
  </si>
  <si>
    <t>Terem-Vostok</t>
  </si>
  <si>
    <t>OOO "TD Megapolis-Pskov"</t>
  </si>
  <si>
    <t>Russia, Pskov</t>
  </si>
  <si>
    <t>OOO ''Sladkay zhizn NN'' -X5 N.Novg</t>
  </si>
  <si>
    <t>g. Nizhniy Novgorod</t>
  </si>
  <si>
    <t>Ufa</t>
  </si>
  <si>
    <t>Gerda-Kompani</t>
  </si>
  <si>
    <t>IB Chernina S.A.</t>
  </si>
  <si>
    <t>Чувашия, г.Чебоксары</t>
  </si>
  <si>
    <t>ZAO TANDER RC Ivanovo153038 GM Kras</t>
  </si>
  <si>
    <t>OOO"TK"Specservis</t>
  </si>
  <si>
    <t>N.-Novgorod</t>
  </si>
  <si>
    <t>OOO "MIKS"</t>
  </si>
  <si>
    <t>ZAOTANDER RCIvanovo153038 GMNovomos</t>
  </si>
  <si>
    <t>Novomoscowsk city, Tula region</t>
  </si>
  <si>
    <t>Melfoods</t>
  </si>
  <si>
    <t>ZAO "TANDER" RC Ivanovo 153038</t>
  </si>
  <si>
    <t>Saratovskay obl., g. Saratov</t>
  </si>
  <si>
    <t>RIA compani</t>
  </si>
  <si>
    <t>Kazan'</t>
  </si>
  <si>
    <t>OOO "Finance Master"</t>
  </si>
  <si>
    <t>Novgorod</t>
  </si>
  <si>
    <t>IP FilippovaG.S.</t>
  </si>
  <si>
    <t>V. Novgorod</t>
  </si>
  <si>
    <t>OOO "TF "Gran"</t>
  </si>
  <si>
    <t>Ulyanovsk, Gelegnodorogni raion</t>
  </si>
  <si>
    <t>ZAO"TANDER"</t>
  </si>
  <si>
    <t>Krasnodarskyi krai, Slavyiansk-na-K</t>
  </si>
  <si>
    <t>Novokuznesk</t>
  </si>
  <si>
    <t>OOO "Freya"</t>
  </si>
  <si>
    <t>г. Йошкар-Ола</t>
  </si>
  <si>
    <t>OOO "Prodservis-NN"</t>
  </si>
  <si>
    <t>"ARSENAL"</t>
  </si>
  <si>
    <t>Kaluga</t>
  </si>
  <si>
    <t>Arista</t>
  </si>
  <si>
    <t>Berezhnaya l.V.</t>
  </si>
  <si>
    <t>Interproduct</t>
  </si>
  <si>
    <t>Russia, Astrahan</t>
  </si>
  <si>
    <t>Ivanovo Stankostroiteley str,1</t>
  </si>
  <si>
    <t>OOO "Forest"</t>
  </si>
  <si>
    <t>Vitum</t>
  </si>
  <si>
    <t>IP Sokolova</t>
  </si>
  <si>
    <t>Cherepovets</t>
  </si>
  <si>
    <t>ZAO TANDER RC Ivanovo GM Gelendzik</t>
  </si>
  <si>
    <t>Краснодарский край, Геленджик</t>
  </si>
  <si>
    <t>Otechestvenny product</t>
  </si>
  <si>
    <t>Staraya Kupavna</t>
  </si>
  <si>
    <t>Edinyi centre municipal'nyi zakaza</t>
  </si>
  <si>
    <t>Edinyi centre municipal'nyi zakazaS</t>
  </si>
  <si>
    <t>RC Laishevo- X5 inaktive</t>
  </si>
  <si>
    <t>11km avtodorogi Kazan-Orenburg</t>
  </si>
  <si>
    <t>OOO AS - Market</t>
  </si>
  <si>
    <t>Odincovo - 2</t>
  </si>
  <si>
    <t>OOO TPK PRODOPTTORG</t>
  </si>
  <si>
    <t>MOSCOW,</t>
  </si>
  <si>
    <t>OOO BAKKARDI</t>
  </si>
  <si>
    <t>Edinyi centre municipal'ny zakazaSK</t>
  </si>
  <si>
    <t>ZAO TANDER RC Ivanovo GM Tihorecsk</t>
  </si>
  <si>
    <t>GM Tihorecsk</t>
  </si>
  <si>
    <t>ООО Эмборг</t>
  </si>
  <si>
    <t>OOO''Oktyabr-Servis''</t>
  </si>
  <si>
    <t>Nizhegorodskaya obl., Bor,RP Oktyab</t>
  </si>
  <si>
    <t>OOO Kubanskaya Distributorskaya Kom</t>
  </si>
  <si>
    <t>OOO "ROPTORG-V"</t>
  </si>
  <si>
    <t>ООО ATLANTIKA</t>
  </si>
  <si>
    <t>Odincovo</t>
  </si>
  <si>
    <t>ООО KONTUR</t>
  </si>
  <si>
    <t>OOO "URENHOLT"</t>
  </si>
  <si>
    <t>Moscow,travel of the Serp and Molot</t>
  </si>
  <si>
    <t>ZAO TANDER RC Ivanovo GM Yaroslavl'</t>
  </si>
  <si>
    <t>Ivanovo, Stankostrioiteley, 1</t>
  </si>
  <si>
    <t>OOO ''INTER KONTRACT''</t>
  </si>
  <si>
    <t>g. Krasnodar</t>
  </si>
  <si>
    <t>IP Sheveleva A.V.</t>
  </si>
  <si>
    <t>Stavropol</t>
  </si>
  <si>
    <t>OOO NOYABR'</t>
  </si>
  <si>
    <t>Bor</t>
  </si>
  <si>
    <t>OOO "Extra Foods"</t>
  </si>
  <si>
    <t>Russia, Yaroslavl</t>
  </si>
  <si>
    <t>Единый центр муниципального заказа</t>
  </si>
  <si>
    <t>Н.-Новгород</t>
  </si>
  <si>
    <t>ZAO"TD" Perekrestok"</t>
  </si>
  <si>
    <t>RC "Utkina Zavod'"</t>
  </si>
  <si>
    <t>Len.obl,Vsevolozh.r-n,der.Novosarat</t>
  </si>
  <si>
    <t>OOO "Industria Optovoi Torgovli"</t>
  </si>
  <si>
    <t>Tula</t>
  </si>
  <si>
    <t>Sklad №3</t>
  </si>
  <si>
    <t>Nizny Novgorod</t>
  </si>
  <si>
    <t>г. С-Петербург</t>
  </si>
  <si>
    <t>OOO "APREL"</t>
  </si>
  <si>
    <t>Krasnodarsky kray, Krasnodar,</t>
  </si>
  <si>
    <t>OOO Aqwa</t>
  </si>
  <si>
    <t>SLL "Radost"</t>
  </si>
  <si>
    <t>Todos</t>
  </si>
  <si>
    <t>Kemerovo</t>
  </si>
  <si>
    <t>OOO Todos</t>
  </si>
  <si>
    <t>OOO " Kompaniya Magistral"</t>
  </si>
  <si>
    <t>Russia, Ivanovo,</t>
  </si>
  <si>
    <t>Centrozavoz-N</t>
  </si>
  <si>
    <t>BTK-Service</t>
  </si>
  <si>
    <t>ООО " Sandance Tambow"</t>
  </si>
  <si>
    <t>Tambow</t>
  </si>
  <si>
    <t>OOO"Sandance Tambow"</t>
  </si>
  <si>
    <t>Tamb.obl,d.Krasnen'kaya</t>
  </si>
  <si>
    <t>OOO"TK"AKVA"</t>
  </si>
  <si>
    <t>ООО "Logist"</t>
  </si>
  <si>
    <t>OOO"Valeo firm"</t>
  </si>
  <si>
    <t>ZAO "Parfum"</t>
  </si>
  <si>
    <t>Trapeza</t>
  </si>
  <si>
    <t>ООО "BP-PRODUKT"</t>
  </si>
  <si>
    <t>Lipeck</t>
  </si>
  <si>
    <t>ZAO"TANDER" RC Velikyi Novgorod</t>
  </si>
  <si>
    <t>Novgorodskyi reg, Velikyi Novgorod</t>
  </si>
  <si>
    <t>IP Klyahin I.N.</t>
  </si>
  <si>
    <t>Lipetsk</t>
  </si>
  <si>
    <t>Antonuk E.V.</t>
  </si>
  <si>
    <t>Omsk</t>
  </si>
  <si>
    <t>OOO "TD Kuhnya bez granic"</t>
  </si>
  <si>
    <t>OOO"Shef"</t>
  </si>
  <si>
    <t>N. Novgorod</t>
  </si>
  <si>
    <t>Moscow region, Chekhov district,</t>
  </si>
  <si>
    <t>ZAO " DIKSI Logistik"</t>
  </si>
  <si>
    <t>Mosc.obl,Serp.r.,</t>
  </si>
  <si>
    <t>MO Serpuhovskyi r-n</t>
  </si>
  <si>
    <t>OOO"Unesko"</t>
  </si>
  <si>
    <t>OOO 'Radost"</t>
  </si>
  <si>
    <t>Volgograd,</t>
  </si>
  <si>
    <t>IP "Ziatdinov M.M."</t>
  </si>
  <si>
    <t>Volgograd reg., Gorodischenskii dis</t>
  </si>
  <si>
    <t>Grand</t>
  </si>
  <si>
    <t>Jaroslavl</t>
  </si>
  <si>
    <t>OOO "Mal'ter Treid"</t>
  </si>
  <si>
    <t>ООО"New technology"</t>
  </si>
  <si>
    <t>IP "Bulygina O.N."</t>
  </si>
  <si>
    <t>Arhangelsk</t>
  </si>
  <si>
    <t>РЦ Шолохово_не актив</t>
  </si>
  <si>
    <t>Московская обл., Мытищинский р-н,</t>
  </si>
  <si>
    <t>Leningrad. region, d.Novosaratovka,</t>
  </si>
  <si>
    <t>Zabaykalskiy Kray, Chita</t>
  </si>
  <si>
    <t>IP "Maslov M.K"</t>
  </si>
  <si>
    <t>OOO "Teorema Plus"</t>
  </si>
  <si>
    <t>Orenburg,</t>
  </si>
  <si>
    <t>IP Surovicskiy K.O.</t>
  </si>
  <si>
    <t>OOO " MAKAVELLA"</t>
  </si>
  <si>
    <t>ZAO TANDER RC Tambov</t>
  </si>
  <si>
    <t>Tambovskaya obl.,Tambovski r-n</t>
  </si>
  <si>
    <t>OOO "AMIKO"</t>
  </si>
  <si>
    <t>г. Н.Новгород</t>
  </si>
  <si>
    <t>OOO "Dakona"</t>
  </si>
  <si>
    <t>Terem-Baykal</t>
  </si>
  <si>
    <t>IP Dergunov O.G.</t>
  </si>
  <si>
    <t>St. Petersburg,p.Shushary</t>
  </si>
  <si>
    <t>Sverdlovskaya obl,Verkhnyaya Pyshma</t>
  </si>
  <si>
    <t>Novosibirskiy r-n,s.Tolmachevo</t>
  </si>
  <si>
    <t>ZAO TANDER RC Dzerjinsk</t>
  </si>
  <si>
    <t>Nizhny Novgorod reg, Dzerjinsk,</t>
  </si>
  <si>
    <t>OOO"Trapeza Company"</t>
  </si>
  <si>
    <t>OOO"Lotos"</t>
  </si>
  <si>
    <t>РЦ Шушары</t>
  </si>
  <si>
    <t>г. С-Петербург, п.Шушары</t>
  </si>
  <si>
    <t>OOO''GLP'' MO,Solnechnogorsk</t>
  </si>
  <si>
    <t>RC8111,Moskovskay obl., Solnechnogo</t>
  </si>
  <si>
    <t>RC Podolsk - X5</t>
  </si>
  <si>
    <t>Moscow,p.Ryazanovsky,p.Znamya Oktya</t>
  </si>
  <si>
    <t>IP Matveev A.V.</t>
  </si>
  <si>
    <t>Orenburg region, Orsk</t>
  </si>
  <si>
    <t>OOO"RUBIN"</t>
  </si>
  <si>
    <t>OOO"Santa Logistic"</t>
  </si>
  <si>
    <t>г. Липецк</t>
  </si>
  <si>
    <t>OOO"MARS PLUS"</t>
  </si>
  <si>
    <t>Московская область г. Сергиев Посад</t>
  </si>
  <si>
    <t>OOO "Rodniki Kavkaza"</t>
  </si>
  <si>
    <t>Russia, Chechen resp., Grozniy,</t>
  </si>
  <si>
    <t>OOO"TRAPEZA COMPANY"</t>
  </si>
  <si>
    <t>г. Новосибирск</t>
  </si>
  <si>
    <t>OOO "Market Goods"</t>
  </si>
  <si>
    <t>Rusia, Moscow region, Sergiev Posad</t>
  </si>
  <si>
    <t>OOO "METRO Kesh and Kerri"</t>
  </si>
  <si>
    <t>N-Novgorod-50, Nizniy Novgorod</t>
  </si>
  <si>
    <t>N-Novgorod-21, Nizniy Novgorod</t>
  </si>
  <si>
    <t>IP Piskunov Vitaly Viktorobich</t>
  </si>
  <si>
    <t>г. Саранск</t>
  </si>
  <si>
    <t>g. Voronezh</t>
  </si>
  <si>
    <t>OOO " Perspektiva"</t>
  </si>
  <si>
    <t>г.Калуга</t>
  </si>
  <si>
    <t>OOO" Vozrozhdenie"</t>
  </si>
  <si>
    <t>г. Калуга</t>
  </si>
  <si>
    <t>Volgogradskaya,Gorodishenski,</t>
  </si>
  <si>
    <t>OOO"Express Retail"</t>
  </si>
  <si>
    <t>OOO "Kompaniya Usta"</t>
  </si>
  <si>
    <t>OOO "JCLUB"</t>
  </si>
  <si>
    <t>ИП Дюдин И.А.</t>
  </si>
  <si>
    <t>Penza</t>
  </si>
  <si>
    <t>OOO" Sinergiya"</t>
  </si>
  <si>
    <t>IP "Semichev V.V."</t>
  </si>
  <si>
    <t>N.Chelni, pos.Sidorovka</t>
  </si>
  <si>
    <t>OOO "OPTOVIK"</t>
  </si>
  <si>
    <t>г. Брянск</t>
  </si>
  <si>
    <t>Tereschenko EI</t>
  </si>
  <si>
    <t>IP Shvakin O.V.</t>
  </si>
  <si>
    <t>Моск.обл.,г. Одинцово</t>
  </si>
  <si>
    <t>OOO "Shad"</t>
  </si>
  <si>
    <t>Russia, Samara region, Toliyatti</t>
  </si>
  <si>
    <t>OOO"AKTURI"</t>
  </si>
  <si>
    <t>OOO "Evromarket"</t>
  </si>
  <si>
    <t>Rus, Stavropolsky reg, Pyatigorsk</t>
  </si>
  <si>
    <t>OOO "Holding Varshavskii"</t>
  </si>
  <si>
    <t>ЗАО "Sistema "T3S"</t>
  </si>
  <si>
    <t>OOO "Faust"</t>
  </si>
  <si>
    <t>OOO"SARTORG"</t>
  </si>
  <si>
    <t>Respublika Mordoviya, g. Saransk</t>
  </si>
  <si>
    <t>Stankevich</t>
  </si>
  <si>
    <t>IP YANUK A.I.</t>
  </si>
  <si>
    <t>OOO "SAV treid"</t>
  </si>
  <si>
    <t>Russia, Stavropol, pr.Kulakova, 8</t>
  </si>
  <si>
    <t>Grasp</t>
  </si>
  <si>
    <t>Vladivostok</t>
  </si>
  <si>
    <t>IP Kuznecov</t>
  </si>
  <si>
    <t>Nemitkin VA</t>
  </si>
  <si>
    <t>OOO ''Kompaniay Shef''</t>
  </si>
  <si>
    <t>ZAO"TANDER" RC LERMONTOV</t>
  </si>
  <si>
    <t>Stavropolski krai, g. Lermontov</t>
  </si>
  <si>
    <t>ZAO"TANDER" RC Izhevsk</t>
  </si>
  <si>
    <t>Udmurtskaya respublika, g. Izhevsk</t>
  </si>
  <si>
    <t>RC Воронеж_не актив</t>
  </si>
  <si>
    <t>Воронежская обл., Рамонский р-н,</t>
  </si>
  <si>
    <t>Samara Region, Kinel,</t>
  </si>
  <si>
    <t>BaltLogistik.Com</t>
  </si>
  <si>
    <t>OOO "Eskado"</t>
  </si>
  <si>
    <t>Russia, Krasnodar region, Kanevskii</t>
  </si>
  <si>
    <t>OOO "Samarskaya distributorskaya Co</t>
  </si>
  <si>
    <t>RC Bogorodsk Sukhoi - X5</t>
  </si>
  <si>
    <t>MO, Stupinskiy r-n</t>
  </si>
  <si>
    <t>Delta-Prima</t>
  </si>
  <si>
    <t>RC Don - X5-inaktive</t>
  </si>
  <si>
    <t>Ростовская обл., Аксайский р-н,</t>
  </si>
  <si>
    <t>Вива, ЗАО"ТД Перекресток"_не актив</t>
  </si>
  <si>
    <t>Южное Бутово_не актив</t>
  </si>
  <si>
    <t>Северное Бутово_не актив</t>
  </si>
  <si>
    <t>Грина_не актив</t>
  </si>
  <si>
    <t>Лазаревский_не актив</t>
  </si>
  <si>
    <t>Адмирала Лазарева-универсам_не акти</t>
  </si>
  <si>
    <t>Скобелевская_не актив</t>
  </si>
  <si>
    <t>Vertlkal</t>
  </si>
  <si>
    <t>Stupino, Moskovskaya obl.,</t>
  </si>
  <si>
    <t>MILS</t>
  </si>
  <si>
    <t>Moscow reg, Schelkovsky dis, Schelk</t>
  </si>
  <si>
    <t>IP Sokolov S.P.</t>
  </si>
  <si>
    <t>IP Pronina E.V.</t>
  </si>
  <si>
    <t>g.Penza</t>
  </si>
  <si>
    <t>OOO "Aqva-torg"</t>
  </si>
  <si>
    <t>Orlovskay obl., g. Oriol</t>
  </si>
  <si>
    <t>OOO"Alpina"</t>
  </si>
  <si>
    <t>g.Tula</t>
  </si>
  <si>
    <t>"Alpha-Logistik"</t>
  </si>
  <si>
    <t>OOO "Prodvizhenie''</t>
  </si>
  <si>
    <t>Moskva</t>
  </si>
  <si>
    <t>DIXI Logistik SRL</t>
  </si>
  <si>
    <t>MO,RC Chexov, d.Barantsevskoe</t>
  </si>
  <si>
    <t>IP Yakovlev</t>
  </si>
  <si>
    <t>g.Smolensk</t>
  </si>
  <si>
    <t>OOO "NIKgrupp"</t>
  </si>
  <si>
    <t>MO, Shelkovo</t>
  </si>
  <si>
    <t>Badanov AM</t>
  </si>
  <si>
    <t>Respublika Buryatia, Ulan-Ude</t>
  </si>
  <si>
    <t>OOO "FAVORIT"</t>
  </si>
  <si>
    <t>OOO "SHUGAR TRADIND"</t>
  </si>
  <si>
    <t>Saratov, Sokukskii trakt,</t>
  </si>
  <si>
    <t>OOO "ASTARD"</t>
  </si>
  <si>
    <t>Nizhegorod.obl., Village of Opaliha</t>
  </si>
  <si>
    <t>OOO "Liga-2000"</t>
  </si>
  <si>
    <t>IP Tsvetkova</t>
  </si>
  <si>
    <t>Cherepovets, Vologodskay obl.</t>
  </si>
  <si>
    <t>OOO "Terra"</t>
  </si>
  <si>
    <t>OOO "Firma "Velda"</t>
  </si>
  <si>
    <t>000 "АРМАДА"</t>
  </si>
  <si>
    <t>Moscow region, Zhukovsky town</t>
  </si>
  <si>
    <t>г.Москва</t>
  </si>
  <si>
    <t>USTA CITY</t>
  </si>
  <si>
    <t>OOO "KPD"</t>
  </si>
  <si>
    <t>Russia, Krasnodar,</t>
  </si>
  <si>
    <t>Russia, Rostov na Donu</t>
  </si>
  <si>
    <t>OOO "LOTOS-STOLICA"</t>
  </si>
  <si>
    <t>OOO "MIKS-Logistik"</t>
  </si>
  <si>
    <t>OOO "Yarinvest"</t>
  </si>
  <si>
    <t>OOO "Vladivostok 2000"</t>
  </si>
  <si>
    <t>OOO "Standart"</t>
  </si>
  <si>
    <t>Niznii Novgorod,</t>
  </si>
  <si>
    <t>Sankt-Peterburg, Shushary</t>
  </si>
  <si>
    <t>Idel Grupp</t>
  </si>
  <si>
    <t>Moscow, Marushkinskoe p</t>
  </si>
  <si>
    <t>Moscow region, Serpuhov area,</t>
  </si>
  <si>
    <t>DIXI Ug RC Chekhov</t>
  </si>
  <si>
    <t>Moscow region, Chehov area, Barants</t>
  </si>
  <si>
    <t>OOO "TD Intertorg"</t>
  </si>
  <si>
    <t>Russia, Leningrad reg. Shushary</t>
  </si>
  <si>
    <t>OOO "Logistika"</t>
  </si>
  <si>
    <t>OOO "Swit Laif Foodservice"</t>
  </si>
  <si>
    <t>N.Novgorod, Vostochny pr. 5</t>
  </si>
  <si>
    <t>OOO "Falkon"</t>
  </si>
  <si>
    <t>OOO "Respect-C"</t>
  </si>
  <si>
    <t>Russia, Sochi</t>
  </si>
  <si>
    <t>OOO "Torgovi Dom "Flagman"</t>
  </si>
  <si>
    <t>OOO "TRIVIA"</t>
  </si>
  <si>
    <t>g.Novosibirsk</t>
  </si>
  <si>
    <t>OOO "Bastcom"</t>
  </si>
  <si>
    <t>Moscow, Russia,</t>
  </si>
  <si>
    <t>AO "DIXI UG" RC Rybnoye</t>
  </si>
  <si>
    <t>Rybnoye, Razyan region</t>
  </si>
  <si>
    <t>OOO "Kompaniy Aqva"</t>
  </si>
  <si>
    <t>OOO "TK Terem"</t>
  </si>
  <si>
    <t>RF, Irkutsk</t>
  </si>
  <si>
    <t>OOO "MARR RUSSIY"</t>
  </si>
  <si>
    <t>OOO "BAKALEISHIKI"</t>
  </si>
  <si>
    <t>RF, Penza citi</t>
  </si>
  <si>
    <t>OOO TD "Extra Foods"</t>
  </si>
  <si>
    <t>OOO Grand</t>
  </si>
  <si>
    <t>Pskov</t>
  </si>
  <si>
    <t>Respublica Buratua, g. Ulan-Ude</t>
  </si>
  <si>
    <t>OOO "Prodstar"</t>
  </si>
  <si>
    <t>g. Barnaul</t>
  </si>
  <si>
    <t>g. Kemerovo</t>
  </si>
  <si>
    <t>OOO "Snabjenie and Logistics"</t>
  </si>
  <si>
    <t>OOO "Upiter Company"</t>
  </si>
  <si>
    <t>Russia, Orel,</t>
  </si>
  <si>
    <t>OOO "Tehnologia"</t>
  </si>
  <si>
    <t>RC Lobnya - X5_inaktive</t>
  </si>
  <si>
    <t>Russia, Sankt-Peterburg,</t>
  </si>
  <si>
    <t>OOO "TD "VKT"</t>
  </si>
  <si>
    <t>Tulskay obl,Leninskiy r-n</t>
  </si>
  <si>
    <t>OOO "TK Optima-Volga"</t>
  </si>
  <si>
    <t>Orenburg</t>
  </si>
  <si>
    <t>OOO "Rubin"</t>
  </si>
  <si>
    <t>Russia, V.Novgorod</t>
  </si>
  <si>
    <t>Russia, Pskov,</t>
  </si>
  <si>
    <t>OOO "Zenit"</t>
  </si>
  <si>
    <t>Russia, Tula,</t>
  </si>
  <si>
    <t>MO, Noginskiy r-n</t>
  </si>
  <si>
    <t>OOO "TD Food Treid"</t>
  </si>
  <si>
    <t>Russia, Perm</t>
  </si>
  <si>
    <t>OOO"Express Retail" - X5</t>
  </si>
  <si>
    <t>OP Raspredelitelniy tsentr</t>
  </si>
  <si>
    <t>MO,Odintsovskiy r-n</t>
  </si>
  <si>
    <t>IP Goncharova A.R.</t>
  </si>
  <si>
    <t>Russia, Riazan,</t>
  </si>
  <si>
    <t>OOO "PLK"</t>
  </si>
  <si>
    <t>Kursk reg., Kursk distr.,</t>
  </si>
  <si>
    <t>Rostovskay obl.,Oktybrskiy r-n</t>
  </si>
  <si>
    <t>OOO "PPK"</t>
  </si>
  <si>
    <t>Russia, Stavropol reg, Pyatigorsk</t>
  </si>
  <si>
    <t>OOO "Demetra"</t>
  </si>
  <si>
    <t>Chuvasia, Cheboksary</t>
  </si>
  <si>
    <t>OOO "MegapolisTorg"</t>
  </si>
  <si>
    <t>Russia, Moscow</t>
  </si>
  <si>
    <t>OOO "Assorti Servis NN"</t>
  </si>
  <si>
    <t>g. Nignii Novgorod</t>
  </si>
  <si>
    <t>OOO "UralProdInvest"</t>
  </si>
  <si>
    <t>Respublika Bashkiriya</t>
  </si>
  <si>
    <t>OOO "TD "Duslik"</t>
  </si>
  <si>
    <t>Naberezhniye Chelny, Sidorovka</t>
  </si>
  <si>
    <t>OOO"Torgoviy Dom"Shirokiy Karamish"</t>
  </si>
  <si>
    <t>Samara Region, Volzhsky r-n</t>
  </si>
  <si>
    <t>IP Vanian G.R.</t>
  </si>
  <si>
    <t>Krasnodar regiion, Armavir</t>
  </si>
  <si>
    <t>Sverdlovskay obl.,g. Pervouralsk</t>
  </si>
  <si>
    <t>Budennovsk</t>
  </si>
  <si>
    <t>Cherkessk</t>
  </si>
  <si>
    <t>09</t>
  </si>
  <si>
    <t>Kabardino-Balkarskaya resp.</t>
  </si>
  <si>
    <t>OOO "Azbuka Fud Servis"</t>
  </si>
  <si>
    <t>g.Nignii Novgorod</t>
  </si>
  <si>
    <t>IP Bessonova G.G.</t>
  </si>
  <si>
    <t>Krasnodar reg., Kanevskaya st.</t>
  </si>
  <si>
    <t>Armavir</t>
  </si>
  <si>
    <t>Krasnodar reg., st.Pavlovskaya</t>
  </si>
  <si>
    <t>OOO "Traid"</t>
  </si>
  <si>
    <t>OOO "Fud Ekspert Treiding"</t>
  </si>
  <si>
    <t>OOO "Torgovy Dom"Lamzur"</t>
  </si>
  <si>
    <t>Respublika Vordoviya,g.Saransk</t>
  </si>
  <si>
    <t>OOO "TK "MEGA"</t>
  </si>
  <si>
    <t>ООО "КОПЕЙКА-ВОРОНЕЖ"</t>
  </si>
  <si>
    <t>Воронежсккая обл., Воронеж</t>
  </si>
  <si>
    <t>РЦ Каскад Воронеж</t>
  </si>
  <si>
    <t>OOO "Millenium-Ug"</t>
  </si>
  <si>
    <t>Russia, Krasnoder reg., Sochi</t>
  </si>
  <si>
    <t>OOO "Partner i K"</t>
  </si>
  <si>
    <t>g.Ulaynovsk</t>
  </si>
  <si>
    <t>LLS "Goodis Traid"</t>
  </si>
  <si>
    <t>Khabarovsk,</t>
  </si>
  <si>
    <t>LLS "Epsilon"</t>
  </si>
  <si>
    <t>Russia, Jaroslavl</t>
  </si>
  <si>
    <t>SLR "Orion"</t>
  </si>
  <si>
    <t>Krasnodar reg., Novorossiysk</t>
  </si>
  <si>
    <t>RC Rostov-na-Donu X5_inaktive</t>
  </si>
  <si>
    <t>OOO "SHKZ-2001"</t>
  </si>
  <si>
    <t>Sarat.obl.,Lisogorsky r-n,s.SH. K.</t>
  </si>
  <si>
    <t>OOO "ATAK"</t>
  </si>
  <si>
    <t>Mosk.obl.,Ramenskii r-n,pos.Bykovo</t>
  </si>
  <si>
    <t>OOO "Kompaniy Alfa"</t>
  </si>
  <si>
    <t>g. Saratov</t>
  </si>
  <si>
    <t>IP Tangamyan M.V.</t>
  </si>
  <si>
    <t>Rodionovo-Nesvetaiskaya sl.,</t>
  </si>
  <si>
    <t>OOO "Lenta"</t>
  </si>
  <si>
    <t>g.S-Peterburg</t>
  </si>
  <si>
    <t>ООО "ПЛК"</t>
  </si>
  <si>
    <t>Voronezh reg., Boronezh city</t>
  </si>
  <si>
    <t>OOO "PETRA"</t>
  </si>
  <si>
    <t>OOO ''ATAK'' Domodedovo</t>
  </si>
  <si>
    <t>MO,gor.okrug Domodedovo</t>
  </si>
  <si>
    <t>ООО "ОK" MO,d.Kotelniki</t>
  </si>
  <si>
    <t>MO,g.Kotelniki,</t>
  </si>
  <si>
    <t>OOO "Vostok-Zapad"</t>
  </si>
  <si>
    <t>MO,Solnechnogorskii r-n,d.Elino,</t>
  </si>
  <si>
    <t>OOO 'Russkaya Bakaleya'</t>
  </si>
  <si>
    <t>Kaluga city,</t>
  </si>
  <si>
    <t>IP Kochurov L.L.</t>
  </si>
  <si>
    <t>'Kochurov L.L.'</t>
  </si>
  <si>
    <t>RF, Kirov region</t>
  </si>
  <si>
    <t>OOO 'Sigma"</t>
  </si>
  <si>
    <t>Barnaul city</t>
  </si>
  <si>
    <t>RC Veshki - X5</t>
  </si>
  <si>
    <t>moscow reg., Mitishi distr.</t>
  </si>
  <si>
    <t>OOO "ER-Prod"</t>
  </si>
  <si>
    <t>g. Izhevsk</t>
  </si>
  <si>
    <t>OOO "Millenium - Crimea"</t>
  </si>
  <si>
    <t>Russia, Republic Crimea, Simferopol</t>
  </si>
  <si>
    <t>Chelyabinskay obl,g.Kopeisk</t>
  </si>
  <si>
    <t>IP Durmanov V.G.</t>
  </si>
  <si>
    <t>g. Ulaynovsk</t>
  </si>
  <si>
    <t>RF, Tver city</t>
  </si>
  <si>
    <t>OOO "LC Tsentr Biznes Kholod"</t>
  </si>
  <si>
    <t>Lipetsk city,</t>
  </si>
  <si>
    <t>Russia, Novosibirsk city,</t>
  </si>
  <si>
    <t>RC PNK -X5_inaktive</t>
  </si>
  <si>
    <t>g.Sankt-Peterburg,p.Shushari</t>
  </si>
  <si>
    <t>OOO "PRESTIZH"</t>
  </si>
  <si>
    <t>Khabarovsk reg. Lazo distr.,</t>
  </si>
  <si>
    <t>OOO "Kofeyno-Chaynaya Kompanya"</t>
  </si>
  <si>
    <t>g.Dzerzhinsk</t>
  </si>
  <si>
    <t>OOO "Kenguru"</t>
  </si>
  <si>
    <t>Amurskii region, Blagoveschensk cit</t>
  </si>
  <si>
    <t>OOO "TD "TROYA"</t>
  </si>
  <si>
    <t>Amur region, Raychihinsk town</t>
  </si>
  <si>
    <t>RC Navigator - X5_inaktive</t>
  </si>
  <si>
    <t>RC Cheliabinsk</t>
  </si>
  <si>
    <t>Cheliabinsk</t>
  </si>
  <si>
    <t>OP RC Pishma-2 TD -X5_inaktive</t>
  </si>
  <si>
    <t>g/o Verchnay Pishma</t>
  </si>
  <si>
    <t>IP Kuzovkov A.N.</t>
  </si>
  <si>
    <t>ООО "ОK" MO, Chekhovskii r-n</t>
  </si>
  <si>
    <t>MO, Chekhovskii r-n,</t>
  </si>
  <si>
    <t>OOO "ORT"</t>
  </si>
  <si>
    <t>IP Bezrukavnikova E.S.</t>
  </si>
  <si>
    <t>RC Voronez-Ramon</t>
  </si>
  <si>
    <t>Voronezhskay obl. Ramonskiy r-n</t>
  </si>
  <si>
    <t>ООО "Optimum"</t>
  </si>
  <si>
    <t>RF, Crimea republic, Simferopol reg</t>
  </si>
  <si>
    <t>OOO "Neral-Produkt"</t>
  </si>
  <si>
    <t>OOO "Paktum"</t>
  </si>
  <si>
    <t>Tver'</t>
  </si>
  <si>
    <t>Yakutsk,</t>
  </si>
  <si>
    <t>89</t>
  </si>
  <si>
    <t>Uzhno-Sahalinsk</t>
  </si>
  <si>
    <t>65</t>
  </si>
  <si>
    <t>IP Bortsova L.D.</t>
  </si>
  <si>
    <t>Staropol city,</t>
  </si>
  <si>
    <t>IP Begletsov I.V.</t>
  </si>
  <si>
    <t>OOO "Tri Cafe"</t>
  </si>
  <si>
    <t>IP Ol'hina A.V.</t>
  </si>
  <si>
    <t>Tver region, Tver city</t>
  </si>
  <si>
    <t>OOO "Selkhozpromservis"</t>
  </si>
  <si>
    <t>Belgorod</t>
  </si>
  <si>
    <t>OOO "Saratov-Lavr"</t>
  </si>
  <si>
    <t>Russia, Saratov</t>
  </si>
  <si>
    <t>Smolensk city</t>
  </si>
  <si>
    <t>RF, Yaroslavl city</t>
  </si>
  <si>
    <t>OOO "Goritzia"</t>
  </si>
  <si>
    <t>Sankt-Peterburg,</t>
  </si>
  <si>
    <t>RC Voronezh-Ramon - X5</t>
  </si>
  <si>
    <t>g. Sankt-Peterburg</t>
  </si>
  <si>
    <t>OOO "TD "Shkurenko"</t>
  </si>
  <si>
    <t>Omsk city</t>
  </si>
  <si>
    <t>OOO "TK Fort Treid"</t>
  </si>
  <si>
    <t>OOO "Fort Treid"</t>
  </si>
  <si>
    <t>OOO "ProdServis"</t>
  </si>
  <si>
    <t>OOO "Fort Treid SPb"</t>
  </si>
  <si>
    <t>OOO "SPAR Tula"</t>
  </si>
  <si>
    <t>g. Komsomolsk-na-Amure</t>
  </si>
  <si>
    <t>OOO "Sochipivo"</t>
  </si>
  <si>
    <t>g.Sochi,</t>
  </si>
  <si>
    <t>OOO TD "Frostvey"</t>
  </si>
  <si>
    <t>RSO-Alania, Vladikavkaz,</t>
  </si>
  <si>
    <t>OOO "Sladkaya Zhizn'"</t>
  </si>
  <si>
    <t>Russia, Ryazan region, Ryazan city</t>
  </si>
  <si>
    <t>OOO "Razvitie"</t>
  </si>
  <si>
    <t>Altay region, Barnaul city</t>
  </si>
  <si>
    <t>OOO "Azbuka Fud Service"</t>
  </si>
  <si>
    <t>Nizhny Novgorod,</t>
  </si>
  <si>
    <t>OOO "Sovremennik"</t>
  </si>
  <si>
    <t>Krasnodar region, Sochi,</t>
  </si>
  <si>
    <t>OOO Kompaniay "Alligator"</t>
  </si>
  <si>
    <t>Mosk. obl.,Dmitrovskii r-n</t>
  </si>
  <si>
    <t>OOO "Soyuz Svytogo Ioanna Voina" Mo</t>
  </si>
  <si>
    <t>OOO "Horeka Service"</t>
  </si>
  <si>
    <t>Ekaterinburg city, Novosverdlovskay</t>
  </si>
  <si>
    <t>OOO "Soyuz Svytogo Ioanna Voina"</t>
  </si>
  <si>
    <t>Mosk. obl., Dmitrovskii r-n</t>
  </si>
  <si>
    <t>OOO "FDK"</t>
  </si>
  <si>
    <t>Rostovskay obl.,g.Aksay</t>
  </si>
  <si>
    <t>OOO "Soyuz Svytogo Ioanna Voina" Ka</t>
  </si>
  <si>
    <t>OOO "Soyuz Svytogo Ioanna Voina" SP</t>
  </si>
  <si>
    <t>g.Sankt-Peterburg</t>
  </si>
  <si>
    <t>OOO "Meridian"</t>
  </si>
  <si>
    <t>Krasnoder reg., Novorossiysk</t>
  </si>
  <si>
    <t>Russia, Rostov-on-Don</t>
  </si>
  <si>
    <t>g.Lobnya</t>
  </si>
  <si>
    <t>Shelekhov, Irkutskaya oblast,</t>
  </si>
  <si>
    <t>OOO "SAM-SAN"</t>
  </si>
  <si>
    <t>Samara,</t>
  </si>
  <si>
    <t>OOO "Prodex"</t>
  </si>
  <si>
    <t>RF, Kazan city</t>
  </si>
  <si>
    <t>OOO "Vector Grupp"</t>
  </si>
  <si>
    <t>Kaluga,</t>
  </si>
  <si>
    <t>OOO ARDK "Amurskaya Regionalnaya</t>
  </si>
  <si>
    <t>Distributorskaya Companiya"</t>
  </si>
  <si>
    <t>Amurskaya obl.,Blagoveschensk,</t>
  </si>
  <si>
    <t>OOO "Russkii Stil' - 97"</t>
  </si>
  <si>
    <t>Tula,</t>
  </si>
  <si>
    <t>ZAO "PASODU"</t>
  </si>
  <si>
    <t>Saratov, pr.50-let Oktyabria 101</t>
  </si>
  <si>
    <t>Buzuluk</t>
  </si>
  <si>
    <t>ooo "Chelni-logistic"</t>
  </si>
  <si>
    <t>RT, Nab-Chelni</t>
  </si>
  <si>
    <t>Kaluga reg. Borovskii distr.</t>
  </si>
  <si>
    <t>IP Ganzlik I.V.</t>
  </si>
  <si>
    <t>Moscow reg., Noginskii distr.</t>
  </si>
  <si>
    <t>OOO "Kompaniya Vector"</t>
  </si>
  <si>
    <t>Lobnya,</t>
  </si>
  <si>
    <t>Nizhegorodskaya obl., g. Dzerzhinsk</t>
  </si>
  <si>
    <t>AO"TANDER" RC Bataysk</t>
  </si>
  <si>
    <t>Rostovskaya obl., Bataysk g.,</t>
  </si>
  <si>
    <t>Omskaya obl. Omsk g.</t>
  </si>
  <si>
    <t>Leningradskaya obl. Tosnenskiy r-n,</t>
  </si>
  <si>
    <t>Bashkortostan, Sterlitamak</t>
  </si>
  <si>
    <t>Chelyabinskaya obl, Sosnovskiy r-n,</t>
  </si>
  <si>
    <t>ООО "ОK" Stupinskii r-n</t>
  </si>
  <si>
    <t>Moskovskaya obl,Stupinskii r-n</t>
  </si>
  <si>
    <t>Yaroslavskaya obl. Yaroslavskiy r-n</t>
  </si>
  <si>
    <t>Voronezhskaya obl.,Novousmanskiy r-</t>
  </si>
  <si>
    <t>Smolenskaya obl., Smolenskiy r-n,</t>
  </si>
  <si>
    <t>Krasnodarskiy kray, Slavyanskiy r-n</t>
  </si>
  <si>
    <t>Stavropol'skiy kray, Lermontov g.,</t>
  </si>
  <si>
    <t>Tatarstan Resp., Zelenodol'skiy mun</t>
  </si>
  <si>
    <t>Krasnodars.kray,Kavkazskiy r-n,Krop</t>
  </si>
  <si>
    <t>MO,Kolomenskiy r-n,Parfentievo s,</t>
  </si>
  <si>
    <t>Orlovskiy r-n,d.Khardikovo,</t>
  </si>
  <si>
    <t>s.Vasilievka,Stavropol.r-n,Polya 28</t>
  </si>
  <si>
    <t>Izhevsk,</t>
  </si>
  <si>
    <t>Permskiy kray, Permskiy r-n,</t>
  </si>
  <si>
    <t>Tambovskaya obl., Tambovskiy r-n,</t>
  </si>
  <si>
    <t>g.Engel's,</t>
  </si>
  <si>
    <t>AO"TANDER" RC Tver'</t>
  </si>
  <si>
    <t>g.Tver',</t>
  </si>
  <si>
    <t>Lipetsk,</t>
  </si>
  <si>
    <t>Penzenskaya obl.</t>
  </si>
  <si>
    <t>Novgorodskaya obl., g.Velikiy Novgo</t>
  </si>
  <si>
    <t>OOO "USTA"</t>
  </si>
  <si>
    <t>RC Biektau -X5_inactive</t>
  </si>
  <si>
    <t>Republic of Tatarstan,Vysokogorsky</t>
  </si>
  <si>
    <t>OOO "Soyuz Svytogo Ioanna Voina" Ek</t>
  </si>
  <si>
    <t>Sverdlovskaya obl., g.Ekaterinburg</t>
  </si>
  <si>
    <t>OOO "Best Price"</t>
  </si>
  <si>
    <t>Khimki, Moscowskaya obl.,</t>
  </si>
  <si>
    <t>OOO "Raduga vkusov"</t>
  </si>
  <si>
    <t>g.Vladimir</t>
  </si>
  <si>
    <t>Krasnodar reg.Krasnodar city</t>
  </si>
  <si>
    <t>Tumen reg., Tumen distr.</t>
  </si>
  <si>
    <t>Asrtakhan reg., Nariman distr.,</t>
  </si>
  <si>
    <t>Samara reg.,Stavropol destr.,</t>
  </si>
  <si>
    <t>Moscow,d. Sharapova,vblizi derevni</t>
  </si>
  <si>
    <t>Voronezhskaya obl.,Ramonskii r-n</t>
  </si>
  <si>
    <t>RF, Komi resp., Syktyvkar city</t>
  </si>
  <si>
    <t>OOO "Azbuka Fud Treid"</t>
  </si>
  <si>
    <t>OOO "TD Sity-Sails"</t>
  </si>
  <si>
    <t>Samara city</t>
  </si>
  <si>
    <t>OOO "TD KOMPANON"</t>
  </si>
  <si>
    <t>OOO "Assorti"</t>
  </si>
  <si>
    <t>Moscow Region., Ramensky district</t>
  </si>
  <si>
    <t>g.Irkutsk</t>
  </si>
  <si>
    <t>OOO "Severok"</t>
  </si>
  <si>
    <t>Krasnodarskii krai,g.Krasnodar</t>
  </si>
  <si>
    <t>g. Ulan-Ude</t>
  </si>
  <si>
    <t>Tumen reg., Surgut city</t>
  </si>
  <si>
    <t>RF, Samara region, Samara city</t>
  </si>
  <si>
    <t>OOO "Shamsa-Bottlers"</t>
  </si>
  <si>
    <t>Kamchatskii krai,g.Petropavlovsk-Ka</t>
  </si>
  <si>
    <t>OOO TK "Legenda"</t>
  </si>
  <si>
    <t>Amurskay obl.,Blagoveschensk,</t>
  </si>
  <si>
    <t>OOO "Daniel.RU"</t>
  </si>
  <si>
    <t>Moscow region,Krasnogorsk</t>
  </si>
  <si>
    <t>Amurskay obl.,Tinda</t>
  </si>
  <si>
    <t>Birobidzhan</t>
  </si>
  <si>
    <t>MO,Dmitrovskiy r-n,</t>
  </si>
  <si>
    <t>Republic Crimea,g.Simferopol</t>
  </si>
  <si>
    <t>82</t>
  </si>
  <si>
    <t>OOO "Brendeks Two"</t>
  </si>
  <si>
    <t>PL006</t>
  </si>
  <si>
    <t>LOGISTIC - Novosibirsk</t>
  </si>
  <si>
    <t>ZL06</t>
  </si>
  <si>
    <t>PM007</t>
  </si>
  <si>
    <t>CJSC EUROPE FOODS GB</t>
  </si>
  <si>
    <t>BOR</t>
  </si>
  <si>
    <t>ZM07</t>
  </si>
  <si>
    <t>SHIP-TO</t>
  </si>
  <si>
    <t>REGION</t>
  </si>
  <si>
    <t>TRANSP ZONE</t>
  </si>
  <si>
    <t>13/15</t>
  </si>
  <si>
    <t>ИП Сопцов А.В., ИНН 526301142990, Юр.адрес 603158, г. Нижний Новгород, ул. Победная, д. 21, корп. 1, кв. 115</t>
  </si>
  <si>
    <t>Данилов Александр Петрович, +7-910-896-41-25</t>
  </si>
  <si>
    <t>2213№033190 УФМС России по Нижегородской обл., 01.02.2013г.</t>
  </si>
  <si>
    <t>ИП Забегаев С .А., ИНН 166008639697, Юр.адрес 420087, г. Казань, ул.Курчатова, д. 4, кв. 43</t>
  </si>
  <si>
    <t>МАЗ Е 620 МА/116, АУ 2917/16</t>
  </si>
  <si>
    <t>Мусин Ильдар Анварович, +7-937-004-01-94</t>
  </si>
  <si>
    <t>9211№263744 Отделом УФМС России по Республике Татарстан в Московском р-не г. Какзани, 30.09.2011г.</t>
  </si>
  <si>
    <t>AP21297307</t>
  </si>
  <si>
    <t>Хендай Е 177 ОЕ 152</t>
  </si>
  <si>
    <t>Сапунов Николай Анатольевич, 89873920287</t>
  </si>
  <si>
    <t>2206 921206, Управлением Внутренних Дел Сормвского р-на г Н Новгорода, 30.03.2007</t>
  </si>
  <si>
    <t>Хендай О028СК152</t>
  </si>
  <si>
    <t>приехъал в 10.55</t>
  </si>
  <si>
    <t>перенос на 12/11</t>
  </si>
  <si>
    <t>20 т</t>
  </si>
  <si>
    <t>ДХЛ (130200) - КД</t>
  </si>
  <si>
    <t>ФМ  (117770) - КД</t>
  </si>
  <si>
    <t>в 12.30</t>
  </si>
  <si>
    <t>ФМ, Подольск -БОР/храннение</t>
  </si>
  <si>
    <t>ЛОГИстик СОРМОВО</t>
  </si>
  <si>
    <t>ЛОГИСТИК СОРМОВО (137433)</t>
  </si>
  <si>
    <t>приехал в 13.55</t>
  </si>
  <si>
    <t>кстово</t>
  </si>
  <si>
    <t>Новороссийск</t>
  </si>
  <si>
    <t>приехалв  14 25</t>
  </si>
  <si>
    <t>ВОЛЬВО Х 396 СН/52,  ЕК8054/52</t>
  </si>
  <si>
    <t>Березовский</t>
  </si>
  <si>
    <t>номер фактуры ТК</t>
  </si>
  <si>
    <t>дата фактуры тк</t>
  </si>
  <si>
    <t>Outbound Delivery 0201487537</t>
  </si>
  <si>
    <t>приехал в 17.10</t>
  </si>
  <si>
    <t>YB09364741</t>
  </si>
  <si>
    <t>НТК</t>
  </si>
  <si>
    <t>АП</t>
  </si>
  <si>
    <t>Параллель</t>
  </si>
  <si>
    <t>9500-10000</t>
  </si>
  <si>
    <t>Фаворит Транс (128086) - КД ЖД</t>
  </si>
  <si>
    <t>в 12.35</t>
  </si>
  <si>
    <t>Обухово</t>
  </si>
  <si>
    <t xml:space="preserve">Итеко </t>
  </si>
  <si>
    <t>1170054/0001171978+0001177611</t>
  </si>
  <si>
    <t>1141622/1143473+1147990</t>
  </si>
  <si>
    <t>1171915/0001171979+1177612</t>
  </si>
  <si>
    <t>1143405//1143474+1148751</t>
  </si>
  <si>
    <t>1171973/0001171980+1177613</t>
  </si>
  <si>
    <t>1143468/1143475+1148752</t>
  </si>
  <si>
    <t>1171974/0001171980+1177614</t>
  </si>
  <si>
    <t>1143469/1143475+1148753</t>
  </si>
  <si>
    <t>1171981/0001171982+0001177615</t>
  </si>
  <si>
    <t>1143476/1143477+1148754</t>
  </si>
  <si>
    <t>5 т</t>
  </si>
  <si>
    <t>2-4 т</t>
  </si>
  <si>
    <t>ФМ подольск</t>
  </si>
  <si>
    <t xml:space="preserve">62.080,68 </t>
  </si>
  <si>
    <t>ГАЗ А047НС156</t>
  </si>
  <si>
    <t xml:space="preserve">Гельфанов Тимур Рифхатович
Тел. 8-953-458-87-93
8-987-867-88-71
</t>
  </si>
  <si>
    <t xml:space="preserve">паспорт серия: 5313 номер: 351129 выдан ОУФМС России по
Оренбургской области в Промышленном районе г. Оренбурга 02.12.2013
</t>
  </si>
  <si>
    <t xml:space="preserve">Гельфанов Тимур Рифхатович Тел. 8-953-458-87-93 ,8-987-867-88-71
</t>
  </si>
  <si>
    <t>ИП Куропаткин Владимир Александрович Юр. адрес: г. Оренбург, ул. Пролетарская, 288/1, кв. 325 ИНН 564101154704</t>
  </si>
  <si>
    <t>брать его</t>
  </si>
  <si>
    <t>приехал в 12.40</t>
  </si>
  <si>
    <t>приехал в 13.19</t>
  </si>
  <si>
    <t>забор возврата от отгрузки 14/10 через ФМ</t>
  </si>
  <si>
    <t xml:space="preserve">привезут возврат Тандер YB09175717 Первоуральск </t>
  </si>
  <si>
    <t>приехал в 14.45</t>
  </si>
  <si>
    <t>TRANSPZONE</t>
  </si>
  <si>
    <t>Возврат комментарии</t>
  </si>
  <si>
    <t>Возврат, Руб</t>
  </si>
  <si>
    <t>Условие сборки заказа</t>
  </si>
  <si>
    <t>Акт Мойки (да/нет)</t>
  </si>
  <si>
    <t>Мед. Книжка (да/нет)</t>
  </si>
  <si>
    <t>Классификация инцидента</t>
  </si>
  <si>
    <t>2. Повреждение груза</t>
  </si>
  <si>
    <t>3. Опоздание на выгрузку</t>
  </si>
  <si>
    <t>1. Срыв машины в день загрузки</t>
  </si>
  <si>
    <t>4. Уточтожение груза</t>
  </si>
  <si>
    <t>5. Перенос поставки - поломка</t>
  </si>
  <si>
    <t>6. Перенос поставки - опоздание</t>
  </si>
  <si>
    <t>7. Несоответствие габаритов авто</t>
  </si>
  <si>
    <t>8. Отсутствие мед. Книжки</t>
  </si>
  <si>
    <t>ириехал в 15.40</t>
  </si>
  <si>
    <t>приехал в 15.40</t>
  </si>
  <si>
    <t>приехал 15.40</t>
  </si>
  <si>
    <t xml:space="preserve">Т596ВМ/152  </t>
  </si>
  <si>
    <t>пр ехъал в  15.50</t>
  </si>
  <si>
    <t>01.00</t>
  </si>
  <si>
    <t>ивеко н 544 тт/152/хх4248/52</t>
  </si>
  <si>
    <t>пересорт</t>
  </si>
  <si>
    <t>излишки</t>
  </si>
  <si>
    <t>Возвратиз ДХЛ  от забор 08/10</t>
  </si>
  <si>
    <t>Возврат  из ДХЛ от отгрузки 22/10</t>
  </si>
  <si>
    <t xml:space="preserve">28.339,20 </t>
  </si>
  <si>
    <t xml:space="preserve">36.979,20 </t>
  </si>
  <si>
    <t>пос. Московский</t>
  </si>
  <si>
    <t xml:space="preserve">883.014,00 </t>
  </si>
  <si>
    <t xml:space="preserve">75.440,16 </t>
  </si>
  <si>
    <t xml:space="preserve">11.969,40 </t>
  </si>
  <si>
    <t xml:space="preserve">29.319,24 </t>
  </si>
  <si>
    <t>942.352,</t>
  </si>
  <si>
    <t xml:space="preserve">1.371.440,88 </t>
  </si>
  <si>
    <t xml:space="preserve">265.104,00 </t>
  </si>
  <si>
    <t>Подольск/Валищево</t>
  </si>
  <si>
    <t xml:space="preserve">3.404.505,60 </t>
  </si>
  <si>
    <t>c17/00 до 02/00</t>
  </si>
  <si>
    <t xml:space="preserve">77.868,92 </t>
  </si>
  <si>
    <t xml:space="preserve">871.685,04 </t>
  </si>
  <si>
    <t xml:space="preserve">311.558,76 </t>
  </si>
  <si>
    <t xml:space="preserve">11.111,04 </t>
  </si>
  <si>
    <t xml:space="preserve">307.692,36 </t>
  </si>
  <si>
    <t xml:space="preserve">78.421,92 </t>
  </si>
  <si>
    <t>медкнижка,а кт</t>
  </si>
  <si>
    <t xml:space="preserve">671.799,60 </t>
  </si>
  <si>
    <t xml:space="preserve">177.976,80 </t>
  </si>
  <si>
    <t>21/45</t>
  </si>
  <si>
    <t xml:space="preserve">58.020,00 </t>
  </si>
  <si>
    <t>KRASNODAR-ADYGEYA ALCOGOL</t>
  </si>
  <si>
    <t xml:space="preserve">186.559,08 </t>
  </si>
  <si>
    <t>20/30</t>
  </si>
  <si>
    <t xml:space="preserve">х.Кочкин, ул.Логистическая,1 </t>
  </si>
  <si>
    <t>YB09223135</t>
  </si>
  <si>
    <t xml:space="preserve">27.773,28 </t>
  </si>
  <si>
    <t>YB09248113</t>
  </si>
  <si>
    <t>YB09234237</t>
  </si>
  <si>
    <t xml:space="preserve">4.628,88 </t>
  </si>
  <si>
    <t>YB09248114</t>
  </si>
  <si>
    <t>YB09349270</t>
  </si>
  <si>
    <t xml:space="preserve">115.419,00 </t>
  </si>
  <si>
    <t>YB09346388</t>
  </si>
  <si>
    <t xml:space="preserve">279.616,68 </t>
  </si>
  <si>
    <t>YB09250069</t>
  </si>
  <si>
    <t xml:space="preserve">10.286,40 </t>
  </si>
  <si>
    <t>YB09375710</t>
  </si>
  <si>
    <t xml:space="preserve">31.373,52 </t>
  </si>
  <si>
    <t>YB09375026</t>
  </si>
  <si>
    <t xml:space="preserve">13.372,32 </t>
  </si>
  <si>
    <t>YB09378491</t>
  </si>
  <si>
    <t xml:space="preserve">29.220,00 </t>
  </si>
  <si>
    <t>YB09375708</t>
  </si>
  <si>
    <t xml:space="preserve">30.681,00 </t>
  </si>
  <si>
    <t>YB09375709</t>
  </si>
  <si>
    <t xml:space="preserve">86.098,20 </t>
  </si>
  <si>
    <t>YB09357531</t>
  </si>
  <si>
    <t xml:space="preserve">33.603,00 </t>
  </si>
  <si>
    <t>YB09375215</t>
  </si>
  <si>
    <t xml:space="preserve">21.601,44 </t>
  </si>
  <si>
    <t>YB09376161</t>
  </si>
  <si>
    <t xml:space="preserve">167.541,36 </t>
  </si>
  <si>
    <t>YB09375707</t>
  </si>
  <si>
    <t xml:space="preserve">11.829,36 </t>
  </si>
  <si>
    <t>YB09375706</t>
  </si>
  <si>
    <t xml:space="preserve">219.142,80 </t>
  </si>
  <si>
    <t>ИП Жарких г. Воронеж</t>
  </si>
  <si>
    <t>с 17 до 02.00</t>
  </si>
  <si>
    <t>ТОМСК</t>
  </si>
  <si>
    <t xml:space="preserve">145.797,36 </t>
  </si>
  <si>
    <t xml:space="preserve">4.125.876,48 </t>
  </si>
  <si>
    <t xml:space="preserve">184.856,40 </t>
  </si>
  <si>
    <t>ОМСК</t>
  </si>
  <si>
    <t xml:space="preserve">143.870,40 </t>
  </si>
  <si>
    <t xml:space="preserve">161.322,00 </t>
  </si>
  <si>
    <t xml:space="preserve">81.424,80 </t>
  </si>
  <si>
    <t xml:space="preserve">Е867РЕ152 Хендай </t>
  </si>
  <si>
    <t>Хино С 241 ХН 152</t>
  </si>
  <si>
    <t>Романов Андрей Дмитриевич, 89092892579</t>
  </si>
  <si>
    <t>2204 473811. Управлением Внутренних Дел Автозаводского р-на г Н Ногорода. 30.03.2005</t>
  </si>
  <si>
    <t>ГАЗ О124 ЕУ 48</t>
  </si>
  <si>
    <t>4218 164303 УМВД России по Липецкой обл.
31.01.2019, В\у 9909333577</t>
  </si>
  <si>
    <t xml:space="preserve">ООО «С-Транс»
ИНН 5222070520 Юр. адрес: 115162, г. Москва, вн. тер. г. Муниципальный округ Даниловский, ул. Хавская, д. 11, этаж 6, помещ. I, комната 13
</t>
  </si>
  <si>
    <t>Паспорт 22 11 № 794456от 27.10.2011г.Отделением УФМС РоссииПо Нижегородской области В Лысковском районе, в\у 52 09 675360</t>
  </si>
  <si>
    <t xml:space="preserve">Кочнев Алексей Евгеньевич, Тел 8 910 100 6437
</t>
  </si>
  <si>
    <t>ГАЗ С 739ЕЕ152</t>
  </si>
  <si>
    <t>Бурлаченко Евгений Сергеевич, 8 920 296 80 32</t>
  </si>
  <si>
    <t>2203 983127 выдан: УВД Канавинского р-на, г. Нижнего Новгорода, 18.11.2003 г., ву 99 09 № 067485</t>
  </si>
  <si>
    <t>Бурлаченко Евгений Сергеевич</t>
  </si>
  <si>
    <t>Газон, гос.ном. К 693 РУ716</t>
  </si>
  <si>
    <t>Лихолетов Виталий Сергеевич,8-917-298-43-81</t>
  </si>
  <si>
    <t xml:space="preserve">паспорт 9209 758981, выдан Отделом УФМС России по Республике Татарстан в Альметьевском районе 21.01.10 код подр 160-019, дата рожд 23.05.1989 г.р
в/у 9901 778305
</t>
  </si>
  <si>
    <t>Коростин Алексей Васильевич 89042920292</t>
  </si>
  <si>
    <t xml:space="preserve">IVECO Н 544 ТТ 152 /ХХ 4248/52
</t>
  </si>
  <si>
    <t xml:space="preserve">ИП Дементьев Александр Сергеевич,399081, Липецкая обл., Грязинский р-н, п. свх. Песковатский, ул. Мира, д. 5, кв. 1 ИНН 480205227357
</t>
  </si>
  <si>
    <t xml:space="preserve">ООО «С-Транс» ИНН 5222070520 Юр. адрес: 115162, г. Москва, вн. тер. г. Муниципальный округ Даниловский, ул. Хавская, д. 11, этаж 6, помещ. I, комната 13
</t>
  </si>
  <si>
    <t xml:space="preserve">ИП Ни Игорь Герасимович ИНН 525715247594 Юридический, почтовый Нижегородская обл., Адрес г.Нижний Новгород, ул.Полоцкая, д.13, кв.1
</t>
  </si>
  <si>
    <t xml:space="preserve">ООО "ТЭК КАМА" Юридический адрес: 423874, республика Татарстан, Тукаевский район, д. Таулык, ул. Луговая, д. 6 ИНН 1639061658 </t>
  </si>
  <si>
    <t>приехал в 10.44</t>
  </si>
  <si>
    <t>Зимин Андрей Семенович</t>
  </si>
  <si>
    <t>Р300АК152</t>
  </si>
  <si>
    <t>Галенко Вадим Николаевич</t>
  </si>
  <si>
    <t>Х259ТО152</t>
  </si>
  <si>
    <t>приехал в 10.49</t>
  </si>
  <si>
    <t>приехал в 11.37</t>
  </si>
  <si>
    <t xml:space="preserve">66.032,04 </t>
  </si>
  <si>
    <t>4.815,36 RUB</t>
  </si>
  <si>
    <t>в 9.50</t>
  </si>
  <si>
    <t>в 12.25</t>
  </si>
  <si>
    <t xml:space="preserve">342.461,64 </t>
  </si>
  <si>
    <t>приехал в 12.18</t>
  </si>
  <si>
    <t xml:space="preserve">5.844,00 </t>
  </si>
  <si>
    <t xml:space="preserve">62.216,16 </t>
  </si>
  <si>
    <t xml:space="preserve">296.248,32 </t>
  </si>
  <si>
    <t>YB09377073</t>
  </si>
  <si>
    <t xml:space="preserve">7.200,48 </t>
  </si>
  <si>
    <t>YB09378492</t>
  </si>
  <si>
    <t>YB09376160</t>
  </si>
  <si>
    <t xml:space="preserve">11.315,04 </t>
  </si>
  <si>
    <t>YB09265348</t>
  </si>
  <si>
    <t xml:space="preserve">5.143,20 </t>
  </si>
  <si>
    <t>YB09238711</t>
  </si>
  <si>
    <t xml:space="preserve">21.087,12 </t>
  </si>
  <si>
    <t>YB09265346</t>
  </si>
  <si>
    <t xml:space="preserve">154.417,08 </t>
  </si>
  <si>
    <t>в 1.32</t>
  </si>
  <si>
    <t>201489223 </t>
  </si>
  <si>
    <t>б/п</t>
  </si>
  <si>
    <t xml:space="preserve">607.305,73 </t>
  </si>
  <si>
    <t xml:space="preserve">20.058,48 </t>
  </si>
  <si>
    <t>в 2.15</t>
  </si>
  <si>
    <t>приехал 14.09</t>
  </si>
  <si>
    <t>приехал в 14.40</t>
  </si>
  <si>
    <t xml:space="preserve">25.895,28 </t>
  </si>
  <si>
    <t>в 4.30</t>
  </si>
  <si>
    <t>Рязань</t>
  </si>
  <si>
    <t>приехал в 15.50</t>
  </si>
  <si>
    <t>9:00-9:45</t>
  </si>
  <si>
    <t xml:space="preserve">13.655,64 </t>
  </si>
  <si>
    <t>плюсом 1 палет рекламы</t>
  </si>
  <si>
    <t xml:space="preserve">1.374.343,68 </t>
  </si>
  <si>
    <t xml:space="preserve">968.100,00 </t>
  </si>
  <si>
    <t xml:space="preserve">166.639,68 </t>
  </si>
  <si>
    <t xml:space="preserve">145.530,24 </t>
  </si>
  <si>
    <t xml:space="preserve">820.100,28 </t>
  </si>
  <si>
    <t xml:space="preserve">393.231,60 </t>
  </si>
  <si>
    <t>11.11.2021 в 15:00</t>
  </si>
  <si>
    <t>ГАЗ рег.№ О224КХ-152</t>
  </si>
  <si>
    <t>Крикунов Сергей Алексеевич 8-905-868-65-55</t>
  </si>
  <si>
    <t>2218 № 880179, выдан ГУ МВД России по
Нижегородской области, 17.07.2018</t>
  </si>
  <si>
    <t>Р 168 КН 152</t>
  </si>
  <si>
    <t>AP21301905</t>
  </si>
  <si>
    <t>приехал в10.32</t>
  </si>
  <si>
    <t>поменять местами</t>
  </si>
  <si>
    <t>Барнаул к кабине.</t>
  </si>
  <si>
    <t>к дверям Владивосток(Прохладное),потом Благовещенск и Улан-Удэ к кабине.</t>
  </si>
  <si>
    <t>ЗАЯВКА</t>
  </si>
  <si>
    <t>Main CITY</t>
  </si>
  <si>
    <t>Region</t>
  </si>
  <si>
    <t>Type of truck</t>
  </si>
  <si>
    <t>Adygea</t>
  </si>
  <si>
    <t>2-4 t</t>
  </si>
  <si>
    <t>5 tn</t>
  </si>
  <si>
    <t>10tn</t>
  </si>
  <si>
    <t>20 tn</t>
  </si>
  <si>
    <t>Chita</t>
  </si>
  <si>
    <t>Mahachkala</t>
  </si>
  <si>
    <t>Petrozavodsk</t>
  </si>
  <si>
    <t>Syktyvkar</t>
  </si>
  <si>
    <t>Ioshkar-Ola</t>
  </si>
  <si>
    <t>Yakutsk</t>
  </si>
  <si>
    <t>Vladikavkaz</t>
  </si>
  <si>
    <t>Kazan</t>
  </si>
  <si>
    <t>Naberezhniye chelny</t>
  </si>
  <si>
    <t>Grozny</t>
  </si>
  <si>
    <t>Cheboxary</t>
  </si>
  <si>
    <t>Komsomolsk</t>
  </si>
  <si>
    <t>Arkhangelsk</t>
  </si>
  <si>
    <t>Astrakhan</t>
  </si>
  <si>
    <t>Briansk</t>
  </si>
  <si>
    <t>Cherepovetsk</t>
  </si>
  <si>
    <t>Vologda</t>
  </si>
  <si>
    <t>Voronezh</t>
  </si>
  <si>
    <t>Kostrova</t>
  </si>
  <si>
    <t>Kurgan</t>
  </si>
  <si>
    <t>Kursk</t>
  </si>
  <si>
    <t>St.-Petersburg</t>
  </si>
  <si>
    <t>Nizhni Novgorod</t>
  </si>
  <si>
    <t>Orsk</t>
  </si>
  <si>
    <t>Oriol</t>
  </si>
  <si>
    <t>Rostov-on-Don</t>
  </si>
  <si>
    <t>Riazan</t>
  </si>
  <si>
    <t>Toliatti</t>
  </si>
  <si>
    <t>Smolensk</t>
  </si>
  <si>
    <t>Tambov</t>
  </si>
  <si>
    <t>Tomsk</t>
  </si>
  <si>
    <t>Magnitogorsk</t>
  </si>
  <si>
    <t>Simferopol</t>
  </si>
  <si>
    <t>Yugra</t>
  </si>
  <si>
    <t>Nowuy Urengoy</t>
  </si>
  <si>
    <t>МИН фрахт за поддон</t>
  </si>
  <si>
    <t>Перевозчик мин за поддон</t>
  </si>
  <si>
    <t>МИН Фрахт</t>
  </si>
  <si>
    <t>Перевозчик средний фрахт</t>
  </si>
  <si>
    <t>Средний Фрахт</t>
  </si>
  <si>
    <t>Лимит суммы отгрузки, РУБ</t>
  </si>
  <si>
    <t>АЙСБЕРГ</t>
  </si>
  <si>
    <t>SOTA</t>
  </si>
  <si>
    <t>НТК (120580)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</si>
</sst>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000000"/>
    <numFmt numFmtId="165" formatCode="[$-F400]h:mm:ss\ AM/PM"/>
    <numFmt numFmtId="166" formatCode="_-* #,##0.00\ _₽_-;\-* #,##0.00\ _₽_-;_-* &quot;-&quot;??\ _₽_-;_-@_-"/>
    <numFmt numFmtId="167" formatCode="_-* #,##0.00&quot;р.&quot;_-;\-* #,##0.00&quot;р.&quot;_-;_-* &quot;-&quot;??&quot;р.&quot;_-;_-@_-"/>
    <numFmt numFmtId="168" formatCode="_-* #,##0.00&quot;р.&quot;_-;\-* #,##0.00&quot;р.&quot;_-;_-* \-??&quot;р.&quot;_-;_-@_-"/>
    <numFmt numFmtId="169" formatCode="#,##0.00&quot; &quot;[$руб.-419];[Red]&quot;-&quot;#,##0.00&quot; &quot;[$руб.-419]"/>
    <numFmt numFmtId="170" formatCode="&quot; &quot;#,##0.00&quot;р. &quot;;&quot;-&quot;#,##0.00&quot;р. &quot;;&quot; -&quot;#&quot;р. &quot;;@&quot; &quot;"/>
    <numFmt numFmtId="171" formatCode="h:mm;@"/>
    <numFmt numFmtId="172" formatCode="#,##0.00\ [$руб.-419];[Red]\-#,##0.00\ [$руб.-419]"/>
    <numFmt numFmtId="173" formatCode="\ #,##0.00&quot;р. &quot;;\-#,##0.00&quot;р. &quot;;&quot; -&quot;#&quot;р. &quot;;@\ "/>
    <numFmt numFmtId="174" formatCode="_-* #,##0.00\ _₽_-;\-* #,##0.00\ _₽_-;_-* \-??\ _₽_-;_-@_-"/>
    <numFmt numFmtId="175" formatCode="hh:mm"/>
  </numFmts>
  <fonts count="14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2"/>
      <name val="Calibri"/>
      <family val="2"/>
      <charset val="204"/>
      <scheme val="minor"/>
    </font>
    <font>
      <sz val="10"/>
      <name val="Arial Cyr"/>
      <family val="2"/>
      <charset val="204"/>
    </font>
    <font>
      <sz val="10"/>
      <name val="Arial Cyr"/>
      <charset val="204"/>
    </font>
    <font>
      <b/>
      <sz val="12"/>
      <color rgb="FF7030A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2"/>
      <name val="Calibri"/>
      <family val="2"/>
      <charset val="204"/>
      <scheme val="minor"/>
    </font>
    <font>
      <b/>
      <sz val="14"/>
      <color rgb="FF000000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8.5"/>
      <color rgb="FF000000"/>
      <name val="Verdana"/>
      <family val="2"/>
      <charset val="204"/>
    </font>
    <font>
      <sz val="10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1"/>
      <color rgb="FF242424"/>
      <name val="Segoe UI"/>
      <family val="2"/>
      <charset val="204"/>
    </font>
    <font>
      <sz val="11"/>
      <color theme="1"/>
      <name val="Segoe UI"/>
      <family val="2"/>
      <charset val="204"/>
    </font>
    <font>
      <b/>
      <sz val="9"/>
      <color indexed="8"/>
      <name val="Times New Roman"/>
      <family val="1"/>
      <charset val="204"/>
    </font>
    <font>
      <b/>
      <sz val="10"/>
      <name val="Arial"/>
      <family val="2"/>
      <charset val="128"/>
    </font>
    <font>
      <b/>
      <sz val="28"/>
      <color theme="1"/>
      <name val="Calibri"/>
      <family val="2"/>
      <charset val="204"/>
      <scheme val="minor"/>
    </font>
    <font>
      <sz val="10"/>
      <color indexed="8"/>
      <name val="Times New Roman"/>
      <family val="1"/>
      <charset val="128"/>
    </font>
    <font>
      <b/>
      <sz val="12"/>
      <color indexed="8"/>
      <name val="Calibri"/>
      <family val="2"/>
      <charset val="204"/>
    </font>
    <font>
      <sz val="8"/>
      <color rgb="FF191919"/>
      <name val="Verdana"/>
      <family val="2"/>
      <charset val="204"/>
    </font>
    <font>
      <b/>
      <sz val="12"/>
      <color rgb="FFFF0000"/>
      <name val="Calibri"/>
      <family val="2"/>
      <charset val="204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charset val="204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</font>
    <font>
      <sz val="10"/>
      <color indexed="8"/>
      <name val="Arial"/>
      <family val="2"/>
    </font>
    <font>
      <sz val="12"/>
      <name val="Times New Roman"/>
      <family val="1"/>
      <charset val="204"/>
    </font>
    <font>
      <sz val="11"/>
      <color rgb="FF800080"/>
      <name val="Arial Cyr"/>
      <charset val="204"/>
    </font>
    <font>
      <b/>
      <i/>
      <sz val="16"/>
      <color theme="1"/>
      <name val="Arial Cyr"/>
      <charset val="204"/>
    </font>
    <font>
      <b/>
      <i/>
      <u/>
      <sz val="11"/>
      <color theme="1"/>
      <name val="Arial Cyr"/>
      <charset val="204"/>
    </font>
    <font>
      <sz val="8"/>
      <color theme="1"/>
      <name val="Arial"/>
      <family val="2"/>
      <charset val="204"/>
    </font>
    <font>
      <u/>
      <sz val="8"/>
      <color theme="10"/>
      <name val="Arial"/>
      <family val="2"/>
    </font>
    <font>
      <sz val="11"/>
      <color theme="1"/>
      <name val="Arial Cyr"/>
      <charset val="204"/>
    </font>
    <font>
      <sz val="10"/>
      <color theme="1"/>
      <name val="Arial Cyr1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0"/>
      <color theme="1"/>
      <name val="Arial Cyr"/>
      <charset val="204"/>
    </font>
    <font>
      <sz val="10"/>
      <color theme="1"/>
      <name val="Arial"/>
      <family val="2"/>
      <charset val="204"/>
    </font>
    <font>
      <b/>
      <sz val="10"/>
      <name val="Arial Cyr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8"/>
      <name val="Calibri"/>
      <family val="2"/>
    </font>
    <font>
      <sz val="11"/>
      <color rgb="FF7030A0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2"/>
      <color indexed="20"/>
      <name val="Calibri"/>
      <family val="2"/>
      <charset val="204"/>
    </font>
    <font>
      <b/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rgb="FF000000"/>
      <name val="Calibri"/>
      <family val="2"/>
      <charset val="204"/>
      <scheme val="minor"/>
    </font>
    <font>
      <b/>
      <sz val="8"/>
      <color indexed="8"/>
      <name val="Calibri"/>
      <family val="2"/>
      <charset val="204"/>
    </font>
    <font>
      <b/>
      <sz val="9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9"/>
      <color theme="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9"/>
      <color rgb="FF000000"/>
      <name val="Calibri"/>
      <family val="2"/>
      <charset val="204"/>
      <scheme val="minor"/>
    </font>
    <font>
      <sz val="9"/>
      <name val="Arial Cyr"/>
      <family val="2"/>
      <charset val="204"/>
    </font>
    <font>
      <sz val="11"/>
      <color theme="1"/>
      <name val="Calibri"/>
      <family val="2"/>
      <charset val="204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14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b/>
      <i/>
      <sz val="16"/>
      <color indexed="8"/>
      <name val="Arial Cyr"/>
      <charset val="204"/>
    </font>
    <font>
      <sz val="10"/>
      <color indexed="8"/>
      <name val="Arial"/>
      <family val="2"/>
      <charset val="204"/>
    </font>
    <font>
      <b/>
      <i/>
      <u/>
      <sz val="11"/>
      <color indexed="8"/>
      <name val="Arial Cyr"/>
      <charset val="204"/>
    </font>
    <font>
      <sz val="8"/>
      <color indexed="8"/>
      <name val="Arial"/>
      <family val="2"/>
      <charset val="204"/>
    </font>
    <font>
      <u/>
      <sz val="8"/>
      <color indexed="12"/>
      <name val="Arial"/>
      <family val="2"/>
      <charset val="204"/>
    </font>
    <font>
      <sz val="11"/>
      <color indexed="8"/>
      <name val="Arial Cyr"/>
      <charset val="204"/>
    </font>
    <font>
      <sz val="10"/>
      <color indexed="8"/>
      <name val="Arial Cyr1"/>
      <charset val="204"/>
    </font>
    <font>
      <sz val="10"/>
      <color indexed="8"/>
      <name val="Arial Cyr"/>
      <charset val="204"/>
    </font>
    <font>
      <b/>
      <sz val="9"/>
      <color rgb="FF7030A0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2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42424"/>
      <name val="Segoe UI"/>
      <family val="2"/>
      <charset val="204"/>
    </font>
    <font>
      <b/>
      <sz val="10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sz val="9"/>
      <color indexed="8"/>
      <name val="Calibri"/>
      <family val="2"/>
      <charset val="204"/>
    </font>
    <font>
      <sz val="9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</fonts>
  <fills count="5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50"/>
        <bgColor indexed="51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5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FF99CC"/>
        <bgColor rgb="FFFF99CC"/>
      </patternFill>
    </fill>
    <fill>
      <patternFill patternType="solid">
        <fgColor rgb="FF33CCCC"/>
        <bgColor rgb="FF33CCC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1"/>
        <bgColor theme="4"/>
      </patternFill>
    </fill>
    <fill>
      <patternFill patternType="solid">
        <fgColor indexed="47"/>
        <bgColor indexed="43"/>
      </patternFill>
    </fill>
    <fill>
      <patternFill patternType="solid">
        <fgColor indexed="42"/>
        <bgColor indexed="4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43"/>
      </patternFill>
    </fill>
    <fill>
      <patternFill patternType="solid">
        <fgColor indexed="44"/>
        <bgColor indexed="22"/>
      </patternFill>
    </fill>
    <fill>
      <patternFill patternType="solid">
        <fgColor indexed="51"/>
        <bgColor indexed="47"/>
      </patternFill>
    </fill>
    <fill>
      <patternFill patternType="solid">
        <fgColor indexed="47"/>
        <bgColor indexed="42"/>
      </patternFill>
    </fill>
    <fill>
      <patternFill patternType="solid">
        <fgColor rgb="FF9BC2E6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B050"/>
        <bgColor theme="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</borders>
  <cellStyleXfs count="2919">
    <xf numFmtId="0" fontId="0" fillId="0" borderId="0"/>
    <xf numFmtId="0" fontId="35" fillId="0" borderId="0"/>
    <xf numFmtId="0" fontId="36" fillId="0" borderId="0"/>
    <xf numFmtId="0" fontId="74" fillId="0" borderId="0"/>
    <xf numFmtId="0" fontId="81" fillId="31" borderId="0"/>
    <xf numFmtId="0" fontId="82" fillId="0" borderId="0">
      <alignment horizontal="center"/>
    </xf>
    <xf numFmtId="0" fontId="82" fillId="0" borderId="0">
      <alignment horizontal="center" textRotation="90"/>
    </xf>
    <xf numFmtId="0" fontId="35" fillId="0" borderId="0"/>
    <xf numFmtId="0" fontId="36" fillId="0" borderId="0"/>
    <xf numFmtId="0" fontId="76" fillId="0" borderId="0"/>
    <xf numFmtId="0" fontId="79" fillId="0" borderId="0"/>
    <xf numFmtId="0" fontId="83" fillId="0" borderId="0"/>
    <xf numFmtId="169" fontId="83" fillId="0" borderId="0"/>
    <xf numFmtId="0" fontId="77" fillId="30" borderId="18" applyNumberFormat="0" applyProtection="0">
      <alignment horizontal="left" vertical="center" indent="1"/>
    </xf>
    <xf numFmtId="4" fontId="78" fillId="29" borderId="18" applyNumberFormat="0" applyProtection="0">
      <alignment horizontal="left" vertical="center" indent="1"/>
    </xf>
    <xf numFmtId="0" fontId="84" fillId="32" borderId="19">
      <alignment horizontal="left" vertical="center" indent="1"/>
    </xf>
    <xf numFmtId="0" fontId="77" fillId="30" borderId="18" applyNumberFormat="0" applyProtection="0">
      <alignment horizontal="left" vertical="center" indent="1"/>
    </xf>
    <xf numFmtId="4" fontId="78" fillId="29" borderId="18" applyNumberFormat="0" applyProtection="0">
      <alignment horizontal="left" vertical="center" indent="1"/>
    </xf>
    <xf numFmtId="0" fontId="84" fillId="32" borderId="19">
      <alignment horizontal="left" vertical="center" indent="1"/>
    </xf>
    <xf numFmtId="0" fontId="85" fillId="0" borderId="0" applyNumberForma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8" fontId="35" fillId="0" borderId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7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8" fontId="35" fillId="0" borderId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7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70" fontId="86" fillId="0" borderId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0" fontId="87" fillId="0" borderId="0"/>
    <xf numFmtId="0" fontId="73" fillId="0" borderId="0"/>
    <xf numFmtId="0" fontId="28" fillId="0" borderId="0"/>
    <xf numFmtId="0" fontId="74" fillId="0" borderId="0"/>
    <xf numFmtId="0" fontId="88" fillId="0" borderId="0"/>
    <xf numFmtId="0" fontId="76" fillId="0" borderId="0"/>
    <xf numFmtId="0" fontId="76" fillId="0" borderId="0"/>
    <xf numFmtId="0" fontId="86" fillId="0" borderId="0"/>
    <xf numFmtId="0" fontId="7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7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7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9" fillId="0" borderId="0"/>
    <xf numFmtId="0" fontId="49" fillId="0" borderId="0"/>
    <xf numFmtId="0" fontId="75" fillId="0" borderId="0"/>
    <xf numFmtId="0" fontId="75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88" fillId="0" borderId="0"/>
    <xf numFmtId="0" fontId="35" fillId="0" borderId="0"/>
    <xf numFmtId="0" fontId="74" fillId="0" borderId="0"/>
    <xf numFmtId="0" fontId="74" fillId="0" borderId="0"/>
    <xf numFmtId="0" fontId="28" fillId="0" borderId="0"/>
    <xf numFmtId="0" fontId="28" fillId="0" borderId="0"/>
    <xf numFmtId="0" fontId="74" fillId="0" borderId="0"/>
    <xf numFmtId="0" fontId="28" fillId="0" borderId="0"/>
    <xf numFmtId="0" fontId="36" fillId="0" borderId="0"/>
    <xf numFmtId="0" fontId="36" fillId="0" borderId="0"/>
    <xf numFmtId="0" fontId="28" fillId="0" borderId="0"/>
    <xf numFmtId="0" fontId="35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7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88" fillId="0" borderId="0"/>
    <xf numFmtId="0" fontId="80" fillId="0" borderId="0"/>
    <xf numFmtId="0" fontId="73" fillId="0" borderId="0"/>
    <xf numFmtId="0" fontId="28" fillId="0" borderId="0"/>
    <xf numFmtId="0" fontId="7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9" fillId="0" borderId="0"/>
    <xf numFmtId="0" fontId="75" fillId="0" borderId="0"/>
    <xf numFmtId="0" fontId="49" fillId="0" borderId="0"/>
    <xf numFmtId="0" fontId="75" fillId="0" borderId="0"/>
    <xf numFmtId="0" fontId="74" fillId="0" borderId="0"/>
    <xf numFmtId="0" fontId="49" fillId="0" borderId="0"/>
    <xf numFmtId="0" fontId="28" fillId="0" borderId="0"/>
    <xf numFmtId="0" fontId="89" fillId="0" borderId="0"/>
    <xf numFmtId="0" fontId="73" fillId="0" borderId="0"/>
    <xf numFmtId="0" fontId="36" fillId="0" borderId="0"/>
    <xf numFmtId="0" fontId="35" fillId="0" borderId="0"/>
    <xf numFmtId="0" fontId="36" fillId="0" borderId="0"/>
    <xf numFmtId="0" fontId="35" fillId="0" borderId="0"/>
    <xf numFmtId="0" fontId="90" fillId="0" borderId="0"/>
    <xf numFmtId="0" fontId="75" fillId="0" borderId="0"/>
    <xf numFmtId="0" fontId="36" fillId="0" borderId="0"/>
    <xf numFmtId="0" fontId="73" fillId="0" borderId="0"/>
    <xf numFmtId="0" fontId="90" fillId="0" borderId="0"/>
    <xf numFmtId="0" fontId="36" fillId="0" borderId="0"/>
    <xf numFmtId="0" fontId="35" fillId="0" borderId="0"/>
    <xf numFmtId="0" fontId="36" fillId="0" borderId="0"/>
    <xf numFmtId="0" fontId="35" fillId="0" borderId="0"/>
    <xf numFmtId="0" fontId="76" fillId="0" borderId="0"/>
    <xf numFmtId="0" fontId="36" fillId="0" borderId="0"/>
    <xf numFmtId="0" fontId="28" fillId="0" borderId="0"/>
    <xf numFmtId="0" fontId="90" fillId="0" borderId="0"/>
    <xf numFmtId="0" fontId="36" fillId="0" borderId="0"/>
    <xf numFmtId="0" fontId="35" fillId="0" borderId="0"/>
    <xf numFmtId="0" fontId="76" fillId="0" borderId="0"/>
    <xf numFmtId="0" fontId="76" fillId="0" borderId="0"/>
    <xf numFmtId="0" fontId="36" fillId="0" borderId="0"/>
    <xf numFmtId="0" fontId="73" fillId="0" borderId="0"/>
    <xf numFmtId="0" fontId="91" fillId="0" borderId="0"/>
    <xf numFmtId="0" fontId="3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7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7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5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5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6" fillId="0" borderId="0"/>
    <xf numFmtId="0" fontId="35" fillId="0" borderId="0"/>
    <xf numFmtId="0" fontId="35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35" fillId="0" borderId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35" fillId="0" borderId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86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9" fontId="22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7" fillId="0" borderId="0"/>
    <xf numFmtId="0" fontId="17" fillId="0" borderId="0"/>
    <xf numFmtId="167" fontId="17" fillId="0" borderId="0" applyFont="0" applyFill="0" applyBorder="0" applyAlignment="0" applyProtection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121" fillId="0" borderId="0">
      <alignment horizontal="center"/>
    </xf>
    <xf numFmtId="0" fontId="121" fillId="0" borderId="0">
      <alignment horizontal="center" textRotation="90"/>
    </xf>
    <xf numFmtId="0" fontId="14" fillId="0" borderId="0"/>
    <xf numFmtId="0" fontId="123" fillId="0" borderId="0"/>
    <xf numFmtId="172" fontId="123" fillId="0" borderId="0"/>
    <xf numFmtId="0" fontId="14" fillId="0" borderId="0"/>
    <xf numFmtId="0" fontId="77" fillId="30" borderId="18" applyNumberFormat="0" applyProtection="0">
      <alignment horizontal="left" vertical="center" indent="1"/>
    </xf>
    <xf numFmtId="0" fontId="124" fillId="30" borderId="18">
      <alignment horizontal="left" vertical="center" indent="1"/>
    </xf>
    <xf numFmtId="0" fontId="77" fillId="30" borderId="18" applyNumberFormat="0" applyProtection="0">
      <alignment horizontal="left" vertical="center" indent="1"/>
    </xf>
    <xf numFmtId="0" fontId="124" fillId="30" borderId="18">
      <alignment horizontal="left" vertical="center" indent="1"/>
    </xf>
    <xf numFmtId="0" fontId="125" fillId="0" borderId="0" applyNumberFormat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7" fontId="14" fillId="0" borderId="0" applyFont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73" fontId="126" fillId="0" borderId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168" fontId="36" fillId="0" borderId="0" applyFill="0" applyBorder="0" applyAlignment="0" applyProtection="0"/>
    <xf numFmtId="0" fontId="127" fillId="0" borderId="0"/>
    <xf numFmtId="0" fontId="74" fillId="0" borderId="0"/>
    <xf numFmtId="0" fontId="74" fillId="0" borderId="0"/>
    <xf numFmtId="0" fontId="126" fillId="0" borderId="0"/>
    <xf numFmtId="0" fontId="77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128" fillId="0" borderId="0"/>
    <xf numFmtId="0" fontId="74" fillId="0" borderId="0"/>
    <xf numFmtId="0" fontId="128" fillId="0" borderId="0"/>
    <xf numFmtId="0" fontId="74" fillId="0" borderId="0"/>
    <xf numFmtId="0" fontId="128" fillId="0" borderId="0"/>
    <xf numFmtId="0" fontId="74" fillId="0" borderId="0"/>
    <xf numFmtId="0" fontId="122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126" fillId="0" borderId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174" fontId="36" fillId="0" borderId="0" applyFill="0" applyBorder="0" applyAlignment="0" applyProtection="0"/>
    <xf numFmtId="174" fontId="36" fillId="0" borderId="0" applyFill="0" applyBorder="0" applyAlignment="0" applyProtection="0"/>
    <xf numFmtId="174" fontId="36" fillId="0" borderId="0" applyFill="0" applyBorder="0" applyAlignment="0" applyProtection="0"/>
    <xf numFmtId="174" fontId="36" fillId="0" borderId="0" applyFill="0" applyBorder="0" applyAlignment="0" applyProtection="0"/>
    <xf numFmtId="174" fontId="36" fillId="0" borderId="0" applyFill="0" applyBorder="0" applyAlignment="0" applyProtection="0"/>
    <xf numFmtId="174" fontId="36" fillId="0" borderId="0" applyFill="0" applyBorder="0" applyAlignment="0" applyProtection="0"/>
    <xf numFmtId="174" fontId="36" fillId="0" borderId="0" applyFill="0" applyBorder="0" applyAlignment="0" applyProtection="0"/>
    <xf numFmtId="174" fontId="36" fillId="0" borderId="0" applyFill="0" applyBorder="0" applyAlignment="0" applyProtection="0"/>
    <xf numFmtId="174" fontId="36" fillId="0" borderId="0" applyFill="0" applyBorder="0" applyAlignment="0" applyProtection="0"/>
    <xf numFmtId="174" fontId="36" fillId="0" borderId="0" applyFill="0" applyBorder="0" applyAlignment="0" applyProtection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167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4" fillId="0" borderId="0"/>
    <xf numFmtId="0" fontId="4" fillId="0" borderId="0"/>
    <xf numFmtId="167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849">
    <xf numFmtId="0" fontId="0" fillId="0" borderId="0" xfId="0"/>
    <xf numFmtId="0" fontId="32" fillId="0" borderId="0" xfId="0" applyFont="1"/>
    <xf numFmtId="14" fontId="0" fillId="0" borderId="1" xfId="0" applyNumberFormat="1" applyBorder="1"/>
    <xf numFmtId="0" fontId="37" fillId="4" borderId="1" xfId="0" applyFont="1" applyFill="1" applyBorder="1" applyAlignment="1">
      <alignment wrapText="1"/>
    </xf>
    <xf numFmtId="0" fontId="0" fillId="0" borderId="1" xfId="0" applyBorder="1"/>
    <xf numFmtId="1" fontId="0" fillId="0" borderId="1" xfId="0" applyNumberFormat="1" applyBorder="1"/>
    <xf numFmtId="0" fontId="0" fillId="4" borderId="1" xfId="0" applyFill="1" applyBorder="1"/>
    <xf numFmtId="0" fontId="3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8" fillId="4" borderId="1" xfId="0" applyFont="1" applyFill="1" applyBorder="1"/>
    <xf numFmtId="2" fontId="0" fillId="4" borderId="1" xfId="0" applyNumberFormat="1" applyFill="1" applyBorder="1"/>
    <xf numFmtId="0" fontId="43" fillId="4" borderId="1" xfId="0" applyFont="1" applyFill="1" applyBorder="1" applyAlignment="1">
      <alignment wrapText="1"/>
    </xf>
    <xf numFmtId="0" fontId="43" fillId="4" borderId="1" xfId="0" applyFont="1" applyFill="1" applyBorder="1"/>
    <xf numFmtId="0" fontId="0" fillId="4" borderId="1" xfId="0" applyFont="1" applyFill="1" applyBorder="1"/>
    <xf numFmtId="0" fontId="0" fillId="4" borderId="0" xfId="0" applyFont="1" applyFill="1"/>
    <xf numFmtId="0" fontId="44" fillId="4" borderId="1" xfId="0" applyFont="1" applyFill="1" applyBorder="1"/>
    <xf numFmtId="0" fontId="38" fillId="0" borderId="0" xfId="0" applyFont="1" applyAlignment="1">
      <alignment vertical="center"/>
    </xf>
    <xf numFmtId="0" fontId="38" fillId="0" borderId="0" xfId="0" applyFont="1"/>
    <xf numFmtId="0" fontId="38" fillId="0" borderId="5" xfId="0" applyFont="1" applyBorder="1" applyAlignment="1">
      <alignment vertical="center"/>
    </xf>
    <xf numFmtId="0" fontId="38" fillId="0" borderId="1" xfId="0" applyFont="1" applyBorder="1" applyAlignment="1">
      <alignment vertical="center"/>
    </xf>
    <xf numFmtId="0" fontId="44" fillId="4" borderId="5" xfId="0" applyFont="1" applyFill="1" applyBorder="1"/>
    <xf numFmtId="0" fontId="38" fillId="4" borderId="5" xfId="0" applyFont="1" applyFill="1" applyBorder="1"/>
    <xf numFmtId="0" fontId="38" fillId="0" borderId="5" xfId="0" applyFont="1" applyBorder="1"/>
    <xf numFmtId="0" fontId="38" fillId="0" borderId="1" xfId="0" applyFont="1" applyBorder="1"/>
    <xf numFmtId="0" fontId="44" fillId="4" borderId="7" xfId="0" applyFont="1" applyFill="1" applyBorder="1"/>
    <xf numFmtId="0" fontId="38" fillId="0" borderId="7" xfId="0" applyFont="1" applyBorder="1" applyAlignment="1">
      <alignment vertical="center"/>
    </xf>
    <xf numFmtId="0" fontId="38" fillId="0" borderId="7" xfId="0" applyFont="1" applyBorder="1"/>
    <xf numFmtId="0" fontId="38" fillId="0" borderId="2" xfId="0" applyFont="1" applyBorder="1" applyAlignment="1">
      <alignment vertical="center"/>
    </xf>
    <xf numFmtId="0" fontId="38" fillId="0" borderId="8" xfId="0" applyFont="1" applyBorder="1" applyAlignment="1">
      <alignment vertical="center"/>
    </xf>
    <xf numFmtId="0" fontId="46" fillId="0" borderId="9" xfId="0" applyFont="1" applyBorder="1" applyAlignment="1">
      <alignment vertical="center"/>
    </xf>
    <xf numFmtId="0" fontId="0" fillId="0" borderId="1" xfId="0" applyNumberFormat="1" applyBorder="1"/>
    <xf numFmtId="0" fontId="36" fillId="13" borderId="1" xfId="2" applyFill="1" applyBorder="1" applyAlignment="1">
      <alignment wrapText="1"/>
    </xf>
    <xf numFmtId="0" fontId="46" fillId="0" borderId="0" xfId="0" applyFont="1"/>
    <xf numFmtId="164" fontId="36" fillId="13" borderId="1" xfId="2" applyNumberFormat="1" applyFill="1" applyBorder="1" applyAlignment="1">
      <alignment wrapText="1"/>
    </xf>
    <xf numFmtId="0" fontId="44" fillId="4" borderId="11" xfId="0" applyFont="1" applyFill="1" applyBorder="1"/>
    <xf numFmtId="0" fontId="38" fillId="4" borderId="11" xfId="0" applyFont="1" applyFill="1" applyBorder="1"/>
    <xf numFmtId="0" fontId="44" fillId="4" borderId="3" xfId="0" applyFont="1" applyFill="1" applyBorder="1"/>
    <xf numFmtId="0" fontId="38" fillId="4" borderId="3" xfId="0" applyFont="1" applyFill="1" applyBorder="1"/>
    <xf numFmtId="0" fontId="38" fillId="0" borderId="13" xfId="0" applyFont="1" applyBorder="1"/>
    <xf numFmtId="0" fontId="0" fillId="0" borderId="4" xfId="0" applyBorder="1"/>
    <xf numFmtId="0" fontId="0" fillId="0" borderId="4" xfId="0" applyNumberFormat="1" applyBorder="1"/>
    <xf numFmtId="0" fontId="0" fillId="0" borderId="1" xfId="0" applyBorder="1" applyAlignment="1">
      <alignment vertical="center"/>
    </xf>
    <xf numFmtId="0" fontId="0" fillId="0" borderId="6" xfId="0" applyBorder="1"/>
    <xf numFmtId="0" fontId="38" fillId="4" borderId="7" xfId="0" applyFont="1" applyFill="1" applyBorder="1"/>
    <xf numFmtId="0" fontId="35" fillId="9" borderId="3" xfId="0" applyFont="1" applyFill="1" applyBorder="1"/>
    <xf numFmtId="0" fontId="38" fillId="0" borderId="11" xfId="0" applyFont="1" applyBorder="1"/>
    <xf numFmtId="0" fontId="38" fillId="0" borderId="2" xfId="0" applyFont="1" applyBorder="1"/>
    <xf numFmtId="0" fontId="38" fillId="0" borderId="4" xfId="0" applyFont="1" applyBorder="1" applyAlignment="1">
      <alignment vertical="center"/>
    </xf>
    <xf numFmtId="0" fontId="38" fillId="0" borderId="4" xfId="0" applyFont="1" applyBorder="1"/>
    <xf numFmtId="0" fontId="46" fillId="0" borderId="1" xfId="0" applyFont="1" applyBorder="1" applyAlignment="1">
      <alignment vertical="center"/>
    </xf>
    <xf numFmtId="0" fontId="46" fillId="0" borderId="1" xfId="0" applyFont="1" applyBorder="1"/>
    <xf numFmtId="14" fontId="53" fillId="3" borderId="1" xfId="0" applyNumberFormat="1" applyFont="1" applyFill="1" applyBorder="1" applyAlignment="1">
      <alignment horizontal="center"/>
    </xf>
    <xf numFmtId="14" fontId="53" fillId="14" borderId="4" xfId="0" applyNumberFormat="1" applyFont="1" applyFill="1" applyBorder="1" applyAlignment="1">
      <alignment horizontal="center"/>
    </xf>
    <xf numFmtId="14" fontId="53" fillId="3" borderId="4" xfId="0" applyNumberFormat="1" applyFont="1" applyFill="1" applyBorder="1" applyAlignment="1">
      <alignment horizontal="center"/>
    </xf>
    <xf numFmtId="0" fontId="52" fillId="0" borderId="1" xfId="0" applyFont="1" applyBorder="1"/>
    <xf numFmtId="0" fontId="36" fillId="18" borderId="1" xfId="2" applyFill="1" applyBorder="1" applyAlignment="1">
      <alignment wrapText="1"/>
    </xf>
    <xf numFmtId="164" fontId="36" fillId="18" borderId="1" xfId="2" applyNumberFormat="1" applyFill="1" applyBorder="1" applyAlignment="1">
      <alignment wrapText="1"/>
    </xf>
    <xf numFmtId="0" fontId="32" fillId="4" borderId="5" xfId="0" applyFont="1" applyFill="1" applyBorder="1"/>
    <xf numFmtId="0" fontId="32" fillId="4" borderId="15" xfId="0" applyFont="1" applyFill="1" applyBorder="1"/>
    <xf numFmtId="0" fontId="38" fillId="0" borderId="11" xfId="0" applyFont="1" applyBorder="1" applyAlignment="1">
      <alignment vertical="center"/>
    </xf>
    <xf numFmtId="0" fontId="44" fillId="4" borderId="12" xfId="0" applyFont="1" applyFill="1" applyBorder="1"/>
    <xf numFmtId="0" fontId="58" fillId="0" borderId="0" xfId="0" applyFont="1"/>
    <xf numFmtId="0" fontId="50" fillId="0" borderId="2" xfId="0" applyFont="1" applyBorder="1" applyAlignment="1">
      <alignment vertical="center"/>
    </xf>
    <xf numFmtId="14" fontId="53" fillId="14" borderId="1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37" fillId="4" borderId="12" xfId="0" applyFont="1" applyFill="1" applyBorder="1" applyAlignment="1">
      <alignment wrapText="1"/>
    </xf>
    <xf numFmtId="0" fontId="38" fillId="4" borderId="12" xfId="0" applyFont="1" applyFill="1" applyBorder="1"/>
    <xf numFmtId="14" fontId="53" fillId="4" borderId="1" xfId="0" applyNumberFormat="1" applyFont="1" applyFill="1" applyBorder="1" applyAlignment="1">
      <alignment horizontal="center"/>
    </xf>
    <xf numFmtId="0" fontId="44" fillId="4" borderId="0" xfId="0" applyFont="1" applyFill="1" applyBorder="1"/>
    <xf numFmtId="0" fontId="44" fillId="4" borderId="8" xfId="0" applyFont="1" applyFill="1" applyBorder="1"/>
    <xf numFmtId="0" fontId="31" fillId="0" borderId="0" xfId="0" applyFont="1" applyAlignment="1">
      <alignment vertical="center"/>
    </xf>
    <xf numFmtId="0" fontId="67" fillId="0" borderId="1" xfId="0" applyFont="1" applyBorder="1"/>
    <xf numFmtId="16" fontId="0" fillId="0" borderId="1" xfId="0" applyNumberFormat="1" applyBorder="1"/>
    <xf numFmtId="0" fontId="38" fillId="0" borderId="13" xfId="0" applyFont="1" applyBorder="1" applyAlignment="1">
      <alignment vertical="center"/>
    </xf>
    <xf numFmtId="0" fontId="68" fillId="4" borderId="12" xfId="0" applyFont="1" applyFill="1" applyBorder="1"/>
    <xf numFmtId="0" fontId="48" fillId="0" borderId="0" xfId="0" applyFont="1"/>
    <xf numFmtId="0" fontId="44" fillId="4" borderId="0" xfId="0" applyFont="1" applyFill="1"/>
    <xf numFmtId="0" fontId="0" fillId="0" borderId="0" xfId="0" applyBorder="1"/>
    <xf numFmtId="0" fontId="0" fillId="0" borderId="11" xfId="0" applyBorder="1"/>
    <xf numFmtId="1" fontId="0" fillId="0" borderId="11" xfId="0" applyNumberFormat="1" applyBorder="1"/>
    <xf numFmtId="1" fontId="0" fillId="0" borderId="0" xfId="0" applyNumberFormat="1" applyBorder="1"/>
    <xf numFmtId="1" fontId="0" fillId="0" borderId="4" xfId="0" applyNumberFormat="1" applyBorder="1"/>
    <xf numFmtId="0" fontId="0" fillId="0" borderId="7" xfId="0" applyBorder="1"/>
    <xf numFmtId="0" fontId="52" fillId="0" borderId="7" xfId="0" applyFont="1" applyBorder="1"/>
    <xf numFmtId="16" fontId="0" fillId="0" borderId="0" xfId="0" applyNumberFormat="1" applyBorder="1"/>
    <xf numFmtId="0" fontId="0" fillId="0" borderId="0" xfId="0" applyFill="1" applyBorder="1"/>
    <xf numFmtId="1" fontId="0" fillId="0" borderId="7" xfId="0" applyNumberFormat="1" applyBorder="1"/>
    <xf numFmtId="16" fontId="0" fillId="0" borderId="4" xfId="0" applyNumberFormat="1" applyBorder="1"/>
    <xf numFmtId="16" fontId="0" fillId="0" borderId="7" xfId="0" applyNumberFormat="1" applyBorder="1"/>
    <xf numFmtId="14" fontId="0" fillId="0" borderId="1" xfId="0" applyNumberFormat="1" applyFont="1" applyBorder="1"/>
    <xf numFmtId="17" fontId="0" fillId="0" borderId="1" xfId="0" applyNumberFormat="1" applyBorder="1"/>
    <xf numFmtId="0" fontId="44" fillId="4" borderId="13" xfId="0" applyFont="1" applyFill="1" applyBorder="1"/>
    <xf numFmtId="0" fontId="30" fillId="0" borderId="0" xfId="0" applyFont="1" applyAlignment="1">
      <alignment vertical="center"/>
    </xf>
    <xf numFmtId="1" fontId="0" fillId="14" borderId="1" xfId="0" applyNumberFormat="1" applyFill="1" applyBorder="1"/>
    <xf numFmtId="0" fontId="38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45" fillId="0" borderId="0" xfId="0" applyFont="1"/>
    <xf numFmtId="14" fontId="0" fillId="25" borderId="1" xfId="0" applyNumberFormat="1" applyFont="1" applyFill="1" applyBorder="1"/>
    <xf numFmtId="0" fontId="69" fillId="0" borderId="1" xfId="0" applyFont="1" applyBorder="1"/>
    <xf numFmtId="0" fontId="0" fillId="0" borderId="16" xfId="0" applyBorder="1"/>
    <xf numFmtId="0" fontId="0" fillId="10" borderId="1" xfId="0" applyFill="1" applyBorder="1" applyAlignment="1">
      <alignment wrapText="1"/>
    </xf>
    <xf numFmtId="164" fontId="0" fillId="10" borderId="1" xfId="0" applyNumberFormat="1" applyFill="1" applyBorder="1" applyAlignment="1">
      <alignment wrapText="1"/>
    </xf>
    <xf numFmtId="0" fontId="0" fillId="18" borderId="1" xfId="0" applyFill="1" applyBorder="1" applyAlignment="1">
      <alignment wrapText="1"/>
    </xf>
    <xf numFmtId="164" fontId="0" fillId="18" borderId="1" xfId="0" applyNumberFormat="1" applyFill="1" applyBorder="1" applyAlignment="1">
      <alignment wrapText="1"/>
    </xf>
    <xf numFmtId="0" fontId="0" fillId="27" borderId="1" xfId="0" applyFill="1" applyBorder="1" applyAlignment="1">
      <alignment wrapText="1"/>
    </xf>
    <xf numFmtId="164" fontId="0" fillId="27" borderId="1" xfId="0" applyNumberFormat="1" applyFill="1" applyBorder="1" applyAlignment="1">
      <alignment wrapText="1"/>
    </xf>
    <xf numFmtId="14" fontId="53" fillId="3" borderId="7" xfId="0" applyNumberFormat="1" applyFont="1" applyFill="1" applyBorder="1" applyAlignment="1">
      <alignment horizontal="center"/>
    </xf>
    <xf numFmtId="0" fontId="0" fillId="0" borderId="7" xfId="0" applyNumberFormat="1" applyBorder="1"/>
    <xf numFmtId="0" fontId="0" fillId="0" borderId="11" xfId="0" applyNumberFormat="1" applyBorder="1"/>
    <xf numFmtId="0" fontId="29" fillId="0" borderId="0" xfId="0" applyFont="1" applyAlignment="1">
      <alignment vertical="center"/>
    </xf>
    <xf numFmtId="14" fontId="53" fillId="8" borderId="7" xfId="0" applyNumberFormat="1" applyFont="1" applyFill="1" applyBorder="1" applyAlignment="1">
      <alignment horizontal="center"/>
    </xf>
    <xf numFmtId="14" fontId="53" fillId="14" borderId="7" xfId="0" applyNumberFormat="1" applyFont="1" applyFill="1" applyBorder="1" applyAlignment="1">
      <alignment horizontal="center"/>
    </xf>
    <xf numFmtId="0" fontId="70" fillId="0" borderId="1" xfId="0" applyFont="1" applyBorder="1"/>
    <xf numFmtId="0" fontId="71" fillId="0" borderId="1" xfId="0" applyFont="1" applyBorder="1"/>
    <xf numFmtId="14" fontId="0" fillId="0" borderId="4" xfId="0" applyNumberFormat="1" applyFont="1" applyBorder="1"/>
    <xf numFmtId="14" fontId="0" fillId="0" borderId="7" xfId="0" applyNumberFormat="1" applyFont="1" applyBorder="1"/>
    <xf numFmtId="0" fontId="43" fillId="14" borderId="1" xfId="0" applyFont="1" applyFill="1" applyBorder="1"/>
    <xf numFmtId="0" fontId="43" fillId="14" borderId="1" xfId="0" applyFont="1" applyFill="1" applyBorder="1" applyAlignment="1">
      <alignment wrapText="1"/>
    </xf>
    <xf numFmtId="0" fontId="43" fillId="26" borderId="1" xfId="0" applyFont="1" applyFill="1" applyBorder="1"/>
    <xf numFmtId="0" fontId="43" fillId="0" borderId="1" xfId="0" applyFont="1" applyBorder="1"/>
    <xf numFmtId="0" fontId="43" fillId="6" borderId="1" xfId="0" applyFont="1" applyFill="1" applyBorder="1"/>
    <xf numFmtId="0" fontId="43" fillId="8" borderId="1" xfId="0" applyFont="1" applyFill="1" applyBorder="1"/>
    <xf numFmtId="0" fontId="43" fillId="24" borderId="1" xfId="0" applyFont="1" applyFill="1" applyBorder="1"/>
    <xf numFmtId="0" fontId="43" fillId="28" borderId="1" xfId="0" applyFont="1" applyFill="1" applyBorder="1"/>
    <xf numFmtId="1" fontId="0" fillId="4" borderId="4" xfId="0" applyNumberFormat="1" applyFill="1" applyBorder="1"/>
    <xf numFmtId="1" fontId="0" fillId="8" borderId="4" xfId="0" applyNumberFormat="1" applyFill="1" applyBorder="1"/>
    <xf numFmtId="0" fontId="71" fillId="0" borderId="1" xfId="0" applyNumberFormat="1" applyFont="1" applyBorder="1"/>
    <xf numFmtId="0" fontId="0" fillId="0" borderId="1" xfId="0" applyFont="1" applyBorder="1"/>
    <xf numFmtId="0" fontId="0" fillId="0" borderId="4" xfId="0" applyFont="1" applyBorder="1"/>
    <xf numFmtId="0" fontId="0" fillId="0" borderId="0" xfId="0" applyFont="1" applyBorder="1"/>
    <xf numFmtId="0" fontId="40" fillId="10" borderId="1" xfId="0" applyFont="1" applyFill="1" applyBorder="1" applyAlignment="1">
      <alignment wrapText="1"/>
    </xf>
    <xf numFmtId="0" fontId="40" fillId="18" borderId="1" xfId="0" applyFont="1" applyFill="1" applyBorder="1" applyAlignment="1">
      <alignment wrapText="1"/>
    </xf>
    <xf numFmtId="0" fontId="0" fillId="27" borderId="1" xfId="0" applyFont="1" applyFill="1" applyBorder="1" applyAlignment="1">
      <alignment wrapText="1"/>
    </xf>
    <xf numFmtId="0" fontId="40" fillId="0" borderId="0" xfId="0" applyFont="1"/>
    <xf numFmtId="0" fontId="40" fillId="0" borderId="0" xfId="1" applyFont="1" applyAlignment="1">
      <alignment wrapText="1"/>
    </xf>
    <xf numFmtId="0" fontId="40" fillId="10" borderId="2" xfId="2" applyFont="1" applyFill="1" applyBorder="1" applyAlignment="1">
      <alignment wrapText="1"/>
    </xf>
    <xf numFmtId="0" fontId="40" fillId="16" borderId="0" xfId="2" applyFont="1" applyFill="1" applyAlignment="1">
      <alignment wrapText="1"/>
    </xf>
    <xf numFmtId="0" fontId="40" fillId="23" borderId="1" xfId="2" applyFont="1" applyFill="1" applyBorder="1" applyAlignment="1">
      <alignment wrapText="1"/>
    </xf>
    <xf numFmtId="0" fontId="35" fillId="0" borderId="1" xfId="1" applyBorder="1"/>
    <xf numFmtId="0" fontId="35" fillId="0" borderId="1" xfId="1" applyBorder="1" applyAlignment="1">
      <alignment wrapText="1"/>
    </xf>
    <xf numFmtId="0" fontId="35" fillId="0" borderId="20" xfId="1" applyFont="1" applyBorder="1" applyAlignment="1">
      <alignment wrapText="1"/>
    </xf>
    <xf numFmtId="0" fontId="94" fillId="0" borderId="0" xfId="1" applyFont="1" applyAlignment="1">
      <alignment wrapText="1"/>
    </xf>
    <xf numFmtId="0" fontId="40" fillId="0" borderId="1" xfId="0" applyFont="1" applyBorder="1"/>
    <xf numFmtId="0" fontId="0" fillId="0" borderId="7" xfId="0" applyFont="1" applyBorder="1"/>
    <xf numFmtId="0" fontId="0" fillId="0" borderId="17" xfId="0" applyFill="1" applyBorder="1"/>
    <xf numFmtId="0" fontId="50" fillId="0" borderId="0" xfId="0" applyFont="1"/>
    <xf numFmtId="0" fontId="0" fillId="0" borderId="1" xfId="0" applyFill="1" applyBorder="1"/>
    <xf numFmtId="0" fontId="43" fillId="26" borderId="4" xfId="0" applyFont="1" applyFill="1" applyBorder="1"/>
    <xf numFmtId="164" fontId="36" fillId="16" borderId="0" xfId="2" applyNumberFormat="1" applyFill="1" applyBorder="1" applyAlignment="1">
      <alignment wrapText="1"/>
    </xf>
    <xf numFmtId="0" fontId="35" fillId="0" borderId="22" xfId="1" applyFont="1" applyBorder="1" applyAlignment="1">
      <alignment wrapText="1"/>
    </xf>
    <xf numFmtId="0" fontId="93" fillId="0" borderId="21" xfId="1" applyFont="1" applyBorder="1" applyAlignment="1">
      <alignment wrapText="1"/>
    </xf>
    <xf numFmtId="0" fontId="0" fillId="26" borderId="1" xfId="0" applyFill="1" applyBorder="1"/>
    <xf numFmtId="1" fontId="0" fillId="26" borderId="1" xfId="0" applyNumberFormat="1" applyFill="1" applyBorder="1"/>
    <xf numFmtId="0" fontId="40" fillId="0" borderId="4" xfId="0" applyFont="1" applyBorder="1"/>
    <xf numFmtId="16" fontId="0" fillId="0" borderId="11" xfId="0" applyNumberFormat="1" applyBorder="1"/>
    <xf numFmtId="0" fontId="30" fillId="0" borderId="1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16" fontId="44" fillId="4" borderId="8" xfId="0" applyNumberFormat="1" applyFont="1" applyFill="1" applyBorder="1"/>
    <xf numFmtId="1" fontId="0" fillId="6" borderId="1" xfId="0" applyNumberFormat="1" applyFill="1" applyBorder="1"/>
    <xf numFmtId="1" fontId="0" fillId="4" borderId="1" xfId="0" applyNumberFormat="1" applyFill="1" applyBorder="1"/>
    <xf numFmtId="0" fontId="43" fillId="22" borderId="1" xfId="0" applyFont="1" applyFill="1" applyBorder="1"/>
    <xf numFmtId="164" fontId="36" fillId="23" borderId="1" xfId="2" applyNumberFormat="1" applyFill="1" applyBorder="1" applyAlignment="1">
      <alignment wrapText="1"/>
    </xf>
    <xf numFmtId="0" fontId="36" fillId="23" borderId="1" xfId="2" applyFill="1" applyBorder="1" applyAlignment="1">
      <alignment wrapText="1"/>
    </xf>
    <xf numFmtId="0" fontId="0" fillId="4" borderId="7" xfId="0" applyFill="1" applyBorder="1"/>
    <xf numFmtId="1" fontId="0" fillId="4" borderId="11" xfId="0" applyNumberFormat="1" applyFill="1" applyBorder="1"/>
    <xf numFmtId="164" fontId="36" fillId="10" borderId="15" xfId="2" applyNumberFormat="1" applyFill="1" applyBorder="1" applyAlignment="1">
      <alignment wrapText="1"/>
    </xf>
    <xf numFmtId="0" fontId="36" fillId="10" borderId="15" xfId="2" applyFill="1" applyBorder="1" applyAlignment="1">
      <alignment wrapText="1"/>
    </xf>
    <xf numFmtId="0" fontId="36" fillId="16" borderId="7" xfId="2" applyFill="1" applyBorder="1" applyAlignment="1">
      <alignment wrapText="1"/>
    </xf>
    <xf numFmtId="164" fontId="36" fillId="16" borderId="7" xfId="2" applyNumberFormat="1" applyFill="1" applyBorder="1" applyAlignment="1">
      <alignment wrapText="1"/>
    </xf>
    <xf numFmtId="0" fontId="36" fillId="16" borderId="7" xfId="2" applyFill="1" applyBorder="1" applyAlignment="1">
      <alignment wrapText="1"/>
    </xf>
    <xf numFmtId="164" fontId="36" fillId="16" borderId="7" xfId="2" applyNumberFormat="1" applyFill="1" applyBorder="1" applyAlignment="1">
      <alignment wrapText="1"/>
    </xf>
    <xf numFmtId="0" fontId="36" fillId="16" borderId="7" xfId="2" applyFill="1" applyBorder="1" applyAlignment="1">
      <alignment wrapText="1"/>
    </xf>
    <xf numFmtId="164" fontId="36" fillId="16" borderId="7" xfId="2" applyNumberFormat="1" applyFill="1" applyBorder="1" applyAlignment="1">
      <alignment wrapText="1"/>
    </xf>
    <xf numFmtId="0" fontId="27" fillId="0" borderId="0" xfId="0" applyFont="1" applyAlignment="1">
      <alignment vertical="center"/>
    </xf>
    <xf numFmtId="17" fontId="0" fillId="0" borderId="0" xfId="0" applyNumberFormat="1" applyBorder="1"/>
    <xf numFmtId="0" fontId="0" fillId="0" borderId="11" xfId="0" applyFill="1" applyBorder="1"/>
    <xf numFmtId="14" fontId="0" fillId="0" borderId="0" xfId="0" applyNumberFormat="1"/>
    <xf numFmtId="0" fontId="45" fillId="18" borderId="1" xfId="2" applyFont="1" applyFill="1" applyBorder="1" applyAlignment="1">
      <alignment wrapText="1"/>
    </xf>
    <xf numFmtId="0" fontId="40" fillId="13" borderId="1" xfId="2" applyFont="1" applyFill="1" applyBorder="1" applyAlignment="1">
      <alignment wrapText="1"/>
    </xf>
    <xf numFmtId="0" fontId="36" fillId="11" borderId="7" xfId="2" applyFill="1" applyBorder="1" applyAlignment="1">
      <alignment wrapText="1"/>
    </xf>
    <xf numFmtId="164" fontId="36" fillId="11" borderId="7" xfId="2" applyNumberFormat="1" applyFill="1" applyBorder="1" applyAlignment="1">
      <alignment wrapText="1"/>
    </xf>
    <xf numFmtId="0" fontId="40" fillId="11" borderId="7" xfId="2" applyFont="1" applyFill="1" applyBorder="1" applyAlignment="1">
      <alignment wrapText="1"/>
    </xf>
    <xf numFmtId="0" fontId="36" fillId="11" borderId="1" xfId="2" applyFill="1" applyBorder="1" applyAlignment="1">
      <alignment wrapText="1"/>
    </xf>
    <xf numFmtId="164" fontId="36" fillId="11" borderId="1" xfId="2" applyNumberFormat="1" applyFill="1" applyBorder="1" applyAlignment="1">
      <alignment wrapText="1"/>
    </xf>
    <xf numFmtId="0" fontId="40" fillId="11" borderId="1" xfId="2" applyFont="1" applyFill="1" applyBorder="1" applyAlignment="1">
      <alignment wrapText="1"/>
    </xf>
    <xf numFmtId="0" fontId="35" fillId="0" borderId="3" xfId="1" applyBorder="1"/>
    <xf numFmtId="0" fontId="40" fillId="0" borderId="13" xfId="1" applyFont="1" applyBorder="1" applyAlignment="1">
      <alignment wrapText="1"/>
    </xf>
    <xf numFmtId="0" fontId="36" fillId="22" borderId="1" xfId="2" applyFill="1" applyBorder="1" applyAlignment="1">
      <alignment wrapText="1"/>
    </xf>
    <xf numFmtId="0" fontId="40" fillId="22" borderId="1" xfId="2" applyFont="1" applyFill="1" applyBorder="1" applyAlignment="1">
      <alignment wrapText="1"/>
    </xf>
    <xf numFmtId="164" fontId="36" fillId="22" borderId="1" xfId="2" applyNumberFormat="1" applyFill="1" applyBorder="1" applyAlignment="1">
      <alignment wrapText="1"/>
    </xf>
    <xf numFmtId="0" fontId="43" fillId="14" borderId="7" xfId="0" applyFont="1" applyFill="1" applyBorder="1" applyAlignment="1">
      <alignment wrapText="1"/>
    </xf>
    <xf numFmtId="0" fontId="35" fillId="0" borderId="1" xfId="1" applyBorder="1" applyAlignment="1">
      <alignment wrapText="1"/>
    </xf>
    <xf numFmtId="0" fontId="35" fillId="0" borderId="6" xfId="1" applyBorder="1"/>
    <xf numFmtId="0" fontId="35" fillId="0" borderId="1" xfId="1" applyBorder="1"/>
    <xf numFmtId="1" fontId="0" fillId="24" borderId="1" xfId="0" applyNumberFormat="1" applyFill="1" applyBorder="1"/>
    <xf numFmtId="0" fontId="27" fillId="0" borderId="1" xfId="0" applyFont="1" applyBorder="1" applyAlignment="1">
      <alignment vertical="center"/>
    </xf>
    <xf numFmtId="0" fontId="50" fillId="0" borderId="1" xfId="0" applyFont="1" applyBorder="1"/>
    <xf numFmtId="0" fontId="40" fillId="0" borderId="1" xfId="1" applyFont="1" applyBorder="1"/>
    <xf numFmtId="1" fontId="0" fillId="4" borderId="7" xfId="0" applyNumberFormat="1" applyFill="1" applyBorder="1"/>
    <xf numFmtId="0" fontId="35" fillId="0" borderId="7" xfId="1" applyBorder="1"/>
    <xf numFmtId="0" fontId="36" fillId="13" borderId="4" xfId="2" applyFill="1" applyBorder="1" applyAlignment="1">
      <alignment wrapText="1"/>
    </xf>
    <xf numFmtId="14" fontId="53" fillId="3" borderId="11" xfId="0" applyNumberFormat="1" applyFont="1" applyFill="1" applyBorder="1" applyAlignment="1">
      <alignment horizontal="center"/>
    </xf>
    <xf numFmtId="0" fontId="40" fillId="0" borderId="0" xfId="1" applyFont="1" applyBorder="1" applyAlignment="1">
      <alignment wrapText="1"/>
    </xf>
    <xf numFmtId="0" fontId="36" fillId="22" borderId="1" xfId="2" applyFill="1" applyBorder="1" applyAlignment="1">
      <alignment wrapText="1"/>
    </xf>
    <xf numFmtId="0" fontId="40" fillId="22" borderId="1" xfId="2" applyFont="1" applyFill="1" applyBorder="1" applyAlignment="1">
      <alignment wrapText="1"/>
    </xf>
    <xf numFmtId="164" fontId="36" fillId="22" borderId="1" xfId="2" applyNumberFormat="1" applyFill="1" applyBorder="1" applyAlignment="1">
      <alignment wrapText="1"/>
    </xf>
    <xf numFmtId="0" fontId="35" fillId="0" borderId="11" xfId="1" applyBorder="1"/>
    <xf numFmtId="0" fontId="40" fillId="0" borderId="0" xfId="1" applyFont="1" applyAlignment="1">
      <alignment wrapText="1"/>
    </xf>
    <xf numFmtId="14" fontId="53" fillId="14" borderId="11" xfId="0" applyNumberFormat="1" applyFont="1" applyFill="1" applyBorder="1" applyAlignment="1">
      <alignment horizontal="center"/>
    </xf>
    <xf numFmtId="0" fontId="35" fillId="0" borderId="3" xfId="1" applyBorder="1"/>
    <xf numFmtId="0" fontId="40" fillId="0" borderId="13" xfId="1" applyFont="1" applyBorder="1" applyAlignment="1">
      <alignment wrapText="1"/>
    </xf>
    <xf numFmtId="0" fontId="52" fillId="24" borderId="1" xfId="0" applyFont="1" applyFill="1" applyBorder="1"/>
    <xf numFmtId="0" fontId="98" fillId="34" borderId="25" xfId="0" applyFont="1" applyFill="1" applyBorder="1" applyAlignment="1">
      <alignment horizontal="center" vertical="center"/>
    </xf>
    <xf numFmtId="0" fontId="98" fillId="5" borderId="14" xfId="0" applyFont="1" applyFill="1" applyBorder="1" applyAlignment="1">
      <alignment horizontal="center" vertical="center" wrapText="1"/>
    </xf>
    <xf numFmtId="0" fontId="98" fillId="7" borderId="14" xfId="0" applyNumberFormat="1" applyFont="1" applyFill="1" applyBorder="1" applyAlignment="1">
      <alignment horizontal="center" vertical="center" wrapText="1"/>
    </xf>
    <xf numFmtId="0" fontId="98" fillId="34" borderId="14" xfId="0" applyFont="1" applyFill="1" applyBorder="1" applyAlignment="1">
      <alignment horizontal="center" vertical="center" wrapText="1"/>
    </xf>
    <xf numFmtId="0" fontId="43" fillId="34" borderId="14" xfId="0" applyFont="1" applyFill="1" applyBorder="1" applyAlignment="1">
      <alignment horizontal="center" vertical="center" wrapText="1"/>
    </xf>
    <xf numFmtId="1" fontId="98" fillId="34" borderId="14" xfId="0" applyNumberFormat="1" applyFont="1" applyFill="1" applyBorder="1" applyAlignment="1">
      <alignment horizontal="center" vertical="center" wrapText="1"/>
    </xf>
    <xf numFmtId="0" fontId="98" fillId="2" borderId="14" xfId="0" applyFont="1" applyFill="1" applyBorder="1" applyAlignment="1">
      <alignment horizontal="center" vertical="center" wrapText="1"/>
    </xf>
    <xf numFmtId="0" fontId="98" fillId="6" borderId="14" xfId="0" applyFont="1" applyFill="1" applyBorder="1" applyAlignment="1">
      <alignment horizontal="center" vertical="center" wrapText="1"/>
    </xf>
    <xf numFmtId="14" fontId="0" fillId="25" borderId="25" xfId="0" applyNumberFormat="1" applyFont="1" applyFill="1" applyBorder="1"/>
    <xf numFmtId="0" fontId="39" fillId="4" borderId="14" xfId="0" applyFont="1" applyFill="1" applyBorder="1"/>
    <xf numFmtId="0" fontId="39" fillId="4" borderId="14" xfId="0" applyNumberFormat="1" applyFont="1" applyFill="1" applyBorder="1"/>
    <xf numFmtId="0" fontId="53" fillId="8" borderId="14" xfId="1" applyNumberFormat="1" applyFont="1" applyFill="1" applyBorder="1" applyAlignment="1">
      <alignment horizontal="center"/>
    </xf>
    <xf numFmtId="0" fontId="32" fillId="4" borderId="14" xfId="1" applyNumberFormat="1" applyFont="1" applyFill="1" applyBorder="1" applyAlignment="1"/>
    <xf numFmtId="14" fontId="0" fillId="25" borderId="14" xfId="0" applyNumberFormat="1" applyFont="1" applyFill="1" applyBorder="1"/>
    <xf numFmtId="0" fontId="44" fillId="4" borderId="14" xfId="0" applyFont="1" applyFill="1" applyBorder="1"/>
    <xf numFmtId="0" fontId="38" fillId="4" borderId="14" xfId="0" applyFont="1" applyFill="1" applyBorder="1"/>
    <xf numFmtId="0" fontId="38" fillId="25" borderId="14" xfId="0" applyFont="1" applyFill="1" applyBorder="1" applyAlignment="1">
      <alignment vertical="center"/>
    </xf>
    <xf numFmtId="0" fontId="38" fillId="25" borderId="27" xfId="0" applyFont="1" applyFill="1" applyBorder="1"/>
    <xf numFmtId="0" fontId="0" fillId="25" borderId="14" xfId="0" applyFont="1" applyFill="1" applyBorder="1"/>
    <xf numFmtId="0" fontId="0" fillId="4" borderId="14" xfId="0" applyFont="1" applyFill="1" applyBorder="1"/>
    <xf numFmtId="10" fontId="0" fillId="4" borderId="14" xfId="0" applyNumberFormat="1" applyFont="1" applyFill="1" applyBorder="1"/>
    <xf numFmtId="2" fontId="0" fillId="4" borderId="14" xfId="0" applyNumberFormat="1" applyFont="1" applyFill="1" applyBorder="1"/>
    <xf numFmtId="10" fontId="72" fillId="12" borderId="14" xfId="0" applyNumberFormat="1" applyFont="1" applyFill="1" applyBorder="1" applyAlignment="1">
      <alignment horizontal="center" vertical="center"/>
    </xf>
    <xf numFmtId="14" fontId="0" fillId="0" borderId="25" xfId="0" applyNumberFormat="1" applyFont="1" applyBorder="1"/>
    <xf numFmtId="0" fontId="53" fillId="8" borderId="14" xfId="0" applyFont="1" applyFill="1" applyBorder="1" applyAlignment="1">
      <alignment horizontal="center"/>
    </xf>
    <xf numFmtId="14" fontId="0" fillId="0" borderId="26" xfId="0" applyNumberFormat="1" applyFont="1" applyBorder="1"/>
    <xf numFmtId="164" fontId="32" fillId="4" borderId="14" xfId="2" applyNumberFormat="1" applyFont="1" applyFill="1" applyBorder="1" applyAlignment="1">
      <alignment wrapText="1"/>
    </xf>
    <xf numFmtId="0" fontId="32" fillId="4" borderId="14" xfId="2" applyNumberFormat="1" applyFont="1" applyFill="1" applyBorder="1" applyAlignment="1">
      <alignment wrapText="1"/>
    </xf>
    <xf numFmtId="14" fontId="0" fillId="0" borderId="14" xfId="0" applyNumberFormat="1" applyFont="1" applyBorder="1"/>
    <xf numFmtId="0" fontId="38" fillId="0" borderId="28" xfId="0" applyFont="1" applyBorder="1" applyAlignment="1">
      <alignment vertical="center"/>
    </xf>
    <xf numFmtId="0" fontId="38" fillId="0" borderId="29" xfId="0" applyFont="1" applyBorder="1"/>
    <xf numFmtId="0" fontId="0" fillId="0" borderId="14" xfId="0" applyFont="1" applyBorder="1"/>
    <xf numFmtId="0" fontId="38" fillId="25" borderId="28" xfId="0" applyFont="1" applyFill="1" applyBorder="1" applyAlignment="1">
      <alignment vertical="center"/>
    </xf>
    <xf numFmtId="0" fontId="38" fillId="25" borderId="29" xfId="0" applyFont="1" applyFill="1" applyBorder="1"/>
    <xf numFmtId="0" fontId="32" fillId="4" borderId="26" xfId="1" applyNumberFormat="1" applyFont="1" applyFill="1" applyBorder="1" applyAlignment="1">
      <alignment wrapText="1"/>
    </xf>
    <xf numFmtId="0" fontId="32" fillId="4" borderId="26" xfId="1" applyNumberFormat="1" applyFont="1" applyFill="1" applyBorder="1" applyAlignment="1"/>
    <xf numFmtId="0" fontId="44" fillId="4" borderId="26" xfId="0" applyFont="1" applyFill="1" applyBorder="1"/>
    <xf numFmtId="0" fontId="38" fillId="4" borderId="26" xfId="0" applyFont="1" applyFill="1" applyBorder="1"/>
    <xf numFmtId="0" fontId="38" fillId="0" borderId="26" xfId="0" applyFont="1" applyBorder="1" applyAlignment="1">
      <alignment vertical="center"/>
    </xf>
    <xf numFmtId="0" fontId="38" fillId="0" borderId="26" xfId="0" applyFont="1" applyBorder="1"/>
    <xf numFmtId="0" fontId="38" fillId="25" borderId="14" xfId="0" applyFont="1" applyFill="1" applyBorder="1"/>
    <xf numFmtId="0" fontId="38" fillId="0" borderId="14" xfId="0" applyFont="1" applyBorder="1" applyAlignment="1">
      <alignment vertical="center"/>
    </xf>
    <xf numFmtId="0" fontId="38" fillId="0" borderId="14" xfId="0" applyFont="1" applyBorder="1"/>
    <xf numFmtId="0" fontId="53" fillId="3" borderId="14" xfId="0" applyFont="1" applyFill="1" applyBorder="1" applyAlignment="1">
      <alignment horizontal="center"/>
    </xf>
    <xf numFmtId="0" fontId="45" fillId="10" borderId="14" xfId="2" applyNumberFormat="1" applyFont="1" applyFill="1" applyBorder="1" applyAlignment="1">
      <alignment wrapText="1"/>
    </xf>
    <xf numFmtId="0" fontId="32" fillId="10" borderId="26" xfId="2" applyNumberFormat="1" applyFont="1" applyFill="1" applyBorder="1" applyAlignment="1">
      <alignment wrapText="1"/>
    </xf>
    <xf numFmtId="164" fontId="32" fillId="10" borderId="14" xfId="2" applyNumberFormat="1" applyFont="1" applyFill="1" applyBorder="1" applyAlignment="1">
      <alignment wrapText="1"/>
    </xf>
    <xf numFmtId="0" fontId="32" fillId="10" borderId="14" xfId="2" applyNumberFormat="1" applyFont="1" applyFill="1" applyBorder="1" applyAlignment="1">
      <alignment wrapText="1"/>
    </xf>
    <xf numFmtId="0" fontId="38" fillId="25" borderId="26" xfId="0" applyFont="1" applyFill="1" applyBorder="1" applyAlignment="1">
      <alignment vertical="center"/>
    </xf>
    <xf numFmtId="0" fontId="0" fillId="25" borderId="26" xfId="0" applyFont="1" applyFill="1" applyBorder="1" applyAlignment="1">
      <alignment vertical="center"/>
    </xf>
    <xf numFmtId="14" fontId="0" fillId="25" borderId="26" xfId="0" applyNumberFormat="1" applyFont="1" applyFill="1" applyBorder="1"/>
    <xf numFmtId="0" fontId="38" fillId="25" borderId="26" xfId="0" applyFont="1" applyFill="1" applyBorder="1"/>
    <xf numFmtId="0" fontId="53" fillId="3" borderId="26" xfId="0" applyFont="1" applyFill="1" applyBorder="1" applyAlignment="1">
      <alignment horizontal="center"/>
    </xf>
    <xf numFmtId="0" fontId="32" fillId="11" borderId="26" xfId="2" applyNumberFormat="1" applyFont="1" applyFill="1" applyBorder="1" applyAlignment="1">
      <alignment wrapText="1"/>
    </xf>
    <xf numFmtId="164" fontId="32" fillId="11" borderId="26" xfId="2" applyNumberFormat="1" applyFont="1" applyFill="1" applyBorder="1" applyAlignment="1">
      <alignment wrapText="1"/>
    </xf>
    <xf numFmtId="0" fontId="32" fillId="11" borderId="14" xfId="2" applyNumberFormat="1" applyFont="1" applyFill="1" applyBorder="1" applyAlignment="1">
      <alignment wrapText="1"/>
    </xf>
    <xf numFmtId="0" fontId="32" fillId="12" borderId="26" xfId="2" applyNumberFormat="1" applyFont="1" applyFill="1" applyBorder="1" applyAlignment="1">
      <alignment wrapText="1"/>
    </xf>
    <xf numFmtId="0" fontId="36" fillId="12" borderId="26" xfId="2" applyNumberFormat="1" applyFont="1" applyFill="1" applyBorder="1" applyAlignment="1">
      <alignment wrapText="1"/>
    </xf>
    <xf numFmtId="164" fontId="36" fillId="12" borderId="14" xfId="2" applyNumberFormat="1" applyFont="1" applyFill="1" applyBorder="1" applyAlignment="1">
      <alignment wrapText="1"/>
    </xf>
    <xf numFmtId="0" fontId="36" fillId="12" borderId="14" xfId="2" applyNumberFormat="1" applyFont="1" applyFill="1" applyBorder="1" applyAlignment="1">
      <alignment wrapText="1"/>
    </xf>
    <xf numFmtId="0" fontId="32" fillId="13" borderId="14" xfId="2" applyNumberFormat="1" applyFont="1" applyFill="1" applyBorder="1" applyAlignment="1">
      <alignment wrapText="1"/>
    </xf>
    <xf numFmtId="0" fontId="36" fillId="13" borderId="14" xfId="2" applyNumberFormat="1" applyFont="1" applyFill="1" applyBorder="1" applyAlignment="1">
      <alignment wrapText="1"/>
    </xf>
    <xf numFmtId="164" fontId="36" fillId="13" borderId="14" xfId="2" applyNumberFormat="1" applyFont="1" applyFill="1" applyBorder="1" applyAlignment="1">
      <alignment wrapText="1"/>
    </xf>
    <xf numFmtId="0" fontId="53" fillId="14" borderId="26" xfId="0" applyFont="1" applyFill="1" applyBorder="1" applyAlignment="1">
      <alignment horizontal="center"/>
    </xf>
    <xf numFmtId="0" fontId="46" fillId="25" borderId="26" xfId="0" applyFont="1" applyFill="1" applyBorder="1" applyAlignment="1">
      <alignment vertical="center"/>
    </xf>
    <xf numFmtId="0" fontId="46" fillId="25" borderId="30" xfId="0" applyFont="1" applyFill="1" applyBorder="1"/>
    <xf numFmtId="0" fontId="53" fillId="14" borderId="14" xfId="0" applyFont="1" applyFill="1" applyBorder="1" applyAlignment="1">
      <alignment horizontal="center"/>
    </xf>
    <xf numFmtId="0" fontId="46" fillId="0" borderId="26" xfId="0" applyFont="1" applyBorder="1" applyAlignment="1">
      <alignment vertical="center"/>
    </xf>
    <xf numFmtId="0" fontId="46" fillId="0" borderId="31" xfId="0" applyFont="1" applyBorder="1"/>
    <xf numFmtId="0" fontId="38" fillId="0" borderId="27" xfId="0" applyFont="1" applyBorder="1"/>
    <xf numFmtId="0" fontId="53" fillId="3" borderId="26" xfId="1" applyNumberFormat="1" applyFont="1" applyFill="1" applyBorder="1" applyAlignment="1">
      <alignment horizontal="center"/>
    </xf>
    <xf numFmtId="0" fontId="0" fillId="0" borderId="14" xfId="0" applyFont="1" applyBorder="1" applyAlignment="1">
      <alignment vertical="center"/>
    </xf>
    <xf numFmtId="0" fontId="48" fillId="0" borderId="14" xfId="0" applyFont="1" applyBorder="1"/>
    <xf numFmtId="14" fontId="32" fillId="10" borderId="26" xfId="2" applyNumberFormat="1" applyFont="1" applyFill="1" applyBorder="1" applyAlignment="1">
      <alignment wrapText="1"/>
    </xf>
    <xf numFmtId="164" fontId="36" fillId="10" borderId="26" xfId="2" applyNumberFormat="1" applyFont="1" applyFill="1" applyBorder="1" applyAlignment="1">
      <alignment wrapText="1"/>
    </xf>
    <xf numFmtId="164" fontId="36" fillId="10" borderId="14" xfId="2" applyNumberFormat="1" applyFont="1" applyFill="1" applyBorder="1" applyAlignment="1">
      <alignment wrapText="1"/>
    </xf>
    <xf numFmtId="14" fontId="32" fillId="10" borderId="14" xfId="2" applyNumberFormat="1" applyFont="1" applyFill="1" applyBorder="1" applyAlignment="1">
      <alignment wrapText="1"/>
    </xf>
    <xf numFmtId="0" fontId="48" fillId="15" borderId="14" xfId="0" applyFont="1" applyFill="1" applyBorder="1" applyAlignment="1">
      <alignment vertical="center" wrapText="1"/>
    </xf>
    <xf numFmtId="0" fontId="48" fillId="25" borderId="14" xfId="0" applyFont="1" applyFill="1" applyBorder="1"/>
    <xf numFmtId="14" fontId="32" fillId="16" borderId="14" xfId="2" applyNumberFormat="1" applyFont="1" applyFill="1" applyBorder="1" applyAlignment="1">
      <alignment wrapText="1"/>
    </xf>
    <xf numFmtId="164" fontId="36" fillId="16" borderId="14" xfId="2" applyNumberFormat="1" applyFont="1" applyFill="1" applyBorder="1" applyAlignment="1">
      <alignment wrapText="1"/>
    </xf>
    <xf numFmtId="164" fontId="36" fillId="16" borderId="26" xfId="2" applyNumberFormat="1" applyFont="1" applyFill="1" applyBorder="1" applyAlignment="1">
      <alignment wrapText="1"/>
    </xf>
    <xf numFmtId="0" fontId="38" fillId="0" borderId="28" xfId="0" applyFont="1" applyBorder="1"/>
    <xf numFmtId="14" fontId="53" fillId="3" borderId="26" xfId="0" applyNumberFormat="1" applyFont="1" applyFill="1" applyBorder="1" applyAlignment="1">
      <alignment horizontal="center"/>
    </xf>
    <xf numFmtId="14" fontId="53" fillId="3" borderId="14" xfId="0" applyNumberFormat="1" applyFont="1" applyFill="1" applyBorder="1" applyAlignment="1">
      <alignment horizontal="center"/>
    </xf>
    <xf numFmtId="14" fontId="53" fillId="14" borderId="14" xfId="0" applyNumberFormat="1" applyFont="1" applyFill="1" applyBorder="1" applyAlignment="1">
      <alignment horizontal="center"/>
    </xf>
    <xf numFmtId="14" fontId="53" fillId="3" borderId="14" xfId="1" applyNumberFormat="1" applyFont="1" applyFill="1" applyBorder="1" applyAlignment="1">
      <alignment horizontal="center"/>
    </xf>
    <xf numFmtId="0" fontId="35" fillId="0" borderId="26" xfId="1" applyNumberFormat="1" applyFont="1" applyBorder="1" applyAlignment="1"/>
    <xf numFmtId="0" fontId="35" fillId="0" borderId="26" xfId="1" applyNumberFormat="1" applyFont="1" applyBorder="1" applyAlignment="1">
      <alignment wrapText="1"/>
    </xf>
    <xf numFmtId="0" fontId="37" fillId="4" borderId="28" xfId="0" applyFont="1" applyFill="1" applyBorder="1" applyAlignment="1">
      <alignment wrapText="1"/>
    </xf>
    <xf numFmtId="0" fontId="0" fillId="0" borderId="2" xfId="0" applyFont="1" applyBorder="1" applyAlignment="1">
      <alignment vertical="center"/>
    </xf>
    <xf numFmtId="0" fontId="49" fillId="25" borderId="26" xfId="1" applyNumberFormat="1" applyFont="1" applyFill="1" applyBorder="1" applyAlignment="1">
      <alignment vertical="center" wrapText="1"/>
    </xf>
    <xf numFmtId="0" fontId="49" fillId="0" borderId="26" xfId="1" applyNumberFormat="1" applyFont="1" applyBorder="1" applyAlignment="1">
      <alignment vertical="center" wrapText="1"/>
    </xf>
    <xf numFmtId="0" fontId="43" fillId="4" borderId="14" xfId="0" applyFont="1" applyFill="1" applyBorder="1" applyAlignment="1">
      <alignment wrapText="1"/>
    </xf>
    <xf numFmtId="0" fontId="37" fillId="4" borderId="14" xfId="0" applyFont="1" applyFill="1" applyBorder="1" applyAlignment="1">
      <alignment wrapText="1"/>
    </xf>
    <xf numFmtId="0" fontId="0" fillId="25" borderId="14" xfId="0" applyFont="1" applyFill="1" applyBorder="1" applyAlignment="1">
      <alignment vertical="center"/>
    </xf>
    <xf numFmtId="0" fontId="46" fillId="0" borderId="26" xfId="0" applyFont="1" applyBorder="1"/>
    <xf numFmtId="0" fontId="0" fillId="0" borderId="26" xfId="0" applyFont="1" applyBorder="1" applyAlignment="1">
      <alignment vertical="center"/>
    </xf>
    <xf numFmtId="0" fontId="46" fillId="25" borderId="14" xfId="0" applyFont="1" applyFill="1" applyBorder="1" applyAlignment="1">
      <alignment vertical="center"/>
    </xf>
    <xf numFmtId="0" fontId="46" fillId="25" borderId="14" xfId="0" applyFont="1" applyFill="1" applyBorder="1"/>
    <xf numFmtId="0" fontId="50" fillId="25" borderId="14" xfId="0" applyFont="1" applyFill="1" applyBorder="1" applyAlignment="1">
      <alignment vertical="center"/>
    </xf>
    <xf numFmtId="0" fontId="46" fillId="0" borderId="14" xfId="0" applyFont="1" applyBorder="1" applyAlignment="1">
      <alignment vertical="center"/>
    </xf>
    <xf numFmtId="0" fontId="46" fillId="0" borderId="14" xfId="0" applyFont="1" applyBorder="1"/>
    <xf numFmtId="0" fontId="50" fillId="0" borderId="14" xfId="0" applyFont="1" applyBorder="1" applyAlignment="1">
      <alignment vertical="center"/>
    </xf>
    <xf numFmtId="0" fontId="51" fillId="0" borderId="14" xfId="0" applyFont="1" applyBorder="1" applyAlignment="1">
      <alignment vertical="center"/>
    </xf>
    <xf numFmtId="0" fontId="36" fillId="10" borderId="26" xfId="2" applyNumberFormat="1" applyFont="1" applyFill="1" applyBorder="1" applyAlignment="1">
      <alignment wrapText="1"/>
    </xf>
    <xf numFmtId="0" fontId="36" fillId="10" borderId="14" xfId="2" applyNumberFormat="1" applyFont="1" applyFill="1" applyBorder="1" applyAlignment="1">
      <alignment wrapText="1"/>
    </xf>
    <xf numFmtId="0" fontId="34" fillId="3" borderId="26" xfId="0" applyFont="1" applyFill="1" applyBorder="1" applyAlignment="1">
      <alignment horizontal="center"/>
    </xf>
    <xf numFmtId="0" fontId="32" fillId="18" borderId="14" xfId="2" applyNumberFormat="1" applyFont="1" applyFill="1" applyBorder="1" applyAlignment="1">
      <alignment wrapText="1"/>
    </xf>
    <xf numFmtId="0" fontId="36" fillId="18" borderId="14" xfId="2" applyNumberFormat="1" applyFont="1" applyFill="1" applyBorder="1" applyAlignment="1">
      <alignment wrapText="1"/>
    </xf>
    <xf numFmtId="164" fontId="36" fillId="18" borderId="14" xfId="2" applyNumberFormat="1" applyFont="1" applyFill="1" applyBorder="1" applyAlignment="1">
      <alignment wrapText="1"/>
    </xf>
    <xf numFmtId="0" fontId="34" fillId="3" borderId="14" xfId="0" applyFont="1" applyFill="1" applyBorder="1" applyAlignment="1">
      <alignment horizontal="center"/>
    </xf>
    <xf numFmtId="164" fontId="32" fillId="11" borderId="14" xfId="2" applyNumberFormat="1" applyFont="1" applyFill="1" applyBorder="1" applyAlignment="1">
      <alignment wrapText="1"/>
    </xf>
    <xf numFmtId="14" fontId="0" fillId="20" borderId="14" xfId="0" applyNumberFormat="1" applyFont="1" applyFill="1" applyBorder="1"/>
    <xf numFmtId="0" fontId="54" fillId="17" borderId="26" xfId="1" applyNumberFormat="1" applyFont="1" applyFill="1" applyBorder="1" applyAlignment="1">
      <alignment horizontal="center"/>
    </xf>
    <xf numFmtId="0" fontId="55" fillId="19" borderId="26" xfId="1" applyNumberFormat="1" applyFont="1" applyFill="1" applyBorder="1" applyAlignment="1">
      <alignment wrapText="1"/>
    </xf>
    <xf numFmtId="0" fontId="32" fillId="4" borderId="26" xfId="0" applyFont="1" applyFill="1" applyBorder="1"/>
    <xf numFmtId="0" fontId="55" fillId="19" borderId="14" xfId="1" applyNumberFormat="1" applyFont="1" applyFill="1" applyBorder="1" applyAlignment="1">
      <alignment wrapText="1"/>
    </xf>
    <xf numFmtId="165" fontId="0" fillId="25" borderId="14" xfId="0" applyNumberFormat="1" applyFont="1" applyFill="1" applyBorder="1"/>
    <xf numFmtId="0" fontId="0" fillId="25" borderId="26" xfId="0" applyFont="1" applyFill="1" applyBorder="1"/>
    <xf numFmtId="0" fontId="54" fillId="17" borderId="14" xfId="1" applyNumberFormat="1" applyFont="1" applyFill="1" applyBorder="1" applyAlignment="1">
      <alignment horizontal="center"/>
    </xf>
    <xf numFmtId="165" fontId="0" fillId="0" borderId="14" xfId="0" applyNumberFormat="1" applyFont="1" applyBorder="1"/>
    <xf numFmtId="0" fontId="54" fillId="21" borderId="26" xfId="1" applyNumberFormat="1" applyFont="1" applyFill="1" applyBorder="1" applyAlignment="1">
      <alignment horizontal="center"/>
    </xf>
    <xf numFmtId="0" fontId="32" fillId="10" borderId="26" xfId="0" applyFont="1" applyFill="1" applyBorder="1" applyAlignment="1">
      <alignment wrapText="1"/>
    </xf>
    <xf numFmtId="0" fontId="0" fillId="10" borderId="26" xfId="0" applyFont="1" applyFill="1" applyBorder="1" applyAlignment="1">
      <alignment vertical="center" wrapText="1"/>
    </xf>
    <xf numFmtId="164" fontId="32" fillId="10" borderId="14" xfId="0" applyNumberFormat="1" applyFont="1" applyFill="1" applyBorder="1" applyAlignment="1">
      <alignment wrapText="1"/>
    </xf>
    <xf numFmtId="0" fontId="32" fillId="10" borderId="14" xfId="0" applyFont="1" applyFill="1" applyBorder="1" applyAlignment="1">
      <alignment wrapText="1"/>
    </xf>
    <xf numFmtId="0" fontId="0" fillId="10" borderId="14" xfId="0" applyFont="1" applyFill="1" applyBorder="1" applyAlignment="1">
      <alignment vertical="center" wrapText="1"/>
    </xf>
    <xf numFmtId="0" fontId="44" fillId="4" borderId="28" xfId="0" applyFont="1" applyFill="1" applyBorder="1"/>
    <xf numFmtId="0" fontId="0" fillId="25" borderId="28" xfId="0" applyFont="1" applyFill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32" fillId="18" borderId="14" xfId="0" applyFont="1" applyFill="1" applyBorder="1" applyAlignment="1">
      <alignment wrapText="1"/>
    </xf>
    <xf numFmtId="164" fontId="32" fillId="18" borderId="14" xfId="0" applyNumberFormat="1" applyFont="1" applyFill="1" applyBorder="1" applyAlignment="1">
      <alignment wrapText="1"/>
    </xf>
    <xf numFmtId="0" fontId="38" fillId="25" borderId="2" xfId="0" applyFont="1" applyFill="1" applyBorder="1"/>
    <xf numFmtId="0" fontId="34" fillId="8" borderId="26" xfId="1" applyNumberFormat="1" applyFont="1" applyFill="1" applyBorder="1" applyAlignment="1">
      <alignment horizontal="center"/>
    </xf>
    <xf numFmtId="0" fontId="56" fillId="4" borderId="26" xfId="1" applyNumberFormat="1" applyFont="1" applyFill="1" applyBorder="1" applyAlignment="1">
      <alignment wrapText="1"/>
    </xf>
    <xf numFmtId="0" fontId="58" fillId="25" borderId="29" xfId="0" applyFont="1" applyFill="1" applyBorder="1"/>
    <xf numFmtId="0" fontId="50" fillId="25" borderId="2" xfId="0" applyFont="1" applyFill="1" applyBorder="1" applyAlignment="1">
      <alignment vertical="center"/>
    </xf>
    <xf numFmtId="0" fontId="34" fillId="8" borderId="26" xfId="0" applyFont="1" applyFill="1" applyBorder="1" applyAlignment="1">
      <alignment horizontal="center"/>
    </xf>
    <xf numFmtId="0" fontId="32" fillId="11" borderId="26" xfId="0" applyFont="1" applyFill="1" applyBorder="1" applyAlignment="1">
      <alignment wrapText="1"/>
    </xf>
    <xf numFmtId="0" fontId="57" fillId="11" borderId="26" xfId="0" applyFont="1" applyFill="1" applyBorder="1" applyAlignment="1">
      <alignment vertical="center" wrapText="1"/>
    </xf>
    <xf numFmtId="164" fontId="32" fillId="11" borderId="26" xfId="0" applyNumberFormat="1" applyFont="1" applyFill="1" applyBorder="1" applyAlignment="1">
      <alignment wrapText="1"/>
    </xf>
    <xf numFmtId="0" fontId="59" fillId="0" borderId="29" xfId="0" applyFont="1" applyBorder="1" applyAlignment="1">
      <alignment vertical="center" wrapText="1"/>
    </xf>
    <xf numFmtId="0" fontId="34" fillId="14" borderId="26" xfId="0" applyFont="1" applyFill="1" applyBorder="1" applyAlignment="1">
      <alignment horizontal="center"/>
    </xf>
    <xf numFmtId="0" fontId="46" fillId="25" borderId="27" xfId="0" applyFont="1" applyFill="1" applyBorder="1"/>
    <xf numFmtId="0" fontId="46" fillId="0" borderId="28" xfId="0" applyFont="1" applyBorder="1"/>
    <xf numFmtId="0" fontId="46" fillId="0" borderId="29" xfId="0" applyFont="1" applyBorder="1"/>
    <xf numFmtId="0" fontId="32" fillId="4" borderId="14" xfId="0" applyFont="1" applyFill="1" applyBorder="1"/>
    <xf numFmtId="0" fontId="46" fillId="25" borderId="28" xfId="0" applyFont="1" applyFill="1" applyBorder="1"/>
    <xf numFmtId="0" fontId="46" fillId="25" borderId="29" xfId="0" applyFont="1" applyFill="1" applyBorder="1"/>
    <xf numFmtId="0" fontId="38" fillId="25" borderId="27" xfId="0" applyFont="1" applyFill="1" applyBorder="1" applyAlignment="1">
      <alignment vertical="center"/>
    </xf>
    <xf numFmtId="0" fontId="50" fillId="25" borderId="27" xfId="0" applyFont="1" applyFill="1" applyBorder="1" applyAlignment="1">
      <alignment vertical="center"/>
    </xf>
    <xf numFmtId="0" fontId="38" fillId="25" borderId="28" xfId="0" applyFont="1" applyFill="1" applyBorder="1"/>
    <xf numFmtId="0" fontId="40" fillId="4" borderId="14" xfId="0" applyFont="1" applyFill="1" applyBorder="1"/>
    <xf numFmtId="14" fontId="0" fillId="4" borderId="14" xfId="0" applyNumberFormat="1" applyFont="1" applyFill="1" applyBorder="1"/>
    <xf numFmtId="0" fontId="42" fillId="4" borderId="14" xfId="2" applyNumberFormat="1" applyFont="1" applyFill="1" applyBorder="1" applyAlignment="1">
      <alignment wrapText="1"/>
    </xf>
    <xf numFmtId="164" fontId="42" fillId="4" borderId="26" xfId="2" applyNumberFormat="1" applyFont="1" applyFill="1" applyBorder="1" applyAlignment="1">
      <alignment wrapText="1"/>
    </xf>
    <xf numFmtId="0" fontId="42" fillId="4" borderId="26" xfId="2" applyNumberFormat="1" applyFont="1" applyFill="1" applyBorder="1" applyAlignment="1">
      <alignment wrapText="1"/>
    </xf>
    <xf numFmtId="0" fontId="43" fillId="4" borderId="14" xfId="0" applyFont="1" applyFill="1" applyBorder="1"/>
    <xf numFmtId="1" fontId="0" fillId="4" borderId="26" xfId="0" applyNumberFormat="1" applyFont="1" applyFill="1" applyBorder="1"/>
    <xf numFmtId="0" fontId="0" fillId="4" borderId="26" xfId="0" applyFont="1" applyFill="1" applyBorder="1" applyAlignment="1">
      <alignment vertical="center"/>
    </xf>
    <xf numFmtId="14" fontId="0" fillId="4" borderId="26" xfId="0" applyNumberFormat="1" applyFont="1" applyFill="1" applyBorder="1"/>
    <xf numFmtId="0" fontId="0" fillId="4" borderId="26" xfId="0" applyFont="1" applyFill="1" applyBorder="1"/>
    <xf numFmtId="0" fontId="47" fillId="16" borderId="26" xfId="2" applyNumberFormat="1" applyFont="1" applyFill="1" applyBorder="1" applyAlignment="1">
      <alignment wrapText="1"/>
    </xf>
    <xf numFmtId="164" fontId="47" fillId="16" borderId="26" xfId="2" applyNumberFormat="1" applyFont="1" applyFill="1" applyBorder="1" applyAlignment="1">
      <alignment wrapText="1"/>
    </xf>
    <xf numFmtId="0" fontId="50" fillId="25" borderId="26" xfId="0" applyFont="1" applyFill="1" applyBorder="1" applyAlignment="1">
      <alignment vertical="center"/>
    </xf>
    <xf numFmtId="0" fontId="47" fillId="16" borderId="14" xfId="2" applyNumberFormat="1" applyFont="1" applyFill="1" applyBorder="1" applyAlignment="1">
      <alignment wrapText="1"/>
    </xf>
    <xf numFmtId="0" fontId="46" fillId="25" borderId="32" xfId="0" applyFont="1" applyFill="1" applyBorder="1"/>
    <xf numFmtId="0" fontId="46" fillId="25" borderId="31" xfId="0" applyFont="1" applyFill="1" applyBorder="1"/>
    <xf numFmtId="0" fontId="61" fillId="19" borderId="26" xfId="1" applyNumberFormat="1" applyFont="1" applyFill="1" applyBorder="1" applyAlignment="1"/>
    <xf numFmtId="0" fontId="55" fillId="19" borderId="26" xfId="1" applyNumberFormat="1" applyFont="1" applyFill="1" applyBorder="1" applyAlignment="1"/>
    <xf numFmtId="0" fontId="61" fillId="19" borderId="14" xfId="1" applyNumberFormat="1" applyFont="1" applyFill="1" applyBorder="1" applyAlignment="1"/>
    <xf numFmtId="0" fontId="55" fillId="19" borderId="14" xfId="1" applyNumberFormat="1" applyFont="1" applyFill="1" applyBorder="1" applyAlignment="1"/>
    <xf numFmtId="0" fontId="62" fillId="4" borderId="14" xfId="0" applyFont="1" applyFill="1" applyBorder="1"/>
    <xf numFmtId="0" fontId="44" fillId="8" borderId="14" xfId="0" applyFont="1" applyFill="1" applyBorder="1"/>
    <xf numFmtId="14" fontId="53" fillId="17" borderId="14" xfId="1" applyNumberFormat="1" applyFont="1" applyFill="1" applyBorder="1" applyAlignment="1">
      <alignment horizontal="center"/>
    </xf>
    <xf numFmtId="0" fontId="63" fillId="19" borderId="26" xfId="1" applyNumberFormat="1" applyFont="1" applyFill="1" applyBorder="1" applyAlignment="1">
      <alignment wrapText="1"/>
    </xf>
    <xf numFmtId="0" fontId="64" fillId="19" borderId="26" xfId="1" applyNumberFormat="1" applyFont="1" applyFill="1" applyBorder="1" applyAlignment="1">
      <alignment wrapText="1"/>
    </xf>
    <xf numFmtId="0" fontId="65" fillId="0" borderId="26" xfId="0" applyFont="1" applyBorder="1"/>
    <xf numFmtId="0" fontId="63" fillId="19" borderId="14" xfId="1" applyNumberFormat="1" applyFont="1" applyFill="1" applyBorder="1" applyAlignment="1">
      <alignment wrapText="1"/>
    </xf>
    <xf numFmtId="0" fontId="64" fillId="19" borderId="14" xfId="1" applyNumberFormat="1" applyFont="1" applyFill="1" applyBorder="1" applyAlignment="1">
      <alignment wrapText="1"/>
    </xf>
    <xf numFmtId="0" fontId="65" fillId="25" borderId="14" xfId="0" applyFont="1" applyFill="1" applyBorder="1"/>
    <xf numFmtId="0" fontId="56" fillId="22" borderId="26" xfId="2" applyNumberFormat="1" applyFont="1" applyFill="1" applyBorder="1" applyAlignment="1">
      <alignment wrapText="1"/>
    </xf>
    <xf numFmtId="164" fontId="56" fillId="22" borderId="26" xfId="2" applyNumberFormat="1" applyFont="1" applyFill="1" applyBorder="1" applyAlignment="1">
      <alignment wrapText="1"/>
    </xf>
    <xf numFmtId="0" fontId="56" fillId="22" borderId="14" xfId="2" applyNumberFormat="1" applyFont="1" applyFill="1" applyBorder="1" applyAlignment="1">
      <alignment wrapText="1"/>
    </xf>
    <xf numFmtId="164" fontId="56" fillId="22" borderId="14" xfId="2" applyNumberFormat="1" applyFont="1" applyFill="1" applyBorder="1" applyAlignment="1">
      <alignment wrapText="1"/>
    </xf>
    <xf numFmtId="0" fontId="56" fillId="23" borderId="26" xfId="2" applyNumberFormat="1" applyFont="1" applyFill="1" applyBorder="1" applyAlignment="1">
      <alignment wrapText="1"/>
    </xf>
    <xf numFmtId="164" fontId="56" fillId="23" borderId="26" xfId="2" applyNumberFormat="1" applyFont="1" applyFill="1" applyBorder="1" applyAlignment="1">
      <alignment wrapText="1"/>
    </xf>
    <xf numFmtId="0" fontId="56" fillId="23" borderId="14" xfId="2" applyNumberFormat="1" applyFont="1" applyFill="1" applyBorder="1" applyAlignment="1">
      <alignment wrapText="1"/>
    </xf>
    <xf numFmtId="164" fontId="56" fillId="23" borderId="14" xfId="2" applyNumberFormat="1" applyFont="1" applyFill="1" applyBorder="1" applyAlignment="1">
      <alignment wrapText="1"/>
    </xf>
    <xf numFmtId="0" fontId="56" fillId="11" borderId="26" xfId="2" applyNumberFormat="1" applyFont="1" applyFill="1" applyBorder="1" applyAlignment="1">
      <alignment wrapText="1"/>
    </xf>
    <xf numFmtId="164" fontId="56" fillId="11" borderId="26" xfId="2" applyNumberFormat="1" applyFont="1" applyFill="1" applyBorder="1" applyAlignment="1">
      <alignment wrapText="1"/>
    </xf>
    <xf numFmtId="0" fontId="56" fillId="11" borderId="14" xfId="2" applyNumberFormat="1" applyFont="1" applyFill="1" applyBorder="1" applyAlignment="1">
      <alignment wrapText="1"/>
    </xf>
    <xf numFmtId="164" fontId="56" fillId="11" borderId="14" xfId="2" applyNumberFormat="1" applyFont="1" applyFill="1" applyBorder="1" applyAlignment="1">
      <alignment wrapText="1"/>
    </xf>
    <xf numFmtId="0" fontId="32" fillId="4" borderId="14" xfId="1" applyNumberFormat="1" applyFont="1" applyFill="1" applyBorder="1" applyAlignment="1">
      <alignment wrapText="1"/>
    </xf>
    <xf numFmtId="0" fontId="38" fillId="25" borderId="2" xfId="0" applyFont="1" applyFill="1" applyBorder="1" applyAlignment="1">
      <alignment vertical="center"/>
    </xf>
    <xf numFmtId="0" fontId="38" fillId="4" borderId="2" xfId="0" applyFont="1" applyFill="1" applyBorder="1"/>
    <xf numFmtId="0" fontId="38" fillId="0" borderId="29" xfId="0" applyFont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38" fillId="4" borderId="28" xfId="0" applyFont="1" applyFill="1" applyBorder="1"/>
    <xf numFmtId="0" fontId="32" fillId="4" borderId="28" xfId="1" applyNumberFormat="1" applyFont="1" applyFill="1" applyBorder="1" applyAlignment="1"/>
    <xf numFmtId="0" fontId="46" fillId="25" borderId="26" xfId="0" applyFont="1" applyFill="1" applyBorder="1"/>
    <xf numFmtId="0" fontId="38" fillId="25" borderId="29" xfId="0" applyFont="1" applyFill="1" applyBorder="1" applyAlignment="1">
      <alignment vertical="center"/>
    </xf>
    <xf numFmtId="0" fontId="0" fillId="25" borderId="27" xfId="0" applyFont="1" applyFill="1" applyBorder="1" applyAlignment="1">
      <alignment vertical="center"/>
    </xf>
    <xf numFmtId="0" fontId="38" fillId="0" borderId="27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14" fontId="53" fillId="21" borderId="14" xfId="1" applyNumberFormat="1" applyFont="1" applyFill="1" applyBorder="1" applyAlignment="1">
      <alignment horizontal="center"/>
    </xf>
    <xf numFmtId="0" fontId="66" fillId="4" borderId="28" xfId="0" applyFont="1" applyFill="1" applyBorder="1" applyAlignment="1">
      <alignment wrapText="1"/>
    </xf>
    <xf numFmtId="0" fontId="37" fillId="4" borderId="27" xfId="0" applyFont="1" applyFill="1" applyBorder="1" applyAlignment="1">
      <alignment wrapText="1"/>
    </xf>
    <xf numFmtId="0" fontId="37" fillId="4" borderId="29" xfId="0" applyFont="1" applyFill="1" applyBorder="1" applyAlignment="1">
      <alignment wrapText="1"/>
    </xf>
    <xf numFmtId="0" fontId="38" fillId="4" borderId="29" xfId="0" applyFont="1" applyFill="1" applyBorder="1"/>
    <xf numFmtId="0" fontId="66" fillId="4" borderId="14" xfId="0" applyFont="1" applyFill="1" applyBorder="1" applyAlignment="1">
      <alignment wrapText="1"/>
    </xf>
    <xf numFmtId="14" fontId="0" fillId="25" borderId="24" xfId="0" applyNumberFormat="1" applyFont="1" applyFill="1" applyBorder="1"/>
    <xf numFmtId="14" fontId="0" fillId="25" borderId="10" xfId="0" applyNumberFormat="1" applyFont="1" applyFill="1" applyBorder="1"/>
    <xf numFmtId="0" fontId="39" fillId="4" borderId="33" xfId="0" applyFont="1" applyFill="1" applyBorder="1"/>
    <xf numFmtId="14" fontId="53" fillId="3" borderId="33" xfId="0" applyNumberFormat="1" applyFont="1" applyFill="1" applyBorder="1" applyAlignment="1">
      <alignment horizontal="center"/>
    </xf>
    <xf numFmtId="14" fontId="0" fillId="25" borderId="33" xfId="0" applyNumberFormat="1" applyFont="1" applyFill="1" applyBorder="1"/>
    <xf numFmtId="0" fontId="37" fillId="4" borderId="33" xfId="0" applyFont="1" applyFill="1" applyBorder="1" applyAlignment="1">
      <alignment wrapText="1"/>
    </xf>
    <xf numFmtId="0" fontId="44" fillId="4" borderId="10" xfId="0" applyFont="1" applyFill="1" applyBorder="1"/>
    <xf numFmtId="0" fontId="44" fillId="4" borderId="34" xfId="0" applyFont="1" applyFill="1" applyBorder="1"/>
    <xf numFmtId="0" fontId="38" fillId="25" borderId="23" xfId="0" applyFont="1" applyFill="1" applyBorder="1" applyAlignment="1">
      <alignment vertical="center"/>
    </xf>
    <xf numFmtId="0" fontId="0" fillId="25" borderId="23" xfId="0" applyFont="1" applyFill="1" applyBorder="1" applyAlignment="1">
      <alignment vertical="center"/>
    </xf>
    <xf numFmtId="0" fontId="38" fillId="4" borderId="10" xfId="0" applyFont="1" applyFill="1" applyBorder="1"/>
    <xf numFmtId="0" fontId="38" fillId="25" borderId="34" xfId="0" applyFont="1" applyFill="1" applyBorder="1"/>
    <xf numFmtId="2" fontId="0" fillId="4" borderId="10" xfId="0" applyNumberFormat="1" applyFont="1" applyFill="1" applyBorder="1"/>
    <xf numFmtId="14" fontId="0" fillId="0" borderId="4" xfId="0" applyNumberFormat="1" applyBorder="1"/>
    <xf numFmtId="14" fontId="0" fillId="25" borderId="4" xfId="0" applyNumberFormat="1" applyFont="1" applyFill="1" applyBorder="1"/>
    <xf numFmtId="0" fontId="37" fillId="4" borderId="4" xfId="0" applyFont="1" applyFill="1" applyBorder="1" applyAlignment="1">
      <alignment wrapText="1"/>
    </xf>
    <xf numFmtId="0" fontId="44" fillId="4" borderId="4" xfId="0" applyFont="1" applyFill="1" applyBorder="1"/>
    <xf numFmtId="2" fontId="0" fillId="4" borderId="4" xfId="0" applyNumberFormat="1" applyFill="1" applyBorder="1"/>
    <xf numFmtId="2" fontId="0" fillId="4" borderId="35" xfId="0" applyNumberFormat="1" applyFont="1" applyFill="1" applyBorder="1"/>
    <xf numFmtId="2" fontId="0" fillId="4" borderId="7" xfId="0" applyNumberFormat="1" applyFill="1" applyBorder="1"/>
    <xf numFmtId="2" fontId="0" fillId="4" borderId="36" xfId="0" applyNumberFormat="1" applyFont="1" applyFill="1" applyBorder="1"/>
    <xf numFmtId="0" fontId="0" fillId="35" borderId="1" xfId="0" applyFill="1" applyBorder="1" applyAlignment="1">
      <alignment horizontal="center" vertical="center" wrapText="1"/>
    </xf>
    <xf numFmtId="0" fontId="100" fillId="35" borderId="1" xfId="0" applyFont="1" applyFill="1" applyBorder="1" applyAlignment="1">
      <alignment horizontal="center" vertical="center" wrapText="1"/>
    </xf>
    <xf numFmtId="0" fontId="43" fillId="6" borderId="1" xfId="0" applyFont="1" applyFill="1" applyBorder="1" applyAlignment="1">
      <alignment wrapText="1"/>
    </xf>
    <xf numFmtId="2" fontId="0" fillId="4" borderId="1" xfId="0" applyNumberFormat="1" applyFont="1" applyFill="1" applyBorder="1"/>
    <xf numFmtId="0" fontId="0" fillId="35" borderId="4" xfId="0" applyFill="1" applyBorder="1" applyAlignment="1">
      <alignment horizontal="center" vertical="center" wrapText="1"/>
    </xf>
    <xf numFmtId="0" fontId="100" fillId="35" borderId="4" xfId="0" applyFont="1" applyFill="1" applyBorder="1" applyAlignment="1">
      <alignment horizontal="center" vertical="center" wrapText="1"/>
    </xf>
    <xf numFmtId="0" fontId="0" fillId="36" borderId="1" xfId="0" applyFill="1" applyBorder="1" applyAlignment="1">
      <alignment horizontal="center" vertical="center" wrapText="1"/>
    </xf>
    <xf numFmtId="0" fontId="100" fillId="36" borderId="1" xfId="0" applyFont="1" applyFill="1" applyBorder="1" applyAlignment="1">
      <alignment horizontal="center" vertical="center" wrapText="1"/>
    </xf>
    <xf numFmtId="14" fontId="0" fillId="25" borderId="11" xfId="0" applyNumberFormat="1" applyFont="1" applyFill="1" applyBorder="1"/>
    <xf numFmtId="0" fontId="45" fillId="0" borderId="0" xfId="0" applyFont="1" applyBorder="1" applyAlignment="1">
      <alignment wrapText="1"/>
    </xf>
    <xf numFmtId="0" fontId="0" fillId="18" borderId="1" xfId="0" applyFill="1" applyBorder="1" applyAlignment="1">
      <alignment horizontal="center" vertical="center" wrapText="1"/>
    </xf>
    <xf numFmtId="0" fontId="100" fillId="18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vertical="center"/>
    </xf>
    <xf numFmtId="0" fontId="37" fillId="4" borderId="35" xfId="0" applyFont="1" applyFill="1" applyBorder="1" applyAlignment="1">
      <alignment wrapText="1"/>
    </xf>
    <xf numFmtId="0" fontId="66" fillId="4" borderId="35" xfId="0" applyFont="1" applyFill="1" applyBorder="1" applyAlignment="1">
      <alignment wrapText="1"/>
    </xf>
    <xf numFmtId="0" fontId="37" fillId="4" borderId="0" xfId="0" applyFont="1" applyFill="1" applyBorder="1" applyAlignment="1">
      <alignment wrapText="1"/>
    </xf>
    <xf numFmtId="171" fontId="0" fillId="0" borderId="1" xfId="0" applyNumberFormat="1" applyBorder="1"/>
    <xf numFmtId="171" fontId="0" fillId="0" borderId="4" xfId="0" applyNumberFormat="1" applyBorder="1"/>
    <xf numFmtId="14" fontId="0" fillId="0" borderId="7" xfId="0" applyNumberFormat="1" applyBorder="1"/>
    <xf numFmtId="14" fontId="0" fillId="25" borderId="7" xfId="0" applyNumberFormat="1" applyFont="1" applyFill="1" applyBorder="1"/>
    <xf numFmtId="0" fontId="0" fillId="27" borderId="12" xfId="0" applyFill="1" applyBorder="1" applyAlignment="1">
      <alignment horizontal="center" vertical="center" wrapText="1"/>
    </xf>
    <xf numFmtId="0" fontId="0" fillId="27" borderId="12" xfId="0" applyFill="1" applyBorder="1" applyAlignment="1">
      <alignment horizontal="center" vertical="center"/>
    </xf>
    <xf numFmtId="0" fontId="100" fillId="27" borderId="12" xfId="0" applyFont="1" applyFill="1" applyBorder="1" applyAlignment="1">
      <alignment horizontal="center" vertical="center" wrapText="1"/>
    </xf>
    <xf numFmtId="0" fontId="37" fillId="4" borderId="7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45" fillId="0" borderId="1" xfId="0" applyFont="1" applyBorder="1" applyAlignment="1">
      <alignment wrapText="1"/>
    </xf>
    <xf numFmtId="0" fontId="26" fillId="0" borderId="1" xfId="0" applyFont="1" applyBorder="1" applyAlignment="1">
      <alignment vertical="center"/>
    </xf>
    <xf numFmtId="0" fontId="45" fillId="0" borderId="1" xfId="0" applyFont="1" applyBorder="1"/>
    <xf numFmtId="0" fontId="50" fillId="0" borderId="1" xfId="0" applyFont="1" applyBorder="1" applyAlignment="1">
      <alignment vertical="center"/>
    </xf>
    <xf numFmtId="14" fontId="53" fillId="24" borderId="1" xfId="0" applyNumberFormat="1" applyFont="1" applyFill="1" applyBorder="1" applyAlignment="1">
      <alignment horizontal="center"/>
    </xf>
    <xf numFmtId="0" fontId="43" fillId="26" borderId="1" xfId="0" applyFont="1" applyFill="1" applyBorder="1" applyAlignment="1">
      <alignment wrapText="1"/>
    </xf>
    <xf numFmtId="0" fontId="52" fillId="4" borderId="1" xfId="0" applyFont="1" applyFill="1" applyBorder="1"/>
    <xf numFmtId="0" fontId="98" fillId="34" borderId="27" xfId="0" applyFont="1" applyFill="1" applyBorder="1" applyAlignment="1">
      <alignment horizontal="center" vertical="center" wrapText="1"/>
    </xf>
    <xf numFmtId="0" fontId="35" fillId="9" borderId="2" xfId="1" applyNumberFormat="1" applyFont="1" applyFill="1" applyBorder="1" applyAlignment="1">
      <alignment wrapText="1"/>
    </xf>
    <xf numFmtId="14" fontId="0" fillId="0" borderId="2" xfId="0" applyNumberFormat="1" applyFont="1" applyBorder="1"/>
    <xf numFmtId="14" fontId="0" fillId="25" borderId="27" xfId="0" applyNumberFormat="1" applyFont="1" applyFill="1" applyBorder="1"/>
    <xf numFmtId="14" fontId="0" fillId="0" borderId="27" xfId="0" applyNumberFormat="1" applyFont="1" applyBorder="1"/>
    <xf numFmtId="0" fontId="35" fillId="9" borderId="2" xfId="0" applyFont="1" applyFill="1" applyBorder="1"/>
    <xf numFmtId="14" fontId="0" fillId="25" borderId="2" xfId="0" applyNumberFormat="1" applyFont="1" applyFill="1" applyBorder="1"/>
    <xf numFmtId="0" fontId="35" fillId="25" borderId="2" xfId="1" applyNumberFormat="1" applyFont="1" applyFill="1" applyBorder="1" applyAlignment="1">
      <alignment wrapText="1"/>
    </xf>
    <xf numFmtId="0" fontId="35" fillId="25" borderId="2" xfId="1" applyNumberFormat="1" applyFont="1" applyFill="1" applyBorder="1" applyAlignment="1">
      <alignment vertical="center" wrapText="1"/>
    </xf>
    <xf numFmtId="0" fontId="35" fillId="25" borderId="27" xfId="1" applyNumberFormat="1" applyFont="1" applyFill="1" applyBorder="1" applyAlignment="1">
      <alignment wrapText="1"/>
    </xf>
    <xf numFmtId="0" fontId="41" fillId="4" borderId="27" xfId="0" applyFont="1" applyFill="1" applyBorder="1" applyAlignment="1">
      <alignment horizontal="center"/>
    </xf>
    <xf numFmtId="0" fontId="60" fillId="25" borderId="2" xfId="1" applyNumberFormat="1" applyFont="1" applyFill="1" applyBorder="1" applyAlignment="1">
      <alignment vertical="center" wrapText="1"/>
    </xf>
    <xf numFmtId="0" fontId="35" fillId="0" borderId="2" xfId="1" applyNumberFormat="1" applyFont="1" applyBorder="1" applyAlignment="1">
      <alignment vertical="center" wrapText="1"/>
    </xf>
    <xf numFmtId="0" fontId="35" fillId="0" borderId="2" xfId="1" applyNumberFormat="1" applyFont="1" applyBorder="1" applyAlignment="1">
      <alignment wrapText="1"/>
    </xf>
    <xf numFmtId="0" fontId="35" fillId="25" borderId="29" xfId="1" applyNumberFormat="1" applyFont="1" applyFill="1" applyBorder="1" applyAlignment="1">
      <alignment wrapText="1"/>
    </xf>
    <xf numFmtId="14" fontId="0" fillId="25" borderId="37" xfId="0" applyNumberFormat="1" applyFont="1" applyFill="1" applyBorder="1"/>
    <xf numFmtId="0" fontId="0" fillId="0" borderId="38" xfId="0" applyBorder="1"/>
    <xf numFmtId="0" fontId="0" fillId="0" borderId="39" xfId="0" applyBorder="1"/>
    <xf numFmtId="0" fontId="35" fillId="9" borderId="40" xfId="0" applyFont="1" applyFill="1" applyBorder="1"/>
    <xf numFmtId="0" fontId="35" fillId="9" borderId="41" xfId="0" applyFont="1" applyFill="1" applyBorder="1"/>
    <xf numFmtId="0" fontId="92" fillId="0" borderId="42" xfId="1" applyFont="1" applyBorder="1" applyAlignment="1">
      <alignment wrapText="1"/>
    </xf>
    <xf numFmtId="0" fontId="35" fillId="0" borderId="38" xfId="1" applyBorder="1" applyAlignment="1">
      <alignment wrapText="1"/>
    </xf>
    <xf numFmtId="0" fontId="35" fillId="0" borderId="43" xfId="1" applyFont="1" applyBorder="1" applyAlignment="1">
      <alignment wrapText="1"/>
    </xf>
    <xf numFmtId="0" fontId="35" fillId="0" borderId="40" xfId="1" applyBorder="1" applyAlignment="1">
      <alignment wrapText="1"/>
    </xf>
    <xf numFmtId="0" fontId="35" fillId="0" borderId="17" xfId="1" applyBorder="1" applyAlignment="1">
      <alignment wrapText="1"/>
    </xf>
    <xf numFmtId="0" fontId="0" fillId="0" borderId="17" xfId="0" applyBorder="1"/>
    <xf numFmtId="0" fontId="35" fillId="0" borderId="38" xfId="1" applyBorder="1"/>
    <xf numFmtId="0" fontId="35" fillId="0" borderId="16" xfId="1" applyBorder="1" applyAlignment="1">
      <alignment wrapText="1"/>
    </xf>
    <xf numFmtId="0" fontId="35" fillId="0" borderId="44" xfId="1" applyBorder="1"/>
    <xf numFmtId="0" fontId="0" fillId="0" borderId="38" xfId="0" applyBorder="1" applyAlignment="1">
      <alignment wrapText="1"/>
    </xf>
    <xf numFmtId="0" fontId="0" fillId="0" borderId="17" xfId="0" applyBorder="1" applyAlignment="1">
      <alignment wrapText="1"/>
    </xf>
    <xf numFmtId="0" fontId="53" fillId="8" borderId="1" xfId="1" applyNumberFormat="1" applyFont="1" applyFill="1" applyBorder="1" applyAlignment="1">
      <alignment horizontal="center"/>
    </xf>
    <xf numFmtId="0" fontId="53" fillId="8" borderId="1" xfId="0" applyFont="1" applyFill="1" applyBorder="1" applyAlignment="1">
      <alignment horizontal="center"/>
    </xf>
    <xf numFmtId="0" fontId="53" fillId="3" borderId="1" xfId="0" applyFont="1" applyFill="1" applyBorder="1" applyAlignment="1">
      <alignment horizontal="center"/>
    </xf>
    <xf numFmtId="0" fontId="53" fillId="14" borderId="1" xfId="0" applyFont="1" applyFill="1" applyBorder="1" applyAlignment="1">
      <alignment horizontal="center"/>
    </xf>
    <xf numFmtId="0" fontId="53" fillId="3" borderId="1" xfId="1" applyNumberFormat="1" applyFont="1" applyFill="1" applyBorder="1" applyAlignment="1">
      <alignment horizontal="center"/>
    </xf>
    <xf numFmtId="14" fontId="53" fillId="3" borderId="1" xfId="1" applyNumberFormat="1" applyFont="1" applyFill="1" applyBorder="1" applyAlignment="1">
      <alignment horizontal="center"/>
    </xf>
    <xf numFmtId="0" fontId="34" fillId="3" borderId="1" xfId="0" applyFont="1" applyFill="1" applyBorder="1" applyAlignment="1">
      <alignment horizontal="center"/>
    </xf>
    <xf numFmtId="0" fontId="54" fillId="17" borderId="1" xfId="1" applyNumberFormat="1" applyFont="1" applyFill="1" applyBorder="1" applyAlignment="1">
      <alignment horizontal="center"/>
    </xf>
    <xf numFmtId="0" fontId="54" fillId="21" borderId="1" xfId="1" applyNumberFormat="1" applyFont="1" applyFill="1" applyBorder="1" applyAlignment="1">
      <alignment horizontal="center"/>
    </xf>
    <xf numFmtId="0" fontId="34" fillId="8" borderId="1" xfId="1" applyNumberFormat="1" applyFont="1" applyFill="1" applyBorder="1" applyAlignment="1">
      <alignment horizontal="center"/>
    </xf>
    <xf numFmtId="0" fontId="34" fillId="8" borderId="1" xfId="0" applyFont="1" applyFill="1" applyBorder="1" applyAlignment="1">
      <alignment horizontal="center"/>
    </xf>
    <xf numFmtId="0" fontId="34" fillId="14" borderId="1" xfId="0" applyFont="1" applyFill="1" applyBorder="1" applyAlignment="1">
      <alignment horizontal="center"/>
    </xf>
    <xf numFmtId="14" fontId="53" fillId="17" borderId="1" xfId="1" applyNumberFormat="1" applyFont="1" applyFill="1" applyBorder="1" applyAlignment="1">
      <alignment horizontal="center"/>
    </xf>
    <xf numFmtId="14" fontId="53" fillId="21" borderId="1" xfId="1" applyNumberFormat="1" applyFont="1" applyFill="1" applyBorder="1" applyAlignment="1">
      <alignment horizontal="center"/>
    </xf>
    <xf numFmtId="14" fontId="53" fillId="8" borderId="1" xfId="0" applyNumberFormat="1" applyFont="1" applyFill="1" applyBorder="1" applyAlignment="1">
      <alignment horizontal="center"/>
    </xf>
    <xf numFmtId="0" fontId="96" fillId="19" borderId="7" xfId="1" applyFont="1" applyFill="1" applyBorder="1" applyAlignment="1">
      <alignment wrapText="1"/>
    </xf>
    <xf numFmtId="0" fontId="97" fillId="19" borderId="7" xfId="1" applyFont="1" applyFill="1" applyBorder="1" applyAlignment="1">
      <alignment wrapText="1"/>
    </xf>
    <xf numFmtId="0" fontId="43" fillId="0" borderId="7" xfId="0" applyFont="1" applyBorder="1"/>
    <xf numFmtId="0" fontId="58" fillId="0" borderId="7" xfId="0" applyFont="1" applyBorder="1"/>
    <xf numFmtId="0" fontId="50" fillId="0" borderId="7" xfId="0" applyFont="1" applyBorder="1"/>
    <xf numFmtId="14" fontId="101" fillId="0" borderId="16" xfId="1" applyNumberFormat="1" applyFont="1" applyBorder="1" applyAlignment="1">
      <alignment wrapText="1"/>
    </xf>
    <xf numFmtId="17" fontId="0" fillId="0" borderId="4" xfId="0" applyNumberFormat="1" applyBorder="1"/>
    <xf numFmtId="0" fontId="0" fillId="4" borderId="35" xfId="0" applyFont="1" applyFill="1" applyBorder="1"/>
    <xf numFmtId="10" fontId="0" fillId="4" borderId="35" xfId="0" applyNumberFormat="1" applyFont="1" applyFill="1" applyBorder="1"/>
    <xf numFmtId="10" fontId="72" fillId="12" borderId="35" xfId="0" applyNumberFormat="1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 wrapText="1"/>
    </xf>
    <xf numFmtId="10" fontId="0" fillId="4" borderId="1" xfId="0" applyNumberFormat="1" applyFont="1" applyFill="1" applyBorder="1"/>
    <xf numFmtId="10" fontId="72" fillId="12" borderId="1" xfId="0" applyNumberFormat="1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 wrapText="1"/>
    </xf>
    <xf numFmtId="0" fontId="35" fillId="19" borderId="1" xfId="1" applyFont="1" applyFill="1" applyBorder="1" applyAlignment="1">
      <alignment wrapText="1"/>
    </xf>
    <xf numFmtId="14" fontId="102" fillId="19" borderId="1" xfId="1" applyNumberFormat="1" applyFont="1" applyFill="1" applyBorder="1" applyAlignment="1">
      <alignment horizontal="center" wrapText="1"/>
    </xf>
    <xf numFmtId="0" fontId="55" fillId="0" borderId="1" xfId="1" applyFont="1" applyBorder="1" applyAlignment="1">
      <alignment wrapText="1"/>
    </xf>
    <xf numFmtId="0" fontId="63" fillId="0" borderId="1" xfId="1" applyFont="1" applyBorder="1" applyAlignment="1">
      <alignment wrapText="1"/>
    </xf>
    <xf numFmtId="0" fontId="35" fillId="0" borderId="1" xfId="1" applyFont="1" applyBorder="1" applyAlignment="1">
      <alignment wrapText="1"/>
    </xf>
    <xf numFmtId="0" fontId="0" fillId="12" borderId="1" xfId="0" applyFill="1" applyBorder="1" applyAlignment="1">
      <alignment horizontal="center" vertical="center" wrapText="1"/>
    </xf>
    <xf numFmtId="0" fontId="104" fillId="4" borderId="1" xfId="0" applyFont="1" applyFill="1" applyBorder="1"/>
    <xf numFmtId="0" fontId="38" fillId="0" borderId="1" xfId="0" applyFont="1" applyFill="1" applyBorder="1" applyAlignment="1">
      <alignment vertical="center"/>
    </xf>
    <xf numFmtId="0" fontId="23" fillId="0" borderId="1" xfId="0" applyFont="1" applyBorder="1"/>
    <xf numFmtId="0" fontId="65" fillId="0" borderId="1" xfId="0" applyFont="1" applyBorder="1"/>
    <xf numFmtId="0" fontId="0" fillId="22" borderId="1" xfId="0" applyFill="1" applyBorder="1" applyAlignment="1">
      <alignment horizontal="center" vertical="center" wrapText="1"/>
    </xf>
    <xf numFmtId="0" fontId="25" fillId="0" borderId="1" xfId="0" applyFont="1" applyBorder="1" applyAlignment="1">
      <alignment vertical="center"/>
    </xf>
    <xf numFmtId="0" fontId="0" fillId="27" borderId="1" xfId="0" applyFill="1" applyBorder="1" applyAlignment="1">
      <alignment horizontal="center" vertical="center" wrapText="1"/>
    </xf>
    <xf numFmtId="0" fontId="52" fillId="0" borderId="4" xfId="0" applyFont="1" applyBorder="1"/>
    <xf numFmtId="2" fontId="0" fillId="0" borderId="1" xfId="0" applyNumberFormat="1" applyBorder="1"/>
    <xf numFmtId="1" fontId="0" fillId="0" borderId="0" xfId="0" applyNumberFormat="1"/>
    <xf numFmtId="14" fontId="0" fillId="14" borderId="1" xfId="0" applyNumberFormat="1" applyFill="1" applyBorder="1"/>
    <xf numFmtId="2" fontId="0" fillId="0" borderId="4" xfId="0" applyNumberFormat="1" applyBorder="1"/>
    <xf numFmtId="17" fontId="0" fillId="0" borderId="7" xfId="0" applyNumberFormat="1" applyBorder="1"/>
    <xf numFmtId="2" fontId="0" fillId="0" borderId="7" xfId="0" applyNumberFormat="1" applyBorder="1"/>
    <xf numFmtId="0" fontId="44" fillId="11" borderId="1" xfId="0" applyFont="1" applyFill="1" applyBorder="1" applyAlignment="1">
      <alignment horizontal="center" vertical="center" wrapText="1"/>
    </xf>
    <xf numFmtId="0" fontId="107" fillId="11" borderId="1" xfId="0" applyFont="1" applyFill="1" applyBorder="1" applyAlignment="1">
      <alignment horizontal="center" vertical="center" wrapText="1"/>
    </xf>
    <xf numFmtId="0" fontId="106" fillId="0" borderId="1" xfId="0" applyFont="1" applyBorder="1"/>
    <xf numFmtId="0" fontId="44" fillId="27" borderId="1" xfId="0" applyFont="1" applyFill="1" applyBorder="1" applyAlignment="1">
      <alignment horizontal="center" vertical="center" wrapText="1"/>
    </xf>
    <xf numFmtId="0" fontId="107" fillId="27" borderId="1" xfId="0" applyFont="1" applyFill="1" applyBorder="1" applyAlignment="1">
      <alignment horizontal="center" vertical="center" wrapText="1"/>
    </xf>
    <xf numFmtId="0" fontId="108" fillId="5" borderId="14" xfId="0" applyFont="1" applyFill="1" applyBorder="1" applyAlignment="1">
      <alignment horizontal="center" vertical="center" wrapText="1"/>
    </xf>
    <xf numFmtId="14" fontId="109" fillId="3" borderId="1" xfId="0" applyNumberFormat="1" applyFont="1" applyFill="1" applyBorder="1" applyAlignment="1">
      <alignment horizontal="center"/>
    </xf>
    <xf numFmtId="14" fontId="109" fillId="14" borderId="1" xfId="0" applyNumberFormat="1" applyFont="1" applyFill="1" applyBorder="1" applyAlignment="1">
      <alignment horizontal="center"/>
    </xf>
    <xf numFmtId="0" fontId="110" fillId="0" borderId="1" xfId="0" applyFont="1" applyBorder="1"/>
    <xf numFmtId="0" fontId="110" fillId="3" borderId="1" xfId="0" applyFont="1" applyFill="1" applyBorder="1"/>
    <xf numFmtId="0" fontId="45" fillId="0" borderId="1" xfId="1" applyFont="1" applyBorder="1" applyAlignment="1">
      <alignment wrapText="1"/>
    </xf>
    <xf numFmtId="0" fontId="111" fillId="0" borderId="1" xfId="1" applyFont="1" applyBorder="1" applyAlignment="1">
      <alignment wrapText="1"/>
    </xf>
    <xf numFmtId="0" fontId="112" fillId="0" borderId="1" xfId="1" applyFont="1" applyBorder="1" applyAlignment="1">
      <alignment wrapText="1"/>
    </xf>
    <xf numFmtId="0" fontId="23" fillId="0" borderId="1" xfId="0" applyFont="1" applyBorder="1" applyAlignment="1">
      <alignment vertical="center"/>
    </xf>
    <xf numFmtId="0" fontId="93" fillId="0" borderId="1" xfId="1" applyFont="1" applyBorder="1" applyAlignment="1">
      <alignment wrapText="1"/>
    </xf>
    <xf numFmtId="14" fontId="0" fillId="4" borderId="1" xfId="0" applyNumberFormat="1" applyFill="1" applyBorder="1"/>
    <xf numFmtId="0" fontId="45" fillId="0" borderId="1" xfId="1" applyFont="1" applyBorder="1"/>
    <xf numFmtId="9" fontId="98" fillId="2" borderId="14" xfId="0" applyNumberFormat="1" applyFont="1" applyFill="1" applyBorder="1" applyAlignment="1">
      <alignment horizontal="center" vertical="center" wrapText="1"/>
    </xf>
    <xf numFmtId="16" fontId="37" fillId="4" borderId="14" xfId="0" applyNumberFormat="1" applyFont="1" applyFill="1" applyBorder="1" applyAlignment="1">
      <alignment wrapText="1"/>
    </xf>
    <xf numFmtId="17" fontId="37" fillId="4" borderId="14" xfId="0" applyNumberFormat="1" applyFont="1" applyFill="1" applyBorder="1" applyAlignment="1">
      <alignment wrapText="1"/>
    </xf>
    <xf numFmtId="16" fontId="37" fillId="4" borderId="28" xfId="0" applyNumberFormat="1" applyFont="1" applyFill="1" applyBorder="1" applyAlignment="1">
      <alignment wrapText="1"/>
    </xf>
    <xf numFmtId="171" fontId="0" fillId="0" borderId="7" xfId="0" applyNumberFormat="1" applyBorder="1"/>
    <xf numFmtId="0" fontId="114" fillId="27" borderId="1" xfId="0" applyFont="1" applyFill="1" applyBorder="1" applyAlignment="1">
      <alignment horizontal="center" vertical="center" wrapText="1"/>
    </xf>
    <xf numFmtId="0" fontId="115" fillId="27" borderId="1" xfId="0" applyFont="1" applyFill="1" applyBorder="1" applyAlignment="1">
      <alignment horizontal="center" vertical="center" wrapText="1"/>
    </xf>
    <xf numFmtId="0" fontId="44" fillId="23" borderId="1" xfId="0" applyFont="1" applyFill="1" applyBorder="1" applyAlignment="1">
      <alignment horizontal="center" vertical="center" wrapText="1"/>
    </xf>
    <xf numFmtId="0" fontId="107" fillId="23" borderId="1" xfId="0" applyFont="1" applyFill="1" applyBorder="1" applyAlignment="1">
      <alignment horizontal="center" vertical="center" wrapText="1"/>
    </xf>
    <xf numFmtId="0" fontId="44" fillId="16" borderId="1" xfId="0" applyFont="1" applyFill="1" applyBorder="1" applyAlignment="1">
      <alignment horizontal="center" vertical="center" wrapText="1"/>
    </xf>
    <xf numFmtId="0" fontId="107" fillId="16" borderId="1" xfId="0" applyFont="1" applyFill="1" applyBorder="1" applyAlignment="1">
      <alignment horizontal="center" vertical="center" wrapText="1"/>
    </xf>
    <xf numFmtId="0" fontId="117" fillId="0" borderId="1" xfId="0" applyFont="1" applyBorder="1" applyAlignment="1">
      <alignment horizontal="center" vertical="center" wrapText="1"/>
    </xf>
    <xf numFmtId="0" fontId="100" fillId="0" borderId="1" xfId="0" applyFont="1" applyBorder="1" applyAlignment="1">
      <alignment horizontal="center" vertical="center" wrapText="1"/>
    </xf>
    <xf numFmtId="0" fontId="116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43" fillId="8" borderId="1" xfId="0" applyFont="1" applyFill="1" applyBorder="1" applyAlignment="1">
      <alignment wrapText="1"/>
    </xf>
    <xf numFmtId="0" fontId="0" fillId="4" borderId="38" xfId="0" applyFill="1" applyBorder="1"/>
    <xf numFmtId="0" fontId="0" fillId="4" borderId="1" xfId="0" applyNumberFormat="1" applyFill="1" applyBorder="1"/>
    <xf numFmtId="0" fontId="118" fillId="34" borderId="14" xfId="0" applyFont="1" applyFill="1" applyBorder="1" applyAlignment="1">
      <alignment horizontal="center" vertical="center" wrapText="1"/>
    </xf>
    <xf numFmtId="0" fontId="119" fillId="8" borderId="1" xfId="0" applyFont="1" applyFill="1" applyBorder="1"/>
    <xf numFmtId="0" fontId="119" fillId="8" borderId="4" xfId="0" applyFont="1" applyFill="1" applyBorder="1"/>
    <xf numFmtId="0" fontId="119" fillId="8" borderId="7" xfId="0" applyFont="1" applyFill="1" applyBorder="1"/>
    <xf numFmtId="0" fontId="119" fillId="0" borderId="1" xfId="0" applyFont="1" applyBorder="1"/>
    <xf numFmtId="0" fontId="95" fillId="4" borderId="1" xfId="0" applyFont="1" applyFill="1" applyBorder="1"/>
    <xf numFmtId="0" fontId="0" fillId="20" borderId="1" xfId="0" applyFill="1" applyBorder="1"/>
    <xf numFmtId="0" fontId="19" fillId="0" borderId="1" xfId="0" applyFont="1" applyBorder="1"/>
    <xf numFmtId="0" fontId="103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110" fillId="3" borderId="4" xfId="0" applyFont="1" applyFill="1" applyBorder="1"/>
    <xf numFmtId="0" fontId="113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7" fillId="0" borderId="0" xfId="0" applyFont="1"/>
    <xf numFmtId="0" fontId="43" fillId="3" borderId="1" xfId="0" applyFont="1" applyFill="1" applyBorder="1" applyAlignment="1">
      <alignment wrapText="1"/>
    </xf>
    <xf numFmtId="0" fontId="50" fillId="4" borderId="1" xfId="0" applyFont="1" applyFill="1" applyBorder="1" applyAlignment="1">
      <alignment vertical="center"/>
    </xf>
    <xf numFmtId="0" fontId="35" fillId="4" borderId="1" xfId="1" applyFill="1" applyBorder="1" applyAlignment="1">
      <alignment wrapText="1"/>
    </xf>
    <xf numFmtId="0" fontId="38" fillId="4" borderId="1" xfId="0" applyFont="1" applyFill="1" applyBorder="1" applyAlignment="1">
      <alignment vertical="center"/>
    </xf>
    <xf numFmtId="10" fontId="72" fillId="4" borderId="1" xfId="0" applyNumberFormat="1" applyFont="1" applyFill="1" applyBorder="1" applyAlignment="1">
      <alignment horizontal="center" vertical="center"/>
    </xf>
    <xf numFmtId="0" fontId="21" fillId="0" borderId="1" xfId="0" applyFont="1" applyBorder="1"/>
    <xf numFmtId="0" fontId="98" fillId="38" borderId="14" xfId="0" applyFont="1" applyFill="1" applyBorder="1" applyAlignment="1">
      <alignment horizontal="center" vertical="center" wrapText="1"/>
    </xf>
    <xf numFmtId="0" fontId="14" fillId="0" borderId="0" xfId="0" applyFont="1"/>
    <xf numFmtId="0" fontId="110" fillId="8" borderId="1" xfId="0" applyFont="1" applyFill="1" applyBorder="1"/>
    <xf numFmtId="0" fontId="36" fillId="40" borderId="1" xfId="2" applyFont="1" applyFill="1" applyBorder="1" applyAlignment="1">
      <alignment wrapText="1"/>
    </xf>
    <xf numFmtId="0" fontId="119" fillId="0" borderId="7" xfId="0" applyFont="1" applyBorder="1"/>
    <xf numFmtId="0" fontId="110" fillId="0" borderId="7" xfId="0" applyFont="1" applyBorder="1"/>
    <xf numFmtId="0" fontId="110" fillId="0" borderId="4" xfId="0" applyFont="1" applyBorder="1"/>
    <xf numFmtId="0" fontId="13" fillId="0" borderId="0" xfId="0" applyFont="1"/>
    <xf numFmtId="0" fontId="13" fillId="0" borderId="0" xfId="0" applyFont="1" applyAlignment="1">
      <alignment vertical="center"/>
    </xf>
    <xf numFmtId="2" fontId="44" fillId="4" borderId="1" xfId="0" applyNumberFormat="1" applyFont="1" applyFill="1" applyBorder="1"/>
    <xf numFmtId="2" fontId="98" fillId="34" borderId="14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/>
    </xf>
    <xf numFmtId="0" fontId="119" fillId="20" borderId="1" xfId="0" applyFont="1" applyFill="1" applyBorder="1"/>
    <xf numFmtId="0" fontId="95" fillId="3" borderId="1" xfId="0" applyFont="1" applyFill="1" applyBorder="1"/>
    <xf numFmtId="0" fontId="0" fillId="3" borderId="1" xfId="0" applyFill="1" applyBorder="1"/>
    <xf numFmtId="0" fontId="36" fillId="41" borderId="1" xfId="2" applyFont="1" applyFill="1" applyBorder="1" applyAlignment="1">
      <alignment wrapText="1"/>
    </xf>
    <xf numFmtId="0" fontId="36" fillId="41" borderId="1" xfId="2" applyFill="1" applyBorder="1" applyAlignment="1">
      <alignment wrapText="1"/>
    </xf>
    <xf numFmtId="2" fontId="72" fillId="12" borderId="1" xfId="0" applyNumberFormat="1" applyFont="1" applyFill="1" applyBorder="1" applyAlignment="1">
      <alignment horizontal="center" vertical="center"/>
    </xf>
    <xf numFmtId="0" fontId="36" fillId="42" borderId="1" xfId="2" applyFont="1" applyFill="1" applyBorder="1" applyAlignment="1">
      <alignment wrapText="1"/>
    </xf>
    <xf numFmtId="0" fontId="36" fillId="42" borderId="1" xfId="2" applyFill="1" applyBorder="1" applyAlignment="1">
      <alignment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/>
    <xf numFmtId="14" fontId="0" fillId="36" borderId="1" xfId="0" applyNumberFormat="1" applyFill="1" applyBorder="1"/>
    <xf numFmtId="0" fontId="0" fillId="4" borderId="16" xfId="0" applyFill="1" applyBorder="1"/>
    <xf numFmtId="0" fontId="11" fillId="0" borderId="0" xfId="0" applyFont="1"/>
    <xf numFmtId="0" fontId="35" fillId="4" borderId="1" xfId="1" applyFill="1" applyBorder="1"/>
    <xf numFmtId="0" fontId="11" fillId="4" borderId="1" xfId="1" applyFont="1" applyFill="1" applyBorder="1" applyAlignment="1">
      <alignment vertical="center"/>
    </xf>
    <xf numFmtId="14" fontId="0" fillId="20" borderId="1" xfId="0" applyNumberFormat="1" applyFill="1" applyBorder="1"/>
    <xf numFmtId="16" fontId="38" fillId="25" borderId="27" xfId="0" applyNumberFormat="1" applyFont="1" applyFill="1" applyBorder="1"/>
    <xf numFmtId="0" fontId="32" fillId="20" borderId="0" xfId="0" applyFont="1" applyFill="1"/>
    <xf numFmtId="0" fontId="0" fillId="20" borderId="0" xfId="0" applyFill="1"/>
    <xf numFmtId="14" fontId="67" fillId="25" borderId="14" xfId="0" applyNumberFormat="1" applyFont="1" applyFill="1" applyBorder="1"/>
    <xf numFmtId="14" fontId="67" fillId="0" borderId="14" xfId="0" applyNumberFormat="1" applyFont="1" applyBorder="1"/>
    <xf numFmtId="0" fontId="43" fillId="0" borderId="0" xfId="0" applyFont="1"/>
    <xf numFmtId="0" fontId="43" fillId="20" borderId="0" xfId="0" applyFont="1" applyFill="1"/>
    <xf numFmtId="0" fontId="67" fillId="0" borderId="0" xfId="0" applyFont="1"/>
    <xf numFmtId="0" fontId="43" fillId="8" borderId="0" xfId="0" applyFont="1" applyFill="1"/>
    <xf numFmtId="0" fontId="68" fillId="47" borderId="1" xfId="0" applyFont="1" applyFill="1" applyBorder="1"/>
    <xf numFmtId="0" fontId="107" fillId="0" borderId="1" xfId="0" applyFont="1" applyBorder="1" applyAlignment="1">
      <alignment vertical="center"/>
    </xf>
    <xf numFmtId="16" fontId="106" fillId="0" borderId="1" xfId="0" applyNumberFormat="1" applyFont="1" applyBorder="1"/>
    <xf numFmtId="0" fontId="115" fillId="0" borderId="1" xfId="0" applyFont="1" applyBorder="1"/>
    <xf numFmtId="0" fontId="109" fillId="46" borderId="1" xfId="0" applyFont="1" applyFill="1" applyBorder="1" applyAlignment="1">
      <alignment horizontal="center"/>
    </xf>
    <xf numFmtId="0" fontId="0" fillId="4" borderId="0" xfId="0" applyFill="1"/>
    <xf numFmtId="0" fontId="17" fillId="4" borderId="0" xfId="0" applyFont="1" applyFill="1"/>
    <xf numFmtId="16" fontId="0" fillId="4" borderId="7" xfId="0" applyNumberFormat="1" applyFill="1" applyBorder="1"/>
    <xf numFmtId="0" fontId="32" fillId="14" borderId="0" xfId="0" applyFont="1" applyFill="1"/>
    <xf numFmtId="0" fontId="10" fillId="0" borderId="0" xfId="0" applyFont="1"/>
    <xf numFmtId="0" fontId="17" fillId="0" borderId="1" xfId="0" applyFont="1" applyBorder="1"/>
    <xf numFmtId="0" fontId="32" fillId="8" borderId="0" xfId="0" applyFont="1" applyFill="1"/>
    <xf numFmtId="0" fontId="32" fillId="6" borderId="0" xfId="0" applyFont="1" applyFill="1"/>
    <xf numFmtId="0" fontId="58" fillId="0" borderId="1" xfId="0" applyFont="1" applyBorder="1"/>
    <xf numFmtId="0" fontId="43" fillId="48" borderId="1" xfId="0" applyFont="1" applyFill="1" applyBorder="1"/>
    <xf numFmtId="0" fontId="55" fillId="19" borderId="1" xfId="1" applyFont="1" applyFill="1" applyBorder="1" applyAlignment="1">
      <alignment wrapText="1"/>
    </xf>
    <xf numFmtId="0" fontId="63" fillId="19" borderId="1" xfId="1" applyFont="1" applyFill="1" applyBorder="1" applyAlignment="1">
      <alignment wrapText="1"/>
    </xf>
    <xf numFmtId="0" fontId="35" fillId="0" borderId="1" xfId="1" applyFont="1" applyBorder="1" applyAlignment="1">
      <alignment vertical="center" wrapText="1"/>
    </xf>
    <xf numFmtId="16" fontId="0" fillId="0" borderId="38" xfId="0" applyNumberFormat="1" applyBorder="1"/>
    <xf numFmtId="0" fontId="0" fillId="0" borderId="10" xfId="0" applyBorder="1"/>
    <xf numFmtId="0" fontId="74" fillId="19" borderId="1" xfId="1" applyFont="1" applyFill="1" applyBorder="1" applyAlignment="1">
      <alignment wrapText="1"/>
    </xf>
    <xf numFmtId="0" fontId="0" fillId="49" borderId="1" xfId="0" applyFill="1" applyBorder="1" applyAlignment="1">
      <alignment vertical="top"/>
    </xf>
    <xf numFmtId="0" fontId="0" fillId="0" borderId="0" xfId="0" applyAlignment="1">
      <alignment vertical="top"/>
    </xf>
    <xf numFmtId="0" fontId="98" fillId="38" borderId="35" xfId="0" applyFont="1" applyFill="1" applyBorder="1" applyAlignment="1">
      <alignment horizontal="center" vertical="center" wrapText="1"/>
    </xf>
    <xf numFmtId="0" fontId="0" fillId="0" borderId="0" xfId="0" applyNumberFormat="1" applyAlignment="1">
      <alignment vertical="top"/>
    </xf>
    <xf numFmtId="2" fontId="0" fillId="0" borderId="0" xfId="0" applyNumberFormat="1" applyAlignment="1">
      <alignment vertical="top"/>
    </xf>
    <xf numFmtId="0" fontId="68" fillId="0" borderId="0" xfId="0" applyFont="1"/>
    <xf numFmtId="0" fontId="7" fillId="0" borderId="0" xfId="0" applyFont="1" applyAlignment="1">
      <alignment vertical="center"/>
    </xf>
    <xf numFmtId="175" fontId="55" fillId="0" borderId="1" xfId="1" applyNumberFormat="1" applyFont="1" applyBorder="1" applyAlignment="1">
      <alignment wrapText="1"/>
    </xf>
    <xf numFmtId="0" fontId="32" fillId="6" borderId="1" xfId="0" applyFont="1" applyFill="1" applyBorder="1"/>
    <xf numFmtId="0" fontId="14" fillId="0" borderId="1" xfId="0" applyFont="1" applyBorder="1"/>
    <xf numFmtId="0" fontId="8" fillId="0" borderId="1" xfId="0" applyFont="1" applyBorder="1"/>
    <xf numFmtId="10" fontId="0" fillId="4" borderId="1" xfId="0" applyNumberFormat="1" applyFill="1" applyBorder="1"/>
    <xf numFmtId="0" fontId="0" fillId="11" borderId="1" xfId="0" applyFill="1" applyBorder="1" applyAlignment="1">
      <alignment wrapText="1"/>
    </xf>
    <xf numFmtId="164" fontId="0" fillId="11" borderId="1" xfId="0" applyNumberFormat="1" applyFill="1" applyBorder="1" applyAlignment="1">
      <alignment wrapText="1"/>
    </xf>
    <xf numFmtId="0" fontId="0" fillId="12" borderId="1" xfId="0" applyFill="1" applyBorder="1" applyAlignment="1">
      <alignment wrapText="1"/>
    </xf>
    <xf numFmtId="164" fontId="0" fillId="12" borderId="1" xfId="0" applyNumberFormat="1" applyFill="1" applyBorder="1" applyAlignment="1">
      <alignment wrapText="1"/>
    </xf>
    <xf numFmtId="0" fontId="0" fillId="16" borderId="1" xfId="0" applyFill="1" applyBorder="1" applyAlignment="1">
      <alignment wrapText="1"/>
    </xf>
    <xf numFmtId="164" fontId="0" fillId="16" borderId="1" xfId="0" applyNumberFormat="1" applyFill="1" applyBorder="1" applyAlignment="1">
      <alignment wrapText="1"/>
    </xf>
    <xf numFmtId="0" fontId="99" fillId="5" borderId="1" xfId="0" applyFont="1" applyFill="1" applyBorder="1" applyAlignment="1">
      <alignment horizontal="center" vertical="center" wrapText="1"/>
    </xf>
    <xf numFmtId="0" fontId="32" fillId="14" borderId="1" xfId="0" applyFont="1" applyFill="1" applyBorder="1"/>
    <xf numFmtId="0" fontId="41" fillId="50" borderId="35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10" fillId="4" borderId="1" xfId="0" applyFont="1" applyFill="1" applyBorder="1"/>
    <xf numFmtId="0" fontId="46" fillId="0" borderId="0" xfId="0" applyFont="1" applyAlignment="1">
      <alignment vertical="center"/>
    </xf>
    <xf numFmtId="0" fontId="110" fillId="14" borderId="1" xfId="0" applyFont="1" applyFill="1" applyBorder="1"/>
    <xf numFmtId="0" fontId="32" fillId="4" borderId="1" xfId="0" applyFont="1" applyFill="1" applyBorder="1"/>
    <xf numFmtId="0" fontId="5" fillId="0" borderId="1" xfId="0" applyFont="1" applyBorder="1" applyAlignment="1">
      <alignment vertical="center"/>
    </xf>
    <xf numFmtId="0" fontId="68" fillId="0" borderId="1" xfId="0" applyFont="1" applyBorder="1"/>
    <xf numFmtId="0" fontId="7" fillId="0" borderId="1" xfId="0" applyFont="1" applyBorder="1" applyAlignment="1">
      <alignment vertical="center"/>
    </xf>
    <xf numFmtId="0" fontId="68" fillId="14" borderId="1" xfId="0" applyFont="1" applyFill="1" applyBorder="1"/>
    <xf numFmtId="0" fontId="7" fillId="4" borderId="1" xfId="0" applyFont="1" applyFill="1" applyBorder="1" applyAlignment="1">
      <alignment vertical="center"/>
    </xf>
    <xf numFmtId="16" fontId="0" fillId="4" borderId="1" xfId="0" applyNumberFormat="1" applyFill="1" applyBorder="1"/>
    <xf numFmtId="0" fontId="132" fillId="0" borderId="1" xfId="0" applyFont="1" applyBorder="1"/>
    <xf numFmtId="0" fontId="32" fillId="22" borderId="1" xfId="0" applyFont="1" applyFill="1" applyBorder="1"/>
    <xf numFmtId="0" fontId="52" fillId="0" borderId="0" xfId="0" applyFont="1" applyAlignment="1">
      <alignment wrapText="1"/>
    </xf>
    <xf numFmtId="0" fontId="0" fillId="0" borderId="0" xfId="0" applyAlignment="1">
      <alignment wrapText="1"/>
    </xf>
    <xf numFmtId="0" fontId="110" fillId="3" borderId="7" xfId="0" applyFont="1" applyFill="1" applyBorder="1"/>
    <xf numFmtId="0" fontId="97" fillId="19" borderId="1" xfId="1" applyFont="1" applyFill="1" applyBorder="1" applyAlignment="1">
      <alignment wrapText="1"/>
    </xf>
    <xf numFmtId="0" fontId="96" fillId="19" borderId="1" xfId="1" applyFont="1" applyFill="1" applyBorder="1" applyAlignment="1">
      <alignment wrapText="1"/>
    </xf>
    <xf numFmtId="14" fontId="55" fillId="0" borderId="1" xfId="1" applyNumberFormat="1" applyFont="1" applyBorder="1" applyAlignment="1">
      <alignment wrapText="1"/>
    </xf>
    <xf numFmtId="0" fontId="35" fillId="0" borderId="1" xfId="1" applyBorder="1"/>
    <xf numFmtId="0" fontId="35" fillId="0" borderId="1" xfId="1" applyBorder="1" applyAlignment="1">
      <alignment wrapText="1"/>
    </xf>
    <xf numFmtId="0" fontId="36" fillId="10" borderId="1" xfId="2" applyFill="1" applyBorder="1" applyAlignment="1">
      <alignment wrapText="1"/>
    </xf>
    <xf numFmtId="164" fontId="36" fillId="10" borderId="1" xfId="2" applyNumberFormat="1" applyFill="1" applyBorder="1" applyAlignment="1">
      <alignment wrapText="1"/>
    </xf>
    <xf numFmtId="0" fontId="36" fillId="18" borderId="1" xfId="2" applyFill="1" applyBorder="1" applyAlignment="1">
      <alignment wrapText="1"/>
    </xf>
    <xf numFmtId="164" fontId="36" fillId="18" borderId="1" xfId="2" applyNumberFormat="1" applyFill="1" applyBorder="1" applyAlignment="1">
      <alignment wrapText="1"/>
    </xf>
    <xf numFmtId="0" fontId="36" fillId="35" borderId="1" xfId="2" applyFill="1" applyBorder="1" applyAlignment="1">
      <alignment wrapText="1"/>
    </xf>
    <xf numFmtId="164" fontId="36" fillId="35" borderId="1" xfId="2" applyNumberFormat="1" applyFill="1" applyBorder="1" applyAlignment="1">
      <alignment wrapText="1"/>
    </xf>
    <xf numFmtId="0" fontId="36" fillId="51" borderId="1" xfId="2" applyFont="1" applyFill="1" applyBorder="1" applyAlignment="1">
      <alignment wrapText="1"/>
    </xf>
    <xf numFmtId="0" fontId="133" fillId="51" borderId="1" xfId="2" applyFont="1" applyFill="1" applyBorder="1" applyAlignment="1">
      <alignment wrapText="1"/>
    </xf>
    <xf numFmtId="164" fontId="36" fillId="51" borderId="1" xfId="2" applyNumberFormat="1" applyFont="1" applyFill="1" applyBorder="1" applyAlignment="1">
      <alignment wrapText="1"/>
    </xf>
    <xf numFmtId="0" fontId="98" fillId="52" borderId="35" xfId="0" applyFont="1" applyFill="1" applyBorder="1" applyAlignment="1">
      <alignment horizontal="center" vertical="center" wrapText="1"/>
    </xf>
    <xf numFmtId="0" fontId="41" fillId="52" borderId="35" xfId="0" applyFont="1" applyFill="1" applyBorder="1" applyAlignment="1">
      <alignment horizontal="center" vertical="center" wrapText="1"/>
    </xf>
    <xf numFmtId="0" fontId="0" fillId="49" borderId="11" xfId="0" applyFill="1" applyBorder="1" applyAlignment="1">
      <alignment vertical="top"/>
    </xf>
    <xf numFmtId="0" fontId="32" fillId="0" borderId="0" xfId="0" applyFont="1" applyAlignment="1">
      <alignment horizontal="center" vertical="center" wrapText="1"/>
    </xf>
    <xf numFmtId="0" fontId="98" fillId="53" borderId="4" xfId="0" applyFont="1" applyFill="1" applyBorder="1" applyAlignment="1">
      <alignment horizontal="center" vertical="center" wrapText="1"/>
    </xf>
    <xf numFmtId="16" fontId="0" fillId="0" borderId="39" xfId="0" applyNumberFormat="1" applyBorder="1"/>
    <xf numFmtId="0" fontId="106" fillId="0" borderId="38" xfId="0" applyFont="1" applyBorder="1"/>
    <xf numFmtId="0" fontId="38" fillId="0" borderId="38" xfId="0" applyFont="1" applyBorder="1" applyAlignment="1">
      <alignment vertical="center"/>
    </xf>
    <xf numFmtId="0" fontId="43" fillId="14" borderId="11" xfId="0" applyFont="1" applyFill="1" applyBorder="1" applyAlignment="1">
      <alignment wrapText="1"/>
    </xf>
    <xf numFmtId="0" fontId="35" fillId="9" borderId="1" xfId="0" applyFont="1" applyFill="1" applyBorder="1"/>
    <xf numFmtId="0" fontId="105" fillId="0" borderId="1" xfId="0" applyFont="1" applyBorder="1"/>
    <xf numFmtId="0" fontId="32" fillId="0" borderId="1" xfId="0" applyFont="1" applyBorder="1"/>
    <xf numFmtId="0" fontId="56" fillId="0" borderId="1" xfId="0" applyFont="1" applyBorder="1" applyAlignment="1">
      <alignment horizontal="justify" vertical="center"/>
    </xf>
    <xf numFmtId="0" fontId="45" fillId="0" borderId="1" xfId="0" applyFont="1" applyBorder="1" applyAlignment="1">
      <alignment horizontal="justify" vertical="center"/>
    </xf>
    <xf numFmtId="0" fontId="36" fillId="39" borderId="1" xfId="2" applyFont="1" applyFill="1" applyBorder="1" applyAlignment="1">
      <alignment wrapText="1"/>
    </xf>
    <xf numFmtId="0" fontId="128" fillId="41" borderId="1" xfId="2" applyFont="1" applyFill="1" applyBorder="1" applyAlignment="1">
      <alignment wrapText="1"/>
    </xf>
    <xf numFmtId="0" fontId="128" fillId="42" borderId="1" xfId="2" applyFont="1" applyFill="1" applyBorder="1" applyAlignment="1">
      <alignment wrapText="1"/>
    </xf>
    <xf numFmtId="0" fontId="13" fillId="4" borderId="1" xfId="1" applyFont="1" applyFill="1" applyBorder="1" applyAlignment="1">
      <alignment vertical="center"/>
    </xf>
    <xf numFmtId="0" fontId="74" fillId="19" borderId="1" xfId="1" applyFont="1" applyFill="1" applyBorder="1" applyAlignment="1">
      <alignment vertical="center" wrapText="1"/>
    </xf>
    <xf numFmtId="14" fontId="129" fillId="3" borderId="1" xfId="0" applyNumberFormat="1" applyFont="1" applyFill="1" applyBorder="1" applyAlignment="1">
      <alignment horizontal="center"/>
    </xf>
    <xf numFmtId="0" fontId="36" fillId="0" borderId="1" xfId="2" applyFont="1" applyBorder="1" applyAlignment="1">
      <alignment wrapText="1"/>
    </xf>
    <xf numFmtId="0" fontId="36" fillId="43" borderId="1" xfId="2" applyFont="1" applyFill="1" applyBorder="1" applyAlignment="1">
      <alignment wrapText="1"/>
    </xf>
    <xf numFmtId="0" fontId="36" fillId="0" borderId="1" xfId="2" applyFont="1" applyFill="1" applyBorder="1" applyAlignment="1">
      <alignment wrapText="1"/>
    </xf>
    <xf numFmtId="0" fontId="36" fillId="44" borderId="1" xfId="2" applyFont="1" applyFill="1" applyBorder="1" applyAlignment="1">
      <alignment wrapText="1"/>
    </xf>
    <xf numFmtId="0" fontId="11" fillId="0" borderId="1" xfId="0" applyFont="1" applyBorder="1"/>
    <xf numFmtId="0" fontId="45" fillId="4" borderId="1" xfId="0" applyFont="1" applyFill="1" applyBorder="1"/>
    <xf numFmtId="0" fontId="36" fillId="45" borderId="1" xfId="2" applyFont="1" applyFill="1" applyBorder="1" applyAlignment="1">
      <alignment wrapText="1"/>
    </xf>
    <xf numFmtId="0" fontId="36" fillId="45" borderId="1" xfId="2" applyFill="1" applyBorder="1" applyAlignment="1">
      <alignment wrapText="1"/>
    </xf>
    <xf numFmtId="0" fontId="43" fillId="33" borderId="1" xfId="0" applyFont="1" applyFill="1" applyBorder="1"/>
    <xf numFmtId="0" fontId="32" fillId="8" borderId="1" xfId="0" applyFont="1" applyFill="1" applyBorder="1"/>
    <xf numFmtId="0" fontId="0" fillId="25" borderId="1" xfId="0" applyFont="1" applyFill="1" applyBorder="1"/>
    <xf numFmtId="0" fontId="24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2" fontId="72" fillId="4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48" fillId="0" borderId="1" xfId="0" applyFont="1" applyBorder="1"/>
    <xf numFmtId="0" fontId="13" fillId="4" borderId="1" xfId="0" applyFont="1" applyFill="1" applyBorder="1" applyAlignment="1">
      <alignment vertical="center"/>
    </xf>
    <xf numFmtId="0" fontId="119" fillId="4" borderId="1" xfId="0" applyFont="1" applyFill="1" applyBorder="1"/>
    <xf numFmtId="0" fontId="10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7" fillId="0" borderId="1" xfId="0" applyFont="1" applyBorder="1"/>
    <xf numFmtId="0" fontId="130" fillId="0" borderId="1" xfId="0" applyFont="1" applyBorder="1"/>
    <xf numFmtId="0" fontId="119" fillId="37" borderId="1" xfId="0" applyFont="1" applyFill="1" applyBorder="1"/>
    <xf numFmtId="4" fontId="32" fillId="0" borderId="1" xfId="0" applyNumberFormat="1" applyFont="1" applyBorder="1"/>
    <xf numFmtId="0" fontId="120" fillId="8" borderId="1" xfId="0" applyFont="1" applyFill="1" applyBorder="1"/>
    <xf numFmtId="0" fontId="47" fillId="6" borderId="1" xfId="0" applyFont="1" applyFill="1" applyBorder="1"/>
    <xf numFmtId="0" fontId="131" fillId="0" borderId="0" xfId="0" applyFont="1"/>
    <xf numFmtId="0" fontId="3" fillId="0" borderId="0" xfId="0" applyFont="1" applyAlignment="1">
      <alignment vertical="center"/>
    </xf>
    <xf numFmtId="0" fontId="68" fillId="6" borderId="1" xfId="0" applyFont="1" applyFill="1" applyBorder="1"/>
    <xf numFmtId="0" fontId="68" fillId="26" borderId="1" xfId="0" applyFont="1" applyFill="1" applyBorder="1"/>
    <xf numFmtId="0" fontId="32" fillId="26" borderId="0" xfId="0" applyFont="1" applyFill="1"/>
    <xf numFmtId="0" fontId="32" fillId="26" borderId="1" xfId="0" applyFont="1" applyFill="1" applyBorder="1"/>
    <xf numFmtId="0" fontId="2" fillId="0" borderId="0" xfId="0" applyFont="1" applyAlignment="1">
      <alignment vertical="center"/>
    </xf>
    <xf numFmtId="0" fontId="110" fillId="24" borderId="1" xfId="0" applyFont="1" applyFill="1" applyBorder="1"/>
    <xf numFmtId="0" fontId="7" fillId="0" borderId="7" xfId="0" applyFont="1" applyBorder="1" applyAlignment="1">
      <alignment vertical="center"/>
    </xf>
    <xf numFmtId="0" fontId="0" fillId="4" borderId="7" xfId="0" applyFont="1" applyFill="1" applyBorder="1"/>
    <xf numFmtId="0" fontId="4" fillId="0" borderId="1" xfId="0" applyFont="1" applyBorder="1" applyAlignment="1">
      <alignment vertical="center"/>
    </xf>
    <xf numFmtId="0" fontId="73" fillId="0" borderId="1" xfId="1" applyFont="1" applyBorder="1" applyAlignment="1">
      <alignment wrapText="1"/>
    </xf>
    <xf numFmtId="0" fontId="52" fillId="4" borderId="7" xfId="0" applyFont="1" applyFill="1" applyBorder="1"/>
    <xf numFmtId="0" fontId="110" fillId="4" borderId="7" xfId="0" applyFont="1" applyFill="1" applyBorder="1"/>
    <xf numFmtId="164" fontId="36" fillId="54" borderId="7" xfId="2" applyNumberFormat="1" applyFill="1" applyBorder="1" applyAlignment="1">
      <alignment wrapText="1"/>
    </xf>
    <xf numFmtId="0" fontId="36" fillId="54" borderId="7" xfId="2" applyFill="1" applyBorder="1" applyAlignment="1">
      <alignment wrapText="1"/>
    </xf>
    <xf numFmtId="0" fontId="35" fillId="0" borderId="17" xfId="1" applyBorder="1"/>
    <xf numFmtId="0" fontId="110" fillId="3" borderId="11" xfId="0" applyFont="1" applyFill="1" applyBorder="1"/>
    <xf numFmtId="0" fontId="32" fillId="6" borderId="7" xfId="0" applyFont="1" applyFill="1" applyBorder="1"/>
    <xf numFmtId="14" fontId="109" fillId="14" borderId="7" xfId="0" applyNumberFormat="1" applyFont="1" applyFill="1" applyBorder="1" applyAlignment="1">
      <alignment horizontal="center"/>
    </xf>
    <xf numFmtId="0" fontId="45" fillId="0" borderId="7" xfId="0" applyFont="1" applyBorder="1"/>
    <xf numFmtId="0" fontId="36" fillId="11" borderId="4" xfId="2" applyFill="1" applyBorder="1" applyAlignment="1">
      <alignment wrapText="1"/>
    </xf>
    <xf numFmtId="14" fontId="109" fillId="14" borderId="4" xfId="0" applyNumberFormat="1" applyFont="1" applyFill="1" applyBorder="1" applyAlignment="1">
      <alignment horizontal="center"/>
    </xf>
    <xf numFmtId="2" fontId="0" fillId="0" borderId="11" xfId="0" applyNumberFormat="1" applyBorder="1"/>
    <xf numFmtId="0" fontId="35" fillId="19" borderId="45" xfId="1" applyFont="1" applyFill="1" applyBorder="1" applyAlignment="1">
      <alignment wrapText="1"/>
    </xf>
    <xf numFmtId="0" fontId="35" fillId="0" borderId="46" xfId="1" applyFont="1" applyBorder="1" applyAlignment="1">
      <alignment wrapText="1"/>
    </xf>
    <xf numFmtId="14" fontId="109" fillId="3" borderId="11" xfId="0" applyNumberFormat="1" applyFont="1" applyFill="1" applyBorder="1" applyAlignment="1">
      <alignment horizontal="center"/>
    </xf>
    <xf numFmtId="0" fontId="38" fillId="0" borderId="38" xfId="0" applyFont="1" applyBorder="1"/>
    <xf numFmtId="14" fontId="102" fillId="19" borderId="45" xfId="1" applyNumberFormat="1" applyFont="1" applyFill="1" applyBorder="1" applyAlignment="1">
      <alignment horizontal="center" wrapText="1"/>
    </xf>
    <xf numFmtId="0" fontId="52" fillId="0" borderId="11" xfId="0" applyFont="1" applyBorder="1"/>
    <xf numFmtId="0" fontId="35" fillId="0" borderId="1" xfId="1" applyBorder="1"/>
    <xf numFmtId="0" fontId="36" fillId="54" borderId="1" xfId="2" applyFill="1" applyBorder="1" applyAlignment="1">
      <alignment wrapText="1"/>
    </xf>
    <xf numFmtId="164" fontId="36" fillId="54" borderId="1" xfId="2" applyNumberFormat="1" applyFill="1" applyBorder="1" applyAlignment="1">
      <alignment wrapText="1"/>
    </xf>
    <xf numFmtId="0" fontId="36" fillId="11" borderId="1" xfId="2" applyFill="1" applyBorder="1" applyAlignment="1">
      <alignment wrapText="1"/>
    </xf>
    <xf numFmtId="164" fontId="36" fillId="11" borderId="1" xfId="2" applyNumberFormat="1" applyFill="1" applyBorder="1" applyAlignment="1">
      <alignment wrapText="1"/>
    </xf>
    <xf numFmtId="0" fontId="36" fillId="11" borderId="1" xfId="2" applyFill="1" applyBorder="1" applyAlignment="1">
      <alignment wrapText="1"/>
    </xf>
    <xf numFmtId="164" fontId="36" fillId="11" borderId="1" xfId="2" applyNumberFormat="1" applyFill="1" applyBorder="1" applyAlignment="1">
      <alignment wrapText="1"/>
    </xf>
    <xf numFmtId="0" fontId="68" fillId="14" borderId="0" xfId="0" applyFont="1" applyFill="1"/>
    <xf numFmtId="0" fontId="7" fillId="4" borderId="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34" fillId="0" borderId="0" xfId="0" applyFont="1"/>
    <xf numFmtId="0" fontId="41" fillId="6" borderId="4" xfId="0" applyFont="1" applyFill="1" applyBorder="1"/>
    <xf numFmtId="2" fontId="72" fillId="12" borderId="0" xfId="0" applyNumberFormat="1" applyFont="1" applyFill="1" applyBorder="1" applyAlignment="1">
      <alignment horizontal="center" vertical="center"/>
    </xf>
    <xf numFmtId="0" fontId="0" fillId="25" borderId="7" xfId="0" applyFont="1" applyFill="1" applyBorder="1"/>
    <xf numFmtId="2" fontId="72" fillId="12" borderId="7" xfId="0" applyNumberFormat="1" applyFont="1" applyFill="1" applyBorder="1" applyAlignment="1">
      <alignment horizontal="center" vertical="center"/>
    </xf>
    <xf numFmtId="0" fontId="30" fillId="0" borderId="0" xfId="0" applyFont="1" applyBorder="1" applyAlignment="1">
      <alignment vertical="center"/>
    </xf>
    <xf numFmtId="0" fontId="35" fillId="0" borderId="0" xfId="1" applyFont="1" applyBorder="1" applyAlignment="1">
      <alignment wrapText="1"/>
    </xf>
    <xf numFmtId="0" fontId="45" fillId="0" borderId="0" xfId="0" applyFont="1" applyBorder="1"/>
    <xf numFmtId="0" fontId="68" fillId="26" borderId="0" xfId="0" applyFont="1" applyFill="1"/>
    <xf numFmtId="0" fontId="36" fillId="26" borderId="1" xfId="2" applyFill="1" applyBorder="1" applyAlignment="1">
      <alignment wrapText="1"/>
    </xf>
    <xf numFmtId="164" fontId="36" fillId="26" borderId="1" xfId="2" applyNumberFormat="1" applyFill="1" applyBorder="1" applyAlignment="1">
      <alignment wrapText="1"/>
    </xf>
    <xf numFmtId="0" fontId="131" fillId="14" borderId="0" xfId="0" applyFont="1" applyFill="1"/>
    <xf numFmtId="0" fontId="1" fillId="0" borderId="0" xfId="0" applyFont="1" applyAlignment="1">
      <alignment vertical="center"/>
    </xf>
    <xf numFmtId="0" fontId="7" fillId="4" borderId="7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68" fillId="24" borderId="0" xfId="0" applyFont="1" applyFill="1"/>
    <xf numFmtId="0" fontId="32" fillId="24" borderId="0" xfId="0" applyFont="1" applyFill="1"/>
    <xf numFmtId="0" fontId="36" fillId="12" borderId="1" xfId="2" applyFill="1" applyBorder="1" applyAlignment="1">
      <alignment wrapText="1"/>
    </xf>
    <xf numFmtId="0" fontId="1" fillId="12" borderId="1" xfId="2" applyFont="1" applyFill="1" applyBorder="1" applyAlignment="1">
      <alignment vertical="center" wrapText="1"/>
    </xf>
    <xf numFmtId="164" fontId="36" fillId="12" borderId="1" xfId="2" applyNumberFormat="1" applyFill="1" applyBorder="1" applyAlignment="1">
      <alignment wrapText="1"/>
    </xf>
    <xf numFmtId="0" fontId="36" fillId="10" borderId="1" xfId="2" applyFill="1" applyBorder="1" applyAlignment="1">
      <alignment wrapText="1"/>
    </xf>
    <xf numFmtId="164" fontId="36" fillId="10" borderId="1" xfId="2" applyNumberFormat="1" applyFill="1" applyBorder="1" applyAlignment="1">
      <alignment wrapText="1"/>
    </xf>
    <xf numFmtId="0" fontId="36" fillId="10" borderId="1" xfId="2" applyFill="1" applyBorder="1" applyAlignment="1">
      <alignment wrapText="1"/>
    </xf>
    <xf numFmtId="164" fontId="36" fillId="10" borderId="1" xfId="2" applyNumberFormat="1" applyFill="1" applyBorder="1" applyAlignment="1">
      <alignment wrapText="1"/>
    </xf>
    <xf numFmtId="0" fontId="36" fillId="10" borderId="1" xfId="2" applyFill="1" applyBorder="1" applyAlignment="1">
      <alignment wrapText="1"/>
    </xf>
    <xf numFmtId="164" fontId="36" fillId="10" borderId="1" xfId="2" applyNumberFormat="1" applyFill="1" applyBorder="1" applyAlignment="1">
      <alignment wrapText="1"/>
    </xf>
    <xf numFmtId="0" fontId="36" fillId="18" borderId="1" xfId="2" applyFill="1" applyBorder="1" applyAlignment="1">
      <alignment wrapText="1"/>
    </xf>
    <xf numFmtId="164" fontId="36" fillId="18" borderId="1" xfId="2" applyNumberFormat="1" applyFill="1" applyBorder="1" applyAlignment="1">
      <alignment wrapText="1"/>
    </xf>
    <xf numFmtId="0" fontId="36" fillId="18" borderId="1" xfId="2" applyFill="1" applyBorder="1" applyAlignment="1">
      <alignment wrapText="1"/>
    </xf>
    <xf numFmtId="164" fontId="36" fillId="18" borderId="1" xfId="2" applyNumberFormat="1" applyFill="1" applyBorder="1" applyAlignment="1">
      <alignment wrapText="1"/>
    </xf>
    <xf numFmtId="0" fontId="36" fillId="18" borderId="1" xfId="2" applyFill="1" applyBorder="1" applyAlignment="1">
      <alignment wrapText="1"/>
    </xf>
    <xf numFmtId="164" fontId="36" fillId="18" borderId="1" xfId="2" applyNumberFormat="1" applyFill="1" applyBorder="1" applyAlignment="1">
      <alignment wrapText="1"/>
    </xf>
    <xf numFmtId="0" fontId="137" fillId="36" borderId="1" xfId="3" applyFont="1" applyFill="1" applyBorder="1" applyAlignment="1">
      <alignment wrapText="1"/>
    </xf>
    <xf numFmtId="0" fontId="137" fillId="36" borderId="1" xfId="3" applyFont="1" applyFill="1" applyBorder="1" applyAlignment="1">
      <alignment vertical="center" wrapText="1"/>
    </xf>
    <xf numFmtId="0" fontId="138" fillId="0" borderId="1" xfId="3" applyFont="1" applyBorder="1" applyAlignment="1">
      <alignment horizontal="right" vertical="center"/>
    </xf>
    <xf numFmtId="0" fontId="135" fillId="55" borderId="1" xfId="3" applyFont="1" applyFill="1" applyBorder="1" applyAlignment="1">
      <alignment horizontal="center" vertical="center" wrapText="1"/>
    </xf>
    <xf numFmtId="0" fontId="136" fillId="55" borderId="1" xfId="3" applyFont="1" applyFill="1" applyBorder="1" applyAlignment="1">
      <alignment horizontal="center" vertical="center" wrapText="1"/>
    </xf>
    <xf numFmtId="0" fontId="32" fillId="55" borderId="1" xfId="0" applyFont="1" applyFill="1" applyBorder="1" applyAlignment="1">
      <alignment horizontal="center" vertical="center"/>
    </xf>
    <xf numFmtId="0" fontId="139" fillId="36" borderId="1" xfId="3" applyFont="1" applyFill="1" applyBorder="1" applyAlignment="1">
      <alignment vertical="center" wrapText="1"/>
    </xf>
    <xf numFmtId="0" fontId="138" fillId="36" borderId="1" xfId="3" applyFont="1" applyFill="1" applyBorder="1" applyAlignment="1">
      <alignment vertical="center" wrapText="1"/>
    </xf>
  </cellXfs>
  <cellStyles count="2919">
    <cellStyle name="Excel Built-in Normal" xfId="3" xr:uid="{C07C4E1A-7ACE-4804-ACF9-0E0BA24ABAE5}"/>
    <cellStyle name="Excel_CondFormat_1_1_1" xfId="4" xr:uid="{272E4939-150B-47C2-A882-9020D9C49C87}"/>
    <cellStyle name="Heading" xfId="5" xr:uid="{FEE4B3F7-9838-46BF-AF9A-44B076630366}"/>
    <cellStyle name="Heading 3" xfId="1042" xr:uid="{A5AD9444-3633-4A90-9663-FB6AD59DB9BD}"/>
    <cellStyle name="Heading1" xfId="6" xr:uid="{371E2C38-082E-4CAC-BF28-6BDFBBB6BD05}"/>
    <cellStyle name="Heading1 2" xfId="1043" xr:uid="{315F4C10-B1C2-4827-BB57-A48CA230B985}"/>
    <cellStyle name="Normal 2" xfId="7" xr:uid="{7F30A243-1102-4CA5-96FD-29D71210540D}"/>
    <cellStyle name="Normal 3" xfId="8" xr:uid="{37DA77D0-775C-4D5A-974D-AF33D49D93C9}"/>
    <cellStyle name="Normal 4" xfId="9" xr:uid="{9121ED31-DBF4-4F26-984F-9821AB621663}"/>
    <cellStyle name="Normal_Short Sea  &amp; Ocean" xfId="10" xr:uid="{0369DE97-87C6-4D64-AF49-E5D05FDB37D2}"/>
    <cellStyle name="Result" xfId="11" xr:uid="{D6C48DAB-D2B1-4A85-8C8A-1C0D82AA1166}"/>
    <cellStyle name="Result 2" xfId="1045" xr:uid="{6DD99ED7-E155-447F-A0CF-C3F774EF9639}"/>
    <cellStyle name="Result2" xfId="12" xr:uid="{9C9EF8E9-CFCB-4AA7-B1F5-396B989E1C7F}"/>
    <cellStyle name="Result2 2" xfId="1046" xr:uid="{F3961582-AE05-4C00-9C87-ED77936471FA}"/>
    <cellStyle name="SAPBEXchaText" xfId="13" xr:uid="{A170BB8C-1E42-43E4-9171-1A1AE37CCE7D}"/>
    <cellStyle name="SAPBEXchaText 2" xfId="14" xr:uid="{21C7E13D-A491-4434-A1FA-889DD409BD35}"/>
    <cellStyle name="SAPBEXchaText 2 2" xfId="1048" xr:uid="{AFB7293A-00D6-490E-A799-5760B02B6683}"/>
    <cellStyle name="SAPBEXchaText 3" xfId="15" xr:uid="{981E3B59-0F98-4305-9D3F-B371E04C77B3}"/>
    <cellStyle name="SAPBEXchaText 3 2" xfId="1049" xr:uid="{0339A570-F41A-48CE-9ED0-BEB4F5580CCA}"/>
    <cellStyle name="SAPBEXstdItem" xfId="16" xr:uid="{05DB6689-C075-416C-A6A9-7E025F033301}"/>
    <cellStyle name="SAPBEXstdItem 2" xfId="17" xr:uid="{5CAD4279-0DB7-4641-B86E-AA1D80435253}"/>
    <cellStyle name="SAPBEXstdItem 2 2" xfId="1050" xr:uid="{BC496ECB-5EF7-488D-85F4-77D5362E72AF}"/>
    <cellStyle name="SAPBEXstdItem 3" xfId="18" xr:uid="{96B00FDF-9952-4F06-BF6A-D5AB9ACDE300}"/>
    <cellStyle name="SAPBEXstdItem 3 2" xfId="1051" xr:uid="{9C7699E5-2767-4561-B5D1-DE6544A97273}"/>
    <cellStyle name="Гиперссылка 2" xfId="19" xr:uid="{5AA7B02E-D7BC-4283-A77E-97E9583DDBFD}"/>
    <cellStyle name="Гиперссылка 2 2" xfId="1052" xr:uid="{526CA26D-0B0E-4012-B530-F6CF6940B167}"/>
    <cellStyle name="Денежный 2" xfId="20" xr:uid="{B4553819-D384-41F4-A34C-E685217A4D70}"/>
    <cellStyle name="Денежный 2 10" xfId="21" xr:uid="{7E1084D1-95E5-4E3C-9F96-2CE8F6615C9F}"/>
    <cellStyle name="Денежный 2 10 2" xfId="555" xr:uid="{05D62F2A-7D78-472B-BB6C-805140D9A187}"/>
    <cellStyle name="Денежный 2 10 3" xfId="1054" xr:uid="{BB182097-1F6D-426B-9610-48B56B119D19}"/>
    <cellStyle name="Денежный 2 10 4" xfId="1554" xr:uid="{BE937F08-030B-4FE9-B712-BB06ED30896F}"/>
    <cellStyle name="Денежный 2 10 5" xfId="2004" xr:uid="{69808B2D-7AF8-448C-97BB-7A7AAC3DAF87}"/>
    <cellStyle name="Денежный 2 10 6" xfId="2462" xr:uid="{3EB0A35D-B783-4DD0-82A1-C45C79CC1DCE}"/>
    <cellStyle name="Денежный 2 11" xfId="22" xr:uid="{9436A7B1-1633-4677-83B3-800E6C311BB6}"/>
    <cellStyle name="Денежный 2 11 2" xfId="556" xr:uid="{A427AA5A-FA21-4C06-82BA-2E5F8C37820C}"/>
    <cellStyle name="Денежный 2 11 3" xfId="1055" xr:uid="{06E478E4-920F-455E-A031-AB1759DDD017}"/>
    <cellStyle name="Денежный 2 11 4" xfId="1555" xr:uid="{4363A764-DE45-4E14-A81B-FD499168C7D2}"/>
    <cellStyle name="Денежный 2 11 5" xfId="2005" xr:uid="{9EB29CB2-C2E1-4DE2-8DB4-76AD826D9C00}"/>
    <cellStyle name="Денежный 2 11 6" xfId="2463" xr:uid="{EF1B88F6-AF49-4A32-A815-4F05D1D34864}"/>
    <cellStyle name="Денежный 2 12" xfId="23" xr:uid="{5FC05B2C-042C-419D-9480-95BA85DB1923}"/>
    <cellStyle name="Денежный 2 12 2" xfId="557" xr:uid="{990CFAF1-5B60-48CA-AC30-83904129AE97}"/>
    <cellStyle name="Денежный 2 12 3" xfId="1056" xr:uid="{99A5F011-964D-4873-999C-CEE4BA01A3EB}"/>
    <cellStyle name="Денежный 2 12 4" xfId="1556" xr:uid="{D44AD443-7355-4B5E-A12F-9915A40DA64C}"/>
    <cellStyle name="Денежный 2 12 5" xfId="2006" xr:uid="{817D43B0-7916-46CB-B633-202C5C210EFF}"/>
    <cellStyle name="Денежный 2 12 6" xfId="2464" xr:uid="{82987DE6-DBF3-42FF-9E2E-763C68CD2039}"/>
    <cellStyle name="Денежный 2 13" xfId="24" xr:uid="{3AFE1486-4860-40D9-9065-ECCF1B366834}"/>
    <cellStyle name="Денежный 2 13 2" xfId="558" xr:uid="{BFE84C7D-E3AD-4893-9107-9D6F02D37A22}"/>
    <cellStyle name="Денежный 2 13 3" xfId="1057" xr:uid="{74DDBBD3-8821-46F2-A8D2-B2C137721168}"/>
    <cellStyle name="Денежный 2 13 4" xfId="1557" xr:uid="{0727AEE7-D66C-4A39-BAFA-B77DDFFAA489}"/>
    <cellStyle name="Денежный 2 13 5" xfId="2007" xr:uid="{526CE003-B675-4821-9027-48A0F2E14342}"/>
    <cellStyle name="Денежный 2 13 6" xfId="2465" xr:uid="{36E5D22A-1F8B-483E-B053-2A667F048A41}"/>
    <cellStyle name="Денежный 2 14" xfId="25" xr:uid="{BEDA420E-5A9D-4F7E-921A-84F6E880816D}"/>
    <cellStyle name="Денежный 2 14 2" xfId="559" xr:uid="{30848AB4-A959-403D-9C5F-DF11D0CBBAA9}"/>
    <cellStyle name="Денежный 2 14 3" xfId="1058" xr:uid="{D298D4D3-7BBD-4F1E-A951-DF733F159584}"/>
    <cellStyle name="Денежный 2 14 4" xfId="1558" xr:uid="{E625E030-C287-4E4D-ADAB-FA9DD2DB8A87}"/>
    <cellStyle name="Денежный 2 14 5" xfId="2008" xr:uid="{5086021A-E286-4679-96A1-61D6CA954F45}"/>
    <cellStyle name="Денежный 2 14 6" xfId="2466" xr:uid="{98552B54-3E34-4C99-A1B7-911A6BA77138}"/>
    <cellStyle name="Денежный 2 15" xfId="26" xr:uid="{1845C858-FA2F-49B9-84C7-120E60150E26}"/>
    <cellStyle name="Денежный 2 15 2" xfId="560" xr:uid="{536DA62E-807A-4292-BBA3-6C98F2B74495}"/>
    <cellStyle name="Денежный 2 15 3" xfId="1059" xr:uid="{4C51E8E6-3A30-4A54-BFF0-E85881BDD6B1}"/>
    <cellStyle name="Денежный 2 15 4" xfId="1559" xr:uid="{5C79E54F-A9EE-493F-A87C-C6ECBF97341E}"/>
    <cellStyle name="Денежный 2 15 5" xfId="2009" xr:uid="{776DF978-A086-4692-8448-DCCEA17A499E}"/>
    <cellStyle name="Денежный 2 15 6" xfId="2467" xr:uid="{0ACFA21F-28C2-4DDC-9DD1-8CC693CCB9B7}"/>
    <cellStyle name="Денежный 2 16" xfId="27" xr:uid="{934484FC-1C73-4E7D-8681-A604EB43A0A3}"/>
    <cellStyle name="Денежный 2 16 2" xfId="561" xr:uid="{96F825A0-4C9E-4660-8BCC-18D20E3E5AFF}"/>
    <cellStyle name="Денежный 2 16 3" xfId="1060" xr:uid="{273C3515-C189-4D2D-91DA-A69CA1EBFEBC}"/>
    <cellStyle name="Денежный 2 16 4" xfId="1560" xr:uid="{1B6C42C9-79F3-463F-9F3A-381290DE60AD}"/>
    <cellStyle name="Денежный 2 16 5" xfId="2010" xr:uid="{1F227F1F-4E11-400C-AB18-F52668388AD8}"/>
    <cellStyle name="Денежный 2 16 6" xfId="2468" xr:uid="{3F50E1CD-E47B-4F33-8061-D5E12293363D}"/>
    <cellStyle name="Денежный 2 17" xfId="28" xr:uid="{6CA9BA6C-1FC8-439A-8CDB-24FCDBD7D643}"/>
    <cellStyle name="Денежный 2 17 2" xfId="562" xr:uid="{4662C003-0964-418C-868A-60346F3833E8}"/>
    <cellStyle name="Денежный 2 17 3" xfId="1061" xr:uid="{F2B3B37B-02C4-41F2-B647-2F906B88FBD5}"/>
    <cellStyle name="Денежный 2 17 4" xfId="1561" xr:uid="{C731277F-66B5-4DBF-89B2-5EA8C30BDD43}"/>
    <cellStyle name="Денежный 2 17 5" xfId="2011" xr:uid="{BB2229E2-27EF-472E-B0FB-F89D4B91CFE1}"/>
    <cellStyle name="Денежный 2 17 6" xfId="2469" xr:uid="{56A8237C-8007-4867-901C-CCC55253836D}"/>
    <cellStyle name="Денежный 2 18" xfId="29" xr:uid="{DBBBBA92-79BF-408D-8E2B-762DDDBAB5B2}"/>
    <cellStyle name="Денежный 2 18 2" xfId="563" xr:uid="{ECDE4F80-A86E-496A-B141-708A567A6196}"/>
    <cellStyle name="Денежный 2 18 3" xfId="1062" xr:uid="{0A7BD077-6C5F-4E53-93D0-B39592478662}"/>
    <cellStyle name="Денежный 2 18 4" xfId="1562" xr:uid="{45CF270F-A423-46C3-AC38-4A8A1550EA8B}"/>
    <cellStyle name="Денежный 2 18 5" xfId="2012" xr:uid="{2A5834A6-120F-47A2-BF3B-3C76E36DA696}"/>
    <cellStyle name="Денежный 2 18 6" xfId="2470" xr:uid="{10FE17E3-C8B6-4CC8-ABE8-AFF7F8DC4F50}"/>
    <cellStyle name="Денежный 2 19" xfId="30" xr:uid="{55DEC52F-54A4-47D5-9320-21DB70FC540F}"/>
    <cellStyle name="Денежный 2 19 2" xfId="564" xr:uid="{664B05F6-D0BB-4996-A2EE-211C9A72B915}"/>
    <cellStyle name="Денежный 2 19 3" xfId="1063" xr:uid="{3D05D4B3-5715-431C-BFF9-AF41F19A14B2}"/>
    <cellStyle name="Денежный 2 19 4" xfId="1563" xr:uid="{E01ABB59-B674-485F-93B8-A32CED4F6552}"/>
    <cellStyle name="Денежный 2 19 5" xfId="2013" xr:uid="{B79781A8-8CEF-4DB2-A865-D421BAABF386}"/>
    <cellStyle name="Денежный 2 19 6" xfId="2471" xr:uid="{675A8477-4E67-47C5-8C6D-8EE0524C72BE}"/>
    <cellStyle name="Денежный 2 2" xfId="31" xr:uid="{CBCFF1D8-012B-4894-84A3-E51188F358F3}"/>
    <cellStyle name="Денежный 2 2 10" xfId="32" xr:uid="{4F955620-C1FA-44FD-B521-7618D8A20D67}"/>
    <cellStyle name="Денежный 2 2 10 2" xfId="566" xr:uid="{655C5E33-C654-4331-AAAD-5DBF5BDDF8D0}"/>
    <cellStyle name="Денежный 2 2 10 3" xfId="1065" xr:uid="{BDD78FF5-6D0C-4D78-A693-C00170C5AD85}"/>
    <cellStyle name="Денежный 2 2 10 4" xfId="1564" xr:uid="{601C6AF2-82E8-4C03-B790-DA41462CA5D0}"/>
    <cellStyle name="Денежный 2 2 10 5" xfId="2015" xr:uid="{E107D0D3-BFC9-4799-B0B8-BC48EAE27C64}"/>
    <cellStyle name="Денежный 2 2 10 6" xfId="2473" xr:uid="{06A65F11-C867-47F6-B896-22A837CE32D9}"/>
    <cellStyle name="Денежный 2 2 11" xfId="33" xr:uid="{8B9CE367-2662-430F-9628-CD2C25A4EF6A}"/>
    <cellStyle name="Денежный 2 2 11 2" xfId="567" xr:uid="{7406CD74-C4CE-4C0A-B27E-076A51747A38}"/>
    <cellStyle name="Денежный 2 2 11 3" xfId="1066" xr:uid="{33ECED1F-9271-4B1B-9FFC-FEEB0A662047}"/>
    <cellStyle name="Денежный 2 2 11 4" xfId="1565" xr:uid="{B119F4FF-8D35-4AAD-89FE-DAC42CA64071}"/>
    <cellStyle name="Денежный 2 2 11 5" xfId="2016" xr:uid="{587FB630-FDB0-4886-B75D-40BC6C04C834}"/>
    <cellStyle name="Денежный 2 2 11 6" xfId="2474" xr:uid="{087BF2D2-1F92-4D04-BB59-5A707C7F12AB}"/>
    <cellStyle name="Денежный 2 2 12" xfId="34" xr:uid="{E24C5E47-D32E-424E-864D-3CB898C72829}"/>
    <cellStyle name="Денежный 2 2 12 2" xfId="568" xr:uid="{D50B582F-17FE-462B-875A-16ED376F1474}"/>
    <cellStyle name="Денежный 2 2 12 3" xfId="1067" xr:uid="{FC441A57-69B5-495B-A10B-D5849C29E860}"/>
    <cellStyle name="Денежный 2 2 12 4" xfId="1566" xr:uid="{0534CCBB-56D4-4BD6-AC0E-9430CB358224}"/>
    <cellStyle name="Денежный 2 2 12 5" xfId="2017" xr:uid="{46B576E3-185C-448F-93BE-C2AC06A190EA}"/>
    <cellStyle name="Денежный 2 2 12 6" xfId="2475" xr:uid="{E2351001-C9B1-4143-9471-E3D46683A463}"/>
    <cellStyle name="Денежный 2 2 13" xfId="35" xr:uid="{111CDBA0-B3E4-443E-B8B0-E299CDA8D758}"/>
    <cellStyle name="Денежный 2 2 13 2" xfId="569" xr:uid="{54ACC36B-A730-4B12-9812-220077848D16}"/>
    <cellStyle name="Денежный 2 2 13 3" xfId="1068" xr:uid="{70242016-D78D-4E5B-BC22-307AEED24EFB}"/>
    <cellStyle name="Денежный 2 2 13 4" xfId="1567" xr:uid="{83BA6F81-2BF8-47CD-9834-DD131AB50447}"/>
    <cellStyle name="Денежный 2 2 13 5" xfId="2018" xr:uid="{6012B0C0-E8FB-4B53-AFAA-08810E250A05}"/>
    <cellStyle name="Денежный 2 2 13 6" xfId="2476" xr:uid="{7403B267-F7FE-4BFA-906E-690E219E5358}"/>
    <cellStyle name="Денежный 2 2 14" xfId="36" xr:uid="{73CB4B41-C63F-493C-93E5-7B7AC4A041FA}"/>
    <cellStyle name="Денежный 2 2 14 2" xfId="570" xr:uid="{6B0EAF91-E73F-454D-949F-0BE41383BE08}"/>
    <cellStyle name="Денежный 2 2 14 3" xfId="1069" xr:uid="{DD18C553-30C1-4CA9-B7FF-AEA8171EBE36}"/>
    <cellStyle name="Денежный 2 2 14 4" xfId="1568" xr:uid="{5343D047-4A99-4571-9C99-1949163BC719}"/>
    <cellStyle name="Денежный 2 2 14 5" xfId="2019" xr:uid="{F9C422BC-6BAF-492D-9763-90070C91DA3E}"/>
    <cellStyle name="Денежный 2 2 14 6" xfId="2477" xr:uid="{985E7ADD-8F3B-44AD-B190-D6BB501070D0}"/>
    <cellStyle name="Денежный 2 2 15" xfId="37" xr:uid="{644947AF-63C0-46FC-809C-3F44DB132446}"/>
    <cellStyle name="Денежный 2 2 15 2" xfId="571" xr:uid="{BD99225F-3C67-4C3C-BE34-F4508CDD7533}"/>
    <cellStyle name="Денежный 2 2 15 3" xfId="1070" xr:uid="{A337C4C9-CD74-4631-A7F7-56C91B64ACD3}"/>
    <cellStyle name="Денежный 2 2 15 4" xfId="1569" xr:uid="{8D101E1F-939F-44E6-8815-3117F394BA8B}"/>
    <cellStyle name="Денежный 2 2 15 5" xfId="2020" xr:uid="{12D5B1A9-ACBB-4DA3-8BDC-3094AFB1F6ED}"/>
    <cellStyle name="Денежный 2 2 15 6" xfId="2478" xr:uid="{E3759B9C-37B4-4007-A1B1-D39A2B827C27}"/>
    <cellStyle name="Денежный 2 2 16" xfId="38" xr:uid="{6DF79432-A9BB-4687-BF24-AEFA900645D8}"/>
    <cellStyle name="Денежный 2 2 16 2" xfId="572" xr:uid="{55ADFFA0-86A7-4649-AC55-0171D664A3F8}"/>
    <cellStyle name="Денежный 2 2 16 3" xfId="1071" xr:uid="{1CB13EA9-0298-4451-80A8-087EBCBCC521}"/>
    <cellStyle name="Денежный 2 2 16 4" xfId="1570" xr:uid="{00B37448-8694-4DF6-8A46-5AB61FE56B26}"/>
    <cellStyle name="Денежный 2 2 16 5" xfId="2021" xr:uid="{1ED5B7DD-C3BC-4935-ACA4-EBA27FC21F7E}"/>
    <cellStyle name="Денежный 2 2 16 6" xfId="2479" xr:uid="{EDA49BA4-CA2F-400C-965B-954A720B4030}"/>
    <cellStyle name="Денежный 2 2 17" xfId="39" xr:uid="{FCE89763-9AEA-4921-B209-4A9CB7DF1A11}"/>
    <cellStyle name="Денежный 2 2 17 2" xfId="573" xr:uid="{FC6B4AC4-55A4-4C8E-9D7C-1750B572E3F4}"/>
    <cellStyle name="Денежный 2 2 17 3" xfId="1072" xr:uid="{C962C49A-C264-4107-ACF0-7D183B187A61}"/>
    <cellStyle name="Денежный 2 2 17 4" xfId="1571" xr:uid="{68A87BD9-EA80-480B-9A15-45CD3A36F95E}"/>
    <cellStyle name="Денежный 2 2 17 5" xfId="2022" xr:uid="{0736995F-03EA-40A4-87A5-F5C23F02B90C}"/>
    <cellStyle name="Денежный 2 2 17 6" xfId="2480" xr:uid="{660C4B40-20C6-418A-9C24-AE15BACDA9E1}"/>
    <cellStyle name="Денежный 2 2 18" xfId="40" xr:uid="{6E2E241C-3DF5-4E78-9D50-6930F17DBBA0}"/>
    <cellStyle name="Денежный 2 2 18 2" xfId="574" xr:uid="{4F0E2AE2-3B2A-4C40-B1C4-C9E643F9533B}"/>
    <cellStyle name="Денежный 2 2 18 3" xfId="1073" xr:uid="{1DE512A8-76B8-429C-A649-1D477FBA511A}"/>
    <cellStyle name="Денежный 2 2 18 4" xfId="1572" xr:uid="{50235F0B-4111-472C-82C6-19FE002CD5D0}"/>
    <cellStyle name="Денежный 2 2 18 5" xfId="2023" xr:uid="{870547EC-23E9-4475-A0D3-13CB28E71535}"/>
    <cellStyle name="Денежный 2 2 18 6" xfId="2481" xr:uid="{D8AF722F-1CB3-402A-A1AF-0A357D7262E8}"/>
    <cellStyle name="Денежный 2 2 19" xfId="41" xr:uid="{6E45114D-E373-47CC-B78C-E60622FDDCE6}"/>
    <cellStyle name="Денежный 2 2 19 2" xfId="575" xr:uid="{8EDA0950-843D-4A1B-8428-7ED17DC06527}"/>
    <cellStyle name="Денежный 2 2 19 3" xfId="1074" xr:uid="{BCBDC2AB-A1B5-40C6-8EE4-89B0366D64C5}"/>
    <cellStyle name="Денежный 2 2 19 4" xfId="1573" xr:uid="{97C9233C-4640-4BF9-BDB3-EF8611717E59}"/>
    <cellStyle name="Денежный 2 2 19 5" xfId="2024" xr:uid="{53ED437E-3551-43C0-9A28-CB19FE2826CA}"/>
    <cellStyle name="Денежный 2 2 19 6" xfId="2482" xr:uid="{8A214310-2B84-4E69-9822-C58DD253F110}"/>
    <cellStyle name="Денежный 2 2 2" xfId="42" xr:uid="{B0ADD3C5-38E3-4C1E-8608-07879E9D5B90}"/>
    <cellStyle name="Денежный 2 2 20" xfId="43" xr:uid="{42986641-5209-45AA-9DB5-D3483239F739}"/>
    <cellStyle name="Денежный 2 2 20 2" xfId="576" xr:uid="{A4E07071-BF01-43E0-821B-55809ECF7CBA}"/>
    <cellStyle name="Денежный 2 2 20 3" xfId="1076" xr:uid="{80CD5076-559F-4C37-8423-AB02B816B385}"/>
    <cellStyle name="Денежный 2 2 20 4" xfId="1574" xr:uid="{A4DDB0A8-73A8-4E50-896C-6016CDA68576}"/>
    <cellStyle name="Денежный 2 2 20 5" xfId="2025" xr:uid="{82E1CF0F-2627-46E6-B22D-F1067A099ECC}"/>
    <cellStyle name="Денежный 2 2 20 6" xfId="2483" xr:uid="{8CBCC7C2-FBEB-4E06-BDA9-9917EC90C876}"/>
    <cellStyle name="Денежный 2 2 21" xfId="44" xr:uid="{215A65EB-9101-4CE0-8EC7-BA2B4882EF6E}"/>
    <cellStyle name="Денежный 2 2 21 2" xfId="577" xr:uid="{D0434C05-EC38-4600-B695-D6C9CAEFB3DB}"/>
    <cellStyle name="Денежный 2 2 21 3" xfId="1077" xr:uid="{EF3295B1-CB16-457C-9652-FF187AEA6452}"/>
    <cellStyle name="Денежный 2 2 21 4" xfId="1575" xr:uid="{E74A4B6C-1A3C-4084-BA96-B61D0F61C7D1}"/>
    <cellStyle name="Денежный 2 2 21 5" xfId="2026" xr:uid="{69A92763-A5DA-4021-9F0C-935395619CAA}"/>
    <cellStyle name="Денежный 2 2 21 6" xfId="2484" xr:uid="{A396ED3B-1E62-47BB-854E-30DCE9C58B27}"/>
    <cellStyle name="Денежный 2 2 22" xfId="45" xr:uid="{27986E82-069C-40D9-8E09-5DF669F65854}"/>
    <cellStyle name="Денежный 2 2 22 2" xfId="578" xr:uid="{929FF723-3631-4F6E-9CB4-77871D999866}"/>
    <cellStyle name="Денежный 2 2 22 3" xfId="1078" xr:uid="{7ED2F2F2-42B4-4D1D-870F-3017F0B7CDEA}"/>
    <cellStyle name="Денежный 2 2 22 4" xfId="1576" xr:uid="{64E2F7BB-CA20-4C12-9CF7-978BC040AF05}"/>
    <cellStyle name="Денежный 2 2 22 5" xfId="2027" xr:uid="{67B4CE41-4F0A-4BA9-95AA-8B39907F04AF}"/>
    <cellStyle name="Денежный 2 2 22 6" xfId="2485" xr:uid="{CBBD41E5-858D-4F47-8CAA-EDF9051F64B9}"/>
    <cellStyle name="Денежный 2 2 23" xfId="46" xr:uid="{4A1EEB86-218D-4922-9FC6-DDC83A67A7B9}"/>
    <cellStyle name="Денежный 2 2 23 2" xfId="579" xr:uid="{305FB4D2-7C64-401A-BDD4-93352737DCAD}"/>
    <cellStyle name="Денежный 2 2 23 3" xfId="1079" xr:uid="{B930AB54-C2C0-4A25-BC6B-EB0C55B06499}"/>
    <cellStyle name="Денежный 2 2 23 4" xfId="1577" xr:uid="{80282EF1-479C-4559-8CDA-7A45B15BBC35}"/>
    <cellStyle name="Денежный 2 2 23 5" xfId="2028" xr:uid="{D94617BB-E3BF-4D53-8E36-515C51C41D7F}"/>
    <cellStyle name="Денежный 2 2 23 6" xfId="2486" xr:uid="{D5133897-AC6D-4E3C-B968-0916F5A1BA74}"/>
    <cellStyle name="Денежный 2 2 24" xfId="47" xr:uid="{ECFEF970-9C58-4E4B-8399-A8BE14711437}"/>
    <cellStyle name="Денежный 2 2 24 2" xfId="580" xr:uid="{B9194987-ED1A-4AA5-AC7F-CC2612FF1383}"/>
    <cellStyle name="Денежный 2 2 24 3" xfId="1080" xr:uid="{EAE45460-1D3B-4939-BFC4-B88A8A180F02}"/>
    <cellStyle name="Денежный 2 2 24 4" xfId="1578" xr:uid="{55351F72-28EF-4E36-9D3A-506516B9A1AD}"/>
    <cellStyle name="Денежный 2 2 24 5" xfId="2029" xr:uid="{B49835FD-54BF-4F41-9E77-AE86B6CACB2C}"/>
    <cellStyle name="Денежный 2 2 24 6" xfId="2487" xr:uid="{C31DA499-B7A8-47F3-AC38-99DE39FE4F2C}"/>
    <cellStyle name="Денежный 2 2 25" xfId="48" xr:uid="{BC18A578-3A31-40B7-9411-D7399A1647D7}"/>
    <cellStyle name="Денежный 2 2 25 2" xfId="581" xr:uid="{33DACBB2-775B-4240-8376-C1DDA9FDB802}"/>
    <cellStyle name="Денежный 2 2 25 3" xfId="1081" xr:uid="{9952D9B0-AECC-40F6-9A50-A9D6C5CFD336}"/>
    <cellStyle name="Денежный 2 2 25 4" xfId="1579" xr:uid="{578E0E0D-76C3-46CA-8B30-2AD86DB4CDC5}"/>
    <cellStyle name="Денежный 2 2 25 5" xfId="2030" xr:uid="{AF03544A-28B7-44B6-951A-ADFE0996BF4B}"/>
    <cellStyle name="Денежный 2 2 25 6" xfId="2488" xr:uid="{54CB6BA0-409E-42B8-8039-1B67641B5D2C}"/>
    <cellStyle name="Денежный 2 2 26" xfId="49" xr:uid="{C8E54309-F5C2-4153-A208-95AC403B7B6E}"/>
    <cellStyle name="Денежный 2 2 26 2" xfId="582" xr:uid="{27639F92-E7D5-484A-8D57-19044B7EFD54}"/>
    <cellStyle name="Денежный 2 2 26 3" xfId="1082" xr:uid="{39F352B4-E653-4647-96A1-8BAAE3F034E2}"/>
    <cellStyle name="Денежный 2 2 26 4" xfId="1580" xr:uid="{24D81695-F336-4D36-95E3-80869213AD7D}"/>
    <cellStyle name="Денежный 2 2 26 5" xfId="2031" xr:uid="{13E4CE06-CE24-45C0-8C64-498A56114E8A}"/>
    <cellStyle name="Денежный 2 2 26 6" xfId="2489" xr:uid="{67DF2692-1268-4442-9B4F-EF7A25C1C005}"/>
    <cellStyle name="Денежный 2 2 27" xfId="50" xr:uid="{A4B08112-1A6D-437A-8E04-2613666394AC}"/>
    <cellStyle name="Денежный 2 2 27 2" xfId="583" xr:uid="{354BD856-0404-443F-825E-CD6DA38D0D35}"/>
    <cellStyle name="Денежный 2 2 27 3" xfId="1083" xr:uid="{457B6F03-77F2-453B-83DF-5492B2932A72}"/>
    <cellStyle name="Денежный 2 2 27 4" xfId="1581" xr:uid="{282D224D-036E-47FF-8A18-C550469AA365}"/>
    <cellStyle name="Денежный 2 2 27 5" xfId="2032" xr:uid="{6DCE76C1-6B6A-4AFE-86FD-AEC61DE32224}"/>
    <cellStyle name="Денежный 2 2 27 6" xfId="2490" xr:uid="{1F4A0726-6568-4911-AAB6-35605FCFC5D0}"/>
    <cellStyle name="Денежный 2 2 28" xfId="51" xr:uid="{4C6E5C14-5A7A-4258-A829-D0170DD0899C}"/>
    <cellStyle name="Денежный 2 2 28 2" xfId="584" xr:uid="{AED234CF-1B34-408F-BDBB-8567FDFACB24}"/>
    <cellStyle name="Денежный 2 2 28 3" xfId="1084" xr:uid="{CB3685BC-B7DB-44E8-98C3-41AEB667955C}"/>
    <cellStyle name="Денежный 2 2 28 4" xfId="1582" xr:uid="{52DF190B-8C5C-42FB-9DAF-BB416D5113C4}"/>
    <cellStyle name="Денежный 2 2 28 5" xfId="2033" xr:uid="{F1BE026E-9CBE-4685-AA50-C8F861B9D32D}"/>
    <cellStyle name="Денежный 2 2 28 6" xfId="2491" xr:uid="{8440DF55-5090-4A0E-8EF7-FBBB6A632566}"/>
    <cellStyle name="Денежный 2 2 29" xfId="52" xr:uid="{CCE49F4A-CF23-4FDB-903C-0F23EE5D08EF}"/>
    <cellStyle name="Денежный 2 2 29 2" xfId="585" xr:uid="{FE4FC6E5-AE82-40D1-94E9-FBF99CFE6894}"/>
    <cellStyle name="Денежный 2 2 29 3" xfId="1085" xr:uid="{89816B81-6CDA-4731-9036-B974923BFA9E}"/>
    <cellStyle name="Денежный 2 2 29 4" xfId="1583" xr:uid="{C0DA0DD8-19FA-4D54-B2BE-604A14207E79}"/>
    <cellStyle name="Денежный 2 2 29 5" xfId="2034" xr:uid="{1049B9EE-5FCE-4273-9A2D-634C387648A3}"/>
    <cellStyle name="Денежный 2 2 29 6" xfId="2492" xr:uid="{ED8DBD39-2C1B-4F83-9F42-3FA34C7D678F}"/>
    <cellStyle name="Денежный 2 2 3" xfId="53" xr:uid="{E2C740AB-8C6C-4D24-B22B-D97500EF5CC2}"/>
    <cellStyle name="Денежный 2 2 3 2" xfId="586" xr:uid="{13719E32-9B09-4AD6-BA91-A6C1363B5505}"/>
    <cellStyle name="Денежный 2 2 3 3" xfId="1086" xr:uid="{27AB6328-B650-4E97-AB39-7ED8B3E0CC92}"/>
    <cellStyle name="Денежный 2 2 3 4" xfId="1584" xr:uid="{748741A6-ACC1-4659-9E22-37EBACCFEB4D}"/>
    <cellStyle name="Денежный 2 2 3 5" xfId="2035" xr:uid="{5171B318-9718-4FA8-8AA2-BE826E8AF5A3}"/>
    <cellStyle name="Денежный 2 2 3 6" xfId="2493" xr:uid="{3423D024-B26B-47EF-A8DA-24C7E59CED21}"/>
    <cellStyle name="Денежный 2 2 30" xfId="54" xr:uid="{34A26915-B551-46A5-AF2A-77AA8CFBFB6E}"/>
    <cellStyle name="Денежный 2 2 30 2" xfId="587" xr:uid="{63C3D8E0-5A9F-4B02-B154-3C6A2594DB8E}"/>
    <cellStyle name="Денежный 2 2 30 3" xfId="1087" xr:uid="{4EC2CB90-2902-4B8D-990A-5F3C59E20C15}"/>
    <cellStyle name="Денежный 2 2 30 4" xfId="1585" xr:uid="{A534BE77-95B5-471B-AF53-909E8DB5EBB5}"/>
    <cellStyle name="Денежный 2 2 30 5" xfId="2036" xr:uid="{339452CB-E200-491B-83F0-93C513F01E1F}"/>
    <cellStyle name="Денежный 2 2 30 6" xfId="2494" xr:uid="{9A3CA067-C762-4447-B1DB-57BE050F2401}"/>
    <cellStyle name="Денежный 2 2 31" xfId="55" xr:uid="{B8AA1588-4CC5-4450-88E5-8705AF05EBC0}"/>
    <cellStyle name="Денежный 2 2 31 2" xfId="588" xr:uid="{BE0026D5-D925-4815-AF68-4073906BECCE}"/>
    <cellStyle name="Денежный 2 2 31 3" xfId="1088" xr:uid="{4B3E628D-3CA5-47E3-9746-F2CED101A36F}"/>
    <cellStyle name="Денежный 2 2 31 4" xfId="1586" xr:uid="{D05175EB-95E9-41B0-BB1D-12729E54375F}"/>
    <cellStyle name="Денежный 2 2 31 5" xfId="2037" xr:uid="{246BCBB5-27AE-49EC-BDEE-806BEF8BDEBD}"/>
    <cellStyle name="Денежный 2 2 31 6" xfId="2495" xr:uid="{B4A569E1-E910-43F5-9F63-6C7885806D08}"/>
    <cellStyle name="Денежный 2 2 32" xfId="56" xr:uid="{E142163E-33B8-46FE-B213-3C5462E34A2A}"/>
    <cellStyle name="Денежный 2 2 32 2" xfId="589" xr:uid="{4336063E-62E1-4A3A-84D4-6F4941AD2D54}"/>
    <cellStyle name="Денежный 2 2 32 3" xfId="1089" xr:uid="{AB33C9B1-2483-471C-9026-D181070C48F3}"/>
    <cellStyle name="Денежный 2 2 32 4" xfId="1587" xr:uid="{A527A459-CDAB-4B85-9990-9802FF748AAF}"/>
    <cellStyle name="Денежный 2 2 32 5" xfId="2038" xr:uid="{0261B158-A237-4D9C-99C0-EE71860E94D8}"/>
    <cellStyle name="Денежный 2 2 32 6" xfId="2496" xr:uid="{CBA344D3-97FE-4F77-8BC9-8596EEA5A11D}"/>
    <cellStyle name="Денежный 2 2 33" xfId="57" xr:uid="{0575E3F4-A3DE-4C28-B0D8-0C195C8B8743}"/>
    <cellStyle name="Денежный 2 2 33 2" xfId="590" xr:uid="{DCF50773-4F91-401B-90A5-C52D34DFB329}"/>
    <cellStyle name="Денежный 2 2 33 3" xfId="1090" xr:uid="{2F03721B-F488-4079-9EAE-805C56B69A58}"/>
    <cellStyle name="Денежный 2 2 33 4" xfId="1588" xr:uid="{65AF4E48-BEA6-4A40-A51C-5A36A16EF4C6}"/>
    <cellStyle name="Денежный 2 2 33 5" xfId="2039" xr:uid="{50237879-B41A-4042-ACAE-48E642EE2D64}"/>
    <cellStyle name="Денежный 2 2 33 6" xfId="2497" xr:uid="{8FFFADA0-5A55-423A-8ABF-9790186973B6}"/>
    <cellStyle name="Денежный 2 2 34" xfId="58" xr:uid="{DD4E6348-BB12-4471-B530-05AD0DFD01DB}"/>
    <cellStyle name="Денежный 2 2 34 2" xfId="591" xr:uid="{AAA8AC5A-D8BE-4A61-854B-30C69E818EAC}"/>
    <cellStyle name="Денежный 2 2 34 3" xfId="1091" xr:uid="{737E8F36-D5DD-4FA1-9C3D-0EE51F33F1D4}"/>
    <cellStyle name="Денежный 2 2 34 4" xfId="1589" xr:uid="{70EBE8C9-07C9-4F6A-9E0E-CC33B931C81D}"/>
    <cellStyle name="Денежный 2 2 34 5" xfId="2040" xr:uid="{1D571E3F-474E-432E-A997-F21896F443E4}"/>
    <cellStyle name="Денежный 2 2 34 6" xfId="2498" xr:uid="{C711065F-82D5-4A29-8CB6-BD6F25FA3FE9}"/>
    <cellStyle name="Денежный 2 2 35" xfId="59" xr:uid="{0450A259-7EDD-4EE2-B26D-DEEE5BD344EA}"/>
    <cellStyle name="Денежный 2 2 35 2" xfId="592" xr:uid="{5950B872-500E-4154-8D6D-57D71CD940BB}"/>
    <cellStyle name="Денежный 2 2 35 3" xfId="1092" xr:uid="{7E2C48E7-F0E7-4041-B155-247E7D3E7944}"/>
    <cellStyle name="Денежный 2 2 35 4" xfId="1590" xr:uid="{04AA3D36-D283-4CB1-BCE0-E33211891E86}"/>
    <cellStyle name="Денежный 2 2 35 5" xfId="2041" xr:uid="{A5101E68-C2ED-4DA0-B228-0E950AF371FD}"/>
    <cellStyle name="Денежный 2 2 35 6" xfId="2499" xr:uid="{4761111A-1391-4C06-8105-1EDC4B141C33}"/>
    <cellStyle name="Денежный 2 2 36" xfId="60" xr:uid="{1C2B59EA-0B2B-4A05-8824-2269969EB13D}"/>
    <cellStyle name="Денежный 2 2 36 2" xfId="593" xr:uid="{A16BCA30-668E-4D0D-9073-C8A29EDC84B8}"/>
    <cellStyle name="Денежный 2 2 36 3" xfId="1093" xr:uid="{EC5B014C-A016-4B39-B59E-A9A8253A9952}"/>
    <cellStyle name="Денежный 2 2 36 4" xfId="1591" xr:uid="{4B3073B6-CB8D-467C-BE65-F732202C5A90}"/>
    <cellStyle name="Денежный 2 2 36 5" xfId="2042" xr:uid="{29B08F68-381F-4C83-8E53-55D338E19A8C}"/>
    <cellStyle name="Денежный 2 2 36 6" xfId="2500" xr:uid="{78ABF090-E3D7-440F-9DEC-899A3B6D262A}"/>
    <cellStyle name="Денежный 2 2 37" xfId="61" xr:uid="{953D6E12-BCBF-4609-BE8F-1BB387055B4F}"/>
    <cellStyle name="Денежный 2 2 37 2" xfId="594" xr:uid="{0A5739C3-6A25-42C2-8C8C-9F128A999275}"/>
    <cellStyle name="Денежный 2 2 37 3" xfId="1094" xr:uid="{146F09AA-AD19-4EB0-80D3-CC50278F2A19}"/>
    <cellStyle name="Денежный 2 2 37 4" xfId="1592" xr:uid="{F09B6C0F-7D7A-459E-BF88-E64D69474019}"/>
    <cellStyle name="Денежный 2 2 37 5" xfId="2043" xr:uid="{36DCF64A-43B4-4867-830C-75F7C4E30798}"/>
    <cellStyle name="Денежный 2 2 37 6" xfId="2501" xr:uid="{09235AB5-1F31-45A0-8D29-E9F0DB437EDE}"/>
    <cellStyle name="Денежный 2 2 38" xfId="62" xr:uid="{6188086D-F5BA-4047-9FC0-BA9ADA8F33C2}"/>
    <cellStyle name="Денежный 2 2 38 2" xfId="595" xr:uid="{C5997BFC-5560-45F5-9D17-00D2ED74554A}"/>
    <cellStyle name="Денежный 2 2 38 3" xfId="1095" xr:uid="{CAA30EBC-FBE7-47FE-AD7D-06C5556D926D}"/>
    <cellStyle name="Денежный 2 2 38 4" xfId="1593" xr:uid="{B6A6CC1A-9B43-48CF-B970-E9D5FBE5081D}"/>
    <cellStyle name="Денежный 2 2 38 5" xfId="2044" xr:uid="{9E0DCC8F-2386-4DB0-A867-7B0FD7A6545D}"/>
    <cellStyle name="Денежный 2 2 38 6" xfId="2502" xr:uid="{CC6628B0-05A9-4595-9994-3C139E8A3DCD}"/>
    <cellStyle name="Денежный 2 2 39" xfId="63" xr:uid="{CB502A32-AB19-4527-85C2-E1BDA4792622}"/>
    <cellStyle name="Денежный 2 2 39 2" xfId="596" xr:uid="{EA90328F-089E-4813-ACC1-C81892D47DFC}"/>
    <cellStyle name="Денежный 2 2 39 3" xfId="1096" xr:uid="{E5538222-BC96-4A0C-A643-2E7F99681951}"/>
    <cellStyle name="Денежный 2 2 39 4" xfId="1594" xr:uid="{408226AE-4382-43CE-ACE2-BBA8640D2973}"/>
    <cellStyle name="Денежный 2 2 39 5" xfId="2045" xr:uid="{8EF81B21-B5E7-47C1-AB58-DF19C76A4AC5}"/>
    <cellStyle name="Денежный 2 2 39 6" xfId="2503" xr:uid="{66BE7A40-C536-42DA-B2C8-483D014AB76D}"/>
    <cellStyle name="Денежный 2 2 4" xfId="64" xr:uid="{3D6ECB3B-1640-4B9F-B19B-A9234EB33A1A}"/>
    <cellStyle name="Денежный 2 2 4 2" xfId="597" xr:uid="{47171F6B-9D4C-4CE4-AD19-F56F999C9611}"/>
    <cellStyle name="Денежный 2 2 4 3" xfId="1097" xr:uid="{005F8057-F694-43EA-B213-1614E72DD7BB}"/>
    <cellStyle name="Денежный 2 2 4 4" xfId="1595" xr:uid="{41ADB411-7567-4B53-BC69-5072A66D297B}"/>
    <cellStyle name="Денежный 2 2 4 5" xfId="2046" xr:uid="{457C5A76-5124-470D-B9CC-D4AA10399735}"/>
    <cellStyle name="Денежный 2 2 4 6" xfId="2504" xr:uid="{4AA12D49-1FCD-4E71-B819-7E98D6F54ED1}"/>
    <cellStyle name="Денежный 2 2 40" xfId="65" xr:uid="{094FE7CA-187D-42E9-B3FD-D08373BE6DA0}"/>
    <cellStyle name="Денежный 2 2 40 2" xfId="598" xr:uid="{E78FBBE6-F79A-4287-BFB1-4A4F083FAB0C}"/>
    <cellStyle name="Денежный 2 2 40 3" xfId="1098" xr:uid="{01AF7BF2-91F4-4D8D-9B31-3CEB94D397C0}"/>
    <cellStyle name="Денежный 2 2 40 4" xfId="1596" xr:uid="{6B00C933-6BCF-4FEB-A4ED-54F8A4EA49C5}"/>
    <cellStyle name="Денежный 2 2 40 5" xfId="2047" xr:uid="{C671950A-7AFE-49B6-929D-A1E26259C1B0}"/>
    <cellStyle name="Денежный 2 2 40 6" xfId="2505" xr:uid="{5050C234-F665-4419-9D8B-1D8E3C626F37}"/>
    <cellStyle name="Денежный 2 2 41" xfId="66" xr:uid="{CE0AA087-49F9-4BCA-ABB1-5E7371D74A70}"/>
    <cellStyle name="Денежный 2 2 41 2" xfId="599" xr:uid="{8A860EDE-F838-4800-9B1F-A9324F9CA8CD}"/>
    <cellStyle name="Денежный 2 2 41 3" xfId="1099" xr:uid="{3E3FDF8B-E40A-47F7-AC0C-D1CE3B78F93E}"/>
    <cellStyle name="Денежный 2 2 41 4" xfId="1597" xr:uid="{051BBDF2-4FDA-4BD4-B40C-3F1CE43CFFEF}"/>
    <cellStyle name="Денежный 2 2 41 5" xfId="2048" xr:uid="{79E833B2-76B8-4F7A-B295-3D690A387D97}"/>
    <cellStyle name="Денежный 2 2 41 6" xfId="2506" xr:uid="{CD25093B-A479-47BE-B208-35B0BC0A35E6}"/>
    <cellStyle name="Денежный 2 2 42" xfId="67" xr:uid="{F8EB4E16-86ED-4E0A-872A-7A40E876EB5E}"/>
    <cellStyle name="Денежный 2 2 42 2" xfId="600" xr:uid="{6D3F587E-BCE0-4A81-8B1A-2187C5FB7613}"/>
    <cellStyle name="Денежный 2 2 42 3" xfId="1100" xr:uid="{2B90C67F-9090-4A2A-9C38-04F2C3AEDBF5}"/>
    <cellStyle name="Денежный 2 2 42 4" xfId="1598" xr:uid="{9DD563F2-0CDA-41FA-A594-F6B6BB006E31}"/>
    <cellStyle name="Денежный 2 2 42 5" xfId="2049" xr:uid="{8BE2DF9A-9E7B-4D6D-8003-D9DF75BE23F1}"/>
    <cellStyle name="Денежный 2 2 42 6" xfId="2507" xr:uid="{21F26944-B58A-43A1-9739-60B06C6C59CD}"/>
    <cellStyle name="Денежный 2 2 43" xfId="68" xr:uid="{7D4172B5-8DA9-4AC1-B6E9-7680BA0955D0}"/>
    <cellStyle name="Денежный 2 2 43 2" xfId="601" xr:uid="{B81CF630-C048-49B9-A21C-051E6C4A376C}"/>
    <cellStyle name="Денежный 2 2 43 3" xfId="1101" xr:uid="{6EFABA8F-CCD4-42E5-BC2A-9D63CD560E34}"/>
    <cellStyle name="Денежный 2 2 43 4" xfId="1599" xr:uid="{284979B9-3D8E-4C4A-8877-D2C26CD5C27B}"/>
    <cellStyle name="Денежный 2 2 43 5" xfId="2050" xr:uid="{D54182F2-4A40-45A1-B186-8B93B4862E1F}"/>
    <cellStyle name="Денежный 2 2 43 6" xfId="2508" xr:uid="{B3B97A7D-3D0E-4832-A256-9D68E663B9CF}"/>
    <cellStyle name="Денежный 2 2 44" xfId="69" xr:uid="{2252EE77-D718-44F0-BE04-971A078A8A32}"/>
    <cellStyle name="Денежный 2 2 44 2" xfId="602" xr:uid="{0D41B859-4EC9-4490-8F27-DBE77BDA358A}"/>
    <cellStyle name="Денежный 2 2 44 3" xfId="1102" xr:uid="{797AFC7E-246A-42E4-9A20-CB3F93577C3B}"/>
    <cellStyle name="Денежный 2 2 44 4" xfId="1600" xr:uid="{39C5F87C-2CC9-4301-90DE-CBCB3A5EAF66}"/>
    <cellStyle name="Денежный 2 2 44 5" xfId="2051" xr:uid="{58F912E7-E8F9-49A7-BE71-887785476FAB}"/>
    <cellStyle name="Денежный 2 2 44 6" xfId="2509" xr:uid="{D472DAB0-E37A-4604-B636-A2E574D71F11}"/>
    <cellStyle name="Денежный 2 2 45" xfId="70" xr:uid="{6810D115-A9E6-47B5-A343-FD5029D6338C}"/>
    <cellStyle name="Денежный 2 2 45 2" xfId="603" xr:uid="{CEE172B5-B96C-4420-8988-764F66C94C99}"/>
    <cellStyle name="Денежный 2 2 45 3" xfId="1103" xr:uid="{8D68BAE8-BF67-42E4-93DE-864CCFBAD258}"/>
    <cellStyle name="Денежный 2 2 45 4" xfId="1601" xr:uid="{13467561-2495-4AD1-9730-0B5D27C3AABF}"/>
    <cellStyle name="Денежный 2 2 45 5" xfId="2052" xr:uid="{068944C7-7E09-4300-806E-036BD504156C}"/>
    <cellStyle name="Денежный 2 2 45 6" xfId="2510" xr:uid="{63D5D252-FC00-4CC7-8D17-38F4A163B7F3}"/>
    <cellStyle name="Денежный 2 2 46" xfId="71" xr:uid="{769AFE21-326F-4928-8907-D736F6121A45}"/>
    <cellStyle name="Денежный 2 2 46 2" xfId="604" xr:uid="{0CD3D45C-5B81-4AAF-84E2-F51EDC3D6B62}"/>
    <cellStyle name="Денежный 2 2 46 3" xfId="1104" xr:uid="{ABF8B405-E07E-4F58-844E-5A5753F9D2FF}"/>
    <cellStyle name="Денежный 2 2 46 4" xfId="1602" xr:uid="{CA0561C3-C466-4D11-A006-7B20A3C6B029}"/>
    <cellStyle name="Денежный 2 2 46 5" xfId="2053" xr:uid="{6587BC7F-97BC-41F3-8629-CF07501E1C21}"/>
    <cellStyle name="Денежный 2 2 46 6" xfId="2511" xr:uid="{68483ABC-0D01-49BF-AF0F-BDC5A4E51232}"/>
    <cellStyle name="Денежный 2 2 47" xfId="72" xr:uid="{BC8BA87C-8665-4FD2-BE0A-A04D8F41B53A}"/>
    <cellStyle name="Денежный 2 2 47 2" xfId="605" xr:uid="{F5A32E1D-2D90-4F17-921B-E64F6DDE0768}"/>
    <cellStyle name="Денежный 2 2 47 3" xfId="1105" xr:uid="{431EF0F8-7E81-453D-800A-07610D7AEDB7}"/>
    <cellStyle name="Денежный 2 2 47 4" xfId="1603" xr:uid="{8A54DD44-E0A9-4649-B8A9-0F6E401EB654}"/>
    <cellStyle name="Денежный 2 2 47 5" xfId="2054" xr:uid="{D1B8B625-AD85-4C98-A9A6-A214949A2C06}"/>
    <cellStyle name="Денежный 2 2 47 6" xfId="2512" xr:uid="{22DA150A-3AAC-4628-903C-0B8EBD45218E}"/>
    <cellStyle name="Денежный 2 2 48" xfId="73" xr:uid="{615FE270-A3AE-4A55-B464-3A44E2089458}"/>
    <cellStyle name="Денежный 2 2 48 2" xfId="606" xr:uid="{19C88D08-8E11-4347-84B8-F0CBC099284F}"/>
    <cellStyle name="Денежный 2 2 48 3" xfId="1106" xr:uid="{2386B36A-57FF-4976-81A0-7FE055CEB5F6}"/>
    <cellStyle name="Денежный 2 2 48 4" xfId="1604" xr:uid="{F1BD497F-53AD-4FE4-91F6-64F66F8D4B1E}"/>
    <cellStyle name="Денежный 2 2 48 5" xfId="2055" xr:uid="{5013BFC2-B115-4ECA-B909-5E08142F62F6}"/>
    <cellStyle name="Денежный 2 2 48 6" xfId="2513" xr:uid="{C3A856FE-C4BD-4D25-98C7-E3E4452267C7}"/>
    <cellStyle name="Денежный 2 2 49" xfId="74" xr:uid="{FE1C5CFA-A6F3-4028-B8DD-53BBA45C05AE}"/>
    <cellStyle name="Денежный 2 2 49 2" xfId="1107" xr:uid="{2D3F806D-7045-433C-A49D-ED116FA012CD}"/>
    <cellStyle name="Денежный 2 2 5" xfId="75" xr:uid="{BFA3B26E-0D36-46A0-85D9-248CCB2749B8}"/>
    <cellStyle name="Денежный 2 2 5 2" xfId="607" xr:uid="{B6D84D49-0D6D-43BA-A44B-6B5A51555B75}"/>
    <cellStyle name="Денежный 2 2 5 3" xfId="1108" xr:uid="{F4F6AADC-A23D-4C46-9A77-F03052F1EB64}"/>
    <cellStyle name="Денежный 2 2 5 4" xfId="1605" xr:uid="{2F4FC69E-9DD7-4735-8CF9-88EBA9D6D5A9}"/>
    <cellStyle name="Денежный 2 2 5 5" xfId="2056" xr:uid="{2A9BA632-156D-4084-860B-D503F1D7AC9C}"/>
    <cellStyle name="Денежный 2 2 5 6" xfId="2514" xr:uid="{05451742-2333-4E2F-ACF4-248B4798156E}"/>
    <cellStyle name="Денежный 2 2 50" xfId="565" xr:uid="{A42DBAEB-6C4B-4098-B875-9118539F6784}"/>
    <cellStyle name="Денежный 2 2 51" xfId="1012" xr:uid="{40841446-809A-4A38-B975-ACD64378B56E}"/>
    <cellStyle name="Денежный 2 2 52" xfId="1018" xr:uid="{32D0D481-47B5-4306-A085-393654353056}"/>
    <cellStyle name="Денежный 2 2 53" xfId="1024" xr:uid="{B1A2BDDC-F1D7-4545-BEC5-EFCE0DF4721E}"/>
    <cellStyle name="Денежный 2 2 54" xfId="1032" xr:uid="{315F2263-5779-4458-AC4D-0AAE07A7C937}"/>
    <cellStyle name="Денежный 2 2 55" xfId="1036" xr:uid="{3B6DCBEC-D6B0-426D-A417-957A0B2EFC25}"/>
    <cellStyle name="Денежный 2 2 56" xfId="1064" xr:uid="{7313F67C-26DB-413F-8B4F-A2A6EC8C2863}"/>
    <cellStyle name="Денежный 2 2 57" xfId="1075" xr:uid="{F822D463-909E-4590-9B9A-C2A574397038}"/>
    <cellStyle name="Денежный 2 2 58" xfId="1530" xr:uid="{C20DBA27-B505-4BEF-97D5-E27B9AE8E430}"/>
    <cellStyle name="Денежный 2 2 59" xfId="1536" xr:uid="{CA2C730D-F066-4E95-8F41-686DC9FD0869}"/>
    <cellStyle name="Денежный 2 2 6" xfId="76" xr:uid="{1F7E37E8-CB76-40FE-9C9B-FA7FE4EFC09B}"/>
    <cellStyle name="Денежный 2 2 6 2" xfId="608" xr:uid="{D8ABF126-E213-4670-8C4A-BA0EED12E97E}"/>
    <cellStyle name="Денежный 2 2 6 3" xfId="1109" xr:uid="{B16F96A7-C176-4C39-B5A1-F365B217C8DD}"/>
    <cellStyle name="Денежный 2 2 6 4" xfId="1606" xr:uid="{B2116C3F-44CD-430B-A97C-2D51E0CBA15C}"/>
    <cellStyle name="Денежный 2 2 6 5" xfId="2057" xr:uid="{7E885ED7-422B-4C7D-8E59-42E08D7920A2}"/>
    <cellStyle name="Денежный 2 2 6 6" xfId="2515" xr:uid="{BA2472FA-88CB-448B-A721-12935766DEB3}"/>
    <cellStyle name="Денежный 2 2 60" xfId="1542" xr:uid="{75201637-4E7C-4894-B968-D1135CF86151}"/>
    <cellStyle name="Денежный 2 2 61" xfId="1550" xr:uid="{67E0C8ED-2D08-482C-8D1C-730E6927BDA7}"/>
    <cellStyle name="Денежный 2 2 62" xfId="2014" xr:uid="{6256E3CE-4892-439E-8153-FC75CF5BCD58}"/>
    <cellStyle name="Денежный 2 2 63" xfId="2472" xr:uid="{D4A0CD53-6F5A-4FBE-BD53-5AE9637A42F6}"/>
    <cellStyle name="Денежный 2 2 7" xfId="77" xr:uid="{E494E8A3-CF91-4ED4-80C8-EC38D1FE5131}"/>
    <cellStyle name="Денежный 2 2 7 2" xfId="609" xr:uid="{726D8D7F-AAE2-44DD-AE6E-E25BF29F5BEA}"/>
    <cellStyle name="Денежный 2 2 7 3" xfId="1110" xr:uid="{FD6D1FD9-4663-425F-B3CD-D02DD7ABA3FF}"/>
    <cellStyle name="Денежный 2 2 7 4" xfId="1607" xr:uid="{31E024F8-002F-4AF8-B7B4-C41B3530DC80}"/>
    <cellStyle name="Денежный 2 2 7 5" xfId="2058" xr:uid="{95FA1333-BCBE-4130-A1B8-45D7E8FBA98D}"/>
    <cellStyle name="Денежный 2 2 7 6" xfId="2516" xr:uid="{D25D1DE9-B1BA-4F13-B404-1BC9923EF7DC}"/>
    <cellStyle name="Денежный 2 2 8" xfId="78" xr:uid="{0F8A9979-A962-4A19-8C52-17039F34034C}"/>
    <cellStyle name="Денежный 2 2 8 2" xfId="610" xr:uid="{441CD28E-0B1D-459F-A4D1-FE8323A06ACD}"/>
    <cellStyle name="Денежный 2 2 8 3" xfId="1111" xr:uid="{2880EDCF-642F-4973-8370-B49187365640}"/>
    <cellStyle name="Денежный 2 2 8 4" xfId="1608" xr:uid="{B61BD749-43EA-4BC5-AE40-44E90F7A4676}"/>
    <cellStyle name="Денежный 2 2 8 5" xfId="2059" xr:uid="{C3B645B7-A8EC-4173-9B57-E4FC1BBCD20C}"/>
    <cellStyle name="Денежный 2 2 8 6" xfId="2517" xr:uid="{617DA040-3F08-4FEB-8D66-63BDF3D590D8}"/>
    <cellStyle name="Денежный 2 2 9" xfId="79" xr:uid="{E53EF733-7182-42C8-92DB-13AAF40EBEB6}"/>
    <cellStyle name="Денежный 2 2 9 2" xfId="611" xr:uid="{1C4ECCFD-F128-408D-AA12-F8CE3874C7FD}"/>
    <cellStyle name="Денежный 2 2 9 3" xfId="1112" xr:uid="{760F1EF0-8309-4E8A-A0BA-9231B816280D}"/>
    <cellStyle name="Денежный 2 2 9 4" xfId="1609" xr:uid="{C0FA4CA7-B4FC-48E4-8C23-CD4FB333AA38}"/>
    <cellStyle name="Денежный 2 2 9 5" xfId="2060" xr:uid="{6C06370D-3E7D-446F-B0FD-E0D0EA717A25}"/>
    <cellStyle name="Денежный 2 2 9 6" xfId="2518" xr:uid="{B7495C12-CCEC-4868-BF8B-BB9BADB4ADA3}"/>
    <cellStyle name="Денежный 2 20" xfId="80" xr:uid="{EEABB761-078B-45B4-AF50-52525531EE8C}"/>
    <cellStyle name="Денежный 2 20 2" xfId="612" xr:uid="{55C52E50-1BD9-45EA-B70B-051C97FFC64C}"/>
    <cellStyle name="Денежный 2 20 3" xfId="1113" xr:uid="{FA314A78-4913-464C-9FEC-EBACBA4AFFC7}"/>
    <cellStyle name="Денежный 2 20 4" xfId="1610" xr:uid="{C8157497-BC26-4305-B1B4-D572FE6638C3}"/>
    <cellStyle name="Денежный 2 20 5" xfId="2061" xr:uid="{3A5BD328-7A45-4ECF-BFEA-A9F9C806FFAC}"/>
    <cellStyle name="Денежный 2 20 6" xfId="2519" xr:uid="{DCB31C4B-99B7-4ACF-AAC1-08DD09556523}"/>
    <cellStyle name="Денежный 2 21" xfId="81" xr:uid="{651AE925-923F-4C48-A9DC-89EC7A0EF9B6}"/>
    <cellStyle name="Денежный 2 21 2" xfId="613" xr:uid="{7232745D-2D4C-48CD-AAE6-9128E841D4D5}"/>
    <cellStyle name="Денежный 2 21 3" xfId="1114" xr:uid="{A3FF160E-8371-4BA9-901F-4CD711512D24}"/>
    <cellStyle name="Денежный 2 21 4" xfId="1611" xr:uid="{584138C6-C1B0-4406-AD22-17803EB0E14D}"/>
    <cellStyle name="Денежный 2 21 5" xfId="2062" xr:uid="{54194E00-5C28-42DD-910E-1A57EA173F7D}"/>
    <cellStyle name="Денежный 2 21 6" xfId="2520" xr:uid="{7897835A-15EA-4575-AD6B-21672E261109}"/>
    <cellStyle name="Денежный 2 22" xfId="82" xr:uid="{F686BB51-ECDE-4A94-B7EE-34D370DEB283}"/>
    <cellStyle name="Денежный 2 22 2" xfId="614" xr:uid="{24918966-A024-4C61-8CDE-539104660CE8}"/>
    <cellStyle name="Денежный 2 22 3" xfId="1115" xr:uid="{B1627BB3-0F7F-4F7E-9EC5-0D5E035FB776}"/>
    <cellStyle name="Денежный 2 22 4" xfId="1612" xr:uid="{A0BFC43F-BB9F-43E2-9547-6F1FD5D5BE39}"/>
    <cellStyle name="Денежный 2 22 5" xfId="2063" xr:uid="{4026083A-0C3A-4A3E-95C6-F1CD0D2DEE49}"/>
    <cellStyle name="Денежный 2 22 6" xfId="2521" xr:uid="{64DBCC97-8FD0-4A02-9289-3F44DE253605}"/>
    <cellStyle name="Денежный 2 23" xfId="83" xr:uid="{20636F1A-2CDD-46BB-8755-B72A49355AE9}"/>
    <cellStyle name="Денежный 2 23 2" xfId="615" xr:uid="{5199602E-1089-4374-99FB-841CB8607959}"/>
    <cellStyle name="Денежный 2 23 3" xfId="1116" xr:uid="{71BC4D7B-D45A-4162-99E3-D505B7563DD4}"/>
    <cellStyle name="Денежный 2 23 4" xfId="1613" xr:uid="{A61D80B5-52D3-4C9F-BC04-FC8ACA2D84A6}"/>
    <cellStyle name="Денежный 2 23 5" xfId="2064" xr:uid="{4FECC041-75A2-4987-89C7-EF1AE6407E36}"/>
    <cellStyle name="Денежный 2 23 6" xfId="2522" xr:uid="{AFCEF803-CAC6-48AA-8376-7510EFEAA01D}"/>
    <cellStyle name="Денежный 2 24" xfId="84" xr:uid="{413EE60B-DF14-4201-A296-098EB2789AE6}"/>
    <cellStyle name="Денежный 2 24 2" xfId="616" xr:uid="{52D672EB-531E-4CB4-9B2F-5F6C1152D203}"/>
    <cellStyle name="Денежный 2 24 3" xfId="1117" xr:uid="{63DBE8B6-36DD-4E6B-85BD-70AD26E3F741}"/>
    <cellStyle name="Денежный 2 24 4" xfId="1614" xr:uid="{2455AD82-6BC6-473C-B8B6-12D67DAA9F85}"/>
    <cellStyle name="Денежный 2 24 5" xfId="2065" xr:uid="{AD44195A-0153-41C9-8FBC-B93DE5B57B33}"/>
    <cellStyle name="Денежный 2 24 6" xfId="2523" xr:uid="{95C727A6-9771-4D83-BBB3-551355125FC3}"/>
    <cellStyle name="Денежный 2 25" xfId="85" xr:uid="{DC0DEB0E-2F10-4DBE-AC40-3B63C05686D0}"/>
    <cellStyle name="Денежный 2 25 2" xfId="617" xr:uid="{C5B8BA54-8B9C-4FED-BA2D-F0A535BB2C3D}"/>
    <cellStyle name="Денежный 2 25 3" xfId="1118" xr:uid="{5FFEB9BA-5D69-4CF9-B923-A9AB254DDDF1}"/>
    <cellStyle name="Денежный 2 25 4" xfId="1615" xr:uid="{4C442893-DB0E-4C83-A39E-2963C99FDCA6}"/>
    <cellStyle name="Денежный 2 25 5" xfId="2066" xr:uid="{C1760AE7-0957-48C2-A8B1-5D55924B8441}"/>
    <cellStyle name="Денежный 2 25 6" xfId="2524" xr:uid="{7100712B-255F-45E9-9F4B-8414FFC6D932}"/>
    <cellStyle name="Денежный 2 26" xfId="86" xr:uid="{728FA7FC-25F9-446F-AA8F-84EEDAED1CBD}"/>
    <cellStyle name="Денежный 2 26 2" xfId="618" xr:uid="{E29496F4-3E44-45D8-BBA9-3038E83F25F6}"/>
    <cellStyle name="Денежный 2 26 3" xfId="1119" xr:uid="{882FA849-91E5-497D-BD83-E817B78C4F58}"/>
    <cellStyle name="Денежный 2 26 4" xfId="1616" xr:uid="{20C16629-727F-4832-BD0A-19E34CBFB232}"/>
    <cellStyle name="Денежный 2 26 5" xfId="2067" xr:uid="{0EC493D4-7AC8-404D-9675-6375614BB783}"/>
    <cellStyle name="Денежный 2 26 6" xfId="2525" xr:uid="{C4599164-8D2C-4058-81C0-4B3D09C95ABC}"/>
    <cellStyle name="Денежный 2 27" xfId="87" xr:uid="{B8659759-38CD-4CAE-8687-1586A986B2DE}"/>
    <cellStyle name="Денежный 2 27 2" xfId="619" xr:uid="{FFB52DD8-A68A-49A4-B579-D763B824B589}"/>
    <cellStyle name="Денежный 2 27 3" xfId="1120" xr:uid="{8B8FA223-1408-4EC0-85CD-0566237B4077}"/>
    <cellStyle name="Денежный 2 27 4" xfId="1617" xr:uid="{7E7348EC-41AE-40D4-BB53-61AECF7A9880}"/>
    <cellStyle name="Денежный 2 27 5" xfId="2068" xr:uid="{735AA38F-3F5F-4D1B-A686-41A0A0B8AE37}"/>
    <cellStyle name="Денежный 2 27 6" xfId="2526" xr:uid="{D9EEA1F9-B16B-42A9-BE81-57A0C9F05CB7}"/>
    <cellStyle name="Денежный 2 28" xfId="88" xr:uid="{065E8D9C-A284-4252-A1BC-B3263730631A}"/>
    <cellStyle name="Денежный 2 28 2" xfId="620" xr:uid="{29A31C25-A00C-41EE-B2B9-9A997B1E19A2}"/>
    <cellStyle name="Денежный 2 28 3" xfId="1121" xr:uid="{5047CC92-3B0A-47A2-8721-1A7D9EC96BA7}"/>
    <cellStyle name="Денежный 2 28 4" xfId="1618" xr:uid="{4904DD77-D8FE-49A5-B5DB-9CD84CAC979B}"/>
    <cellStyle name="Денежный 2 28 5" xfId="2069" xr:uid="{09312B66-D4ED-4E05-80F0-7FF88C41CD4D}"/>
    <cellStyle name="Денежный 2 28 6" xfId="2527" xr:uid="{416AFC6B-8358-424F-A8C8-AB006721610E}"/>
    <cellStyle name="Денежный 2 29" xfId="89" xr:uid="{645448CB-352E-4335-9A65-C65B96E6DF65}"/>
    <cellStyle name="Денежный 2 29 2" xfId="621" xr:uid="{2C4C4689-27FC-450A-B71C-FBA6B5C26D8F}"/>
    <cellStyle name="Денежный 2 29 3" xfId="1122" xr:uid="{4A067956-E2E1-493E-BF0F-2D5A95E936AC}"/>
    <cellStyle name="Денежный 2 29 4" xfId="1619" xr:uid="{16ACC847-1390-4152-B011-075C5F7022D9}"/>
    <cellStyle name="Денежный 2 29 5" xfId="2070" xr:uid="{4B320E5B-D0D3-452A-8D80-F383142B6BF4}"/>
    <cellStyle name="Денежный 2 29 6" xfId="2528" xr:uid="{27F657E4-1D1C-4D86-B888-97E4EA46FF5D}"/>
    <cellStyle name="Денежный 2 3" xfId="90" xr:uid="{D4DE6933-762B-4E51-BB90-1B476DFE6D22}"/>
    <cellStyle name="Денежный 2 30" xfId="91" xr:uid="{10716A65-CC96-430A-A729-EE2C2560DAFE}"/>
    <cellStyle name="Денежный 2 30 2" xfId="622" xr:uid="{49EE66AB-78F8-4D1B-B07E-B6FA7DC1B626}"/>
    <cellStyle name="Денежный 2 30 3" xfId="1123" xr:uid="{91FACA9D-99C8-4A94-AEF4-744182C06C3B}"/>
    <cellStyle name="Денежный 2 30 4" xfId="1620" xr:uid="{416CBC55-770E-4B8E-81B7-1251A5BFE064}"/>
    <cellStyle name="Денежный 2 30 5" xfId="2071" xr:uid="{57331757-8C6D-4400-AFF8-231DC0198096}"/>
    <cellStyle name="Денежный 2 30 6" xfId="2529" xr:uid="{7B466F68-1B14-4DBD-B1A5-9BB01AF619A5}"/>
    <cellStyle name="Денежный 2 31" xfId="92" xr:uid="{AB308086-0D94-44C9-B7AA-CF709EA40685}"/>
    <cellStyle name="Денежный 2 31 2" xfId="623" xr:uid="{91B002AF-8795-4116-9041-F6228E99E008}"/>
    <cellStyle name="Денежный 2 31 3" xfId="1124" xr:uid="{F07AD38F-C1D7-4053-AE06-D1ED20006622}"/>
    <cellStyle name="Денежный 2 31 4" xfId="1621" xr:uid="{2F88F291-D769-4F9F-8B87-0DDE980D2556}"/>
    <cellStyle name="Денежный 2 31 5" xfId="2072" xr:uid="{7915A205-CDAE-4AC5-850C-359C2D4E1910}"/>
    <cellStyle name="Денежный 2 31 6" xfId="2530" xr:uid="{7C6B5713-F700-4482-8691-EB9AB343DCCB}"/>
    <cellStyle name="Денежный 2 32" xfId="93" xr:uid="{588F63D7-A7CD-4DC6-A9A9-DE070F5136CE}"/>
    <cellStyle name="Денежный 2 32 2" xfId="624" xr:uid="{94D249B0-4F5B-4702-8E56-20E062983123}"/>
    <cellStyle name="Денежный 2 32 3" xfId="1125" xr:uid="{4D174A66-FED5-4D7E-B3AF-3B3931DC43E3}"/>
    <cellStyle name="Денежный 2 32 4" xfId="1622" xr:uid="{D93C5E23-ED07-4713-BC95-F71ADAC22FBF}"/>
    <cellStyle name="Денежный 2 32 5" xfId="2073" xr:uid="{C86BA38C-459A-46A0-A829-6480A1C4E645}"/>
    <cellStyle name="Денежный 2 32 6" xfId="2531" xr:uid="{C57C937B-3DFC-4687-BE67-BECFC5D9F806}"/>
    <cellStyle name="Денежный 2 33" xfId="94" xr:uid="{A6E667D9-332E-441D-96D0-ED5D4ED68DB1}"/>
    <cellStyle name="Денежный 2 33 2" xfId="625" xr:uid="{D4723437-C14E-4194-978E-2CABDC8B3833}"/>
    <cellStyle name="Денежный 2 33 3" xfId="1126" xr:uid="{E5B41213-0B4B-4C35-8484-59EED7183AB4}"/>
    <cellStyle name="Денежный 2 33 4" xfId="1623" xr:uid="{89279F13-F689-44FA-96B5-9A343C84E2A2}"/>
    <cellStyle name="Денежный 2 33 5" xfId="2074" xr:uid="{2610A051-B5CB-4932-A924-C901D57485EF}"/>
    <cellStyle name="Денежный 2 33 6" xfId="2532" xr:uid="{270E3326-84F2-4C1F-BF82-350A46ED0E8E}"/>
    <cellStyle name="Денежный 2 34" xfId="95" xr:uid="{F7F9BAA3-C015-407F-B0EC-F070EF1F3DDB}"/>
    <cellStyle name="Денежный 2 34 2" xfId="626" xr:uid="{9D767111-094D-484B-A1AA-549A378528F8}"/>
    <cellStyle name="Денежный 2 34 3" xfId="1127" xr:uid="{55B91984-F912-435E-B954-C4676BD6FF13}"/>
    <cellStyle name="Денежный 2 34 4" xfId="1624" xr:uid="{BA881457-22DC-4E31-BFA3-4324216A26FC}"/>
    <cellStyle name="Денежный 2 34 5" xfId="2075" xr:uid="{FF29AAA9-A35C-49C8-B109-492FF9CA3EE3}"/>
    <cellStyle name="Денежный 2 34 6" xfId="2533" xr:uid="{A867A1CE-460C-498E-BE64-5B92DF2B3122}"/>
    <cellStyle name="Денежный 2 35" xfId="96" xr:uid="{6D30556E-4695-49E2-9D46-AD0996866108}"/>
    <cellStyle name="Денежный 2 35 2" xfId="627" xr:uid="{168E8AB3-492E-49B8-AAB8-0C63CFACF6F5}"/>
    <cellStyle name="Денежный 2 35 3" xfId="1128" xr:uid="{EA48A51C-3B45-4F0A-BCC2-ECC494E77D57}"/>
    <cellStyle name="Денежный 2 35 4" xfId="1625" xr:uid="{FBDB6244-566E-4BF8-AFF3-7EFF59F152AF}"/>
    <cellStyle name="Денежный 2 35 5" xfId="2076" xr:uid="{E097D532-133C-4EB9-975B-C994890A3840}"/>
    <cellStyle name="Денежный 2 35 6" xfId="2534" xr:uid="{6CBE3984-0796-4D1B-BBA2-ADB79ABF7C66}"/>
    <cellStyle name="Денежный 2 36" xfId="97" xr:uid="{178AAFF4-827D-44B6-81F0-140F71278731}"/>
    <cellStyle name="Денежный 2 36 2" xfId="628" xr:uid="{A1ACFA52-4635-4EEB-AF79-80C76CD718E8}"/>
    <cellStyle name="Денежный 2 36 3" xfId="1129" xr:uid="{54E65E93-6B5B-43C8-AD80-DC70E994039B}"/>
    <cellStyle name="Денежный 2 36 4" xfId="1626" xr:uid="{A01B5BB7-01FD-47A1-A0CC-03B5CD7B299C}"/>
    <cellStyle name="Денежный 2 36 5" xfId="2077" xr:uid="{8B5CAC1F-CF10-4259-B191-571E8D48EE02}"/>
    <cellStyle name="Денежный 2 36 6" xfId="2535" xr:uid="{48E993D8-76DA-456B-BB7D-183B559EC62D}"/>
    <cellStyle name="Денежный 2 37" xfId="98" xr:uid="{918E123A-9C14-4D29-A8B7-5FCCAC6893C6}"/>
    <cellStyle name="Денежный 2 37 2" xfId="629" xr:uid="{8ACD0491-94AB-46B9-858B-88C61FC27A9D}"/>
    <cellStyle name="Денежный 2 37 3" xfId="1130" xr:uid="{1BD23FBA-A129-40D3-B4A8-13D05FA17D56}"/>
    <cellStyle name="Денежный 2 37 4" xfId="1627" xr:uid="{D9017F9A-B2A4-439F-87EC-7394E151562A}"/>
    <cellStyle name="Денежный 2 37 5" xfId="2078" xr:uid="{805668B9-91FD-4A24-A330-660820B86D88}"/>
    <cellStyle name="Денежный 2 37 6" xfId="2536" xr:uid="{1224F151-04DC-494F-A5D0-CF68600D8142}"/>
    <cellStyle name="Денежный 2 38" xfId="99" xr:uid="{FFC06A60-80DA-4AD7-915A-A9A3104A2C46}"/>
    <cellStyle name="Денежный 2 38 2" xfId="630" xr:uid="{550853D9-9D47-4DAC-9885-CB9FAB104853}"/>
    <cellStyle name="Денежный 2 38 3" xfId="1131" xr:uid="{04924FF4-9A37-451B-AECF-7F293E148368}"/>
    <cellStyle name="Денежный 2 38 4" xfId="1628" xr:uid="{5C0A9D07-879F-4B48-8DD3-03AA905CD104}"/>
    <cellStyle name="Денежный 2 38 5" xfId="2079" xr:uid="{38FCE3AD-8D77-4978-A552-2FD74693FDA1}"/>
    <cellStyle name="Денежный 2 38 6" xfId="2537" xr:uid="{B59EFCF7-ED2F-4024-BD48-B1812D31AF77}"/>
    <cellStyle name="Денежный 2 39" xfId="100" xr:uid="{343D21E8-32F4-42EE-9DE5-4AD3F4B2DAEB}"/>
    <cellStyle name="Денежный 2 39 2" xfId="631" xr:uid="{55E69D26-9445-4881-AFC2-EC8CC2D466D8}"/>
    <cellStyle name="Денежный 2 39 3" xfId="1132" xr:uid="{28448FCA-16F7-48D8-919E-72215272C7F3}"/>
    <cellStyle name="Денежный 2 39 4" xfId="1629" xr:uid="{AB3D764C-F766-4EC1-B6C3-EC406C033EA5}"/>
    <cellStyle name="Денежный 2 39 5" xfId="2080" xr:uid="{E2C5FBB5-7CF0-4748-A244-83FEB677C3A5}"/>
    <cellStyle name="Денежный 2 39 6" xfId="2538" xr:uid="{42B9B9D3-2049-4028-8FDA-2F6F3C469D61}"/>
    <cellStyle name="Денежный 2 4" xfId="101" xr:uid="{88102DE7-5750-4024-BAE0-49CC4C736F71}"/>
    <cellStyle name="Денежный 2 4 2" xfId="102" xr:uid="{563822D1-3D5F-4C6F-A7D5-3D0E3784BCF0}"/>
    <cellStyle name="Денежный 2 4 2 2" xfId="632" xr:uid="{9087565C-CA09-4716-84B8-3F3FA45CE87E}"/>
    <cellStyle name="Денежный 2 4 2 3" xfId="1134" xr:uid="{EFC8935B-AD0C-4666-A841-7A328D7F6D7D}"/>
    <cellStyle name="Денежный 2 4 2 4" xfId="1630" xr:uid="{499AD30E-AD9D-467A-BE32-E86415ED041B}"/>
    <cellStyle name="Денежный 2 4 2 5" xfId="2081" xr:uid="{3B852FD6-0CEA-4EFD-A718-27127FA12479}"/>
    <cellStyle name="Денежный 2 4 2 6" xfId="2539" xr:uid="{6F4048E8-5D0D-469B-BDAA-FE0F92B08560}"/>
    <cellStyle name="Денежный 2 4 3" xfId="1133" xr:uid="{BDF08B42-5418-44FC-A667-E0660502AC06}"/>
    <cellStyle name="Денежный 2 40" xfId="103" xr:uid="{70CD6166-F32C-4CB9-A7D6-6D240D2DFC91}"/>
    <cellStyle name="Денежный 2 40 2" xfId="633" xr:uid="{9C937A2A-45FA-4CE6-AD0D-3499C1D58C2D}"/>
    <cellStyle name="Денежный 2 40 3" xfId="1135" xr:uid="{62B7270F-12C5-4973-8671-4EEDCEE3A833}"/>
    <cellStyle name="Денежный 2 40 4" xfId="1631" xr:uid="{8147960E-A62B-4728-922C-7DCA10987108}"/>
    <cellStyle name="Денежный 2 40 5" xfId="2082" xr:uid="{62FC6E94-8163-4B1F-8CEB-21EE964C8229}"/>
    <cellStyle name="Денежный 2 40 6" xfId="2540" xr:uid="{E1775F9F-8C3B-4804-A3CC-8BB7D3AA7E95}"/>
    <cellStyle name="Денежный 2 41" xfId="104" xr:uid="{619F4A9E-5744-4467-B960-A8564424C381}"/>
    <cellStyle name="Денежный 2 41 2" xfId="634" xr:uid="{68A61004-19D2-41DC-A73E-ACFB5B6E16A6}"/>
    <cellStyle name="Денежный 2 41 3" xfId="1136" xr:uid="{F6FA4E0E-50CF-4D6D-A08C-48673DA99ACE}"/>
    <cellStyle name="Денежный 2 41 4" xfId="1632" xr:uid="{1110E444-F031-4C0A-89CF-43A1DF736375}"/>
    <cellStyle name="Денежный 2 41 5" xfId="2083" xr:uid="{9033A8D2-B5A9-42CE-8FA5-EC7D8AE08105}"/>
    <cellStyle name="Денежный 2 41 6" xfId="2541" xr:uid="{51AF4E47-E19E-4916-BB64-7C3A88EAA4BB}"/>
    <cellStyle name="Денежный 2 42" xfId="105" xr:uid="{59ABCA29-9C19-42C4-944C-5E87A42EF1E0}"/>
    <cellStyle name="Денежный 2 42 2" xfId="635" xr:uid="{B11AC8F9-B785-4B2C-9302-07B783793C07}"/>
    <cellStyle name="Денежный 2 42 3" xfId="1137" xr:uid="{BE165C69-3FB7-4E70-9D36-44DD1D54D56F}"/>
    <cellStyle name="Денежный 2 42 4" xfId="1633" xr:uid="{87878133-7686-4353-B3AA-ECED9391EBBC}"/>
    <cellStyle name="Денежный 2 42 5" xfId="2084" xr:uid="{A9D79C50-A5E6-4597-B772-2C60BB00BBCB}"/>
    <cellStyle name="Денежный 2 42 6" xfId="2542" xr:uid="{E1C4CC7B-856D-450E-99F5-DC183F937C8A}"/>
    <cellStyle name="Денежный 2 43" xfId="106" xr:uid="{92306855-A573-432F-800C-B9BFE188299F}"/>
    <cellStyle name="Денежный 2 43 2" xfId="636" xr:uid="{91AFC61F-83B9-42BF-AF9B-869437FF84BF}"/>
    <cellStyle name="Денежный 2 43 3" xfId="1138" xr:uid="{56C88975-2E88-46CB-B976-862639D1924A}"/>
    <cellStyle name="Денежный 2 43 4" xfId="1634" xr:uid="{733F739D-EA19-4942-8AC6-0D5C1842E3BC}"/>
    <cellStyle name="Денежный 2 43 5" xfId="2085" xr:uid="{4E62D7F8-CDFF-48B7-BD99-22A9F0AB6816}"/>
    <cellStyle name="Денежный 2 43 6" xfId="2543" xr:uid="{B394B62F-41CA-4780-A0DE-2793028B0F88}"/>
    <cellStyle name="Денежный 2 44" xfId="107" xr:uid="{3E863BBA-3975-40AE-9674-0035D44FA94E}"/>
    <cellStyle name="Денежный 2 44 2" xfId="637" xr:uid="{38E5F3DD-ECDE-4959-A67B-804F389F6A68}"/>
    <cellStyle name="Денежный 2 44 3" xfId="1139" xr:uid="{426738A6-2CDA-4207-A02D-54B6CE2CCEBD}"/>
    <cellStyle name="Денежный 2 44 4" xfId="1635" xr:uid="{58996E9A-7B3A-4CB6-91B8-D628F266F905}"/>
    <cellStyle name="Денежный 2 44 5" xfId="2086" xr:uid="{DD66CC50-0AB1-4D7B-9448-E4550EC48DE9}"/>
    <cellStyle name="Денежный 2 44 6" xfId="2544" xr:uid="{42D988E9-9419-40D5-BD1F-461222DEB661}"/>
    <cellStyle name="Денежный 2 45" xfId="108" xr:uid="{CC2D25E7-1788-41FB-9583-711D52154888}"/>
    <cellStyle name="Денежный 2 45 2" xfId="638" xr:uid="{26C7B087-8BE5-4951-AC3D-A532A2145959}"/>
    <cellStyle name="Денежный 2 45 3" xfId="1140" xr:uid="{5457C4DB-A44C-406C-8F28-C34E55966585}"/>
    <cellStyle name="Денежный 2 45 4" xfId="1636" xr:uid="{5F7EC358-7D62-4BA7-90B4-6BD55FFD6EE4}"/>
    <cellStyle name="Денежный 2 45 5" xfId="2087" xr:uid="{1888FDAA-16DA-45C1-81FD-B399F5DD9EFA}"/>
    <cellStyle name="Денежный 2 45 6" xfId="2545" xr:uid="{70ECADBF-EA01-45AC-8E2A-98D8041F412F}"/>
    <cellStyle name="Денежный 2 46" xfId="109" xr:uid="{59EC7CF5-0968-4E2C-AFBA-44C1D4465BE3}"/>
    <cellStyle name="Денежный 2 46 2" xfId="639" xr:uid="{CA7EBD33-22B4-4E54-B2D1-D7390A08C831}"/>
    <cellStyle name="Денежный 2 46 3" xfId="1141" xr:uid="{253670E4-0263-4A21-AE88-638CFE57735C}"/>
    <cellStyle name="Денежный 2 46 4" xfId="1637" xr:uid="{3227B831-BAA5-4455-BF85-DBC721EBF430}"/>
    <cellStyle name="Денежный 2 46 5" xfId="2088" xr:uid="{74AFEB9A-A6C0-4D1F-AC84-BB36700A1188}"/>
    <cellStyle name="Денежный 2 46 6" xfId="2546" xr:uid="{2B29DFA2-E379-41EB-97F3-7C3C4A61420B}"/>
    <cellStyle name="Денежный 2 47" xfId="110" xr:uid="{B3321B5D-E5E2-49B2-97B4-5F4B3AE61DC9}"/>
    <cellStyle name="Денежный 2 47 2" xfId="640" xr:uid="{9846C3D7-7DDF-4724-A4FA-6450D2031BA6}"/>
    <cellStyle name="Денежный 2 47 3" xfId="1142" xr:uid="{D9708BE4-6B45-40C5-9A0F-44741B836BE2}"/>
    <cellStyle name="Денежный 2 47 4" xfId="1638" xr:uid="{72E2797A-A628-49D8-AA99-4C531C88351E}"/>
    <cellStyle name="Денежный 2 47 5" xfId="2089" xr:uid="{C00BAA2B-E6A0-4C1C-80B3-5D506E628FE0}"/>
    <cellStyle name="Денежный 2 47 6" xfId="2547" xr:uid="{43E25304-3E6B-4469-926D-644F9B304CFE}"/>
    <cellStyle name="Денежный 2 48" xfId="111" xr:uid="{E438F009-42E7-4678-8965-3610770D0EEF}"/>
    <cellStyle name="Денежный 2 48 2" xfId="641" xr:uid="{55637B94-0E08-4705-8E7B-7CB32F73B949}"/>
    <cellStyle name="Денежный 2 48 3" xfId="1143" xr:uid="{E015E19F-ED7A-45C1-8224-9EEE2D652567}"/>
    <cellStyle name="Денежный 2 48 4" xfId="1639" xr:uid="{5D8DF3BA-4BD7-4494-9511-43C4DC28A9F1}"/>
    <cellStyle name="Денежный 2 48 5" xfId="2090" xr:uid="{346F4E4F-D82F-405E-8883-79693E0896EA}"/>
    <cellStyle name="Денежный 2 48 6" xfId="2548" xr:uid="{61810DC6-F243-4987-8BA6-894B00E3A496}"/>
    <cellStyle name="Денежный 2 49" xfId="112" xr:uid="{7C545CF1-5354-49A4-B3FD-B73054D24761}"/>
    <cellStyle name="Денежный 2 49 2" xfId="1144" xr:uid="{51DCBD77-3FEE-4BBB-9184-77897CB7A9CD}"/>
    <cellStyle name="Денежный 2 5" xfId="113" xr:uid="{239B7D76-E2B1-4CBD-9552-0C728AC62A27}"/>
    <cellStyle name="Денежный 2 5 2" xfId="642" xr:uid="{100922D9-C9CC-46B4-9907-FC31D3CEC2D3}"/>
    <cellStyle name="Денежный 2 5 3" xfId="1145" xr:uid="{F54CD331-2A6C-44CE-B886-0FBB61F4933B}"/>
    <cellStyle name="Денежный 2 5 4" xfId="1640" xr:uid="{FE107893-A25D-473A-9699-FB542D9E1461}"/>
    <cellStyle name="Денежный 2 5 5" xfId="2091" xr:uid="{22B56CEA-7B49-4378-B466-7FA4B7FC2429}"/>
    <cellStyle name="Денежный 2 5 6" xfId="2549" xr:uid="{96F61288-F497-4F55-9905-4F3A64B95511}"/>
    <cellStyle name="Денежный 2 50" xfId="554" xr:uid="{33928C33-D7EE-4F98-9EE6-8688E6CEEB91}"/>
    <cellStyle name="Денежный 2 51" xfId="1053" xr:uid="{11DAC5AF-EE40-4589-9DCD-C96A27B16217}"/>
    <cellStyle name="Денежный 2 52" xfId="2003" xr:uid="{64594534-963B-40B6-BADC-A151F95DBEB3}"/>
    <cellStyle name="Денежный 2 53" xfId="2461" xr:uid="{D8E94546-7E98-49BE-8F95-E1C1F6AE1F0E}"/>
    <cellStyle name="Денежный 2 6" xfId="114" xr:uid="{651F8D0F-5B29-4C40-BE34-E4C6B9EF82E4}"/>
    <cellStyle name="Денежный 2 6 2" xfId="643" xr:uid="{94437E8F-8EC5-4A1A-B50C-909294821CB8}"/>
    <cellStyle name="Денежный 2 6 3" xfId="1146" xr:uid="{85E340CF-B006-41E2-8DC0-E03D16FEC67E}"/>
    <cellStyle name="Денежный 2 6 4" xfId="1641" xr:uid="{D7F57698-6E34-4730-A7B2-DB41AEDC8B14}"/>
    <cellStyle name="Денежный 2 6 5" xfId="2092" xr:uid="{005A86A0-1DEC-4E50-8E7D-EEF869809856}"/>
    <cellStyle name="Денежный 2 6 6" xfId="2550" xr:uid="{5B0C82C0-B592-42FD-9623-65F6A98409D6}"/>
    <cellStyle name="Денежный 2 7" xfId="115" xr:uid="{A639F8AC-FF92-4725-9CD2-01E11B8D58E9}"/>
    <cellStyle name="Денежный 2 7 2" xfId="644" xr:uid="{3B89014A-807C-46F5-9A99-1987F95F8AF4}"/>
    <cellStyle name="Денежный 2 7 3" xfId="1147" xr:uid="{5FE6F471-FBA4-497F-9A5D-7E6A6FCA07A3}"/>
    <cellStyle name="Денежный 2 7 4" xfId="1642" xr:uid="{3CA0786C-E711-48FE-9C9A-67EDD1B0D23C}"/>
    <cellStyle name="Денежный 2 7 5" xfId="2093" xr:uid="{01802CCE-88A1-4566-9A01-05E4098082DB}"/>
    <cellStyle name="Денежный 2 7 6" xfId="2551" xr:uid="{781D5C39-8E2E-4DDC-B42B-AE2394720429}"/>
    <cellStyle name="Денежный 2 8" xfId="116" xr:uid="{86C1DE7F-AAA9-46B0-AA94-5FDE63F3CDD1}"/>
    <cellStyle name="Денежный 2 8 2" xfId="645" xr:uid="{064E9621-B491-4DD5-903E-1DF7BCD7F72E}"/>
    <cellStyle name="Денежный 2 8 3" xfId="1148" xr:uid="{6FC1F7F3-DFC5-4CC9-9870-1C00B371F262}"/>
    <cellStyle name="Денежный 2 8 4" xfId="1643" xr:uid="{920FD5A1-2F94-430D-8B3A-C7DD0E05BAFB}"/>
    <cellStyle name="Денежный 2 8 5" xfId="2094" xr:uid="{1805CA4F-2C91-4685-AF92-D12AF6DB8360}"/>
    <cellStyle name="Денежный 2 8 6" xfId="2552" xr:uid="{E8CEA0CA-D9C4-48A5-8BA2-EFEEC597E822}"/>
    <cellStyle name="Денежный 2 9" xfId="117" xr:uid="{DEE081A5-0AE9-45BE-A9E5-C8B7C3EBC3CC}"/>
    <cellStyle name="Денежный 2 9 2" xfId="646" xr:uid="{13EAD8DD-C415-444C-8177-EF455C4D6B71}"/>
    <cellStyle name="Денежный 2 9 3" xfId="1149" xr:uid="{C4E1A8A6-45F3-4F9F-A9B9-E89EAD27AA8E}"/>
    <cellStyle name="Денежный 2 9 4" xfId="1644" xr:uid="{6D0DD44B-AB40-43F3-BED6-9C298C50568E}"/>
    <cellStyle name="Денежный 2 9 5" xfId="2095" xr:uid="{3E0DF9A3-3898-4421-870B-05BF2BCF0959}"/>
    <cellStyle name="Денежный 2 9 6" xfId="2553" xr:uid="{C7C92C52-A345-40D9-A473-2D36FCC04697}"/>
    <cellStyle name="Обычный" xfId="0" builtinId="0"/>
    <cellStyle name="Обычный 10" xfId="1" xr:uid="{DEEA8FA3-92A2-48AF-A046-2EA98B6BBBEB}"/>
    <cellStyle name="Обычный 10 2" xfId="118" xr:uid="{60C7D60C-2E55-4198-A928-55769B7473BD}"/>
    <cellStyle name="Обычный 10 2 2" xfId="1150" xr:uid="{D1538427-D38A-417F-ABDA-D3A6CED5456E}"/>
    <cellStyle name="Обычный 11" xfId="119" xr:uid="{81635787-6796-4559-8138-355975DA4679}"/>
    <cellStyle name="Обычный 11 2" xfId="1151" xr:uid="{7C21EA16-B127-4A3D-B2A5-FD506C0801E8}"/>
    <cellStyle name="Обычный 12" xfId="120" xr:uid="{59B3524B-7FE9-4A1E-8575-92E10A594DE6}"/>
    <cellStyle name="Обычный 12 10" xfId="1047" xr:uid="{396A87F0-B3B9-42E3-8718-674793FCDF1A}"/>
    <cellStyle name="Обычный 12 11" xfId="1531" xr:uid="{072B6005-9AD3-416C-A9B6-2933C9E4E298}"/>
    <cellStyle name="Обычный 12 12" xfId="1537" xr:uid="{32BCB4FD-64BC-4369-89EC-6F17BA6F6F24}"/>
    <cellStyle name="Обычный 12 13" xfId="1543" xr:uid="{1DFD2A8D-79D3-4999-91C3-CB2D7236E232}"/>
    <cellStyle name="Обычный 12 14" xfId="1549" xr:uid="{A0DA000A-D1D5-47B8-AE88-23EBFF40D9AA}"/>
    <cellStyle name="Обычный 12 15" xfId="2096" xr:uid="{4B4A47F1-246F-4E5E-AC73-E869B2CAF19C}"/>
    <cellStyle name="Обычный 12 16" xfId="2554" xr:uid="{8521AF51-CB23-4320-8A3A-57C3B710D3BC}"/>
    <cellStyle name="Обычный 12 2" xfId="121" xr:uid="{3ACDE3CA-FD18-4337-8F27-47282CC3F2CD}"/>
    <cellStyle name="Обычный 12 3" xfId="122" xr:uid="{B43C760C-2D18-4EBC-BA37-27901DF1B731}"/>
    <cellStyle name="Обычный 12 3 2" xfId="1152" xr:uid="{6E4F6B68-4248-4DF3-9FC4-C1C9AF3F3600}"/>
    <cellStyle name="Обычный 12 4" xfId="647" xr:uid="{CA1B62D6-3F7E-4D50-B349-29E163F1E117}"/>
    <cellStyle name="Обычный 12 5" xfId="1013" xr:uid="{721A0992-ADAA-459C-A3AF-6831BA12709A}"/>
    <cellStyle name="Обычный 12 6" xfId="1019" xr:uid="{DB3C1E71-87AF-420E-97C1-870EE2E64EA9}"/>
    <cellStyle name="Обычный 12 7" xfId="1025" xr:uid="{082F3D68-B627-4342-8213-FB0B15E6CA84}"/>
    <cellStyle name="Обычный 12 8" xfId="1031" xr:uid="{D818E18E-EE72-4DAD-B30B-FA3C5738653A}"/>
    <cellStyle name="Обычный 12 9" xfId="1037" xr:uid="{CB9A25F7-97E3-4527-91AC-D1364A205357}"/>
    <cellStyle name="Обычный 13" xfId="123" xr:uid="{0A546C88-1356-4FD7-A0C0-7A8DFB2D6810}"/>
    <cellStyle name="Обычный 13 2" xfId="124" xr:uid="{A52A33E8-5E7A-41F1-B6B0-B24BD6FB1308}"/>
    <cellStyle name="Обычный 14" xfId="125" xr:uid="{55ED4CC4-2DEB-4A09-9F47-60887731A296}"/>
    <cellStyle name="Обычный 14 2" xfId="1153" xr:uid="{EEB286B5-FF77-42EF-BE86-523192C1F756}"/>
    <cellStyle name="Обычный 15" xfId="126" xr:uid="{B75F6A6A-F52E-4307-BA9A-BB12CA2FEB32}"/>
    <cellStyle name="Обычный 15 2" xfId="1154" xr:uid="{5B0D53ED-9780-4B93-85CE-CCD92A649617}"/>
    <cellStyle name="Обычный 2" xfId="127" xr:uid="{DBD7996D-638A-47B9-BBA8-FF3A6C3F52D1}"/>
    <cellStyle name="Обычный 2 10" xfId="128" xr:uid="{F3B0F25C-7482-4AF4-8138-FC0306145BA6}"/>
    <cellStyle name="Обычный 2 10 2" xfId="649" xr:uid="{5A5D4AE9-FA68-4BA8-B9F1-3038BCA98251}"/>
    <cellStyle name="Обычный 2 10 3" xfId="1155" xr:uid="{C9A143D3-15CC-44B8-BFDB-4AB07D3CCFC4}"/>
    <cellStyle name="Обычный 2 10 4" xfId="1645" xr:uid="{52318FE3-085C-46E5-B460-ECE688E6489F}"/>
    <cellStyle name="Обычный 2 10 5" xfId="2098" xr:uid="{BFC5FE0E-A489-46A4-98AD-9583A83E7C00}"/>
    <cellStyle name="Обычный 2 10 6" xfId="2556" xr:uid="{501EA228-CF7E-4853-8415-52540AFF7461}"/>
    <cellStyle name="Обычный 2 11" xfId="129" xr:uid="{7C8793AA-BF22-440E-B18C-F3F64305C136}"/>
    <cellStyle name="Обычный 2 11 2" xfId="650" xr:uid="{EE022741-2274-4E13-8013-7C547697274B}"/>
    <cellStyle name="Обычный 2 11 3" xfId="1156" xr:uid="{1CFD4993-2C5F-4A92-A3C9-F98D8D13D321}"/>
    <cellStyle name="Обычный 2 11 4" xfId="1646" xr:uid="{51BA06FC-0C9D-432E-BFC7-1223AE2235E9}"/>
    <cellStyle name="Обычный 2 11 5" xfId="2099" xr:uid="{EC4B04EB-2A6B-4ADC-9E29-FECDCED30B44}"/>
    <cellStyle name="Обычный 2 11 6" xfId="2557" xr:uid="{A871C748-B9F7-49CB-A697-0761966147D4}"/>
    <cellStyle name="Обычный 2 12" xfId="130" xr:uid="{122C8F5F-3227-48C3-A590-C6AC3EB64CC5}"/>
    <cellStyle name="Обычный 2 12 2" xfId="651" xr:uid="{2B7184F9-C616-4DA6-8B5D-FA220046A882}"/>
    <cellStyle name="Обычный 2 12 3" xfId="1157" xr:uid="{B318BEE3-CB03-46D1-A5FD-1D12B0B9B2F8}"/>
    <cellStyle name="Обычный 2 12 4" xfId="1647" xr:uid="{BB5935B4-F325-4190-BE49-5E2B73FCD058}"/>
    <cellStyle name="Обычный 2 12 5" xfId="2100" xr:uid="{52895912-EEA5-4465-B67B-FE749D43BC1E}"/>
    <cellStyle name="Обычный 2 12 6" xfId="2558" xr:uid="{4C8C519D-3856-4B7D-9D66-789C1C06E938}"/>
    <cellStyle name="Обычный 2 13" xfId="131" xr:uid="{8ED11756-6EED-429A-A527-97B379F170B3}"/>
    <cellStyle name="Обычный 2 13 2" xfId="652" xr:uid="{2C4A950E-EBEF-48AF-B89E-CEF01274DDA9}"/>
    <cellStyle name="Обычный 2 13 3" xfId="1158" xr:uid="{17ABBAB6-AEC0-478A-94A3-A37214E00D47}"/>
    <cellStyle name="Обычный 2 13 4" xfId="1648" xr:uid="{E9D2F915-3879-4AAE-A753-A291BF6258AA}"/>
    <cellStyle name="Обычный 2 13 5" xfId="2101" xr:uid="{4B9CEAC6-0FAD-4881-8063-384645665FF4}"/>
    <cellStyle name="Обычный 2 13 6" xfId="2559" xr:uid="{A0DB6063-409B-485A-B8E6-9DB3A145AF4C}"/>
    <cellStyle name="Обычный 2 14" xfId="132" xr:uid="{A1094913-6735-4437-8E45-F02054A108F0}"/>
    <cellStyle name="Обычный 2 14 2" xfId="653" xr:uid="{8E08FB78-515B-4059-8664-CF9A4E2B79D5}"/>
    <cellStyle name="Обычный 2 14 3" xfId="1159" xr:uid="{8917257E-550C-44CE-892A-B3268CE267F6}"/>
    <cellStyle name="Обычный 2 14 4" xfId="1649" xr:uid="{7470926A-5B8B-435E-BF34-C10F0C4CF0FC}"/>
    <cellStyle name="Обычный 2 14 5" xfId="2102" xr:uid="{7252FDF3-3526-495A-9654-1F3701D5CCFF}"/>
    <cellStyle name="Обычный 2 14 6" xfId="2560" xr:uid="{75C58EC1-6904-47F8-A2B5-5F8E197203F0}"/>
    <cellStyle name="Обычный 2 15" xfId="133" xr:uid="{199186C4-81FA-4B48-8843-6420C140D745}"/>
    <cellStyle name="Обычный 2 15 2" xfId="654" xr:uid="{BFDC7777-76A9-41B5-8F77-3FE2A0B39269}"/>
    <cellStyle name="Обычный 2 15 3" xfId="1160" xr:uid="{3F6242F9-DAB0-4D7D-A704-6935E6CF7929}"/>
    <cellStyle name="Обычный 2 15 4" xfId="1650" xr:uid="{BD7447D0-5B40-40FF-9742-CD3FC9B8FD56}"/>
    <cellStyle name="Обычный 2 15 5" xfId="2103" xr:uid="{B6F6F540-1111-4024-B4BD-DAC00A668899}"/>
    <cellStyle name="Обычный 2 15 6" xfId="2561" xr:uid="{B534A778-9949-4FB5-852F-CB6924AF69B4}"/>
    <cellStyle name="Обычный 2 16" xfId="134" xr:uid="{FB9B5EBE-1629-4110-A0C0-9761DAE5E1FD}"/>
    <cellStyle name="Обычный 2 16 2" xfId="655" xr:uid="{AB52D78D-7F65-42F3-AE43-111B10F99A7C}"/>
    <cellStyle name="Обычный 2 16 3" xfId="1161" xr:uid="{4F4C380D-FD82-4D3F-A896-18FDAD391C90}"/>
    <cellStyle name="Обычный 2 16 4" xfId="1651" xr:uid="{A70C9DE9-2176-448B-8BE2-2D251663236F}"/>
    <cellStyle name="Обычный 2 16 5" xfId="2104" xr:uid="{66A223AC-71B9-475E-BCEA-35E139C126C9}"/>
    <cellStyle name="Обычный 2 16 6" xfId="2562" xr:uid="{22C5F602-AFF2-4124-AD90-ECEA3502F39A}"/>
    <cellStyle name="Обычный 2 17" xfId="135" xr:uid="{0F97E4DE-FB9F-47C3-813E-F87B5E37B713}"/>
    <cellStyle name="Обычный 2 17 2" xfId="656" xr:uid="{3749963E-9236-4E09-A74B-F5D8C20B9945}"/>
    <cellStyle name="Обычный 2 17 3" xfId="1162" xr:uid="{EC1C8DFC-D8F7-46A5-9B74-64BA89750ADF}"/>
    <cellStyle name="Обычный 2 17 4" xfId="1652" xr:uid="{27C80FE7-DE45-4BB8-B73B-9CFA3EDFF128}"/>
    <cellStyle name="Обычный 2 17 5" xfId="2105" xr:uid="{6AB57A54-3CDC-4DF8-AC71-64AACE228FA3}"/>
    <cellStyle name="Обычный 2 17 6" xfId="2563" xr:uid="{28CC64C8-E6A8-4E76-B271-AB2596DBACB2}"/>
    <cellStyle name="Обычный 2 18" xfId="136" xr:uid="{4555C121-A54E-4EDD-8A59-A508682D745B}"/>
    <cellStyle name="Обычный 2 18 2" xfId="657" xr:uid="{8B39C455-740D-4F5E-B7FC-C5B8AC14AC11}"/>
    <cellStyle name="Обычный 2 18 3" xfId="1163" xr:uid="{E8CA7733-9C79-45B9-864F-3852D5D9CD5B}"/>
    <cellStyle name="Обычный 2 18 4" xfId="1653" xr:uid="{A2D6EEB9-79E1-4636-9C4C-547525B6D743}"/>
    <cellStyle name="Обычный 2 18 5" xfId="2106" xr:uid="{C04133AF-9662-422F-8656-4AF5AF69FC05}"/>
    <cellStyle name="Обычный 2 18 6" xfId="2564" xr:uid="{0DF45E48-0B34-4BEF-844B-4AC8B60A3076}"/>
    <cellStyle name="Обычный 2 19" xfId="137" xr:uid="{0691ABF3-9F5D-4B09-A786-7AE5A74058EF}"/>
    <cellStyle name="Обычный 2 19 2" xfId="658" xr:uid="{F3977C9E-CAC4-480C-A96F-9BF119C91B04}"/>
    <cellStyle name="Обычный 2 19 3" xfId="1164" xr:uid="{6A406FBA-768E-4847-8D4F-5F2F2023DAAE}"/>
    <cellStyle name="Обычный 2 19 4" xfId="1654" xr:uid="{6E316F14-B7A3-4376-99A2-7426308AE296}"/>
    <cellStyle name="Обычный 2 19 5" xfId="2107" xr:uid="{716CBF7B-BDF1-49F3-B719-75B9DD0CB17B}"/>
    <cellStyle name="Обычный 2 19 6" xfId="2565" xr:uid="{824DF82D-421B-4BC0-86D8-FCA576883ED7}"/>
    <cellStyle name="Обычный 2 2" xfId="138" xr:uid="{1340A883-0A45-4D7E-8C90-FD4265CA9073}"/>
    <cellStyle name="Обычный 2 2 10" xfId="139" xr:uid="{75DAC506-97A1-44DE-A388-B2C6B4989E18}"/>
    <cellStyle name="Обычный 2 2 10 2" xfId="660" xr:uid="{AB668DFC-0727-4C84-B5AA-916E7B2EB85B}"/>
    <cellStyle name="Обычный 2 2 10 3" xfId="1165" xr:uid="{1C19F7BF-B377-408F-87C4-C21E4281F06D}"/>
    <cellStyle name="Обычный 2 2 10 4" xfId="1655" xr:uid="{E4F449D8-7CBE-49E5-A3DF-4C196D7CD806}"/>
    <cellStyle name="Обычный 2 2 10 5" xfId="2109" xr:uid="{A0F17A5E-B612-4A7A-906E-0C18D5FF7617}"/>
    <cellStyle name="Обычный 2 2 10 6" xfId="2567" xr:uid="{4E31B18A-FC57-4087-95F2-78769DBCEBF8}"/>
    <cellStyle name="Обычный 2 2 11" xfId="140" xr:uid="{8367DCF9-52D5-4991-B42C-F508E80B81A3}"/>
    <cellStyle name="Обычный 2 2 11 2" xfId="661" xr:uid="{407D790C-4C58-4C36-84F9-E586E89FD341}"/>
    <cellStyle name="Обычный 2 2 11 3" xfId="1166" xr:uid="{33A1BFD1-E587-4B71-A531-1AB874BF66BF}"/>
    <cellStyle name="Обычный 2 2 11 4" xfId="1656" xr:uid="{D82C1028-12FA-4781-9F78-ECFE0D528133}"/>
    <cellStyle name="Обычный 2 2 11 5" xfId="2110" xr:uid="{F610C269-28BD-4368-A1B6-4A700FE475A7}"/>
    <cellStyle name="Обычный 2 2 11 6" xfId="2568" xr:uid="{2297443B-93E9-4F67-9898-387B5BF75452}"/>
    <cellStyle name="Обычный 2 2 12" xfId="141" xr:uid="{D54810D8-60D9-4505-8137-79A7467E81E5}"/>
    <cellStyle name="Обычный 2 2 12 2" xfId="662" xr:uid="{A867BFFB-25E1-41C3-84D4-CA028B0C549F}"/>
    <cellStyle name="Обычный 2 2 12 3" xfId="1167" xr:uid="{6D4B7EAC-B0E3-40BD-9CC8-C0B395CBE48B}"/>
    <cellStyle name="Обычный 2 2 12 4" xfId="1657" xr:uid="{21014B26-6D9A-4016-8E12-380A56FA22BC}"/>
    <cellStyle name="Обычный 2 2 12 5" xfId="2111" xr:uid="{41A665C8-1C05-40C3-A8C9-F92273D8260E}"/>
    <cellStyle name="Обычный 2 2 12 6" xfId="2569" xr:uid="{06CBCE38-AD94-404D-A74E-3597BDF2A209}"/>
    <cellStyle name="Обычный 2 2 13" xfId="142" xr:uid="{0028BDBB-72A7-4106-9EE2-1F045F36B35A}"/>
    <cellStyle name="Обычный 2 2 13 2" xfId="663" xr:uid="{1E7A4249-4DEE-448A-81D1-1BA3020410AB}"/>
    <cellStyle name="Обычный 2 2 13 3" xfId="1168" xr:uid="{305EF5CC-D382-4F7B-A587-0EBB4DFF1993}"/>
    <cellStyle name="Обычный 2 2 13 4" xfId="1658" xr:uid="{7D2A92E8-F3C5-4E3D-82E5-B4E90842A37E}"/>
    <cellStyle name="Обычный 2 2 13 5" xfId="2112" xr:uid="{09E2C483-038F-42CD-9361-05BCF3CAED8D}"/>
    <cellStyle name="Обычный 2 2 13 6" xfId="2570" xr:uid="{00DEC44D-CCD3-4FB5-A526-780A8E8338E3}"/>
    <cellStyle name="Обычный 2 2 14" xfId="143" xr:uid="{95282156-D4C3-429B-AEDB-45A63DA1C34D}"/>
    <cellStyle name="Обычный 2 2 14 2" xfId="664" xr:uid="{18ECDE95-C60B-483F-9B82-3FC7020DC7D3}"/>
    <cellStyle name="Обычный 2 2 14 3" xfId="1169" xr:uid="{BCE89B2A-8C5E-46CA-B19D-C5FE8E4FB974}"/>
    <cellStyle name="Обычный 2 2 14 4" xfId="1659" xr:uid="{A7533C99-4332-4BB4-BCD3-0040D056E9A3}"/>
    <cellStyle name="Обычный 2 2 14 5" xfId="2113" xr:uid="{123BE280-B8A0-4DB5-9042-E897C6F452EA}"/>
    <cellStyle name="Обычный 2 2 14 6" xfId="2571" xr:uid="{AC1F232B-A3DA-4984-8CE2-A8F1A5DDD048}"/>
    <cellStyle name="Обычный 2 2 15" xfId="144" xr:uid="{B1073B32-C160-44F2-B9F7-E2B55CE9914A}"/>
    <cellStyle name="Обычный 2 2 15 2" xfId="665" xr:uid="{FCD06713-4AFA-45EA-AF22-2D3C19522FC4}"/>
    <cellStyle name="Обычный 2 2 15 3" xfId="1170" xr:uid="{1D277164-4CB1-4B31-B99E-0A6FB5B2BE12}"/>
    <cellStyle name="Обычный 2 2 15 4" xfId="1660" xr:uid="{2D596DFE-EEFE-4F49-98FE-7A5F748D01A4}"/>
    <cellStyle name="Обычный 2 2 15 5" xfId="2114" xr:uid="{10CFF141-25A1-4276-B552-A03E8F151295}"/>
    <cellStyle name="Обычный 2 2 15 6" xfId="2572" xr:uid="{36C042FE-3846-4438-9113-2F8EF92DD19B}"/>
    <cellStyle name="Обычный 2 2 16" xfId="145" xr:uid="{0F5DA815-58F6-4D8D-B361-23479F0E8CC1}"/>
    <cellStyle name="Обычный 2 2 16 2" xfId="666" xr:uid="{B384520E-6977-400A-9E7E-9F3FD66C6B0B}"/>
    <cellStyle name="Обычный 2 2 16 3" xfId="1171" xr:uid="{E299D2BB-9B4A-4D5E-8006-7716C984A2F8}"/>
    <cellStyle name="Обычный 2 2 16 4" xfId="1661" xr:uid="{BFCB3BC0-F963-4930-ACBA-9C297387A8AD}"/>
    <cellStyle name="Обычный 2 2 16 5" xfId="2115" xr:uid="{083FA8F7-43C8-4199-9A0F-C4CAA58969CF}"/>
    <cellStyle name="Обычный 2 2 16 6" xfId="2573" xr:uid="{D2F56B56-49A5-4040-BD27-8DAA338CD3ED}"/>
    <cellStyle name="Обычный 2 2 17" xfId="146" xr:uid="{58828E83-937A-420D-9869-D555C802B1DD}"/>
    <cellStyle name="Обычный 2 2 17 2" xfId="667" xr:uid="{24B352EF-B37F-41C1-A80A-ADA4871011B0}"/>
    <cellStyle name="Обычный 2 2 17 3" xfId="1172" xr:uid="{ECDB3673-4A17-42AA-834D-E4E65D409DE9}"/>
    <cellStyle name="Обычный 2 2 17 4" xfId="1662" xr:uid="{4F268BFE-3893-4254-B321-EE7EAF406DD8}"/>
    <cellStyle name="Обычный 2 2 17 5" xfId="2116" xr:uid="{A79E0F67-2548-4689-96B4-DCB6AD96A3DE}"/>
    <cellStyle name="Обычный 2 2 17 6" xfId="2574" xr:uid="{1AB75E18-272F-4E60-AF2A-52380574F169}"/>
    <cellStyle name="Обычный 2 2 18" xfId="147" xr:uid="{50F89F28-7754-4715-9C38-7D339A436A02}"/>
    <cellStyle name="Обычный 2 2 18 2" xfId="668" xr:uid="{A969B0D4-6D92-4249-8F3D-05529753C8A4}"/>
    <cellStyle name="Обычный 2 2 18 3" xfId="1173" xr:uid="{837847C7-9A13-4DB4-A31F-D11B5EF317C4}"/>
    <cellStyle name="Обычный 2 2 18 4" xfId="1663" xr:uid="{4E33BDAD-1A8F-4396-B696-763F4FE3BC75}"/>
    <cellStyle name="Обычный 2 2 18 5" xfId="2117" xr:uid="{47B5A1ED-BDB1-46A6-8587-5842D18A72F9}"/>
    <cellStyle name="Обычный 2 2 18 6" xfId="2575" xr:uid="{D48A5C5A-DEDC-4F49-ADC7-83EED2F6DF1B}"/>
    <cellStyle name="Обычный 2 2 19" xfId="148" xr:uid="{0D868D92-B37E-4985-9815-472ED02579C8}"/>
    <cellStyle name="Обычный 2 2 19 2" xfId="669" xr:uid="{B4095D04-C067-45AF-ACD5-53FE6F110F1D}"/>
    <cellStyle name="Обычный 2 2 19 3" xfId="1174" xr:uid="{7F6DDAF2-6B54-44DF-9814-FCF7D8BC13A6}"/>
    <cellStyle name="Обычный 2 2 19 4" xfId="1664" xr:uid="{59F27D4C-18F5-412B-A4DF-B02A575BD80C}"/>
    <cellStyle name="Обычный 2 2 19 5" xfId="2118" xr:uid="{CB90524C-F262-4DAF-9C10-FC44B3519C60}"/>
    <cellStyle name="Обычный 2 2 19 6" xfId="2576" xr:uid="{E9118F0B-98BF-400C-820A-29F8B1BF773E}"/>
    <cellStyle name="Обычный 2 2 2" xfId="149" xr:uid="{A588B76A-9A52-4D4B-94DC-4446C8095156}"/>
    <cellStyle name="Обычный 2 2 2 10" xfId="150" xr:uid="{B8C0C4BE-BC5A-43ED-8FE1-901A666DFEFD}"/>
    <cellStyle name="Обычный 2 2 2 10 2" xfId="671" xr:uid="{33139B9F-902E-44EE-8FA1-BABB711A280A}"/>
    <cellStyle name="Обычный 2 2 2 10 3" xfId="1175" xr:uid="{6D78EF99-2DA5-4467-980C-9070D6A6FA00}"/>
    <cellStyle name="Обычный 2 2 2 10 4" xfId="1665" xr:uid="{1208350F-EC49-4DD2-B831-22DA0AEE49A0}"/>
    <cellStyle name="Обычный 2 2 2 10 5" xfId="2120" xr:uid="{E3041B23-0911-4927-8F59-47198EDF300B}"/>
    <cellStyle name="Обычный 2 2 2 10 6" xfId="2578" xr:uid="{5227393F-F059-44B6-AE7D-D91DAF6E2810}"/>
    <cellStyle name="Обычный 2 2 2 11" xfId="151" xr:uid="{7A1A1FB9-B0DC-49C1-B0FC-8313C11A36B3}"/>
    <cellStyle name="Обычный 2 2 2 11 2" xfId="672" xr:uid="{3419EB71-154B-4024-860B-916CD8F37735}"/>
    <cellStyle name="Обычный 2 2 2 11 3" xfId="1176" xr:uid="{C7A2D703-AF4E-4741-9A3B-7D82844737EB}"/>
    <cellStyle name="Обычный 2 2 2 11 4" xfId="1666" xr:uid="{6F1AEA9F-DDA4-476C-B4B3-BA7AFC5A0472}"/>
    <cellStyle name="Обычный 2 2 2 11 5" xfId="2121" xr:uid="{A9F60CC2-2215-4D2B-A368-42B67C0C19A2}"/>
    <cellStyle name="Обычный 2 2 2 11 6" xfId="2579" xr:uid="{9443376B-19DE-4C09-AAEF-34DE76B22B86}"/>
    <cellStyle name="Обычный 2 2 2 12" xfId="152" xr:uid="{C185F25E-AAE4-4EBA-B616-44F7F05134E0}"/>
    <cellStyle name="Обычный 2 2 2 12 2" xfId="673" xr:uid="{CF1BBF0E-FA6A-44FB-9207-75D152877967}"/>
    <cellStyle name="Обычный 2 2 2 12 3" xfId="1177" xr:uid="{78D3C32A-4E24-42F3-8A74-40BB5FA60929}"/>
    <cellStyle name="Обычный 2 2 2 12 4" xfId="1667" xr:uid="{9E80DE41-22FC-4CFD-AD3F-3A54F7F3EB7A}"/>
    <cellStyle name="Обычный 2 2 2 12 5" xfId="2122" xr:uid="{5C6507BA-A70A-444A-84FC-4ACDA80FB6F9}"/>
    <cellStyle name="Обычный 2 2 2 12 6" xfId="2580" xr:uid="{35E8F9D2-4EEB-4240-BBD9-40DB43197BEC}"/>
    <cellStyle name="Обычный 2 2 2 13" xfId="153" xr:uid="{04AA8CBE-2D32-44AD-9A72-755BF85BBD2D}"/>
    <cellStyle name="Обычный 2 2 2 13 2" xfId="674" xr:uid="{EEE34D7C-4591-447B-BC81-653846F82D11}"/>
    <cellStyle name="Обычный 2 2 2 13 3" xfId="1178" xr:uid="{841BCBBF-01FF-48AE-BD04-055A5A8C47F3}"/>
    <cellStyle name="Обычный 2 2 2 13 4" xfId="1668" xr:uid="{1D99D1C7-859D-4A0D-A2C0-EDD82BB4016D}"/>
    <cellStyle name="Обычный 2 2 2 13 5" xfId="2123" xr:uid="{87DE5C6C-672A-402D-B39E-DE315D93DBEF}"/>
    <cellStyle name="Обычный 2 2 2 13 6" xfId="2581" xr:uid="{3F70894D-1627-4ABF-858C-CFE3036E22B1}"/>
    <cellStyle name="Обычный 2 2 2 14" xfId="154" xr:uid="{890515EC-1D37-44C0-83BB-FBAE281845C0}"/>
    <cellStyle name="Обычный 2 2 2 14 2" xfId="675" xr:uid="{35437729-CFDA-4297-B9C2-24B48393EA6F}"/>
    <cellStyle name="Обычный 2 2 2 14 3" xfId="1179" xr:uid="{23B1F4C2-3645-4F1D-9F9F-1E5BB4E469C1}"/>
    <cellStyle name="Обычный 2 2 2 14 4" xfId="1669" xr:uid="{1801832A-366A-4C84-A901-FF98503A6C9B}"/>
    <cellStyle name="Обычный 2 2 2 14 5" xfId="2124" xr:uid="{8986DCAA-4368-4A4D-BE96-61AFA5E02037}"/>
    <cellStyle name="Обычный 2 2 2 14 6" xfId="2582" xr:uid="{DB9149DC-46ED-4606-AA17-AB6DF701F049}"/>
    <cellStyle name="Обычный 2 2 2 15" xfId="155" xr:uid="{450C014D-E6F3-4ECE-8C19-3E532EF265A9}"/>
    <cellStyle name="Обычный 2 2 2 15 2" xfId="676" xr:uid="{73DF1700-C1BC-4A72-8BFA-EDD2F03CCB56}"/>
    <cellStyle name="Обычный 2 2 2 15 3" xfId="1180" xr:uid="{82A50D78-EDE6-46DB-859E-908170F4F45E}"/>
    <cellStyle name="Обычный 2 2 2 15 4" xfId="1670" xr:uid="{D82C09DF-5D0B-4E54-8351-C7B1D4AB8B05}"/>
    <cellStyle name="Обычный 2 2 2 15 5" xfId="2125" xr:uid="{640BC09D-24D2-4531-B6C7-4327466980A1}"/>
    <cellStyle name="Обычный 2 2 2 15 6" xfId="2583" xr:uid="{749874E7-D505-4BEB-BDE4-F9D19AD1AEB2}"/>
    <cellStyle name="Обычный 2 2 2 16" xfId="156" xr:uid="{23D46ABC-0A17-4044-A9C9-A5D18FE7955E}"/>
    <cellStyle name="Обычный 2 2 2 16 2" xfId="677" xr:uid="{2E4505D6-CAAB-407A-B064-4D5E8B463A27}"/>
    <cellStyle name="Обычный 2 2 2 16 3" xfId="1181" xr:uid="{89C051F2-FD2F-4FEE-8A7C-38795E1D8EEE}"/>
    <cellStyle name="Обычный 2 2 2 16 4" xfId="1671" xr:uid="{39B12B8E-3D0A-4C43-BCD7-26B1AEE85956}"/>
    <cellStyle name="Обычный 2 2 2 16 5" xfId="2126" xr:uid="{A6AA2D49-A82F-4523-A962-0722507E58F2}"/>
    <cellStyle name="Обычный 2 2 2 16 6" xfId="2584" xr:uid="{361C554D-0861-4DF0-986B-F2F81CB6E7DE}"/>
    <cellStyle name="Обычный 2 2 2 17" xfId="157" xr:uid="{26C63FF1-2459-4492-BD8E-7A22D12EEC87}"/>
    <cellStyle name="Обычный 2 2 2 17 2" xfId="678" xr:uid="{6C0CD873-D1BD-4ECE-9FB8-20E7BFB35D85}"/>
    <cellStyle name="Обычный 2 2 2 17 3" xfId="1182" xr:uid="{A07F2C29-A291-4B89-A2F6-5EE56C63B241}"/>
    <cellStyle name="Обычный 2 2 2 17 4" xfId="1672" xr:uid="{A75C6043-870F-419C-BDE5-B9B2B7D9BB74}"/>
    <cellStyle name="Обычный 2 2 2 17 5" xfId="2127" xr:uid="{30A6239E-1D1A-465C-955A-C0AF2C814982}"/>
    <cellStyle name="Обычный 2 2 2 17 6" xfId="2585" xr:uid="{BD4F0173-5580-489B-9D5E-6B3A1F6D1494}"/>
    <cellStyle name="Обычный 2 2 2 18" xfId="158" xr:uid="{D66F3BB3-E261-4B76-8900-5725D63A4185}"/>
    <cellStyle name="Обычный 2 2 2 18 2" xfId="679" xr:uid="{3184953A-7F1D-498B-AE29-CB250DFA22A8}"/>
    <cellStyle name="Обычный 2 2 2 18 3" xfId="1183" xr:uid="{FEAF1131-583A-4E00-BF83-97471F0D0FB6}"/>
    <cellStyle name="Обычный 2 2 2 18 4" xfId="1673" xr:uid="{17D1EC32-4AD6-4616-95BF-FFEA802D8F6C}"/>
    <cellStyle name="Обычный 2 2 2 18 5" xfId="2128" xr:uid="{1F2822D4-8C27-42BC-826D-8278679C960B}"/>
    <cellStyle name="Обычный 2 2 2 18 6" xfId="2586" xr:uid="{7E017E96-EFEE-4C1E-B4CD-D5F5296C9E9F}"/>
    <cellStyle name="Обычный 2 2 2 19" xfId="159" xr:uid="{262A2929-EE16-41D3-B447-537ED5715175}"/>
    <cellStyle name="Обычный 2 2 2 19 2" xfId="680" xr:uid="{75634802-45D0-4E9D-AAB5-5CBAA0488689}"/>
    <cellStyle name="Обычный 2 2 2 19 3" xfId="1184" xr:uid="{CD34AD37-D913-4962-A389-129D2F81D104}"/>
    <cellStyle name="Обычный 2 2 2 19 4" xfId="1674" xr:uid="{9A8C217F-00F7-472D-9B9D-A11DF416FDD4}"/>
    <cellStyle name="Обычный 2 2 2 19 5" xfId="2129" xr:uid="{B9EE1051-F74E-4050-9D40-8E18FF891E8B}"/>
    <cellStyle name="Обычный 2 2 2 19 6" xfId="2587" xr:uid="{7E3021AA-AD60-463F-8FA2-17390C23C7AF}"/>
    <cellStyle name="Обычный 2 2 2 2" xfId="160" xr:uid="{D41D3AA4-E37C-4842-932B-5EB7D8C5D08A}"/>
    <cellStyle name="Обычный 2 2 2 20" xfId="161" xr:uid="{9EFC1DA4-E82C-4F4F-AF5A-4757848773D0}"/>
    <cellStyle name="Обычный 2 2 2 20 2" xfId="681" xr:uid="{B9B13C13-9295-4BF1-AF68-261893EBE4DF}"/>
    <cellStyle name="Обычный 2 2 2 20 3" xfId="1185" xr:uid="{242D77F8-7300-47F5-BA59-AEA12D2BC918}"/>
    <cellStyle name="Обычный 2 2 2 20 4" xfId="1675" xr:uid="{1A45A066-55DE-4D10-BDA5-24113E4D3491}"/>
    <cellStyle name="Обычный 2 2 2 20 5" xfId="2130" xr:uid="{D1CB2025-4CD3-4491-ABD7-B151EB6F03D7}"/>
    <cellStyle name="Обычный 2 2 2 20 6" xfId="2588" xr:uid="{05113479-E2EA-4F06-8BAB-3A0945B06A28}"/>
    <cellStyle name="Обычный 2 2 2 21" xfId="162" xr:uid="{1C82E0A3-C2AA-4607-B643-7E9D86E349E6}"/>
    <cellStyle name="Обычный 2 2 2 21 2" xfId="682" xr:uid="{8770EA51-0315-424D-A478-B5D36433F072}"/>
    <cellStyle name="Обычный 2 2 2 21 3" xfId="1186" xr:uid="{B0C99D53-AA0A-4B86-B6C5-CB86DAF92B1F}"/>
    <cellStyle name="Обычный 2 2 2 21 4" xfId="1676" xr:uid="{4B700733-4490-459A-96A7-AAAE74579771}"/>
    <cellStyle name="Обычный 2 2 2 21 5" xfId="2131" xr:uid="{D48A558A-05F0-40CE-88B7-B9E8E73DA2C3}"/>
    <cellStyle name="Обычный 2 2 2 21 6" xfId="2589" xr:uid="{336637BC-EC0F-429E-AA42-B2FBDD55EE61}"/>
    <cellStyle name="Обычный 2 2 2 22" xfId="163" xr:uid="{4BB8DC34-A48A-46B9-A006-6FBC043C4855}"/>
    <cellStyle name="Обычный 2 2 2 22 2" xfId="683" xr:uid="{F3B93F2B-69AD-4752-8721-8BC42B8B2167}"/>
    <cellStyle name="Обычный 2 2 2 22 3" xfId="1187" xr:uid="{B97D9C85-4014-478D-8BB3-92F2B0E56559}"/>
    <cellStyle name="Обычный 2 2 2 22 4" xfId="1677" xr:uid="{B4F32411-0E95-4615-B8EC-89C5639748F4}"/>
    <cellStyle name="Обычный 2 2 2 22 5" xfId="2132" xr:uid="{7184BCAE-9DC7-4E8F-B08B-A06E151B953B}"/>
    <cellStyle name="Обычный 2 2 2 22 6" xfId="2590" xr:uid="{50373770-5BAE-4983-BAB5-546047E33669}"/>
    <cellStyle name="Обычный 2 2 2 23" xfId="164" xr:uid="{A383423F-A3F0-412D-833F-7F56B011A9AB}"/>
    <cellStyle name="Обычный 2 2 2 23 2" xfId="684" xr:uid="{459898DC-0B96-4751-A20D-1CD82F1EFA55}"/>
    <cellStyle name="Обычный 2 2 2 23 3" xfId="1188" xr:uid="{04B0F27D-3479-4F9C-942C-AFB67B9945A5}"/>
    <cellStyle name="Обычный 2 2 2 23 4" xfId="1678" xr:uid="{E63EDC67-B2E3-484A-B482-0A56481006DB}"/>
    <cellStyle name="Обычный 2 2 2 23 5" xfId="2133" xr:uid="{6BE2F9A4-DCE9-4BC8-8222-FAB67B5B64BB}"/>
    <cellStyle name="Обычный 2 2 2 23 6" xfId="2591" xr:uid="{C80D1A6A-2E1A-4067-86AC-403F6B3E1D74}"/>
    <cellStyle name="Обычный 2 2 2 24" xfId="165" xr:uid="{3B63D392-6809-4AC6-9710-3053F1AF4B12}"/>
    <cellStyle name="Обычный 2 2 2 24 2" xfId="685" xr:uid="{76C79F9E-C1FB-4D6E-9EB2-7B5AE0567A6C}"/>
    <cellStyle name="Обычный 2 2 2 24 3" xfId="1189" xr:uid="{B49B6E30-D8D5-4279-9EF4-E831922DA284}"/>
    <cellStyle name="Обычный 2 2 2 24 4" xfId="1679" xr:uid="{46B0A383-3346-447F-BA7B-2E5D2F813F06}"/>
    <cellStyle name="Обычный 2 2 2 24 5" xfId="2134" xr:uid="{F1FABB22-1D45-4572-9290-42403FA4AD17}"/>
    <cellStyle name="Обычный 2 2 2 24 6" xfId="2592" xr:uid="{AAC45DC8-516B-4F7C-9D70-099EBB40C297}"/>
    <cellStyle name="Обычный 2 2 2 25" xfId="166" xr:uid="{95920F91-8D8F-4E4A-B11E-05AEFAE14A38}"/>
    <cellStyle name="Обычный 2 2 2 25 2" xfId="686" xr:uid="{F2548166-6E7A-4D87-8C16-5B61410BC291}"/>
    <cellStyle name="Обычный 2 2 2 25 3" xfId="1190" xr:uid="{320725D4-55A3-458B-9807-A4E08EAD4209}"/>
    <cellStyle name="Обычный 2 2 2 25 4" xfId="1680" xr:uid="{5309B3BA-3E86-4221-8321-8483C091FE83}"/>
    <cellStyle name="Обычный 2 2 2 25 5" xfId="2135" xr:uid="{FED9DFEB-B3A9-46A6-8856-3A79FAD05061}"/>
    <cellStyle name="Обычный 2 2 2 25 6" xfId="2593" xr:uid="{47A38A72-FF03-42DC-A556-FAB1081950EE}"/>
    <cellStyle name="Обычный 2 2 2 26" xfId="167" xr:uid="{102ACF08-9B91-412D-AB9B-55CAAACC238E}"/>
    <cellStyle name="Обычный 2 2 2 26 2" xfId="687" xr:uid="{8BA13C53-6E35-46C3-B45A-CF34BFD5BEF2}"/>
    <cellStyle name="Обычный 2 2 2 26 3" xfId="1191" xr:uid="{907E4D9A-AB0E-4D53-9592-B58AFBA26B40}"/>
    <cellStyle name="Обычный 2 2 2 26 4" xfId="1681" xr:uid="{F573F063-A5D6-428D-BB3A-598DCE8C89AB}"/>
    <cellStyle name="Обычный 2 2 2 26 5" xfId="2136" xr:uid="{02378365-1F68-4E5D-B85D-7368B5CC767A}"/>
    <cellStyle name="Обычный 2 2 2 26 6" xfId="2594" xr:uid="{1D088EC8-1334-4C3F-ABA3-84FD8518AF9E}"/>
    <cellStyle name="Обычный 2 2 2 27" xfId="168" xr:uid="{5FD177BD-84C8-4534-9DA0-D0B3480A9D4E}"/>
    <cellStyle name="Обычный 2 2 2 27 2" xfId="688" xr:uid="{0D520DE5-1A61-454C-91AF-036395F7C0E9}"/>
    <cellStyle name="Обычный 2 2 2 27 3" xfId="1192" xr:uid="{C593AA1C-7B1D-453B-B62A-80702F853735}"/>
    <cellStyle name="Обычный 2 2 2 27 4" xfId="1682" xr:uid="{7FB65152-4C3D-43A1-8903-51893E36FB3F}"/>
    <cellStyle name="Обычный 2 2 2 27 5" xfId="2137" xr:uid="{CE812F5A-E0A5-4564-BAAA-218006843791}"/>
    <cellStyle name="Обычный 2 2 2 27 6" xfId="2595" xr:uid="{D05D0607-D808-4569-B56D-0943232245BF}"/>
    <cellStyle name="Обычный 2 2 2 28" xfId="169" xr:uid="{7BE60972-D5F0-4CFD-89E8-E6F68CE0EFE5}"/>
    <cellStyle name="Обычный 2 2 2 28 2" xfId="689" xr:uid="{7787513D-5280-4CCF-990D-3E615E722D14}"/>
    <cellStyle name="Обычный 2 2 2 28 3" xfId="1193" xr:uid="{1677C517-57FE-48AE-99E6-3F353DBD329C}"/>
    <cellStyle name="Обычный 2 2 2 28 4" xfId="1683" xr:uid="{1DA4D48E-8D42-44D2-A126-91835F8ACD2C}"/>
    <cellStyle name="Обычный 2 2 2 28 5" xfId="2138" xr:uid="{20DC3E79-7912-4DA3-B319-F18CCFBB76FD}"/>
    <cellStyle name="Обычный 2 2 2 28 6" xfId="2596" xr:uid="{DBD44756-A127-41AD-906B-6632C72B0413}"/>
    <cellStyle name="Обычный 2 2 2 29" xfId="170" xr:uid="{9022BDE7-EA16-4A0A-B3FC-989AEA46C09D}"/>
    <cellStyle name="Обычный 2 2 2 29 2" xfId="690" xr:uid="{DE732542-529A-4345-A55A-6733CF0518EB}"/>
    <cellStyle name="Обычный 2 2 2 29 3" xfId="1194" xr:uid="{2FE7AB05-BBA8-46D1-83AA-655C5A2F3678}"/>
    <cellStyle name="Обычный 2 2 2 29 4" xfId="1684" xr:uid="{3E955484-360C-4194-BAA0-60E8BD0E34F8}"/>
    <cellStyle name="Обычный 2 2 2 29 5" xfId="2139" xr:uid="{5128938A-5870-4469-AC3E-BDC9F2816A58}"/>
    <cellStyle name="Обычный 2 2 2 29 6" xfId="2597" xr:uid="{F762D047-5201-4061-8130-959441634E9C}"/>
    <cellStyle name="Обычный 2 2 2 3" xfId="171" xr:uid="{177FADCB-0040-4A31-AF69-D31356C25834}"/>
    <cellStyle name="Обычный 2 2 2 3 2" xfId="691" xr:uid="{CCE97103-E76C-4C41-972D-20DDCE7D6E26}"/>
    <cellStyle name="Обычный 2 2 2 3 3" xfId="1195" xr:uid="{619291AC-8E77-4BFF-BB32-ADBADAAF9E82}"/>
    <cellStyle name="Обычный 2 2 2 3 4" xfId="1685" xr:uid="{D56F7C4A-8B87-41CB-96ED-97A11DF52A10}"/>
    <cellStyle name="Обычный 2 2 2 3 5" xfId="2140" xr:uid="{1B364264-BE97-426C-8686-98B1044843F2}"/>
    <cellStyle name="Обычный 2 2 2 3 6" xfId="2598" xr:uid="{FC733DF6-C0FC-4B2B-807D-6BB7D7A7C63B}"/>
    <cellStyle name="Обычный 2 2 2 30" xfId="172" xr:uid="{DCCB8BF9-0F2F-4CC7-9055-F59BF79C7427}"/>
    <cellStyle name="Обычный 2 2 2 30 2" xfId="692" xr:uid="{8B9BBBE7-2486-4A3E-B94B-C8787C1F1558}"/>
    <cellStyle name="Обычный 2 2 2 30 3" xfId="1196" xr:uid="{6D6CBEB8-4819-4E3E-B2C7-3E716963EE21}"/>
    <cellStyle name="Обычный 2 2 2 30 4" xfId="1686" xr:uid="{2CAC6CC7-5338-440B-9A24-9114C1DA5BC4}"/>
    <cellStyle name="Обычный 2 2 2 30 5" xfId="2141" xr:uid="{02D0BA03-65BE-4667-987B-656F5830776E}"/>
    <cellStyle name="Обычный 2 2 2 30 6" xfId="2599" xr:uid="{B466AAC9-7F54-4BA2-9FED-CF55EF3459CE}"/>
    <cellStyle name="Обычный 2 2 2 31" xfId="173" xr:uid="{A3531C72-FFF0-4651-9547-58189A2BC6BE}"/>
    <cellStyle name="Обычный 2 2 2 31 2" xfId="693" xr:uid="{B26C3510-5A8E-4BC1-8902-DCBF7F3A4C05}"/>
    <cellStyle name="Обычный 2 2 2 31 3" xfId="1197" xr:uid="{8C75486C-3683-45FF-929C-A0008C02F3DF}"/>
    <cellStyle name="Обычный 2 2 2 31 4" xfId="1687" xr:uid="{DBF76427-5FB7-4F8A-B2C0-85CDA913B35C}"/>
    <cellStyle name="Обычный 2 2 2 31 5" xfId="2142" xr:uid="{91D84495-DD6E-497A-A7EF-697FFDAA6DA3}"/>
    <cellStyle name="Обычный 2 2 2 31 6" xfId="2600" xr:uid="{6F6ADFDF-143C-4014-919C-C9D39BCEC859}"/>
    <cellStyle name="Обычный 2 2 2 32" xfId="174" xr:uid="{7FF683F1-C1B8-493F-AA71-2CE6D0EFB34E}"/>
    <cellStyle name="Обычный 2 2 2 32 2" xfId="694" xr:uid="{AF339177-B19C-46CD-8484-1616E91DDA25}"/>
    <cellStyle name="Обычный 2 2 2 32 3" xfId="1198" xr:uid="{8F79BC33-A15C-4442-BDB0-422AB07D0C13}"/>
    <cellStyle name="Обычный 2 2 2 32 4" xfId="1688" xr:uid="{0A240115-AAB5-415C-9842-086F730D6030}"/>
    <cellStyle name="Обычный 2 2 2 32 5" xfId="2143" xr:uid="{6E3ABB81-9472-4BFC-AED3-7CC818446CB5}"/>
    <cellStyle name="Обычный 2 2 2 32 6" xfId="2601" xr:uid="{BFB6DA29-9760-4576-B8B1-2BE549AE32D2}"/>
    <cellStyle name="Обычный 2 2 2 33" xfId="175" xr:uid="{107A4596-760A-4CEF-8D14-3FF29420FADB}"/>
    <cellStyle name="Обычный 2 2 2 33 2" xfId="695" xr:uid="{32DD7E7C-F87D-4C49-96AA-27D474A34F94}"/>
    <cellStyle name="Обычный 2 2 2 33 3" xfId="1199" xr:uid="{6D0B6E5D-CAF3-44E0-9CDE-13D8AB119463}"/>
    <cellStyle name="Обычный 2 2 2 33 4" xfId="1689" xr:uid="{F73E859C-1382-4CDF-B327-AC63BCC34DB8}"/>
    <cellStyle name="Обычный 2 2 2 33 5" xfId="2144" xr:uid="{D75D0E9D-D0A3-4B47-9E33-460E587673BE}"/>
    <cellStyle name="Обычный 2 2 2 33 6" xfId="2602" xr:uid="{E7FFDAB8-E9BD-4AE7-9830-EF2A9629ACBF}"/>
    <cellStyle name="Обычный 2 2 2 34" xfId="176" xr:uid="{2D82E5A2-E5D1-4EE7-A744-9938417AD473}"/>
    <cellStyle name="Обычный 2 2 2 34 2" xfId="696" xr:uid="{9E08CAF0-C2D7-4FEB-9D33-21ED71D971D5}"/>
    <cellStyle name="Обычный 2 2 2 34 3" xfId="1200" xr:uid="{6A61C249-97BD-4563-8D88-0EAF3924E7CB}"/>
    <cellStyle name="Обычный 2 2 2 34 4" xfId="1690" xr:uid="{7733FE01-982B-4292-BCA1-456D59467BCA}"/>
    <cellStyle name="Обычный 2 2 2 34 5" xfId="2145" xr:uid="{41F7313C-23F8-4016-BC39-2E27D185DDDC}"/>
    <cellStyle name="Обычный 2 2 2 34 6" xfId="2603" xr:uid="{C82786F8-DAE6-416B-AD78-CEF3958AFA18}"/>
    <cellStyle name="Обычный 2 2 2 35" xfId="177" xr:uid="{8F0798CD-3717-4079-9F23-F2DB3D5D806A}"/>
    <cellStyle name="Обычный 2 2 2 35 2" xfId="697" xr:uid="{63F671D5-C21B-468B-AB21-ACA5BFFDC0FE}"/>
    <cellStyle name="Обычный 2 2 2 35 3" xfId="1201" xr:uid="{070D1588-15AC-47A9-8B25-E716AB997625}"/>
    <cellStyle name="Обычный 2 2 2 35 4" xfId="1691" xr:uid="{A6D0FA5B-6CFD-49C9-B481-48D4BFA644CC}"/>
    <cellStyle name="Обычный 2 2 2 35 5" xfId="2146" xr:uid="{3A3004DD-86BB-4B44-91FD-068B951C5E8C}"/>
    <cellStyle name="Обычный 2 2 2 35 6" xfId="2604" xr:uid="{A652F57E-AF7A-4487-9826-B8CDBF76B5BF}"/>
    <cellStyle name="Обычный 2 2 2 36" xfId="178" xr:uid="{F12D2BC4-2D93-46FE-8B61-90C55ED5893F}"/>
    <cellStyle name="Обычный 2 2 2 36 2" xfId="698" xr:uid="{409D1CFA-6F39-4414-BAC1-ADAAD080CD7B}"/>
    <cellStyle name="Обычный 2 2 2 36 3" xfId="1202" xr:uid="{A9787555-BA84-454D-B189-0429E2B9BB28}"/>
    <cellStyle name="Обычный 2 2 2 36 4" xfId="1692" xr:uid="{15ED2172-0616-4CE2-AE49-30CCD5B0B5EB}"/>
    <cellStyle name="Обычный 2 2 2 36 5" xfId="2147" xr:uid="{1370A0C5-87EF-4E3F-A1B2-4E90D08B0061}"/>
    <cellStyle name="Обычный 2 2 2 36 6" xfId="2605" xr:uid="{EDCC48A5-E635-4463-BA60-E300CF53483D}"/>
    <cellStyle name="Обычный 2 2 2 37" xfId="179" xr:uid="{28A9DDC8-4191-4A52-BA45-8C7D0DC402B6}"/>
    <cellStyle name="Обычный 2 2 2 37 2" xfId="699" xr:uid="{58E04F47-CDD5-4D3D-85D0-0E7208A8DBF5}"/>
    <cellStyle name="Обычный 2 2 2 37 3" xfId="1203" xr:uid="{57523DEB-519E-4EAE-BC9A-7069511318D4}"/>
    <cellStyle name="Обычный 2 2 2 37 4" xfId="1693" xr:uid="{6FBC5C5E-7B33-4457-B596-E5BC858EE968}"/>
    <cellStyle name="Обычный 2 2 2 37 5" xfId="2148" xr:uid="{874A66BF-6A38-47F6-94CF-CAB66B9B047E}"/>
    <cellStyle name="Обычный 2 2 2 37 6" xfId="2606" xr:uid="{353D6B45-0CC0-4998-8A8A-B9D18594ADBC}"/>
    <cellStyle name="Обычный 2 2 2 38" xfId="180" xr:uid="{61846964-CBDB-405F-BAA8-3E6431349D51}"/>
    <cellStyle name="Обычный 2 2 2 38 2" xfId="700" xr:uid="{95D79985-BB98-4C1D-9A2F-AC72BE0FDC5E}"/>
    <cellStyle name="Обычный 2 2 2 38 3" xfId="1204" xr:uid="{B3B19B40-965A-4D9A-B41A-2943D2D980A6}"/>
    <cellStyle name="Обычный 2 2 2 38 4" xfId="1694" xr:uid="{CA06BCC9-6EF4-4210-8A08-DFB1A7AA6E3D}"/>
    <cellStyle name="Обычный 2 2 2 38 5" xfId="2149" xr:uid="{29AEAC6B-206F-4A33-BD0E-8431AD62A611}"/>
    <cellStyle name="Обычный 2 2 2 38 6" xfId="2607" xr:uid="{B1531ED3-EDC2-42C3-B301-E028818E969B}"/>
    <cellStyle name="Обычный 2 2 2 39" xfId="181" xr:uid="{1CF00848-3837-4843-BA38-7C51DE653304}"/>
    <cellStyle name="Обычный 2 2 2 39 2" xfId="701" xr:uid="{39419885-5EC7-428B-BA30-549945E4E2D0}"/>
    <cellStyle name="Обычный 2 2 2 39 3" xfId="1205" xr:uid="{1BFF01C8-B569-4EE7-9A9E-5E9374635FEA}"/>
    <cellStyle name="Обычный 2 2 2 39 4" xfId="1695" xr:uid="{9E81E4EE-2AB1-462C-A0B3-C97812A56294}"/>
    <cellStyle name="Обычный 2 2 2 39 5" xfId="2150" xr:uid="{8454D188-9A3D-4DA4-B084-5414DA62651C}"/>
    <cellStyle name="Обычный 2 2 2 39 6" xfId="2608" xr:uid="{6F75C696-7FC8-4482-9E6C-A23A39D15B1F}"/>
    <cellStyle name="Обычный 2 2 2 4" xfId="182" xr:uid="{8A736C19-3803-4991-9674-9E807563EAE7}"/>
    <cellStyle name="Обычный 2 2 2 4 2" xfId="702" xr:uid="{37767716-B788-4C0E-8934-1F171801D61D}"/>
    <cellStyle name="Обычный 2 2 2 4 3" xfId="1206" xr:uid="{CD70AEB7-867A-4725-B90E-7741FE7E4F34}"/>
    <cellStyle name="Обычный 2 2 2 4 4" xfId="1696" xr:uid="{50C8E217-272C-4E69-9220-DF16E808F992}"/>
    <cellStyle name="Обычный 2 2 2 4 5" xfId="2151" xr:uid="{EA0AF387-B89F-4411-ADE7-76209B63B5EE}"/>
    <cellStyle name="Обычный 2 2 2 4 6" xfId="2609" xr:uid="{13CB1577-06F1-450E-BCCD-1DB7A5173ADB}"/>
    <cellStyle name="Обычный 2 2 2 40" xfId="183" xr:uid="{E986DDBC-27C0-4789-9495-9B28DCFF2F8F}"/>
    <cellStyle name="Обычный 2 2 2 40 2" xfId="703" xr:uid="{9DFE9C48-F344-4021-8E50-F530238C231B}"/>
    <cellStyle name="Обычный 2 2 2 40 3" xfId="1207" xr:uid="{AB30E89E-C5C2-45D9-A77E-4AFFB23D6DCB}"/>
    <cellStyle name="Обычный 2 2 2 40 4" xfId="1697" xr:uid="{FE9A4070-0A15-4003-BF27-2498F9864BAC}"/>
    <cellStyle name="Обычный 2 2 2 40 5" xfId="2152" xr:uid="{6AEB5664-797A-40E3-95AD-8B34B56ACCC1}"/>
    <cellStyle name="Обычный 2 2 2 40 6" xfId="2610" xr:uid="{C13AF5C4-B177-4F31-BA35-A4AC7EF79759}"/>
    <cellStyle name="Обычный 2 2 2 41" xfId="184" xr:uid="{4622440A-39E7-428C-B72B-0A9B5E8B842E}"/>
    <cellStyle name="Обычный 2 2 2 41 2" xfId="704" xr:uid="{B9534E60-A9B0-4E05-8C54-597311651508}"/>
    <cellStyle name="Обычный 2 2 2 41 3" xfId="1208" xr:uid="{15B92AFE-49FD-4A51-9B4E-77E095551CB6}"/>
    <cellStyle name="Обычный 2 2 2 41 4" xfId="1698" xr:uid="{4CC75718-7657-4E79-BDDF-F01110EF3891}"/>
    <cellStyle name="Обычный 2 2 2 41 5" xfId="2153" xr:uid="{BFF96E42-5D87-4405-AB36-198BACB5A7C9}"/>
    <cellStyle name="Обычный 2 2 2 41 6" xfId="2611" xr:uid="{2FA9CD8F-8213-4AA9-B5FA-F009B840A824}"/>
    <cellStyle name="Обычный 2 2 2 42" xfId="185" xr:uid="{187092FE-C9F5-4723-964D-FDF5B4E1D814}"/>
    <cellStyle name="Обычный 2 2 2 42 2" xfId="705" xr:uid="{6164F9D2-35D0-463C-B419-242A738ED586}"/>
    <cellStyle name="Обычный 2 2 2 42 3" xfId="1209" xr:uid="{15BCB2FF-AF20-4E60-BA64-44E6611ECF68}"/>
    <cellStyle name="Обычный 2 2 2 42 4" xfId="1699" xr:uid="{6DC05635-4249-46E3-B919-7FB64CA47415}"/>
    <cellStyle name="Обычный 2 2 2 42 5" xfId="2154" xr:uid="{CB59A539-9044-4F12-8AE6-B893A02C3701}"/>
    <cellStyle name="Обычный 2 2 2 42 6" xfId="2612" xr:uid="{AF3537A9-790C-496B-AC98-A104CEF87060}"/>
    <cellStyle name="Обычный 2 2 2 43" xfId="186" xr:uid="{F71D1292-9F26-40AB-8ED5-1598EAF5BDAB}"/>
    <cellStyle name="Обычный 2 2 2 43 2" xfId="706" xr:uid="{AE0A7F9D-6E68-4378-8052-83FA38A4ACC2}"/>
    <cellStyle name="Обычный 2 2 2 43 3" xfId="1210" xr:uid="{3CFA0302-ED55-4443-A810-639EF74F2960}"/>
    <cellStyle name="Обычный 2 2 2 43 4" xfId="1700" xr:uid="{5C4C5F68-9CCA-43D4-8EB5-D01CBE405740}"/>
    <cellStyle name="Обычный 2 2 2 43 5" xfId="2155" xr:uid="{27CECD07-65C9-4EE3-84E3-F68FA3338C33}"/>
    <cellStyle name="Обычный 2 2 2 43 6" xfId="2613" xr:uid="{FCA66152-F419-43DA-B348-8591628C01A5}"/>
    <cellStyle name="Обычный 2 2 2 44" xfId="187" xr:uid="{8D518596-F95B-4EDC-8D9C-11636DE36530}"/>
    <cellStyle name="Обычный 2 2 2 44 2" xfId="707" xr:uid="{A0CD7905-14D6-45C5-BB6C-8ECC584E64CF}"/>
    <cellStyle name="Обычный 2 2 2 44 3" xfId="1211" xr:uid="{8966E5FB-F7A6-43F1-B157-3257018D2A5F}"/>
    <cellStyle name="Обычный 2 2 2 44 4" xfId="1701" xr:uid="{AB25081C-A307-4032-91D0-89E126E499AF}"/>
    <cellStyle name="Обычный 2 2 2 44 5" xfId="2156" xr:uid="{DA32E222-FA80-491E-A6DD-525FCB9760BE}"/>
    <cellStyle name="Обычный 2 2 2 44 6" xfId="2614" xr:uid="{06352D0A-A11B-450B-9763-E2564E451E09}"/>
    <cellStyle name="Обычный 2 2 2 45" xfId="188" xr:uid="{4CAA5484-1721-4196-B874-FA521033B85E}"/>
    <cellStyle name="Обычный 2 2 2 45 2" xfId="708" xr:uid="{FC199892-FE9D-49C8-8DE9-F2FFAC6D0F8F}"/>
    <cellStyle name="Обычный 2 2 2 45 3" xfId="1212" xr:uid="{64C0C8AA-4B03-48A7-A267-603671F1329A}"/>
    <cellStyle name="Обычный 2 2 2 45 4" xfId="1702" xr:uid="{42B614BD-F78E-4601-8ED8-D21DE0F2F830}"/>
    <cellStyle name="Обычный 2 2 2 45 5" xfId="2157" xr:uid="{FAB3CEFD-AA64-4449-B693-BA519AEA1CB8}"/>
    <cellStyle name="Обычный 2 2 2 45 6" xfId="2615" xr:uid="{E694182A-3FF9-4998-B182-DE5F7EC5A139}"/>
    <cellStyle name="Обычный 2 2 2 46" xfId="189" xr:uid="{CC13722A-686C-4BCF-BA07-3EE4D63BA9A4}"/>
    <cellStyle name="Обычный 2 2 2 46 2" xfId="709" xr:uid="{26E93431-FF81-4CF9-8D1B-A66A5BEF5D58}"/>
    <cellStyle name="Обычный 2 2 2 46 3" xfId="1213" xr:uid="{445BFA4C-E71C-47F4-AE21-23C70D8C96EB}"/>
    <cellStyle name="Обычный 2 2 2 46 4" xfId="1703" xr:uid="{126ABE89-831B-4873-9BF6-954454E892CF}"/>
    <cellStyle name="Обычный 2 2 2 46 5" xfId="2158" xr:uid="{5E2A8DB0-BF71-4380-BEB4-FE38C48C2615}"/>
    <cellStyle name="Обычный 2 2 2 46 6" xfId="2616" xr:uid="{2D5E4D5E-97EB-455E-9723-7865947F40F3}"/>
    <cellStyle name="Обычный 2 2 2 47" xfId="190" xr:uid="{A37B8B66-DF39-498E-99F8-736B26FF61F0}"/>
    <cellStyle name="Обычный 2 2 2 47 2" xfId="710" xr:uid="{8D95F929-3B3C-45D4-83CE-834AE2CE0692}"/>
    <cellStyle name="Обычный 2 2 2 47 3" xfId="1214" xr:uid="{906EA1E0-AA9A-41F1-9F18-1081592F7267}"/>
    <cellStyle name="Обычный 2 2 2 47 4" xfId="1704" xr:uid="{600C1970-3918-4A68-97A1-866B7C609BE3}"/>
    <cellStyle name="Обычный 2 2 2 47 5" xfId="2159" xr:uid="{882811B9-60C3-4BCC-AF93-5DAD64CBB232}"/>
    <cellStyle name="Обычный 2 2 2 47 6" xfId="2617" xr:uid="{38626613-D16C-4AE7-826F-DFAAB342F1B1}"/>
    <cellStyle name="Обычный 2 2 2 48" xfId="191" xr:uid="{E2ED6718-35AE-49DF-8789-05A43E978E0C}"/>
    <cellStyle name="Обычный 2 2 2 48 2" xfId="711" xr:uid="{7F670881-B8B2-46D5-92A6-038D5FC91062}"/>
    <cellStyle name="Обычный 2 2 2 48 3" xfId="1215" xr:uid="{38802E0A-9BC5-453E-AEEB-A6C468252EEE}"/>
    <cellStyle name="Обычный 2 2 2 48 4" xfId="1705" xr:uid="{9FB88544-87BF-41C6-941E-7585E9629AC3}"/>
    <cellStyle name="Обычный 2 2 2 48 5" xfId="2160" xr:uid="{F594426B-9471-460C-9CB0-C043B179D914}"/>
    <cellStyle name="Обычный 2 2 2 48 6" xfId="2618" xr:uid="{18FC6592-F681-4A0D-B1EE-E71C28F7860B}"/>
    <cellStyle name="Обычный 2 2 2 49" xfId="670" xr:uid="{A8A3FC13-4987-4B28-9545-5A6D5E72EC7D}"/>
    <cellStyle name="Обычный 2 2 2 5" xfId="192" xr:uid="{4DDE3BBE-FFAE-42B3-9128-855468611686}"/>
    <cellStyle name="Обычный 2 2 2 5 2" xfId="712" xr:uid="{33513C49-6795-4C49-ACC5-72FE63EB0E0A}"/>
    <cellStyle name="Обычный 2 2 2 5 3" xfId="1216" xr:uid="{4D30BB1A-3BCD-4516-A0BB-5724071AB510}"/>
    <cellStyle name="Обычный 2 2 2 5 4" xfId="1706" xr:uid="{F79954F9-E8A5-40B0-B24C-95B883AECD15}"/>
    <cellStyle name="Обычный 2 2 2 5 5" xfId="2161" xr:uid="{4DEBB114-BC20-421C-97EC-903B7986D910}"/>
    <cellStyle name="Обычный 2 2 2 5 6" xfId="2619" xr:uid="{486B38A1-E413-450D-BC20-B1DFDA6E04E2}"/>
    <cellStyle name="Обычный 2 2 2 50" xfId="1014" xr:uid="{BCF74A78-C7BF-4E27-A07F-F6D98B6BA9BF}"/>
    <cellStyle name="Обычный 2 2 2 51" xfId="1020" xr:uid="{521E4802-9B8F-44B4-8AE6-193C682742EC}"/>
    <cellStyle name="Обычный 2 2 2 52" xfId="1026" xr:uid="{51EC042F-258C-4A92-94B9-978E7D3D9D07}"/>
    <cellStyle name="Обычный 2 2 2 53" xfId="1030" xr:uid="{75054593-3132-4844-ADE7-09BCCEEFB939}"/>
    <cellStyle name="Обычный 2 2 2 54" xfId="1038" xr:uid="{078158A8-0F2F-4327-885C-F2F5DEDDE738}"/>
    <cellStyle name="Обычный 2 2 2 55" xfId="1044" xr:uid="{DDE4E2E1-FF20-4FCA-A99A-300A83A1D7D0}"/>
    <cellStyle name="Обычный 2 2 2 56" xfId="1532" xr:uid="{8ECDCACB-5D3C-4B6B-B2EE-FF0ADB630F02}"/>
    <cellStyle name="Обычный 2 2 2 57" xfId="1538" xr:uid="{F487D482-51A7-4563-9F92-B08C0F768CEB}"/>
    <cellStyle name="Обычный 2 2 2 58" xfId="1544" xr:uid="{0199FF2C-2923-457F-B620-9DC4D61E4116}"/>
    <cellStyle name="Обычный 2 2 2 59" xfId="1548" xr:uid="{19B2BCBA-678D-495E-BC28-5D3539B3A5ED}"/>
    <cellStyle name="Обычный 2 2 2 6" xfId="193" xr:uid="{E04A8DC8-9E6D-42E3-9FD5-BBCD90B82F40}"/>
    <cellStyle name="Обычный 2 2 2 6 2" xfId="713" xr:uid="{F3AE4D6D-7878-4EC1-8510-F1ACF9B4B15A}"/>
    <cellStyle name="Обычный 2 2 2 6 3" xfId="1217" xr:uid="{0D49D252-09C4-4535-8A22-6C3FB55DD70B}"/>
    <cellStyle name="Обычный 2 2 2 6 4" xfId="1707" xr:uid="{4BA9AD8F-8367-4DDB-AA2D-3B4006BD6089}"/>
    <cellStyle name="Обычный 2 2 2 6 5" xfId="2162" xr:uid="{DD99F48B-4D03-4F27-9566-0A233970687E}"/>
    <cellStyle name="Обычный 2 2 2 6 6" xfId="2620" xr:uid="{864AAF72-EEF3-46B5-917F-DE3C32031DF7}"/>
    <cellStyle name="Обычный 2 2 2 60" xfId="2119" xr:uid="{1F51C5FC-A58D-40D4-87BB-4D1E1B880985}"/>
    <cellStyle name="Обычный 2 2 2 61" xfId="2577" xr:uid="{50DB3F0B-DC05-422D-AA4A-ECC12B1DD00B}"/>
    <cellStyle name="Обычный 2 2 2 7" xfId="194" xr:uid="{22FCF3CC-A0D0-4E92-8628-657199E65CFB}"/>
    <cellStyle name="Обычный 2 2 2 7 2" xfId="714" xr:uid="{42AF8390-DBDE-4B62-81BB-0E35CAAA8339}"/>
    <cellStyle name="Обычный 2 2 2 7 3" xfId="1218" xr:uid="{0A9F26C3-E718-43A3-BE2A-6B5348000AB5}"/>
    <cellStyle name="Обычный 2 2 2 7 4" xfId="1708" xr:uid="{7AD95217-FD50-4854-96D2-20006056300A}"/>
    <cellStyle name="Обычный 2 2 2 7 5" xfId="2163" xr:uid="{81A06450-3421-47FF-8C86-758CAA432436}"/>
    <cellStyle name="Обычный 2 2 2 7 6" xfId="2621" xr:uid="{A4236F56-206E-42EA-B0D4-BCD3D27AECE0}"/>
    <cellStyle name="Обычный 2 2 2 8" xfId="195" xr:uid="{65EA952F-9A21-4042-A9C2-32F161270192}"/>
    <cellStyle name="Обычный 2 2 2 8 2" xfId="715" xr:uid="{796B2F3C-3973-44B4-8D43-288B73CF31F6}"/>
    <cellStyle name="Обычный 2 2 2 8 3" xfId="1219" xr:uid="{6014AF72-B3D3-4711-9444-F134199871CC}"/>
    <cellStyle name="Обычный 2 2 2 8 4" xfId="1709" xr:uid="{1912F7CB-1FF9-4BFB-AFDE-0E2F3E253C9C}"/>
    <cellStyle name="Обычный 2 2 2 8 5" xfId="2164" xr:uid="{33B374C5-B98E-4277-A2AF-ED4019474E27}"/>
    <cellStyle name="Обычный 2 2 2 8 6" xfId="2622" xr:uid="{A7A153CE-BF0F-44B1-817F-D2A52789B243}"/>
    <cellStyle name="Обычный 2 2 2 9" xfId="196" xr:uid="{A68FE87C-AFD8-4A34-AB6A-BD3EFC1B6993}"/>
    <cellStyle name="Обычный 2 2 2 9 2" xfId="716" xr:uid="{A2644E89-BCE2-49CE-BD41-807EE0982CF9}"/>
    <cellStyle name="Обычный 2 2 2 9 3" xfId="1220" xr:uid="{BCCF9B90-AF5E-4C9F-B079-1DF611BDD424}"/>
    <cellStyle name="Обычный 2 2 2 9 4" xfId="1710" xr:uid="{048CB9CD-821A-4C48-9F53-A275B675EECF}"/>
    <cellStyle name="Обычный 2 2 2 9 5" xfId="2165" xr:uid="{1FA654B8-7479-4194-B8A1-7FB928531A70}"/>
    <cellStyle name="Обычный 2 2 2 9 6" xfId="2623" xr:uid="{C49D92C9-DB80-492C-A424-38930C3B895A}"/>
    <cellStyle name="Обычный 2 2 20" xfId="197" xr:uid="{D66D43A5-8A77-4957-B222-A7AD03ABD7D4}"/>
    <cellStyle name="Обычный 2 2 20 2" xfId="717" xr:uid="{186E8B1D-F9C4-49D7-B104-E0247C83110C}"/>
    <cellStyle name="Обычный 2 2 20 3" xfId="1221" xr:uid="{1DE78831-063B-4E26-B94E-9659C5144DB9}"/>
    <cellStyle name="Обычный 2 2 20 4" xfId="1711" xr:uid="{4FEB5B4D-54B4-4C3C-8322-A3D8134DD584}"/>
    <cellStyle name="Обычный 2 2 20 5" xfId="2166" xr:uid="{8D245A61-9B43-452F-A295-F705249066D1}"/>
    <cellStyle name="Обычный 2 2 20 6" xfId="2624" xr:uid="{A52E6356-9083-459A-A36A-791C8C93A584}"/>
    <cellStyle name="Обычный 2 2 21" xfId="198" xr:uid="{7D1B0AAC-49F4-4FC5-BB4D-F5AA0847E5E0}"/>
    <cellStyle name="Обычный 2 2 21 2" xfId="718" xr:uid="{A6D1D79B-461A-424B-A871-F928638D34E0}"/>
    <cellStyle name="Обычный 2 2 21 3" xfId="1222" xr:uid="{66008D56-9796-4251-8FDF-F9F6C0F87BB9}"/>
    <cellStyle name="Обычный 2 2 21 4" xfId="1712" xr:uid="{17A31897-298F-43B0-AF4D-A968D001ED54}"/>
    <cellStyle name="Обычный 2 2 21 5" xfId="2167" xr:uid="{D7D3583A-C4B9-434F-A47B-DE975FD2D066}"/>
    <cellStyle name="Обычный 2 2 21 6" xfId="2625" xr:uid="{5ACDA2E3-9432-4DA3-A295-9BDD1A155B77}"/>
    <cellStyle name="Обычный 2 2 22" xfId="199" xr:uid="{99FFFF94-76DC-4033-80F5-BCC066C7D14F}"/>
    <cellStyle name="Обычный 2 2 22 2" xfId="719" xr:uid="{6EA902F3-F73C-482E-AC0E-8BE2A4B4F56F}"/>
    <cellStyle name="Обычный 2 2 22 3" xfId="1223" xr:uid="{5DCE5D60-0B3C-49A7-84CA-2063257CB47F}"/>
    <cellStyle name="Обычный 2 2 22 4" xfId="1713" xr:uid="{4A3CCE11-EEAF-47AE-8455-FE7B9191A2C3}"/>
    <cellStyle name="Обычный 2 2 22 5" xfId="2168" xr:uid="{0E4BDFAA-7F0D-4271-841A-20C9E90FB63A}"/>
    <cellStyle name="Обычный 2 2 22 6" xfId="2626" xr:uid="{62F1A3C6-F2DB-4751-BE35-82BC38D4EACC}"/>
    <cellStyle name="Обычный 2 2 23" xfId="200" xr:uid="{73353277-4F55-4FA4-B1C1-20E7316898BF}"/>
    <cellStyle name="Обычный 2 2 23 2" xfId="720" xr:uid="{04948C3C-AF7D-49F7-A0B4-3AD3EE3274C8}"/>
    <cellStyle name="Обычный 2 2 23 3" xfId="1224" xr:uid="{48C000E2-8635-45A6-AC01-E9A743961DE1}"/>
    <cellStyle name="Обычный 2 2 23 4" xfId="1714" xr:uid="{F77208CC-4FE7-4289-8B82-F8709FCA39B1}"/>
    <cellStyle name="Обычный 2 2 23 5" xfId="2169" xr:uid="{7C372D98-5356-461A-B867-C97E5A7B59D2}"/>
    <cellStyle name="Обычный 2 2 23 6" xfId="2627" xr:uid="{1CCCDF17-A5F4-47A2-AA0E-2792436B07DA}"/>
    <cellStyle name="Обычный 2 2 24" xfId="201" xr:uid="{7D39E2DB-23CC-4ADE-B989-86564B6CE7CE}"/>
    <cellStyle name="Обычный 2 2 24 2" xfId="721" xr:uid="{2476D6E3-DBD4-41EA-947A-E5FEEA01622D}"/>
    <cellStyle name="Обычный 2 2 24 3" xfId="1225" xr:uid="{3CA4FEF6-D854-42AF-9BBB-AF6F46B4B51D}"/>
    <cellStyle name="Обычный 2 2 24 4" xfId="1715" xr:uid="{B18870B8-E388-4B59-BAE1-52569FCB27F3}"/>
    <cellStyle name="Обычный 2 2 24 5" xfId="2170" xr:uid="{812CD276-EB6C-4150-B658-77B30023188A}"/>
    <cellStyle name="Обычный 2 2 24 6" xfId="2628" xr:uid="{53469238-EC66-4FA5-877D-687FCFD6A6DA}"/>
    <cellStyle name="Обычный 2 2 25" xfId="202" xr:uid="{B3EB3C10-5E4A-45FE-A57A-BF415879FEF5}"/>
    <cellStyle name="Обычный 2 2 25 2" xfId="722" xr:uid="{D8B72A38-AA57-41E8-A644-5B1C7FC2C3A7}"/>
    <cellStyle name="Обычный 2 2 25 3" xfId="1226" xr:uid="{0D9B88BA-FAAC-4DB2-86B2-5FA8C81B97C9}"/>
    <cellStyle name="Обычный 2 2 25 4" xfId="1716" xr:uid="{1637DC33-36B6-45C4-B0D1-096276DFB5CB}"/>
    <cellStyle name="Обычный 2 2 25 5" xfId="2171" xr:uid="{2D1B938D-4019-4916-8A90-39384958D367}"/>
    <cellStyle name="Обычный 2 2 25 6" xfId="2629" xr:uid="{44E9A5C9-CFF8-43A6-870A-B030BD582725}"/>
    <cellStyle name="Обычный 2 2 26" xfId="203" xr:uid="{61A38263-BC84-4C89-87CA-F1A9E7EB1244}"/>
    <cellStyle name="Обычный 2 2 26 2" xfId="723" xr:uid="{30517A07-F375-42C7-9B53-CBEB1828433D}"/>
    <cellStyle name="Обычный 2 2 26 3" xfId="1227" xr:uid="{7E373F83-0B04-40B7-B18B-702A7483BC77}"/>
    <cellStyle name="Обычный 2 2 26 4" xfId="1717" xr:uid="{8BF4B52B-BB1F-40A1-B3B3-48A98A7C1BB1}"/>
    <cellStyle name="Обычный 2 2 26 5" xfId="2172" xr:uid="{566F1B39-F049-4775-903F-7DD52B352CB3}"/>
    <cellStyle name="Обычный 2 2 26 6" xfId="2630" xr:uid="{3E2ADA1C-F623-4E96-820B-6469F6326482}"/>
    <cellStyle name="Обычный 2 2 27" xfId="204" xr:uid="{B43598CF-02BC-4401-8C68-45BA6A2076B2}"/>
    <cellStyle name="Обычный 2 2 27 2" xfId="724" xr:uid="{010598BE-D50E-4BD5-B9E1-26913C0A7A29}"/>
    <cellStyle name="Обычный 2 2 27 3" xfId="1228" xr:uid="{14F63446-11E9-470D-A686-A11BD104A119}"/>
    <cellStyle name="Обычный 2 2 27 4" xfId="1718" xr:uid="{7B284E50-FBC8-4D8F-BE8A-58034A4C76FB}"/>
    <cellStyle name="Обычный 2 2 27 5" xfId="2173" xr:uid="{13D6C058-0694-4DBF-9754-1C4DFC973859}"/>
    <cellStyle name="Обычный 2 2 27 6" xfId="2631" xr:uid="{2695647D-EF57-47FA-8A8E-5163E9B2AB98}"/>
    <cellStyle name="Обычный 2 2 28" xfId="205" xr:uid="{F70008CC-D22C-4060-AE3E-FD95B489E1A6}"/>
    <cellStyle name="Обычный 2 2 28 2" xfId="725" xr:uid="{168CFC53-FDBA-42DE-905D-E99CEDE7A7CB}"/>
    <cellStyle name="Обычный 2 2 28 3" xfId="1229" xr:uid="{8A082133-2F5F-46E9-B9F2-194BF463FA66}"/>
    <cellStyle name="Обычный 2 2 28 4" xfId="1719" xr:uid="{51A363F1-0222-4504-B9EA-AF0148247929}"/>
    <cellStyle name="Обычный 2 2 28 5" xfId="2174" xr:uid="{CA9E8CE9-AB58-40B7-8FD3-2304047D981D}"/>
    <cellStyle name="Обычный 2 2 28 6" xfId="2632" xr:uid="{FD003F72-43F9-41DB-B8ED-D4877988D9FB}"/>
    <cellStyle name="Обычный 2 2 29" xfId="206" xr:uid="{0149DFEC-C834-437F-9384-111989E1219F}"/>
    <cellStyle name="Обычный 2 2 29 2" xfId="726" xr:uid="{3F4489FA-85F1-4232-B0F9-8D1A76362971}"/>
    <cellStyle name="Обычный 2 2 29 3" xfId="1230" xr:uid="{F9C884CF-5EDA-407E-830C-F0B08CD7E8E2}"/>
    <cellStyle name="Обычный 2 2 29 4" xfId="1720" xr:uid="{DAAD4EDE-BF51-45AD-8EC9-3CFE5E2C96A1}"/>
    <cellStyle name="Обычный 2 2 29 5" xfId="2175" xr:uid="{9F0B14A7-12C9-4ADB-A1D1-472D657ABF0B}"/>
    <cellStyle name="Обычный 2 2 29 6" xfId="2633" xr:uid="{42477AB9-6F6B-4F65-848D-7E5D7096444B}"/>
    <cellStyle name="Обычный 2 2 3" xfId="207" xr:uid="{92F9809B-3F99-4BBD-954D-EEF18BD3E6B3}"/>
    <cellStyle name="Обычный 2 2 30" xfId="208" xr:uid="{723507C4-3A70-4267-8008-296EB1E47542}"/>
    <cellStyle name="Обычный 2 2 30 2" xfId="727" xr:uid="{39DD2B9D-8A5B-4F58-A5DD-EAD27CBC7CD9}"/>
    <cellStyle name="Обычный 2 2 30 3" xfId="1231" xr:uid="{581BCA3C-EE7C-4668-B12E-4B89F2C9335C}"/>
    <cellStyle name="Обычный 2 2 30 4" xfId="1721" xr:uid="{92EA9200-5835-498E-AA62-0A0F6BB6186E}"/>
    <cellStyle name="Обычный 2 2 30 5" xfId="2176" xr:uid="{3F74A17E-9205-4BDC-A920-B1BF0D4AF382}"/>
    <cellStyle name="Обычный 2 2 30 6" xfId="2634" xr:uid="{A89837B9-5E48-4CA6-B9BF-F15C0B980E8A}"/>
    <cellStyle name="Обычный 2 2 31" xfId="209" xr:uid="{626F228B-2FE4-43B7-BCF5-710F4880A735}"/>
    <cellStyle name="Обычный 2 2 31 2" xfId="728" xr:uid="{31970201-CD4E-4598-B4C6-34641061F14C}"/>
    <cellStyle name="Обычный 2 2 31 3" xfId="1232" xr:uid="{3E884B29-5FD9-4CA3-94F6-90A234669972}"/>
    <cellStyle name="Обычный 2 2 31 4" xfId="1722" xr:uid="{7B42EAAE-42E4-4760-A0CC-49A0DE9E6594}"/>
    <cellStyle name="Обычный 2 2 31 5" xfId="2177" xr:uid="{8F0A73DC-4DE1-4926-A828-6DC712AB0530}"/>
    <cellStyle name="Обычный 2 2 31 6" xfId="2635" xr:uid="{AF24E764-694C-458B-AE97-76A887ED1064}"/>
    <cellStyle name="Обычный 2 2 32" xfId="210" xr:uid="{ACF1DDB9-9F7C-4BE0-B9AF-228D83281B5F}"/>
    <cellStyle name="Обычный 2 2 32 2" xfId="729" xr:uid="{DE68E2A0-E06A-4BA3-9297-A17B36CD049F}"/>
    <cellStyle name="Обычный 2 2 32 3" xfId="1233" xr:uid="{30D5ABD8-1F40-4974-B9FA-A1A4ACB098AE}"/>
    <cellStyle name="Обычный 2 2 32 4" xfId="1723" xr:uid="{7055AEBF-35D4-41BE-941B-176DC8E5C71B}"/>
    <cellStyle name="Обычный 2 2 32 5" xfId="2178" xr:uid="{6DE52413-0A84-4115-A891-CD2676C48376}"/>
    <cellStyle name="Обычный 2 2 32 6" xfId="2636" xr:uid="{C2B0DD87-CB1B-4C89-B149-642779F44E2C}"/>
    <cellStyle name="Обычный 2 2 33" xfId="211" xr:uid="{1E88AEEA-0404-4BF7-9C6D-6FA33AC3092B}"/>
    <cellStyle name="Обычный 2 2 33 2" xfId="730" xr:uid="{9A449FA5-1814-4E7E-B202-19575D750402}"/>
    <cellStyle name="Обычный 2 2 33 3" xfId="1234" xr:uid="{1F0B8A5C-520D-438C-97CA-14AC0D405552}"/>
    <cellStyle name="Обычный 2 2 33 4" xfId="1724" xr:uid="{FD7F513F-9703-4BE8-A52D-23251E4B7E13}"/>
    <cellStyle name="Обычный 2 2 33 5" xfId="2179" xr:uid="{0C368A55-AFD0-4354-B29F-D0A600E6AD41}"/>
    <cellStyle name="Обычный 2 2 33 6" xfId="2637" xr:uid="{150BF2CD-15D0-4D3C-B716-85DA867CC64D}"/>
    <cellStyle name="Обычный 2 2 34" xfId="212" xr:uid="{46110382-5C4D-4B00-B00C-738285DD73A3}"/>
    <cellStyle name="Обычный 2 2 34 2" xfId="731" xr:uid="{FD4824B7-D901-43D7-8F4B-16BC84E701A2}"/>
    <cellStyle name="Обычный 2 2 34 3" xfId="1235" xr:uid="{42C89C19-1B33-4E06-A94A-4F3E16B2B3EE}"/>
    <cellStyle name="Обычный 2 2 34 4" xfId="1725" xr:uid="{8DC8E292-3F20-4E7F-8B3F-849B4A50164C}"/>
    <cellStyle name="Обычный 2 2 34 5" xfId="2180" xr:uid="{4D59CC38-FF50-4DAB-BBFC-43A9C0624067}"/>
    <cellStyle name="Обычный 2 2 34 6" xfId="2638" xr:uid="{7805B863-742F-4909-A7BA-E7EE38DF4C94}"/>
    <cellStyle name="Обычный 2 2 35" xfId="213" xr:uid="{4AAAAFDC-D4F7-4396-811B-AFDDE7C68EA7}"/>
    <cellStyle name="Обычный 2 2 35 2" xfId="732" xr:uid="{C736C09A-20DE-4153-A204-CC6A9A22E707}"/>
    <cellStyle name="Обычный 2 2 35 3" xfId="1236" xr:uid="{00BD98AC-37CA-4A3E-92DA-80BC4E9ED02E}"/>
    <cellStyle name="Обычный 2 2 35 4" xfId="1726" xr:uid="{1714310A-3B99-4981-B507-22D4D480926A}"/>
    <cellStyle name="Обычный 2 2 35 5" xfId="2181" xr:uid="{A641C20D-DB37-483B-B270-A5F1ACFEE4CB}"/>
    <cellStyle name="Обычный 2 2 35 6" xfId="2639" xr:uid="{881CEACD-48CE-44A4-B1DA-97219E765C4D}"/>
    <cellStyle name="Обычный 2 2 36" xfId="214" xr:uid="{3D384C79-19A9-4179-BE84-7F85E181E863}"/>
    <cellStyle name="Обычный 2 2 36 2" xfId="733" xr:uid="{DE657136-2072-40D8-9910-7568BDF85C0C}"/>
    <cellStyle name="Обычный 2 2 36 3" xfId="1237" xr:uid="{45820878-CC8D-40D1-B0DA-80C0C8D7BA27}"/>
    <cellStyle name="Обычный 2 2 36 4" xfId="1727" xr:uid="{11D8CC94-A807-40A1-8E9B-19C0AEC5E1AF}"/>
    <cellStyle name="Обычный 2 2 36 5" xfId="2182" xr:uid="{9A8AC47A-1620-4995-81FE-1C557B20F7A1}"/>
    <cellStyle name="Обычный 2 2 36 6" xfId="2640" xr:uid="{5CDC604C-70A5-4B81-86DB-A4558D85E3CF}"/>
    <cellStyle name="Обычный 2 2 37" xfId="215" xr:uid="{FDEF57B4-E3C2-4654-B6BD-CBA91A159145}"/>
    <cellStyle name="Обычный 2 2 37 2" xfId="734" xr:uid="{0B334573-7B00-44B3-8ED7-4DA3B3B1E4E0}"/>
    <cellStyle name="Обычный 2 2 37 3" xfId="1238" xr:uid="{66F3FAEE-CA00-460F-A3C2-15ADFE96E298}"/>
    <cellStyle name="Обычный 2 2 37 4" xfId="1728" xr:uid="{07533057-1623-4E42-827E-211183D25F99}"/>
    <cellStyle name="Обычный 2 2 37 5" xfId="2183" xr:uid="{AEAE5CC9-93BD-4EF5-8B53-BF1DDCF2793F}"/>
    <cellStyle name="Обычный 2 2 37 6" xfId="2641" xr:uid="{49507FBF-D40F-4679-8659-3458FA36C656}"/>
    <cellStyle name="Обычный 2 2 38" xfId="216" xr:uid="{445E6779-4D40-4552-97F2-0C02506BDDF6}"/>
    <cellStyle name="Обычный 2 2 38 2" xfId="735" xr:uid="{8BB3C542-654E-4183-BFC2-AAC6153B0C0A}"/>
    <cellStyle name="Обычный 2 2 38 3" xfId="1239" xr:uid="{71946D31-190F-4476-85B5-4D4D0E78EBD2}"/>
    <cellStyle name="Обычный 2 2 38 4" xfId="1729" xr:uid="{763E4D2D-19C7-4324-95AD-D5999139AC4C}"/>
    <cellStyle name="Обычный 2 2 38 5" xfId="2184" xr:uid="{7629F5A6-3373-4664-816F-D23AB4EE816C}"/>
    <cellStyle name="Обычный 2 2 38 6" xfId="2642" xr:uid="{39FE2C4A-1E7A-438F-B5D8-047822D050DD}"/>
    <cellStyle name="Обычный 2 2 39" xfId="217" xr:uid="{42DE38DE-4057-4D9C-B3C0-54A268C77923}"/>
    <cellStyle name="Обычный 2 2 39 2" xfId="736" xr:uid="{5CB4E741-1EEA-4ADA-A808-414F0E880DD4}"/>
    <cellStyle name="Обычный 2 2 39 3" xfId="1240" xr:uid="{2E116C36-0E9D-41DB-817F-D42540FBBB29}"/>
    <cellStyle name="Обычный 2 2 39 4" xfId="1730" xr:uid="{3CD21C02-A4D0-4364-8FE7-6D9A4028585A}"/>
    <cellStyle name="Обычный 2 2 39 5" xfId="2185" xr:uid="{BA8AEAAB-A7AB-4103-8E07-8E4523944CA8}"/>
    <cellStyle name="Обычный 2 2 39 6" xfId="2643" xr:uid="{317D8DCF-F03E-4917-8098-9D3CCD3350BB}"/>
    <cellStyle name="Обычный 2 2 4" xfId="218" xr:uid="{73D57E3E-AB30-4883-902F-2D1BA5BE9F09}"/>
    <cellStyle name="Обычный 2 2 4 2" xfId="219" xr:uid="{F708BAC7-E53E-4EFF-8CE4-5CE424795312}"/>
    <cellStyle name="Обычный 2 2 4 2 2" xfId="738" xr:uid="{6183E5A3-B3B5-4693-892E-8E1E5F9B659C}"/>
    <cellStyle name="Обычный 2 2 4 2 3" xfId="1242" xr:uid="{A79354DA-9E97-4070-81EA-AC7D81E485B5}"/>
    <cellStyle name="Обычный 2 2 4 2 4" xfId="1732" xr:uid="{836D200E-958F-470A-87A4-68443B0A12A8}"/>
    <cellStyle name="Обычный 2 2 4 2 5" xfId="2187" xr:uid="{FCD65CA2-284B-406F-87E1-B886EBE5FEE3}"/>
    <cellStyle name="Обычный 2 2 4 2 6" xfId="2645" xr:uid="{15030477-7B19-40BE-A1C5-BAB55356F847}"/>
    <cellStyle name="Обычный 2 2 4 3" xfId="737" xr:uid="{4895955A-ABEF-46FC-949D-921380BCF3B7}"/>
    <cellStyle name="Обычный 2 2 4 4" xfId="1241" xr:uid="{79363E02-4A12-4D38-8780-D358607ABB86}"/>
    <cellStyle name="Обычный 2 2 4 5" xfId="1731" xr:uid="{26C4C3A3-C39D-408D-92C5-EBE39C1FCD54}"/>
    <cellStyle name="Обычный 2 2 4 6" xfId="2186" xr:uid="{E681B290-8F87-41B7-A6C9-019706D67311}"/>
    <cellStyle name="Обычный 2 2 4 7" xfId="2644" xr:uid="{FBF3CCB4-4871-496D-B5F2-EFB242A21767}"/>
    <cellStyle name="Обычный 2 2 40" xfId="220" xr:uid="{AD23273F-FA22-4238-9755-E12649F0C11F}"/>
    <cellStyle name="Обычный 2 2 40 2" xfId="739" xr:uid="{8AC3E29A-4247-4F2D-A2F7-5D248A5385D1}"/>
    <cellStyle name="Обычный 2 2 40 3" xfId="1243" xr:uid="{38C08069-75ED-43C2-A952-3A5D2D1CAB95}"/>
    <cellStyle name="Обычный 2 2 40 4" xfId="1733" xr:uid="{8D00C585-363B-45C5-99A6-2BDEDF7E3AD5}"/>
    <cellStyle name="Обычный 2 2 40 5" xfId="2188" xr:uid="{BAC42214-BC84-423B-BB5B-5D1C94F63581}"/>
    <cellStyle name="Обычный 2 2 40 6" xfId="2646" xr:uid="{F6B411F1-7945-4696-A71D-5C4B562935DC}"/>
    <cellStyle name="Обычный 2 2 41" xfId="221" xr:uid="{05581A76-06DB-4321-8411-3872ACF0B8E6}"/>
    <cellStyle name="Обычный 2 2 41 2" xfId="740" xr:uid="{6A25F274-22BB-4D2D-971D-2DD02E70B751}"/>
    <cellStyle name="Обычный 2 2 41 3" xfId="1244" xr:uid="{6F57FDF1-82BB-4226-AEBB-97B229FEB972}"/>
    <cellStyle name="Обычный 2 2 41 4" xfId="1734" xr:uid="{17C7A7DE-A264-49A6-8F97-CB797FA32B1C}"/>
    <cellStyle name="Обычный 2 2 41 5" xfId="2189" xr:uid="{884AFBB0-72A2-4DAB-821A-09BF3E810279}"/>
    <cellStyle name="Обычный 2 2 41 6" xfId="2647" xr:uid="{C5532213-30C8-4B3B-9431-6B991F041B5D}"/>
    <cellStyle name="Обычный 2 2 42" xfId="222" xr:uid="{B4FD1D9F-1CBE-470D-9E9E-1918BF36D38D}"/>
    <cellStyle name="Обычный 2 2 42 2" xfId="741" xr:uid="{08791692-583A-4E6B-B161-EF45C6E293FA}"/>
    <cellStyle name="Обычный 2 2 42 3" xfId="1245" xr:uid="{CBAD778A-51B8-4903-B746-F45AF05D6A3B}"/>
    <cellStyle name="Обычный 2 2 42 4" xfId="1735" xr:uid="{78B1FE6C-4E28-48A6-9ADC-C32549E91932}"/>
    <cellStyle name="Обычный 2 2 42 5" xfId="2190" xr:uid="{F20137A4-6E05-4310-90A5-D63AE946597E}"/>
    <cellStyle name="Обычный 2 2 42 6" xfId="2648" xr:uid="{BB692D20-9581-4832-949F-0F7DAC9D6D28}"/>
    <cellStyle name="Обычный 2 2 43" xfId="223" xr:uid="{9886381F-B997-4CE6-A1B2-620963A30A10}"/>
    <cellStyle name="Обычный 2 2 43 2" xfId="742" xr:uid="{BFA55FBC-2208-4C97-BBD5-5EB22EE59A2C}"/>
    <cellStyle name="Обычный 2 2 43 3" xfId="1246" xr:uid="{00579BBD-F21D-4998-AD57-7F9FECA93DF9}"/>
    <cellStyle name="Обычный 2 2 43 4" xfId="1736" xr:uid="{9CD58979-7D17-4ED7-AB98-796B8D370C24}"/>
    <cellStyle name="Обычный 2 2 43 5" xfId="2191" xr:uid="{F017E03B-E5E7-4477-91CE-675C95F67738}"/>
    <cellStyle name="Обычный 2 2 43 6" xfId="2649" xr:uid="{8F508FD9-0825-4B66-BFE6-67D33C004470}"/>
    <cellStyle name="Обычный 2 2 44" xfId="224" xr:uid="{0DA6702B-C37E-4CD2-9F50-40BFF09902E6}"/>
    <cellStyle name="Обычный 2 2 44 2" xfId="743" xr:uid="{8D8EBB4A-51EC-4B02-9184-E9CA386CE05A}"/>
    <cellStyle name="Обычный 2 2 44 3" xfId="1247" xr:uid="{8566D00C-7030-40D9-82EA-1CCCA07899C5}"/>
    <cellStyle name="Обычный 2 2 44 4" xfId="1737" xr:uid="{6E119701-8B59-49C7-A310-9E509266895B}"/>
    <cellStyle name="Обычный 2 2 44 5" xfId="2192" xr:uid="{FD7C2D2B-4A28-405C-8C77-155D7BCD6D30}"/>
    <cellStyle name="Обычный 2 2 44 6" xfId="2650" xr:uid="{9589A60B-6E85-4F5B-BE05-D54EBA8805ED}"/>
    <cellStyle name="Обычный 2 2 45" xfId="225" xr:uid="{4DC6AA21-1FC4-4F64-914F-0570406BDBFB}"/>
    <cellStyle name="Обычный 2 2 45 2" xfId="744" xr:uid="{039CF8BD-70E3-4D71-A678-3EA7043F7DD9}"/>
    <cellStyle name="Обычный 2 2 45 3" xfId="1248" xr:uid="{7A3BBAA6-3333-40DA-9B94-5FDE102A98A3}"/>
    <cellStyle name="Обычный 2 2 45 4" xfId="1738" xr:uid="{726E9125-7B2E-4627-9D13-1E3F9181BD9B}"/>
    <cellStyle name="Обычный 2 2 45 5" xfId="2193" xr:uid="{5F919AA8-61E7-4C49-9FEC-CA334E76365D}"/>
    <cellStyle name="Обычный 2 2 45 6" xfId="2651" xr:uid="{5AC8065F-7D17-4EE4-ABF9-C06CA2D0D83C}"/>
    <cellStyle name="Обычный 2 2 46" xfId="226" xr:uid="{97A90175-2B94-4157-A9D0-41ABC4888EEA}"/>
    <cellStyle name="Обычный 2 2 46 2" xfId="745" xr:uid="{2C48DA20-5FE6-4E48-8775-97A87ABE355F}"/>
    <cellStyle name="Обычный 2 2 46 3" xfId="1249" xr:uid="{F70AB6A2-B563-4DF6-8B72-4179917495FE}"/>
    <cellStyle name="Обычный 2 2 46 4" xfId="1739" xr:uid="{1738ED3B-B61A-46D0-A63B-3A23D79A8F41}"/>
    <cellStyle name="Обычный 2 2 46 5" xfId="2194" xr:uid="{42B3782C-8239-402E-B1E0-5A17DEC9EE16}"/>
    <cellStyle name="Обычный 2 2 46 6" xfId="2652" xr:uid="{31968EF2-9256-40FE-A433-50488A38D585}"/>
    <cellStyle name="Обычный 2 2 47" xfId="227" xr:uid="{EF0594FE-4229-4E84-AFA0-53F2EF154A40}"/>
    <cellStyle name="Обычный 2 2 47 2" xfId="746" xr:uid="{A1D31DE1-BF01-4336-82EC-B2C460A5E77D}"/>
    <cellStyle name="Обычный 2 2 47 3" xfId="1250" xr:uid="{47AC9EF1-C09C-44DF-9E1B-C5C0F1A6FB57}"/>
    <cellStyle name="Обычный 2 2 47 4" xfId="1740" xr:uid="{08C447DA-8403-47E3-9E2C-9438C7EE7F64}"/>
    <cellStyle name="Обычный 2 2 47 5" xfId="2195" xr:uid="{DBB63DE7-93B2-42E1-AE39-2949D7811C9C}"/>
    <cellStyle name="Обычный 2 2 47 6" xfId="2653" xr:uid="{0149FFFD-7E9F-4DFD-AE3D-D96FCF05FA1E}"/>
    <cellStyle name="Обычный 2 2 48" xfId="228" xr:uid="{44C4AAFC-8396-4BCA-8486-22848D052F35}"/>
    <cellStyle name="Обычный 2 2 48 2" xfId="747" xr:uid="{9EAA057E-1E2B-4E78-854E-12911348A1E4}"/>
    <cellStyle name="Обычный 2 2 48 3" xfId="1251" xr:uid="{AF1ACFD2-CDF8-4710-8772-570A2BC7EDF3}"/>
    <cellStyle name="Обычный 2 2 48 4" xfId="1741" xr:uid="{D6C0ADA4-318A-4524-9A51-4954E2268493}"/>
    <cellStyle name="Обычный 2 2 48 5" xfId="2196" xr:uid="{8EEE8A11-6A88-4879-B770-65241A8B7C5D}"/>
    <cellStyle name="Обычный 2 2 48 6" xfId="2654" xr:uid="{AB4153F2-6CA6-4D93-B03A-3A63060E1A84}"/>
    <cellStyle name="Обычный 2 2 49" xfId="659" xr:uid="{CF8BB3E7-2FCD-48B0-99D4-794809BDB38B}"/>
    <cellStyle name="Обычный 2 2 5" xfId="229" xr:uid="{0A329F1A-77D6-46D6-8BAC-FA706D5AF634}"/>
    <cellStyle name="Обычный 2 2 5 2" xfId="748" xr:uid="{DFBF1578-2DF3-4658-80B6-519C5B022E7F}"/>
    <cellStyle name="Обычный 2 2 5 3" xfId="1252" xr:uid="{8B57AFBF-4AE6-4AAD-9B60-FDD09515E7D8}"/>
    <cellStyle name="Обычный 2 2 5 4" xfId="1742" xr:uid="{9E52CED8-D29E-46A0-AECF-E08F80EA1CB1}"/>
    <cellStyle name="Обычный 2 2 5 5" xfId="2197" xr:uid="{AFBFDE73-5423-4F67-85DE-4BB948C46809}"/>
    <cellStyle name="Обычный 2 2 5 6" xfId="2655" xr:uid="{77964A7B-C5D3-45FC-BC1D-CD3A0BB4F8C5}"/>
    <cellStyle name="Обычный 2 2 50" xfId="2108" xr:uid="{C2FA8804-9529-4F81-B458-94C4CCC98278}"/>
    <cellStyle name="Обычный 2 2 51" xfId="2566" xr:uid="{53D05070-2375-4C05-85AC-457E2FE5A5BA}"/>
    <cellStyle name="Обычный 2 2 6" xfId="230" xr:uid="{77191645-40CD-48ED-B7D3-221A4BA82BA7}"/>
    <cellStyle name="Обычный 2 2 6 2" xfId="749" xr:uid="{993461EC-397B-41F3-91AD-564155F62FFC}"/>
    <cellStyle name="Обычный 2 2 6 3" xfId="1253" xr:uid="{0E335FC3-3E01-45FC-8140-C6DE8D739934}"/>
    <cellStyle name="Обычный 2 2 6 4" xfId="1743" xr:uid="{4853D75D-CCE5-4D09-861A-E648B3359BAC}"/>
    <cellStyle name="Обычный 2 2 6 5" xfId="2198" xr:uid="{1B3A8E70-FD05-4704-8319-33FD3277C9DD}"/>
    <cellStyle name="Обычный 2 2 6 6" xfId="2656" xr:uid="{39E41105-6D62-4C1F-B5CD-935EE94FBC99}"/>
    <cellStyle name="Обычный 2 2 7" xfId="231" xr:uid="{9AE0E516-46E0-4ADF-A747-479B8BD0CCEE}"/>
    <cellStyle name="Обычный 2 2 7 2" xfId="750" xr:uid="{6679E082-9C18-437E-BD9A-B3066048545A}"/>
    <cellStyle name="Обычный 2 2 7 3" xfId="1254" xr:uid="{4A085179-00A8-4420-86CA-20055F2CD99A}"/>
    <cellStyle name="Обычный 2 2 7 4" xfId="1744" xr:uid="{D0D3170B-581C-40CF-B848-2CFDBC6C472C}"/>
    <cellStyle name="Обычный 2 2 7 5" xfId="2199" xr:uid="{F33F9AB1-751F-4D3F-92BA-DBBC344058C1}"/>
    <cellStyle name="Обычный 2 2 7 6" xfId="2657" xr:uid="{DF5E5276-14AA-4F3C-A02C-A04743E26C62}"/>
    <cellStyle name="Обычный 2 2 8" xfId="232" xr:uid="{6E2A4C6F-6088-4DF3-954B-5873383CA43A}"/>
    <cellStyle name="Обычный 2 2 8 2" xfId="751" xr:uid="{3787AF40-C5C9-491B-AB64-0DED36518AD7}"/>
    <cellStyle name="Обычный 2 2 8 3" xfId="1255" xr:uid="{094E92F0-9511-4015-A64E-F25BF501480B}"/>
    <cellStyle name="Обычный 2 2 8 4" xfId="1745" xr:uid="{2536778E-FA34-45DC-BD0D-9DFCE5A13E2F}"/>
    <cellStyle name="Обычный 2 2 8 5" xfId="2200" xr:uid="{D3CEA8CD-05C1-4040-B784-4C82D1876280}"/>
    <cellStyle name="Обычный 2 2 8 6" xfId="2658" xr:uid="{9F31454D-3627-4C4F-AFCF-1592151736AB}"/>
    <cellStyle name="Обычный 2 2 9" xfId="233" xr:uid="{807308CF-EE3A-4C6B-995A-C47E1E617C79}"/>
    <cellStyle name="Обычный 2 2 9 2" xfId="752" xr:uid="{01337AD0-60E2-42BB-8BCA-A23C092A328E}"/>
    <cellStyle name="Обычный 2 2 9 3" xfId="1256" xr:uid="{66CD8EFF-FF13-4839-83CC-3254679F72FB}"/>
    <cellStyle name="Обычный 2 2 9 4" xfId="1746" xr:uid="{1981C88E-9A32-4E28-93F9-03EAF54D498A}"/>
    <cellStyle name="Обычный 2 2 9 5" xfId="2201" xr:uid="{B9DA3987-03E7-4F70-B90F-43F70A992916}"/>
    <cellStyle name="Обычный 2 2 9 6" xfId="2659" xr:uid="{0019E62A-D265-4F9D-9420-B160DBF425EF}"/>
    <cellStyle name="Обычный 2 20" xfId="234" xr:uid="{2C1E5985-0B4E-4155-8393-ED8106F1F1E7}"/>
    <cellStyle name="Обычный 2 20 2" xfId="753" xr:uid="{ECE69270-DA95-4F50-8086-2573E5807A88}"/>
    <cellStyle name="Обычный 2 20 3" xfId="1257" xr:uid="{A7AC8633-3D59-4562-A3DA-E2EA6CC5CA30}"/>
    <cellStyle name="Обычный 2 20 4" xfId="1747" xr:uid="{CF781753-5506-4AA1-8684-5F2BEE0A9566}"/>
    <cellStyle name="Обычный 2 20 5" xfId="2202" xr:uid="{1058705F-D8D8-4001-8033-23A0C0E5D075}"/>
    <cellStyle name="Обычный 2 20 6" xfId="2660" xr:uid="{366C9CBF-C993-4E31-950D-E6BDC6B6D71E}"/>
    <cellStyle name="Обычный 2 21" xfId="235" xr:uid="{8197FFC5-E5CD-4040-B644-2AA22BEBFF8A}"/>
    <cellStyle name="Обычный 2 21 2" xfId="754" xr:uid="{53E60DF8-E3CE-45A9-AD28-203649E3AAE3}"/>
    <cellStyle name="Обычный 2 21 3" xfId="1258" xr:uid="{96DBCB6A-8541-4910-B5FB-FA685C0EFDD6}"/>
    <cellStyle name="Обычный 2 21 4" xfId="1748" xr:uid="{0872A9FC-F2FA-46AA-99F7-F2920AAC8ECF}"/>
    <cellStyle name="Обычный 2 21 5" xfId="2203" xr:uid="{9B600424-F63E-4A6E-82CF-61931CD39F44}"/>
    <cellStyle name="Обычный 2 21 6" xfId="2661" xr:uid="{534BE759-7E22-4E29-89B2-F682E1E0BB27}"/>
    <cellStyle name="Обычный 2 22" xfId="236" xr:uid="{23E1ECA5-871C-4ECC-8B62-91AAE34BC2B6}"/>
    <cellStyle name="Обычный 2 22 2" xfId="755" xr:uid="{60994A39-7186-41F3-8D05-DE5B9EC244A6}"/>
    <cellStyle name="Обычный 2 22 3" xfId="1259" xr:uid="{52CA9AE2-AF58-4777-B5B8-EC58AB2E5D9D}"/>
    <cellStyle name="Обычный 2 22 4" xfId="1749" xr:uid="{1920AE5D-DCEB-453E-A1F0-629F2D5044CC}"/>
    <cellStyle name="Обычный 2 22 5" xfId="2204" xr:uid="{6DD16981-A93B-434B-911D-AD059029C338}"/>
    <cellStyle name="Обычный 2 22 6" xfId="2662" xr:uid="{FBCBB994-F785-411A-8B30-436A41FFC4A3}"/>
    <cellStyle name="Обычный 2 23" xfId="237" xr:uid="{AAFA1C15-F291-4195-AAFB-3E087CF89738}"/>
    <cellStyle name="Обычный 2 23 2" xfId="756" xr:uid="{5250FB62-6F57-428B-A294-078D5F8DA87B}"/>
    <cellStyle name="Обычный 2 23 3" xfId="1260" xr:uid="{846CAE6E-96AB-40AB-86D4-948011921BBD}"/>
    <cellStyle name="Обычный 2 23 4" xfId="1750" xr:uid="{7C9E3EFC-1879-47EC-A1DE-2CFE108B7E27}"/>
    <cellStyle name="Обычный 2 23 5" xfId="2205" xr:uid="{DCF66373-BC5A-4627-96BE-2582B59F741B}"/>
    <cellStyle name="Обычный 2 23 6" xfId="2663" xr:uid="{186556D5-25A8-4EEE-A96A-08C47297D51A}"/>
    <cellStyle name="Обычный 2 24" xfId="238" xr:uid="{C58690CC-DA48-472B-AF8B-BE07513B2BB1}"/>
    <cellStyle name="Обычный 2 24 2" xfId="757" xr:uid="{AF52AD40-2E4E-46C8-BC60-D410B036E592}"/>
    <cellStyle name="Обычный 2 24 3" xfId="1261" xr:uid="{31C800FF-2623-43FC-8692-432D13217FD5}"/>
    <cellStyle name="Обычный 2 24 4" xfId="1751" xr:uid="{D9CE637D-C678-485A-8933-D7BC855FA8E5}"/>
    <cellStyle name="Обычный 2 24 5" xfId="2206" xr:uid="{BD5045EB-5654-4BEE-99F6-C41F2FFAF753}"/>
    <cellStyle name="Обычный 2 24 6" xfId="2664" xr:uid="{36BFC5DE-D504-40CC-9091-0727131AF831}"/>
    <cellStyle name="Обычный 2 25" xfId="239" xr:uid="{4CE3FAC2-9DD8-4AB4-8EEE-2447A9ECA731}"/>
    <cellStyle name="Обычный 2 25 2" xfId="758" xr:uid="{C88DDB82-6918-4000-A786-D0FAD289654A}"/>
    <cellStyle name="Обычный 2 25 3" xfId="1262" xr:uid="{2C7421D8-F575-4910-ABCA-385250AB9DF3}"/>
    <cellStyle name="Обычный 2 25 4" xfId="1752" xr:uid="{DC7B61AA-7F3C-4A41-B3E6-3946C857C633}"/>
    <cellStyle name="Обычный 2 25 5" xfId="2207" xr:uid="{E82D4063-01EB-4AE7-B4B2-A7C81D7119AC}"/>
    <cellStyle name="Обычный 2 25 6" xfId="2665" xr:uid="{5C0F1A44-231B-43EF-80B5-64A0E90F2E55}"/>
    <cellStyle name="Обычный 2 26" xfId="240" xr:uid="{D88C1795-844B-4569-A978-D196331AA349}"/>
    <cellStyle name="Обычный 2 26 2" xfId="759" xr:uid="{BB82186D-1749-4AA1-AFF1-45D0603B5091}"/>
    <cellStyle name="Обычный 2 26 3" xfId="1263" xr:uid="{48D8E6DF-854C-4D29-8542-6B0F2360030C}"/>
    <cellStyle name="Обычный 2 26 4" xfId="1753" xr:uid="{8115D11D-9519-4DC2-BB2E-A72E46D568A2}"/>
    <cellStyle name="Обычный 2 26 5" xfId="2208" xr:uid="{37E781C2-9892-491B-9FB6-875C803459B6}"/>
    <cellStyle name="Обычный 2 26 6" xfId="2666" xr:uid="{529D33D8-6766-4213-982D-DD73DF477BBF}"/>
    <cellStyle name="Обычный 2 27" xfId="241" xr:uid="{661874C5-2405-49E0-94CF-8A6BD6048128}"/>
    <cellStyle name="Обычный 2 27 2" xfId="760" xr:uid="{8CA0F825-713E-44D8-AD00-D0BDC4F857AB}"/>
    <cellStyle name="Обычный 2 27 3" xfId="1264" xr:uid="{96723127-A04C-4BB0-8983-32670AA552A5}"/>
    <cellStyle name="Обычный 2 27 4" xfId="1754" xr:uid="{883FFD00-F93D-4BAD-8261-3AF880376B29}"/>
    <cellStyle name="Обычный 2 27 5" xfId="2209" xr:uid="{3BE57CBD-47B4-4AB7-812F-9F61050A6499}"/>
    <cellStyle name="Обычный 2 27 6" xfId="2667" xr:uid="{1A4ED7C7-3E0F-4788-A56B-F143B473503F}"/>
    <cellStyle name="Обычный 2 28" xfId="242" xr:uid="{727DF8EA-74DA-471E-90F5-55C8B671A06E}"/>
    <cellStyle name="Обычный 2 28 2" xfId="761" xr:uid="{1031B7BE-34BA-4828-B899-76FF9AB37A8A}"/>
    <cellStyle name="Обычный 2 28 3" xfId="1265" xr:uid="{017D030E-7AFA-4846-8198-38D4B46537B2}"/>
    <cellStyle name="Обычный 2 28 4" xfId="1755" xr:uid="{ACE5AADD-DB5A-4C29-8B70-4E8D87552522}"/>
    <cellStyle name="Обычный 2 28 5" xfId="2210" xr:uid="{5F2A8263-6493-4C39-A0B4-7FA8B1E860AC}"/>
    <cellStyle name="Обычный 2 28 6" xfId="2668" xr:uid="{4A86E302-B5BA-45C2-A8B1-B16DE17E0F6D}"/>
    <cellStyle name="Обычный 2 29" xfId="243" xr:uid="{F542CF2D-6ABF-471B-A856-2801FD32041D}"/>
    <cellStyle name="Обычный 2 29 2" xfId="762" xr:uid="{68E5595A-2818-411A-AE5E-D98484BFCBA5}"/>
    <cellStyle name="Обычный 2 29 3" xfId="1266" xr:uid="{557808E7-59E8-4F26-9951-86E850C2C6F9}"/>
    <cellStyle name="Обычный 2 29 4" xfId="1756" xr:uid="{2E2D6DB8-4475-43D7-AF11-7326B77B8B21}"/>
    <cellStyle name="Обычный 2 29 5" xfId="2211" xr:uid="{8140DF9B-104B-4FFE-9418-16C55332FF54}"/>
    <cellStyle name="Обычный 2 29 6" xfId="2669" xr:uid="{8F23BC62-DC76-4FA0-BDCF-56E8B12B0073}"/>
    <cellStyle name="Обычный 2 3" xfId="244" xr:uid="{F6E6ECA3-2447-42C5-AF3D-0A4A6D699CC9}"/>
    <cellStyle name="Обычный 2 3 2" xfId="245" xr:uid="{F9119862-965C-4621-92DF-5FE8B0963F30}"/>
    <cellStyle name="Обычный 2 3 2 2" xfId="246" xr:uid="{CAEFBA76-D398-4403-A60E-EA0AC4D13C72}"/>
    <cellStyle name="Обычный 2 3 3" xfId="247" xr:uid="{52920E9D-25BA-4EFA-9E08-FE26F76D7245}"/>
    <cellStyle name="Обычный 2 30" xfId="248" xr:uid="{6FD9BC92-795A-4F34-8C09-A0007C88D7E3}"/>
    <cellStyle name="Обычный 2 30 2" xfId="763" xr:uid="{A6A2A023-0EED-4861-9D6A-D697BD6432F0}"/>
    <cellStyle name="Обычный 2 30 3" xfId="1267" xr:uid="{56F33507-ACB7-419A-9543-6C23D378585F}"/>
    <cellStyle name="Обычный 2 30 4" xfId="1757" xr:uid="{3222D808-74F7-4153-9CE4-4D334F8A0FB8}"/>
    <cellStyle name="Обычный 2 30 5" xfId="2212" xr:uid="{D666148D-CB79-464A-8908-D14BB1225962}"/>
    <cellStyle name="Обычный 2 30 6" xfId="2670" xr:uid="{0F6099F3-7478-4882-8D22-E80191AE26EF}"/>
    <cellStyle name="Обычный 2 31" xfId="249" xr:uid="{488B300D-8E4E-47BB-8372-738DB91A2947}"/>
    <cellStyle name="Обычный 2 31 2" xfId="764" xr:uid="{B8B24FDE-DE86-4F74-B358-3D2940824A33}"/>
    <cellStyle name="Обычный 2 31 3" xfId="1268" xr:uid="{E524A414-A667-42BB-B8A1-4ACFA1373DEB}"/>
    <cellStyle name="Обычный 2 31 4" xfId="1758" xr:uid="{4CC533A8-E647-48C5-AA3E-437AA4FA9373}"/>
    <cellStyle name="Обычный 2 31 5" xfId="2213" xr:uid="{5314D376-C73E-4260-8BF9-39E4498140AE}"/>
    <cellStyle name="Обычный 2 31 6" xfId="2671" xr:uid="{EA1D4E84-6526-4DEC-8051-953D04434028}"/>
    <cellStyle name="Обычный 2 32" xfId="250" xr:uid="{F031B267-FDED-4414-B147-110414FDF81F}"/>
    <cellStyle name="Обычный 2 32 2" xfId="765" xr:uid="{C5408F3E-EDC9-4971-88FD-F19A03738973}"/>
    <cellStyle name="Обычный 2 32 3" xfId="1269" xr:uid="{4ADCD70D-B4C2-40E1-9C2D-F355E9FD9F1C}"/>
    <cellStyle name="Обычный 2 32 4" xfId="1759" xr:uid="{5F0158B5-7D70-42A8-B730-3A8D31E5FCEF}"/>
    <cellStyle name="Обычный 2 32 5" xfId="2214" xr:uid="{B970C246-DE7B-403C-B456-ACD12EB010E1}"/>
    <cellStyle name="Обычный 2 32 6" xfId="2672" xr:uid="{BBC0F9EA-4E0C-48D9-9554-C7D2CEC50926}"/>
    <cellStyle name="Обычный 2 33" xfId="251" xr:uid="{ED3BAF50-8D23-4B5E-9550-FB9CD4E996E7}"/>
    <cellStyle name="Обычный 2 33 2" xfId="766" xr:uid="{7CDCAC1F-473E-46C5-B6FB-54FC55E87C38}"/>
    <cellStyle name="Обычный 2 33 3" xfId="1270" xr:uid="{6D80DF0E-C6BB-4AD6-9E3A-55EC47CF08A1}"/>
    <cellStyle name="Обычный 2 33 4" xfId="1760" xr:uid="{BCAE2B8A-049F-4F37-A3BC-1196618CB330}"/>
    <cellStyle name="Обычный 2 33 5" xfId="2215" xr:uid="{1F7E98E0-EEC9-4091-9496-61019673E862}"/>
    <cellStyle name="Обычный 2 33 6" xfId="2673" xr:uid="{7F2F675B-6A1D-492B-91C6-C20FA4C17884}"/>
    <cellStyle name="Обычный 2 34" xfId="252" xr:uid="{10F4E32B-541F-4F00-893C-02EF48E84AAC}"/>
    <cellStyle name="Обычный 2 34 2" xfId="767" xr:uid="{ADF41D19-8E6A-48A3-A51A-26B327A457E0}"/>
    <cellStyle name="Обычный 2 34 3" xfId="1271" xr:uid="{9A6C51B0-2F73-494B-8CC9-11B4B1656373}"/>
    <cellStyle name="Обычный 2 34 4" xfId="1761" xr:uid="{3913ED0B-9C8F-491E-80BB-310EFD3D9092}"/>
    <cellStyle name="Обычный 2 34 5" xfId="2216" xr:uid="{33FF242C-D362-42F0-9236-650C085863CB}"/>
    <cellStyle name="Обычный 2 34 6" xfId="2674" xr:uid="{5134184E-3351-42B4-B726-EAA745A898FD}"/>
    <cellStyle name="Обычный 2 35" xfId="253" xr:uid="{5FB682F6-3B34-4BA0-9B1B-BD0B9E54292B}"/>
    <cellStyle name="Обычный 2 35 2" xfId="768" xr:uid="{EDA2D502-7B5F-40A3-A1D8-FF5667818392}"/>
    <cellStyle name="Обычный 2 35 3" xfId="1272" xr:uid="{2D18A786-2638-4C84-8498-8B76850054BC}"/>
    <cellStyle name="Обычный 2 35 4" xfId="1762" xr:uid="{2E9D345D-B190-4089-A8FB-F53C327B9C38}"/>
    <cellStyle name="Обычный 2 35 5" xfId="2217" xr:uid="{4637942C-5390-47AA-8F97-938F471CE3B0}"/>
    <cellStyle name="Обычный 2 35 6" xfId="2675" xr:uid="{BF0693A4-83B5-426E-B4E9-0B974E7F345B}"/>
    <cellStyle name="Обычный 2 36" xfId="254" xr:uid="{FCF95E23-579F-413B-A27A-8AAA0E4A4978}"/>
    <cellStyle name="Обычный 2 36 2" xfId="769" xr:uid="{124B1AB2-735F-4E69-92CA-67CBCB3325C0}"/>
    <cellStyle name="Обычный 2 36 3" xfId="1273" xr:uid="{77BADFD3-B191-4C22-99E3-6D69ED100767}"/>
    <cellStyle name="Обычный 2 36 4" xfId="1763" xr:uid="{4506CC3A-748B-49CA-8542-78B8F13B2FDA}"/>
    <cellStyle name="Обычный 2 36 5" xfId="2218" xr:uid="{42ECB02B-E6C9-4E93-90E7-38FDA888C821}"/>
    <cellStyle name="Обычный 2 36 6" xfId="2676" xr:uid="{F9BF7834-838D-4F3D-A71F-753226C56041}"/>
    <cellStyle name="Обычный 2 37" xfId="255" xr:uid="{EFB9D425-C6F2-47FC-864A-6D52788283F3}"/>
    <cellStyle name="Обычный 2 37 2" xfId="770" xr:uid="{007591B5-8410-407C-AF6F-97E3A4616CC9}"/>
    <cellStyle name="Обычный 2 37 3" xfId="1274" xr:uid="{C893030F-D8A8-40C4-8939-8BCB74BE286C}"/>
    <cellStyle name="Обычный 2 37 4" xfId="1764" xr:uid="{51D5F9D4-ACC5-47D1-949F-804679773104}"/>
    <cellStyle name="Обычный 2 37 5" xfId="2219" xr:uid="{DFC3F6DB-B198-4A84-88EE-128AEB3575A0}"/>
    <cellStyle name="Обычный 2 37 6" xfId="2677" xr:uid="{F92F8F95-CB25-48AF-BBEA-D07EE448B972}"/>
    <cellStyle name="Обычный 2 38" xfId="256" xr:uid="{0B591242-7F1D-4FDF-B59D-AFEE890CE305}"/>
    <cellStyle name="Обычный 2 38 2" xfId="771" xr:uid="{70EDD1F6-2A9D-4BAE-8E9D-125A6BFECEB3}"/>
    <cellStyle name="Обычный 2 38 3" xfId="1275" xr:uid="{FF602078-F533-4F37-8B6C-F13569A1CB58}"/>
    <cellStyle name="Обычный 2 38 4" xfId="1765" xr:uid="{04AE725E-7187-4229-A224-D0E7AE3E67F4}"/>
    <cellStyle name="Обычный 2 38 5" xfId="2220" xr:uid="{10EBFD55-8B81-43CB-A830-890FAA37F2BF}"/>
    <cellStyle name="Обычный 2 38 6" xfId="2678" xr:uid="{A43E2C52-7318-4098-8B4D-AB980D94F221}"/>
    <cellStyle name="Обычный 2 39" xfId="2" xr:uid="{E999A9EC-07F1-43A2-BE0D-F9D18694A5D1}"/>
    <cellStyle name="Обычный 2 39 10" xfId="258" xr:uid="{814F42DE-1DD0-4755-A9A3-B4DB964590DD}"/>
    <cellStyle name="Обычный 2 39 10 2" xfId="773" xr:uid="{34DD250F-5D0F-4C2A-A970-144F647C6D70}"/>
    <cellStyle name="Обычный 2 39 10 3" xfId="1276" xr:uid="{57448536-AB54-489E-B450-C23E33AC5560}"/>
    <cellStyle name="Обычный 2 39 10 4" xfId="1767" xr:uid="{1720BDD6-DE90-4497-9882-EDF9DF1400BC}"/>
    <cellStyle name="Обычный 2 39 10 5" xfId="2222" xr:uid="{4065F392-4FC8-4ADD-AED9-271599B5D1C1}"/>
    <cellStyle name="Обычный 2 39 10 6" xfId="2680" xr:uid="{1F5B91BD-9FAF-4A16-BCC6-9C8AA9C68925}"/>
    <cellStyle name="Обычный 2 39 11" xfId="259" xr:uid="{DEEE1182-CAF6-4A60-8904-C9FBEF24368E}"/>
    <cellStyle name="Обычный 2 39 11 2" xfId="1277" xr:uid="{50D9A4C1-9D22-4C54-9AF4-404356734629}"/>
    <cellStyle name="Обычный 2 39 12" xfId="260" xr:uid="{3CB48847-ED5B-4F76-861B-C7A2901C6BC1}"/>
    <cellStyle name="Обычный 2 39 13" xfId="257" xr:uid="{D7D7C0C6-7664-47FE-90B9-6E0843CE1C0F}"/>
    <cellStyle name="Обычный 2 39 14" xfId="772" xr:uid="{C08477E2-BB53-458B-BC60-365979EA88A6}"/>
    <cellStyle name="Обычный 2 39 15" xfId="1766" xr:uid="{B082B934-75E3-4560-A18D-0ED1ECA12E6F}"/>
    <cellStyle name="Обычный 2 39 16" xfId="2221" xr:uid="{54B7FDDE-A6A7-4F8E-AC38-9037DD843D6E}"/>
    <cellStyle name="Обычный 2 39 17" xfId="2679" xr:uid="{59A04380-8031-4EF0-9F26-5897AC02526B}"/>
    <cellStyle name="Обычный 2 39 2" xfId="261" xr:uid="{3E8C1BEA-FCBE-43BA-9C24-DFD75F33256B}"/>
    <cellStyle name="Обычный 2 39 2 2" xfId="262" xr:uid="{00FE8421-89B7-4FFF-8593-7EBA54E621B2}"/>
    <cellStyle name="Обычный 2 39 2 3" xfId="263" xr:uid="{EB6CBF6D-9CD6-46DA-A1CC-B9DA3CBEA7A9}"/>
    <cellStyle name="Обычный 2 39 2 3 2" xfId="774" xr:uid="{1329C469-06F8-4F22-9609-18F69861C188}"/>
    <cellStyle name="Обычный 2 39 2 3 3" xfId="1278" xr:uid="{2E1D427F-E561-4522-9EF8-7AE2D23A5003}"/>
    <cellStyle name="Обычный 2 39 2 3 4" xfId="1768" xr:uid="{176AAFAF-FCF4-4130-AEB1-F4A0E1B320E7}"/>
    <cellStyle name="Обычный 2 39 2 3 5" xfId="2223" xr:uid="{26EF8C3D-FA2E-4A5D-8B0B-A5D38F80C1BB}"/>
    <cellStyle name="Обычный 2 39 2 3 6" xfId="2681" xr:uid="{4DDC7244-A596-4896-ACC4-CA1580EA6D90}"/>
    <cellStyle name="Обычный 2 39 3" xfId="264" xr:uid="{20547E14-0C67-4666-BD3C-9B971494E862}"/>
    <cellStyle name="Обычный 2 39 3 2" xfId="265" xr:uid="{BF9438CC-FC5E-431D-93C7-5254100A28D2}"/>
    <cellStyle name="Обычный 2 39 3 3" xfId="775" xr:uid="{AD35C1E1-491E-4057-A1AC-3253E13C6FB6}"/>
    <cellStyle name="Обычный 2 39 3 4" xfId="1769" xr:uid="{3B679739-FD42-4E0A-994E-6F6340B0B936}"/>
    <cellStyle name="Обычный 2 39 3 5" xfId="2224" xr:uid="{BD6D91B7-9B53-4765-9D69-4FEB68385C84}"/>
    <cellStyle name="Обычный 2 39 3 6" xfId="2682" xr:uid="{C6619092-4705-4D01-B248-20FBB740C8E2}"/>
    <cellStyle name="Обычный 2 39 4" xfId="266" xr:uid="{5A71BDC1-AB81-4C78-81AC-938A3B5FE2BE}"/>
    <cellStyle name="Обычный 2 39 4 2" xfId="776" xr:uid="{CDCEB9E8-99C5-49BB-9F96-28BE4F0F605D}"/>
    <cellStyle name="Обычный 2 39 4 3" xfId="1279" xr:uid="{6687DF2D-2FED-443A-B3E2-CB573435071E}"/>
    <cellStyle name="Обычный 2 39 4 4" xfId="1770" xr:uid="{DCB9DAF4-3F38-4B3A-A77C-6ACA5F4C81F7}"/>
    <cellStyle name="Обычный 2 39 4 5" xfId="2225" xr:uid="{A4ECD729-4664-47B2-B6F2-98D5A57F237F}"/>
    <cellStyle name="Обычный 2 39 4 6" xfId="2683" xr:uid="{69C1BE28-174C-4160-A6D9-81979AB89808}"/>
    <cellStyle name="Обычный 2 39 5" xfId="267" xr:uid="{21C9B8F8-1217-4C43-A654-F4F802A5AEFF}"/>
    <cellStyle name="Обычный 2 39 5 2" xfId="268" xr:uid="{C09D3EA1-9EF6-435E-AFEE-590CEF6726DA}"/>
    <cellStyle name="Обычный 2 39 5 3" xfId="269" xr:uid="{59BFBBD3-0181-47F1-BBD0-594809B23082}"/>
    <cellStyle name="Обычный 2 39 5 3 2" xfId="777" xr:uid="{1C43F89D-1DBC-40D9-BCFC-2BB88FD1B320}"/>
    <cellStyle name="Обычный 2 39 5 3 3" xfId="1280" xr:uid="{5E578F78-114C-475C-BCF8-080DDC733948}"/>
    <cellStyle name="Обычный 2 39 5 3 4" xfId="1771" xr:uid="{3056D598-9076-427C-A678-E8F786954B35}"/>
    <cellStyle name="Обычный 2 39 5 3 5" xfId="2226" xr:uid="{49DA8701-9F91-4073-B601-793E16D64532}"/>
    <cellStyle name="Обычный 2 39 5 3 6" xfId="2684" xr:uid="{B38EF439-2041-4F45-B529-C4F686E15C12}"/>
    <cellStyle name="Обычный 2 39 5 4" xfId="270" xr:uid="{1AF05146-2FA6-4280-A204-001B0DB6EBD9}"/>
    <cellStyle name="Обычный 2 39 6" xfId="271" xr:uid="{EEC1966D-7821-48FE-982D-6B55AFE62B5F}"/>
    <cellStyle name="Обычный 2 39 6 2" xfId="778" xr:uid="{E3A7876C-F184-4495-8E63-DC03E111C57B}"/>
    <cellStyle name="Обычный 2 39 6 3" xfId="1281" xr:uid="{AD9A2ACF-7DE7-436B-BDFA-109787FC9B23}"/>
    <cellStyle name="Обычный 2 39 6 4" xfId="1772" xr:uid="{9FA2409D-2D1F-4535-B044-DBE009AE7C97}"/>
    <cellStyle name="Обычный 2 39 6 5" xfId="2227" xr:uid="{B10EA57F-EFE3-4184-A983-057D7076E4F8}"/>
    <cellStyle name="Обычный 2 39 6 6" xfId="2685" xr:uid="{C1B52687-A1E1-4A71-A3E3-EFE625209E2F}"/>
    <cellStyle name="Обычный 2 39 7" xfId="272" xr:uid="{5393132F-B350-4292-A928-AD52EC4E2AA3}"/>
    <cellStyle name="Обычный 2 39 7 2" xfId="779" xr:uid="{C84960CF-FBAA-4F80-BA89-C89A2E928ADB}"/>
    <cellStyle name="Обычный 2 39 7 3" xfId="1282" xr:uid="{DA2C46D3-09DE-43EA-91D6-486E93E85CD8}"/>
    <cellStyle name="Обычный 2 39 7 4" xfId="1773" xr:uid="{91D8BFD7-A47E-4246-99ED-849BB98237D0}"/>
    <cellStyle name="Обычный 2 39 7 5" xfId="2228" xr:uid="{9E62E91F-7B68-4375-8E15-A64113DA9711}"/>
    <cellStyle name="Обычный 2 39 7 6" xfId="2686" xr:uid="{76D006D7-BE9B-4F20-9434-70B2E872D392}"/>
    <cellStyle name="Обычный 2 39 8" xfId="273" xr:uid="{8BCE0D25-9B5A-4E23-9C7D-A2C4FCBF0568}"/>
    <cellStyle name="Обычный 2 39 8 2" xfId="780" xr:uid="{6E06C836-6707-49E5-B86E-C33787025B84}"/>
    <cellStyle name="Обычный 2 39 8 3" xfId="1283" xr:uid="{5C1481A5-63A7-4783-B718-97B0D5F16025}"/>
    <cellStyle name="Обычный 2 39 8 4" xfId="1774" xr:uid="{38213172-74D7-45BB-8D35-46B098EAFD6C}"/>
    <cellStyle name="Обычный 2 39 8 5" xfId="2229" xr:uid="{EC91793C-6BD3-4849-BCDF-AB7C28965553}"/>
    <cellStyle name="Обычный 2 39 8 6" xfId="2687" xr:uid="{C5BF30A7-A2D9-4971-8AC1-BCB3BB5EC61B}"/>
    <cellStyle name="Обычный 2 39 9" xfId="274" xr:uid="{A1873BC5-C142-4BFA-A567-A81ABA1679AF}"/>
    <cellStyle name="Обычный 2 39 9 2" xfId="781" xr:uid="{90408839-AFD6-4DEF-916A-6CA5D750D21A}"/>
    <cellStyle name="Обычный 2 39 9 3" xfId="1284" xr:uid="{36381E13-DEA1-49AA-89EB-FD90E4095303}"/>
    <cellStyle name="Обычный 2 39 9 4" xfId="1775" xr:uid="{6F7E0F69-23EA-4495-9EDE-AD895BD2D3B7}"/>
    <cellStyle name="Обычный 2 39 9 5" xfId="2230" xr:uid="{BE8CC336-4DDB-4F79-BB24-D2750A85CF93}"/>
    <cellStyle name="Обычный 2 39 9 6" xfId="2688" xr:uid="{94963B3F-3D32-4293-8BDB-3924CDDDCB5D}"/>
    <cellStyle name="Обычный 2 4" xfId="275" xr:uid="{A726DF61-8C49-449B-8081-1C00AE8A6F60}"/>
    <cellStyle name="Обычный 2 4 10" xfId="276" xr:uid="{28E906F3-2E34-41A8-9EA5-7C7AB15E9BBE}"/>
    <cellStyle name="Обычный 2 4 10 2" xfId="783" xr:uid="{888D225D-251D-43C2-8CAD-A6FA39E6BC88}"/>
    <cellStyle name="Обычный 2 4 10 3" xfId="1285" xr:uid="{D62F9E0B-6890-45AC-9994-BD01198069A7}"/>
    <cellStyle name="Обычный 2 4 10 4" xfId="1776" xr:uid="{E91D98FF-4D20-4633-952C-50A2E93B180C}"/>
    <cellStyle name="Обычный 2 4 10 5" xfId="2232" xr:uid="{2E5F046D-C9B1-4291-A875-97C9B61A6A76}"/>
    <cellStyle name="Обычный 2 4 10 6" xfId="2690" xr:uid="{F0E36F56-0830-4AE0-A633-CCAEBFFA616D}"/>
    <cellStyle name="Обычный 2 4 11" xfId="277" xr:uid="{48AC4244-7DD3-46EC-8A01-14B58B9EAF87}"/>
    <cellStyle name="Обычный 2 4 11 2" xfId="784" xr:uid="{39AF30BE-A686-45AD-A718-3B4F7923F6FC}"/>
    <cellStyle name="Обычный 2 4 11 3" xfId="1286" xr:uid="{9298DC09-A71C-42AB-9AEF-7BB9283DE31C}"/>
    <cellStyle name="Обычный 2 4 11 4" xfId="1777" xr:uid="{15496DE9-BDED-4E03-B5E5-662747FCAAB3}"/>
    <cellStyle name="Обычный 2 4 11 5" xfId="2233" xr:uid="{FF9A6F58-A77B-4F77-BCF0-A1E456EC9132}"/>
    <cellStyle name="Обычный 2 4 11 6" xfId="2691" xr:uid="{38053160-83CB-4E88-8C0B-A96C267154E4}"/>
    <cellStyle name="Обычный 2 4 12" xfId="278" xr:uid="{44B14141-C4F4-4EC6-AF25-B38D54E40DE4}"/>
    <cellStyle name="Обычный 2 4 12 2" xfId="785" xr:uid="{9CEFE27E-528F-4D69-BAD8-AD0018B3E53E}"/>
    <cellStyle name="Обычный 2 4 12 3" xfId="1287" xr:uid="{E48DF02C-F352-48AE-9DC3-A063A3A618FA}"/>
    <cellStyle name="Обычный 2 4 12 4" xfId="1778" xr:uid="{748CE37E-9F78-48FC-90FA-18F1037A7FE9}"/>
    <cellStyle name="Обычный 2 4 12 5" xfId="2234" xr:uid="{408C6372-A0C8-4CC8-B52D-5411C15047DC}"/>
    <cellStyle name="Обычный 2 4 12 6" xfId="2692" xr:uid="{8FDE39D9-2487-4C87-B0A7-B84C2A0D58EC}"/>
    <cellStyle name="Обычный 2 4 13" xfId="279" xr:uid="{CDCA76E3-C970-4C11-949A-EBC2B1884756}"/>
    <cellStyle name="Обычный 2 4 13 2" xfId="786" xr:uid="{D3728F2A-EF47-4C1E-87A1-DB5A4D6EEB9B}"/>
    <cellStyle name="Обычный 2 4 13 3" xfId="1288" xr:uid="{DCA1BCAC-01B4-4321-801C-110915446C93}"/>
    <cellStyle name="Обычный 2 4 13 4" xfId="1779" xr:uid="{91FBD672-721E-47C4-B87D-83FB1A03BEE6}"/>
    <cellStyle name="Обычный 2 4 13 5" xfId="2235" xr:uid="{2DB83ABA-CC26-4F09-A385-8AD676A4A26E}"/>
    <cellStyle name="Обычный 2 4 13 6" xfId="2693" xr:uid="{45A50268-8A62-4A19-B444-0F84C1342A2B}"/>
    <cellStyle name="Обычный 2 4 14" xfId="280" xr:uid="{CEC404B2-DA67-444F-9EDF-B4801912175F}"/>
    <cellStyle name="Обычный 2 4 14 2" xfId="787" xr:uid="{E41C28C6-DB92-49BB-AB55-AC43A5675CC6}"/>
    <cellStyle name="Обычный 2 4 14 3" xfId="1289" xr:uid="{F549C28A-C5FC-4324-9309-1230973B34DB}"/>
    <cellStyle name="Обычный 2 4 14 4" xfId="1780" xr:uid="{1BE8171A-E682-4C10-9260-BF64FFFDEA12}"/>
    <cellStyle name="Обычный 2 4 14 5" xfId="2236" xr:uid="{D5F8D0E3-DDCD-4951-8889-95B144D2FCE1}"/>
    <cellStyle name="Обычный 2 4 14 6" xfId="2694" xr:uid="{691F35B6-EA82-4146-8370-80A1B773C4AA}"/>
    <cellStyle name="Обычный 2 4 15" xfId="281" xr:uid="{A6C9BF58-D90B-4A7A-83BB-735384D4B450}"/>
    <cellStyle name="Обычный 2 4 15 2" xfId="788" xr:uid="{04A44E29-07D1-4F2F-B005-D8CC9BFFC60D}"/>
    <cellStyle name="Обычный 2 4 15 3" xfId="1290" xr:uid="{76223750-B610-4715-9C89-B455A9AB28AE}"/>
    <cellStyle name="Обычный 2 4 15 4" xfId="1781" xr:uid="{55D167A2-884A-4A26-9160-A3C2A6B1D109}"/>
    <cellStyle name="Обычный 2 4 15 5" xfId="2237" xr:uid="{21E0B02B-053D-4DDE-BEB7-CEF7024C1702}"/>
    <cellStyle name="Обычный 2 4 15 6" xfId="2695" xr:uid="{0061E8E1-EC45-4A81-B8F4-B021281CE89E}"/>
    <cellStyle name="Обычный 2 4 16" xfId="282" xr:uid="{A73F9B13-6A8D-4F49-9ADF-5F535A25FF3E}"/>
    <cellStyle name="Обычный 2 4 16 2" xfId="789" xr:uid="{63B648DB-2278-435C-8153-31BC7D9326C7}"/>
    <cellStyle name="Обычный 2 4 16 3" xfId="1291" xr:uid="{D9111ECB-DF93-4E3C-838F-8B6AA88EC298}"/>
    <cellStyle name="Обычный 2 4 16 4" xfId="1782" xr:uid="{9B211826-B547-423E-892D-7A0A7A2A455B}"/>
    <cellStyle name="Обычный 2 4 16 5" xfId="2238" xr:uid="{EAE41525-FB2B-4715-BE03-4ED52F42FF55}"/>
    <cellStyle name="Обычный 2 4 16 6" xfId="2696" xr:uid="{F6F1180C-3644-4F33-975A-82F39E04CB6D}"/>
    <cellStyle name="Обычный 2 4 17" xfId="283" xr:uid="{0D98687C-D001-42DA-A8D3-6E5C61E8B29F}"/>
    <cellStyle name="Обычный 2 4 17 2" xfId="790" xr:uid="{1F981FD8-A875-4A09-B951-6952FE1A592A}"/>
    <cellStyle name="Обычный 2 4 17 3" xfId="1292" xr:uid="{3E41A4C6-8343-4043-85F7-98A19BD7BBA1}"/>
    <cellStyle name="Обычный 2 4 17 4" xfId="1783" xr:uid="{3370DFA5-FF52-4D5A-AA6B-D4E93A03BD0D}"/>
    <cellStyle name="Обычный 2 4 17 5" xfId="2239" xr:uid="{79C8EE08-7E6C-4C19-AA77-576005F7A9BC}"/>
    <cellStyle name="Обычный 2 4 17 6" xfId="2697" xr:uid="{C1B25BA8-5958-4294-97D0-DD03F7A2B63E}"/>
    <cellStyle name="Обычный 2 4 18" xfId="284" xr:uid="{3BADF03F-F995-4046-B3FA-CBA0BF00167B}"/>
    <cellStyle name="Обычный 2 4 18 2" xfId="791" xr:uid="{82528C32-CD23-4325-A1E4-FBB8B49BCBFD}"/>
    <cellStyle name="Обычный 2 4 18 3" xfId="1293" xr:uid="{58C36F0A-EC07-4195-BB57-8F06AB106876}"/>
    <cellStyle name="Обычный 2 4 18 4" xfId="1784" xr:uid="{CB8A1D27-4DEC-476B-B0BE-67DF7D6727C0}"/>
    <cellStyle name="Обычный 2 4 18 5" xfId="2240" xr:uid="{C1AC00BF-C093-45B2-AE29-FB8E28BA67AA}"/>
    <cellStyle name="Обычный 2 4 18 6" xfId="2698" xr:uid="{6887C962-14A0-4B27-9640-5BCCAAAC2694}"/>
    <cellStyle name="Обычный 2 4 19" xfId="285" xr:uid="{B78616C4-C297-4407-9D53-A236BE46D254}"/>
    <cellStyle name="Обычный 2 4 19 2" xfId="792" xr:uid="{92EB039E-B7DD-4319-B31A-48997312C22A}"/>
    <cellStyle name="Обычный 2 4 19 3" xfId="1294" xr:uid="{B1F4F292-A9D1-4ACE-B220-A0803F6F7DC6}"/>
    <cellStyle name="Обычный 2 4 19 4" xfId="1785" xr:uid="{E1CA5AF9-3D39-4D6B-8DAB-C33ECDA85CDB}"/>
    <cellStyle name="Обычный 2 4 19 5" xfId="2241" xr:uid="{5788CB81-826D-4551-BB57-2A9B65D8D2E9}"/>
    <cellStyle name="Обычный 2 4 19 6" xfId="2699" xr:uid="{0291DEDD-4B9F-4CF1-8A3A-5F0CB3D0B455}"/>
    <cellStyle name="Обычный 2 4 2" xfId="286" xr:uid="{6E0AAE82-B4F4-48AC-9C88-02B0344D7016}"/>
    <cellStyle name="Обычный 2 4 20" xfId="287" xr:uid="{01BF43A0-A18B-4620-91C1-E058BE6C7946}"/>
    <cellStyle name="Обычный 2 4 20 2" xfId="793" xr:uid="{4741F078-4600-4E6C-8639-032FA42F13CD}"/>
    <cellStyle name="Обычный 2 4 20 3" xfId="1295" xr:uid="{7B1FB54E-A51C-4FEF-A9D1-5C44CD7D372F}"/>
    <cellStyle name="Обычный 2 4 20 4" xfId="1786" xr:uid="{D602C637-0ED6-4865-AFD4-E9A78820BE34}"/>
    <cellStyle name="Обычный 2 4 20 5" xfId="2242" xr:uid="{3EED2D25-7FFD-4328-A766-ED00D704F2E6}"/>
    <cellStyle name="Обычный 2 4 20 6" xfId="2700" xr:uid="{3193939D-EE28-4AB0-9333-4F44D266C877}"/>
    <cellStyle name="Обычный 2 4 21" xfId="288" xr:uid="{34941716-62AA-43A3-AEFA-5BC122645352}"/>
    <cellStyle name="Обычный 2 4 21 2" xfId="794" xr:uid="{26FFD226-8F2C-44E2-A3AD-BF39C77C64C2}"/>
    <cellStyle name="Обычный 2 4 21 3" xfId="1296" xr:uid="{B694EC67-51DC-4A82-85B9-5C233FC3A6E8}"/>
    <cellStyle name="Обычный 2 4 21 4" xfId="1787" xr:uid="{8522DB5E-09B5-4539-A08A-A4007B23196E}"/>
    <cellStyle name="Обычный 2 4 21 5" xfId="2243" xr:uid="{609B2A35-978D-44D4-A3F7-62CF2FD62329}"/>
    <cellStyle name="Обычный 2 4 21 6" xfId="2701" xr:uid="{CE550D0C-7E61-496C-AFD7-7A61AFA59EB6}"/>
    <cellStyle name="Обычный 2 4 22" xfId="289" xr:uid="{B43BAC59-9912-4578-B159-38902C8CE173}"/>
    <cellStyle name="Обычный 2 4 22 2" xfId="795" xr:uid="{8E16D900-261E-4400-93F8-A8193655B093}"/>
    <cellStyle name="Обычный 2 4 22 3" xfId="1297" xr:uid="{1D97B35C-0C55-45D6-AC5F-BB99A1CD5C8F}"/>
    <cellStyle name="Обычный 2 4 22 4" xfId="1788" xr:uid="{07F730C2-8E26-4A8B-A579-6D937E45B110}"/>
    <cellStyle name="Обычный 2 4 22 5" xfId="2244" xr:uid="{5068A18B-CD05-4F6F-99BD-EA018BBB43B8}"/>
    <cellStyle name="Обычный 2 4 22 6" xfId="2702" xr:uid="{663B28C5-ECA0-47F5-A53D-2D167CBFB922}"/>
    <cellStyle name="Обычный 2 4 23" xfId="290" xr:uid="{139DDDDB-6D22-4F8B-984C-ADD9734DA89B}"/>
    <cellStyle name="Обычный 2 4 23 2" xfId="796" xr:uid="{97FB4C63-02A7-48D2-8DE3-081E18E72C82}"/>
    <cellStyle name="Обычный 2 4 23 3" xfId="1298" xr:uid="{B855C31E-23B1-46CC-A9AA-9BB09D02B2D2}"/>
    <cellStyle name="Обычный 2 4 23 4" xfId="1789" xr:uid="{6D25C314-E5A5-4824-A8F4-81654B3197B8}"/>
    <cellStyle name="Обычный 2 4 23 5" xfId="2245" xr:uid="{1F7C484F-7097-4B7D-9F24-3C9433C47C48}"/>
    <cellStyle name="Обычный 2 4 23 6" xfId="2703" xr:uid="{E87D9D91-D189-4912-9973-C3258B455C9C}"/>
    <cellStyle name="Обычный 2 4 24" xfId="291" xr:uid="{2F17CE80-95CE-4B6E-8779-2BA6BE212F3A}"/>
    <cellStyle name="Обычный 2 4 24 2" xfId="797" xr:uid="{C173883F-4DF7-4653-8E6A-68AF029778A6}"/>
    <cellStyle name="Обычный 2 4 24 3" xfId="1299" xr:uid="{833D7545-09D8-4C09-B0B7-73E0E25D79B3}"/>
    <cellStyle name="Обычный 2 4 24 4" xfId="1790" xr:uid="{DF6AECCC-DF65-4E30-AF4F-BBB1648DFF63}"/>
    <cellStyle name="Обычный 2 4 24 5" xfId="2246" xr:uid="{28932FF3-5B30-4036-BA1D-FB9D92609186}"/>
    <cellStyle name="Обычный 2 4 24 6" xfId="2704" xr:uid="{96F1B12A-ADD3-43A7-9D7A-C7825FA2B536}"/>
    <cellStyle name="Обычный 2 4 25" xfId="292" xr:uid="{CC6383D4-1142-47A1-A614-46BC1DF1190B}"/>
    <cellStyle name="Обычный 2 4 25 2" xfId="798" xr:uid="{67D514C3-43AE-4222-9A6A-38A524264C8E}"/>
    <cellStyle name="Обычный 2 4 25 3" xfId="1300" xr:uid="{F7B1A59D-A9E2-44D5-979E-F3E7AF0D8D9E}"/>
    <cellStyle name="Обычный 2 4 25 4" xfId="1791" xr:uid="{5E6BDC1A-FEBF-4649-A699-B818E72617BA}"/>
    <cellStyle name="Обычный 2 4 25 5" xfId="2247" xr:uid="{DF71917E-E651-4520-9451-E4754937BA63}"/>
    <cellStyle name="Обычный 2 4 25 6" xfId="2705" xr:uid="{61FE264E-865E-4B68-9A3A-35570E186214}"/>
    <cellStyle name="Обычный 2 4 26" xfId="293" xr:uid="{CF69FE41-F3CC-42AC-9346-53E7BD2F204D}"/>
    <cellStyle name="Обычный 2 4 26 2" xfId="799" xr:uid="{754CE47E-D1F6-4C0F-A7EF-674B809178D5}"/>
    <cellStyle name="Обычный 2 4 26 3" xfId="1301" xr:uid="{C48D6E63-1377-4E86-8518-0A5E11D3D034}"/>
    <cellStyle name="Обычный 2 4 26 4" xfId="1792" xr:uid="{51C92D2C-F1A9-4743-A634-859321534211}"/>
    <cellStyle name="Обычный 2 4 26 5" xfId="2248" xr:uid="{C03E7F08-13A5-49FC-ACA2-CF406A289B7A}"/>
    <cellStyle name="Обычный 2 4 26 6" xfId="2706" xr:uid="{9713B0CA-714A-40E3-8ECD-2CA817786A8B}"/>
    <cellStyle name="Обычный 2 4 27" xfId="294" xr:uid="{4A4FC0B8-339C-4646-BFFC-BC2987ED6DCE}"/>
    <cellStyle name="Обычный 2 4 27 2" xfId="800" xr:uid="{65DBBE4A-287C-403E-85F9-18861216B9A4}"/>
    <cellStyle name="Обычный 2 4 27 3" xfId="1302" xr:uid="{92295F1E-EC86-4B22-9BBB-F542C9C1B17C}"/>
    <cellStyle name="Обычный 2 4 27 4" xfId="1793" xr:uid="{541E4284-787C-4AB5-9514-791C4B569D51}"/>
    <cellStyle name="Обычный 2 4 27 5" xfId="2249" xr:uid="{E0915EA8-80ED-4209-9045-1E20546F65C0}"/>
    <cellStyle name="Обычный 2 4 27 6" xfId="2707" xr:uid="{4FA85625-EFAF-4D33-B93D-8639B5A74D3A}"/>
    <cellStyle name="Обычный 2 4 28" xfId="295" xr:uid="{6730498B-4926-4A5E-9166-728E53F50967}"/>
    <cellStyle name="Обычный 2 4 28 2" xfId="801" xr:uid="{EFFEC59C-2254-4260-8EAA-40412CFDA065}"/>
    <cellStyle name="Обычный 2 4 28 3" xfId="1303" xr:uid="{DD32D68E-C02E-4AF7-9258-6D79438E1384}"/>
    <cellStyle name="Обычный 2 4 28 4" xfId="1794" xr:uid="{D5E9E4AA-3B15-46CA-A482-61C63ECA9A1D}"/>
    <cellStyle name="Обычный 2 4 28 5" xfId="2250" xr:uid="{A1715A42-5174-40BE-8D88-5F8E0EDD5431}"/>
    <cellStyle name="Обычный 2 4 28 6" xfId="2708" xr:uid="{9CCADB38-B28A-4C93-8120-05F60828B837}"/>
    <cellStyle name="Обычный 2 4 29" xfId="296" xr:uid="{CBED8FB9-1842-46E3-9BF8-1CDF207780D7}"/>
    <cellStyle name="Обычный 2 4 29 2" xfId="802" xr:uid="{EEF49A46-6CD0-4922-B941-D6AC312DDF72}"/>
    <cellStyle name="Обычный 2 4 29 3" xfId="1304" xr:uid="{5E0E1ED6-7F85-4003-85BA-F477BB09D3B8}"/>
    <cellStyle name="Обычный 2 4 29 4" xfId="1795" xr:uid="{DFFCFF5B-D98A-4ABD-A0EA-CED0E45D49D6}"/>
    <cellStyle name="Обычный 2 4 29 5" xfId="2251" xr:uid="{B99025D1-8532-407E-AF79-43A5BC2AED00}"/>
    <cellStyle name="Обычный 2 4 29 6" xfId="2709" xr:uid="{093FDD89-218C-458E-AF55-C813CBA30394}"/>
    <cellStyle name="Обычный 2 4 3" xfId="297" xr:uid="{E083BA77-F952-45A1-8252-D1F46871854F}"/>
    <cellStyle name="Обычный 2 4 3 2" xfId="803" xr:uid="{D657FDDC-F528-4980-AF51-5EDEF0509929}"/>
    <cellStyle name="Обычный 2 4 3 3" xfId="1305" xr:uid="{69BEF389-66F4-407B-B768-DC660CC4D379}"/>
    <cellStyle name="Обычный 2 4 3 4" xfId="1796" xr:uid="{A4D5F9A3-4435-4502-8815-C29B59397C25}"/>
    <cellStyle name="Обычный 2 4 3 5" xfId="2252" xr:uid="{2FA03FC0-6F81-42DC-A07A-2D3DA2AD917F}"/>
    <cellStyle name="Обычный 2 4 3 6" xfId="2710" xr:uid="{A68757C0-9005-4A6B-9E48-8DD5D50207C8}"/>
    <cellStyle name="Обычный 2 4 30" xfId="298" xr:uid="{19821C4F-0398-40D8-B4A3-E546DFE6D282}"/>
    <cellStyle name="Обычный 2 4 30 2" xfId="804" xr:uid="{B9A86D0E-EA25-4F4A-8CB8-3380012A3599}"/>
    <cellStyle name="Обычный 2 4 30 3" xfId="1306" xr:uid="{2C2A2438-2835-4829-8DE9-9E6EA988FBF6}"/>
    <cellStyle name="Обычный 2 4 30 4" xfId="1797" xr:uid="{98980112-0829-43B8-8574-951AC5D54368}"/>
    <cellStyle name="Обычный 2 4 30 5" xfId="2253" xr:uid="{60AF10CD-5BC9-4F6F-8032-097FCB84C4DA}"/>
    <cellStyle name="Обычный 2 4 30 6" xfId="2711" xr:uid="{A3832D0A-3687-4A5E-B8CB-60E029B55A73}"/>
    <cellStyle name="Обычный 2 4 31" xfId="299" xr:uid="{429C53F4-6BE2-4F56-A030-62FA13A7DCB1}"/>
    <cellStyle name="Обычный 2 4 31 2" xfId="805" xr:uid="{2A83F4D7-4D93-4DAA-B35A-4A8295F93369}"/>
    <cellStyle name="Обычный 2 4 31 3" xfId="1307" xr:uid="{21F87D33-A100-4D8E-95FF-8B4DA96F913D}"/>
    <cellStyle name="Обычный 2 4 31 4" xfId="1798" xr:uid="{9D792929-295C-4B68-A6EF-1272432428C3}"/>
    <cellStyle name="Обычный 2 4 31 5" xfId="2254" xr:uid="{FBDC52F7-50E3-42F2-99F0-644B2D979E9E}"/>
    <cellStyle name="Обычный 2 4 31 6" xfId="2712" xr:uid="{2BF0AE66-8036-4F59-9EAB-EB02AAE3A848}"/>
    <cellStyle name="Обычный 2 4 32" xfId="300" xr:uid="{D81E5595-29B2-465F-B640-16A4043C735D}"/>
    <cellStyle name="Обычный 2 4 32 2" xfId="806" xr:uid="{B3D51248-B9EE-4BC3-90CC-8A257F59B125}"/>
    <cellStyle name="Обычный 2 4 32 3" xfId="1308" xr:uid="{28CD2D47-1E75-4BC3-88F9-D7EB9C761075}"/>
    <cellStyle name="Обычный 2 4 32 4" xfId="1799" xr:uid="{42F6F4EE-9F92-4A6E-8EBB-07B33431D9D6}"/>
    <cellStyle name="Обычный 2 4 32 5" xfId="2255" xr:uid="{6438A247-710D-4397-BF92-6EDB852BEED6}"/>
    <cellStyle name="Обычный 2 4 32 6" xfId="2713" xr:uid="{ED007D78-5BAF-41BA-837A-07A2379E05C1}"/>
    <cellStyle name="Обычный 2 4 33" xfId="301" xr:uid="{527E8B73-ADDF-46AE-9630-214F37832EBE}"/>
    <cellStyle name="Обычный 2 4 33 2" xfId="807" xr:uid="{695C2EE5-7F53-44F4-8E5A-1888FF11C1A3}"/>
    <cellStyle name="Обычный 2 4 33 3" xfId="1309" xr:uid="{3CC3B106-9C17-48B0-99C4-5C2509676A7E}"/>
    <cellStyle name="Обычный 2 4 33 4" xfId="1800" xr:uid="{92AA7F0E-316B-4AD0-9A61-BFAFD716BCED}"/>
    <cellStyle name="Обычный 2 4 33 5" xfId="2256" xr:uid="{7104380D-E38C-4C9D-98B1-A59E68170659}"/>
    <cellStyle name="Обычный 2 4 33 6" xfId="2714" xr:uid="{92E51AF7-2C77-4A7F-83CE-705D3BD0A9CC}"/>
    <cellStyle name="Обычный 2 4 34" xfId="302" xr:uid="{B1ACE921-517D-4607-8F25-69FD95BCABBE}"/>
    <cellStyle name="Обычный 2 4 34 2" xfId="808" xr:uid="{83A1AF20-D535-4C83-981F-9727F26F6867}"/>
    <cellStyle name="Обычный 2 4 34 3" xfId="1310" xr:uid="{AB000959-A0D9-4FA3-9741-CB4B368077FF}"/>
    <cellStyle name="Обычный 2 4 34 4" xfId="1801" xr:uid="{5414BA01-1810-46E7-85A2-B70F0CBDBB3D}"/>
    <cellStyle name="Обычный 2 4 34 5" xfId="2257" xr:uid="{C6C097DB-CB80-4D57-97EC-0BD71498388E}"/>
    <cellStyle name="Обычный 2 4 34 6" xfId="2715" xr:uid="{C6D4072D-9B20-4335-AC8F-11FF7BD55E91}"/>
    <cellStyle name="Обычный 2 4 35" xfId="303" xr:uid="{A6EEB248-3593-4CE1-BBBE-22A5084013F8}"/>
    <cellStyle name="Обычный 2 4 35 2" xfId="809" xr:uid="{E9FDF8A8-3021-45BB-BE2C-8FF08B2FF156}"/>
    <cellStyle name="Обычный 2 4 35 3" xfId="1311" xr:uid="{FCFBE43C-D14C-4C4D-91D9-94D02AEA0CFC}"/>
    <cellStyle name="Обычный 2 4 35 4" xfId="1802" xr:uid="{16DFF6CC-7625-421D-9611-18E465702440}"/>
    <cellStyle name="Обычный 2 4 35 5" xfId="2258" xr:uid="{1ACACD93-D4F5-43F0-ACC1-2D3C8D7EEB13}"/>
    <cellStyle name="Обычный 2 4 35 6" xfId="2716" xr:uid="{725F8902-0F09-45E4-95AB-603A5A817661}"/>
    <cellStyle name="Обычный 2 4 36" xfId="304" xr:uid="{F41FC097-E9B2-4CDF-9E1A-A703DA961FE6}"/>
    <cellStyle name="Обычный 2 4 36 2" xfId="810" xr:uid="{E3C327E3-DAD5-46B2-B803-12564854E075}"/>
    <cellStyle name="Обычный 2 4 36 3" xfId="1312" xr:uid="{E2471D02-55F3-462B-8509-C73656DBC155}"/>
    <cellStyle name="Обычный 2 4 36 4" xfId="1803" xr:uid="{0F781291-B8E2-460D-A63C-A9971A92890F}"/>
    <cellStyle name="Обычный 2 4 36 5" xfId="2259" xr:uid="{7DEA1478-1152-47ED-894D-E2F4F5C70556}"/>
    <cellStyle name="Обычный 2 4 36 6" xfId="2717" xr:uid="{FFBC59F5-A649-46F7-AFCB-0D5C67856833}"/>
    <cellStyle name="Обычный 2 4 37" xfId="305" xr:uid="{2EAC9E24-F672-4915-A113-13520ED4A55E}"/>
    <cellStyle name="Обычный 2 4 37 2" xfId="811" xr:uid="{18A61ED8-2D88-49D1-9C2C-2030EC3A0E87}"/>
    <cellStyle name="Обычный 2 4 37 3" xfId="1313" xr:uid="{D7887177-693F-454B-B0F8-41502CAD3E22}"/>
    <cellStyle name="Обычный 2 4 37 4" xfId="1804" xr:uid="{A90A9152-91AF-424C-B0AE-197FC2B7BDAD}"/>
    <cellStyle name="Обычный 2 4 37 5" xfId="2260" xr:uid="{1C372938-95A6-4E92-9D28-3DB54B24BD82}"/>
    <cellStyle name="Обычный 2 4 37 6" xfId="2718" xr:uid="{7BFD6278-3846-4003-931C-EDCCACFB7C34}"/>
    <cellStyle name="Обычный 2 4 38" xfId="306" xr:uid="{C40A51B1-C284-4D71-8832-B02E6B5F41EB}"/>
    <cellStyle name="Обычный 2 4 38 2" xfId="812" xr:uid="{5BB07299-13CC-43ED-B1C9-C930E76E8C57}"/>
    <cellStyle name="Обычный 2 4 38 3" xfId="1314" xr:uid="{494035A3-9178-4148-AD6B-05FF642728EC}"/>
    <cellStyle name="Обычный 2 4 38 4" xfId="1805" xr:uid="{FE5C9FF5-EA58-47CD-8739-BD1DA5FB61DA}"/>
    <cellStyle name="Обычный 2 4 38 5" xfId="2261" xr:uid="{D809F4D2-9084-45EF-B386-AFD3737505B6}"/>
    <cellStyle name="Обычный 2 4 38 6" xfId="2719" xr:uid="{55EF5E19-74CB-4454-AD55-504F5BB7A904}"/>
    <cellStyle name="Обычный 2 4 39" xfId="307" xr:uid="{D19E5B96-AECD-48F7-8FED-F8502B44595D}"/>
    <cellStyle name="Обычный 2 4 39 2" xfId="813" xr:uid="{958D0F1B-AF0B-46B7-9A00-589315D290D5}"/>
    <cellStyle name="Обычный 2 4 39 3" xfId="1315" xr:uid="{F0FEB935-094D-4854-A0C5-F578A28BFA80}"/>
    <cellStyle name="Обычный 2 4 39 4" xfId="1806" xr:uid="{1D28882B-2E68-407B-8FF9-7BF351A9E8E4}"/>
    <cellStyle name="Обычный 2 4 39 5" xfId="2262" xr:uid="{ECA16397-6AE5-4395-84E4-D7BE2B75120A}"/>
    <cellStyle name="Обычный 2 4 39 6" xfId="2720" xr:uid="{48B14D70-9987-460B-BD8F-9A2505FCFD05}"/>
    <cellStyle name="Обычный 2 4 4" xfId="308" xr:uid="{4CA00192-7F14-46E9-BF81-3C81DFE831B2}"/>
    <cellStyle name="Обычный 2 4 4 2" xfId="814" xr:uid="{02DF4444-3FE4-49F8-B661-CECC92E89A14}"/>
    <cellStyle name="Обычный 2 4 4 3" xfId="1316" xr:uid="{96CE53DF-011C-405C-A981-BD27DCB30307}"/>
    <cellStyle name="Обычный 2 4 4 4" xfId="1807" xr:uid="{7084EE62-3A63-4470-8096-472D7DCFC135}"/>
    <cellStyle name="Обычный 2 4 4 5" xfId="2263" xr:uid="{72AFF3C1-93AC-43BF-B8B3-8EA0B4B9517F}"/>
    <cellStyle name="Обычный 2 4 4 6" xfId="2721" xr:uid="{5AD0DF57-AE71-49A7-A174-ADFA6C43B10C}"/>
    <cellStyle name="Обычный 2 4 40" xfId="309" xr:uid="{068FD062-ADA9-496F-B3D7-83BC7B0C8752}"/>
    <cellStyle name="Обычный 2 4 40 2" xfId="815" xr:uid="{94224F93-7466-494A-A4A9-D45904DEA102}"/>
    <cellStyle name="Обычный 2 4 40 3" xfId="1317" xr:uid="{19467CC8-46EE-4CF5-8692-9E367C44CF74}"/>
    <cellStyle name="Обычный 2 4 40 4" xfId="1808" xr:uid="{CF6F5B03-5A4A-4013-995A-E899E347260D}"/>
    <cellStyle name="Обычный 2 4 40 5" xfId="2264" xr:uid="{3D5A793E-7A51-4B73-BD9F-F881A3909F09}"/>
    <cellStyle name="Обычный 2 4 40 6" xfId="2722" xr:uid="{58A65562-4431-47C2-AACE-80FFEB739122}"/>
    <cellStyle name="Обычный 2 4 41" xfId="310" xr:uid="{148D18E3-7CFD-4CF6-AC20-4D7B03E33B84}"/>
    <cellStyle name="Обычный 2 4 41 2" xfId="816" xr:uid="{821101CA-C684-42E1-8589-B11650C896E3}"/>
    <cellStyle name="Обычный 2 4 41 3" xfId="1318" xr:uid="{BC0B9BEF-508F-4053-9DEB-1AF177DAA339}"/>
    <cellStyle name="Обычный 2 4 41 4" xfId="1809" xr:uid="{D7546D37-EE54-46E5-8D69-E3930D661779}"/>
    <cellStyle name="Обычный 2 4 41 5" xfId="2265" xr:uid="{681EB9B9-C78F-4D34-9564-A54FF24975D2}"/>
    <cellStyle name="Обычный 2 4 41 6" xfId="2723" xr:uid="{4554C132-E091-4E37-80DE-D1970554D5C6}"/>
    <cellStyle name="Обычный 2 4 42" xfId="311" xr:uid="{801DC8F6-DDC4-4D4B-8BC9-EB409754CBA5}"/>
    <cellStyle name="Обычный 2 4 42 2" xfId="817" xr:uid="{A7CE5411-18E0-4236-8487-1CF860830496}"/>
    <cellStyle name="Обычный 2 4 42 3" xfId="1319" xr:uid="{F14BD328-4880-4873-ADFA-D25C667ECFE2}"/>
    <cellStyle name="Обычный 2 4 42 4" xfId="1810" xr:uid="{A1B4FF91-7D7C-449F-A140-E279D47B0339}"/>
    <cellStyle name="Обычный 2 4 42 5" xfId="2266" xr:uid="{4C48A948-D9CD-477F-BE7B-EC04E832F671}"/>
    <cellStyle name="Обычный 2 4 42 6" xfId="2724" xr:uid="{E2BA4623-257A-4652-880E-010F6CD07FD4}"/>
    <cellStyle name="Обычный 2 4 43" xfId="312" xr:uid="{5CB0314B-C9BB-4AC9-8AE7-CCCD3EEE0C93}"/>
    <cellStyle name="Обычный 2 4 43 2" xfId="818" xr:uid="{9AE7E655-99A6-4C37-8EB3-B88469B1BE69}"/>
    <cellStyle name="Обычный 2 4 43 3" xfId="1320" xr:uid="{2D631F93-3358-499E-91A3-0EAC1AFCEE10}"/>
    <cellStyle name="Обычный 2 4 43 4" xfId="1811" xr:uid="{BF8F19C7-CC6E-455D-8FED-17F852FF4D8D}"/>
    <cellStyle name="Обычный 2 4 43 5" xfId="2267" xr:uid="{B6FED651-CFD1-4470-AD0B-87EA9E1322FA}"/>
    <cellStyle name="Обычный 2 4 43 6" xfId="2725" xr:uid="{7224917E-8E10-4CC6-9DD0-AFF2731873F8}"/>
    <cellStyle name="Обычный 2 4 44" xfId="313" xr:uid="{D47E9F23-3D77-452F-ACE3-635E62EE4046}"/>
    <cellStyle name="Обычный 2 4 44 2" xfId="819" xr:uid="{5CB147E0-4D91-493D-91AD-FBDA58C36EA8}"/>
    <cellStyle name="Обычный 2 4 44 3" xfId="1321" xr:uid="{2DAFB7D1-BA1E-4692-9E2F-A51BE53CDD8A}"/>
    <cellStyle name="Обычный 2 4 44 4" xfId="1812" xr:uid="{AD41C1C0-2E66-443D-94F0-45F7461DE93A}"/>
    <cellStyle name="Обычный 2 4 44 5" xfId="2268" xr:uid="{3F8847AF-6BE1-4821-987A-6035201EB9D9}"/>
    <cellStyle name="Обычный 2 4 44 6" xfId="2726" xr:uid="{7C93F06E-9490-439C-AD8F-0B33001D72EE}"/>
    <cellStyle name="Обычный 2 4 45" xfId="314" xr:uid="{F0EFAB88-4CF2-426B-A02D-209DDB5562F8}"/>
    <cellStyle name="Обычный 2 4 45 2" xfId="820" xr:uid="{1E6DC0EC-ED74-4CCD-8243-93C324974F7C}"/>
    <cellStyle name="Обычный 2 4 45 3" xfId="1322" xr:uid="{BDD5BC73-9186-4909-9F29-7ED260BA7813}"/>
    <cellStyle name="Обычный 2 4 45 4" xfId="1813" xr:uid="{CF536096-84CD-4F80-96F9-78807E9C61F9}"/>
    <cellStyle name="Обычный 2 4 45 5" xfId="2269" xr:uid="{C4CC707B-EDB4-4DBE-AEC4-502E9D591497}"/>
    <cellStyle name="Обычный 2 4 45 6" xfId="2727" xr:uid="{A60D108A-916D-49A9-8D14-3F0315B6ED06}"/>
    <cellStyle name="Обычный 2 4 46" xfId="315" xr:uid="{B6A40301-E148-429B-BF28-D9302FE9595F}"/>
    <cellStyle name="Обычный 2 4 46 2" xfId="821" xr:uid="{0C176855-5633-40BD-8D8B-2E5964CA44E0}"/>
    <cellStyle name="Обычный 2 4 46 3" xfId="1323" xr:uid="{96A865F3-DE4A-41EF-A9D9-488D50D22C21}"/>
    <cellStyle name="Обычный 2 4 46 4" xfId="1814" xr:uid="{889C09E1-AC9A-4C16-B568-5D2E2E76E5A0}"/>
    <cellStyle name="Обычный 2 4 46 5" xfId="2270" xr:uid="{B99A2297-737B-43CF-BE05-58EC3AC04808}"/>
    <cellStyle name="Обычный 2 4 46 6" xfId="2728" xr:uid="{D9CC600A-DE1F-46F5-9911-7DE1285D6332}"/>
    <cellStyle name="Обычный 2 4 47" xfId="316" xr:uid="{57FE078C-8DBB-4FB4-85D1-2091E4E16C16}"/>
    <cellStyle name="Обычный 2 4 47 2" xfId="822" xr:uid="{35F724D8-4213-4E20-80F5-3E4D5E769658}"/>
    <cellStyle name="Обычный 2 4 47 3" xfId="1324" xr:uid="{EEA74E9E-F9E6-4DD6-9125-85603528BA5B}"/>
    <cellStyle name="Обычный 2 4 47 4" xfId="1815" xr:uid="{7811D392-92B0-4EBC-8296-B85B7881527E}"/>
    <cellStyle name="Обычный 2 4 47 5" xfId="2271" xr:uid="{58952B24-DA68-4C29-9F8E-B9721033E270}"/>
    <cellStyle name="Обычный 2 4 47 6" xfId="2729" xr:uid="{F7D9B202-6E28-4FC8-A1C4-5B62ECE94026}"/>
    <cellStyle name="Обычный 2 4 48" xfId="317" xr:uid="{A8E1E865-87DB-447C-B9BB-0DF57C9C23F1}"/>
    <cellStyle name="Обычный 2 4 48 2" xfId="823" xr:uid="{55A87AF1-77ED-47CC-9F03-CE34FBD00E3A}"/>
    <cellStyle name="Обычный 2 4 48 3" xfId="1325" xr:uid="{7524A775-6F5D-44CC-BF76-A3B23B672F30}"/>
    <cellStyle name="Обычный 2 4 48 4" xfId="1816" xr:uid="{F1FD910B-60DC-4954-A202-A200221AB82A}"/>
    <cellStyle name="Обычный 2 4 48 5" xfId="2272" xr:uid="{812E029A-B450-4C11-9F7B-B6673500302D}"/>
    <cellStyle name="Обычный 2 4 48 6" xfId="2730" xr:uid="{EDEA9078-46EA-4BB0-9913-83F3C2B19B17}"/>
    <cellStyle name="Обычный 2 4 49" xfId="782" xr:uid="{34FC57EF-5D4B-434B-8F55-E9BC3AA17366}"/>
    <cellStyle name="Обычный 2 4 5" xfId="318" xr:uid="{B045B53B-B7E5-4890-83AA-23C6A9505A07}"/>
    <cellStyle name="Обычный 2 4 5 2" xfId="824" xr:uid="{139BF4DD-DE95-4243-99FE-FA0B913772B0}"/>
    <cellStyle name="Обычный 2 4 5 3" xfId="1326" xr:uid="{14832F08-BBE2-40F3-B553-2B1F31C5A190}"/>
    <cellStyle name="Обычный 2 4 5 4" xfId="1817" xr:uid="{2BAD8B2F-42DD-4169-A5B5-A550388E36B4}"/>
    <cellStyle name="Обычный 2 4 5 5" xfId="2273" xr:uid="{4D9A7E3C-F5E6-4F78-9A1F-5C1538EA99F2}"/>
    <cellStyle name="Обычный 2 4 5 6" xfId="2731" xr:uid="{A05DBB44-265B-4207-93A0-AE326B369758}"/>
    <cellStyle name="Обычный 2 4 50" xfId="1015" xr:uid="{F0022156-F015-4C7F-A82C-7AC4657DC5BF}"/>
    <cellStyle name="Обычный 2 4 51" xfId="1021" xr:uid="{103697B2-023A-49AE-B5FE-027EB577AB5A}"/>
    <cellStyle name="Обычный 2 4 52" xfId="1027" xr:uid="{D08E26F1-FE12-4DB4-B9F2-B4E0C42C55D1}"/>
    <cellStyle name="Обычный 2 4 53" xfId="1033" xr:uid="{154CD76C-EFAA-42E9-B13B-75C40CB4F1CF}"/>
    <cellStyle name="Обычный 2 4 54" xfId="1039" xr:uid="{2F5F1200-ECE6-4336-A529-A69C0DCFF012}"/>
    <cellStyle name="Обычный 2 4 55" xfId="1527" xr:uid="{CC4C5C31-83C6-407A-847F-4FB130233C57}"/>
    <cellStyle name="Обычный 2 4 56" xfId="1533" xr:uid="{4D69B5B2-E965-49E6-ACAE-443E4842B385}"/>
    <cellStyle name="Обычный 2 4 57" xfId="1539" xr:uid="{0D218CE9-C62F-4116-ACF6-F16B15E6E0CF}"/>
    <cellStyle name="Обычный 2 4 58" xfId="1545" xr:uid="{2E75B2CB-D58E-4EF7-984B-EA86A354AAFB}"/>
    <cellStyle name="Обычный 2 4 59" xfId="1551" xr:uid="{971FF6B9-86A2-4025-822F-9892F7DEAB91}"/>
    <cellStyle name="Обычный 2 4 6" xfId="319" xr:uid="{EF3D72B0-C075-411F-8581-3C02439752B6}"/>
    <cellStyle name="Обычный 2 4 6 2" xfId="825" xr:uid="{507E7B9B-66AE-4FA5-9B46-9001B481E044}"/>
    <cellStyle name="Обычный 2 4 6 3" xfId="1327" xr:uid="{ADF2D297-F975-4968-A18A-64BC7311B9EC}"/>
    <cellStyle name="Обычный 2 4 6 4" xfId="1818" xr:uid="{1648B21D-7010-47C7-9392-FD70A268DB35}"/>
    <cellStyle name="Обычный 2 4 6 5" xfId="2274" xr:uid="{E4C2F1B0-1E0C-478E-825E-93147A983EDB}"/>
    <cellStyle name="Обычный 2 4 6 6" xfId="2732" xr:uid="{509583CA-132D-49C6-B4B5-3821FBFDF391}"/>
    <cellStyle name="Обычный 2 4 60" xfId="2231" xr:uid="{9F84B207-FE80-453C-B57F-8C97EBC72098}"/>
    <cellStyle name="Обычный 2 4 61" xfId="2689" xr:uid="{89FCFDB1-D604-485C-9DBB-0E569628CC53}"/>
    <cellStyle name="Обычный 2 4 7" xfId="320" xr:uid="{040E62C6-EE4B-48B0-BA7D-1B650992A773}"/>
    <cellStyle name="Обычный 2 4 7 2" xfId="826" xr:uid="{2EE7647B-C402-4F25-B790-F963B4B5BCCF}"/>
    <cellStyle name="Обычный 2 4 7 3" xfId="1328" xr:uid="{D33BB4CD-C6E4-4EE1-9644-1643CB7A0F5B}"/>
    <cellStyle name="Обычный 2 4 7 4" xfId="1819" xr:uid="{F9882680-B0DD-4918-AEA6-306973B97331}"/>
    <cellStyle name="Обычный 2 4 7 5" xfId="2275" xr:uid="{7105390C-E785-46FD-995C-1A7B29E6484E}"/>
    <cellStyle name="Обычный 2 4 7 6" xfId="2733" xr:uid="{1BBE8EA3-08B8-498C-865B-523DAEC13510}"/>
    <cellStyle name="Обычный 2 4 8" xfId="321" xr:uid="{27C35A98-E13C-4851-B396-FDF7BAF2E0B7}"/>
    <cellStyle name="Обычный 2 4 8 2" xfId="827" xr:uid="{E3C4E3A2-B48F-4711-8F7B-BEB0D883940C}"/>
    <cellStyle name="Обычный 2 4 8 3" xfId="1329" xr:uid="{3E69FEBF-B15E-41BD-B6ED-2627AA4D6EDA}"/>
    <cellStyle name="Обычный 2 4 8 4" xfId="1820" xr:uid="{65189323-6BF5-4933-A1CE-7A3E039FC6C2}"/>
    <cellStyle name="Обычный 2 4 8 5" xfId="2276" xr:uid="{F8785342-C5AC-4D13-8542-F88127FF500B}"/>
    <cellStyle name="Обычный 2 4 8 6" xfId="2734" xr:uid="{C86A1CAA-D682-4980-886A-01E461DCB83B}"/>
    <cellStyle name="Обычный 2 4 9" xfId="322" xr:uid="{F702EA84-EF9A-4738-83A0-8ADD2CFA4ADB}"/>
    <cellStyle name="Обычный 2 4 9 2" xfId="828" xr:uid="{42EE6741-B32F-4BFC-A0E5-9E485C05898E}"/>
    <cellStyle name="Обычный 2 4 9 3" xfId="1330" xr:uid="{5B735002-A796-46F8-BB2D-C678833C9A08}"/>
    <cellStyle name="Обычный 2 4 9 4" xfId="1821" xr:uid="{66E963E7-14C0-453C-9102-7EBD0B4E59D1}"/>
    <cellStyle name="Обычный 2 4 9 5" xfId="2277" xr:uid="{3256604F-7B9B-4A42-977E-5CB58ED5C121}"/>
    <cellStyle name="Обычный 2 4 9 6" xfId="2735" xr:uid="{82F69A91-40E7-4417-90CB-C094BF4AE87D}"/>
    <cellStyle name="Обычный 2 40" xfId="323" xr:uid="{C08E16CF-A729-4917-8FAE-0A827AFB635D}"/>
    <cellStyle name="Обычный 2 40 2" xfId="829" xr:uid="{6D958C63-EAB4-4482-A649-3A653F4ACB5D}"/>
    <cellStyle name="Обычный 2 40 3" xfId="1331" xr:uid="{8FF8EA8A-3B75-4FC5-834B-C29648DBD67A}"/>
    <cellStyle name="Обычный 2 40 4" xfId="1822" xr:uid="{14B3D28D-35B7-4265-9F12-D6DE4F470DE5}"/>
    <cellStyle name="Обычный 2 40 5" xfId="2278" xr:uid="{52F07A91-11C1-4424-AFF7-4439C7EA9E08}"/>
    <cellStyle name="Обычный 2 40 6" xfId="2736" xr:uid="{4FDDE9CF-9BF9-44DF-99FC-EFB7BD6CC9AF}"/>
    <cellStyle name="Обычный 2 41" xfId="324" xr:uid="{046AE124-8AD2-4836-9963-185847805169}"/>
    <cellStyle name="Обычный 2 41 2" xfId="830" xr:uid="{4A44455A-08F2-4C7E-AF92-AAEE2B5AE632}"/>
    <cellStyle name="Обычный 2 41 3" xfId="1332" xr:uid="{3C69FEBA-E54F-4580-BC74-407330BAB082}"/>
    <cellStyle name="Обычный 2 41 4" xfId="1823" xr:uid="{3664180B-9036-4175-AC93-DAE9A2589F28}"/>
    <cellStyle name="Обычный 2 41 5" xfId="2279" xr:uid="{45010DE3-5055-41EC-AD45-07ADC1D886E0}"/>
    <cellStyle name="Обычный 2 41 6" xfId="2737" xr:uid="{EE92C0D5-7E7D-45EA-BF97-A268024666B4}"/>
    <cellStyle name="Обычный 2 42" xfId="325" xr:uid="{C67BAEB1-EB0C-456A-82CE-B93DF24748C3}"/>
    <cellStyle name="Обычный 2 42 2" xfId="831" xr:uid="{FE0B7F30-2A6D-44B3-AB31-70F90AEE62B0}"/>
    <cellStyle name="Обычный 2 42 3" xfId="1333" xr:uid="{A2BC97ED-1846-4840-93C4-01B05C514F28}"/>
    <cellStyle name="Обычный 2 42 4" xfId="1824" xr:uid="{BE21BEEA-62B8-4C7B-96B7-D19A31EDDA9B}"/>
    <cellStyle name="Обычный 2 42 5" xfId="2280" xr:uid="{A3BFD5DF-3D32-4D12-BCFE-6C195434F68A}"/>
    <cellStyle name="Обычный 2 42 6" xfId="2738" xr:uid="{9245B1DC-BE9C-488F-9BE2-C2CB0742DEA4}"/>
    <cellStyle name="Обычный 2 43" xfId="326" xr:uid="{8D7AE18D-2779-41D5-8228-996B31CE250D}"/>
    <cellStyle name="Обычный 2 43 2" xfId="832" xr:uid="{BE1E47A9-BB0D-44B3-9020-AC81D2078E62}"/>
    <cellStyle name="Обычный 2 43 3" xfId="1334" xr:uid="{7AADD2C2-8555-48E6-BBAD-24F0B7A3A09B}"/>
    <cellStyle name="Обычный 2 43 4" xfId="1825" xr:uid="{934F6B71-5C37-487E-AB5B-A99AAE4AA513}"/>
    <cellStyle name="Обычный 2 43 5" xfId="2281" xr:uid="{68AE1B69-6E2E-478D-A5AB-AD1477639BD4}"/>
    <cellStyle name="Обычный 2 43 6" xfId="2739" xr:uid="{D0275E38-92F3-44A3-A869-6558855F8A0A}"/>
    <cellStyle name="Обычный 2 44" xfId="327" xr:uid="{2F42E75D-D06E-422B-91DC-9813107B0BA1}"/>
    <cellStyle name="Обычный 2 44 2" xfId="833" xr:uid="{6F158BEB-2F0A-4EE1-95B4-BCB35584CE88}"/>
    <cellStyle name="Обычный 2 44 3" xfId="1335" xr:uid="{8ABE1ADA-553D-4B64-AF6C-DC73617A9D14}"/>
    <cellStyle name="Обычный 2 44 4" xfId="1826" xr:uid="{39CC858A-05BC-47CB-A056-056C82988E47}"/>
    <cellStyle name="Обычный 2 44 5" xfId="2282" xr:uid="{31A1070D-C13C-4665-B636-DC96041098E7}"/>
    <cellStyle name="Обычный 2 44 6" xfId="2740" xr:uid="{75F5D027-7692-43D8-8710-7147AF5E5123}"/>
    <cellStyle name="Обычный 2 45" xfId="328" xr:uid="{D09BFAF9-2E7D-45B3-A41C-12668B003D40}"/>
    <cellStyle name="Обычный 2 45 2" xfId="834" xr:uid="{BBCAA321-C04C-46D7-BABD-6FD62AA01C38}"/>
    <cellStyle name="Обычный 2 45 3" xfId="1336" xr:uid="{4EF3E653-1E07-40A2-A222-6CF17FD615D1}"/>
    <cellStyle name="Обычный 2 45 4" xfId="1827" xr:uid="{1C1A1541-D0B3-4167-8748-774748E1F701}"/>
    <cellStyle name="Обычный 2 45 5" xfId="2283" xr:uid="{A0D21F71-889B-4352-BB4F-8852F570862E}"/>
    <cellStyle name="Обычный 2 45 6" xfId="2741" xr:uid="{AE736596-D5C9-4586-AD1E-F1B739461024}"/>
    <cellStyle name="Обычный 2 46" xfId="329" xr:uid="{38DAFD83-3AF7-4A31-81E9-3C33786D8959}"/>
    <cellStyle name="Обычный 2 46 2" xfId="1337" xr:uid="{EEB90ECD-1554-4338-A356-EE7E5917EF35}"/>
    <cellStyle name="Обычный 2 47" xfId="330" xr:uid="{2C950CD2-4C9D-4D4C-9393-5ADDA3ECB0BD}"/>
    <cellStyle name="Обычный 2 48" xfId="331" xr:uid="{8B31415B-CB9A-4E82-AE81-6EDADF22AC55}"/>
    <cellStyle name="Обычный 2 48 2" xfId="1338" xr:uid="{3DB1D1DA-87A1-4472-BBE2-E637CE4597C2}"/>
    <cellStyle name="Обычный 2 49" xfId="332" xr:uid="{75EF6A05-87E4-4694-9663-69713DDAB6C0}"/>
    <cellStyle name="Обычный 2 49 2" xfId="835" xr:uid="{F2C3E596-BB44-4BD1-8501-C6E38D499759}"/>
    <cellStyle name="Обычный 2 49 3" xfId="1339" xr:uid="{72E67196-E383-45A9-85CF-F6D3321A84CC}"/>
    <cellStyle name="Обычный 2 49 4" xfId="1828" xr:uid="{2AC33721-A910-4936-81C2-D8356011BADC}"/>
    <cellStyle name="Обычный 2 49 5" xfId="2284" xr:uid="{A7564DAC-6336-4ADB-8D04-2AFDF0CB0DCC}"/>
    <cellStyle name="Обычный 2 49 6" xfId="2742" xr:uid="{A0BF978A-6CD1-49E6-9EA6-7B54E8442B9C}"/>
    <cellStyle name="Обычный 2 5" xfId="333" xr:uid="{F2AB69D7-C860-4419-8978-F5BAEBC18069}"/>
    <cellStyle name="Обычный 2 50" xfId="648" xr:uid="{E556930A-2667-4FA7-A78F-5B67326AE58D}"/>
    <cellStyle name="Обычный 2 51" xfId="2097" xr:uid="{3D9D7110-44BD-462E-9EC8-70166169E4EF}"/>
    <cellStyle name="Обычный 2 52" xfId="2555" xr:uid="{70D241D1-9CA3-4952-A2FB-C70D7B24AC3B}"/>
    <cellStyle name="Обычный 2 6" xfId="334" xr:uid="{E4988913-21DF-44B4-A414-B548B7379A61}"/>
    <cellStyle name="Обычный 2 6 2" xfId="836" xr:uid="{65EC55A5-6AEB-448F-BFE7-2056A9030E6A}"/>
    <cellStyle name="Обычный 2 6 3" xfId="1340" xr:uid="{96CA8CC3-456F-46BA-A5B7-FB1873148BA4}"/>
    <cellStyle name="Обычный 2 6 4" xfId="1829" xr:uid="{2611BEA9-9C39-480C-8E30-673DFD47D8BE}"/>
    <cellStyle name="Обычный 2 6 5" xfId="2285" xr:uid="{A3D1800C-9369-40B7-8F46-EDEFA9ECC829}"/>
    <cellStyle name="Обычный 2 6 6" xfId="2743" xr:uid="{E76A860D-72BC-4CEA-8D49-16C0D1C11757}"/>
    <cellStyle name="Обычный 2 7" xfId="335" xr:uid="{B6FB278A-BA18-4697-BE70-DA09772B8A42}"/>
    <cellStyle name="Обычный 2 7 2" xfId="837" xr:uid="{C2773625-7736-4DFD-BF59-34A9D982ACEC}"/>
    <cellStyle name="Обычный 2 7 3" xfId="1341" xr:uid="{8E673FE3-42F5-4335-A5FF-6F46124E67E2}"/>
    <cellStyle name="Обычный 2 7 4" xfId="1830" xr:uid="{74039872-0B61-412D-8BC2-552B665AC647}"/>
    <cellStyle name="Обычный 2 7 5" xfId="2286" xr:uid="{02EE57EF-179B-4910-9771-601AB3A52BDB}"/>
    <cellStyle name="Обычный 2 7 6" xfId="2744" xr:uid="{E61A2CF1-8745-4A42-98E1-0F03F34E6825}"/>
    <cellStyle name="Обычный 2 8" xfId="336" xr:uid="{5C604199-1A2C-40C3-A16A-498365F8068E}"/>
    <cellStyle name="Обычный 2 8 2" xfId="838" xr:uid="{CF79E57C-D01B-4D63-9E3E-3BA6CD44A831}"/>
    <cellStyle name="Обычный 2 8 3" xfId="1342" xr:uid="{51164CE9-9393-4F28-AFC6-EF68D34E49D4}"/>
    <cellStyle name="Обычный 2 8 4" xfId="1831" xr:uid="{F5E6468B-4558-4CB0-9D39-B72187F463FE}"/>
    <cellStyle name="Обычный 2 8 5" xfId="2287" xr:uid="{A6FAC591-5E8D-4BAD-95E0-7B0AD8E9C5A8}"/>
    <cellStyle name="Обычный 2 8 6" xfId="2745" xr:uid="{FF7E3680-761C-4C8E-A6BF-4FF5800DA3EA}"/>
    <cellStyle name="Обычный 2 9" xfId="337" xr:uid="{843050E1-E701-4A04-B96F-28866C880CD0}"/>
    <cellStyle name="Обычный 2 9 2" xfId="839" xr:uid="{3FEEF4CB-E679-4FEB-AFDD-44F677AC03FC}"/>
    <cellStyle name="Обычный 2 9 3" xfId="1343" xr:uid="{E2CFBF42-E8F0-47D1-8975-7E45B1813BCC}"/>
    <cellStyle name="Обычный 2 9 4" xfId="1832" xr:uid="{604CA29D-7F39-4062-A489-A47239FC496E}"/>
    <cellStyle name="Обычный 2 9 5" xfId="2288" xr:uid="{019E4A4C-376E-447D-87B3-E2F8E2CD288C}"/>
    <cellStyle name="Обычный 2 9 6" xfId="2746" xr:uid="{6E757E18-4FC1-4379-9B98-6F73F8366683}"/>
    <cellStyle name="Обычный 3" xfId="338" xr:uid="{6ED90128-5C54-476F-A666-AD14B808149D}"/>
    <cellStyle name="Обычный 3 2" xfId="339" xr:uid="{33001FCB-0033-4313-8C51-F17083E70214}"/>
    <cellStyle name="Обычный 3 3" xfId="340" xr:uid="{77D0E29E-1176-4892-AB2F-54C5BCC1AE00}"/>
    <cellStyle name="Обычный 3 3 2" xfId="341" xr:uid="{9CE131E4-644A-4A70-942F-8AAAAB43901D}"/>
    <cellStyle name="Обычный 3 4" xfId="342" xr:uid="{E3D1B33F-775F-486C-B175-4E5340AE90D2}"/>
    <cellStyle name="Обычный 3 5" xfId="343" xr:uid="{3CA9C930-51BA-4F7C-9212-2039A7803092}"/>
    <cellStyle name="Обычный 3 5 2" xfId="1344" xr:uid="{5C036BD7-0AAF-4D13-A344-2377FAE0DA12}"/>
    <cellStyle name="Обычный 3 6" xfId="344" xr:uid="{25F6B9E1-3124-4EB0-99B1-155150D446F2}"/>
    <cellStyle name="Обычный 3 6 2" xfId="840" xr:uid="{4FCB2E12-DA9A-4E12-956B-862082980B4B}"/>
    <cellStyle name="Обычный 3 6 3" xfId="1345" xr:uid="{492CCB96-423C-4A35-B0E1-A53CD57E7B9E}"/>
    <cellStyle name="Обычный 3 6 4" xfId="1833" xr:uid="{0E3F9A9E-FC3A-44F6-A898-38B0A27D61B6}"/>
    <cellStyle name="Обычный 3 6 5" xfId="2289" xr:uid="{A8355763-A249-4C81-8526-78751963CA8B}"/>
    <cellStyle name="Обычный 3 6 6" xfId="2747" xr:uid="{A31FC467-D715-4DCB-8191-12F188E94CFB}"/>
    <cellStyle name="Обычный 3 7" xfId="345" xr:uid="{C5031F79-9826-4A6A-89EE-CCA0E1F87747}"/>
    <cellStyle name="Обычный 3 7 2" xfId="1346" xr:uid="{4E5D3BF3-EF00-4FD7-A530-959F4FA602F0}"/>
    <cellStyle name="Обычный 3 8" xfId="346" xr:uid="{186093E1-CADE-4B4B-B03D-EA218DF4CC35}"/>
    <cellStyle name="Обычный 3 8 2" xfId="1347" xr:uid="{89CCAEC5-B7BF-4BAE-B785-00309F7A6647}"/>
    <cellStyle name="Обычный 4" xfId="347" xr:uid="{E7E835C3-42AD-457A-8B0E-1CC4ED6EFD54}"/>
    <cellStyle name="Обычный 4 2" xfId="348" xr:uid="{7E7621CD-01A1-4959-BFD7-37D73D5840A4}"/>
    <cellStyle name="Обычный 4 3" xfId="349" xr:uid="{1CC53E8E-3FD4-4570-872A-D76E87AE954E}"/>
    <cellStyle name="Обычный 4 3 2" xfId="350" xr:uid="{5A056F26-BA5E-42F2-AD84-DEF768957F60}"/>
    <cellStyle name="Обычный 4 3 3" xfId="351" xr:uid="{0F1F7B67-7D60-4EBC-A43D-44C403D105CE}"/>
    <cellStyle name="Обычный 4 3 3 2" xfId="1348" xr:uid="{9E0CCFA7-DF38-4CF4-9A27-4A12992DEC89}"/>
    <cellStyle name="Обычный 4 4" xfId="352" xr:uid="{548ED898-27D5-4CE1-A9F3-996C4451DB98}"/>
    <cellStyle name="Обычный 4 5" xfId="353" xr:uid="{6408FBFF-B848-44A8-A238-17A1C0CA754C}"/>
    <cellStyle name="Обычный 4 6" xfId="354" xr:uid="{28D5C1DF-186F-4549-A2E4-650921F1317D}"/>
    <cellStyle name="Обычный 4 6 2" xfId="1349" xr:uid="{A1823820-0E74-46D2-A34F-93372E936FF6}"/>
    <cellStyle name="Обычный 4 7" xfId="355" xr:uid="{FC1EC348-2268-44B4-B94F-BD9C53113CF3}"/>
    <cellStyle name="Обычный 4 7 2" xfId="1350" xr:uid="{D566CA60-EFC6-4D02-97A8-79F9BC33AC2D}"/>
    <cellStyle name="Обычный 5" xfId="356" xr:uid="{04AE927B-880F-4FA3-8037-E2091250678A}"/>
    <cellStyle name="Обычный 5 2" xfId="357" xr:uid="{B4CA7C6D-E76C-432E-A810-459F2C06E343}"/>
    <cellStyle name="Обычный 5 3" xfId="358" xr:uid="{9C8DBE6D-D309-44FF-8477-413657D1B571}"/>
    <cellStyle name="Обычный 5 3 2" xfId="359" xr:uid="{55499607-F5CE-442E-8427-588D9D20BD96}"/>
    <cellStyle name="Обычный 5 4" xfId="360" xr:uid="{E38DE2C2-F844-4641-BF4E-F56FF20411C4}"/>
    <cellStyle name="Обычный 5 5" xfId="361" xr:uid="{3EEE2A59-C23A-417F-93A6-B0AE1E364C85}"/>
    <cellStyle name="Обычный 5 6" xfId="362" xr:uid="{E714C990-E05D-47E2-936D-507344EB39CC}"/>
    <cellStyle name="Обычный 5 6 2" xfId="841" xr:uid="{17C48915-CDA8-4D58-ADD0-B1D3387F5A4C}"/>
    <cellStyle name="Обычный 5 6 3" xfId="1351" xr:uid="{892458CA-81AE-4AA4-9C42-55AD365CC1CA}"/>
    <cellStyle name="Обычный 5 6 4" xfId="1834" xr:uid="{673D2D9E-3BB0-4498-8801-32FAB1B1AA6D}"/>
    <cellStyle name="Обычный 5 6 5" xfId="2290" xr:uid="{F458CB12-D5A1-4A3E-8669-5216349884AF}"/>
    <cellStyle name="Обычный 5 6 6" xfId="2748" xr:uid="{47DF1B47-C1CC-4233-B48F-378CAAB78CB7}"/>
    <cellStyle name="Обычный 5 7" xfId="363" xr:uid="{D2CA9151-8F71-477D-A538-3F3D7BB8A185}"/>
    <cellStyle name="Обычный 5 7 2" xfId="1352" xr:uid="{961EDDDE-387D-41E8-BED9-DB4072FC586B}"/>
    <cellStyle name="Обычный 6" xfId="364" xr:uid="{6671B10D-A30E-4199-8F42-A836682823DB}"/>
    <cellStyle name="Обычный 6 2" xfId="365" xr:uid="{0D05519F-738F-49F9-8A90-8C62950CE731}"/>
    <cellStyle name="Обычный 6 2 2" xfId="366" xr:uid="{CE380618-0011-4CC3-B78D-6E4D1A4F73BD}"/>
    <cellStyle name="Обычный 6 3" xfId="367" xr:uid="{5B9D62CE-A750-4E85-89E4-676FB117AC2C}"/>
    <cellStyle name="Обычный 6 4" xfId="368" xr:uid="{E6D6598F-C2B5-48EF-A758-D01307E19B49}"/>
    <cellStyle name="Обычный 6 5" xfId="369" xr:uid="{DE90EB8F-81D8-40F2-B8A4-716ADD7BDCCC}"/>
    <cellStyle name="Обычный 6 5 2" xfId="1353" xr:uid="{1F6BDE89-0ADE-4475-8598-8ADA35C69AC3}"/>
    <cellStyle name="Обычный 6 6" xfId="370" xr:uid="{4BA43113-0275-43A6-AEA4-DBADAFEA108B}"/>
    <cellStyle name="Обычный 6 6 2" xfId="1354" xr:uid="{01CA31F2-4E09-4C94-B17B-FFEBCA4D2D17}"/>
    <cellStyle name="Обычный 7" xfId="371" xr:uid="{3E5A4D32-2F79-4BB2-A7F5-FDEFFB02F264}"/>
    <cellStyle name="Обычный 7 10" xfId="372" xr:uid="{F45B4F6B-CAA4-4D48-BA5B-6F4E6BDD9AB9}"/>
    <cellStyle name="Обычный 7 10 2" xfId="842" xr:uid="{DFE25807-1803-4F30-94FD-0DCED0C42DF4}"/>
    <cellStyle name="Обычный 7 10 3" xfId="1355" xr:uid="{66225603-D3A0-426B-A054-CD803C1399A2}"/>
    <cellStyle name="Обычный 7 10 4" xfId="1835" xr:uid="{9B0F0D65-3B78-4DD9-B27C-500BE10D3073}"/>
    <cellStyle name="Обычный 7 10 5" xfId="2291" xr:uid="{8A60661A-2481-456C-8A8B-073CA7C58139}"/>
    <cellStyle name="Обычный 7 10 6" xfId="2749" xr:uid="{B894F1BB-33A3-45D2-BE30-409E0631A94E}"/>
    <cellStyle name="Обычный 7 11" xfId="373" xr:uid="{4AF0F02D-5A6C-44E5-8BBF-BF3FB2AA1B7D}"/>
    <cellStyle name="Обычный 7 11 2" xfId="843" xr:uid="{88672549-FDFD-4670-89B5-3F9AFB718D43}"/>
    <cellStyle name="Обычный 7 11 3" xfId="1356" xr:uid="{81A4C979-5089-4253-B782-4942C425D43B}"/>
    <cellStyle name="Обычный 7 11 4" xfId="1836" xr:uid="{A4B82750-E6E5-4A06-9605-3BBFF5C36032}"/>
    <cellStyle name="Обычный 7 11 5" xfId="2292" xr:uid="{1F7D3259-4016-4A2B-99E0-9DB6B433064C}"/>
    <cellStyle name="Обычный 7 11 6" xfId="2750" xr:uid="{DB9D75B7-C31E-4FD1-8DB8-D92475DFF979}"/>
    <cellStyle name="Обычный 7 12" xfId="374" xr:uid="{F9393C1E-E8A2-404D-8FF3-7FEE3D87A248}"/>
    <cellStyle name="Обычный 7 12 2" xfId="844" xr:uid="{1E65A725-4440-4402-93B5-31ADE32A46C0}"/>
    <cellStyle name="Обычный 7 12 3" xfId="1357" xr:uid="{E71E234B-F2DB-4851-B52C-5489EE9FD69A}"/>
    <cellStyle name="Обычный 7 12 4" xfId="1837" xr:uid="{7F2B106A-F300-4114-BB9E-F7D7C2C5789E}"/>
    <cellStyle name="Обычный 7 12 5" xfId="2293" xr:uid="{ACD3818A-9328-4C1B-A82E-74CA8E88DFD5}"/>
    <cellStyle name="Обычный 7 12 6" xfId="2751" xr:uid="{48DD42C7-F306-44FB-A8DC-2DCE485D8558}"/>
    <cellStyle name="Обычный 7 13" xfId="375" xr:uid="{784E71A1-7BA4-4932-AD07-3D90DDC0F417}"/>
    <cellStyle name="Обычный 7 13 2" xfId="845" xr:uid="{72A33C8C-8C1B-42D2-AC8B-5ACB95BF5993}"/>
    <cellStyle name="Обычный 7 13 3" xfId="1358" xr:uid="{27466E58-B572-4FF3-8A65-695F004039BF}"/>
    <cellStyle name="Обычный 7 13 4" xfId="1838" xr:uid="{26F10FF2-F2FF-40FA-8CD1-A45182F53BBF}"/>
    <cellStyle name="Обычный 7 13 5" xfId="2294" xr:uid="{322D1673-9840-4812-9DB4-D8554567B281}"/>
    <cellStyle name="Обычный 7 13 6" xfId="2752" xr:uid="{8EBCCD6E-E3DF-4E88-8084-DE6C31700E7D}"/>
    <cellStyle name="Обычный 7 14" xfId="376" xr:uid="{ACCC3295-0D12-46D3-9251-DEE5A5CE85C2}"/>
    <cellStyle name="Обычный 7 14 2" xfId="846" xr:uid="{5BD02FCD-D87B-4DBF-8701-F569997A8E54}"/>
    <cellStyle name="Обычный 7 14 3" xfId="1359" xr:uid="{09292CAC-E10E-4FA6-8EDC-679373B66B64}"/>
    <cellStyle name="Обычный 7 14 4" xfId="1839" xr:uid="{1412C089-2067-4C3A-8374-1E2D9C8A27DC}"/>
    <cellStyle name="Обычный 7 14 5" xfId="2295" xr:uid="{E1AF5FFD-9BC2-4803-A1C2-58226D8DD9B5}"/>
    <cellStyle name="Обычный 7 14 6" xfId="2753" xr:uid="{1CDE9725-2C26-46E1-800C-91304051D747}"/>
    <cellStyle name="Обычный 7 15" xfId="377" xr:uid="{62CFD29E-0649-4934-A1E2-ABD339B643C0}"/>
    <cellStyle name="Обычный 7 15 2" xfId="847" xr:uid="{E5DD408B-9B37-4623-B38E-898419AA3452}"/>
    <cellStyle name="Обычный 7 15 3" xfId="1360" xr:uid="{D6F565C3-A3F0-4E74-88AA-1619369F9D22}"/>
    <cellStyle name="Обычный 7 15 4" xfId="1840" xr:uid="{589A97ED-A777-4BB4-A366-C423815DE3E6}"/>
    <cellStyle name="Обычный 7 15 5" xfId="2296" xr:uid="{5B6B13F2-FBA5-4D0A-AB39-CCA467DD8A4B}"/>
    <cellStyle name="Обычный 7 15 6" xfId="2754" xr:uid="{2FA07DC5-AE54-4E16-AA7E-0480047A224E}"/>
    <cellStyle name="Обычный 7 16" xfId="378" xr:uid="{7BE83AC8-20BF-41FA-AB90-9095915C8B9F}"/>
    <cellStyle name="Обычный 7 16 2" xfId="848" xr:uid="{AA43901C-1EDB-437E-A59A-A5F646C2F700}"/>
    <cellStyle name="Обычный 7 16 3" xfId="1361" xr:uid="{4812900A-3AF1-41BD-AF27-0C4456FF289C}"/>
    <cellStyle name="Обычный 7 16 4" xfId="1841" xr:uid="{5906ACCC-19D6-4811-AF66-A79DB55F5CEE}"/>
    <cellStyle name="Обычный 7 16 5" xfId="2297" xr:uid="{18E88D84-C4E5-4272-B37B-E92B8267E92F}"/>
    <cellStyle name="Обычный 7 16 6" xfId="2755" xr:uid="{7E434A01-F489-4532-9A18-B1913F772D1A}"/>
    <cellStyle name="Обычный 7 17" xfId="379" xr:uid="{525D0F27-B784-4C59-8B64-70D7BD985E88}"/>
    <cellStyle name="Обычный 7 17 2" xfId="849" xr:uid="{60A06DBD-E462-4588-B82B-4CDEE9AF74B6}"/>
    <cellStyle name="Обычный 7 17 3" xfId="1362" xr:uid="{5C39B022-A82A-402A-AB5F-24D1E5723B50}"/>
    <cellStyle name="Обычный 7 17 4" xfId="1842" xr:uid="{A4A7E3A4-7ACA-451B-9068-3048065C6E79}"/>
    <cellStyle name="Обычный 7 17 5" xfId="2298" xr:uid="{D6824BC8-8281-4795-9B61-3E4F4374CE80}"/>
    <cellStyle name="Обычный 7 17 6" xfId="2756" xr:uid="{AB1EC78F-5C13-4273-9778-401F5FC77899}"/>
    <cellStyle name="Обычный 7 18" xfId="380" xr:uid="{0A034D5B-2503-4642-BFFE-F229E374A4D6}"/>
    <cellStyle name="Обычный 7 18 2" xfId="850" xr:uid="{8DBE9AA8-E772-4C8E-AB94-ED64B78EB04F}"/>
    <cellStyle name="Обычный 7 18 3" xfId="1363" xr:uid="{4CDDA74E-C63D-421C-81C8-C62906CA635A}"/>
    <cellStyle name="Обычный 7 18 4" xfId="1843" xr:uid="{D06A42A0-FF1F-44F2-AD41-EF030F7A6BEF}"/>
    <cellStyle name="Обычный 7 18 5" xfId="2299" xr:uid="{FA670B2B-C2F6-45DA-AA8A-A4346040D889}"/>
    <cellStyle name="Обычный 7 18 6" xfId="2757" xr:uid="{7B54CF99-818F-476E-B76D-4587F76E266F}"/>
    <cellStyle name="Обычный 7 19" xfId="381" xr:uid="{F9BD99C8-8BB2-47F0-AE9E-0E8F4813A2F4}"/>
    <cellStyle name="Обычный 7 19 2" xfId="851" xr:uid="{38D5B108-4077-407C-88AD-213EEAACA7DB}"/>
    <cellStyle name="Обычный 7 19 3" xfId="1364" xr:uid="{21B13624-7485-4C63-8D8D-FD42B4F0014A}"/>
    <cellStyle name="Обычный 7 19 4" xfId="1844" xr:uid="{7A6C13DF-5EE8-4D9F-9396-3D4FDB02D64C}"/>
    <cellStyle name="Обычный 7 19 5" xfId="2300" xr:uid="{B21530D5-CA26-4815-9836-667722BE2FE5}"/>
    <cellStyle name="Обычный 7 19 6" xfId="2758" xr:uid="{6D0224F5-78F0-4AF0-9967-416172FC8DA9}"/>
    <cellStyle name="Обычный 7 2" xfId="382" xr:uid="{604FCBCA-7137-44EB-89C8-9DEA6A6689A0}"/>
    <cellStyle name="Обычный 7 2 2" xfId="383" xr:uid="{E6532804-4BEF-467B-AB0A-DF470895361E}"/>
    <cellStyle name="Обычный 7 2 3" xfId="852" xr:uid="{DA1E3C5D-8C11-4F94-B67E-4F227772797B}"/>
    <cellStyle name="Обычный 7 2 4" xfId="1845" xr:uid="{A804F0B5-736A-4ED6-9F18-AA988DF0C434}"/>
    <cellStyle name="Обычный 7 2 5" xfId="2301" xr:uid="{7839A3BF-215A-4164-95DD-6DA90CFCFE0C}"/>
    <cellStyle name="Обычный 7 2 6" xfId="2759" xr:uid="{AE4D3390-CB92-4603-ACF8-10D52329C975}"/>
    <cellStyle name="Обычный 7 20" xfId="384" xr:uid="{C9923C9C-548B-4E70-BAE5-1630387E977F}"/>
    <cellStyle name="Обычный 7 20 2" xfId="853" xr:uid="{E1A622F7-1438-460F-AAA6-65F471B67939}"/>
    <cellStyle name="Обычный 7 20 3" xfId="1365" xr:uid="{F9A0AA0C-4D25-417A-ADAF-EE3AEC006105}"/>
    <cellStyle name="Обычный 7 20 4" xfId="1846" xr:uid="{827B7F15-24AB-4581-B2C3-CA82EEA733AD}"/>
    <cellStyle name="Обычный 7 20 5" xfId="2302" xr:uid="{654FD6E8-CD28-461F-9284-4BA560DAE8DD}"/>
    <cellStyle name="Обычный 7 20 6" xfId="2760" xr:uid="{F0BD9AFD-5332-42D7-8BBC-89A1F016CC7F}"/>
    <cellStyle name="Обычный 7 21" xfId="385" xr:uid="{9E57C1CA-6712-4CE2-85D9-B83B90B2D688}"/>
    <cellStyle name="Обычный 7 21 2" xfId="854" xr:uid="{EB912D13-4F66-4944-B826-EFBFBBB492C1}"/>
    <cellStyle name="Обычный 7 21 3" xfId="1366" xr:uid="{EB75C870-DCF8-4F47-A44D-75CE23F7878B}"/>
    <cellStyle name="Обычный 7 21 4" xfId="1847" xr:uid="{78BB565C-FD45-4635-9436-367F64AD24BC}"/>
    <cellStyle name="Обычный 7 21 5" xfId="2303" xr:uid="{FBC0D700-0B01-4943-8E8F-1AC06BF377E4}"/>
    <cellStyle name="Обычный 7 21 6" xfId="2761" xr:uid="{CB6B1D16-6CA8-42DC-B072-3BA784358952}"/>
    <cellStyle name="Обычный 7 22" xfId="386" xr:uid="{96299A83-AF14-445B-BD8B-09627A880A16}"/>
    <cellStyle name="Обычный 7 22 2" xfId="855" xr:uid="{B5D43083-C63A-4EDD-86C4-71F7A9E785BF}"/>
    <cellStyle name="Обычный 7 22 3" xfId="1367" xr:uid="{C72A8C0B-FC3B-4785-8451-15621C9DD0B6}"/>
    <cellStyle name="Обычный 7 22 4" xfId="1848" xr:uid="{5B414669-DA38-459C-A2B2-C4AD0F7EB323}"/>
    <cellStyle name="Обычный 7 22 5" xfId="2304" xr:uid="{DFADFB11-CB7F-46AF-86E2-A2029AE51B10}"/>
    <cellStyle name="Обычный 7 22 6" xfId="2762" xr:uid="{632AB61F-CB23-4BD2-A544-08C33FE5CAD7}"/>
    <cellStyle name="Обычный 7 23" xfId="387" xr:uid="{9B5FBF97-C730-4D25-8C70-B9047996E4FD}"/>
    <cellStyle name="Обычный 7 23 2" xfId="856" xr:uid="{2BFC1E9A-9699-4772-B296-BDABBEFB3AF9}"/>
    <cellStyle name="Обычный 7 23 3" xfId="1368" xr:uid="{55502ECB-222E-412B-A763-C5CBE5C640C8}"/>
    <cellStyle name="Обычный 7 23 4" xfId="1849" xr:uid="{C0764D93-D4DF-406B-AFC1-2A012EEA235E}"/>
    <cellStyle name="Обычный 7 23 5" xfId="2305" xr:uid="{F6BB1B31-0119-4024-9D30-AE516C474116}"/>
    <cellStyle name="Обычный 7 23 6" xfId="2763" xr:uid="{A7F2FA63-FD99-4EA7-B5F2-4F265A3B6BCA}"/>
    <cellStyle name="Обычный 7 24" xfId="388" xr:uid="{19983A64-B779-4EDD-A920-69EC5C7D02E2}"/>
    <cellStyle name="Обычный 7 24 2" xfId="857" xr:uid="{683494EA-230D-4A63-AD05-5FA8D1C52E0B}"/>
    <cellStyle name="Обычный 7 24 3" xfId="1369" xr:uid="{FDAC2BF6-DE36-48F6-A363-72E2C34B1702}"/>
    <cellStyle name="Обычный 7 24 4" xfId="1850" xr:uid="{6DEC1A5C-B3DB-4C66-B007-A20F1173AD74}"/>
    <cellStyle name="Обычный 7 24 5" xfId="2306" xr:uid="{004370A5-4427-4CC1-8DB6-4EFA24A2C874}"/>
    <cellStyle name="Обычный 7 24 6" xfId="2764" xr:uid="{B96921F0-5B86-459B-9EDC-FF1DEE434F38}"/>
    <cellStyle name="Обычный 7 25" xfId="389" xr:uid="{0633584C-DF75-4ECB-8F97-5B055BA0FB9F}"/>
    <cellStyle name="Обычный 7 25 2" xfId="858" xr:uid="{780F8B86-AF5E-4963-A959-00091A951AB0}"/>
    <cellStyle name="Обычный 7 25 3" xfId="1370" xr:uid="{AC136DB8-A5D3-48F7-8487-A06E70F68AE1}"/>
    <cellStyle name="Обычный 7 25 4" xfId="1851" xr:uid="{57B4BE73-61B4-40EC-B21A-1C41D95A3B6D}"/>
    <cellStyle name="Обычный 7 25 5" xfId="2307" xr:uid="{3ED3B2C6-2480-43F9-824B-849EB8F07266}"/>
    <cellStyle name="Обычный 7 25 6" xfId="2765" xr:uid="{3EBFF53C-7F43-4DE9-AF57-D1564FE6D337}"/>
    <cellStyle name="Обычный 7 26" xfId="390" xr:uid="{2D54A112-00D0-4824-8103-44545DE090DB}"/>
    <cellStyle name="Обычный 7 26 2" xfId="859" xr:uid="{EB9A41C2-28FC-4DA3-B9DC-8B5ACA5DDC92}"/>
    <cellStyle name="Обычный 7 26 3" xfId="1371" xr:uid="{DCBDAB25-7D4D-46C3-9BDE-2FEA908B419D}"/>
    <cellStyle name="Обычный 7 26 4" xfId="1852" xr:uid="{E551FAD0-0A10-4461-AA18-F6288D3D4D1A}"/>
    <cellStyle name="Обычный 7 26 5" xfId="2308" xr:uid="{1D7B0D72-81DA-4BA3-9FA7-ED44B4991122}"/>
    <cellStyle name="Обычный 7 26 6" xfId="2766" xr:uid="{BF00FA68-FC14-4249-99A1-6B305E926981}"/>
    <cellStyle name="Обычный 7 27" xfId="391" xr:uid="{149EF019-32AE-4CED-A819-2698ACE5366F}"/>
    <cellStyle name="Обычный 7 27 2" xfId="860" xr:uid="{5B23094C-209D-4145-93D7-0BFCF193552D}"/>
    <cellStyle name="Обычный 7 27 3" xfId="1372" xr:uid="{37976386-8325-478E-AE77-2DED85024569}"/>
    <cellStyle name="Обычный 7 27 4" xfId="1853" xr:uid="{A23E4BB6-3817-4941-AD63-619D1EEA9434}"/>
    <cellStyle name="Обычный 7 27 5" xfId="2309" xr:uid="{C1526D12-8F3D-4144-92AF-C0358F8DA57C}"/>
    <cellStyle name="Обычный 7 27 6" xfId="2767" xr:uid="{C89ED13A-CB38-4F09-9138-1E85B56201DF}"/>
    <cellStyle name="Обычный 7 28" xfId="392" xr:uid="{E5366B51-E648-460B-A3C6-46D1EC48182B}"/>
    <cellStyle name="Обычный 7 28 2" xfId="861" xr:uid="{E83BA8E8-4EBF-4B62-ACCE-ED9FC6AF11B7}"/>
    <cellStyle name="Обычный 7 28 3" xfId="1373" xr:uid="{4E60A5DA-6773-4A17-8099-FCC4CE1BCD4B}"/>
    <cellStyle name="Обычный 7 28 4" xfId="1854" xr:uid="{269CC82F-3478-42D4-A76C-3F07A5841CF0}"/>
    <cellStyle name="Обычный 7 28 5" xfId="2310" xr:uid="{503DF860-6CEA-4430-946E-7857481EBB98}"/>
    <cellStyle name="Обычный 7 28 6" xfId="2768" xr:uid="{BA2079DC-A2E1-4542-9554-8D8CFB332FFD}"/>
    <cellStyle name="Обычный 7 29" xfId="393" xr:uid="{BD64E5BF-EF53-4F1A-B87B-304A06FF0F35}"/>
    <cellStyle name="Обычный 7 29 2" xfId="862" xr:uid="{89B7330A-1946-483F-B90C-3171421B3240}"/>
    <cellStyle name="Обычный 7 29 3" xfId="1374" xr:uid="{3D9740F3-F583-414D-B815-9536EF8C4015}"/>
    <cellStyle name="Обычный 7 29 4" xfId="1855" xr:uid="{D658954C-5D9F-4E23-AF76-840068B13BD2}"/>
    <cellStyle name="Обычный 7 29 5" xfId="2311" xr:uid="{CD85C415-8472-4069-AE70-562E18B9F509}"/>
    <cellStyle name="Обычный 7 29 6" xfId="2769" xr:uid="{AA956951-C94F-4166-A2EB-E3A705A9188B}"/>
    <cellStyle name="Обычный 7 3" xfId="394" xr:uid="{B34A0DE1-894C-41D0-A8A1-F1D7CADBDF16}"/>
    <cellStyle name="Обычный 7 3 2" xfId="395" xr:uid="{0FAC2C33-A982-482B-8311-1D64B64BABA9}"/>
    <cellStyle name="Обычный 7 3 2 2" xfId="863" xr:uid="{6FE8511B-376F-41CF-97D6-F99B9436150B}"/>
    <cellStyle name="Обычный 7 3 2 3" xfId="1375" xr:uid="{40E39AA6-B325-4EE8-8528-69AC31E591EB}"/>
    <cellStyle name="Обычный 7 3 2 4" xfId="1856" xr:uid="{40453F13-52E9-452C-B98D-2AE1836D97CC}"/>
    <cellStyle name="Обычный 7 3 2 5" xfId="2312" xr:uid="{2FA91764-F11A-4618-A2B6-33DC0A27A8BE}"/>
    <cellStyle name="Обычный 7 3 2 6" xfId="2770" xr:uid="{D430F550-652E-400B-9811-7BE8F6FCC30C}"/>
    <cellStyle name="Обычный 7 30" xfId="396" xr:uid="{4A1A1F3D-29BA-49DA-A855-D8A9F49726CC}"/>
    <cellStyle name="Обычный 7 30 2" xfId="864" xr:uid="{0EE0E8B9-22F9-4992-8CF3-8F5246F6E7A9}"/>
    <cellStyle name="Обычный 7 30 3" xfId="1376" xr:uid="{8240B552-7D03-40C3-ACA0-9FA46BC25BE0}"/>
    <cellStyle name="Обычный 7 30 4" xfId="1857" xr:uid="{7FC6451F-C92A-4023-9FC8-7C876A0A51E6}"/>
    <cellStyle name="Обычный 7 30 5" xfId="2313" xr:uid="{56A13325-88B6-4BE3-B349-9F454C4C0213}"/>
    <cellStyle name="Обычный 7 30 6" xfId="2771" xr:uid="{5AD6A5AC-ADAD-4012-9E2D-1C2AC7785C8F}"/>
    <cellStyle name="Обычный 7 31" xfId="397" xr:uid="{1A027BB7-FF31-4F76-84B9-0090678CB8ED}"/>
    <cellStyle name="Обычный 7 31 2" xfId="865" xr:uid="{6404EE08-CF9F-4A70-B4C3-148489B186A8}"/>
    <cellStyle name="Обычный 7 31 3" xfId="1377" xr:uid="{B4A2A74D-424D-4C52-9E2F-81B24804DC0B}"/>
    <cellStyle name="Обычный 7 31 4" xfId="1858" xr:uid="{C0140160-D6B1-4530-B01A-7192D4740FE9}"/>
    <cellStyle name="Обычный 7 31 5" xfId="2314" xr:uid="{EDD18855-C002-4CA4-BB9A-3581E4406182}"/>
    <cellStyle name="Обычный 7 31 6" xfId="2772" xr:uid="{497CCA40-A33D-4FA6-9770-0FBAF85D549C}"/>
    <cellStyle name="Обычный 7 32" xfId="398" xr:uid="{95ACB5EF-51A1-4C90-8CD7-972854C80494}"/>
    <cellStyle name="Обычный 7 32 2" xfId="866" xr:uid="{3777660E-7A6B-4384-B4DF-DB070B1E2CF1}"/>
    <cellStyle name="Обычный 7 32 3" xfId="1378" xr:uid="{605555EB-76A2-4584-993E-37E2815E53DA}"/>
    <cellStyle name="Обычный 7 32 4" xfId="1859" xr:uid="{8B0E265A-697F-4EB4-9C8E-87AD2787D6CB}"/>
    <cellStyle name="Обычный 7 32 5" xfId="2315" xr:uid="{B0125FD9-BC45-4AFC-A2D8-86C8C69FD371}"/>
    <cellStyle name="Обычный 7 32 6" xfId="2773" xr:uid="{D71E0F5A-DE00-4407-9A2C-33FC4C069BFD}"/>
    <cellStyle name="Обычный 7 33" xfId="399" xr:uid="{620845A3-BD59-4821-A898-09EB286783E4}"/>
    <cellStyle name="Обычный 7 33 2" xfId="867" xr:uid="{C8F929B4-6C1E-4619-A7FB-28E6978FE992}"/>
    <cellStyle name="Обычный 7 33 3" xfId="1379" xr:uid="{91D02044-C74A-4A8B-B479-6D9B088FC4F4}"/>
    <cellStyle name="Обычный 7 33 4" xfId="1860" xr:uid="{28A76FA4-1225-4E9C-9E3B-514CA2CD0599}"/>
    <cellStyle name="Обычный 7 33 5" xfId="2316" xr:uid="{FBF96C28-1AEC-473F-B9BB-B60298009669}"/>
    <cellStyle name="Обычный 7 33 6" xfId="2774" xr:uid="{1F3C7FF1-EFA6-42AC-B0FB-4E78748A98BF}"/>
    <cellStyle name="Обычный 7 34" xfId="400" xr:uid="{D1ED03CF-E443-44F0-9567-5686EE4380F1}"/>
    <cellStyle name="Обычный 7 34 2" xfId="868" xr:uid="{9D99A742-8330-4189-A3E6-179E738DAE19}"/>
    <cellStyle name="Обычный 7 34 3" xfId="1380" xr:uid="{77E1EE97-75FC-40FC-81BE-591024FF4A8D}"/>
    <cellStyle name="Обычный 7 34 4" xfId="1861" xr:uid="{6CA82A09-A417-40AB-9FF7-4118F236B0C8}"/>
    <cellStyle name="Обычный 7 34 5" xfId="2317" xr:uid="{1B8EFF5C-7283-45B2-A438-AD39DCF6FBA6}"/>
    <cellStyle name="Обычный 7 34 6" xfId="2775" xr:uid="{2264674E-FE58-4ECF-A1D9-A5159F8BEBC1}"/>
    <cellStyle name="Обычный 7 35" xfId="401" xr:uid="{6412876D-9121-42BD-AA38-54120E1812DE}"/>
    <cellStyle name="Обычный 7 35 2" xfId="869" xr:uid="{BD19E413-C6B5-44FA-BDF2-5E41B2807CFE}"/>
    <cellStyle name="Обычный 7 35 3" xfId="1381" xr:uid="{8EE83449-8E0D-40FC-8E3E-87324781B4F3}"/>
    <cellStyle name="Обычный 7 35 4" xfId="1862" xr:uid="{E7929047-02C9-4BB2-A384-8B5E94FDF0FA}"/>
    <cellStyle name="Обычный 7 35 5" xfId="2318" xr:uid="{D2453A91-EE92-4108-8C56-27387ABE8548}"/>
    <cellStyle name="Обычный 7 35 6" xfId="2776" xr:uid="{CDD316DC-9DFB-4B54-A7C7-87848F33B5B8}"/>
    <cellStyle name="Обычный 7 36" xfId="402" xr:uid="{4D0560D7-22E2-42A4-88DB-DD7A4CFA962D}"/>
    <cellStyle name="Обычный 7 36 2" xfId="870" xr:uid="{24E0A867-3DDE-4A9C-B9CD-5CF36CEBCAB9}"/>
    <cellStyle name="Обычный 7 36 3" xfId="1382" xr:uid="{EA6AE02E-E5DC-4C31-8A1E-BA02A267EE65}"/>
    <cellStyle name="Обычный 7 36 4" xfId="1863" xr:uid="{A68CF72C-E50C-4686-9FF3-D1C40BA0A501}"/>
    <cellStyle name="Обычный 7 36 5" xfId="2319" xr:uid="{7D1FE8E6-0494-4E45-8840-56346D4328DE}"/>
    <cellStyle name="Обычный 7 36 6" xfId="2777" xr:uid="{7195C84F-3CA6-41F9-8503-36D4389B709D}"/>
    <cellStyle name="Обычный 7 37" xfId="403" xr:uid="{8912FB1B-B5CD-4868-A382-D16A28ED58DD}"/>
    <cellStyle name="Обычный 7 37 2" xfId="871" xr:uid="{DD658024-59A3-4EA5-9C9D-92D4FC3F9E65}"/>
    <cellStyle name="Обычный 7 37 3" xfId="1383" xr:uid="{1F917D3C-DB83-4EA4-BA62-46DE23E25BD7}"/>
    <cellStyle name="Обычный 7 37 4" xfId="1864" xr:uid="{7BBB950C-F52A-4B0D-9DBB-93503A284ADE}"/>
    <cellStyle name="Обычный 7 37 5" xfId="2320" xr:uid="{CA7FEED3-9C07-4458-A583-1DF22E15D37B}"/>
    <cellStyle name="Обычный 7 37 6" xfId="2778" xr:uid="{FD8A7384-4ABC-4FF9-8528-6898F5CE3E78}"/>
    <cellStyle name="Обычный 7 38" xfId="404" xr:uid="{F40AACC9-73D4-4B5E-AD32-7559403071E8}"/>
    <cellStyle name="Обычный 7 38 2" xfId="872" xr:uid="{7672C29D-8A6B-40B1-8740-08207978DF36}"/>
    <cellStyle name="Обычный 7 38 3" xfId="1384" xr:uid="{019DA50F-A221-46BB-8020-0602FE72CD36}"/>
    <cellStyle name="Обычный 7 38 4" xfId="1865" xr:uid="{4FCF2D7F-5D59-443B-9E4F-519C4406EA95}"/>
    <cellStyle name="Обычный 7 38 5" xfId="2321" xr:uid="{8E3E0419-CE72-4C7F-952B-53A18D20486C}"/>
    <cellStyle name="Обычный 7 38 6" xfId="2779" xr:uid="{D6E62991-597D-442C-A5DE-038115510870}"/>
    <cellStyle name="Обычный 7 39" xfId="405" xr:uid="{6086AEF1-9722-482C-8816-C9D804BD7F44}"/>
    <cellStyle name="Обычный 7 39 2" xfId="873" xr:uid="{608F248A-7349-4501-915D-61B6DBEDDC2A}"/>
    <cellStyle name="Обычный 7 39 3" xfId="1385" xr:uid="{F5216A5C-CA4B-4DF1-8F61-68F46316CC9A}"/>
    <cellStyle name="Обычный 7 39 4" xfId="1866" xr:uid="{D832D318-78F2-4E7B-890F-8FB4E6F735AC}"/>
    <cellStyle name="Обычный 7 39 5" xfId="2322" xr:uid="{F5629504-23C2-4F7C-8AFF-BB22E85A962E}"/>
    <cellStyle name="Обычный 7 39 6" xfId="2780" xr:uid="{11896679-65EA-423A-88F3-BB3753CD0739}"/>
    <cellStyle name="Обычный 7 4" xfId="406" xr:uid="{4E9AB94D-B7FF-495A-81C4-A6CD694D4CAE}"/>
    <cellStyle name="Обычный 7 4 2" xfId="407" xr:uid="{A1AB4EEB-E0D6-4D57-A696-9D9844B6C415}"/>
    <cellStyle name="Обычный 7 4 2 2" xfId="874" xr:uid="{1FFAE99E-1118-4741-929A-D8450517B8C6}"/>
    <cellStyle name="Обычный 7 4 2 3" xfId="1386" xr:uid="{191654EB-56D5-4DB5-B53F-809CE15999A7}"/>
    <cellStyle name="Обычный 7 4 2 4" xfId="1867" xr:uid="{0DC7B8A6-72CD-48F1-926A-DA22E34412ED}"/>
    <cellStyle name="Обычный 7 4 2 5" xfId="2323" xr:uid="{9FE42D73-1BE6-4E81-BA24-AF2700E51BE0}"/>
    <cellStyle name="Обычный 7 4 2 6" xfId="2781" xr:uid="{079AC4F4-1C07-45AF-A82B-206D82A5BAA6}"/>
    <cellStyle name="Обычный 7 40" xfId="408" xr:uid="{59964898-FB76-4A06-9BDF-F703EBAE20A6}"/>
    <cellStyle name="Обычный 7 40 2" xfId="875" xr:uid="{48E6A559-39EF-42B7-AC46-7A451B9CC67E}"/>
    <cellStyle name="Обычный 7 40 3" xfId="1387" xr:uid="{A2198794-AD53-48F5-9ACA-87B07C672767}"/>
    <cellStyle name="Обычный 7 40 4" xfId="1868" xr:uid="{6A1DEED6-7710-4B55-BA4E-0663949776D1}"/>
    <cellStyle name="Обычный 7 40 5" xfId="2324" xr:uid="{B979B9EF-7865-46EA-A3B6-3622313A83A2}"/>
    <cellStyle name="Обычный 7 40 6" xfId="2782" xr:uid="{D98FAA78-6A65-4175-9CA9-76F653D7B485}"/>
    <cellStyle name="Обычный 7 41" xfId="409" xr:uid="{9CD97C39-F0A2-454D-802A-866840840DDD}"/>
    <cellStyle name="Обычный 7 41 2" xfId="876" xr:uid="{D23F9ACB-1ECE-4733-B48E-390512BC3634}"/>
    <cellStyle name="Обычный 7 41 3" xfId="1388" xr:uid="{C2727161-77D5-4D4A-997B-89C43C0F4E03}"/>
    <cellStyle name="Обычный 7 41 4" xfId="1869" xr:uid="{5D11C5F7-9802-444D-9578-BF5E48E2C364}"/>
    <cellStyle name="Обычный 7 41 5" xfId="2325" xr:uid="{A9F39D57-97D8-41E2-A723-482A04263C4B}"/>
    <cellStyle name="Обычный 7 41 6" xfId="2783" xr:uid="{D7700195-6E6A-47E5-A613-F6F64B2AEE89}"/>
    <cellStyle name="Обычный 7 42" xfId="410" xr:uid="{5CA98F5D-3097-42B7-A8B0-A76C3407EDBC}"/>
    <cellStyle name="Обычный 7 42 2" xfId="877" xr:uid="{6FBC0670-7CE3-46C7-9D62-A0527C6EA031}"/>
    <cellStyle name="Обычный 7 42 3" xfId="1389" xr:uid="{3B94DD59-EBA9-4AC3-9497-8E971043D556}"/>
    <cellStyle name="Обычный 7 42 4" xfId="1870" xr:uid="{8E0EA071-582A-41FF-808E-51C0AE884BA8}"/>
    <cellStyle name="Обычный 7 42 5" xfId="2326" xr:uid="{102A90FD-5452-4F0E-9C95-0DA5D7B06D79}"/>
    <cellStyle name="Обычный 7 42 6" xfId="2784" xr:uid="{867888D1-25C8-4D6F-8F3A-D7095E91341F}"/>
    <cellStyle name="Обычный 7 43" xfId="411" xr:uid="{7B5A8604-E72C-45E5-A4EB-B501C731272F}"/>
    <cellStyle name="Обычный 7 43 2" xfId="878" xr:uid="{1E6C5CF6-624A-4692-9D2D-5DC1995D6D56}"/>
    <cellStyle name="Обычный 7 43 3" xfId="1390" xr:uid="{1BA8B9DC-9887-4F44-8EC9-D884994A7079}"/>
    <cellStyle name="Обычный 7 43 4" xfId="1871" xr:uid="{5AA4E05A-C1B1-48AC-96EA-55A66FED38B6}"/>
    <cellStyle name="Обычный 7 43 5" xfId="2327" xr:uid="{3A714197-7BB1-431B-B1D8-C9AA5F624C87}"/>
    <cellStyle name="Обычный 7 43 6" xfId="2785" xr:uid="{B615CE83-BCC6-4671-B52E-1417D153F38C}"/>
    <cellStyle name="Обычный 7 44" xfId="412" xr:uid="{F6B2950F-DE52-4F76-B212-EA99C9EACE60}"/>
    <cellStyle name="Обычный 7 44 2" xfId="879" xr:uid="{853B8192-1271-4EA1-AA62-6E2A52EB9D84}"/>
    <cellStyle name="Обычный 7 44 3" xfId="1391" xr:uid="{F774870B-BE85-4A51-97B0-4F9A5D2B4264}"/>
    <cellStyle name="Обычный 7 44 4" xfId="1872" xr:uid="{3A2BEA93-4FC5-46E7-AD95-73982AEEF2AD}"/>
    <cellStyle name="Обычный 7 44 5" xfId="2328" xr:uid="{A3D1DEF5-39A0-4B1B-9994-6ABE660F262E}"/>
    <cellStyle name="Обычный 7 44 6" xfId="2786" xr:uid="{BC96F14F-4391-490B-B028-FE2F0436F08E}"/>
    <cellStyle name="Обычный 7 45" xfId="413" xr:uid="{942077F5-A90E-4106-9861-A73DC74246E7}"/>
    <cellStyle name="Обычный 7 45 2" xfId="880" xr:uid="{B655790A-CEE8-4678-9B45-D3E6E24D8E7B}"/>
    <cellStyle name="Обычный 7 45 3" xfId="1392" xr:uid="{E28BC17C-08E4-4931-945A-1CF46F4DD87E}"/>
    <cellStyle name="Обычный 7 45 4" xfId="1873" xr:uid="{56727EE8-744E-4DFB-BEBA-756A35022DB4}"/>
    <cellStyle name="Обычный 7 45 5" xfId="2329" xr:uid="{7E37E29E-3EE1-4301-AAFD-3FBC0DE73528}"/>
    <cellStyle name="Обычный 7 45 6" xfId="2787" xr:uid="{EC4796ED-998E-4488-8240-38CF23221A06}"/>
    <cellStyle name="Обычный 7 46" xfId="414" xr:uid="{A7FE2F1C-4E3C-4620-8519-893503806656}"/>
    <cellStyle name="Обычный 7 46 2" xfId="881" xr:uid="{22972C32-BD31-4030-B014-432331F10720}"/>
    <cellStyle name="Обычный 7 46 3" xfId="1393" xr:uid="{37C236F1-412C-4000-AC97-AF32C03D9D19}"/>
    <cellStyle name="Обычный 7 46 4" xfId="1874" xr:uid="{0F353D52-8A94-4F62-9775-6E2D824D8663}"/>
    <cellStyle name="Обычный 7 46 5" xfId="2330" xr:uid="{20CBFA7A-1DD8-4D7C-9FA6-2E1C9C5145B3}"/>
    <cellStyle name="Обычный 7 46 6" xfId="2788" xr:uid="{4C661CB4-4E3E-43DF-8B3C-FD2C2215F5D7}"/>
    <cellStyle name="Обычный 7 47" xfId="415" xr:uid="{9331A109-2765-44F6-ACDD-F2A5DCC162F6}"/>
    <cellStyle name="Обычный 7 47 2" xfId="882" xr:uid="{948447CC-58C0-40A4-A87F-2B6013B9FAD0}"/>
    <cellStyle name="Обычный 7 47 3" xfId="1394" xr:uid="{0EB63B28-1ECC-4F5D-8ECD-714BB418BD2E}"/>
    <cellStyle name="Обычный 7 47 4" xfId="1875" xr:uid="{0C6E354C-F921-436C-9EA3-4DE19525D5CC}"/>
    <cellStyle name="Обычный 7 47 5" xfId="2331" xr:uid="{002CF34B-D552-4259-91B8-D62865DCCD49}"/>
    <cellStyle name="Обычный 7 47 6" xfId="2789" xr:uid="{A36CB0DD-CEB9-47CA-BF02-41D02947F603}"/>
    <cellStyle name="Обычный 7 48" xfId="416" xr:uid="{0AA53B1B-95F6-43BD-A7DE-6165BE0CE114}"/>
    <cellStyle name="Обычный 7 48 2" xfId="883" xr:uid="{6A367766-4E83-437E-A9DF-BAD7A99A3B53}"/>
    <cellStyle name="Обычный 7 48 3" xfId="1395" xr:uid="{2B9B8E53-9751-403E-A6D0-17A110C3A47B}"/>
    <cellStyle name="Обычный 7 48 4" xfId="1876" xr:uid="{CBF522DB-71F6-486B-9899-334789386D19}"/>
    <cellStyle name="Обычный 7 48 5" xfId="2332" xr:uid="{4A002F20-A713-4D28-A18B-BB9E77B8D74D}"/>
    <cellStyle name="Обычный 7 48 6" xfId="2790" xr:uid="{AB919EEB-154E-47C6-937A-357DC4DF8877}"/>
    <cellStyle name="Обычный 7 49" xfId="417" xr:uid="{6F64C5E9-69E5-43E9-B3C5-732EA0862E09}"/>
    <cellStyle name="Обычный 7 49 2" xfId="884" xr:uid="{543F5125-42DA-4765-9DA9-AACF4E15FC24}"/>
    <cellStyle name="Обычный 7 49 3" xfId="1396" xr:uid="{3898EBBD-8764-4C6B-8F87-DD40DEF5451D}"/>
    <cellStyle name="Обычный 7 49 4" xfId="1877" xr:uid="{C8985CDF-29C1-4831-B800-5951B093FC62}"/>
    <cellStyle name="Обычный 7 49 5" xfId="2333" xr:uid="{0899DA39-EB52-4FEF-9DFF-E74F2A89A162}"/>
    <cellStyle name="Обычный 7 49 6" xfId="2791" xr:uid="{AB3706C2-1983-4BF7-AE3A-FB49DF87A633}"/>
    <cellStyle name="Обычный 7 5" xfId="418" xr:uid="{6C357341-C411-4734-8DFC-125DF13902BA}"/>
    <cellStyle name="Обычный 7 5 2" xfId="885" xr:uid="{F16F9CF0-84A8-43F7-A060-B17F5311540F}"/>
    <cellStyle name="Обычный 7 5 3" xfId="1397" xr:uid="{2DD05A12-7962-4B6E-B85B-7120BCB8D818}"/>
    <cellStyle name="Обычный 7 5 4" xfId="1878" xr:uid="{E4E85D93-69CE-4248-97BD-A4839FCFBA5F}"/>
    <cellStyle name="Обычный 7 5 5" xfId="2334" xr:uid="{53510536-34D7-43BA-B6AA-BBC3A305F6F2}"/>
    <cellStyle name="Обычный 7 5 6" xfId="2792" xr:uid="{F3B58DBC-2F58-4744-99D8-C4D1315A3B9A}"/>
    <cellStyle name="Обычный 7 50" xfId="419" xr:uid="{F2B515DA-3C15-4554-B4E0-09315EAE83DC}"/>
    <cellStyle name="Обычный 7 50 2" xfId="886" xr:uid="{3234F1E0-752C-41D4-9CBC-E068AC6630ED}"/>
    <cellStyle name="Обычный 7 50 3" xfId="1398" xr:uid="{C8D438C6-1599-4101-B031-672A44CFFB2C}"/>
    <cellStyle name="Обычный 7 50 4" xfId="1879" xr:uid="{94585D58-2E6F-482E-8E97-8AB8112977C7}"/>
    <cellStyle name="Обычный 7 50 5" xfId="2335" xr:uid="{A7F32EF0-1836-4F64-A474-3BB425423387}"/>
    <cellStyle name="Обычный 7 50 6" xfId="2793" xr:uid="{A58906E1-53E3-4C47-A41B-2E9016608E15}"/>
    <cellStyle name="Обычный 7 51" xfId="420" xr:uid="{A1CD566B-60D7-4843-B1DE-65120ACA3461}"/>
    <cellStyle name="Обычный 7 51 2" xfId="887" xr:uid="{F0FBC071-36ED-4D18-A02F-B50EAD31396D}"/>
    <cellStyle name="Обычный 7 51 3" xfId="1399" xr:uid="{9E22A948-E961-44E5-B280-DA62E4A63808}"/>
    <cellStyle name="Обычный 7 51 4" xfId="1880" xr:uid="{6C05ACD7-9CFF-4FC5-A455-A963D50A3BE1}"/>
    <cellStyle name="Обычный 7 51 5" xfId="2336" xr:uid="{92283EDF-1412-49CD-9A20-1FC1C09DA7FC}"/>
    <cellStyle name="Обычный 7 51 6" xfId="2794" xr:uid="{FDA6A1BA-9267-4A80-AFF5-03EE0F41CC92}"/>
    <cellStyle name="Обычный 7 52" xfId="421" xr:uid="{837D2745-CBB6-494D-98B2-2C9F1206A1E9}"/>
    <cellStyle name="Обычный 7 52 2" xfId="888" xr:uid="{FED4B48B-1C67-40EB-8F2F-DA470A85F615}"/>
    <cellStyle name="Обычный 7 52 3" xfId="1400" xr:uid="{2673C719-10B2-4DA4-AFDD-7AA6A620F034}"/>
    <cellStyle name="Обычный 7 52 4" xfId="1881" xr:uid="{AD921E17-67F2-42E6-9B4B-6D16046040E4}"/>
    <cellStyle name="Обычный 7 52 5" xfId="2337" xr:uid="{116A82DC-02BD-4384-B648-23D4ECBBB9D9}"/>
    <cellStyle name="Обычный 7 52 6" xfId="2795" xr:uid="{1EF76867-C120-481D-9735-8A482EC6C228}"/>
    <cellStyle name="Обычный 7 53" xfId="422" xr:uid="{60B1DDF1-7718-46ED-A30F-ADD8372D3EDD}"/>
    <cellStyle name="Обычный 7 53 2" xfId="889" xr:uid="{ED80EA71-CA4B-4004-808C-9250AE718F5D}"/>
    <cellStyle name="Обычный 7 53 3" xfId="1401" xr:uid="{A35D0839-B22B-4384-B208-0E03721EBCF8}"/>
    <cellStyle name="Обычный 7 53 4" xfId="1882" xr:uid="{A139D386-3ACC-4698-9FA5-6BE541F1734E}"/>
    <cellStyle name="Обычный 7 53 5" xfId="2338" xr:uid="{8ABC0637-3A41-4AAD-88A8-6B847496196B}"/>
    <cellStyle name="Обычный 7 53 6" xfId="2796" xr:uid="{6FD958E7-E702-4FD6-BCC5-151BE6F2333D}"/>
    <cellStyle name="Обычный 7 54" xfId="423" xr:uid="{788532D6-2527-4BA7-82C7-7DDF5CA9A5DE}"/>
    <cellStyle name="Обычный 7 54 2" xfId="890" xr:uid="{4CF5C0EA-5984-42D7-84B4-A90D17EEC9FB}"/>
    <cellStyle name="Обычный 7 54 3" xfId="1402" xr:uid="{7009C23E-D06E-4C94-A203-AACE7EA8E6D9}"/>
    <cellStyle name="Обычный 7 54 4" xfId="1883" xr:uid="{E123862E-C47A-468D-B95A-D1E994DF91E6}"/>
    <cellStyle name="Обычный 7 54 5" xfId="2339" xr:uid="{D15B626C-199D-4A03-93F8-BBEF716D5D4A}"/>
    <cellStyle name="Обычный 7 54 6" xfId="2797" xr:uid="{FD5FD690-F16C-4ACB-8745-80888688F4DC}"/>
    <cellStyle name="Обычный 7 55" xfId="424" xr:uid="{65B369B3-C713-4320-BCE3-A1FEB4408E00}"/>
    <cellStyle name="Обычный 7 55 2" xfId="891" xr:uid="{46595747-A3E2-403D-89CB-47A60C80A6C8}"/>
    <cellStyle name="Обычный 7 55 3" xfId="1403" xr:uid="{441EA2FB-19B7-4B11-BE21-8CD82937B3FF}"/>
    <cellStyle name="Обычный 7 55 4" xfId="1884" xr:uid="{BA7A6208-EAA2-488E-9D33-41109946610F}"/>
    <cellStyle name="Обычный 7 55 5" xfId="2340" xr:uid="{5CFE8356-8FD6-4162-BFF7-06D2A0207AE6}"/>
    <cellStyle name="Обычный 7 55 6" xfId="2798" xr:uid="{0754C8F3-1210-4FFB-B58E-D70B471E72F8}"/>
    <cellStyle name="Обычный 7 56" xfId="425" xr:uid="{F5A7D008-0D61-4C8F-A035-82920E0E40FC}"/>
    <cellStyle name="Обычный 7 56 2" xfId="892" xr:uid="{B300941F-54F5-46B5-A332-4158BC364784}"/>
    <cellStyle name="Обычный 7 56 3" xfId="1404" xr:uid="{FDA37327-FE2D-4632-80F5-1824BB1F4FC3}"/>
    <cellStyle name="Обычный 7 56 4" xfId="1885" xr:uid="{F2BA0697-4689-4DF0-AE7C-5803ECBF1A25}"/>
    <cellStyle name="Обычный 7 56 5" xfId="2341" xr:uid="{D7B24636-16D5-4206-8F85-9F58FBB685ED}"/>
    <cellStyle name="Обычный 7 56 6" xfId="2799" xr:uid="{C57B6CFE-B653-4A2D-94DA-6052C87A8D76}"/>
    <cellStyle name="Обычный 7 57" xfId="426" xr:uid="{92295F0E-32AF-4B15-9317-060BBF5CACAD}"/>
    <cellStyle name="Обычный 7 57 2" xfId="893" xr:uid="{2122E4E7-3798-4F04-8EBB-76E7F33F1F7D}"/>
    <cellStyle name="Обычный 7 57 3" xfId="1405" xr:uid="{730A8A18-A51C-40F7-A2CD-98475A24B42C}"/>
    <cellStyle name="Обычный 7 57 4" xfId="1886" xr:uid="{BEF1B62B-0652-42BE-A0A6-63C2CB151EF6}"/>
    <cellStyle name="Обычный 7 57 5" xfId="2342" xr:uid="{9976619B-AA13-4293-9CFA-D0746023593F}"/>
    <cellStyle name="Обычный 7 57 6" xfId="2800" xr:uid="{C3237024-6AF1-4F71-B5D7-982D20BFEB35}"/>
    <cellStyle name="Обычный 7 58" xfId="427" xr:uid="{0DB91B6B-F90F-42E0-AE4D-EE845AA8EEAF}"/>
    <cellStyle name="Обычный 7 58 2" xfId="894" xr:uid="{0AB1FE2C-A084-4E11-B7AD-3B340297E653}"/>
    <cellStyle name="Обычный 7 58 3" xfId="1406" xr:uid="{1E09CCB3-6943-4640-A601-08DD94CF0B37}"/>
    <cellStyle name="Обычный 7 58 4" xfId="1887" xr:uid="{39B406A1-D421-4625-B355-A09531B7376E}"/>
    <cellStyle name="Обычный 7 58 5" xfId="2343" xr:uid="{AEEE93C0-2AA2-4FA6-9C9A-34F57E618C16}"/>
    <cellStyle name="Обычный 7 58 6" xfId="2801" xr:uid="{D0CCF200-AAC6-4E3F-B7D3-35BDCDE63E7B}"/>
    <cellStyle name="Обычный 7 59" xfId="428" xr:uid="{D101126D-3DDF-4525-A294-AFF590B0B6BB}"/>
    <cellStyle name="Обычный 7 59 2" xfId="895" xr:uid="{C4FF2B64-2038-4C77-82DE-8956FCD3D73A}"/>
    <cellStyle name="Обычный 7 59 3" xfId="1407" xr:uid="{34B34963-BD3F-4D46-BC8A-498F4E9BA0EB}"/>
    <cellStyle name="Обычный 7 59 4" xfId="1888" xr:uid="{D4A7BCC1-4C10-4F18-91C1-C02001FBAA75}"/>
    <cellStyle name="Обычный 7 59 5" xfId="2344" xr:uid="{31944387-D2D7-4321-966C-E54006850F92}"/>
    <cellStyle name="Обычный 7 59 6" xfId="2802" xr:uid="{97D73491-0FA5-4D60-BF45-BEF0FC7348D8}"/>
    <cellStyle name="Обычный 7 6" xfId="429" xr:uid="{08DC2606-80FE-4374-A114-C3AD1D90DDDE}"/>
    <cellStyle name="Обычный 7 6 2" xfId="430" xr:uid="{3DFACB39-94AD-4279-829F-0E0EED2411DC}"/>
    <cellStyle name="Обычный 7 6 2 2" xfId="896" xr:uid="{D9E091C4-E829-4AD7-987F-B0102B19D24D}"/>
    <cellStyle name="Обычный 7 6 2 3" xfId="1408" xr:uid="{8CA7AF84-1FB7-4D52-85E1-DB550268F859}"/>
    <cellStyle name="Обычный 7 6 2 4" xfId="1889" xr:uid="{57180019-A167-47DD-B248-616BD77FA727}"/>
    <cellStyle name="Обычный 7 6 2 5" xfId="2345" xr:uid="{19BF6517-51AB-45D0-8EA3-3A6A1241A3DE}"/>
    <cellStyle name="Обычный 7 6 2 6" xfId="2803" xr:uid="{459A16EF-CBFC-45D2-89BE-638AEFAC4FCF}"/>
    <cellStyle name="Обычный 7 60" xfId="431" xr:uid="{FE0B3844-A72E-4498-9CD2-833047B0D767}"/>
    <cellStyle name="Обычный 7 60 2" xfId="897" xr:uid="{028EF0C9-219E-443E-AE28-330C2278D191}"/>
    <cellStyle name="Обычный 7 60 3" xfId="1409" xr:uid="{245DF5CE-28D2-433F-9008-3BB8F919D326}"/>
    <cellStyle name="Обычный 7 60 4" xfId="1890" xr:uid="{1BF11BAF-EC84-4A72-B54F-9C181D479A54}"/>
    <cellStyle name="Обычный 7 60 5" xfId="2346" xr:uid="{EBFD61C6-16E8-4BD2-A1A1-1977F1618E44}"/>
    <cellStyle name="Обычный 7 60 6" xfId="2804" xr:uid="{248D5C7D-3A30-4DD9-8009-5B7FD933EE7B}"/>
    <cellStyle name="Обычный 7 61" xfId="432" xr:uid="{A09F563E-1BA9-4FF3-BD9E-0963FE54E3AA}"/>
    <cellStyle name="Обычный 7 61 2" xfId="898" xr:uid="{F1F32440-DFE1-4E09-90A1-8F1FD2AB821F}"/>
    <cellStyle name="Обычный 7 61 3" xfId="1410" xr:uid="{DD2B16F6-F0F0-4615-B344-8A3E9AFF5CB8}"/>
    <cellStyle name="Обычный 7 61 4" xfId="1891" xr:uid="{87DFC0F7-96C6-471B-BD14-E20E8A00DD3C}"/>
    <cellStyle name="Обычный 7 61 5" xfId="2347" xr:uid="{396F4F1A-9AD4-4DF6-8D11-EDC225757F8A}"/>
    <cellStyle name="Обычный 7 61 6" xfId="2805" xr:uid="{4D552035-9327-4856-AF56-6235A6494EBC}"/>
    <cellStyle name="Обычный 7 62" xfId="433" xr:uid="{AFD9A35D-3E39-4ED5-A8D1-02DE88A04599}"/>
    <cellStyle name="Обычный 7 62 2" xfId="899" xr:uid="{303269F5-17CF-4248-B8A9-88DE12648ABE}"/>
    <cellStyle name="Обычный 7 62 3" xfId="1411" xr:uid="{25BC78CF-AC4C-4649-8D76-28ABD7DB7179}"/>
    <cellStyle name="Обычный 7 62 4" xfId="1892" xr:uid="{0565EE99-5D7A-4E1E-98E6-99B3D802511F}"/>
    <cellStyle name="Обычный 7 62 5" xfId="2348" xr:uid="{FD6D0642-C43C-48FE-B435-388007723E3F}"/>
    <cellStyle name="Обычный 7 62 6" xfId="2806" xr:uid="{4A87D47E-30C0-433C-8676-910C1C651824}"/>
    <cellStyle name="Обычный 7 63" xfId="434" xr:uid="{10846FC1-D2D9-492C-A650-248366219BB8}"/>
    <cellStyle name="Обычный 7 63 2" xfId="900" xr:uid="{55F07FF7-C91F-476F-A464-8FABE2F8D6AF}"/>
    <cellStyle name="Обычный 7 63 3" xfId="1412" xr:uid="{C7524D13-0969-4300-84C4-A35B6C45E652}"/>
    <cellStyle name="Обычный 7 63 4" xfId="1893" xr:uid="{95425D7B-C45D-42B4-B35B-A6C1E303C58B}"/>
    <cellStyle name="Обычный 7 63 5" xfId="2349" xr:uid="{E20B4C57-C616-4675-835D-4B2CD9CE16D6}"/>
    <cellStyle name="Обычный 7 63 6" xfId="2807" xr:uid="{B7975D04-5333-4EE3-B461-0628FD1436A4}"/>
    <cellStyle name="Обычный 7 64" xfId="435" xr:uid="{8236578B-D6F8-4E8D-9BB8-3BF1F002F234}"/>
    <cellStyle name="Обычный 7 64 2" xfId="901" xr:uid="{41A7D976-D390-431E-89F0-70FFC216DC8A}"/>
    <cellStyle name="Обычный 7 64 3" xfId="1413" xr:uid="{F7D99874-4EFD-4ACB-955E-621B6EFA2B1E}"/>
    <cellStyle name="Обычный 7 64 4" xfId="1894" xr:uid="{DC203A6A-E84E-4576-9909-01E7887068BB}"/>
    <cellStyle name="Обычный 7 64 5" xfId="2350" xr:uid="{1C8E3748-C0C6-406D-9414-C1193081417F}"/>
    <cellStyle name="Обычный 7 64 6" xfId="2808" xr:uid="{8F859347-7D53-4884-A159-6FE5EEB6B7AD}"/>
    <cellStyle name="Обычный 7 65" xfId="436" xr:uid="{96091247-86DF-432F-ACE1-E59B96296165}"/>
    <cellStyle name="Обычный 7 65 2" xfId="902" xr:uid="{967B2BEB-8425-406A-BCBB-C3CF1976A432}"/>
    <cellStyle name="Обычный 7 65 3" xfId="1414" xr:uid="{DBD85439-444C-492F-BBBD-EA02926D8328}"/>
    <cellStyle name="Обычный 7 65 4" xfId="1895" xr:uid="{0D7725F4-482A-46D8-A4DC-3EAFE77869E0}"/>
    <cellStyle name="Обычный 7 65 5" xfId="2351" xr:uid="{671AF629-50EA-493B-9E4F-1631F6B70AD1}"/>
    <cellStyle name="Обычный 7 65 6" xfId="2809" xr:uid="{8A237BF8-DD78-44D0-8EB9-C89E7AEFE703}"/>
    <cellStyle name="Обычный 7 66" xfId="437" xr:uid="{5D047C67-C44A-4D4C-9521-479B9FA7FD5D}"/>
    <cellStyle name="Обычный 7 66 2" xfId="903" xr:uid="{35CE5467-1525-4BB2-9DAB-E69DFB8A3359}"/>
    <cellStyle name="Обычный 7 66 3" xfId="1415" xr:uid="{71B36224-07BA-4CD2-B3DE-3BB68E622BBE}"/>
    <cellStyle name="Обычный 7 66 4" xfId="1896" xr:uid="{4F241DBC-3254-44E2-B1AB-BA6B0006D6D7}"/>
    <cellStyle name="Обычный 7 66 5" xfId="2352" xr:uid="{028C1A4F-E496-4DBB-B85B-9D5F0A859121}"/>
    <cellStyle name="Обычный 7 66 6" xfId="2810" xr:uid="{79672B1A-F558-424A-99C2-B2B22474D59C}"/>
    <cellStyle name="Обычный 7 67" xfId="438" xr:uid="{BE5ADD88-08B2-4D3C-8605-FA60F516490F}"/>
    <cellStyle name="Обычный 7 67 2" xfId="904" xr:uid="{6E5264B5-D872-4580-92CD-70E88BAAB1B2}"/>
    <cellStyle name="Обычный 7 67 3" xfId="1416" xr:uid="{A89A43E4-5E58-4BB0-B5B5-47612C6EB87C}"/>
    <cellStyle name="Обычный 7 67 4" xfId="1897" xr:uid="{79394F2B-4041-4B7A-B989-185359A76041}"/>
    <cellStyle name="Обычный 7 67 5" xfId="2353" xr:uid="{4BA62926-6F2B-4D6E-A3F3-2A7550F18DC3}"/>
    <cellStyle name="Обычный 7 67 6" xfId="2811" xr:uid="{CBF49150-8C7C-4375-8CBD-F8F512FA51F6}"/>
    <cellStyle name="Обычный 7 68" xfId="439" xr:uid="{C111E22E-D574-4AC1-812B-310C3100F464}"/>
    <cellStyle name="Обычный 7 68 2" xfId="905" xr:uid="{DB9EDD44-0494-459C-B5DF-21BB4CE0C9AA}"/>
    <cellStyle name="Обычный 7 68 3" xfId="1417" xr:uid="{6EB9693B-4930-4979-AB8D-8EF9E5C9156A}"/>
    <cellStyle name="Обычный 7 68 4" xfId="1898" xr:uid="{9FE86D60-EEDD-4890-9C17-512471C32DAC}"/>
    <cellStyle name="Обычный 7 68 5" xfId="2354" xr:uid="{03D5DFDE-DB0C-423C-A580-3B8203904513}"/>
    <cellStyle name="Обычный 7 68 6" xfId="2812" xr:uid="{E8D73FA0-8F2F-4AB7-BA9E-512D4EF39A9D}"/>
    <cellStyle name="Обычный 7 69" xfId="1016" xr:uid="{916B8A60-508A-45D9-85A0-8DB5BD8E1295}"/>
    <cellStyle name="Обычный 7 7" xfId="440" xr:uid="{9C9584BE-95D0-491B-A366-5BB797FA2A56}"/>
    <cellStyle name="Обычный 7 7 2" xfId="906" xr:uid="{510A14F1-E559-459D-95D0-5D56EB4ADD3E}"/>
    <cellStyle name="Обычный 7 7 3" xfId="1418" xr:uid="{DB0771FA-5D1B-4295-AFEB-27A220208995}"/>
    <cellStyle name="Обычный 7 7 4" xfId="1899" xr:uid="{0C64B1F3-1390-4898-9D51-FF77FBC67C08}"/>
    <cellStyle name="Обычный 7 7 5" xfId="2355" xr:uid="{075F4E45-4AD5-412C-A2C1-B21D02113242}"/>
    <cellStyle name="Обычный 7 7 6" xfId="2813" xr:uid="{6FD70E03-BB73-4AE1-A1AE-06B4A9D72C8A}"/>
    <cellStyle name="Обычный 7 70" xfId="1022" xr:uid="{CDBB2A57-3C19-44B8-95F8-347B76FA5C7A}"/>
    <cellStyle name="Обычный 7 71" xfId="1028" xr:uid="{E20C18EB-57B3-4DF2-BF25-A58293310480}"/>
    <cellStyle name="Обычный 7 72" xfId="1034" xr:uid="{69B53E6B-DD1B-495B-BFBA-1D912A72D293}"/>
    <cellStyle name="Обычный 7 73" xfId="1040" xr:uid="{C248545C-A51A-44D9-81EC-B843CDDD698C}"/>
    <cellStyle name="Обычный 7 74" xfId="1528" xr:uid="{93435F34-2074-4390-8893-EE96F27817DC}"/>
    <cellStyle name="Обычный 7 75" xfId="1534" xr:uid="{A38CF6D7-A714-4868-8FCC-03C8AB2EB1E5}"/>
    <cellStyle name="Обычный 7 76" xfId="1540" xr:uid="{B190ED54-62D6-4F55-B647-6A9AC7690498}"/>
    <cellStyle name="Обычный 7 77" xfId="1546" xr:uid="{03235E48-655C-4B25-B4FB-5C05F00B57D8}"/>
    <cellStyle name="Обычный 7 78" xfId="1552" xr:uid="{D07BF460-B050-4F86-BA6B-67CD5E9008A1}"/>
    <cellStyle name="Обычный 7 8" xfId="441" xr:uid="{99A4880A-605D-4AD3-BF5B-EBECC9EF331A}"/>
    <cellStyle name="Обычный 7 8 2" xfId="907" xr:uid="{28AB5478-9A48-42EA-A214-3EF10A0ACAEC}"/>
    <cellStyle name="Обычный 7 8 3" xfId="1419" xr:uid="{6876CD0D-71EE-4913-A4D1-9079EEB5C8E4}"/>
    <cellStyle name="Обычный 7 8 4" xfId="1900" xr:uid="{2100345F-BDF0-4310-8877-9535FE888393}"/>
    <cellStyle name="Обычный 7 8 5" xfId="2356" xr:uid="{134AC890-4C96-41AB-A7E4-5F91B55E85A4}"/>
    <cellStyle name="Обычный 7 8 6" xfId="2814" xr:uid="{0DA901FE-243A-4A5C-8A7C-0713E8313ADE}"/>
    <cellStyle name="Обычный 7 9" xfId="442" xr:uid="{32BAA7C8-14B7-49F1-8AB3-8B6B888CBDB4}"/>
    <cellStyle name="Обычный 7 9 2" xfId="908" xr:uid="{081E807C-FE95-48D9-ACC9-076F7FB63F39}"/>
    <cellStyle name="Обычный 7 9 3" xfId="1420" xr:uid="{1E00C7BA-69A8-4245-8DF0-0C2BFC41C743}"/>
    <cellStyle name="Обычный 7 9 4" xfId="1901" xr:uid="{F389A649-28FE-41C8-8C0A-0846B66C0006}"/>
    <cellStyle name="Обычный 7 9 5" xfId="2357" xr:uid="{2FF95699-C660-4CE3-848A-696739CA61D2}"/>
    <cellStyle name="Обычный 7 9 6" xfId="2815" xr:uid="{CE658CEF-3B51-4347-8165-AA65D67CF501}"/>
    <cellStyle name="Обычный 8" xfId="443" xr:uid="{1D0614D8-9016-4E52-A9E4-B8848C1A2C73}"/>
    <cellStyle name="Обычный 8 2" xfId="444" xr:uid="{D66ADA3F-4E95-4C4A-9D71-BE0A60C41EE1}"/>
    <cellStyle name="Обычный 9" xfId="445" xr:uid="{147CE329-8E6B-4AE9-825D-DCD159F7E65E}"/>
    <cellStyle name="Процентный 2" xfId="446" xr:uid="{35512E47-1A75-4818-BC35-338CEFC14F1F}"/>
    <cellStyle name="Процентный 2 10" xfId="447" xr:uid="{0D8D84A8-B30D-49D3-8A59-421093BF518D}"/>
    <cellStyle name="Процентный 2 10 2" xfId="910" xr:uid="{B5B2D9D9-A13E-4608-8500-B8F125622D09}"/>
    <cellStyle name="Процентный 2 10 3" xfId="1422" xr:uid="{25F07B6F-7E51-4FFD-A5DE-CA827EC0770E}"/>
    <cellStyle name="Процентный 2 10 4" xfId="1902" xr:uid="{A6DE0DC1-17BB-4844-AF04-CE8388E52A23}"/>
    <cellStyle name="Процентный 2 10 5" xfId="2359" xr:uid="{68B12B92-7ACC-4701-B80F-C348AD7D621F}"/>
    <cellStyle name="Процентный 2 10 6" xfId="2817" xr:uid="{634DA1C0-274A-449E-ACBF-C68F8F6185B9}"/>
    <cellStyle name="Процентный 2 11" xfId="448" xr:uid="{B44190CA-64E6-46CE-A836-1F4B209868D6}"/>
    <cellStyle name="Процентный 2 11 2" xfId="911" xr:uid="{9304B547-B326-43CB-A368-DCE58F9DF26A}"/>
    <cellStyle name="Процентный 2 11 3" xfId="1423" xr:uid="{CCCA28D3-4BFD-45F1-BEF5-E96BEE9A8A5E}"/>
    <cellStyle name="Процентный 2 11 4" xfId="1903" xr:uid="{5FBF95DF-D437-4601-9EC0-DA0891AC3D79}"/>
    <cellStyle name="Процентный 2 11 5" xfId="2360" xr:uid="{5AC5FCCE-2691-4FFB-8346-D34AF8BCEE5A}"/>
    <cellStyle name="Процентный 2 11 6" xfId="2818" xr:uid="{65DEE4D8-B46B-4FC4-A0CC-17A23B172BAA}"/>
    <cellStyle name="Процентный 2 12" xfId="449" xr:uid="{A697583C-5B20-4768-BB62-B6FBAFB926D6}"/>
    <cellStyle name="Процентный 2 12 2" xfId="912" xr:uid="{DD439989-DE7C-4F60-B1FD-A5B9220E0264}"/>
    <cellStyle name="Процентный 2 12 3" xfId="1424" xr:uid="{9561D923-BFF3-4255-A41C-E2CF6546BE93}"/>
    <cellStyle name="Процентный 2 12 4" xfId="1904" xr:uid="{1D617C75-0088-4E2F-B562-22043C82E393}"/>
    <cellStyle name="Процентный 2 12 5" xfId="2361" xr:uid="{4F8924B6-A7C1-4E25-9394-439B6647D7A5}"/>
    <cellStyle name="Процентный 2 12 6" xfId="2819" xr:uid="{854BA824-766D-49BF-9984-DBE4F4B6E5B3}"/>
    <cellStyle name="Процентный 2 13" xfId="450" xr:uid="{2133EE70-39BC-4B7D-A712-B1851D161BE2}"/>
    <cellStyle name="Процентный 2 13 2" xfId="913" xr:uid="{BBB0BF63-9D02-46B6-A9F4-DA5FE4C55925}"/>
    <cellStyle name="Процентный 2 13 3" xfId="1425" xr:uid="{8F5359DC-2F2F-4608-BA21-D22929790F11}"/>
    <cellStyle name="Процентный 2 13 4" xfId="1905" xr:uid="{7D80074B-57B1-481F-A1CA-2DF39768D10D}"/>
    <cellStyle name="Процентный 2 13 5" xfId="2362" xr:uid="{8F4F28C6-277D-411C-928F-4C718971A02E}"/>
    <cellStyle name="Процентный 2 13 6" xfId="2820" xr:uid="{25FCD8D7-E45A-42C2-9209-553F03A7F093}"/>
    <cellStyle name="Процентный 2 14" xfId="451" xr:uid="{F54565A6-34E1-4EE8-BCCD-BF0FF9F83FD7}"/>
    <cellStyle name="Процентный 2 14 2" xfId="914" xr:uid="{D8CAD950-C178-40BB-8BE1-95DF64DCB26D}"/>
    <cellStyle name="Процентный 2 14 3" xfId="1426" xr:uid="{942F9985-7379-40B1-8566-0077D7A88CC2}"/>
    <cellStyle name="Процентный 2 14 4" xfId="1906" xr:uid="{D030637E-4B95-4FC5-9134-79CAAE7FDCA5}"/>
    <cellStyle name="Процентный 2 14 5" xfId="2363" xr:uid="{EF08A6DA-6310-454A-858E-BF56B7074E6D}"/>
    <cellStyle name="Процентный 2 14 6" xfId="2821" xr:uid="{5B3839FE-2960-49EE-83E4-82E3906CC68D}"/>
    <cellStyle name="Процентный 2 15" xfId="452" xr:uid="{2C7AE285-F99B-4823-BBFC-A4F7334793B6}"/>
    <cellStyle name="Процентный 2 15 2" xfId="915" xr:uid="{3BB6489E-D038-4222-A553-E2295ECDB9FC}"/>
    <cellStyle name="Процентный 2 15 3" xfId="1427" xr:uid="{1447E380-CB3A-4997-927F-C650ACF1CB33}"/>
    <cellStyle name="Процентный 2 15 4" xfId="1907" xr:uid="{64BD3C70-F907-4ECE-9B59-AFA01E8A81DF}"/>
    <cellStyle name="Процентный 2 15 5" xfId="2364" xr:uid="{24DFFED4-7558-4A56-BDBB-C86DF36166E0}"/>
    <cellStyle name="Процентный 2 15 6" xfId="2822" xr:uid="{B267CA43-A3A5-48E9-AB83-35541348B502}"/>
    <cellStyle name="Процентный 2 16" xfId="453" xr:uid="{09A444B8-523A-4AD0-AD0F-98CD21950ECA}"/>
    <cellStyle name="Процентный 2 16 2" xfId="916" xr:uid="{AEB26B0A-DA83-42EC-92A3-1E1FB4C1D2F6}"/>
    <cellStyle name="Процентный 2 16 3" xfId="1428" xr:uid="{6FE27FA7-3F88-43BA-BD46-D85FBCF60996}"/>
    <cellStyle name="Процентный 2 16 4" xfId="1908" xr:uid="{6150EE01-C650-4795-98AA-06AC20BC54CC}"/>
    <cellStyle name="Процентный 2 16 5" xfId="2365" xr:uid="{AAA3DB0C-4C17-41BC-95B9-09D5AD836320}"/>
    <cellStyle name="Процентный 2 16 6" xfId="2823" xr:uid="{B5AA619B-D98A-4F1A-8C9B-48EEBE9EA00F}"/>
    <cellStyle name="Процентный 2 17" xfId="454" xr:uid="{23C3E7F4-7871-45DB-BC22-8E7A23319905}"/>
    <cellStyle name="Процентный 2 17 2" xfId="917" xr:uid="{3DEB38B2-3C5D-4D79-B348-7831AC6E84CE}"/>
    <cellStyle name="Процентный 2 17 3" xfId="1429" xr:uid="{598CF077-8393-4BB4-8AE5-CC589D981CC4}"/>
    <cellStyle name="Процентный 2 17 4" xfId="1909" xr:uid="{C753E295-498A-43FE-AB64-B7F6E262CA92}"/>
    <cellStyle name="Процентный 2 17 5" xfId="2366" xr:uid="{794F6604-97B4-410E-9485-F9C85609851E}"/>
    <cellStyle name="Процентный 2 17 6" xfId="2824" xr:uid="{74BE5B38-8E8F-4E4E-A9D6-FB7127A3CAAE}"/>
    <cellStyle name="Процентный 2 18" xfId="455" xr:uid="{51EB5B9E-CA9E-4B96-964F-6878DDD8A82F}"/>
    <cellStyle name="Процентный 2 18 2" xfId="918" xr:uid="{FE6C6C8A-CF6D-4B42-A60B-83B2282A1655}"/>
    <cellStyle name="Процентный 2 18 3" xfId="1430" xr:uid="{28516258-10DB-4783-9589-A618A04B67B7}"/>
    <cellStyle name="Процентный 2 18 4" xfId="1910" xr:uid="{B546526C-92C4-4EF1-84A9-B5658604A184}"/>
    <cellStyle name="Процентный 2 18 5" xfId="2367" xr:uid="{01BE6AD7-3B36-4BEE-8821-EB3EE7A5C0FE}"/>
    <cellStyle name="Процентный 2 18 6" xfId="2825" xr:uid="{C43AEECA-358F-4DDB-BFFD-433BFF156FD2}"/>
    <cellStyle name="Процентный 2 19" xfId="456" xr:uid="{5BD62228-FC6E-44B5-9029-80E2FBB3363F}"/>
    <cellStyle name="Процентный 2 19 2" xfId="919" xr:uid="{15E5EDCD-81CE-4F25-8AA7-046E8E2682E5}"/>
    <cellStyle name="Процентный 2 19 3" xfId="1431" xr:uid="{F182DB9C-FD99-47E2-B07B-5BB4F1842C92}"/>
    <cellStyle name="Процентный 2 19 4" xfId="1911" xr:uid="{3333740E-15D9-41ED-865C-A71A85872D09}"/>
    <cellStyle name="Процентный 2 19 5" xfId="2368" xr:uid="{56D12FFE-CC98-4AEB-AF89-520C901D4628}"/>
    <cellStyle name="Процентный 2 19 6" xfId="2826" xr:uid="{EFDB3103-680D-448E-A4AD-F33BBCA44C7E}"/>
    <cellStyle name="Процентный 2 2" xfId="457" xr:uid="{29AD3992-B7FB-455D-813B-093CD802791E}"/>
    <cellStyle name="Процентный 2 2 10" xfId="458" xr:uid="{DE2444D0-75CD-474E-BFC6-342BB881C7E6}"/>
    <cellStyle name="Процентный 2 2 10 2" xfId="921" xr:uid="{B0A355A7-77B8-4B3F-AA0F-60D00787C154}"/>
    <cellStyle name="Процентный 2 2 10 3" xfId="1433" xr:uid="{850FE732-F9A1-4819-B466-C42D7C6315D0}"/>
    <cellStyle name="Процентный 2 2 10 4" xfId="1912" xr:uid="{7073E9FA-4CC2-4ACD-AE2C-E48A140331B4}"/>
    <cellStyle name="Процентный 2 2 10 5" xfId="2370" xr:uid="{17ECFAEB-EA90-4D11-81B2-38ADBE8400D0}"/>
    <cellStyle name="Процентный 2 2 10 6" xfId="2828" xr:uid="{73D3F836-01A1-4552-AC2C-8FD1CD416632}"/>
    <cellStyle name="Процентный 2 2 11" xfId="459" xr:uid="{AA30CE4C-365A-4F1B-B5C0-23A0A7C3C33F}"/>
    <cellStyle name="Процентный 2 2 11 2" xfId="922" xr:uid="{7E15D7D5-09B5-4945-8DE7-45677DAD9CD2}"/>
    <cellStyle name="Процентный 2 2 11 3" xfId="1434" xr:uid="{462B5153-D7AF-44F1-BB29-2601242AEFD3}"/>
    <cellStyle name="Процентный 2 2 11 4" xfId="1913" xr:uid="{B8D15E7D-EF90-4000-996B-290A4DDBDCA6}"/>
    <cellStyle name="Процентный 2 2 11 5" xfId="2371" xr:uid="{3B9ED0CF-3F26-4DC6-925B-F6F8228BBF28}"/>
    <cellStyle name="Процентный 2 2 11 6" xfId="2829" xr:uid="{46090D37-8A6A-4897-8130-A98D7738D5ED}"/>
    <cellStyle name="Процентный 2 2 12" xfId="460" xr:uid="{B0FB7E4C-EFEF-4B3B-B2AF-29A237E78A78}"/>
    <cellStyle name="Процентный 2 2 12 2" xfId="923" xr:uid="{45B4E32F-C78E-45A5-B7EC-88B968AC6B98}"/>
    <cellStyle name="Процентный 2 2 12 3" xfId="1435" xr:uid="{6D13C640-D9A2-4373-BC37-173B7EC3A9AD}"/>
    <cellStyle name="Процентный 2 2 12 4" xfId="1914" xr:uid="{5572B009-2D2B-447C-9FE9-AA9C34D481FB}"/>
    <cellStyle name="Процентный 2 2 12 5" xfId="2372" xr:uid="{1676FFC2-79B4-4038-BD5A-E49C3CE0273F}"/>
    <cellStyle name="Процентный 2 2 12 6" xfId="2830" xr:uid="{AD57F53B-36F1-4686-9E66-3AC67B6ED5CD}"/>
    <cellStyle name="Процентный 2 2 13" xfId="461" xr:uid="{DAA7B697-EE7F-4FF4-9AD1-AF193843C7F6}"/>
    <cellStyle name="Процентный 2 2 13 2" xfId="924" xr:uid="{54B323DF-C55D-4826-B2CF-D8629E2A1CEF}"/>
    <cellStyle name="Процентный 2 2 13 3" xfId="1436" xr:uid="{275E1660-6FB9-47EF-89B4-BBCDD89AE87E}"/>
    <cellStyle name="Процентный 2 2 13 4" xfId="1915" xr:uid="{25B47751-E283-4623-95EE-0C3B006FF8DD}"/>
    <cellStyle name="Процентный 2 2 13 5" xfId="2373" xr:uid="{274299BA-F13D-4E47-AEE2-3A31FFB24CAC}"/>
    <cellStyle name="Процентный 2 2 13 6" xfId="2831" xr:uid="{1D67E56D-9212-4852-91AC-423CA881E725}"/>
    <cellStyle name="Процентный 2 2 14" xfId="462" xr:uid="{FB0A8E4F-29D6-4B22-BC82-26DB22376D9C}"/>
    <cellStyle name="Процентный 2 2 14 2" xfId="925" xr:uid="{7577A6A3-C3C9-47B0-8E21-778F494E4FA0}"/>
    <cellStyle name="Процентный 2 2 14 3" xfId="1437" xr:uid="{B0E079F2-6A0B-4416-8D01-2D8EADEF4DD3}"/>
    <cellStyle name="Процентный 2 2 14 4" xfId="1916" xr:uid="{1C5BBFB2-E9A0-41E8-8B97-AB8CE7E04AC2}"/>
    <cellStyle name="Процентный 2 2 14 5" xfId="2374" xr:uid="{7C506025-4B13-4A37-8DD5-2B5543AD67C5}"/>
    <cellStyle name="Процентный 2 2 14 6" xfId="2832" xr:uid="{0798475F-C80B-4702-A4FF-C87CB036964D}"/>
    <cellStyle name="Процентный 2 2 15" xfId="463" xr:uid="{5E341967-340B-4AB6-A6DF-04DC553AF842}"/>
    <cellStyle name="Процентный 2 2 15 2" xfId="926" xr:uid="{8B4B2C86-52E7-4C6A-A9A9-6D4E0CA07CEC}"/>
    <cellStyle name="Процентный 2 2 15 3" xfId="1438" xr:uid="{ACA8D3D6-BF7C-4013-BFCA-D835F8BBD9A9}"/>
    <cellStyle name="Процентный 2 2 15 4" xfId="1917" xr:uid="{20E53F8A-9B3D-44D9-8CAE-27605D0FA630}"/>
    <cellStyle name="Процентный 2 2 15 5" xfId="2375" xr:uid="{839D74BF-D68A-4059-BF2A-C94CA757EB63}"/>
    <cellStyle name="Процентный 2 2 15 6" xfId="2833" xr:uid="{73DBD5F7-73F3-4E6A-A631-BECB3EF6CB7B}"/>
    <cellStyle name="Процентный 2 2 16" xfId="464" xr:uid="{91C12F1C-468B-4485-BCC0-D4660F459B38}"/>
    <cellStyle name="Процентный 2 2 16 2" xfId="927" xr:uid="{D1F0700A-E32A-4B5B-938C-9EC5422F7D4A}"/>
    <cellStyle name="Процентный 2 2 16 3" xfId="1439" xr:uid="{F18356DF-9F3B-4837-8040-BBE233005236}"/>
    <cellStyle name="Процентный 2 2 16 4" xfId="1918" xr:uid="{761A4BF4-EDD8-4615-9FAD-92463401D70F}"/>
    <cellStyle name="Процентный 2 2 16 5" xfId="2376" xr:uid="{FA04BD44-C0A8-4D3F-A13F-396D7FC1C1B8}"/>
    <cellStyle name="Процентный 2 2 16 6" xfId="2834" xr:uid="{8817655B-EEEB-4428-9FAC-858D8900F338}"/>
    <cellStyle name="Процентный 2 2 17" xfId="465" xr:uid="{8AC7AA41-456C-414E-90D6-D44459FB1790}"/>
    <cellStyle name="Процентный 2 2 17 2" xfId="928" xr:uid="{DB88CF0A-E539-4C62-A541-3E37FF963E02}"/>
    <cellStyle name="Процентный 2 2 17 3" xfId="1440" xr:uid="{A1F969C7-42B8-43E1-B09B-4ECC41492A57}"/>
    <cellStyle name="Процентный 2 2 17 4" xfId="1919" xr:uid="{21824011-CA5E-4B19-9711-93E8A6C96A4C}"/>
    <cellStyle name="Процентный 2 2 17 5" xfId="2377" xr:uid="{15BC45E8-8FC8-4B79-9415-5739E40BF279}"/>
    <cellStyle name="Процентный 2 2 17 6" xfId="2835" xr:uid="{81A5F806-7DB0-4AF4-80E0-DD743A286B6B}"/>
    <cellStyle name="Процентный 2 2 18" xfId="466" xr:uid="{67D18E05-0054-451F-AD2E-884597360740}"/>
    <cellStyle name="Процентный 2 2 18 2" xfId="929" xr:uid="{FDC9E091-3946-47C4-9C1D-1412947BECB4}"/>
    <cellStyle name="Процентный 2 2 18 3" xfId="1441" xr:uid="{141072CB-1564-45C8-AE6F-895E48FDD656}"/>
    <cellStyle name="Процентный 2 2 18 4" xfId="1920" xr:uid="{767A54D8-CA91-436B-83B7-8E07B02B7D5E}"/>
    <cellStyle name="Процентный 2 2 18 5" xfId="2378" xr:uid="{328FF806-B1F2-40BE-B68F-CDE59601FA58}"/>
    <cellStyle name="Процентный 2 2 18 6" xfId="2836" xr:uid="{68897CA4-E342-47F3-A2FF-A617CF5B8570}"/>
    <cellStyle name="Процентный 2 2 19" xfId="467" xr:uid="{5C636025-FE17-4709-B035-FF71D53054B3}"/>
    <cellStyle name="Процентный 2 2 19 2" xfId="930" xr:uid="{1A16BD79-731B-4080-875E-AEF92A17C6E0}"/>
    <cellStyle name="Процентный 2 2 19 3" xfId="1442" xr:uid="{DACEA9B1-7066-45AF-8A21-768514F6C434}"/>
    <cellStyle name="Процентный 2 2 19 4" xfId="1921" xr:uid="{F47F7FE7-FA6B-470E-B6B8-9BB29E657CD2}"/>
    <cellStyle name="Процентный 2 2 19 5" xfId="2379" xr:uid="{BF9BBB90-C9FD-402B-A48C-772431249C09}"/>
    <cellStyle name="Процентный 2 2 19 6" xfId="2837" xr:uid="{0760A925-D7E2-4B92-A28D-1839D7AAC5D1}"/>
    <cellStyle name="Процентный 2 2 2" xfId="468" xr:uid="{2C69BDB7-DB90-4766-89F8-D6067669B523}"/>
    <cellStyle name="Процентный 2 2 20" xfId="469" xr:uid="{4DBFCC44-D5E5-4A82-8F0C-ADB9D0B2943F}"/>
    <cellStyle name="Процентный 2 2 20 2" xfId="931" xr:uid="{907A7FBC-EB25-4AE3-BBD1-B1D9BCD5BDDD}"/>
    <cellStyle name="Процентный 2 2 20 3" xfId="1443" xr:uid="{67AEC420-33CA-4CB9-B072-EC19A0D6F045}"/>
    <cellStyle name="Процентный 2 2 20 4" xfId="1922" xr:uid="{851DAC90-5711-4F9F-9F0C-A4CFD1CD32F8}"/>
    <cellStyle name="Процентный 2 2 20 5" xfId="2380" xr:uid="{DCEF7777-6676-40D4-82B6-53E23AAF008F}"/>
    <cellStyle name="Процентный 2 2 20 6" xfId="2838" xr:uid="{4E10D983-78BE-4923-94EF-E716ACCECFD9}"/>
    <cellStyle name="Процентный 2 2 21" xfId="470" xr:uid="{C141B9EA-EEDA-432B-B152-44C00B412992}"/>
    <cellStyle name="Процентный 2 2 21 2" xfId="932" xr:uid="{FF85E39C-010E-4EB2-8CFA-7A3F5776FDC4}"/>
    <cellStyle name="Процентный 2 2 21 3" xfId="1444" xr:uid="{CBF7E66D-0314-4DBA-B564-26F38C8C9CC9}"/>
    <cellStyle name="Процентный 2 2 21 4" xfId="1923" xr:uid="{C45E8DB1-C253-43F0-90C8-D8A24EE4A4FF}"/>
    <cellStyle name="Процентный 2 2 21 5" xfId="2381" xr:uid="{51D2F6F0-922B-462C-8C6B-DB9091511B26}"/>
    <cellStyle name="Процентный 2 2 21 6" xfId="2839" xr:uid="{2D60ED4C-9741-4385-8086-B044918DC470}"/>
    <cellStyle name="Процентный 2 2 22" xfId="471" xr:uid="{7AAD338D-4E14-4D1A-AAEE-29D53F9659D7}"/>
    <cellStyle name="Процентный 2 2 22 2" xfId="933" xr:uid="{223CAF14-6451-4C68-B5CB-44DAB13D81D8}"/>
    <cellStyle name="Процентный 2 2 22 3" xfId="1445" xr:uid="{CB7531FF-42B2-49F1-AF31-710108172E45}"/>
    <cellStyle name="Процентный 2 2 22 4" xfId="1924" xr:uid="{87351B0D-7C40-46F9-A7DD-6CFA5D69FB80}"/>
    <cellStyle name="Процентный 2 2 22 5" xfId="2382" xr:uid="{30C7E8CB-1F37-4825-A51F-5EE112A51CE7}"/>
    <cellStyle name="Процентный 2 2 22 6" xfId="2840" xr:uid="{5A6ABAC5-7A87-4097-8050-A292D95566C8}"/>
    <cellStyle name="Процентный 2 2 23" xfId="472" xr:uid="{256F54AE-D828-4419-9CDA-78F025AD6B3F}"/>
    <cellStyle name="Процентный 2 2 23 2" xfId="934" xr:uid="{BB5EFA65-40AD-4D82-95AF-ABBFB44D5DD7}"/>
    <cellStyle name="Процентный 2 2 23 3" xfId="1446" xr:uid="{9C49360D-E1EF-4283-808C-7E0991513140}"/>
    <cellStyle name="Процентный 2 2 23 4" xfId="1925" xr:uid="{7063D100-D335-448C-A183-4AF05236C77B}"/>
    <cellStyle name="Процентный 2 2 23 5" xfId="2383" xr:uid="{92F7BEA1-188F-4A80-A0FC-6A876ED85AE3}"/>
    <cellStyle name="Процентный 2 2 23 6" xfId="2841" xr:uid="{E4B999C3-56CE-4FF7-A5CE-FE44A39F76DF}"/>
    <cellStyle name="Процентный 2 2 24" xfId="473" xr:uid="{1BE935AF-D1CB-4324-BA8C-6DB8512F2CEC}"/>
    <cellStyle name="Процентный 2 2 24 2" xfId="935" xr:uid="{15019B4A-57AC-41E0-B79B-635CE488BAA0}"/>
    <cellStyle name="Процентный 2 2 24 3" xfId="1447" xr:uid="{256D6CA3-3E91-480B-85F7-779D1180CDB3}"/>
    <cellStyle name="Процентный 2 2 24 4" xfId="1926" xr:uid="{C5B797A3-FF1E-4CD9-B581-A553FCEB5B69}"/>
    <cellStyle name="Процентный 2 2 24 5" xfId="2384" xr:uid="{8125B977-59B5-4F2B-94BA-86CDCA774F37}"/>
    <cellStyle name="Процентный 2 2 24 6" xfId="2842" xr:uid="{13A6F2DB-C453-461D-AF76-4C58A5CC3C22}"/>
    <cellStyle name="Процентный 2 2 25" xfId="474" xr:uid="{D2357358-8B76-41D5-9D0B-DF588A1BAB9B}"/>
    <cellStyle name="Процентный 2 2 25 2" xfId="936" xr:uid="{F08E22A9-C9BC-4280-A1CE-36E417315151}"/>
    <cellStyle name="Процентный 2 2 25 3" xfId="1448" xr:uid="{56904352-BD06-4E50-8821-894316CA8A66}"/>
    <cellStyle name="Процентный 2 2 25 4" xfId="1927" xr:uid="{17D3FE08-4F7A-4A86-902F-DBFBB0DE99BE}"/>
    <cellStyle name="Процентный 2 2 25 5" xfId="2385" xr:uid="{C965BB94-3B38-4C97-95F0-201EDEAE6008}"/>
    <cellStyle name="Процентный 2 2 25 6" xfId="2843" xr:uid="{6822863D-A25E-430B-B9C9-2629EFBAB948}"/>
    <cellStyle name="Процентный 2 2 26" xfId="475" xr:uid="{706787C1-BCB0-4182-893F-1E404B9028A0}"/>
    <cellStyle name="Процентный 2 2 26 2" xfId="937" xr:uid="{FB536263-936A-4405-8FC0-62F25957EA85}"/>
    <cellStyle name="Процентный 2 2 26 3" xfId="1449" xr:uid="{F721C66D-89E1-43DC-8280-57E885F8DB22}"/>
    <cellStyle name="Процентный 2 2 26 4" xfId="1928" xr:uid="{BB0BFB6E-F77D-44F3-85DF-1088B9A8888B}"/>
    <cellStyle name="Процентный 2 2 26 5" xfId="2386" xr:uid="{C30C71B6-6F77-4D32-9E23-E6AB659366D5}"/>
    <cellStyle name="Процентный 2 2 26 6" xfId="2844" xr:uid="{AC6B31CE-08B8-4850-B428-C2E779E78D9C}"/>
    <cellStyle name="Процентный 2 2 27" xfId="476" xr:uid="{BBD4C1A4-934B-47A3-AA92-130A707DCDA5}"/>
    <cellStyle name="Процентный 2 2 27 2" xfId="938" xr:uid="{F885DCB8-C5FC-4C69-81E6-0A98D04FF134}"/>
    <cellStyle name="Процентный 2 2 27 3" xfId="1450" xr:uid="{CA2A630F-0A61-49BC-9A0C-3A22D4D1B704}"/>
    <cellStyle name="Процентный 2 2 27 4" xfId="1929" xr:uid="{9FAF8CFB-41CC-4D9A-A168-91647F0ECB92}"/>
    <cellStyle name="Процентный 2 2 27 5" xfId="2387" xr:uid="{0412E708-16E0-4496-9BA5-29B890BD2C50}"/>
    <cellStyle name="Процентный 2 2 27 6" xfId="2845" xr:uid="{DFEEC328-3BCB-4050-AED0-AF3A3095B45D}"/>
    <cellStyle name="Процентный 2 2 28" xfId="477" xr:uid="{666ECF36-350B-4AF1-B28B-8BC2564F5E08}"/>
    <cellStyle name="Процентный 2 2 28 2" xfId="939" xr:uid="{1BCEBD00-7629-48DC-A4E3-460565454FFB}"/>
    <cellStyle name="Процентный 2 2 28 3" xfId="1451" xr:uid="{86F6EE82-E94E-472E-B89F-A70A931738BC}"/>
    <cellStyle name="Процентный 2 2 28 4" xfId="1930" xr:uid="{A76006B6-6725-4002-A239-4460050A1D85}"/>
    <cellStyle name="Процентный 2 2 28 5" xfId="2388" xr:uid="{A3D337E8-259E-4C49-822C-C1DC75E71CCD}"/>
    <cellStyle name="Процентный 2 2 28 6" xfId="2846" xr:uid="{EC967E9B-9C7D-4694-940E-D14E45FCE0A5}"/>
    <cellStyle name="Процентный 2 2 29" xfId="478" xr:uid="{B82F59CE-8DEC-48E2-AC82-D38FBBFB8EAB}"/>
    <cellStyle name="Процентный 2 2 29 2" xfId="940" xr:uid="{D72915A7-4664-4C17-A782-7BA978BB9D6E}"/>
    <cellStyle name="Процентный 2 2 29 3" xfId="1452" xr:uid="{A7A18F9B-1919-460D-A04F-CBC04EE0794D}"/>
    <cellStyle name="Процентный 2 2 29 4" xfId="1931" xr:uid="{76B901E8-A5E2-41C5-B6ED-DCF4DB306E19}"/>
    <cellStyle name="Процентный 2 2 29 5" xfId="2389" xr:uid="{B57DAA71-F721-415C-867F-9F1D6E0B63A3}"/>
    <cellStyle name="Процентный 2 2 29 6" xfId="2847" xr:uid="{EED58EE5-44A6-4EE8-9BCF-862F3F7286E4}"/>
    <cellStyle name="Процентный 2 2 3" xfId="479" xr:uid="{46CD9C36-197B-4980-92E5-8FFD4610A493}"/>
    <cellStyle name="Процентный 2 2 3 2" xfId="941" xr:uid="{E68DAD77-98C5-438A-BA0B-334DF1A713A7}"/>
    <cellStyle name="Процентный 2 2 3 3" xfId="1453" xr:uid="{DDCE6EE0-A498-4757-882F-DE894D35363B}"/>
    <cellStyle name="Процентный 2 2 3 4" xfId="1932" xr:uid="{D6E6951A-BAE8-4567-8A66-8842A5DE70A6}"/>
    <cellStyle name="Процентный 2 2 3 5" xfId="2390" xr:uid="{2EDC6162-9B14-4725-8BEB-AEAA29B8F4E0}"/>
    <cellStyle name="Процентный 2 2 3 6" xfId="2848" xr:uid="{8E5F7D92-316F-4C07-AAC7-20D36BD923B5}"/>
    <cellStyle name="Процентный 2 2 30" xfId="480" xr:uid="{DEF970DF-3877-4888-B7C1-E999D39142C4}"/>
    <cellStyle name="Процентный 2 2 30 2" xfId="942" xr:uid="{ADB55D60-4F81-47EF-9930-855E7BA8D87D}"/>
    <cellStyle name="Процентный 2 2 30 3" xfId="1454" xr:uid="{4B702046-43CA-48AD-B463-98B579E9E9E5}"/>
    <cellStyle name="Процентный 2 2 30 4" xfId="1933" xr:uid="{43439232-923A-47C4-B64E-173A0555F112}"/>
    <cellStyle name="Процентный 2 2 30 5" xfId="2391" xr:uid="{C6B8323E-357A-4FCE-A969-93FB889FC0F0}"/>
    <cellStyle name="Процентный 2 2 30 6" xfId="2849" xr:uid="{1AA7CB4B-DD9C-4C4A-A04F-250ABFB2FA10}"/>
    <cellStyle name="Процентный 2 2 31" xfId="481" xr:uid="{2B12425E-B8AE-4549-97B5-638AE6AEC386}"/>
    <cellStyle name="Процентный 2 2 31 2" xfId="943" xr:uid="{14435F5C-434B-4AE4-A7F5-D38959942ED4}"/>
    <cellStyle name="Процентный 2 2 31 3" xfId="1455" xr:uid="{E539733E-06E3-4B0F-A3A4-107C18BCA68D}"/>
    <cellStyle name="Процентный 2 2 31 4" xfId="1934" xr:uid="{00806CBE-61B3-441E-A09A-572D9EB1945B}"/>
    <cellStyle name="Процентный 2 2 31 5" xfId="2392" xr:uid="{8AA41D45-C563-4ECD-8B92-B5645D1007AB}"/>
    <cellStyle name="Процентный 2 2 31 6" xfId="2850" xr:uid="{6B33997E-BA60-47F7-8805-DCAD943D79BF}"/>
    <cellStyle name="Процентный 2 2 32" xfId="482" xr:uid="{0897CE2C-0127-42B5-A3CD-285CD83C8312}"/>
    <cellStyle name="Процентный 2 2 32 2" xfId="944" xr:uid="{F424F848-3BA6-47E5-9A71-802ECEFE8378}"/>
    <cellStyle name="Процентный 2 2 32 3" xfId="1456" xr:uid="{CF7C7361-7548-4CC2-9FD2-7891B8EEAEA6}"/>
    <cellStyle name="Процентный 2 2 32 4" xfId="1935" xr:uid="{2C249CBA-70BC-46F7-8E03-6D1291541DF9}"/>
    <cellStyle name="Процентный 2 2 32 5" xfId="2393" xr:uid="{F511D023-1DE7-4D54-8815-09328780D1FC}"/>
    <cellStyle name="Процентный 2 2 32 6" xfId="2851" xr:uid="{949E246B-889A-4E53-9214-AF51DDC0CDB4}"/>
    <cellStyle name="Процентный 2 2 33" xfId="483" xr:uid="{B31C1803-5DBA-441F-8FEA-6BAC43BD6819}"/>
    <cellStyle name="Процентный 2 2 33 2" xfId="945" xr:uid="{DDAEF6EC-8102-4F54-B882-D49042B41ABA}"/>
    <cellStyle name="Процентный 2 2 33 3" xfId="1457" xr:uid="{95F0021D-7760-468D-A3E3-F3CB72170D22}"/>
    <cellStyle name="Процентный 2 2 33 4" xfId="1936" xr:uid="{A68F8DD8-A498-4331-85D3-2527C8933F17}"/>
    <cellStyle name="Процентный 2 2 33 5" xfId="2394" xr:uid="{DEFDF6DA-A104-4F8F-8E43-F2AB6114A389}"/>
    <cellStyle name="Процентный 2 2 33 6" xfId="2852" xr:uid="{EA97EA79-6E04-41A1-AA1B-90F183E86E14}"/>
    <cellStyle name="Процентный 2 2 34" xfId="484" xr:uid="{5353AFF4-C0BE-49C0-B272-14C168898243}"/>
    <cellStyle name="Процентный 2 2 34 2" xfId="946" xr:uid="{7F973F31-F334-46F1-ADE0-5FF58FA27B7E}"/>
    <cellStyle name="Процентный 2 2 34 3" xfId="1458" xr:uid="{B32A3A2B-3FE7-498C-AFAA-093222A99BCA}"/>
    <cellStyle name="Процентный 2 2 34 4" xfId="1937" xr:uid="{E5D0EDE9-8ADE-4F63-9AA8-59E0FC7975DA}"/>
    <cellStyle name="Процентный 2 2 34 5" xfId="2395" xr:uid="{6F05DBE2-5732-49B7-8689-31ECE04E3846}"/>
    <cellStyle name="Процентный 2 2 34 6" xfId="2853" xr:uid="{1D32178D-CF47-4FAB-8FF6-FEA9DD09692B}"/>
    <cellStyle name="Процентный 2 2 35" xfId="485" xr:uid="{C4F2471D-2603-4EA3-962A-4D0D0A67ADF7}"/>
    <cellStyle name="Процентный 2 2 35 2" xfId="947" xr:uid="{89A2EEE0-A22A-43CC-8898-CEDBD440198C}"/>
    <cellStyle name="Процентный 2 2 35 3" xfId="1459" xr:uid="{FBFF4EF3-C197-4D35-BE7F-5287876713C1}"/>
    <cellStyle name="Процентный 2 2 35 4" xfId="1938" xr:uid="{A0316C84-3215-407B-8EE7-909D372F6ADF}"/>
    <cellStyle name="Процентный 2 2 35 5" xfId="2396" xr:uid="{B203BAA8-C451-4B0D-921B-F2360CA8881A}"/>
    <cellStyle name="Процентный 2 2 35 6" xfId="2854" xr:uid="{D904F7D6-78D6-422C-BD25-4A0ADBB56161}"/>
    <cellStyle name="Процентный 2 2 36" xfId="486" xr:uid="{10F13D5C-7860-444D-AD70-C3CFB4617DEC}"/>
    <cellStyle name="Процентный 2 2 36 2" xfId="948" xr:uid="{1009B982-8856-48F7-83D8-D69409C4E0BB}"/>
    <cellStyle name="Процентный 2 2 36 3" xfId="1460" xr:uid="{FB9F9D76-868E-411E-8C7B-8A331F76385F}"/>
    <cellStyle name="Процентный 2 2 36 4" xfId="1939" xr:uid="{F16C296F-570E-46EA-AB65-854084B79DEA}"/>
    <cellStyle name="Процентный 2 2 36 5" xfId="2397" xr:uid="{EF23CE23-6039-413B-B2B4-DD4DB20BDE2E}"/>
    <cellStyle name="Процентный 2 2 36 6" xfId="2855" xr:uid="{A400400E-74F3-4DFE-9E86-C1F82A5F43B4}"/>
    <cellStyle name="Процентный 2 2 37" xfId="487" xr:uid="{5FE16F96-DECF-4967-A2C3-CCFF1201DF78}"/>
    <cellStyle name="Процентный 2 2 37 2" xfId="949" xr:uid="{D5E52F07-FC39-405B-B94C-85356E1DDDE5}"/>
    <cellStyle name="Процентный 2 2 37 3" xfId="1461" xr:uid="{5730236D-D4E6-4D88-9B06-ECA61A9DCB23}"/>
    <cellStyle name="Процентный 2 2 37 4" xfId="1940" xr:uid="{2F3D5233-5B31-4794-9414-E536444DA6BE}"/>
    <cellStyle name="Процентный 2 2 37 5" xfId="2398" xr:uid="{0DCE78AD-27D5-4DE1-BD00-898B1BB65199}"/>
    <cellStyle name="Процентный 2 2 37 6" xfId="2856" xr:uid="{CDB923BF-5EDF-4ED8-B3A5-A9459E8B326E}"/>
    <cellStyle name="Процентный 2 2 38" xfId="488" xr:uid="{05DA363E-AE0A-4AD6-BA0B-FBB278F7262C}"/>
    <cellStyle name="Процентный 2 2 38 2" xfId="950" xr:uid="{CE5BADF1-4379-4855-97E4-952D1D9D8F4E}"/>
    <cellStyle name="Процентный 2 2 38 3" xfId="1462" xr:uid="{A9FF3457-B62E-4780-A7C5-95D1594AE30F}"/>
    <cellStyle name="Процентный 2 2 38 4" xfId="1941" xr:uid="{ADDB765C-621C-46E3-8635-79CBB626D863}"/>
    <cellStyle name="Процентный 2 2 38 5" xfId="2399" xr:uid="{38772A61-EB8E-4358-83F6-38D857F4F0F6}"/>
    <cellStyle name="Процентный 2 2 38 6" xfId="2857" xr:uid="{8CCAB4E2-5B6C-43B0-96BD-F3755B2348EC}"/>
    <cellStyle name="Процентный 2 2 39" xfId="489" xr:uid="{00FA7B42-7F1C-4601-A64B-86AF478953D2}"/>
    <cellStyle name="Процентный 2 2 39 2" xfId="951" xr:uid="{A17C5D2F-6A48-4E12-8E94-DBCCA07D0697}"/>
    <cellStyle name="Процентный 2 2 39 3" xfId="1463" xr:uid="{52F00EDD-ACD7-4CE6-A875-203DEFACE586}"/>
    <cellStyle name="Процентный 2 2 39 4" xfId="1942" xr:uid="{72F35C2A-59F7-4CE6-A378-781E4783FC1E}"/>
    <cellStyle name="Процентный 2 2 39 5" xfId="2400" xr:uid="{116B855C-922A-4406-8505-6FFFBC3F7ED9}"/>
    <cellStyle name="Процентный 2 2 39 6" xfId="2858" xr:uid="{802C3C53-1F6A-42B3-99BD-FED3B4C05B33}"/>
    <cellStyle name="Процентный 2 2 4" xfId="490" xr:uid="{538C2981-EC14-4C4A-BC09-29A2BFCBBD7D}"/>
    <cellStyle name="Процентный 2 2 4 2" xfId="952" xr:uid="{09229D32-AF6F-41C1-8385-6FB1B38958D9}"/>
    <cellStyle name="Процентный 2 2 4 3" xfId="1464" xr:uid="{C21B22C0-9A91-45F5-80A1-F24D7B4E3B34}"/>
    <cellStyle name="Процентный 2 2 4 4" xfId="1943" xr:uid="{B7343386-067E-431D-96A4-568044FC1BE5}"/>
    <cellStyle name="Процентный 2 2 4 5" xfId="2401" xr:uid="{81FD80D0-7620-457B-9882-580C1D116EBC}"/>
    <cellStyle name="Процентный 2 2 4 6" xfId="2859" xr:uid="{99D8D095-B2AF-4452-BBAB-F517888DD522}"/>
    <cellStyle name="Процентный 2 2 40" xfId="491" xr:uid="{34E328B3-FFED-4A9E-9EB3-6D7329A60A49}"/>
    <cellStyle name="Процентный 2 2 40 2" xfId="953" xr:uid="{5B1B7EE2-BEA6-4D7E-AF83-E995126DEC31}"/>
    <cellStyle name="Процентный 2 2 40 3" xfId="1465" xr:uid="{A457A567-98BD-4EDB-B92E-7BBC4F1A8E1A}"/>
    <cellStyle name="Процентный 2 2 40 4" xfId="1944" xr:uid="{B17D8438-5EF6-4DB8-821B-257D1965948E}"/>
    <cellStyle name="Процентный 2 2 40 5" xfId="2402" xr:uid="{ABDFA3EC-6B40-4F09-89B2-1C06A7BFE83C}"/>
    <cellStyle name="Процентный 2 2 40 6" xfId="2860" xr:uid="{9725CBA3-5B5A-4180-A590-5511796A1BFE}"/>
    <cellStyle name="Процентный 2 2 41" xfId="492" xr:uid="{9E027C6E-5942-4A3B-8D6F-6BA5D500483B}"/>
    <cellStyle name="Процентный 2 2 41 2" xfId="954" xr:uid="{F1C8B16A-92AC-4D0F-A976-E672C174B68F}"/>
    <cellStyle name="Процентный 2 2 41 3" xfId="1466" xr:uid="{63B094FF-7A31-4F81-ACDD-FF91F2D4B19A}"/>
    <cellStyle name="Процентный 2 2 41 4" xfId="1945" xr:uid="{757951A4-197E-426F-AAD5-8B88197E1AE9}"/>
    <cellStyle name="Процентный 2 2 41 5" xfId="2403" xr:uid="{8E75931E-1B8F-449A-8FE0-DAB8F4CC6967}"/>
    <cellStyle name="Процентный 2 2 41 6" xfId="2861" xr:uid="{00AFCD12-773F-4CF8-86E7-64B79EC9E44F}"/>
    <cellStyle name="Процентный 2 2 42" xfId="493" xr:uid="{9203B6AF-BDC4-41A8-ADAB-52F8FDC99A95}"/>
    <cellStyle name="Процентный 2 2 42 2" xfId="955" xr:uid="{DBBCE5C5-D583-4A10-880D-5BA031BC0C38}"/>
    <cellStyle name="Процентный 2 2 42 3" xfId="1467" xr:uid="{E75FE069-1448-4D55-98A6-530D53C8B6DB}"/>
    <cellStyle name="Процентный 2 2 42 4" xfId="1946" xr:uid="{445E98EA-ED8E-4093-B284-6C6867067B73}"/>
    <cellStyle name="Процентный 2 2 42 5" xfId="2404" xr:uid="{220DC448-F2DC-4432-A02E-A7ED7AD1EC0A}"/>
    <cellStyle name="Процентный 2 2 42 6" xfId="2862" xr:uid="{A6C1C4E5-DBBF-48B5-A96A-9A9C2635214A}"/>
    <cellStyle name="Процентный 2 2 43" xfId="494" xr:uid="{B14A271B-1AAE-462C-B749-C478F8E1A539}"/>
    <cellStyle name="Процентный 2 2 43 2" xfId="956" xr:uid="{30BD18EE-D04A-4FDF-8639-2E4C40121A44}"/>
    <cellStyle name="Процентный 2 2 43 3" xfId="1468" xr:uid="{7B664006-E1BD-47EF-9D8C-F3AC03124A90}"/>
    <cellStyle name="Процентный 2 2 43 4" xfId="1947" xr:uid="{35F5D1B3-7365-4FFD-8E08-96045893DB6F}"/>
    <cellStyle name="Процентный 2 2 43 5" xfId="2405" xr:uid="{35A9C844-DE6E-430B-8EA7-F164A861ADB4}"/>
    <cellStyle name="Процентный 2 2 43 6" xfId="2863" xr:uid="{5F838987-3757-41D7-A7D0-CE04AF46F588}"/>
    <cellStyle name="Процентный 2 2 44" xfId="495" xr:uid="{53E2D2C9-57E8-45FE-812B-3B21F699F899}"/>
    <cellStyle name="Процентный 2 2 44 2" xfId="957" xr:uid="{32323C97-A289-4BB7-BBC6-960027939148}"/>
    <cellStyle name="Процентный 2 2 44 3" xfId="1469" xr:uid="{0272C78F-A05C-46B3-B53B-A55415134198}"/>
    <cellStyle name="Процентный 2 2 44 4" xfId="1948" xr:uid="{E118F4F9-BCC1-4ADF-BCDC-FF7E27BF9DEC}"/>
    <cellStyle name="Процентный 2 2 44 5" xfId="2406" xr:uid="{E9DB5936-7BE9-4C0C-9C46-BC6C33DE4F77}"/>
    <cellStyle name="Процентный 2 2 44 6" xfId="2864" xr:uid="{0DABD839-066B-4803-874E-382251A858EB}"/>
    <cellStyle name="Процентный 2 2 45" xfId="496" xr:uid="{F87540BF-7C65-4C96-B7C9-CDE024ADA2E6}"/>
    <cellStyle name="Процентный 2 2 45 2" xfId="958" xr:uid="{E14AFD20-9D61-4FD1-A53D-76F38A7C3EA4}"/>
    <cellStyle name="Процентный 2 2 45 3" xfId="1470" xr:uid="{447A6B4D-FF46-4BF8-96C7-95C2ED6E40A2}"/>
    <cellStyle name="Процентный 2 2 45 4" xfId="1949" xr:uid="{BD6619D8-76AF-474C-9E24-D9501D8593A8}"/>
    <cellStyle name="Процентный 2 2 45 5" xfId="2407" xr:uid="{D96DA553-5E7B-4E7D-B549-4F8998E21087}"/>
    <cellStyle name="Процентный 2 2 45 6" xfId="2865" xr:uid="{24192B08-D489-4334-BB37-78667556D317}"/>
    <cellStyle name="Процентный 2 2 46" xfId="497" xr:uid="{5D27B6F5-4610-4741-B137-F336954A07D8}"/>
    <cellStyle name="Процентный 2 2 46 2" xfId="959" xr:uid="{80C2BE0F-8C26-4655-9E22-BDB8F5A3904B}"/>
    <cellStyle name="Процентный 2 2 46 3" xfId="1471" xr:uid="{24486C26-5AA7-4471-8488-73540B950EEF}"/>
    <cellStyle name="Процентный 2 2 46 4" xfId="1950" xr:uid="{7E90D3EF-D73A-4B56-8720-06FDF644DC6B}"/>
    <cellStyle name="Процентный 2 2 46 5" xfId="2408" xr:uid="{44F37184-9580-45F5-998C-F355903F1AEA}"/>
    <cellStyle name="Процентный 2 2 46 6" xfId="2866" xr:uid="{2624BC6E-AF09-4E47-A96D-7B802295B716}"/>
    <cellStyle name="Процентный 2 2 47" xfId="498" xr:uid="{5637AE92-BD27-4BA4-BAF1-B025C6EA1839}"/>
    <cellStyle name="Процентный 2 2 47 2" xfId="960" xr:uid="{99D19304-7C56-48A0-92D0-72C68A0C590B}"/>
    <cellStyle name="Процентный 2 2 47 3" xfId="1472" xr:uid="{394FAD98-10EB-42F4-B45C-01DA4486325F}"/>
    <cellStyle name="Процентный 2 2 47 4" xfId="1951" xr:uid="{7E705AF2-1650-4C62-A6AA-87827D44F7B0}"/>
    <cellStyle name="Процентный 2 2 47 5" xfId="2409" xr:uid="{2A01A9FA-AE93-4390-963D-985160B22BE6}"/>
    <cellStyle name="Процентный 2 2 47 6" xfId="2867" xr:uid="{E35F0A8F-2AC9-47EB-8B1B-808DAB22D089}"/>
    <cellStyle name="Процентный 2 2 48" xfId="499" xr:uid="{F6B7214E-1A61-49A0-A171-99351F2160E9}"/>
    <cellStyle name="Процентный 2 2 48 2" xfId="961" xr:uid="{38DD0568-A4D0-4170-9134-893DFCC0DDB2}"/>
    <cellStyle name="Процентный 2 2 48 3" xfId="1473" xr:uid="{34D8F2D1-E95C-4494-AE57-180B76DBDB51}"/>
    <cellStyle name="Процентный 2 2 48 4" xfId="1952" xr:uid="{8ED592B7-1624-4D6B-B56F-7E7EDB3E0A78}"/>
    <cellStyle name="Процентный 2 2 48 5" xfId="2410" xr:uid="{9BD23B2B-D6A2-4EA8-A1F3-DD3818B2C60F}"/>
    <cellStyle name="Процентный 2 2 48 6" xfId="2868" xr:uid="{36F36AA3-6DE8-40D3-8382-1C74F8F25A09}"/>
    <cellStyle name="Процентный 2 2 49" xfId="500" xr:uid="{66A6E8C9-A9A5-4871-9EA7-DC0A34F61CA6}"/>
    <cellStyle name="Процентный 2 2 49 2" xfId="1474" xr:uid="{667D7B93-CFCB-4A78-B54F-14584265A12D}"/>
    <cellStyle name="Процентный 2 2 5" xfId="501" xr:uid="{6ED4F717-C6E2-4A08-8F10-9F7E94BDCDFD}"/>
    <cellStyle name="Процентный 2 2 5 2" xfId="962" xr:uid="{32FD2032-21A6-4BA8-BAAB-5A45362AE7E9}"/>
    <cellStyle name="Процентный 2 2 5 3" xfId="1475" xr:uid="{BCF39932-8DC8-4787-8781-800520A81225}"/>
    <cellStyle name="Процентный 2 2 5 4" xfId="1953" xr:uid="{8139605A-FB13-4423-9F8A-F1E2878973B2}"/>
    <cellStyle name="Процентный 2 2 5 5" xfId="2411" xr:uid="{7F7B2426-0831-4950-AA2D-9870378133AF}"/>
    <cellStyle name="Процентный 2 2 5 6" xfId="2869" xr:uid="{C3FB259C-B346-4386-AD79-6E2B3B7CF652}"/>
    <cellStyle name="Процентный 2 2 50" xfId="920" xr:uid="{CAB4109D-AF9C-4C35-B157-2B5A3D375E71}"/>
    <cellStyle name="Процентный 2 2 51" xfId="1017" xr:uid="{C290C202-FAEF-4849-B486-8AC68B50F122}"/>
    <cellStyle name="Процентный 2 2 52" xfId="1023" xr:uid="{9C5D3C74-6058-46DF-BA7F-814A32AA858D}"/>
    <cellStyle name="Процентный 2 2 53" xfId="1029" xr:uid="{9C866538-A615-4180-9F6C-8B9E9CC305C1}"/>
    <cellStyle name="Процентный 2 2 54" xfId="1035" xr:uid="{8240F52C-0F2A-4393-928D-AC59620146F5}"/>
    <cellStyle name="Процентный 2 2 55" xfId="1041" xr:uid="{470206E8-4526-400B-8E25-25612CAE8063}"/>
    <cellStyle name="Процентный 2 2 56" xfId="1432" xr:uid="{7397F2B3-0138-498F-A7AD-7682F436E875}"/>
    <cellStyle name="Процентный 2 2 57" xfId="1529" xr:uid="{AD17FEF9-2A20-44A1-A00C-DB6D67FEE185}"/>
    <cellStyle name="Процентный 2 2 58" xfId="1535" xr:uid="{671904BF-DE22-45C4-BDAE-8DB069AF0DE8}"/>
    <cellStyle name="Процентный 2 2 59" xfId="1541" xr:uid="{79B04FBC-036C-4342-AAA6-B040B72C5377}"/>
    <cellStyle name="Процентный 2 2 6" xfId="502" xr:uid="{7751F99C-B8F3-4AD4-B974-F8E132C3F6DF}"/>
    <cellStyle name="Процентный 2 2 6 2" xfId="963" xr:uid="{B5F89C8A-28E3-4AD8-A0FA-9F8ACF48C95E}"/>
    <cellStyle name="Процентный 2 2 6 3" xfId="1476" xr:uid="{99E9862C-BCB4-423C-986D-CB3FEB756312}"/>
    <cellStyle name="Процентный 2 2 6 4" xfId="1954" xr:uid="{861DE3AC-28BA-4CCC-9F09-A7D51461D487}"/>
    <cellStyle name="Процентный 2 2 6 5" xfId="2412" xr:uid="{A0DDD6B2-9734-4EA9-A5A2-2B6866052E5A}"/>
    <cellStyle name="Процентный 2 2 6 6" xfId="2870" xr:uid="{6062B287-48A0-4D68-A960-2D65B710EE6C}"/>
    <cellStyle name="Процентный 2 2 60" xfId="1547" xr:uid="{42D06898-1DA4-489B-A62C-296C08388502}"/>
    <cellStyle name="Процентный 2 2 61" xfId="1553" xr:uid="{CEA63CA6-4A96-4A2C-8BFA-327B035403FE}"/>
    <cellStyle name="Процентный 2 2 62" xfId="2369" xr:uid="{A44BB89C-429D-443A-836C-2C1DFFBD8C69}"/>
    <cellStyle name="Процентный 2 2 63" xfId="2827" xr:uid="{FFB85231-B2C3-4DD8-97EA-1ABF20991CF6}"/>
    <cellStyle name="Процентный 2 2 7" xfId="503" xr:uid="{8C10ECAF-854D-4FB1-9721-1DBB3850AA7E}"/>
    <cellStyle name="Процентный 2 2 7 2" xfId="964" xr:uid="{366DA9C1-127C-4815-9EED-696C2738DEDF}"/>
    <cellStyle name="Процентный 2 2 7 3" xfId="1477" xr:uid="{F5078E80-9ECC-438F-824F-710280FCE8E8}"/>
    <cellStyle name="Процентный 2 2 7 4" xfId="1955" xr:uid="{266F2C48-A315-4B19-AFB3-EE729AE03079}"/>
    <cellStyle name="Процентный 2 2 7 5" xfId="2413" xr:uid="{F2ED1620-4642-4E8C-B065-30BA90CF53B2}"/>
    <cellStyle name="Процентный 2 2 7 6" xfId="2871" xr:uid="{91528496-083E-4B03-BE40-0BEB1B4BD9CC}"/>
    <cellStyle name="Процентный 2 2 8" xfId="504" xr:uid="{92D5594B-7222-4073-BB87-32D931393474}"/>
    <cellStyle name="Процентный 2 2 8 2" xfId="965" xr:uid="{4D482F24-EDB9-41A8-A343-9D13393C592A}"/>
    <cellStyle name="Процентный 2 2 8 3" xfId="1478" xr:uid="{34F69291-6B7E-465F-80E9-023414509C8E}"/>
    <cellStyle name="Процентный 2 2 8 4" xfId="1956" xr:uid="{C430DB9A-70CE-4D45-9AF8-1614A9A22441}"/>
    <cellStyle name="Процентный 2 2 8 5" xfId="2414" xr:uid="{06CD56BE-03C4-4819-AEFA-2BF74DC15B2B}"/>
    <cellStyle name="Процентный 2 2 8 6" xfId="2872" xr:uid="{081A371E-C17C-4910-A3D4-337143430D5D}"/>
    <cellStyle name="Процентный 2 2 9" xfId="505" xr:uid="{63D30232-3822-42D2-B72E-D84F45C8D412}"/>
    <cellStyle name="Процентный 2 2 9 2" xfId="966" xr:uid="{7A2E9B31-A84D-4A59-813A-47BF6E0CFDE1}"/>
    <cellStyle name="Процентный 2 2 9 3" xfId="1479" xr:uid="{7462ACB3-9BB3-44CF-A440-2DBB0638F4E4}"/>
    <cellStyle name="Процентный 2 2 9 4" xfId="1957" xr:uid="{4A56B291-B3DA-4928-AF7B-0F1503A8B4B1}"/>
    <cellStyle name="Процентный 2 2 9 5" xfId="2415" xr:uid="{86803FCA-A378-4F75-B855-17976CA72985}"/>
    <cellStyle name="Процентный 2 2 9 6" xfId="2873" xr:uid="{3F24BFF9-3055-4EB8-ADAB-CB606259DFE8}"/>
    <cellStyle name="Процентный 2 20" xfId="506" xr:uid="{39EDA167-2F4E-444B-90FD-5D7887278DE0}"/>
    <cellStyle name="Процентный 2 20 2" xfId="967" xr:uid="{4E194D6A-E248-4F6F-A9E8-1E36683A109F}"/>
    <cellStyle name="Процентный 2 20 3" xfId="1480" xr:uid="{B7CF407A-7998-42DD-BE90-A773F54498BC}"/>
    <cellStyle name="Процентный 2 20 4" xfId="1958" xr:uid="{3BF5BCC5-23CF-4972-8ABE-CF10ADF92B35}"/>
    <cellStyle name="Процентный 2 20 5" xfId="2416" xr:uid="{9A93C411-D93C-4445-811A-15D5011C393A}"/>
    <cellStyle name="Процентный 2 20 6" xfId="2874" xr:uid="{67B197C3-1D45-4245-8194-7A5EB90CBFC7}"/>
    <cellStyle name="Процентный 2 21" xfId="507" xr:uid="{DBB30B47-3A05-42C1-AF15-24E3C7B2EED3}"/>
    <cellStyle name="Процентный 2 21 2" xfId="968" xr:uid="{9F50E712-11EB-4140-A55C-4D907FFBA1C2}"/>
    <cellStyle name="Процентный 2 21 3" xfId="1481" xr:uid="{E25DD9ED-7541-40F0-B29D-05D5248C0F79}"/>
    <cellStyle name="Процентный 2 21 4" xfId="1959" xr:uid="{A21B142C-BBB9-48C9-9A9E-10181ABF0872}"/>
    <cellStyle name="Процентный 2 21 5" xfId="2417" xr:uid="{22C73104-3CF8-4CAD-8501-DEF048531E74}"/>
    <cellStyle name="Процентный 2 21 6" xfId="2875" xr:uid="{FDBD930F-7F14-42C3-9320-75907711E276}"/>
    <cellStyle name="Процентный 2 22" xfId="508" xr:uid="{CE2FB7AB-81BA-452E-BAE0-93D931E2FDF2}"/>
    <cellStyle name="Процентный 2 22 2" xfId="969" xr:uid="{99F54E45-3FCD-4E34-8E95-9CFEA76D2A85}"/>
    <cellStyle name="Процентный 2 22 3" xfId="1482" xr:uid="{C45B29DD-3451-4BAA-ADFB-AA0E4128F824}"/>
    <cellStyle name="Процентный 2 22 4" xfId="1960" xr:uid="{B9A1D663-B3AF-43C6-9EBC-A8937685F50F}"/>
    <cellStyle name="Процентный 2 22 5" xfId="2418" xr:uid="{411C23AE-E6B8-45F0-BFAB-343706531CE1}"/>
    <cellStyle name="Процентный 2 22 6" xfId="2876" xr:uid="{FED0AC3B-46C0-4E40-8C3A-605BA34ACCAA}"/>
    <cellStyle name="Процентный 2 23" xfId="509" xr:uid="{01873937-FE37-45F9-BEC3-1BEF79D402F9}"/>
    <cellStyle name="Процентный 2 23 2" xfId="970" xr:uid="{6DE20BE4-CE28-4268-B848-F6A59457FABF}"/>
    <cellStyle name="Процентный 2 23 3" xfId="1483" xr:uid="{5D58DC04-7BE0-47AE-AB99-7351B72AA328}"/>
    <cellStyle name="Процентный 2 23 4" xfId="1961" xr:uid="{40325280-2A19-4A3F-9E58-A647A597A32A}"/>
    <cellStyle name="Процентный 2 23 5" xfId="2419" xr:uid="{53974D9A-AEAA-4AD7-B8AA-874AA64B02D6}"/>
    <cellStyle name="Процентный 2 23 6" xfId="2877" xr:uid="{9CCC092F-3BDC-4FE1-B444-7682B30D3305}"/>
    <cellStyle name="Процентный 2 24" xfId="510" xr:uid="{954BABD9-5452-4BA4-9ADC-A54C98A62228}"/>
    <cellStyle name="Процентный 2 24 2" xfId="971" xr:uid="{B1D51A97-8053-4048-8A53-E0B2226BC4D2}"/>
    <cellStyle name="Процентный 2 24 3" xfId="1484" xr:uid="{E9AF7B51-1B62-4B85-95A1-48B112988F56}"/>
    <cellStyle name="Процентный 2 24 4" xfId="1962" xr:uid="{1D4CB20F-325B-4B1D-BF72-5F7B62BF287D}"/>
    <cellStyle name="Процентный 2 24 5" xfId="2420" xr:uid="{30EE88E7-D814-4205-8E93-38694ED1857A}"/>
    <cellStyle name="Процентный 2 24 6" xfId="2878" xr:uid="{8CA01AE4-A2E6-44DB-8869-04D2C9676ACD}"/>
    <cellStyle name="Процентный 2 25" xfId="511" xr:uid="{EE0BF74D-4817-4C3F-B9CD-CDC5EBF336E7}"/>
    <cellStyle name="Процентный 2 25 2" xfId="972" xr:uid="{D04DBA59-BED7-48F7-80DD-63816402CA02}"/>
    <cellStyle name="Процентный 2 25 3" xfId="1485" xr:uid="{788E58FA-5841-4CBD-8C2A-CDC2FB1A046D}"/>
    <cellStyle name="Процентный 2 25 4" xfId="1963" xr:uid="{1D69698C-36C9-4FB4-895F-FC2F25418CA7}"/>
    <cellStyle name="Процентный 2 25 5" xfId="2421" xr:uid="{0110F94E-69C9-42BE-BD4C-920EE168C92D}"/>
    <cellStyle name="Процентный 2 25 6" xfId="2879" xr:uid="{16C5EA8B-CB82-4CF6-8881-A4C4A79E7C43}"/>
    <cellStyle name="Процентный 2 26" xfId="512" xr:uid="{FB5AE688-99ED-4213-9C4B-73AA327B22E7}"/>
    <cellStyle name="Процентный 2 26 2" xfId="973" xr:uid="{1654C417-FE1C-4DF6-B6B5-83102B6CD5F8}"/>
    <cellStyle name="Процентный 2 26 3" xfId="1486" xr:uid="{811AFE71-F07D-491C-9451-561A2CB88DC0}"/>
    <cellStyle name="Процентный 2 26 4" xfId="1964" xr:uid="{0780CEB2-91A0-401C-90E7-700F39A3A32A}"/>
    <cellStyle name="Процентный 2 26 5" xfId="2422" xr:uid="{C858950F-0FDA-416B-9E16-88EB8282D507}"/>
    <cellStyle name="Процентный 2 26 6" xfId="2880" xr:uid="{35C7DE93-0C7F-4719-AD67-5CF9A80BD082}"/>
    <cellStyle name="Процентный 2 27" xfId="513" xr:uid="{49B4DA30-9241-474C-B188-C9544C530A51}"/>
    <cellStyle name="Процентный 2 27 2" xfId="974" xr:uid="{668FB455-9FCB-4C55-A65E-CEC205939356}"/>
    <cellStyle name="Процентный 2 27 3" xfId="1487" xr:uid="{7AB2C454-5434-4B92-8152-F0C8F25342F6}"/>
    <cellStyle name="Процентный 2 27 4" xfId="1965" xr:uid="{41A5B838-41CD-418C-8995-4EC56823BD12}"/>
    <cellStyle name="Процентный 2 27 5" xfId="2423" xr:uid="{9ED7A152-1833-4BF8-BBB9-B791551D01B0}"/>
    <cellStyle name="Процентный 2 27 6" xfId="2881" xr:uid="{2CA1CE99-E8E2-4491-9B05-0F5A7744E739}"/>
    <cellStyle name="Процентный 2 28" xfId="514" xr:uid="{4FC82AEE-78DB-43BE-89B6-CEB5CE7C9A65}"/>
    <cellStyle name="Процентный 2 28 2" xfId="975" xr:uid="{FE27C494-58A8-4D12-A4D6-774399A7F636}"/>
    <cellStyle name="Процентный 2 28 3" xfId="1488" xr:uid="{B2BEE190-4966-402F-938B-F4F631015932}"/>
    <cellStyle name="Процентный 2 28 4" xfId="1966" xr:uid="{BFC4FA6D-B0DE-40C7-9928-C189F8849E59}"/>
    <cellStyle name="Процентный 2 28 5" xfId="2424" xr:uid="{427D49BC-D1BA-4CA2-8F5D-CE82B0103EF4}"/>
    <cellStyle name="Процентный 2 28 6" xfId="2882" xr:uid="{90BFF76C-A9A3-4284-9525-555CE6ECBA5D}"/>
    <cellStyle name="Процентный 2 29" xfId="515" xr:uid="{63E56D4B-75D5-48E2-993B-D30BCFC44B99}"/>
    <cellStyle name="Процентный 2 29 2" xfId="976" xr:uid="{204E48C6-59CE-4ED3-BC4F-CF5F6C49B69A}"/>
    <cellStyle name="Процентный 2 29 3" xfId="1489" xr:uid="{7C6E1F9F-54E1-4B15-B0EC-3E34399C1DBF}"/>
    <cellStyle name="Процентный 2 29 4" xfId="1967" xr:uid="{2DA328FD-D997-45F4-A051-68848565597F}"/>
    <cellStyle name="Процентный 2 29 5" xfId="2425" xr:uid="{31900C23-F8A9-488C-9B6D-583C98EB4F78}"/>
    <cellStyle name="Процентный 2 29 6" xfId="2883" xr:uid="{6B024C66-2FEE-4B21-B482-0A24B12889C6}"/>
    <cellStyle name="Процентный 2 3" xfId="516" xr:uid="{B215E674-EBA4-4BA7-B018-423D20359161}"/>
    <cellStyle name="Процентный 2 30" xfId="517" xr:uid="{4F4C34FA-684B-44C7-A061-2729E446C42F}"/>
    <cellStyle name="Процентный 2 30 2" xfId="977" xr:uid="{87DDE2F0-0FF6-4354-91C2-142399A9AAA3}"/>
    <cellStyle name="Процентный 2 30 3" xfId="1490" xr:uid="{31FCAA6F-2F58-4528-A8D3-5D6E71FEA7E2}"/>
    <cellStyle name="Процентный 2 30 4" xfId="1968" xr:uid="{CB63A100-DB81-4338-B94A-B2D18E2ED6FE}"/>
    <cellStyle name="Процентный 2 30 5" xfId="2426" xr:uid="{8965B1F0-BE1A-4536-A5AE-B4525BE7E81F}"/>
    <cellStyle name="Процентный 2 30 6" xfId="2884" xr:uid="{AAA173B7-94D7-4B60-A81D-7ACB32BFF579}"/>
    <cellStyle name="Процентный 2 31" xfId="518" xr:uid="{E69DB807-24BB-4160-993E-97772A79A36D}"/>
    <cellStyle name="Процентный 2 31 2" xfId="978" xr:uid="{7D1AB004-B0C7-4A4D-8042-D671D9A2F515}"/>
    <cellStyle name="Процентный 2 31 3" xfId="1491" xr:uid="{8F6B4996-4BB6-40DC-92C5-78220ECA0D3F}"/>
    <cellStyle name="Процентный 2 31 4" xfId="1969" xr:uid="{6BE5C4CE-A0B4-4730-828D-E15851F805C0}"/>
    <cellStyle name="Процентный 2 31 5" xfId="2427" xr:uid="{38491D3A-9356-4AB0-9B36-FE10893C7931}"/>
    <cellStyle name="Процентный 2 31 6" xfId="2885" xr:uid="{199B3BA7-8C22-4BC4-864A-DDA5D2427285}"/>
    <cellStyle name="Процентный 2 32" xfId="519" xr:uid="{9CA4A23F-C47B-4779-9514-22703C510673}"/>
    <cellStyle name="Процентный 2 32 2" xfId="979" xr:uid="{82ACBE88-CBAE-4D7B-9E87-7FE547CD076C}"/>
    <cellStyle name="Процентный 2 32 3" xfId="1492" xr:uid="{7A2DA47E-74CC-4AF2-9083-5A0795999896}"/>
    <cellStyle name="Процентный 2 32 4" xfId="1970" xr:uid="{06DEF14B-ABED-4C28-BA15-CAEB0919B568}"/>
    <cellStyle name="Процентный 2 32 5" xfId="2428" xr:uid="{1CEF2D4A-9BD3-4042-874A-D1ADAC777CD6}"/>
    <cellStyle name="Процентный 2 32 6" xfId="2886" xr:uid="{B4823453-6FD7-494F-B4E2-8A8071619C5E}"/>
    <cellStyle name="Процентный 2 33" xfId="520" xr:uid="{EBDDDC42-D9B9-43F1-BB69-AE904D2B5577}"/>
    <cellStyle name="Процентный 2 33 2" xfId="980" xr:uid="{7FF1D559-FA90-4CD9-B59F-27A878E223E1}"/>
    <cellStyle name="Процентный 2 33 3" xfId="1493" xr:uid="{43DC2075-13A7-4946-900E-FD33D9BF89CA}"/>
    <cellStyle name="Процентный 2 33 4" xfId="1971" xr:uid="{2CB84798-0C1F-48CB-A03A-10134DA98F76}"/>
    <cellStyle name="Процентный 2 33 5" xfId="2429" xr:uid="{773D65FE-FA77-4A21-BE7B-5A1BA026929A}"/>
    <cellStyle name="Процентный 2 33 6" xfId="2887" xr:uid="{95805822-B824-462C-8A1D-B0637BD8083B}"/>
    <cellStyle name="Процентный 2 34" xfId="521" xr:uid="{CA2AD63C-B4AE-4652-BA21-BD342313BC20}"/>
    <cellStyle name="Процентный 2 34 2" xfId="981" xr:uid="{98800EA2-B6B1-4301-B7B8-5DAA6647051F}"/>
    <cellStyle name="Процентный 2 34 3" xfId="1494" xr:uid="{3650E54C-32EA-44B7-8FF3-FBF2A65F0605}"/>
    <cellStyle name="Процентный 2 34 4" xfId="1972" xr:uid="{C134A1A8-087A-420C-8CF6-7EB2C2522F3F}"/>
    <cellStyle name="Процентный 2 34 5" xfId="2430" xr:uid="{06367584-C9C5-4783-842E-73C787A78575}"/>
    <cellStyle name="Процентный 2 34 6" xfId="2888" xr:uid="{202F1ED4-CB34-4079-8E25-0ACD5D59B5FD}"/>
    <cellStyle name="Процентный 2 35" xfId="522" xr:uid="{AC144E32-BD0D-470A-BD46-B647CD1027D7}"/>
    <cellStyle name="Процентный 2 35 2" xfId="982" xr:uid="{ADF00450-7FB5-4BBE-8001-D0C01B4F4DBF}"/>
    <cellStyle name="Процентный 2 35 3" xfId="1495" xr:uid="{C3094093-A3EE-4437-8DDF-191BBC4F0D9E}"/>
    <cellStyle name="Процентный 2 35 4" xfId="1973" xr:uid="{471906D5-5750-49F3-BF94-26E595EB8932}"/>
    <cellStyle name="Процентный 2 35 5" xfId="2431" xr:uid="{E3426DAF-EC8A-42E9-9D46-DB5983FF6596}"/>
    <cellStyle name="Процентный 2 35 6" xfId="2889" xr:uid="{5C47778E-C67D-43D7-A363-5C048C95D656}"/>
    <cellStyle name="Процентный 2 36" xfId="523" xr:uid="{E66FE6CB-2FC5-4D83-B5CB-7F0A0E6153F3}"/>
    <cellStyle name="Процентный 2 36 2" xfId="983" xr:uid="{F10FB8D6-F59A-40AB-9919-89E0D15CB9AD}"/>
    <cellStyle name="Процентный 2 36 3" xfId="1496" xr:uid="{22B76DF0-BF54-4D9C-A16E-B1947DB82D76}"/>
    <cellStyle name="Процентный 2 36 4" xfId="1974" xr:uid="{69C5B309-FAD7-42EA-8951-0A27754D3301}"/>
    <cellStyle name="Процентный 2 36 5" xfId="2432" xr:uid="{C4E0567B-C5D5-493E-8B7D-DA5CBD019DC5}"/>
    <cellStyle name="Процентный 2 36 6" xfId="2890" xr:uid="{2236A575-49CF-481A-8E51-0F46BB2D8565}"/>
    <cellStyle name="Процентный 2 37" xfId="524" xr:uid="{E02B8489-09FF-49A9-B80E-0849EAD9CED9}"/>
    <cellStyle name="Процентный 2 37 2" xfId="984" xr:uid="{19F771FB-F676-4617-90F6-728E64527C3E}"/>
    <cellStyle name="Процентный 2 37 3" xfId="1497" xr:uid="{0E39E813-5201-4C7D-8273-2BEFD381245C}"/>
    <cellStyle name="Процентный 2 37 4" xfId="1975" xr:uid="{2760AED1-4E4D-4774-AFCE-E03212E40D77}"/>
    <cellStyle name="Процентный 2 37 5" xfId="2433" xr:uid="{172CE7A1-714A-4227-B79E-9A166823D894}"/>
    <cellStyle name="Процентный 2 37 6" xfId="2891" xr:uid="{4B980729-BE03-445A-8E3A-5F60F7297584}"/>
    <cellStyle name="Процентный 2 38" xfId="525" xr:uid="{C95D3A4E-2D9B-4484-A183-CFBCFF0AEA4F}"/>
    <cellStyle name="Процентный 2 38 2" xfId="985" xr:uid="{A3613A55-0256-453C-9CCB-6E3A820FC4B8}"/>
    <cellStyle name="Процентный 2 38 3" xfId="1498" xr:uid="{42678821-A05C-455A-83D3-8545B9FA9700}"/>
    <cellStyle name="Процентный 2 38 4" xfId="1976" xr:uid="{97143064-A2E8-4D90-80E1-8751426919C9}"/>
    <cellStyle name="Процентный 2 38 5" xfId="2434" xr:uid="{928F5F03-D1DD-4BDB-A300-B508B7DAD6D7}"/>
    <cellStyle name="Процентный 2 38 6" xfId="2892" xr:uid="{19B9CEE6-A4E4-401D-BC68-2B12BD9BEE4F}"/>
    <cellStyle name="Процентный 2 39" xfId="526" xr:uid="{BBA9FD65-90CE-474E-82FB-371C3129D15F}"/>
    <cellStyle name="Процентный 2 39 2" xfId="986" xr:uid="{8D8B9ACE-304C-46F5-A9E6-93DF3A4AE21E}"/>
    <cellStyle name="Процентный 2 39 3" xfId="1499" xr:uid="{3679FB5E-5E30-4AEE-8B93-EE0B6EC9FC46}"/>
    <cellStyle name="Процентный 2 39 4" xfId="1977" xr:uid="{7487448D-AFCE-48F8-BD9C-2D09E21B658F}"/>
    <cellStyle name="Процентный 2 39 5" xfId="2435" xr:uid="{F85F5177-9B4C-42DA-BBD3-A170541F5FC6}"/>
    <cellStyle name="Процентный 2 39 6" xfId="2893" xr:uid="{A254D75C-5A5E-478B-B71B-6B6CE4863FE1}"/>
    <cellStyle name="Процентный 2 4" xfId="527" xr:uid="{FD16F697-6E76-42BB-86AF-51DCC9E6316F}"/>
    <cellStyle name="Процентный 2 4 2" xfId="528" xr:uid="{488E8369-89DF-428E-9E12-D42806803001}"/>
    <cellStyle name="Процентный 2 4 2 2" xfId="987" xr:uid="{631CDE3F-FCFF-47AD-87C7-06446D7019C1}"/>
    <cellStyle name="Процентный 2 4 2 3" xfId="1501" xr:uid="{11A56C1A-C324-42AE-9004-21764D5D3331}"/>
    <cellStyle name="Процентный 2 4 2 4" xfId="1978" xr:uid="{FE58ADFE-8962-4805-B67E-8EECA944B582}"/>
    <cellStyle name="Процентный 2 4 2 5" xfId="2436" xr:uid="{7F3F7AA0-661E-4779-8E76-2023ABC3ACB7}"/>
    <cellStyle name="Процентный 2 4 2 6" xfId="2894" xr:uid="{21D84387-68B3-4323-BD17-6A150FC6758E}"/>
    <cellStyle name="Процентный 2 4 3" xfId="1500" xr:uid="{0DFD2C1F-12B6-4587-A45C-531DF80E1A6C}"/>
    <cellStyle name="Процентный 2 40" xfId="529" xr:uid="{D6E3B57A-30E9-4FE2-BB0B-1A1E3A176199}"/>
    <cellStyle name="Процентный 2 40 2" xfId="988" xr:uid="{5A215D49-2A2A-4512-87A3-26F34F1A339E}"/>
    <cellStyle name="Процентный 2 40 3" xfId="1502" xr:uid="{B8CA2D2D-322D-4CA0-A998-376244A11A7E}"/>
    <cellStyle name="Процентный 2 40 4" xfId="1979" xr:uid="{353BE74A-769B-474A-ABF2-944FD1D0C29E}"/>
    <cellStyle name="Процентный 2 40 5" xfId="2437" xr:uid="{21999B8F-8299-4479-93E3-90B87C799583}"/>
    <cellStyle name="Процентный 2 40 6" xfId="2895" xr:uid="{A7110797-9B34-4E87-B085-015024D320E8}"/>
    <cellStyle name="Процентный 2 41" xfId="530" xr:uid="{9C86FFD2-675D-45F9-8AE9-A820DE2EF8EE}"/>
    <cellStyle name="Процентный 2 41 2" xfId="989" xr:uid="{DBD351E1-308F-4084-AEDE-4C686182A2DE}"/>
    <cellStyle name="Процентный 2 41 3" xfId="1503" xr:uid="{2F35B1BA-5297-4D09-8B42-92C9E4D84101}"/>
    <cellStyle name="Процентный 2 41 4" xfId="1980" xr:uid="{1FFA5306-802B-4DED-B520-E3794A8FC6D6}"/>
    <cellStyle name="Процентный 2 41 5" xfId="2438" xr:uid="{B7CF499F-8126-4356-902A-1547CD04D5AE}"/>
    <cellStyle name="Процентный 2 41 6" xfId="2896" xr:uid="{75CCBBA5-842C-4320-8356-7FAE1115EF1E}"/>
    <cellStyle name="Процентный 2 42" xfId="531" xr:uid="{3FA42A24-0F0E-4992-AC69-433011279E3E}"/>
    <cellStyle name="Процентный 2 42 2" xfId="990" xr:uid="{D0C56B77-02D2-416E-B2F3-830F8825A01D}"/>
    <cellStyle name="Процентный 2 42 3" xfId="1504" xr:uid="{96E93161-7980-4208-AD99-F124D03D1279}"/>
    <cellStyle name="Процентный 2 42 4" xfId="1981" xr:uid="{03EF3E14-868F-477A-B8B9-1E6DDF31DDD4}"/>
    <cellStyle name="Процентный 2 42 5" xfId="2439" xr:uid="{A36D3206-BB5B-4DAA-B43A-55821A2A48F2}"/>
    <cellStyle name="Процентный 2 42 6" xfId="2897" xr:uid="{DD4FBB91-357B-4116-BA19-03C2A7823C92}"/>
    <cellStyle name="Процентный 2 43" xfId="532" xr:uid="{5DCE19E2-67AB-4871-BBEC-588C1EB57AB7}"/>
    <cellStyle name="Процентный 2 43 2" xfId="991" xr:uid="{BA25D973-0F16-4E06-9017-D688BE97996B}"/>
    <cellStyle name="Процентный 2 43 3" xfId="1505" xr:uid="{CCEA3947-4497-4446-A465-E152E1E608C8}"/>
    <cellStyle name="Процентный 2 43 4" xfId="1982" xr:uid="{E058DAD8-23BC-4774-AC96-4671683912B8}"/>
    <cellStyle name="Процентный 2 43 5" xfId="2440" xr:uid="{AEC531DC-E903-45A9-94FC-3A0404DF1B48}"/>
    <cellStyle name="Процентный 2 43 6" xfId="2898" xr:uid="{C21318F7-7FC5-4208-8707-06B4D6F5607E}"/>
    <cellStyle name="Процентный 2 44" xfId="533" xr:uid="{1020D383-DF70-4881-A488-440011439043}"/>
    <cellStyle name="Процентный 2 44 2" xfId="992" xr:uid="{0A254D85-2E3E-45E9-B4B2-A0133C625326}"/>
    <cellStyle name="Процентный 2 44 3" xfId="1506" xr:uid="{A7041107-20E3-47D0-B17F-DA5CA3BEA541}"/>
    <cellStyle name="Процентный 2 44 4" xfId="1983" xr:uid="{D85DDC87-DB1F-4625-9282-E78343706125}"/>
    <cellStyle name="Процентный 2 44 5" xfId="2441" xr:uid="{01C2FA24-7345-4F16-AE48-AEDCE0209017}"/>
    <cellStyle name="Процентный 2 44 6" xfId="2899" xr:uid="{D7BCF0E4-12B9-403A-A35B-39DBBFFA39B9}"/>
    <cellStyle name="Процентный 2 45" xfId="534" xr:uid="{7E00FBCA-0F68-4E49-82E7-9223BB7912D2}"/>
    <cellStyle name="Процентный 2 45 2" xfId="993" xr:uid="{6D946FAB-8ECA-4240-B3FE-EBCD303D0452}"/>
    <cellStyle name="Процентный 2 45 3" xfId="1507" xr:uid="{E8FD2894-9603-4DFF-99A2-693432518407}"/>
    <cellStyle name="Процентный 2 45 4" xfId="1984" xr:uid="{9EAB158A-30C0-4B69-BA45-2DE85B7D49F9}"/>
    <cellStyle name="Процентный 2 45 5" xfId="2442" xr:uid="{EF0A92BA-3C5F-48B9-867F-408A6F6DA4A0}"/>
    <cellStyle name="Процентный 2 45 6" xfId="2900" xr:uid="{1D981B4D-D334-4F99-95E0-488D05ECC104}"/>
    <cellStyle name="Процентный 2 46" xfId="535" xr:uid="{1C6C8428-81C5-4A12-BE2D-3B8E396E12FB}"/>
    <cellStyle name="Процентный 2 46 2" xfId="994" xr:uid="{34054572-35F7-4456-8CF9-74EE6C82060B}"/>
    <cellStyle name="Процентный 2 46 3" xfId="1508" xr:uid="{5DFF81C1-922C-4B01-A497-0CD3A4A3045E}"/>
    <cellStyle name="Процентный 2 46 4" xfId="1985" xr:uid="{0DA668E3-42CE-4DDA-A796-CE74D1111DBB}"/>
    <cellStyle name="Процентный 2 46 5" xfId="2443" xr:uid="{0B76F82D-5B68-466B-85AA-18B44D232145}"/>
    <cellStyle name="Процентный 2 46 6" xfId="2901" xr:uid="{94C452D6-2782-43DB-8ED6-60301CE07A96}"/>
    <cellStyle name="Процентный 2 47" xfId="536" xr:uid="{D6FA3104-84E0-4906-8E40-20559E887E4B}"/>
    <cellStyle name="Процентный 2 47 2" xfId="995" xr:uid="{3DD9EC91-3AED-4724-9052-D8AA634D9898}"/>
    <cellStyle name="Процентный 2 47 3" xfId="1509" xr:uid="{A7E46BE0-D25A-4F1D-8D05-974F774CB3DC}"/>
    <cellStyle name="Процентный 2 47 4" xfId="1986" xr:uid="{4F3EEB66-6C22-46D2-8848-23764FC12A22}"/>
    <cellStyle name="Процентный 2 47 5" xfId="2444" xr:uid="{A7008AFE-4C68-4AB3-BED7-B7758003C818}"/>
    <cellStyle name="Процентный 2 47 6" xfId="2902" xr:uid="{E5FF9C09-6583-4D9E-A3B0-CAA6EB5B746F}"/>
    <cellStyle name="Процентный 2 48" xfId="537" xr:uid="{65377CE7-776F-4921-BD85-52F4C153DFCB}"/>
    <cellStyle name="Процентный 2 48 2" xfId="996" xr:uid="{37309F5E-4262-414D-806F-150D216AE43D}"/>
    <cellStyle name="Процентный 2 48 3" xfId="1510" xr:uid="{B1FA118F-07E7-4B8D-8FC4-A35C80469C81}"/>
    <cellStyle name="Процентный 2 48 4" xfId="1987" xr:uid="{15173A78-1478-45F0-BD9E-8B6B94BA33B8}"/>
    <cellStyle name="Процентный 2 48 5" xfId="2445" xr:uid="{F359ADB0-7008-48A3-B4E9-2CC9BB472219}"/>
    <cellStyle name="Процентный 2 48 6" xfId="2903" xr:uid="{DFD69BC1-9E0F-4391-9BD8-ADA13FF7382A}"/>
    <cellStyle name="Процентный 2 49" xfId="538" xr:uid="{C7F3F457-3B39-434C-817C-CC2D72D80238}"/>
    <cellStyle name="Процентный 2 49 2" xfId="1511" xr:uid="{9CBD59E9-371D-41DB-8A6D-AD8ABC910AA4}"/>
    <cellStyle name="Процентный 2 5" xfId="539" xr:uid="{665FB5F1-D15D-4264-9B0D-62C0BBEFBB56}"/>
    <cellStyle name="Процентный 2 5 2" xfId="997" xr:uid="{942CAAB2-5D60-4441-9746-021950ED033A}"/>
    <cellStyle name="Процентный 2 5 3" xfId="1512" xr:uid="{D66F032A-3DA4-4340-8C6F-72E8A4999C13}"/>
    <cellStyle name="Процентный 2 5 4" xfId="1988" xr:uid="{82C42F0A-D399-49EF-9FA7-D9BFA86E015B}"/>
    <cellStyle name="Процентный 2 5 5" xfId="2446" xr:uid="{FF313CB3-5226-4356-A88B-D94EDD9F5FDA}"/>
    <cellStyle name="Процентный 2 5 6" xfId="2904" xr:uid="{4B4AFCA2-5CD7-46D1-9655-BD3CC45BCFF5}"/>
    <cellStyle name="Процентный 2 50" xfId="909" xr:uid="{75157D0C-4427-41F0-A6DB-5657C9EB76E5}"/>
    <cellStyle name="Процентный 2 51" xfId="1421" xr:uid="{75E973EB-4A56-4C4C-B62E-F76838F22B3E}"/>
    <cellStyle name="Процентный 2 52" xfId="2358" xr:uid="{D73A2537-1DCF-4463-9055-DC36C25ECABE}"/>
    <cellStyle name="Процентный 2 53" xfId="2816" xr:uid="{B374E459-9EE7-453C-BD44-020E5CECB4C8}"/>
    <cellStyle name="Процентный 2 6" xfId="540" xr:uid="{C195D904-A45D-4E8A-88A9-4BAAF7DA6125}"/>
    <cellStyle name="Процентный 2 6 2" xfId="998" xr:uid="{9A849982-15AF-4E6A-B979-345D74280AFC}"/>
    <cellStyle name="Процентный 2 6 3" xfId="1513" xr:uid="{AA0C4FE8-91C5-4195-A214-447193E82633}"/>
    <cellStyle name="Процентный 2 6 4" xfId="1989" xr:uid="{F82D140D-2797-44B6-856F-E20C736717B0}"/>
    <cellStyle name="Процентный 2 6 5" xfId="2447" xr:uid="{7725981C-2746-410A-9191-DAED718500FB}"/>
    <cellStyle name="Процентный 2 6 6" xfId="2905" xr:uid="{375FCB0D-592E-4C74-A0CB-631B5C9D529E}"/>
    <cellStyle name="Процентный 2 7" xfId="541" xr:uid="{E483DE55-438A-4590-A496-03625485D9A5}"/>
    <cellStyle name="Процентный 2 7 2" xfId="999" xr:uid="{158B0E69-5FE1-4BB6-B4E3-748596FCBB10}"/>
    <cellStyle name="Процентный 2 7 3" xfId="1514" xr:uid="{A8E00390-32D2-4FDE-98B4-398B7F7CFA7B}"/>
    <cellStyle name="Процентный 2 7 4" xfId="1990" xr:uid="{BF64AB46-17F5-4B42-B0C1-6D9272BD8F56}"/>
    <cellStyle name="Процентный 2 7 5" xfId="2448" xr:uid="{30F687FA-6252-4C5E-9904-4042D7E47483}"/>
    <cellStyle name="Процентный 2 7 6" xfId="2906" xr:uid="{AEF921E1-8087-480A-89D3-85D0FC1537DC}"/>
    <cellStyle name="Процентный 2 8" xfId="542" xr:uid="{9166C4E1-CD50-40EB-AE56-BD10B522A0C2}"/>
    <cellStyle name="Процентный 2 8 2" xfId="1000" xr:uid="{6C3685F9-CBDE-4322-8005-2FB68582AEE6}"/>
    <cellStyle name="Процентный 2 8 3" xfId="1515" xr:uid="{6E22D1F7-7345-4D5A-9C58-8C2DB6B2AC69}"/>
    <cellStyle name="Процентный 2 8 4" xfId="1991" xr:uid="{DAD8B1DA-3623-4683-8F28-1DF67120220E}"/>
    <cellStyle name="Процентный 2 8 5" xfId="2449" xr:uid="{42920FB8-0457-4B50-B9F0-409B7FD5D6FF}"/>
    <cellStyle name="Процентный 2 8 6" xfId="2907" xr:uid="{9A64AA68-40A2-46A9-AB77-E9241BC90113}"/>
    <cellStyle name="Процентный 2 9" xfId="543" xr:uid="{F9DD6FB0-DE87-4E02-817C-3C271B932E9C}"/>
    <cellStyle name="Процентный 2 9 2" xfId="1001" xr:uid="{6601E1CD-5A81-4F68-A949-BF897CB24ABE}"/>
    <cellStyle name="Процентный 2 9 3" xfId="1516" xr:uid="{44522835-07DA-4CF3-BA53-A28C67A37AB6}"/>
    <cellStyle name="Процентный 2 9 4" xfId="1992" xr:uid="{D592FA4A-A4FA-4E4E-9742-51C0DA36C08C}"/>
    <cellStyle name="Процентный 2 9 5" xfId="2450" xr:uid="{51D0E10C-3F78-4F85-887D-6893A023F4BE}"/>
    <cellStyle name="Процентный 2 9 6" xfId="2908" xr:uid="{B7E3ED7A-AF15-4BC4-91F8-2131C8845248}"/>
    <cellStyle name="Финансовый 2" xfId="544" xr:uid="{5CC31784-7FEE-475F-BD1B-C952D39393AF}"/>
    <cellStyle name="Финансовый 2 2" xfId="545" xr:uid="{EA408D4E-B36D-4602-909D-40C0B9A4EC21}"/>
    <cellStyle name="Финансовый 2 2 2" xfId="546" xr:uid="{94AAA7B7-E42A-4DCF-8E15-0006259B85C0}"/>
    <cellStyle name="Финансовый 2 2 2 2" xfId="1004" xr:uid="{F97807DD-B17F-405A-8076-ED78B7B5FFCC}"/>
    <cellStyle name="Финансовый 2 2 2 3" xfId="1519" xr:uid="{AF2182FA-1A03-4169-8C87-E56F47D1F890}"/>
    <cellStyle name="Финансовый 2 2 2 4" xfId="1995" xr:uid="{F068CACC-637E-4F5A-9C68-B6AF0F7DB37B}"/>
    <cellStyle name="Финансовый 2 2 2 5" xfId="2453" xr:uid="{C427F510-CA50-403F-A4B7-D9C244A4B4DD}"/>
    <cellStyle name="Финансовый 2 2 2 6" xfId="2911" xr:uid="{32DA4A53-651F-4991-8AD0-96988554ABC2}"/>
    <cellStyle name="Финансовый 2 2 3" xfId="1003" xr:uid="{DC14BF3F-0315-4A27-BF55-4A19087BFB06}"/>
    <cellStyle name="Финансовый 2 2 4" xfId="1518" xr:uid="{C843210B-D80A-48D3-9036-9EFC499B3D6D}"/>
    <cellStyle name="Финансовый 2 2 5" xfId="1994" xr:uid="{6BCE7FE0-155B-415B-B022-982CC4C765DE}"/>
    <cellStyle name="Финансовый 2 2 6" xfId="2452" xr:uid="{E05C792A-011F-465C-883F-433D925DE9DB}"/>
    <cellStyle name="Финансовый 2 2 7" xfId="2910" xr:uid="{EB329160-9487-43C8-8A47-762145CDB711}"/>
    <cellStyle name="Финансовый 2 3" xfId="547" xr:uid="{64976CDB-1BE6-4ECC-9223-BD7C53707848}"/>
    <cellStyle name="Финансовый 2 3 2" xfId="1005" xr:uid="{0C2ABC4D-6B16-474A-9A8E-AE0CDCFE96A1}"/>
    <cellStyle name="Финансовый 2 3 3" xfId="1520" xr:uid="{2EEF7C2C-CCAC-4316-ABE3-29EF47FF0950}"/>
    <cellStyle name="Финансовый 2 3 4" xfId="1996" xr:uid="{78FABC65-AAEE-48A7-8F4F-46D9D1D6DB86}"/>
    <cellStyle name="Финансовый 2 3 5" xfId="2454" xr:uid="{F718B83F-7D3D-4357-A777-3AB4E2301439}"/>
    <cellStyle name="Финансовый 2 3 6" xfId="2912" xr:uid="{08BDB1FC-5DA5-4AB5-8E93-AEFA5726BC97}"/>
    <cellStyle name="Финансовый 2 4" xfId="548" xr:uid="{4CD6F241-447B-40E1-88E0-8F542DD32C9D}"/>
    <cellStyle name="Финансовый 2 4 2" xfId="1006" xr:uid="{ABA49940-D3A0-41E0-B813-75F1C40017A7}"/>
    <cellStyle name="Финансовый 2 4 3" xfId="1521" xr:uid="{573BE508-C42D-49EB-9D8F-39190F7F83B6}"/>
    <cellStyle name="Финансовый 2 4 4" xfId="1997" xr:uid="{8C237B06-C57E-45E0-9690-3D21E01BB88A}"/>
    <cellStyle name="Финансовый 2 4 5" xfId="2455" xr:uid="{52D351CD-A467-454B-8A97-7510F12D2559}"/>
    <cellStyle name="Финансовый 2 4 6" xfId="2913" xr:uid="{BA303651-1774-4AE8-9876-FCC0B1979C5A}"/>
    <cellStyle name="Финансовый 2 5" xfId="1002" xr:uid="{595905DB-7286-4133-AFC9-9130CEB1B12C}"/>
    <cellStyle name="Финансовый 2 6" xfId="1517" xr:uid="{3BBACF6B-2E6F-4482-87C7-09CD3DAED45C}"/>
    <cellStyle name="Финансовый 2 7" xfId="1993" xr:uid="{256950F0-4568-4BE5-ABF9-8F42CC018408}"/>
    <cellStyle name="Финансовый 2 8" xfId="2451" xr:uid="{43261807-740C-45DE-B73A-44C5AD5C0C44}"/>
    <cellStyle name="Финансовый 2 9" xfId="2909" xr:uid="{CF88F525-A518-4772-88A1-745826592D66}"/>
    <cellStyle name="Финансовый 3" xfId="549" xr:uid="{D9B19B29-4B62-401C-9DB8-269F0F02967C}"/>
    <cellStyle name="Финансовый 3 2" xfId="550" xr:uid="{7161B87B-9F1B-405F-B088-6CC77E96B20D}"/>
    <cellStyle name="Финансовый 3 2 2" xfId="1008" xr:uid="{BFDC1801-D1E8-4CB0-AA47-0AEA7D35799D}"/>
    <cellStyle name="Финансовый 3 2 3" xfId="1523" xr:uid="{DC52C648-9265-43BB-B2F1-004507F63DC6}"/>
    <cellStyle name="Финансовый 3 2 4" xfId="1999" xr:uid="{86295FAB-D1DA-4C80-B075-F8376A20F26B}"/>
    <cellStyle name="Финансовый 3 2 5" xfId="2457" xr:uid="{CD25C94B-5D50-4E33-9AD6-E41E63AB5A14}"/>
    <cellStyle name="Финансовый 3 2 6" xfId="2915" xr:uid="{AB875432-8E5F-41C5-8DB3-DBC058509862}"/>
    <cellStyle name="Финансовый 3 3" xfId="551" xr:uid="{0F523609-206F-4FB9-84ED-0C9BB2895E09}"/>
    <cellStyle name="Финансовый 3 3 2" xfId="1009" xr:uid="{DEDAD2C2-751C-43BC-BB5E-AB9D8EEE9687}"/>
    <cellStyle name="Финансовый 3 3 3" xfId="1524" xr:uid="{DB07B173-5EB8-4DE8-9171-3F2C42C7392A}"/>
    <cellStyle name="Финансовый 3 3 4" xfId="2000" xr:uid="{E42F070E-60E7-4B46-AC34-A3DB4E860CAB}"/>
    <cellStyle name="Финансовый 3 3 5" xfId="2458" xr:uid="{48316DB1-D2C8-407F-B836-A2B57828A63E}"/>
    <cellStyle name="Финансовый 3 3 6" xfId="2916" xr:uid="{BEFECAD7-D0CD-4710-8CAE-50F2466C0225}"/>
    <cellStyle name="Финансовый 3 4" xfId="1007" xr:uid="{73189DD7-5290-4075-A19B-D527125CE0B1}"/>
    <cellStyle name="Финансовый 3 5" xfId="1522" xr:uid="{833D2D38-A385-45E5-862F-A4F4B27A8C0C}"/>
    <cellStyle name="Финансовый 3 6" xfId="1998" xr:uid="{4AAB52C2-61F3-4FC7-B1C7-E0593E0355E9}"/>
    <cellStyle name="Финансовый 3 7" xfId="2456" xr:uid="{7489031D-2A96-42B1-8FEC-FF909220E4FB}"/>
    <cellStyle name="Финансовый 3 8" xfId="2914" xr:uid="{B79A775F-9B68-4318-B4C5-B3EECE7FB012}"/>
    <cellStyle name="Финансовый 4" xfId="552" xr:uid="{B1766819-CA0A-4458-8477-E155E1FC5A9F}"/>
    <cellStyle name="Финансовый 4 2" xfId="1010" xr:uid="{A9EA9143-BB48-4AB6-80E9-6A1992029974}"/>
    <cellStyle name="Финансовый 4 3" xfId="1525" xr:uid="{4ED6E45A-6DF9-4948-A8F8-60273F47E258}"/>
    <cellStyle name="Финансовый 4 4" xfId="2001" xr:uid="{3456941D-E3AC-4A43-97B7-0C04B8D334FF}"/>
    <cellStyle name="Финансовый 4 5" xfId="2459" xr:uid="{D560ED26-47FF-4C0B-AC55-98CF23F52AB0}"/>
    <cellStyle name="Финансовый 4 6" xfId="2917" xr:uid="{29777E4F-9081-487D-A566-E7A2D49D35C7}"/>
    <cellStyle name="Финансовый 5" xfId="553" xr:uid="{06165D98-481F-4D3D-9C80-94CA37FCCDC7}"/>
    <cellStyle name="Финансовый 5 2" xfId="1011" xr:uid="{CFB289C5-F2B5-44A9-8D49-51E91ADBD8B4}"/>
    <cellStyle name="Финансовый 5 3" xfId="1526" xr:uid="{086C5E20-B124-42C9-B563-906BE99C0C45}"/>
    <cellStyle name="Финансовый 5 4" xfId="2002" xr:uid="{C57C3C33-8C8A-4C26-AC55-7D5122B6B89D}"/>
    <cellStyle name="Финансовый 5 5" xfId="2460" xr:uid="{C20ED062-8FC9-4480-8329-F123BC5640C9}"/>
    <cellStyle name="Финансовый 5 6" xfId="2918" xr:uid="{94FDEB2C-50D7-4D2D-9319-C545C06FB64E}"/>
  </cellStyles>
  <dxfs count="7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022EE-9729-441F-A184-D6DD989976F7}">
  <sheetPr filterMode="1"/>
  <dimension ref="A1:UVB1571"/>
  <sheetViews>
    <sheetView topLeftCell="AF1" zoomScale="70" zoomScaleNormal="70" zoomScalePageLayoutView="70" workbookViewId="0">
      <pane ySplit="1" topLeftCell="A757" activePane="bottomLeft" state="frozen"/>
      <selection activeCell="AD1" sqref="AD1"/>
      <selection pane="bottomLeft" activeCell="A762" sqref="A762:XFD762"/>
    </sheetView>
  </sheetViews>
  <sheetFormatPr defaultRowHeight="21" outlineLevelCol="5"/>
  <cols>
    <col min="1" max="1" width="12.140625" customWidth="1"/>
    <col min="2" max="2" width="9.42578125" style="4" customWidth="1"/>
    <col min="3" max="3" width="8.7109375" style="30" customWidth="1"/>
    <col min="4" max="4" width="16.140625" style="565" customWidth="1"/>
    <col min="5" max="5" width="6.140625" style="54" customWidth="1"/>
    <col min="6" max="6" width="5.5703125" style="493" customWidth="1" outlineLevel="1"/>
    <col min="7" max="7" width="10.7109375" style="4" customWidth="1" outlineLevel="1"/>
    <col min="8" max="8" width="17.42578125" style="4" customWidth="1" outlineLevel="1"/>
    <col min="9" max="9" width="5.85546875" style="4" customWidth="1" outlineLevel="1"/>
    <col min="10" max="10" width="16.85546875" style="127" customWidth="1" outlineLevel="1"/>
    <col min="11" max="11" width="24.140625" style="119" customWidth="1"/>
    <col min="12" max="12" width="7.5703125" style="4" customWidth="1" outlineLevel="1"/>
    <col min="13" max="13" width="7" style="4" customWidth="1" outlineLevel="1"/>
    <col min="14" max="14" width="7.7109375" style="4" customWidth="1" outlineLevel="1"/>
    <col min="15" max="15" width="21.7109375" style="4" customWidth="1" outlineLevel="1"/>
    <col min="16" max="16" width="11" style="4" customWidth="1" outlineLevel="1"/>
    <col min="17" max="17" width="9" style="4" customWidth="1" outlineLevel="1"/>
    <col min="18" max="18" width="5" style="4" customWidth="1" outlineLevel="1"/>
    <col min="19" max="19" width="5.42578125" style="5" customWidth="1"/>
    <col min="20" max="20" width="7.7109375" style="5" customWidth="1"/>
    <col min="21" max="21" width="7.140625" style="551" customWidth="1"/>
    <col min="22" max="22" width="11" style="4" customWidth="1"/>
    <col min="23" max="23" width="13.140625" style="4" customWidth="1"/>
    <col min="24" max="24" width="13.85546875" style="4" customWidth="1" outlineLevel="1"/>
    <col min="25" max="25" width="16.5703125" style="4" customWidth="1" outlineLevel="1"/>
    <col min="26" max="26" width="7.28515625" style="4" customWidth="1" outlineLevel="1"/>
    <col min="27" max="27" width="8.42578125" style="4" customWidth="1" outlineLevel="1"/>
    <col min="28" max="28" width="5.85546875" style="4" customWidth="1" outlineLevel="1"/>
    <col min="29" max="29" width="8.5703125" style="4" customWidth="1"/>
    <col min="30" max="30" width="7.5703125" style="4" customWidth="1" outlineLevel="2"/>
    <col min="31" max="31" width="12.42578125" style="4" customWidth="1" outlineLevel="2"/>
    <col min="32" max="32" width="9.42578125" style="4" customWidth="1" outlineLevel="5"/>
    <col min="33" max="33" width="14" style="4" customWidth="1" outlineLevel="5"/>
    <col min="34" max="34" width="10.140625" style="4" customWidth="1" outlineLevel="5"/>
    <col min="35" max="35" width="9.42578125" style="4" customWidth="1" outlineLevel="5"/>
    <col min="36" max="36" width="9.85546875" style="4" customWidth="1" outlineLevel="5"/>
    <col min="37" max="37" width="9.5703125" style="4" customWidth="1" outlineLevel="5"/>
    <col min="38" max="38" width="13.85546875" style="597" customWidth="1"/>
    <col min="39" max="39" width="15.28515625" style="597" customWidth="1"/>
    <col min="40" max="40" width="11.85546875" style="4" customWidth="1"/>
    <col min="41" max="42" width="14.42578125" style="4" customWidth="1" outlineLevel="1"/>
    <col min="43" max="43" width="20.5703125" style="4" customWidth="1" outlineLevel="1"/>
    <col min="44" max="44" width="25.28515625" style="4" customWidth="1" outlineLevel="1"/>
    <col min="45" max="45" width="11.85546875" style="4" customWidth="1" outlineLevel="1"/>
    <col min="46" max="46" width="11" customWidth="1" outlineLevel="1"/>
    <col min="47" max="48" width="9.140625" customWidth="1" outlineLevel="1"/>
    <col min="50" max="50" width="9.140625" customWidth="1" outlineLevel="1"/>
    <col min="51" max="51" width="12" customWidth="1" outlineLevel="1"/>
    <col min="52" max="54" width="9.140625" customWidth="1" outlineLevel="1"/>
    <col min="55" max="55" width="22.85546875" customWidth="1" outlineLevel="1"/>
    <col min="56" max="56" width="9.140625" customWidth="1" outlineLevel="1"/>
    <col min="57" max="57" width="0.140625" customWidth="1" outlineLevel="1"/>
    <col min="58" max="58" width="17.85546875" customWidth="1"/>
  </cols>
  <sheetData>
    <row r="1" spans="1:60" ht="150">
      <c r="A1" s="212" t="s">
        <v>0</v>
      </c>
      <c r="B1" s="213" t="s">
        <v>37</v>
      </c>
      <c r="C1" s="214" t="s">
        <v>248</v>
      </c>
      <c r="D1" s="562" t="s">
        <v>48</v>
      </c>
      <c r="E1" s="689" t="s">
        <v>763</v>
      </c>
      <c r="F1" s="477" t="s">
        <v>49</v>
      </c>
      <c r="G1" s="215" t="s">
        <v>38</v>
      </c>
      <c r="H1" s="215" t="s">
        <v>40</v>
      </c>
      <c r="I1" s="215" t="s">
        <v>39</v>
      </c>
      <c r="J1" s="215" t="s">
        <v>41</v>
      </c>
      <c r="K1" s="216" t="s">
        <v>13</v>
      </c>
      <c r="L1" s="215" t="s">
        <v>36</v>
      </c>
      <c r="M1" s="215" t="s">
        <v>249</v>
      </c>
      <c r="N1" s="215" t="s">
        <v>750</v>
      </c>
      <c r="O1" s="215" t="s">
        <v>44</v>
      </c>
      <c r="P1" s="215" t="s">
        <v>35</v>
      </c>
      <c r="Q1" s="215" t="s">
        <v>42</v>
      </c>
      <c r="R1" s="215" t="s">
        <v>70</v>
      </c>
      <c r="S1" s="217" t="s">
        <v>30</v>
      </c>
      <c r="T1" s="217" t="s">
        <v>43</v>
      </c>
      <c r="U1" s="623" t="s">
        <v>247</v>
      </c>
      <c r="V1" s="215" t="s">
        <v>3</v>
      </c>
      <c r="W1" s="215" t="s">
        <v>1</v>
      </c>
      <c r="X1" s="215" t="s">
        <v>2</v>
      </c>
      <c r="Y1" s="215" t="s">
        <v>71</v>
      </c>
      <c r="Z1" s="215" t="s">
        <v>5</v>
      </c>
      <c r="AA1" s="215" t="s">
        <v>73</v>
      </c>
      <c r="AB1" s="215" t="s">
        <v>72</v>
      </c>
      <c r="AC1" s="215" t="s">
        <v>33</v>
      </c>
      <c r="AD1" s="215" t="s">
        <v>1208</v>
      </c>
      <c r="AE1" s="218" t="s">
        <v>1153</v>
      </c>
      <c r="AF1" s="219" t="s">
        <v>74</v>
      </c>
      <c r="AG1" s="218" t="s">
        <v>25</v>
      </c>
      <c r="AH1" s="218" t="s">
        <v>26</v>
      </c>
      <c r="AI1" s="218" t="s">
        <v>27</v>
      </c>
      <c r="AJ1" s="218" t="s">
        <v>28</v>
      </c>
      <c r="AK1" s="218" t="s">
        <v>246</v>
      </c>
      <c r="AL1" s="593" t="s">
        <v>4</v>
      </c>
      <c r="AM1" s="593" t="s">
        <v>29</v>
      </c>
      <c r="AN1" s="215" t="s">
        <v>1154</v>
      </c>
      <c r="AO1" s="218" t="s">
        <v>669</v>
      </c>
      <c r="AP1" s="218" t="s">
        <v>670</v>
      </c>
      <c r="AQ1" s="215" t="s">
        <v>75</v>
      </c>
      <c r="AR1" s="726" t="s">
        <v>79</v>
      </c>
      <c r="AS1" s="218" t="s">
        <v>869</v>
      </c>
      <c r="AT1" s="218" t="s">
        <v>870</v>
      </c>
      <c r="AU1" s="574">
        <v>7.0000000000000007E-2</v>
      </c>
      <c r="AV1" s="574" t="s">
        <v>927</v>
      </c>
      <c r="AW1" s="215" t="s">
        <v>1151</v>
      </c>
      <c r="AX1" s="613" t="s">
        <v>1152</v>
      </c>
      <c r="AY1" s="613" t="s">
        <v>1155</v>
      </c>
      <c r="AZ1" s="613" t="s">
        <v>1156</v>
      </c>
      <c r="BA1" s="722" t="s">
        <v>2989</v>
      </c>
      <c r="BB1" s="723" t="s">
        <v>2988</v>
      </c>
      <c r="BC1" s="673" t="s">
        <v>2918</v>
      </c>
      <c r="BD1" s="673" t="s">
        <v>2919</v>
      </c>
      <c r="BE1" s="673" t="s">
        <v>2920</v>
      </c>
      <c r="BF1" s="673" t="s">
        <v>2987</v>
      </c>
      <c r="BG1" s="691" t="s">
        <v>2949</v>
      </c>
      <c r="BH1" s="691" t="s">
        <v>2950</v>
      </c>
    </row>
    <row r="2" spans="1:60" ht="409.6" hidden="1">
      <c r="A2" s="220">
        <v>44470</v>
      </c>
      <c r="B2" s="221" t="s">
        <v>58</v>
      </c>
      <c r="C2" s="222"/>
      <c r="D2" s="223" t="s">
        <v>257</v>
      </c>
      <c r="E2" s="508"/>
      <c r="F2" s="478" t="s">
        <v>82</v>
      </c>
      <c r="G2" s="224" t="s">
        <v>81</v>
      </c>
      <c r="H2" s="224" t="s">
        <v>80</v>
      </c>
      <c r="I2" s="224" t="s">
        <v>83</v>
      </c>
      <c r="J2" s="224" t="s">
        <v>84</v>
      </c>
      <c r="K2" s="644" t="s">
        <v>513</v>
      </c>
      <c r="L2" s="225"/>
      <c r="M2" s="225"/>
      <c r="N2" s="225"/>
      <c r="O2" s="225" t="s">
        <v>86</v>
      </c>
      <c r="P2" s="225">
        <v>44471</v>
      </c>
      <c r="Q2" s="225" t="s">
        <v>87</v>
      </c>
      <c r="R2" s="225" t="s">
        <v>85</v>
      </c>
      <c r="S2" s="226">
        <v>1</v>
      </c>
      <c r="T2" s="226">
        <v>98</v>
      </c>
      <c r="U2" s="226"/>
      <c r="V2" s="227">
        <v>2000944</v>
      </c>
      <c r="W2" s="227">
        <v>201479069</v>
      </c>
      <c r="X2" s="228">
        <v>4555116363</v>
      </c>
      <c r="Y2" s="229">
        <v>35495.4</v>
      </c>
      <c r="Z2" s="752" t="s">
        <v>97</v>
      </c>
      <c r="AA2" s="752">
        <v>17796</v>
      </c>
      <c r="AB2" s="752"/>
      <c r="AC2" s="752"/>
      <c r="AD2" s="752"/>
      <c r="AE2" s="13">
        <f>IF((Реестр!$AA2+Реестр!$AB2+Реестр!$AD2)=0,"",(Реестр!$AA2+Реестр!$AB2+Реестр!$AD2))</f>
        <v>17796</v>
      </c>
      <c r="AF2" s="13">
        <v>15254</v>
      </c>
      <c r="AG2" s="13">
        <f>IF(IFERROR((Реестр!$AE2-Реестр!$AF2), "")=0,"",IFERROR(Реестр!$AE2-Реестр!$AF2, ""))</f>
        <v>2542</v>
      </c>
      <c r="AH2" s="534">
        <f>IF(IFERROR((Реестр!$AE2/Реестр!$AF2)-100%, "")=0,"",IFERROR((Реестр!$AE2/Реестр!$AF2)-100%, ""))</f>
        <v>0.16664481447489177</v>
      </c>
      <c r="AI2" s="448">
        <f>IF(IFERROR(Реестр!$AN2/Реестр!$T2,"")=0,"",IFERROR(Реестр!$AN2/Реестр!$T2,""))</f>
        <v>126.21276595744681</v>
      </c>
      <c r="AJ2" s="448">
        <f>IF(IFERROR(Реестр!$AN2/Реестр!$S2,"")=0,"",IFERROR(Реестр!$AN2/Реестр!$S2,""))</f>
        <v>12368.851063829787</v>
      </c>
      <c r="AK2" s="448" t="str">
        <f>IFERROR(Реестр!$AN2/Реестр!$U2,"")</f>
        <v/>
      </c>
      <c r="AL2" s="765">
        <v>1169080</v>
      </c>
      <c r="AM2" s="765">
        <v>1140741</v>
      </c>
      <c r="AN2" s="630">
        <f>Реестр!$T2/(Реестр!$T2+T3+T4)*Реестр!AE2</f>
        <v>12368.851063829787</v>
      </c>
      <c r="AO2" s="535">
        <f>IF(IFERROR(AZ2/Реестр!$Y2,"")=0,"",IFERROR(AZ2/Реестр!$Y2,""))</f>
        <v>0.34846349284216505</v>
      </c>
      <c r="AP2" s="535">
        <f>IFERROR(Реестр!$AO2-7%,"")</f>
        <v>0.27846349284216504</v>
      </c>
      <c r="AQ2" s="13">
        <v>0</v>
      </c>
      <c r="AR2" s="752"/>
      <c r="AS2" s="551">
        <f>IF(IFERROR(Реестр!$AI2*1000,"")=0,"",IFERROR(Реестр!$AI2*1000,""))</f>
        <v>126212.76595744681</v>
      </c>
      <c r="AT2" s="5">
        <f>IF(IFERROR(Реестр!$AS2/80,"")=0,"",IFERROR(Реестр!$AS2/80,""))</f>
        <v>1577.6595744680851</v>
      </c>
      <c r="AU2" s="4">
        <f t="shared" ref="AU2:AU65" si="0">IF(IFERROR(Y2*0.07,"")=0,"",IFERROR(Y2*0.07,""))</f>
        <v>2484.6780000000003</v>
      </c>
      <c r="AV2" s="4">
        <f t="shared" ref="AV2:AV65" si="1">IF(IFERROR((AN2-AU2),"")=0,"",IFERROR((AN2-AU2),""))</f>
        <v>9884.1730638297868</v>
      </c>
      <c r="AW2" s="4"/>
      <c r="AX2" s="4" t="str">
        <f t="shared" ref="AX2:AX65" si="2">IF(IFERROR(AC2+AW2,"")=0,"",IFERROR(AC2+AW2,""))</f>
        <v/>
      </c>
      <c r="AY2" s="4"/>
      <c r="AZ2" s="4">
        <f t="shared" ref="AZ2:AZ65" si="3">IF(IFERROR(AN2+AY2,"")=0,"",IFERROR(AN2+AY2,""))</f>
        <v>12368.851063829787</v>
      </c>
      <c r="BA2" s="4"/>
      <c r="BB2" s="4"/>
      <c r="BC2" s="4">
        <f>VLOOKUP(K2,'Справочные Данные'!$I$2:$J$262,2,0)</f>
        <v>64427</v>
      </c>
      <c r="BD2" s="4" t="str">
        <f>VLOOKUP(BC2,Z_SD_CUSTOMER!$A$2:$K$1599,10,0)</f>
        <v>77</v>
      </c>
      <c r="BE2" s="4" t="str">
        <f>VLOOKUP(BC2,Z_SD_CUSTOMER!$A$2:$L$1599,11,0)</f>
        <v>CENTRAL</v>
      </c>
      <c r="BF2" s="4" t="str">
        <f>VLOOKUP(BC2,Z_SD_CUSTOMER!$A$2:$K$1599,11,0)</f>
        <v>CENTRAL</v>
      </c>
      <c r="BG2" s="4">
        <v>345</v>
      </c>
      <c r="BH2" s="4"/>
    </row>
    <row r="3" spans="1:60" hidden="1">
      <c r="A3" s="235">
        <v>44470</v>
      </c>
      <c r="B3" s="221" t="s">
        <v>57</v>
      </c>
      <c r="C3" s="222"/>
      <c r="D3" s="236" t="s">
        <v>257</v>
      </c>
      <c r="E3" s="509"/>
      <c r="F3" s="479"/>
      <c r="G3" s="224" t="s">
        <v>81</v>
      </c>
      <c r="H3" s="224" t="s">
        <v>80</v>
      </c>
      <c r="I3" s="238"/>
      <c r="J3" s="239"/>
      <c r="K3" s="645" t="s">
        <v>513</v>
      </c>
      <c r="L3" s="240"/>
      <c r="M3" s="240"/>
      <c r="N3" s="240"/>
      <c r="O3" s="240"/>
      <c r="P3" s="240"/>
      <c r="Q3" s="240"/>
      <c r="R3" s="240"/>
      <c r="S3" s="226">
        <v>1</v>
      </c>
      <c r="T3" s="226">
        <v>40</v>
      </c>
      <c r="U3" s="226"/>
      <c r="V3" s="227">
        <v>2000960</v>
      </c>
      <c r="W3" s="227">
        <v>201479070</v>
      </c>
      <c r="X3" s="241">
        <v>4555118209</v>
      </c>
      <c r="Y3" s="242">
        <v>13258.8</v>
      </c>
      <c r="Z3" s="127"/>
      <c r="AA3" s="127"/>
      <c r="AB3" s="127"/>
      <c r="AC3" s="127"/>
      <c r="AD3" s="127"/>
      <c r="AE3" s="13" t="str">
        <f>IF((Реестр!$AA3+Реестр!$AB3+Реестр!$AD3)=0,"",(Реестр!$AA3+Реестр!$AB3+Реестр!$AD3))</f>
        <v/>
      </c>
      <c r="AF3" s="13"/>
      <c r="AG3" s="13" t="str">
        <f>IF(IFERROR((Реестр!$AE3-Реестр!$AF3), "")=0,"",IFERROR(Реестр!$AE3-Реестр!$AF3, ""))</f>
        <v/>
      </c>
      <c r="AH3" s="534" t="str">
        <f>IF(IFERROR((Реестр!$AE3/Реестр!$AF3)-100%, "")=0,"",IFERROR((Реестр!$AE3/Реестр!$AF3)-100%, ""))</f>
        <v/>
      </c>
      <c r="AI3" s="448">
        <f>IF(IFERROR(Реестр!$AN3/Реестр!$T3,"")=0,"",IFERROR(Реестр!$AN3/Реестр!$T3,""))</f>
        <v>126.21276595744682</v>
      </c>
      <c r="AJ3" s="448">
        <f>IF(IFERROR(Реестр!$AN3/Реестр!$S3,"")=0,"",IFERROR(Реестр!$AN3/Реестр!$S3,""))</f>
        <v>5048.5106382978729</v>
      </c>
      <c r="AK3" s="448" t="str">
        <f>IFERROR(Реестр!$AN3/Реестр!$U3,"")</f>
        <v/>
      </c>
      <c r="AL3" s="765">
        <v>1169080</v>
      </c>
      <c r="AM3" s="765">
        <v>1140741</v>
      </c>
      <c r="AN3" s="630">
        <f>((T3/(T3+T2+T4))*AE2)</f>
        <v>5048.5106382978729</v>
      </c>
      <c r="AO3" s="535">
        <f>IF(IFERROR(AZ3/Реестр!$Y3,"")=0,"",IFERROR(AZ3/Реестр!$Y3,""))</f>
        <v>0.38076678419599613</v>
      </c>
      <c r="AP3" s="535">
        <f>IFERROR(Реестр!$AO3-7%,"")</f>
        <v>0.31076678419599613</v>
      </c>
      <c r="AQ3" s="13">
        <v>0</v>
      </c>
      <c r="AR3" s="752"/>
      <c r="AS3" s="551">
        <f>IF(IFERROR(Реестр!$AI3*1000,"")=0,"",IFERROR(Реестр!$AI3*1000,""))</f>
        <v>126212.76595744681</v>
      </c>
      <c r="AT3" s="5">
        <f>IF(IFERROR(Реестр!$AS3/80,"")=0,"",IFERROR(Реестр!$AS3/80,""))</f>
        <v>1577.6595744680851</v>
      </c>
      <c r="AU3" s="4">
        <f t="shared" si="0"/>
        <v>928.11599999999999</v>
      </c>
      <c r="AV3" s="4">
        <f t="shared" si="1"/>
        <v>4120.3946382978729</v>
      </c>
      <c r="AW3" s="4"/>
      <c r="AX3" s="4" t="str">
        <f t="shared" si="2"/>
        <v/>
      </c>
      <c r="AY3" s="4"/>
      <c r="AZ3" s="4">
        <f t="shared" si="3"/>
        <v>5048.5106382978729</v>
      </c>
      <c r="BA3" s="4"/>
      <c r="BB3" s="4"/>
      <c r="BC3" s="4">
        <f>VLOOKUP(K3,'Справочные Данные'!$I$2:$J$262,2,0)</f>
        <v>64427</v>
      </c>
      <c r="BD3" s="4" t="str">
        <f>VLOOKUP(BC3,Z_SD_CUSTOMER!$A$2:$K$1599,10,0)</f>
        <v>77</v>
      </c>
      <c r="BE3" s="4" t="str">
        <f>VLOOKUP(BC3,Z_SD_CUSTOMER!$A$2:$L$1599,11,0)</f>
        <v>CENTRAL</v>
      </c>
      <c r="BF3" s="4" t="str">
        <f>VLOOKUP(BC3,Z_SD_CUSTOMER!$A$2:$K$1599,11,0)</f>
        <v>CENTRAL</v>
      </c>
      <c r="BG3" s="4">
        <v>345</v>
      </c>
      <c r="BH3" s="4"/>
    </row>
    <row r="4" spans="1:60" hidden="1">
      <c r="A4" s="220">
        <v>44470</v>
      </c>
      <c r="B4" s="221" t="s">
        <v>57</v>
      </c>
      <c r="C4" s="222"/>
      <c r="D4" s="236" t="s">
        <v>257</v>
      </c>
      <c r="E4" s="509"/>
      <c r="F4" s="480"/>
      <c r="G4" s="224" t="s">
        <v>81</v>
      </c>
      <c r="H4" s="224" t="s">
        <v>80</v>
      </c>
      <c r="I4" s="238"/>
      <c r="J4" s="239"/>
      <c r="K4" s="644" t="s">
        <v>513</v>
      </c>
      <c r="L4" s="225"/>
      <c r="M4" s="225"/>
      <c r="N4" s="225"/>
      <c r="O4" s="225"/>
      <c r="P4" s="225"/>
      <c r="Q4" s="225"/>
      <c r="R4" s="225"/>
      <c r="S4" s="226">
        <v>1</v>
      </c>
      <c r="T4" s="226">
        <v>3</v>
      </c>
      <c r="U4" s="226"/>
      <c r="V4" s="227">
        <v>2000961</v>
      </c>
      <c r="W4" s="227">
        <v>201479071</v>
      </c>
      <c r="X4" s="244">
        <v>4555118231</v>
      </c>
      <c r="Y4" s="245">
        <v>1728</v>
      </c>
      <c r="Z4" s="752"/>
      <c r="AA4" s="752"/>
      <c r="AB4" s="752"/>
      <c r="AC4" s="752"/>
      <c r="AD4" s="752"/>
      <c r="AE4" s="13" t="str">
        <f>IF((Реестр!$AA4+Реестр!$AB4+Реестр!$AD4)=0,"",(Реестр!$AA4+Реестр!$AB4+Реестр!$AD4))</f>
        <v/>
      </c>
      <c r="AF4" s="13"/>
      <c r="AG4" s="13" t="str">
        <f>IF(IFERROR((Реестр!$AE4-Реестр!$AF4), "")=0,"",IFERROR(Реестр!$AE4-Реестр!$AF4, ""))</f>
        <v/>
      </c>
      <c r="AH4" s="534" t="str">
        <f>IF(IFERROR((Реестр!$AE4/Реестр!$AF4)-100%, "")=0,"",IFERROR((Реестр!$AE4/Реестр!$AF4)-100%, ""))</f>
        <v/>
      </c>
      <c r="AI4" s="448">
        <f>IF(IFERROR(Реестр!$AN4/Реестр!$T4,"")=0,"",IFERROR(Реестр!$AN4/Реестр!$T4,""))</f>
        <v>126.21276595744679</v>
      </c>
      <c r="AJ4" s="448">
        <f>IF(IFERROR(Реестр!$AN4/Реестр!$S4,"")=0,"",IFERROR(Реестр!$AN4/Реестр!$S4,""))</f>
        <v>378.63829787234039</v>
      </c>
      <c r="AK4" s="448" t="str">
        <f>IFERROR(Реестр!$AN4/Реестр!$U4,"")</f>
        <v/>
      </c>
      <c r="AL4" s="765">
        <v>1169080</v>
      </c>
      <c r="AM4" s="765">
        <v>1140741</v>
      </c>
      <c r="AN4" s="630">
        <f>((T4/(T3+T2+T4))*AE2)</f>
        <v>378.63829787234039</v>
      </c>
      <c r="AO4" s="535">
        <f>IF(IFERROR(AZ4/Реестр!$Y4,"")=0,"",IFERROR(AZ4/Реестр!$Y4,""))</f>
        <v>0.21911938534278957</v>
      </c>
      <c r="AP4" s="535">
        <f>IFERROR(Реестр!$AO4-7%,"")</f>
        <v>0.14911938534278957</v>
      </c>
      <c r="AQ4" s="13">
        <v>0</v>
      </c>
      <c r="AR4" s="752"/>
      <c r="AS4" s="551">
        <f>IF(IFERROR(Реестр!$AI4*1000,"")=0,"",IFERROR(Реестр!$AI4*1000,""))</f>
        <v>126212.7659574468</v>
      </c>
      <c r="AT4" s="5">
        <f>IF(IFERROR(Реестр!$AS4/80,"")=0,"",IFERROR(Реестр!$AS4/80,""))</f>
        <v>1577.6595744680849</v>
      </c>
      <c r="AU4" s="4">
        <f t="shared" si="0"/>
        <v>120.96000000000001</v>
      </c>
      <c r="AV4" s="4">
        <f t="shared" si="1"/>
        <v>257.67829787234041</v>
      </c>
      <c r="AW4" s="4"/>
      <c r="AX4" s="4" t="str">
        <f t="shared" si="2"/>
        <v/>
      </c>
      <c r="AY4" s="4"/>
      <c r="AZ4" s="4">
        <f t="shared" si="3"/>
        <v>378.63829787234039</v>
      </c>
      <c r="BA4" s="4"/>
      <c r="BB4" s="4"/>
      <c r="BC4" s="4">
        <f>VLOOKUP(K4,'Справочные Данные'!$I$2:$J$262,2,0)</f>
        <v>64427</v>
      </c>
      <c r="BD4" s="4" t="str">
        <f>VLOOKUP(BC4,Z_SD_CUSTOMER!$A$2:$K$1599,10,0)</f>
        <v>77</v>
      </c>
      <c r="BE4" s="4" t="str">
        <f>VLOOKUP(BC4,Z_SD_CUSTOMER!$A$2:$L$1599,11,0)</f>
        <v>CENTRAL</v>
      </c>
      <c r="BF4" s="4" t="str">
        <f>VLOOKUP(BC4,Z_SD_CUSTOMER!$A$2:$K$1599,11,0)</f>
        <v>CENTRAL</v>
      </c>
      <c r="BG4" s="4">
        <v>345</v>
      </c>
      <c r="BH4" s="4"/>
    </row>
    <row r="5" spans="1:60" ht="321" hidden="1">
      <c r="A5" s="235">
        <v>44470</v>
      </c>
      <c r="B5" s="221" t="s">
        <v>57</v>
      </c>
      <c r="C5" s="222"/>
      <c r="D5" s="236" t="s">
        <v>257</v>
      </c>
      <c r="E5" s="509" t="s">
        <v>2937</v>
      </c>
      <c r="F5" s="478" t="s">
        <v>95</v>
      </c>
      <c r="G5" s="246" t="s">
        <v>89</v>
      </c>
      <c r="H5" s="247" t="s">
        <v>90</v>
      </c>
      <c r="I5" s="247" t="s">
        <v>91</v>
      </c>
      <c r="J5" s="246" t="s">
        <v>92</v>
      </c>
      <c r="K5" s="646" t="s">
        <v>497</v>
      </c>
      <c r="L5" s="240"/>
      <c r="M5" s="240"/>
      <c r="N5" s="240"/>
      <c r="O5" s="240" t="s">
        <v>93</v>
      </c>
      <c r="P5" s="240">
        <v>44471</v>
      </c>
      <c r="Q5" s="240" t="s">
        <v>94</v>
      </c>
      <c r="R5" s="240"/>
      <c r="S5" s="248">
        <v>1</v>
      </c>
      <c r="T5" s="248">
        <v>352</v>
      </c>
      <c r="U5" s="248"/>
      <c r="V5" s="249">
        <v>1997726</v>
      </c>
      <c r="W5" s="249">
        <v>201475732</v>
      </c>
      <c r="X5" s="250">
        <v>6423708060</v>
      </c>
      <c r="Y5" s="251">
        <v>96426</v>
      </c>
      <c r="Z5" s="127" t="s">
        <v>96</v>
      </c>
      <c r="AA5" s="127">
        <v>25423</v>
      </c>
      <c r="AB5" s="127"/>
      <c r="AC5" s="127">
        <v>1559</v>
      </c>
      <c r="AD5" s="127"/>
      <c r="AE5" s="13">
        <f>IF((Реестр!$AA5+Реестр!$AB5+Реестр!$AD5)=0,"",(Реестр!$AA5+Реестр!$AB5+Реестр!$AD5))</f>
        <v>25423</v>
      </c>
      <c r="AF5" s="13">
        <v>25423</v>
      </c>
      <c r="AG5" s="13" t="str">
        <f>IF(IFERROR((Реестр!$AE5-Реестр!$AF5), "")=0,"",IFERROR(Реестр!$AE5-Реестр!$AF5, ""))</f>
        <v/>
      </c>
      <c r="AH5" s="534" t="str">
        <f>IF(IFERROR((Реестр!$AE5/Реестр!$AF5)-100%, "")=0,"",IFERROR((Реестр!$AE5/Реестр!$AF5)-100%, ""))</f>
        <v/>
      </c>
      <c r="AI5" s="448">
        <f>IF(IFERROR(Реестр!$AN5/Реестр!$T5,"")=0,"",IFERROR(Реестр!$AN5/Реестр!$T5,""))</f>
        <v>6.510371318822024</v>
      </c>
      <c r="AJ5" s="448">
        <f>IF(IFERROR(Реестр!$AN5/Реестр!$S5,"")=0,"",IFERROR(Реестр!$AN5/Реестр!$S5,""))</f>
        <v>2291.6507042253525</v>
      </c>
      <c r="AK5" s="448" t="str">
        <f>IFERROR(Реестр!$AN5/Реестр!$U5,"")</f>
        <v/>
      </c>
      <c r="AL5" s="594" t="s">
        <v>2962</v>
      </c>
      <c r="AM5" s="594" t="s">
        <v>2963</v>
      </c>
      <c r="AN5" s="630">
        <f>Реестр!$T5/(Реестр!$T5+T6+T7+T8+T9+T10+T11+T12+T13)*Реестр!AE5</f>
        <v>2291.6507042253525</v>
      </c>
      <c r="AO5" s="535">
        <f>IF(IFERROR(AZ5/Реестр!$Y5,"")=0,"",IFERROR(AZ5/Реестр!$Y5,""))</f>
        <v>4.3975698506889767E-2</v>
      </c>
      <c r="AP5" s="535">
        <f>IFERROR(Реестр!$AO5-7%,"")</f>
        <v>-2.602430149311024E-2</v>
      </c>
      <c r="AQ5" s="13">
        <v>0</v>
      </c>
      <c r="AR5" s="752"/>
      <c r="AS5" s="551">
        <f>IF(IFERROR(Реестр!$AI5*1000,"")=0,"",IFERROR(Реестр!$AI5*1000,""))</f>
        <v>6510.3713188220245</v>
      </c>
      <c r="AT5" s="5">
        <f>IF(IFERROR(Реестр!$AS5/80,"")=0,"",IFERROR(Реестр!$AS5/80,""))</f>
        <v>81.3796414852753</v>
      </c>
      <c r="AU5" s="4">
        <f t="shared" si="0"/>
        <v>6749.8200000000006</v>
      </c>
      <c r="AV5" s="4">
        <f t="shared" si="1"/>
        <v>-4458.1692957746482</v>
      </c>
      <c r="AW5" s="766">
        <v>389.75</v>
      </c>
      <c r="AX5" s="4">
        <f t="shared" si="2"/>
        <v>1948.75</v>
      </c>
      <c r="AY5" s="630">
        <f t="shared" ref="AY5:AY13" si="4">((T5/(T5))*AX5)</f>
        <v>1948.75</v>
      </c>
      <c r="AZ5" s="4">
        <f t="shared" si="3"/>
        <v>4240.4007042253525</v>
      </c>
      <c r="BA5" s="4"/>
      <c r="BB5" s="4"/>
      <c r="BC5" s="4">
        <f>VLOOKUP(K5,'Справочные Данные'!$I$2:$J$262,2,0)</f>
        <v>71415</v>
      </c>
      <c r="BD5" s="4" t="str">
        <f>VLOOKUP(BC5,Z_SD_CUSTOMER!$A$2:$K$1599,10,0)</f>
        <v>77</v>
      </c>
      <c r="BE5" s="4" t="str">
        <f>VLOOKUP(BC5,Z_SD_CUSTOMER!$A$2:$L$1599,11,0)</f>
        <v>CENTRAL</v>
      </c>
      <c r="BF5" s="4" t="str">
        <f>VLOOKUP(BC5,Z_SD_CUSTOMER!$A$2:$K$1599,11,0)</f>
        <v>CENTRAL</v>
      </c>
      <c r="BG5" s="4">
        <v>345</v>
      </c>
      <c r="BH5" s="4"/>
    </row>
    <row r="6" spans="1:60" ht="46.5" hidden="1">
      <c r="A6" s="220">
        <v>44470</v>
      </c>
      <c r="B6" s="221" t="s">
        <v>57</v>
      </c>
      <c r="C6" s="222"/>
      <c r="D6" s="236" t="s">
        <v>257</v>
      </c>
      <c r="E6" s="509" t="s">
        <v>2937</v>
      </c>
      <c r="F6" s="480"/>
      <c r="G6" s="246" t="s">
        <v>89</v>
      </c>
      <c r="H6" s="224" t="s">
        <v>90</v>
      </c>
      <c r="I6" s="238"/>
      <c r="J6" s="239"/>
      <c r="K6" s="646" t="s">
        <v>534</v>
      </c>
      <c r="L6" s="225"/>
      <c r="M6" s="225"/>
      <c r="N6" s="225"/>
      <c r="O6" s="225"/>
      <c r="P6" s="225"/>
      <c r="Q6" s="225"/>
      <c r="R6" s="225"/>
      <c r="S6" s="226">
        <v>1</v>
      </c>
      <c r="T6" s="226">
        <v>118</v>
      </c>
      <c r="U6" s="226"/>
      <c r="V6" s="227">
        <v>1997564</v>
      </c>
      <c r="W6" s="227">
        <v>201479313</v>
      </c>
      <c r="X6" s="228">
        <v>6423708065</v>
      </c>
      <c r="Y6" s="252">
        <v>32142</v>
      </c>
      <c r="Z6" s="752"/>
      <c r="AA6" s="752"/>
      <c r="AB6" s="752"/>
      <c r="AC6" s="752">
        <v>1559</v>
      </c>
      <c r="AD6" s="752"/>
      <c r="AE6" s="13" t="str">
        <f>IF((Реестр!$AA6+Реестр!$AB6+Реестр!$AD6)=0,"",(Реестр!$AA6+Реестр!$AB6+Реестр!$AD6))</f>
        <v/>
      </c>
      <c r="AF6" s="13"/>
      <c r="AG6" s="13" t="str">
        <f>IF(IFERROR((Реестр!$AE6-Реестр!$AF6), "")=0,"",IFERROR(Реестр!$AE6-Реестр!$AF6, ""))</f>
        <v/>
      </c>
      <c r="AH6" s="534" t="str">
        <f>IF(IFERROR((Реестр!$AE6/Реестр!$AF6)-100%, "")=0,"",IFERROR((Реестр!$AE6/Реестр!$AF6)-100%, ""))</f>
        <v/>
      </c>
      <c r="AI6" s="448">
        <f>IF(IFERROR(Реестр!$AN6/Реестр!$T6,"")=0,"",IFERROR(Реестр!$AN6/Реестр!$T6,""))</f>
        <v>6.5103713188220231</v>
      </c>
      <c r="AJ6" s="448">
        <f>IF(IFERROR(Реестр!$AN6/Реестр!$S6,"")=0,"",IFERROR(Реестр!$AN6/Реестр!$S6,""))</f>
        <v>768.22381562099872</v>
      </c>
      <c r="AK6" s="448" t="str">
        <f>IFERROR(Реестр!$AN6/Реестр!$U6,"")</f>
        <v/>
      </c>
      <c r="AL6" s="594" t="s">
        <v>2962</v>
      </c>
      <c r="AM6" s="594" t="s">
        <v>2963</v>
      </c>
      <c r="AN6" s="630">
        <f>((T6/(T6+T5+T7+T8+T9+T10+T11+T12+T13))*AE5)</f>
        <v>768.22381562099872</v>
      </c>
      <c r="AO6" s="535">
        <f>IF(IFERROR(AZ6/Реестр!$Y6,"")=0,"",IFERROR(AZ6/Реестр!$Y6,""))</f>
        <v>8.4530328405855226E-2</v>
      </c>
      <c r="AP6" s="535">
        <f>IFERROR(Реестр!$AO6-7%,"")</f>
        <v>1.453032840585522E-2</v>
      </c>
      <c r="AQ6" s="13"/>
      <c r="AR6" s="752"/>
      <c r="AS6" s="551">
        <f>IF(IFERROR(Реестр!$AI6*1000,"")=0,"",IFERROR(Реестр!$AI6*1000,""))</f>
        <v>6510.3713188220236</v>
      </c>
      <c r="AT6" s="5">
        <f>IF(IFERROR(Реестр!$AS6/80,"")=0,"",IFERROR(Реестр!$AS6/80,""))</f>
        <v>81.3796414852753</v>
      </c>
      <c r="AU6" s="4">
        <f t="shared" si="0"/>
        <v>2249.94</v>
      </c>
      <c r="AV6" s="4">
        <f t="shared" si="1"/>
        <v>-1481.7161843790013</v>
      </c>
      <c r="AW6" s="766">
        <v>389.75</v>
      </c>
      <c r="AX6" s="4">
        <f t="shared" si="2"/>
        <v>1948.75</v>
      </c>
      <c r="AY6" s="630">
        <f t="shared" si="4"/>
        <v>1948.75</v>
      </c>
      <c r="AZ6" s="4">
        <f t="shared" si="3"/>
        <v>2716.9738156209987</v>
      </c>
      <c r="BA6" s="4"/>
      <c r="BB6" s="4"/>
      <c r="BC6" s="4">
        <f>VLOOKUP(K6,'Справочные Данные'!$I$2:$J$262,2,0)</f>
        <v>70849</v>
      </c>
      <c r="BD6" s="4" t="str">
        <f>VLOOKUP(BC6,Z_SD_CUSTOMER!$A$2:$K$1599,10,0)</f>
        <v>77</v>
      </c>
      <c r="BE6" s="4" t="str">
        <f>VLOOKUP(BC6,Z_SD_CUSTOMER!$A$2:$L$1599,11,0)</f>
        <v>CENTRAL</v>
      </c>
      <c r="BF6" s="4" t="str">
        <f>VLOOKUP(BC6,Z_SD_CUSTOMER!$A$2:$K$1599,11,0)</f>
        <v>CENTRAL</v>
      </c>
      <c r="BG6" s="4">
        <v>345</v>
      </c>
      <c r="BH6" s="4"/>
    </row>
    <row r="7" spans="1:60" ht="46.5" hidden="1">
      <c r="A7" s="235">
        <v>44470</v>
      </c>
      <c r="B7" s="221" t="s">
        <v>57</v>
      </c>
      <c r="C7" s="222"/>
      <c r="D7" s="236" t="s">
        <v>257</v>
      </c>
      <c r="E7" s="509" t="s">
        <v>2937</v>
      </c>
      <c r="F7" s="481"/>
      <c r="G7" s="246" t="s">
        <v>89</v>
      </c>
      <c r="H7" s="224" t="s">
        <v>90</v>
      </c>
      <c r="I7" s="238"/>
      <c r="J7" s="239"/>
      <c r="K7" s="1" t="s">
        <v>660</v>
      </c>
      <c r="L7" s="240"/>
      <c r="M7" s="240"/>
      <c r="N7" s="240"/>
      <c r="O7" s="240"/>
      <c r="P7" s="240"/>
      <c r="Q7" s="240"/>
      <c r="R7" s="240"/>
      <c r="S7" s="226">
        <v>1</v>
      </c>
      <c r="T7" s="226">
        <v>294</v>
      </c>
      <c r="U7" s="226"/>
      <c r="V7" s="227">
        <v>1997766</v>
      </c>
      <c r="W7" s="227">
        <v>201475758</v>
      </c>
      <c r="X7" s="253">
        <v>6423708064</v>
      </c>
      <c r="Y7" s="254">
        <v>80355</v>
      </c>
      <c r="Z7" s="127"/>
      <c r="AA7" s="127"/>
      <c r="AB7" s="127"/>
      <c r="AC7" s="127">
        <v>1559</v>
      </c>
      <c r="AD7" s="127"/>
      <c r="AE7" s="13" t="str">
        <f>IF((Реестр!$AA7+Реестр!$AB7+Реестр!$AD7)=0,"",(Реестр!$AA7+Реестр!$AB7+Реестр!$AD7))</f>
        <v/>
      </c>
      <c r="AF7" s="13"/>
      <c r="AG7" s="13" t="str">
        <f>IF(IFERROR((Реестр!$AE7-Реестр!$AF7), "")=0,"",IFERROR(Реестр!$AE7-Реестр!$AF7, ""))</f>
        <v/>
      </c>
      <c r="AH7" s="534" t="str">
        <f>IF(IFERROR((Реестр!$AE7/Реестр!$AF7)-100%, "")=0,"",IFERROR((Реестр!$AE7/Реестр!$AF7)-100%, ""))</f>
        <v/>
      </c>
      <c r="AI7" s="448">
        <f>IF(IFERROR(Реестр!$AN7/Реестр!$T7,"")=0,"",IFERROR(Реестр!$AN7/Реестр!$T7,""))</f>
        <v>6.5103713188220231</v>
      </c>
      <c r="AJ7" s="448">
        <f>IF(IFERROR(Реестр!$AN7/Реестр!$S7,"")=0,"",IFERROR(Реестр!$AN7/Реестр!$S7,""))</f>
        <v>1914.0491677336747</v>
      </c>
      <c r="AK7" s="448" t="str">
        <f>IFERROR(Реестр!$AN7/Реестр!$U7,"")</f>
        <v/>
      </c>
      <c r="AL7" s="594" t="s">
        <v>2962</v>
      </c>
      <c r="AM7" s="594" t="s">
        <v>2963</v>
      </c>
      <c r="AN7" s="630">
        <f>((T7/(T6+T5+T8+T9+T10+T11+T12+T13+T7)*AE5))</f>
        <v>1914.0491677336747</v>
      </c>
      <c r="AO7" s="535">
        <f>IF(IFERROR(AZ7/Реестр!$Y7,"")=0,"",IFERROR(AZ7/Реестр!$Y7,""))</f>
        <v>8.5406000469587143E-2</v>
      </c>
      <c r="AP7" s="535">
        <f>IFERROR(Реестр!$AO7-7%,"")</f>
        <v>1.5406000469587136E-2</v>
      </c>
      <c r="AQ7" s="13"/>
      <c r="AR7" s="752"/>
      <c r="AS7" s="551">
        <f>IF(IFERROR(Реестр!$AI7*1000,"")=0,"",IFERROR(Реестр!$AI7*1000,""))</f>
        <v>6510.3713188220236</v>
      </c>
      <c r="AT7" s="5">
        <f>IF(IFERROR(Реестр!$AS7/80,"")=0,"",IFERROR(Реестр!$AS7/80,""))</f>
        <v>81.3796414852753</v>
      </c>
      <c r="AU7" s="4">
        <f t="shared" si="0"/>
        <v>5624.85</v>
      </c>
      <c r="AV7" s="4">
        <f t="shared" si="1"/>
        <v>-3710.8008322663254</v>
      </c>
      <c r="AW7" s="4">
        <v>3389.75</v>
      </c>
      <c r="AX7" s="4">
        <f t="shared" si="2"/>
        <v>4948.75</v>
      </c>
      <c r="AY7" s="630">
        <f t="shared" si="4"/>
        <v>4948.75</v>
      </c>
      <c r="AZ7" s="4">
        <f t="shared" si="3"/>
        <v>6862.7991677336749</v>
      </c>
      <c r="BA7" s="4"/>
      <c r="BB7" s="4"/>
      <c r="BC7" s="4">
        <f>VLOOKUP(K7,'Справочные Данные'!$I$2:$J$262,2,0)</f>
        <v>80206</v>
      </c>
      <c r="BD7" s="4" t="str">
        <f>VLOOKUP(BC7,Z_SD_CUSTOMER!$A$2:$K$1599,10,0)</f>
        <v>50</v>
      </c>
      <c r="BE7" s="4" t="str">
        <f>VLOOKUP(BC7,Z_SD_CUSTOMER!$A$2:$L$1599,11,0)</f>
        <v>CENTRAL</v>
      </c>
      <c r="BF7" s="4" t="str">
        <f>VLOOKUP(BC7,Z_SD_CUSTOMER!$A$2:$K$1599,11,0)</f>
        <v>CENTRAL</v>
      </c>
      <c r="BG7" s="4">
        <v>345</v>
      </c>
      <c r="BH7" s="4"/>
    </row>
    <row r="8" spans="1:60" ht="46.5" hidden="1">
      <c r="A8" s="220">
        <v>44470</v>
      </c>
      <c r="B8" s="221" t="s">
        <v>57</v>
      </c>
      <c r="C8" s="222"/>
      <c r="D8" s="236" t="s">
        <v>257</v>
      </c>
      <c r="E8" s="509" t="s">
        <v>2937</v>
      </c>
      <c r="F8" s="480"/>
      <c r="G8" s="246" t="s">
        <v>89</v>
      </c>
      <c r="H8" s="224" t="s">
        <v>90</v>
      </c>
      <c r="I8" s="238"/>
      <c r="J8" s="239"/>
      <c r="K8" s="12" t="s">
        <v>528</v>
      </c>
      <c r="L8" s="225"/>
      <c r="M8" s="225"/>
      <c r="N8" s="225"/>
      <c r="O8" s="225"/>
      <c r="P8" s="225"/>
      <c r="Q8" s="225"/>
      <c r="R8" s="225"/>
      <c r="S8" s="226">
        <v>4</v>
      </c>
      <c r="T8" s="226">
        <v>154</v>
      </c>
      <c r="U8" s="226"/>
      <c r="V8" s="227">
        <v>2000324</v>
      </c>
      <c r="W8" s="227">
        <v>201479081</v>
      </c>
      <c r="X8" s="228">
        <v>6425763217</v>
      </c>
      <c r="Y8" s="252">
        <v>51607.44</v>
      </c>
      <c r="Z8" s="752"/>
      <c r="AA8" s="752"/>
      <c r="AB8" s="752"/>
      <c r="AC8" s="752">
        <v>5436</v>
      </c>
      <c r="AD8" s="752"/>
      <c r="AE8" s="13" t="str">
        <f>IF((Реестр!$AA8+Реестр!$AB8+Реестр!$AD8)=0,"",(Реестр!$AA8+Реестр!$AB8+Реестр!$AD8))</f>
        <v/>
      </c>
      <c r="AF8" s="13"/>
      <c r="AG8" s="13" t="str">
        <f>IF(IFERROR((Реестр!$AE8-Реестр!$AF8), "")=0,"",IFERROR(Реестр!$AE8-Реестр!$AF8, ""))</f>
        <v/>
      </c>
      <c r="AH8" s="534" t="str">
        <f>IF(IFERROR((Реестр!$AE8/Реестр!$AF8)-100%, "")=0,"",IFERROR((Реестр!$AE8/Реестр!$AF8)-100%, ""))</f>
        <v/>
      </c>
      <c r="AI8" s="448">
        <f>IF(IFERROR(Реестр!$AN8/Реестр!$T8,"")=0,"",IFERROR(Реестр!$AN8/Реестр!$T8,""))</f>
        <v>6.5103713188220231</v>
      </c>
      <c r="AJ8" s="448">
        <f>IF(IFERROR(Реестр!$AN8/Реестр!$S8,"")=0,"",IFERROR(Реестр!$AN8/Реестр!$S8,""))</f>
        <v>250.6492957746479</v>
      </c>
      <c r="AK8" s="448" t="str">
        <f>IFERROR(Реестр!$AN8/Реестр!$U8,"")</f>
        <v/>
      </c>
      <c r="AL8" s="594" t="s">
        <v>2962</v>
      </c>
      <c r="AM8" s="594" t="s">
        <v>2963</v>
      </c>
      <c r="AN8" s="630">
        <f>((T8/(T7+T6+T9+T10+T11+T12+T13+T5+T8)*AE5))</f>
        <v>1002.5971830985916</v>
      </c>
      <c r="AO8" s="535">
        <f>IF(IFERROR(AZ8/Реестр!$Y8,"")=0,"",IFERROR(AZ8/Реестр!$Y8,""))</f>
        <v>0.1510944387688789</v>
      </c>
      <c r="AP8" s="535">
        <f>IFERROR(Реестр!$AO8-7%,"")</f>
        <v>8.1094438768878896E-2</v>
      </c>
      <c r="AQ8" s="13"/>
      <c r="AR8" s="752"/>
      <c r="AS8" s="551">
        <f>IF(IFERROR(Реестр!$AI8*1000,"")=0,"",IFERROR(Реестр!$AI8*1000,""))</f>
        <v>6510.3713188220236</v>
      </c>
      <c r="AT8" s="5">
        <f>IF(IFERROR(Реестр!$AS8/80,"")=0,"",IFERROR(Реестр!$AS8/80,""))</f>
        <v>81.3796414852753</v>
      </c>
      <c r="AU8" s="4">
        <f t="shared" si="0"/>
        <v>3612.5208000000007</v>
      </c>
      <c r="AV8" s="4">
        <f t="shared" si="1"/>
        <v>-2609.9236169014093</v>
      </c>
      <c r="AW8" s="4">
        <v>1359</v>
      </c>
      <c r="AX8" s="4">
        <f t="shared" si="2"/>
        <v>6795</v>
      </c>
      <c r="AY8" s="630">
        <f t="shared" si="4"/>
        <v>6795</v>
      </c>
      <c r="AZ8" s="4">
        <f t="shared" si="3"/>
        <v>7797.5971830985918</v>
      </c>
      <c r="BA8" s="4"/>
      <c r="BB8" s="4"/>
      <c r="BC8" s="4">
        <f>VLOOKUP(K8,'Справочные Данные'!$I$2:$J$262,2,0)</f>
        <v>80101</v>
      </c>
      <c r="BD8" s="4" t="str">
        <f>VLOOKUP(BC8,Z_SD_CUSTOMER!$A$2:$K$1599,10,0)</f>
        <v>77</v>
      </c>
      <c r="BE8" s="4" t="str">
        <f>VLOOKUP(BC8,Z_SD_CUSTOMER!$A$2:$L$1599,11,0)</f>
        <v>CENTRAL</v>
      </c>
      <c r="BF8" s="4" t="str">
        <f>VLOOKUP(BC8,Z_SD_CUSTOMER!$A$2:$K$1599,11,0)</f>
        <v>CENTRAL</v>
      </c>
      <c r="BG8" s="4">
        <v>345</v>
      </c>
      <c r="BH8" s="4"/>
    </row>
    <row r="9" spans="1:60" ht="46.5" hidden="1">
      <c r="A9" s="235">
        <v>44470</v>
      </c>
      <c r="B9" s="221" t="s">
        <v>57</v>
      </c>
      <c r="C9" s="222"/>
      <c r="D9" s="236" t="s">
        <v>257</v>
      </c>
      <c r="E9" s="509" t="s">
        <v>2937</v>
      </c>
      <c r="F9" s="481"/>
      <c r="G9" s="246" t="s">
        <v>89</v>
      </c>
      <c r="H9" s="224" t="s">
        <v>90</v>
      </c>
      <c r="I9" s="238"/>
      <c r="J9" s="239"/>
      <c r="K9" s="12" t="s">
        <v>528</v>
      </c>
      <c r="L9" s="240"/>
      <c r="M9" s="240"/>
      <c r="N9" s="240"/>
      <c r="O9" s="240"/>
      <c r="P9" s="240"/>
      <c r="Q9" s="240"/>
      <c r="R9" s="240"/>
      <c r="S9" s="226">
        <v>1</v>
      </c>
      <c r="T9" s="226">
        <v>58</v>
      </c>
      <c r="U9" s="226"/>
      <c r="V9" s="227">
        <v>2000429</v>
      </c>
      <c r="W9" s="227">
        <v>201479080</v>
      </c>
      <c r="X9" s="253">
        <v>6425773168</v>
      </c>
      <c r="Y9" s="254">
        <v>15741</v>
      </c>
      <c r="Z9" s="127"/>
      <c r="AA9" s="127"/>
      <c r="AB9" s="127"/>
      <c r="AC9" s="127">
        <v>1559</v>
      </c>
      <c r="AD9" s="127"/>
      <c r="AE9" s="13" t="str">
        <f>IF((Реестр!$AA9+Реестр!$AB9+Реестр!$AD9)=0,"",(Реестр!$AA9+Реестр!$AB9+Реестр!$AD9))</f>
        <v/>
      </c>
      <c r="AF9" s="13"/>
      <c r="AG9" s="13" t="str">
        <f>IF(IFERROR((Реестр!$AE9-Реестр!$AF9), "")=0,"",IFERROR(Реестр!$AE9-Реестр!$AF9, ""))</f>
        <v/>
      </c>
      <c r="AH9" s="534" t="str">
        <f>IF(IFERROR((Реестр!$AE9/Реестр!$AF9)-100%, "")=0,"",IFERROR((Реестр!$AE9/Реестр!$AF9)-100%, ""))</f>
        <v/>
      </c>
      <c r="AI9" s="448">
        <f>IF(IFERROR(Реестр!$AN9/Реестр!$T9,"")=0,"",IFERROR(Реестр!$AN9/Реестр!$T9,""))</f>
        <v>6.5103713188220231</v>
      </c>
      <c r="AJ9" s="448">
        <f>IF(IFERROR(Реестр!$AN9/Реестр!$S9,"")=0,"",IFERROR(Реестр!$AN9/Реестр!$S9,""))</f>
        <v>377.60153649167734</v>
      </c>
      <c r="AK9" s="448" t="str">
        <f>IFERROR(Реестр!$AN9/Реестр!$U9,"")</f>
        <v/>
      </c>
      <c r="AL9" s="594" t="s">
        <v>2962</v>
      </c>
      <c r="AM9" s="594" t="s">
        <v>2963</v>
      </c>
      <c r="AN9" s="630">
        <f>((T9/(T8+T7+T10+T11+T12+T13+T5+T6+T9)*AE5))</f>
        <v>377.60153649167734</v>
      </c>
      <c r="AO9" s="535">
        <f>IF(IFERROR(AZ9/Реестр!$Y9,"")=0,"",IFERROR(AZ9/Реестр!$Y9,""))</f>
        <v>0.14778931049435726</v>
      </c>
      <c r="AP9" s="535">
        <f>IFERROR(Реестр!$AO9-7%,"")</f>
        <v>7.778931049435725E-2</v>
      </c>
      <c r="AQ9" s="13"/>
      <c r="AR9" s="752"/>
      <c r="AS9" s="551">
        <f>IF(IFERROR(Реестр!$AI9*1000,"")=0,"",IFERROR(Реестр!$AI9*1000,""))</f>
        <v>6510.3713188220236</v>
      </c>
      <c r="AT9" s="5">
        <f>IF(IFERROR(Реестр!$AS9/80,"")=0,"",IFERROR(Реестр!$AS9/80,""))</f>
        <v>81.3796414852753</v>
      </c>
      <c r="AU9" s="4">
        <f t="shared" si="0"/>
        <v>1101.8700000000001</v>
      </c>
      <c r="AV9" s="4">
        <f t="shared" si="1"/>
        <v>-724.26846350832284</v>
      </c>
      <c r="AW9" s="766">
        <v>389.75</v>
      </c>
      <c r="AX9" s="4">
        <f t="shared" si="2"/>
        <v>1948.75</v>
      </c>
      <c r="AY9" s="630">
        <f t="shared" si="4"/>
        <v>1948.75</v>
      </c>
      <c r="AZ9" s="4">
        <f t="shared" si="3"/>
        <v>2326.3515364916775</v>
      </c>
      <c r="BA9" s="4"/>
      <c r="BB9" s="4"/>
      <c r="BC9" s="4">
        <f>VLOOKUP(K9,'Справочные Данные'!$I$2:$J$262,2,0)</f>
        <v>80101</v>
      </c>
      <c r="BD9" s="4" t="str">
        <f>VLOOKUP(BC9,Z_SD_CUSTOMER!$A$2:$K$1599,10,0)</f>
        <v>77</v>
      </c>
      <c r="BE9" s="4" t="str">
        <f>VLOOKUP(BC9,Z_SD_CUSTOMER!$A$2:$L$1599,11,0)</f>
        <v>CENTRAL</v>
      </c>
      <c r="BF9" s="4" t="str">
        <f>VLOOKUP(BC9,Z_SD_CUSTOMER!$A$2:$K$1599,11,0)</f>
        <v>CENTRAL</v>
      </c>
      <c r="BG9" s="4">
        <v>345</v>
      </c>
      <c r="BH9" s="4"/>
    </row>
    <row r="10" spans="1:60" ht="46.5" hidden="1">
      <c r="A10" s="220">
        <v>44470</v>
      </c>
      <c r="B10" s="221" t="s">
        <v>57</v>
      </c>
      <c r="C10" s="222"/>
      <c r="D10" s="236" t="s">
        <v>257</v>
      </c>
      <c r="E10" s="509" t="s">
        <v>2937</v>
      </c>
      <c r="F10" s="480"/>
      <c r="G10" s="246" t="s">
        <v>89</v>
      </c>
      <c r="H10" s="224" t="s">
        <v>90</v>
      </c>
      <c r="I10" s="238"/>
      <c r="J10" s="239"/>
      <c r="K10" s="646" t="s">
        <v>527</v>
      </c>
      <c r="L10" s="225"/>
      <c r="M10" s="225"/>
      <c r="N10" s="225"/>
      <c r="O10" s="225"/>
      <c r="P10" s="225"/>
      <c r="Q10" s="225"/>
      <c r="R10" s="225"/>
      <c r="S10" s="226">
        <v>3</v>
      </c>
      <c r="T10" s="226">
        <v>1450</v>
      </c>
      <c r="U10" s="226"/>
      <c r="V10" s="228">
        <v>2000323</v>
      </c>
      <c r="W10" s="227">
        <v>201479077</v>
      </c>
      <c r="X10" s="228">
        <v>6425763026</v>
      </c>
      <c r="Y10" s="252">
        <v>398786.28</v>
      </c>
      <c r="Z10" s="752"/>
      <c r="AA10" s="752"/>
      <c r="AB10" s="752"/>
      <c r="AC10" s="752">
        <v>4076</v>
      </c>
      <c r="AD10" s="752"/>
      <c r="AE10" s="13" t="str">
        <f>IF((Реестр!$AA10+Реестр!$AB10+Реестр!$AD10)=0,"",(Реестр!$AA10+Реестр!$AB10+Реестр!$AD10))</f>
        <v/>
      </c>
      <c r="AF10" s="13"/>
      <c r="AG10" s="13" t="str">
        <f>IF(IFERROR((Реестр!$AE10-Реестр!$AF10), "")=0,"",IFERROR(Реестр!$AE10-Реестр!$AF10, ""))</f>
        <v/>
      </c>
      <c r="AH10" s="534" t="str">
        <f>IF(IFERROR((Реестр!$AE10/Реестр!$AF10)-100%, "")=0,"",IFERROR((Реестр!$AE10/Реестр!$AF10)-100%, ""))</f>
        <v/>
      </c>
      <c r="AI10" s="448">
        <f>IF(IFERROR(Реестр!$AN10/Реестр!$T10,"")=0,"",IFERROR(Реестр!$AN10/Реестр!$T10,""))</f>
        <v>6.5103713188220231</v>
      </c>
      <c r="AJ10" s="448">
        <f>IF(IFERROR(Реестр!$AN10/Реестр!$S10,"")=0,"",IFERROR(Реестр!$AN10/Реестр!$S10,""))</f>
        <v>3146.6794707639779</v>
      </c>
      <c r="AK10" s="448" t="str">
        <f>IFERROR(Реестр!$AN10/Реестр!$U10,"")</f>
        <v/>
      </c>
      <c r="AL10" s="594" t="s">
        <v>2962</v>
      </c>
      <c r="AM10" s="594" t="s">
        <v>2963</v>
      </c>
      <c r="AN10" s="630">
        <f>((T10/(T9+T8+T11+T12+T13+T5+T6+T7+T10)*AE5))</f>
        <v>9440.0384122919331</v>
      </c>
      <c r="AO10" s="535">
        <f>IF(IFERROR(AZ10/Реестр!$Y10,"")=0,"",IFERROR(AZ10/Реестр!$Y10,""))</f>
        <v>3.6448190776001449E-2</v>
      </c>
      <c r="AP10" s="535">
        <f>IFERROR(Реестр!$AO10-7%,"")</f>
        <v>-3.3551809223998558E-2</v>
      </c>
      <c r="AQ10" s="13"/>
      <c r="AR10" s="752"/>
      <c r="AS10" s="551">
        <f>IF(IFERROR(Реестр!$AI10*1000,"")=0,"",IFERROR(Реестр!$AI10*1000,""))</f>
        <v>6510.3713188220236</v>
      </c>
      <c r="AT10" s="5">
        <f>IF(IFERROR(Реестр!$AS10/80,"")=0,"",IFERROR(Реестр!$AS10/80,""))</f>
        <v>81.3796414852753</v>
      </c>
      <c r="AU10" s="4">
        <f t="shared" si="0"/>
        <v>27915.039600000004</v>
      </c>
      <c r="AV10" s="4">
        <f t="shared" si="1"/>
        <v>-18475.001187708069</v>
      </c>
      <c r="AW10" s="766">
        <v>1019</v>
      </c>
      <c r="AX10" s="4">
        <f t="shared" si="2"/>
        <v>5095</v>
      </c>
      <c r="AY10" s="630">
        <f t="shared" si="4"/>
        <v>5095</v>
      </c>
      <c r="AZ10" s="4">
        <f t="shared" si="3"/>
        <v>14535.038412291933</v>
      </c>
      <c r="BA10" s="4"/>
      <c r="BB10" s="4"/>
      <c r="BC10" s="4">
        <f>VLOOKUP(K10,'Справочные Данные'!$I$2:$J$262,2,0)</f>
        <v>64082</v>
      </c>
      <c r="BD10" s="4" t="str">
        <f>VLOOKUP(BC10,Z_SD_CUSTOMER!$A$2:$K$1599,10,0)</f>
        <v>77</v>
      </c>
      <c r="BE10" s="4" t="str">
        <f>VLOOKUP(BC10,Z_SD_CUSTOMER!$A$2:$L$1599,11,0)</f>
        <v>CENTRAL</v>
      </c>
      <c r="BF10" s="4" t="str">
        <f>VLOOKUP(BC10,Z_SD_CUSTOMER!$A$2:$K$1599,11,0)</f>
        <v>CENTRAL</v>
      </c>
      <c r="BG10" s="4">
        <v>345</v>
      </c>
      <c r="BH10" s="4"/>
    </row>
    <row r="11" spans="1:60" ht="46.5" hidden="1">
      <c r="A11" s="235">
        <v>44470</v>
      </c>
      <c r="B11" s="221" t="s">
        <v>57</v>
      </c>
      <c r="C11" s="222"/>
      <c r="D11" s="236" t="s">
        <v>257</v>
      </c>
      <c r="E11" s="509" t="s">
        <v>2937</v>
      </c>
      <c r="F11" s="481"/>
      <c r="G11" s="246" t="s">
        <v>89</v>
      </c>
      <c r="H11" s="224" t="s">
        <v>90</v>
      </c>
      <c r="I11" s="238"/>
      <c r="J11" s="239"/>
      <c r="K11" s="12" t="s">
        <v>582</v>
      </c>
      <c r="L11" s="240"/>
      <c r="M11" s="240"/>
      <c r="N11" s="240"/>
      <c r="O11" s="240"/>
      <c r="P11" s="240"/>
      <c r="Q11" s="240"/>
      <c r="R11" s="240"/>
      <c r="S11" s="226">
        <v>4</v>
      </c>
      <c r="T11" s="226">
        <v>555</v>
      </c>
      <c r="U11" s="226"/>
      <c r="V11" s="227">
        <v>2000924</v>
      </c>
      <c r="W11" s="227">
        <v>201479068</v>
      </c>
      <c r="X11" s="253">
        <v>23681503</v>
      </c>
      <c r="Y11" s="254">
        <v>179290.2</v>
      </c>
      <c r="Z11" s="127"/>
      <c r="AA11" s="127"/>
      <c r="AB11" s="127"/>
      <c r="AC11" s="127">
        <v>5436</v>
      </c>
      <c r="AD11" s="127"/>
      <c r="AE11" s="13" t="str">
        <f>IF((Реестр!$AA11+Реестр!$AB11+Реестр!$AD11)=0,"",(Реестр!$AA11+Реестр!$AB11+Реестр!$AD11))</f>
        <v/>
      </c>
      <c r="AF11" s="13"/>
      <c r="AG11" s="13" t="str">
        <f>IF(IFERROR((Реестр!$AE11-Реестр!$AF11), "")=0,"",IFERROR(Реестр!$AE11-Реестр!$AF11, ""))</f>
        <v/>
      </c>
      <c r="AH11" s="534" t="str">
        <f>IF(IFERROR((Реестр!$AE11/Реестр!$AF11)-100%, "")=0,"",IFERROR((Реестр!$AE11/Реестр!$AF11)-100%, ""))</f>
        <v/>
      </c>
      <c r="AI11" s="448">
        <f>IF(IFERROR(Реестр!$AN11/Реестр!$T11,"")=0,"",IFERROR(Реестр!$AN11/Реестр!$T11,""))</f>
        <v>6.5103713188220231</v>
      </c>
      <c r="AJ11" s="448">
        <f>IF(IFERROR(Реестр!$AN11/Реестр!$S11,"")=0,"",IFERROR(Реестр!$AN11/Реестр!$S11,""))</f>
        <v>903.31402048655571</v>
      </c>
      <c r="AK11" s="448" t="str">
        <f>IFERROR(Реестр!$AN11/Реестр!$U11,"")</f>
        <v/>
      </c>
      <c r="AL11" s="594" t="s">
        <v>2962</v>
      </c>
      <c r="AM11" s="594" t="s">
        <v>2963</v>
      </c>
      <c r="AN11" s="630">
        <f>((T11/(T10+T9+T12+T13+T5+T6+T7+T8+T11)*AE5))</f>
        <v>3613.2560819462228</v>
      </c>
      <c r="AO11" s="535">
        <f>IF(IFERROR(AZ11/Реестр!$Y11,"")=0,"",IFERROR(AZ11/Реестр!$Y11,""))</f>
        <v>5.8052565516387523E-2</v>
      </c>
      <c r="AP11" s="535">
        <f>IFERROR(Реестр!$AO11-7%,"")</f>
        <v>-1.1947434483612483E-2</v>
      </c>
      <c r="AQ11" s="13"/>
      <c r="AR11" s="752"/>
      <c r="AS11" s="551">
        <f>IF(IFERROR(Реестр!$AI11*1000,"")=0,"",IFERROR(Реестр!$AI11*1000,""))</f>
        <v>6510.3713188220236</v>
      </c>
      <c r="AT11" s="5">
        <f>IF(IFERROR(Реестр!$AS11/80,"")=0,"",IFERROR(Реестр!$AS11/80,""))</f>
        <v>81.3796414852753</v>
      </c>
      <c r="AU11" s="4">
        <f t="shared" si="0"/>
        <v>12550.314000000002</v>
      </c>
      <c r="AV11" s="4">
        <f t="shared" si="1"/>
        <v>-8937.0579180537788</v>
      </c>
      <c r="AW11" s="4">
        <v>1359</v>
      </c>
      <c r="AX11" s="4">
        <f t="shared" si="2"/>
        <v>6795</v>
      </c>
      <c r="AY11" s="630">
        <f t="shared" si="4"/>
        <v>6795</v>
      </c>
      <c r="AZ11" s="4">
        <f t="shared" si="3"/>
        <v>10408.256081946223</v>
      </c>
      <c r="BA11" s="4"/>
      <c r="BB11" s="4"/>
      <c r="BC11" s="4">
        <f>VLOOKUP(K11,'Справочные Данные'!$I$2:$J$262,2,0)</f>
        <v>71563</v>
      </c>
      <c r="BD11" s="4" t="str">
        <f>VLOOKUP(BC11,Z_SD_CUSTOMER!$A$2:$K$1599,10,0)</f>
        <v>50</v>
      </c>
      <c r="BE11" s="4" t="str">
        <f>VLOOKUP(BC11,Z_SD_CUSTOMER!$A$2:$L$1599,11,0)</f>
        <v>CENTRAL</v>
      </c>
      <c r="BF11" s="4" t="str">
        <f>VLOOKUP(BC11,Z_SD_CUSTOMER!$A$2:$K$1599,11,0)</f>
        <v>CENTRAL</v>
      </c>
      <c r="BG11" s="4">
        <v>345</v>
      </c>
      <c r="BH11" s="4"/>
    </row>
    <row r="12" spans="1:60" ht="46.5" hidden="1">
      <c r="A12" s="220">
        <v>44470</v>
      </c>
      <c r="B12" s="221" t="s">
        <v>57</v>
      </c>
      <c r="C12" s="222"/>
      <c r="D12" s="236" t="s">
        <v>257</v>
      </c>
      <c r="E12" s="509" t="s">
        <v>2937</v>
      </c>
      <c r="F12" s="480"/>
      <c r="G12" s="246" t="s">
        <v>89</v>
      </c>
      <c r="H12" s="224" t="s">
        <v>90</v>
      </c>
      <c r="I12" s="238"/>
      <c r="J12" s="239"/>
      <c r="K12" s="646" t="s">
        <v>473</v>
      </c>
      <c r="L12" s="225"/>
      <c r="M12" s="225"/>
      <c r="N12" s="225"/>
      <c r="O12" s="225"/>
      <c r="P12" s="225"/>
      <c r="Q12" s="225"/>
      <c r="R12" s="225"/>
      <c r="S12" s="226">
        <v>1</v>
      </c>
      <c r="T12" s="226">
        <v>427</v>
      </c>
      <c r="U12" s="226"/>
      <c r="V12" s="227">
        <v>1997565</v>
      </c>
      <c r="W12" s="227">
        <v>201479079</v>
      </c>
      <c r="X12" s="228">
        <v>6423708066</v>
      </c>
      <c r="Y12" s="252">
        <v>116880</v>
      </c>
      <c r="Z12" s="752"/>
      <c r="AA12" s="752"/>
      <c r="AB12" s="752"/>
      <c r="AC12" s="752">
        <v>1559</v>
      </c>
      <c r="AD12" s="752"/>
      <c r="AE12" s="13" t="str">
        <f>IF((Реестр!$AA12+Реестр!$AB12+Реестр!$AD12)=0,"",(Реестр!$AA12+Реестр!$AB12+Реестр!$AD12))</f>
        <v/>
      </c>
      <c r="AF12" s="13"/>
      <c r="AG12" s="13" t="str">
        <f>IF(IFERROR((Реестр!$AE12-Реестр!$AF12), "")=0,"",IFERROR(Реестр!$AE12-Реестр!$AF12, ""))</f>
        <v/>
      </c>
      <c r="AH12" s="534" t="str">
        <f>IF(IFERROR((Реестр!$AE12/Реестр!$AF12)-100%, "")=0,"",IFERROR((Реестр!$AE12/Реестр!$AF12)-100%, ""))</f>
        <v/>
      </c>
      <c r="AI12" s="448">
        <f>IF(IFERROR(Реестр!$AN12/Реестр!$T12,"")=0,"",IFERROR(Реестр!$AN12/Реестр!$T12,""))</f>
        <v>6.5103713188220231</v>
      </c>
      <c r="AJ12" s="448">
        <f>IF(IFERROR(Реестр!$AN12/Реестр!$S12,"")=0,"",IFERROR(Реестр!$AN12/Реестр!$S12,""))</f>
        <v>2779.9285531370037</v>
      </c>
      <c r="AK12" s="448" t="str">
        <f>IFERROR(Реестр!$AN12/Реестр!$U12,"")</f>
        <v/>
      </c>
      <c r="AL12" s="594" t="s">
        <v>2962</v>
      </c>
      <c r="AM12" s="594" t="s">
        <v>2963</v>
      </c>
      <c r="AN12" s="630">
        <f>((T12/(T11+T10+T13+T5+T6+T7+T8+T9+T12)*AE5))</f>
        <v>2779.9285531370037</v>
      </c>
      <c r="AO12" s="535">
        <f>IF(IFERROR(AZ12/Реестр!$Y12,"")=0,"",IFERROR(AZ12/Реестр!$Y12,""))</f>
        <v>4.0457550933752605E-2</v>
      </c>
      <c r="AP12" s="535">
        <f>IFERROR(Реестр!$AO12-7%,"")</f>
        <v>-2.9542449066247402E-2</v>
      </c>
      <c r="AQ12" s="13"/>
      <c r="AR12" s="752"/>
      <c r="AS12" s="551">
        <f>IF(IFERROR(Реестр!$AI12*1000,"")=0,"",IFERROR(Реестр!$AI12*1000,""))</f>
        <v>6510.3713188220236</v>
      </c>
      <c r="AT12" s="5">
        <f>IF(IFERROR(Реестр!$AS12/80,"")=0,"",IFERROR(Реестр!$AS12/80,""))</f>
        <v>81.3796414852753</v>
      </c>
      <c r="AU12" s="4">
        <f t="shared" si="0"/>
        <v>8181.6</v>
      </c>
      <c r="AV12" s="4">
        <f t="shared" si="1"/>
        <v>-5401.6714468629962</v>
      </c>
      <c r="AW12" s="766">
        <v>389.75</v>
      </c>
      <c r="AX12" s="4">
        <f t="shared" si="2"/>
        <v>1948.75</v>
      </c>
      <c r="AY12" s="630">
        <f t="shared" si="4"/>
        <v>1948.75</v>
      </c>
      <c r="AZ12" s="4">
        <f t="shared" si="3"/>
        <v>4728.6785531370042</v>
      </c>
      <c r="BA12" s="4"/>
      <c r="BB12" s="4"/>
      <c r="BC12" s="4">
        <f>VLOOKUP(K12,'Справочные Данные'!$I$2:$J$262,2,0)</f>
        <v>23951</v>
      </c>
      <c r="BD12" s="4" t="str">
        <f>VLOOKUP(BC12,Z_SD_CUSTOMER!$A$2:$K$1599,10,0)</f>
        <v>77</v>
      </c>
      <c r="BE12" s="4" t="str">
        <f>VLOOKUP(BC12,Z_SD_CUSTOMER!$A$2:$L$1599,11,0)</f>
        <v>CENTRAL</v>
      </c>
      <c r="BF12" s="4" t="str">
        <f>VLOOKUP(BC12,Z_SD_CUSTOMER!$A$2:$K$1599,11,0)</f>
        <v>CENTRAL</v>
      </c>
      <c r="BG12" s="4">
        <v>345</v>
      </c>
      <c r="BH12" s="4"/>
    </row>
    <row r="13" spans="1:60" ht="46.5" hidden="1">
      <c r="A13" s="235">
        <v>44470</v>
      </c>
      <c r="B13" s="221" t="s">
        <v>57</v>
      </c>
      <c r="C13" s="222"/>
      <c r="D13" s="236" t="s">
        <v>257</v>
      </c>
      <c r="E13" s="509" t="s">
        <v>2937</v>
      </c>
      <c r="F13" s="481"/>
      <c r="G13" s="246" t="s">
        <v>89</v>
      </c>
      <c r="H13" s="224" t="s">
        <v>90</v>
      </c>
      <c r="I13" s="238"/>
      <c r="J13" s="239"/>
      <c r="K13" s="646" t="s">
        <v>473</v>
      </c>
      <c r="L13" s="240"/>
      <c r="M13" s="240"/>
      <c r="N13" s="240"/>
      <c r="O13" s="240"/>
      <c r="P13" s="240"/>
      <c r="Q13" s="240"/>
      <c r="R13" s="240"/>
      <c r="S13" s="226">
        <v>2</v>
      </c>
      <c r="T13" s="226">
        <v>497</v>
      </c>
      <c r="U13" s="226"/>
      <c r="V13" s="227">
        <v>2001033</v>
      </c>
      <c r="W13" s="227">
        <v>201479078</v>
      </c>
      <c r="X13" s="253">
        <v>6425778403</v>
      </c>
      <c r="Y13" s="254">
        <v>115568.64</v>
      </c>
      <c r="Z13" s="127"/>
      <c r="AA13" s="127"/>
      <c r="AB13" s="127"/>
      <c r="AC13" s="127">
        <v>2717</v>
      </c>
      <c r="AD13" s="127"/>
      <c r="AE13" s="13" t="str">
        <f>IF((Реестр!$AA13+Реестр!$AB13+Реестр!$AD13)=0,"",(Реестр!$AA13+Реестр!$AB13+Реестр!$AD13))</f>
        <v/>
      </c>
      <c r="AF13" s="13"/>
      <c r="AG13" s="13" t="str">
        <f>IF(IFERROR((Реестр!$AE13-Реестр!$AF13), "")=0,"",IFERROR(Реестр!$AE13-Реестр!$AF13, ""))</f>
        <v/>
      </c>
      <c r="AH13" s="534" t="str">
        <f>IF(IFERROR((Реестр!$AE13/Реестр!$AF13)-100%, "")=0,"",IFERROR((Реестр!$AE13/Реестр!$AF13)-100%, ""))</f>
        <v/>
      </c>
      <c r="AI13" s="448">
        <f>IF(IFERROR(Реестр!$AN13/Реестр!$T13,"")=0,"",IFERROR(Реестр!$AN13/Реестр!$T13,""))</f>
        <v>6.5103713188220231</v>
      </c>
      <c r="AJ13" s="448">
        <f>IF(IFERROR(Реестр!$AN13/Реестр!$S13,"")=0,"",IFERROR(Реестр!$AN13/Реестр!$S13,""))</f>
        <v>1617.8272727272727</v>
      </c>
      <c r="AK13" s="448" t="str">
        <f>IFERROR(Реестр!$AN13/Реестр!$U13,"")</f>
        <v/>
      </c>
      <c r="AL13" s="594" t="s">
        <v>2962</v>
      </c>
      <c r="AM13" s="594" t="s">
        <v>2963</v>
      </c>
      <c r="AN13" s="630">
        <f>((T13/(T12+T11+T5+T6+T7+T8+T9+T10+T13)*AE5))</f>
        <v>3235.6545454545453</v>
      </c>
      <c r="AO13" s="535">
        <f>IF(IFERROR(AZ13/Реестр!$Y13,"")=0,"",IFERROR(AZ13/Реестр!$Y13,""))</f>
        <v>6.257670372736536E-2</v>
      </c>
      <c r="AP13" s="535">
        <f>IFERROR(Реестр!$AO13-7%,"")</f>
        <v>-7.4232962726346469E-3</v>
      </c>
      <c r="AQ13" s="13"/>
      <c r="AR13" s="752"/>
      <c r="AS13" s="551">
        <f>IF(IFERROR(Реестр!$AI13*1000,"")=0,"",IFERROR(Реестр!$AI13*1000,""))</f>
        <v>6510.3713188220236</v>
      </c>
      <c r="AT13" s="5">
        <f>IF(IFERROR(Реестр!$AS13/80,"")=0,"",IFERROR(Реестр!$AS13/80,""))</f>
        <v>81.3796414852753</v>
      </c>
      <c r="AU13" s="4">
        <f t="shared" si="0"/>
        <v>8089.8048000000008</v>
      </c>
      <c r="AV13" s="4">
        <f t="shared" si="1"/>
        <v>-4854.150254545455</v>
      </c>
      <c r="AW13" s="4">
        <v>1279.25</v>
      </c>
      <c r="AX13" s="4">
        <f t="shared" si="2"/>
        <v>3996.25</v>
      </c>
      <c r="AY13" s="630">
        <f t="shared" si="4"/>
        <v>3996.25</v>
      </c>
      <c r="AZ13" s="4">
        <f t="shared" si="3"/>
        <v>7231.9045454545449</v>
      </c>
      <c r="BA13" s="4"/>
      <c r="BB13" s="4"/>
      <c r="BC13" s="4">
        <f>VLOOKUP(K13,'Справочные Данные'!$I$2:$J$262,2,0)</f>
        <v>23951</v>
      </c>
      <c r="BD13" s="4" t="str">
        <f>VLOOKUP(BC13,Z_SD_CUSTOMER!$A$2:$K$1599,10,0)</f>
        <v>77</v>
      </c>
      <c r="BE13" s="4" t="str">
        <f>VLOOKUP(BC13,Z_SD_CUSTOMER!$A$2:$L$1599,11,0)</f>
        <v>CENTRAL</v>
      </c>
      <c r="BF13" s="4" t="str">
        <f>VLOOKUP(BC13,Z_SD_CUSTOMER!$A$2:$K$1599,11,0)</f>
        <v>CENTRAL</v>
      </c>
      <c r="BG13" s="4">
        <v>345</v>
      </c>
      <c r="BH13" s="4"/>
    </row>
    <row r="14" spans="1:60" ht="106.5" hidden="1">
      <c r="A14" s="220">
        <v>44470</v>
      </c>
      <c r="B14" s="221" t="s">
        <v>55</v>
      </c>
      <c r="C14" s="221"/>
      <c r="D14" s="255" t="s">
        <v>425</v>
      </c>
      <c r="E14" s="510"/>
      <c r="F14" s="480"/>
      <c r="G14" s="256" t="s">
        <v>98</v>
      </c>
      <c r="H14" s="257" t="s">
        <v>99</v>
      </c>
      <c r="I14" s="258">
        <v>525621000000</v>
      </c>
      <c r="J14" s="259" t="s">
        <v>100</v>
      </c>
      <c r="K14" s="646" t="s">
        <v>573</v>
      </c>
      <c r="L14" s="225"/>
      <c r="M14" s="225"/>
      <c r="N14" s="225"/>
      <c r="O14" s="225" t="s">
        <v>101</v>
      </c>
      <c r="P14" s="225">
        <v>44471</v>
      </c>
      <c r="Q14" s="225" t="s">
        <v>87</v>
      </c>
      <c r="R14" s="225"/>
      <c r="S14" s="248">
        <v>2</v>
      </c>
      <c r="T14" s="248">
        <v>675</v>
      </c>
      <c r="U14" s="248"/>
      <c r="V14" s="260">
        <v>2000168</v>
      </c>
      <c r="W14" s="261">
        <v>201477793</v>
      </c>
      <c r="X14" s="262"/>
      <c r="Y14" s="263">
        <v>145543.22</v>
      </c>
      <c r="Z14" s="752"/>
      <c r="AA14" s="752">
        <v>15200</v>
      </c>
      <c r="AB14" s="752">
        <v>1700</v>
      </c>
      <c r="AC14" s="752"/>
      <c r="AD14" s="752"/>
      <c r="AE14" s="13">
        <f>IF((Реестр!$AA14+Реестр!$AB14+Реестр!$AD14)=0,"",(Реестр!$AA14+Реестр!$AB14+Реестр!$AD14))</f>
        <v>16900</v>
      </c>
      <c r="AF14" s="13">
        <v>16900</v>
      </c>
      <c r="AG14" s="13" t="str">
        <f>IF(IFERROR((Реестр!$AE14-Реестр!$AF14), "")=0,"",IFERROR(Реестр!$AE14-Реестр!$AF14, ""))</f>
        <v/>
      </c>
      <c r="AH14" s="534" t="str">
        <f>IF(IFERROR((Реестр!$AE14/Реестр!$AF14)-100%, "")=0,"",IFERROR((Реестр!$AE14/Реестр!$AF14)-100%, ""))</f>
        <v/>
      </c>
      <c r="AI14" s="448">
        <f>IF(IFERROR(Реестр!$AN14/Реестр!$T14,"")=0,"",IFERROR(Реестр!$AN14/Реестр!$T14,""))</f>
        <v>14.850615114235501</v>
      </c>
      <c r="AJ14" s="448">
        <f>IF(IFERROR(Реестр!$AN14/Реестр!$S14,"")=0,"",IFERROR(Реестр!$AN14/Реестр!$S14,""))</f>
        <v>5012.0826010544815</v>
      </c>
      <c r="AK14" s="448" t="str">
        <f>IFERROR(Реестр!$AN14/Реестр!$U14,"")</f>
        <v/>
      </c>
      <c r="AL14" s="765">
        <v>1170055</v>
      </c>
      <c r="AM14" s="594">
        <v>1141623</v>
      </c>
      <c r="AN14" s="630">
        <f>Реестр!$T14/(Реестр!$T14+T15+T16)*Реестр!AE14</f>
        <v>10024.165202108963</v>
      </c>
      <c r="AO14" s="535">
        <f>IF(IFERROR(AZ14/Реестр!$Y14,"")=0,"",IFERROR(AZ14/Реестр!$Y14,""))</f>
        <v>6.8874147501401736E-2</v>
      </c>
      <c r="AP14" s="535">
        <f>IFERROR(Реестр!$AO14-7%,"")</f>
        <v>-1.1258524985982704E-3</v>
      </c>
      <c r="AQ14" s="13"/>
      <c r="AR14" s="752"/>
      <c r="AS14" s="551">
        <f>IF(IFERROR(Реестр!$AI14*1000,"")=0,"",IFERROR(Реестр!$AI14*1000,""))</f>
        <v>14850.615114235501</v>
      </c>
      <c r="AT14" s="5">
        <f>IF(IFERROR(Реестр!$AS14/80,"")=0,"",IFERROR(Реестр!$AS14/80,""))</f>
        <v>185.63268892794378</v>
      </c>
      <c r="AU14" s="4">
        <f t="shared" si="0"/>
        <v>10188.0254</v>
      </c>
      <c r="AV14" s="4">
        <f t="shared" si="1"/>
        <v>-163.86019789103739</v>
      </c>
      <c r="AW14" s="4"/>
      <c r="AX14" s="4" t="str">
        <f t="shared" si="2"/>
        <v/>
      </c>
      <c r="AY14" s="4"/>
      <c r="AZ14" s="4">
        <f t="shared" si="3"/>
        <v>10024.165202108963</v>
      </c>
      <c r="BA14" s="4"/>
      <c r="BB14" s="4"/>
      <c r="BC14" s="4">
        <f>VLOOKUP(K14,'Справочные Данные'!$I$2:$J$262,2,0)</f>
        <v>63742</v>
      </c>
      <c r="BD14" s="4" t="str">
        <f>VLOOKUP(BC14,Z_SD_CUSTOMER!$A$2:$K$1599,10,0)</f>
        <v>50</v>
      </c>
      <c r="BE14" s="4" t="str">
        <f>VLOOKUP(BC14,Z_SD_CUSTOMER!$A$2:$L$1599,11,0)</f>
        <v>CENTRAL</v>
      </c>
      <c r="BF14" s="4" t="str">
        <f>VLOOKUP(BC14,Z_SD_CUSTOMER!$A$2:$K$1599,11,0)</f>
        <v>CENTRAL</v>
      </c>
      <c r="BG14" s="4">
        <v>245992</v>
      </c>
      <c r="BH14" s="72">
        <v>44480</v>
      </c>
    </row>
    <row r="15" spans="1:60" ht="46.5" hidden="1">
      <c r="A15" s="235">
        <v>44470</v>
      </c>
      <c r="B15" s="221" t="s">
        <v>55</v>
      </c>
      <c r="C15" s="221"/>
      <c r="D15" s="255" t="s">
        <v>425</v>
      </c>
      <c r="E15" s="510"/>
      <c r="F15" s="481"/>
      <c r="G15" s="256" t="s">
        <v>98</v>
      </c>
      <c r="H15" s="259" t="s">
        <v>99</v>
      </c>
      <c r="I15" s="238"/>
      <c r="J15" s="239"/>
      <c r="K15" s="646" t="s">
        <v>496</v>
      </c>
      <c r="L15" s="240"/>
      <c r="M15" s="240"/>
      <c r="N15" s="240"/>
      <c r="O15" s="240" t="s">
        <v>101</v>
      </c>
      <c r="P15" s="240">
        <v>44472</v>
      </c>
      <c r="Q15" s="240">
        <v>42370</v>
      </c>
      <c r="R15" s="240"/>
      <c r="S15" s="226">
        <v>1</v>
      </c>
      <c r="T15" s="226">
        <v>352</v>
      </c>
      <c r="U15" s="226"/>
      <c r="V15" s="227">
        <v>1997727</v>
      </c>
      <c r="W15" s="227">
        <v>201475731</v>
      </c>
      <c r="X15" s="253">
        <v>6423708062</v>
      </c>
      <c r="Y15" s="254">
        <v>96426</v>
      </c>
      <c r="Z15" s="127"/>
      <c r="AA15" s="127"/>
      <c r="AB15" s="127"/>
      <c r="AC15" s="127"/>
      <c r="AD15" s="127"/>
      <c r="AE15" s="13" t="str">
        <f>IF((Реестр!$AA15+Реестр!$AB15+Реестр!$AD15)=0,"",(Реестр!$AA15+Реестр!$AB15+Реестр!$AD15))</f>
        <v/>
      </c>
      <c r="AF15" s="13"/>
      <c r="AG15" s="13" t="str">
        <f>IF(IFERROR((Реестр!$AE15-Реестр!$AF15), "")=0,"",IFERROR(Реестр!$AE15-Реестр!$AF15, ""))</f>
        <v/>
      </c>
      <c r="AH15" s="534" t="str">
        <f>IF(IFERROR((Реестр!$AE15/Реестр!$AF15)-100%, "")=0,"",IFERROR((Реестр!$AE15/Реестр!$AF15)-100%, ""))</f>
        <v/>
      </c>
      <c r="AI15" s="448">
        <f>IF(IFERROR(Реестр!$AN15/Реестр!$T15,"")=0,"",IFERROR(Реестр!$AN15/Реестр!$T15,""))</f>
        <v>14.850615114235501</v>
      </c>
      <c r="AJ15" s="448">
        <f>IF(IFERROR(Реестр!$AN15/Реестр!$S15,"")=0,"",IFERROR(Реестр!$AN15/Реестр!$S15,""))</f>
        <v>5227.4165202108961</v>
      </c>
      <c r="AK15" s="448" t="str">
        <f>IFERROR(Реестр!$AN15/Реестр!$U15,"")</f>
        <v/>
      </c>
      <c r="AL15" s="594"/>
      <c r="AM15" s="594">
        <v>1141623</v>
      </c>
      <c r="AN15" s="630">
        <f>((T15/(T15+T14+T16))*AE14)</f>
        <v>5227.4165202108961</v>
      </c>
      <c r="AO15" s="535">
        <f>IF(IFERROR(AZ15/Реестр!$Y15,"")=0,"",IFERROR(AZ15/Реестр!$Y15,""))</f>
        <v>5.4211691039874062E-2</v>
      </c>
      <c r="AP15" s="535">
        <f>IFERROR(Реестр!$AO15-7%,"")</f>
        <v>-1.5788308960125945E-2</v>
      </c>
      <c r="AQ15" s="13"/>
      <c r="AR15" s="752"/>
      <c r="AS15" s="551">
        <f>IF(IFERROR(Реестр!$AI15*1000,"")=0,"",IFERROR(Реестр!$AI15*1000,""))</f>
        <v>14850.615114235501</v>
      </c>
      <c r="AT15" s="5">
        <f>IF(IFERROR(Реестр!$AS15/80,"")=0,"",IFERROR(Реестр!$AS15/80,""))</f>
        <v>185.63268892794378</v>
      </c>
      <c r="AU15" s="4">
        <f t="shared" si="0"/>
        <v>6749.8200000000006</v>
      </c>
      <c r="AV15" s="4">
        <f t="shared" si="1"/>
        <v>-1522.4034797891045</v>
      </c>
      <c r="AW15" s="4"/>
      <c r="AX15" s="4" t="str">
        <f t="shared" si="2"/>
        <v/>
      </c>
      <c r="AY15" s="4"/>
      <c r="AZ15" s="4">
        <f t="shared" si="3"/>
        <v>5227.4165202108961</v>
      </c>
      <c r="BA15" s="4"/>
      <c r="BB15" s="4"/>
      <c r="BC15" s="4">
        <f>VLOOKUP(K15,'Справочные Данные'!$I$2:$J$262,2,0)</f>
        <v>71382</v>
      </c>
      <c r="BD15" s="4" t="str">
        <f>VLOOKUP(BC15,Z_SD_CUSTOMER!$A$2:$K$1599,10,0)</f>
        <v>77</v>
      </c>
      <c r="BE15" s="4" t="str">
        <f>VLOOKUP(BC15,Z_SD_CUSTOMER!$A$2:$L$1599,11,0)</f>
        <v>CENTRAL</v>
      </c>
      <c r="BF15" s="4" t="str">
        <f>VLOOKUP(BC15,Z_SD_CUSTOMER!$A$2:$K$1599,11,0)</f>
        <v>CENTRAL</v>
      </c>
      <c r="BG15" s="4">
        <v>245992</v>
      </c>
      <c r="BH15" s="72">
        <v>44480</v>
      </c>
    </row>
    <row r="16" spans="1:60" ht="46.5" hidden="1">
      <c r="A16" s="220">
        <v>44470</v>
      </c>
      <c r="B16" s="221" t="s">
        <v>55</v>
      </c>
      <c r="C16" s="221"/>
      <c r="D16" s="255" t="s">
        <v>425</v>
      </c>
      <c r="E16" s="510"/>
      <c r="F16" s="480"/>
      <c r="G16" s="256" t="s">
        <v>98</v>
      </c>
      <c r="H16" s="259" t="s">
        <v>99</v>
      </c>
      <c r="I16" s="238"/>
      <c r="J16" s="239"/>
      <c r="K16" s="646" t="s">
        <v>496</v>
      </c>
      <c r="L16" s="225"/>
      <c r="M16" s="225"/>
      <c r="N16" s="225"/>
      <c r="O16" s="225"/>
      <c r="P16" s="225"/>
      <c r="Q16" s="225" t="s">
        <v>102</v>
      </c>
      <c r="R16" s="225"/>
      <c r="S16" s="226">
        <v>1</v>
      </c>
      <c r="T16" s="226">
        <v>111</v>
      </c>
      <c r="U16" s="226"/>
      <c r="V16" s="227">
        <v>2001007</v>
      </c>
      <c r="W16" s="227">
        <v>201478480</v>
      </c>
      <c r="X16" s="228">
        <v>6425778402</v>
      </c>
      <c r="Y16" s="229">
        <v>25681.919999999998</v>
      </c>
      <c r="Z16" s="752"/>
      <c r="AA16" s="752"/>
      <c r="AB16" s="752"/>
      <c r="AC16" s="752"/>
      <c r="AD16" s="752"/>
      <c r="AE16" s="13" t="str">
        <f>IF((Реестр!$AA16+Реестр!$AB16+Реестр!$AD16)=0,"",(Реестр!$AA16+Реестр!$AB16+Реестр!$AD16))</f>
        <v/>
      </c>
      <c r="AF16" s="13"/>
      <c r="AG16" s="13" t="str">
        <f>IF(IFERROR((Реестр!$AE16-Реестр!$AF16), "")=0,"",IFERROR(Реестр!$AE16-Реестр!$AF16, ""))</f>
        <v/>
      </c>
      <c r="AH16" s="534" t="str">
        <f>IF(IFERROR((Реестр!$AE16/Реестр!$AF16)-100%, "")=0,"",IFERROR((Реестр!$AE16/Реестр!$AF16)-100%, ""))</f>
        <v/>
      </c>
      <c r="AI16" s="448">
        <f>IF(IFERROR(Реестр!$AN16/Реестр!$T16,"")=0,"",IFERROR(Реестр!$AN16/Реестр!$T16,""))</f>
        <v>14.850615114235501</v>
      </c>
      <c r="AJ16" s="448">
        <f>IF(IFERROR(Реестр!$AN16/Реестр!$S16,"")=0,"",IFERROR(Реестр!$AN16/Реестр!$S16,""))</f>
        <v>1648.4182776801406</v>
      </c>
      <c r="AK16" s="448" t="str">
        <f>IFERROR(Реестр!$AN16/Реестр!$U16,"")</f>
        <v/>
      </c>
      <c r="AL16" s="765"/>
      <c r="AM16" s="594">
        <v>1141623</v>
      </c>
      <c r="AN16" s="630">
        <f>((T16/(T15+T14+T16))*AE14)</f>
        <v>1648.4182776801406</v>
      </c>
      <c r="AO16" s="535">
        <f>IF(IFERROR(AZ16/Реестр!$Y16,"")=0,"",IFERROR(AZ16/Реестр!$Y16,""))</f>
        <v>6.4185943951236543E-2</v>
      </c>
      <c r="AP16" s="535">
        <f>IFERROR(Реестр!$AO16-7%,"")</f>
        <v>-5.8140560487634635E-3</v>
      </c>
      <c r="AQ16" s="13"/>
      <c r="AR16" s="752"/>
      <c r="AS16" s="551">
        <f>IF(IFERROR(Реестр!$AI16*1000,"")=0,"",IFERROR(Реестр!$AI16*1000,""))</f>
        <v>14850.615114235501</v>
      </c>
      <c r="AT16" s="5">
        <f>IF(IFERROR(Реестр!$AS16/80,"")=0,"",IFERROR(Реестр!$AS16/80,""))</f>
        <v>185.63268892794378</v>
      </c>
      <c r="AU16" s="4">
        <f t="shared" si="0"/>
        <v>1797.7344000000001</v>
      </c>
      <c r="AV16" s="4">
        <f t="shared" si="1"/>
        <v>-149.31612231985946</v>
      </c>
      <c r="AW16" s="4"/>
      <c r="AX16" s="4" t="str">
        <f t="shared" si="2"/>
        <v/>
      </c>
      <c r="AY16" s="4"/>
      <c r="AZ16" s="4">
        <f t="shared" si="3"/>
        <v>1648.4182776801406</v>
      </c>
      <c r="BA16" s="4"/>
      <c r="BB16" s="4"/>
      <c r="BC16" s="4">
        <f>VLOOKUP(K16,'Справочные Данные'!$I$2:$J$262,2,0)</f>
        <v>71382</v>
      </c>
      <c r="BD16" s="4" t="str">
        <f>VLOOKUP(BC16,Z_SD_CUSTOMER!$A$2:$K$1599,10,0)</f>
        <v>77</v>
      </c>
      <c r="BE16" s="4" t="str">
        <f>VLOOKUP(BC16,Z_SD_CUSTOMER!$A$2:$L$1599,11,0)</f>
        <v>CENTRAL</v>
      </c>
      <c r="BF16" s="4" t="str">
        <f>VLOOKUP(BC16,Z_SD_CUSTOMER!$A$2:$K$1599,11,0)</f>
        <v>CENTRAL</v>
      </c>
      <c r="BG16" s="4">
        <v>245992</v>
      </c>
      <c r="BH16" s="72">
        <v>44480</v>
      </c>
    </row>
    <row r="17" spans="1:60" ht="106.5" hidden="1">
      <c r="A17" s="235">
        <v>44470</v>
      </c>
      <c r="B17" s="221" t="s">
        <v>57</v>
      </c>
      <c r="C17" s="221"/>
      <c r="D17" s="264" t="s">
        <v>425</v>
      </c>
      <c r="E17" s="510"/>
      <c r="F17" s="481"/>
      <c r="G17" s="265" t="s">
        <v>45</v>
      </c>
      <c r="H17" s="265" t="s">
        <v>46</v>
      </c>
      <c r="I17" s="266">
        <v>525612000000</v>
      </c>
      <c r="J17" s="265" t="s">
        <v>47</v>
      </c>
      <c r="K17" s="646" t="s">
        <v>483</v>
      </c>
      <c r="L17" s="240"/>
      <c r="M17" s="240"/>
      <c r="N17" s="240"/>
      <c r="O17" s="240" t="s">
        <v>103</v>
      </c>
      <c r="P17" s="240">
        <v>44471</v>
      </c>
      <c r="Q17" s="240" t="s">
        <v>104</v>
      </c>
      <c r="R17" s="240" t="s">
        <v>51</v>
      </c>
      <c r="S17" s="248">
        <v>1</v>
      </c>
      <c r="T17" s="248">
        <v>223</v>
      </c>
      <c r="U17" s="248"/>
      <c r="V17" s="249">
        <v>1999608</v>
      </c>
      <c r="W17" s="249">
        <v>201477814</v>
      </c>
      <c r="X17" s="250">
        <v>182406</v>
      </c>
      <c r="Y17" s="240"/>
      <c r="Z17" s="127"/>
      <c r="AA17" s="127">
        <v>15200</v>
      </c>
      <c r="AB17" s="127"/>
      <c r="AC17" s="127"/>
      <c r="AD17" s="127"/>
      <c r="AE17" s="13">
        <f>IF((Реестр!$AA17+Реестр!$AB17+Реестр!$AD17)=0,"",(Реестр!$AA17+Реестр!$AB17+Реестр!$AD17))</f>
        <v>15200</v>
      </c>
      <c r="AF17" s="13">
        <v>15200</v>
      </c>
      <c r="AG17" s="13" t="str">
        <f>IF(IFERROR((Реестр!$AE17-Реестр!$AF17), "")=0,"",IFERROR(Реестр!$AE17-Реестр!$AF17, ""))</f>
        <v/>
      </c>
      <c r="AH17" s="534" t="str">
        <f>IF(IFERROR((Реестр!$AE17/Реестр!$AF17)-100%, "")=0,"",IFERROR((Реестр!$AE17/Реестр!$AF17)-100%, ""))</f>
        <v/>
      </c>
      <c r="AI17" s="448">
        <f>IF(IFERROR(Реестр!$AN17/Реестр!$T17,"")=0,"",IFERROR(Реестр!$AN17/Реестр!$T17,""))</f>
        <v>16.557734204793029</v>
      </c>
      <c r="AJ17" s="448">
        <f>IF(IFERROR(Реестр!$AN17/Реестр!$S17,"")=0,"",IFERROR(Реестр!$AN17/Реестр!$S17,""))</f>
        <v>3692.374727668845</v>
      </c>
      <c r="AK17" s="448" t="str">
        <f>IFERROR(Реестр!$AN17/Реестр!$U17,"")</f>
        <v/>
      </c>
      <c r="AL17" s="594">
        <v>1171870</v>
      </c>
      <c r="AM17" s="594">
        <v>1143351</v>
      </c>
      <c r="AN17" s="630">
        <f>Реестр!$T17/(Реестр!$T17+T18+T19)*Реестр!AE17</f>
        <v>3692.374727668845</v>
      </c>
      <c r="AO17" s="535" t="str">
        <f>IF(IFERROR(AZ17/Реестр!$Y17,"")=0,"",IFERROR(AZ17/Реестр!$Y17,""))</f>
        <v/>
      </c>
      <c r="AP17" s="535" t="str">
        <f>IFERROR(Реестр!$AO17-7%,"")</f>
        <v/>
      </c>
      <c r="AQ17" s="13"/>
      <c r="AR17" s="752"/>
      <c r="AS17" s="551">
        <f>IF(IFERROR(Реестр!$AI17*1000,"")=0,"",IFERROR(Реестр!$AI17*1000,""))</f>
        <v>16557.734204793029</v>
      </c>
      <c r="AT17" s="5">
        <f>IF(IFERROR(Реестр!$AS17/80,"")=0,"",IFERROR(Реестр!$AS17/80,""))</f>
        <v>206.97167755991285</v>
      </c>
      <c r="AU17" s="4" t="str">
        <f t="shared" si="0"/>
        <v/>
      </c>
      <c r="AV17" s="4" t="str">
        <f t="shared" si="1"/>
        <v/>
      </c>
      <c r="AW17" s="4"/>
      <c r="AX17" s="4" t="str">
        <f t="shared" si="2"/>
        <v/>
      </c>
      <c r="AY17" s="4"/>
      <c r="AZ17" s="4">
        <f t="shared" si="3"/>
        <v>3692.374727668845</v>
      </c>
      <c r="BA17" s="4"/>
      <c r="BB17" s="4"/>
      <c r="BC17" s="4">
        <f>VLOOKUP(K17,'Справочные Данные'!$I$2:$J$262,2,0)</f>
        <v>71593</v>
      </c>
      <c r="BD17" s="4" t="str">
        <f>VLOOKUP(BC17,Z_SD_CUSTOMER!$A$2:$K$1599,10,0)</f>
        <v>50</v>
      </c>
      <c r="BE17" s="4" t="str">
        <f>VLOOKUP(BC17,Z_SD_CUSTOMER!$A$2:$L$1599,11,0)</f>
        <v>CENTRAL</v>
      </c>
      <c r="BF17" s="4" t="str">
        <f>VLOOKUP(BC17,Z_SD_CUSTOMER!$A$2:$K$1599,11,0)</f>
        <v>CENTRAL</v>
      </c>
      <c r="BG17" s="4">
        <v>245992</v>
      </c>
      <c r="BH17" s="72">
        <v>44480</v>
      </c>
    </row>
    <row r="18" spans="1:60" ht="46.5" hidden="1">
      <c r="A18" s="220">
        <v>44470</v>
      </c>
      <c r="B18" s="221" t="s">
        <v>57</v>
      </c>
      <c r="C18" s="221"/>
      <c r="D18" s="255" t="s">
        <v>425</v>
      </c>
      <c r="E18" s="510"/>
      <c r="F18" s="480"/>
      <c r="G18" s="267" t="s">
        <v>45</v>
      </c>
      <c r="H18" s="267" t="s">
        <v>46</v>
      </c>
      <c r="I18" s="238"/>
      <c r="J18" s="239"/>
      <c r="K18" s="646" t="s">
        <v>483</v>
      </c>
      <c r="L18" s="225"/>
      <c r="M18" s="225"/>
      <c r="N18" s="225"/>
      <c r="O18" s="225"/>
      <c r="P18" s="225"/>
      <c r="Q18" s="225"/>
      <c r="R18" s="225"/>
      <c r="S18" s="226">
        <v>4</v>
      </c>
      <c r="T18" s="226">
        <v>619</v>
      </c>
      <c r="U18" s="226"/>
      <c r="V18" s="227">
        <v>1999607</v>
      </c>
      <c r="W18" s="227">
        <v>201477813</v>
      </c>
      <c r="X18" s="244">
        <v>182377</v>
      </c>
      <c r="Y18" s="225"/>
      <c r="Z18" s="752"/>
      <c r="AA18" s="752"/>
      <c r="AB18" s="752"/>
      <c r="AC18" s="752"/>
      <c r="AD18" s="752"/>
      <c r="AE18" s="13" t="str">
        <f>IF((Реестр!$AA18+Реестр!$AB18+Реестр!$AD18)=0,"",(Реестр!$AA18+Реестр!$AB18+Реестр!$AD18))</f>
        <v/>
      </c>
      <c r="AF18" s="13"/>
      <c r="AG18" s="13" t="str">
        <f>IF(IFERROR((Реестр!$AE18-Реестр!$AF18), "")=0,"",IFERROR(Реестр!$AE18-Реестр!$AF18, ""))</f>
        <v/>
      </c>
      <c r="AH18" s="534" t="str">
        <f>IF(IFERROR((Реестр!$AE18/Реестр!$AF18)-100%, "")=0,"",IFERROR((Реестр!$AE18/Реестр!$AF18)-100%, ""))</f>
        <v/>
      </c>
      <c r="AI18" s="448">
        <f>IF(IFERROR(Реестр!$AN18/Реестр!$T18,"")=0,"",IFERROR(Реестр!$AN18/Реестр!$T18,""))</f>
        <v>16.557734204793029</v>
      </c>
      <c r="AJ18" s="448">
        <f>IF(IFERROR(Реестр!$AN18/Реестр!$S18,"")=0,"",IFERROR(Реестр!$AN18/Реестр!$S18,""))</f>
        <v>2562.3093681917212</v>
      </c>
      <c r="AK18" s="448" t="str">
        <f>IFERROR(Реестр!$AN18/Реестр!$U18,"")</f>
        <v/>
      </c>
      <c r="AL18" s="594">
        <v>1171870</v>
      </c>
      <c r="AM18" s="594">
        <v>1143351</v>
      </c>
      <c r="AN18" s="630">
        <f>((T18/(T18+T17+T19))*AE17)</f>
        <v>10249.237472766885</v>
      </c>
      <c r="AO18" s="535" t="str">
        <f>IF(IFERROR(AZ18/Реестр!$Y18,"")=0,"",IFERROR(AZ18/Реестр!$Y18,""))</f>
        <v/>
      </c>
      <c r="AP18" s="535" t="str">
        <f>IFERROR(Реестр!$AO18-7%,"")</f>
        <v/>
      </c>
      <c r="AQ18" s="13"/>
      <c r="AR18" s="752"/>
      <c r="AS18" s="551">
        <f>IF(IFERROR(Реестр!$AI18*1000,"")=0,"",IFERROR(Реестр!$AI18*1000,""))</f>
        <v>16557.734204793029</v>
      </c>
      <c r="AT18" s="5">
        <f>IF(IFERROR(Реестр!$AS18/80,"")=0,"",IFERROR(Реестр!$AS18/80,""))</f>
        <v>206.97167755991285</v>
      </c>
      <c r="AU18" s="4" t="str">
        <f t="shared" si="0"/>
        <v/>
      </c>
      <c r="AV18" s="4" t="str">
        <f t="shared" si="1"/>
        <v/>
      </c>
      <c r="AW18" s="4"/>
      <c r="AX18" s="4" t="str">
        <f t="shared" si="2"/>
        <v/>
      </c>
      <c r="AY18" s="4"/>
      <c r="AZ18" s="4">
        <f t="shared" si="3"/>
        <v>10249.237472766885</v>
      </c>
      <c r="BA18" s="4"/>
      <c r="BB18" s="4"/>
      <c r="BC18" s="4">
        <f>VLOOKUP(K18,'Справочные Данные'!$I$2:$J$262,2,0)</f>
        <v>71593</v>
      </c>
      <c r="BD18" s="4" t="str">
        <f>VLOOKUP(BC18,Z_SD_CUSTOMER!$A$2:$K$1599,10,0)</f>
        <v>50</v>
      </c>
      <c r="BE18" s="4" t="str">
        <f>VLOOKUP(BC18,Z_SD_CUSTOMER!$A$2:$L$1599,11,0)</f>
        <v>CENTRAL</v>
      </c>
      <c r="BF18" s="4" t="str">
        <f>VLOOKUP(BC18,Z_SD_CUSTOMER!$A$2:$K$1599,11,0)</f>
        <v>CENTRAL</v>
      </c>
      <c r="BG18" s="4">
        <v>245992</v>
      </c>
      <c r="BH18" s="72">
        <v>44480</v>
      </c>
    </row>
    <row r="19" spans="1:60" ht="46.5" hidden="1">
      <c r="A19" s="235">
        <v>44470</v>
      </c>
      <c r="B19" s="221" t="s">
        <v>57</v>
      </c>
      <c r="C19" s="221"/>
      <c r="D19" s="255" t="s">
        <v>425</v>
      </c>
      <c r="E19" s="510"/>
      <c r="F19" s="481"/>
      <c r="G19" s="267" t="s">
        <v>45</v>
      </c>
      <c r="H19" s="267" t="s">
        <v>46</v>
      </c>
      <c r="I19" s="238"/>
      <c r="J19" s="239"/>
      <c r="K19" s="646" t="s">
        <v>483</v>
      </c>
      <c r="L19" s="240"/>
      <c r="M19" s="240"/>
      <c r="N19" s="240"/>
      <c r="O19" s="240"/>
      <c r="P19" s="240"/>
      <c r="Q19" s="240"/>
      <c r="R19" s="240"/>
      <c r="S19" s="226">
        <v>1</v>
      </c>
      <c r="T19" s="226">
        <v>76</v>
      </c>
      <c r="U19" s="226"/>
      <c r="V19" s="227">
        <v>1999612</v>
      </c>
      <c r="W19" s="227">
        <v>201477815</v>
      </c>
      <c r="X19" s="241">
        <v>182536</v>
      </c>
      <c r="Y19" s="240"/>
      <c r="Z19" s="127"/>
      <c r="AA19" s="127"/>
      <c r="AB19" s="127"/>
      <c r="AC19" s="127"/>
      <c r="AD19" s="127"/>
      <c r="AE19" s="13" t="str">
        <f>IF((Реестр!$AA19+Реестр!$AB19+Реестр!$AD19)=0,"",(Реестр!$AA19+Реестр!$AB19+Реестр!$AD19))</f>
        <v/>
      </c>
      <c r="AF19" s="13"/>
      <c r="AG19" s="13" t="str">
        <f>IF(IFERROR((Реестр!$AE19-Реестр!$AF19), "")=0,"",IFERROR(Реестр!$AE19-Реестр!$AF19, ""))</f>
        <v/>
      </c>
      <c r="AH19" s="534" t="str">
        <f>IF(IFERROR((Реестр!$AE19/Реестр!$AF19)-100%, "")=0,"",IFERROR((Реестр!$AE19/Реестр!$AF19)-100%, ""))</f>
        <v/>
      </c>
      <c r="AI19" s="448">
        <f>IF(IFERROR(Реестр!$AN19/Реестр!$T19,"")=0,"",IFERROR(Реестр!$AN19/Реестр!$T19,""))</f>
        <v>16.557734204793029</v>
      </c>
      <c r="AJ19" s="448">
        <f>IF(IFERROR(Реестр!$AN19/Реестр!$S19,"")=0,"",IFERROR(Реестр!$AN19/Реестр!$S19,""))</f>
        <v>1258.3877995642702</v>
      </c>
      <c r="AK19" s="448" t="str">
        <f>IFERROR(Реестр!$AN19/Реестр!$U19,"")</f>
        <v/>
      </c>
      <c r="AL19" s="594">
        <v>1171870</v>
      </c>
      <c r="AM19" s="594">
        <v>1143351</v>
      </c>
      <c r="AN19" s="630">
        <f>((T19/(T18+T17+T19))*AE17)</f>
        <v>1258.3877995642702</v>
      </c>
      <c r="AO19" s="535" t="str">
        <f>IF(IFERROR(AZ19/Реестр!$Y19,"")=0,"",IFERROR(AZ19/Реестр!$Y19,""))</f>
        <v/>
      </c>
      <c r="AP19" s="535" t="str">
        <f>IFERROR(Реестр!$AO19-7%,"")</f>
        <v/>
      </c>
      <c r="AQ19" s="13"/>
      <c r="AR19" s="752"/>
      <c r="AS19" s="551">
        <f>IF(IFERROR(Реестр!$AI19*1000,"")=0,"",IFERROR(Реестр!$AI19*1000,""))</f>
        <v>16557.734204793029</v>
      </c>
      <c r="AT19" s="5">
        <f>IF(IFERROR(Реестр!$AS19/80,"")=0,"",IFERROR(Реестр!$AS19/80,""))</f>
        <v>206.97167755991285</v>
      </c>
      <c r="AU19" s="4" t="str">
        <f t="shared" si="0"/>
        <v/>
      </c>
      <c r="AV19" s="4" t="str">
        <f t="shared" si="1"/>
        <v/>
      </c>
      <c r="AW19" s="4"/>
      <c r="AX19" s="4" t="str">
        <f t="shared" si="2"/>
        <v/>
      </c>
      <c r="AY19" s="4"/>
      <c r="AZ19" s="4">
        <f t="shared" si="3"/>
        <v>1258.3877995642702</v>
      </c>
      <c r="BA19" s="4"/>
      <c r="BB19" s="4"/>
      <c r="BC19" s="4">
        <f>VLOOKUP(K19,'Справочные Данные'!$I$2:$J$262,2,0)</f>
        <v>71593</v>
      </c>
      <c r="BD19" s="4" t="str">
        <f>VLOOKUP(BC19,Z_SD_CUSTOMER!$A$2:$K$1599,10,0)</f>
        <v>50</v>
      </c>
      <c r="BE19" s="4" t="str">
        <f>VLOOKUP(BC19,Z_SD_CUSTOMER!$A$2:$L$1599,11,0)</f>
        <v>CENTRAL</v>
      </c>
      <c r="BF19" s="4" t="str">
        <f>VLOOKUP(BC19,Z_SD_CUSTOMER!$A$2:$K$1599,11,0)</f>
        <v>CENTRAL</v>
      </c>
      <c r="BG19" s="4">
        <v>245992</v>
      </c>
      <c r="BH19" s="72">
        <v>44480</v>
      </c>
    </row>
    <row r="20" spans="1:60" ht="142.5" hidden="1">
      <c r="A20" s="220">
        <v>44470</v>
      </c>
      <c r="B20" s="221" t="s">
        <v>54</v>
      </c>
      <c r="C20" s="221"/>
      <c r="D20" s="264" t="s">
        <v>425</v>
      </c>
      <c r="E20" s="510"/>
      <c r="F20" s="480"/>
      <c r="G20" s="268" t="s">
        <v>105</v>
      </c>
      <c r="H20" s="269" t="s">
        <v>108</v>
      </c>
      <c r="I20" s="270">
        <v>433201018028</v>
      </c>
      <c r="J20" s="271" t="s">
        <v>111</v>
      </c>
      <c r="K20" s="120" t="s">
        <v>516</v>
      </c>
      <c r="L20" s="225"/>
      <c r="M20" s="225"/>
      <c r="N20" s="225"/>
      <c r="O20" s="225" t="s">
        <v>115</v>
      </c>
      <c r="P20" s="225">
        <v>44471</v>
      </c>
      <c r="Q20" s="225" t="s">
        <v>113</v>
      </c>
      <c r="R20" s="225" t="s">
        <v>51</v>
      </c>
      <c r="S20" s="248">
        <v>3</v>
      </c>
      <c r="T20" s="248">
        <v>208</v>
      </c>
      <c r="U20" s="248"/>
      <c r="V20" s="249">
        <v>2000943</v>
      </c>
      <c r="W20" s="249">
        <v>201479229</v>
      </c>
      <c r="X20" s="260">
        <v>747201</v>
      </c>
      <c r="Y20" s="229">
        <v>61208.4</v>
      </c>
      <c r="Z20" s="752"/>
      <c r="AA20" s="752">
        <v>15200</v>
      </c>
      <c r="AB20" s="752"/>
      <c r="AC20" s="752"/>
      <c r="AD20" s="752"/>
      <c r="AE20" s="13">
        <f>IF((Реестр!$AA20+Реестр!$AB20+Реестр!$AD20)=0,"",(Реестр!$AA20+Реестр!$AB20+Реестр!$AD20))</f>
        <v>15200</v>
      </c>
      <c r="AF20" s="13">
        <v>15200</v>
      </c>
      <c r="AG20" s="13" t="str">
        <f>IF(IFERROR((Реестр!$AE20-Реестр!$AF20), "")=0,"",IFERROR(Реестр!$AE20-Реестр!$AF20, ""))</f>
        <v/>
      </c>
      <c r="AH20" s="534" t="str">
        <f>IF(IFERROR((Реестр!$AE20/Реестр!$AF20)-100%, "")=0,"",IFERROR((Реестр!$AE20/Реестр!$AF20)-100%, ""))</f>
        <v/>
      </c>
      <c r="AI20" s="448">
        <f>IF(IFERROR(Реестр!$AN20/Реестр!$T20,"")=0,"",IFERROR(Реестр!$AN20/Реестр!$T20,""))</f>
        <v>73.07692307692308</v>
      </c>
      <c r="AJ20" s="448">
        <f>IF(IFERROR(Реестр!$AN20/Реестр!$S20,"")=0,"",IFERROR(Реестр!$AN20/Реестр!$S20,""))</f>
        <v>5066.666666666667</v>
      </c>
      <c r="AK20" s="448" t="str">
        <f>IFERROR(Реестр!$AN20/Реестр!$U20,"")</f>
        <v/>
      </c>
      <c r="AL20" s="767">
        <v>1166758</v>
      </c>
      <c r="AM20" s="767">
        <v>1139032</v>
      </c>
      <c r="AN20" s="630">
        <f>Реестр!$T20/(Реестр!$T20)*Реестр!AE20</f>
        <v>15200</v>
      </c>
      <c r="AO20" s="535">
        <f>IF(IFERROR(AZ20/Реестр!$Y20,"")=0,"",IFERROR(AZ20/Реестр!$Y20,""))</f>
        <v>0.24833192829742323</v>
      </c>
      <c r="AP20" s="535">
        <f>IFERROR(Реестр!$AO20-7%,"")</f>
        <v>0.17833192829742323</v>
      </c>
      <c r="AQ20" s="13"/>
      <c r="AR20" s="752"/>
      <c r="AS20" s="551">
        <f>IF(IFERROR(Реестр!$AI20*1000,"")=0,"",IFERROR(Реестр!$AI20*1000,""))</f>
        <v>73076.923076923078</v>
      </c>
      <c r="AT20" s="5">
        <f>IF(IFERROR(Реестр!$AS20/80,"")=0,"",IFERROR(Реестр!$AS20/80,""))</f>
        <v>913.46153846153845</v>
      </c>
      <c r="AU20" s="4">
        <f t="shared" si="0"/>
        <v>4284.5880000000006</v>
      </c>
      <c r="AV20" s="4">
        <f t="shared" si="1"/>
        <v>10915.412</v>
      </c>
      <c r="AW20" s="4"/>
      <c r="AX20" s="4" t="str">
        <f t="shared" si="2"/>
        <v/>
      </c>
      <c r="AY20" s="4"/>
      <c r="AZ20" s="4">
        <f t="shared" si="3"/>
        <v>15200</v>
      </c>
      <c r="BA20" s="4"/>
      <c r="BB20" s="4"/>
      <c r="BC20" s="4">
        <f>VLOOKUP(K20,'Справочные Данные'!$I$2:$J$262,2,0)</f>
        <v>58550</v>
      </c>
      <c r="BD20" s="4" t="str">
        <f>VLOOKUP(BC20,Z_SD_CUSTOMER!$A$2:$K$1599,10,0)</f>
        <v>50</v>
      </c>
      <c r="BE20" s="4" t="str">
        <f>VLOOKUP(BC20,Z_SD_CUSTOMER!$A$2:$L$1599,11,0)</f>
        <v>CENTRAL</v>
      </c>
      <c r="BF20" s="4" t="str">
        <f>VLOOKUP(BC20,Z_SD_CUSTOMER!$A$2:$K$1599,11,0)</f>
        <v>CENTRAL</v>
      </c>
      <c r="BG20" s="4">
        <v>245992</v>
      </c>
      <c r="BH20" s="72">
        <v>44480</v>
      </c>
    </row>
    <row r="21" spans="1:60" ht="66" hidden="1">
      <c r="A21" s="235">
        <v>44470</v>
      </c>
      <c r="B21" s="221" t="s">
        <v>54</v>
      </c>
      <c r="C21" s="221"/>
      <c r="D21" s="264" t="s">
        <v>425</v>
      </c>
      <c r="E21" s="510"/>
      <c r="F21" s="481"/>
      <c r="G21" s="272" t="s">
        <v>106</v>
      </c>
      <c r="H21" s="273" t="s">
        <v>109</v>
      </c>
      <c r="I21" s="274">
        <v>526020000000</v>
      </c>
      <c r="J21" s="273" t="s">
        <v>112</v>
      </c>
      <c r="K21" s="646" t="s">
        <v>517</v>
      </c>
      <c r="L21" s="240"/>
      <c r="M21" s="240"/>
      <c r="N21" s="240"/>
      <c r="O21" s="240" t="s">
        <v>116</v>
      </c>
      <c r="P21" s="240">
        <v>44471</v>
      </c>
      <c r="Q21" s="240" t="s">
        <v>114</v>
      </c>
      <c r="R21" s="240" t="s">
        <v>51</v>
      </c>
      <c r="S21" s="248">
        <v>5</v>
      </c>
      <c r="T21" s="248">
        <v>561</v>
      </c>
      <c r="U21" s="248"/>
      <c r="V21" s="249">
        <v>2000942</v>
      </c>
      <c r="W21" s="249">
        <v>201479226</v>
      </c>
      <c r="X21" s="251">
        <v>105457</v>
      </c>
      <c r="Y21" s="46">
        <v>171207.48</v>
      </c>
      <c r="Z21" s="127"/>
      <c r="AA21" s="127">
        <v>15200</v>
      </c>
      <c r="AB21" s="127"/>
      <c r="AC21" s="127"/>
      <c r="AD21" s="127"/>
      <c r="AE21" s="13">
        <f>IF((Реестр!$AA21+Реестр!$AB21+Реестр!$AD21)=0,"",(Реестр!$AA21+Реестр!$AB21+Реестр!$AD21))</f>
        <v>15200</v>
      </c>
      <c r="AF21" s="13">
        <v>15200</v>
      </c>
      <c r="AG21" s="13" t="str">
        <f>IF(IFERROR((Реестр!$AE21-Реестр!$AF21), "")=0,"",IFERROR(Реестр!$AE21-Реестр!$AF21, ""))</f>
        <v/>
      </c>
      <c r="AH21" s="534" t="str">
        <f>IF(IFERROR((Реестр!$AE21/Реестр!$AF21)-100%, "")=0,"",IFERROR((Реестр!$AE21/Реестр!$AF21)-100%, ""))</f>
        <v/>
      </c>
      <c r="AI21" s="448">
        <f>IF(IFERROR(Реестр!$AN21/Реестр!$T21,"")=0,"",IFERROR(Реестр!$AN21/Реестр!$T21,""))</f>
        <v>27.094474153297682</v>
      </c>
      <c r="AJ21" s="448">
        <f>IF(IFERROR(Реестр!$AN21/Реестр!$S21,"")=0,"",IFERROR(Реестр!$AN21/Реестр!$S21,""))</f>
        <v>3040</v>
      </c>
      <c r="AK21" s="448" t="str">
        <f>IFERROR(Реестр!$AN21/Реестр!$U21,"")</f>
        <v/>
      </c>
      <c r="AL21" s="594">
        <v>1171871</v>
      </c>
      <c r="AM21" s="594">
        <v>1143352</v>
      </c>
      <c r="AN21" s="630">
        <f>Реестр!$T21/(Реестр!$T21)*Реестр!AE21</f>
        <v>15200</v>
      </c>
      <c r="AO21" s="535">
        <f>IF(IFERROR(AZ21/Реестр!$Y21,"")=0,"",IFERROR(AZ21/Реестр!$Y21,""))</f>
        <v>8.8781167738699263E-2</v>
      </c>
      <c r="AP21" s="535">
        <f>IFERROR(Реестр!$AO21-7%,"")</f>
        <v>1.8781167738699256E-2</v>
      </c>
      <c r="AQ21" s="13"/>
      <c r="AR21" s="752"/>
      <c r="AS21" s="551">
        <f>IF(IFERROR(Реестр!$AI21*1000,"")=0,"",IFERROR(Реестр!$AI21*1000,""))</f>
        <v>27094.47415329768</v>
      </c>
      <c r="AT21" s="5">
        <f>IF(IFERROR(Реестр!$AS21/80,"")=0,"",IFERROR(Реестр!$AS21/80,""))</f>
        <v>338.68092691622098</v>
      </c>
      <c r="AU21" s="4">
        <f t="shared" si="0"/>
        <v>11984.523600000002</v>
      </c>
      <c r="AV21" s="4">
        <f t="shared" si="1"/>
        <v>3215.4763999999977</v>
      </c>
      <c r="AW21" s="4"/>
      <c r="AX21" s="4" t="str">
        <f t="shared" si="2"/>
        <v/>
      </c>
      <c r="AY21" s="4"/>
      <c r="AZ21" s="4">
        <f t="shared" si="3"/>
        <v>15200</v>
      </c>
      <c r="BA21" s="4"/>
      <c r="BB21" s="4"/>
      <c r="BC21" s="4">
        <f>VLOOKUP(K21,'Справочные Данные'!$I$2:$J$262,2,0)</f>
        <v>64571</v>
      </c>
      <c r="BD21" s="4" t="str">
        <f>VLOOKUP(BC21,Z_SD_CUSTOMER!$A$2:$K$1599,10,0)</f>
        <v>50</v>
      </c>
      <c r="BE21" s="4" t="str">
        <f>VLOOKUP(BC21,Z_SD_CUSTOMER!$A$2:$L$1599,11,0)</f>
        <v>CENTRAL</v>
      </c>
      <c r="BF21" s="4" t="str">
        <f>VLOOKUP(BC21,Z_SD_CUSTOMER!$A$2:$K$1599,11,0)</f>
        <v>CENTRAL</v>
      </c>
      <c r="BG21" s="4">
        <v>245992</v>
      </c>
      <c r="BH21" s="72">
        <v>44480</v>
      </c>
    </row>
    <row r="22" spans="1:60" hidden="1">
      <c r="A22" s="220">
        <v>44470</v>
      </c>
      <c r="B22" s="221" t="s">
        <v>59</v>
      </c>
      <c r="C22" s="221"/>
      <c r="D22" s="275" t="s">
        <v>253</v>
      </c>
      <c r="E22" s="511"/>
      <c r="F22" s="480"/>
      <c r="G22" s="276" t="s">
        <v>107</v>
      </c>
      <c r="H22" s="277" t="s">
        <v>110</v>
      </c>
      <c r="I22" s="238"/>
      <c r="J22" s="239"/>
      <c r="K22" s="646" t="s">
        <v>561</v>
      </c>
      <c r="L22" s="225" t="s">
        <v>835</v>
      </c>
      <c r="M22" s="225">
        <v>44477</v>
      </c>
      <c r="N22" s="225" t="s">
        <v>132</v>
      </c>
      <c r="O22" s="225"/>
      <c r="P22" s="225"/>
      <c r="Q22" s="225"/>
      <c r="R22" s="225"/>
      <c r="S22" s="248">
        <v>10</v>
      </c>
      <c r="T22" s="248">
        <v>1790</v>
      </c>
      <c r="U22" s="248"/>
      <c r="V22" s="249">
        <v>2000470</v>
      </c>
      <c r="W22" s="249">
        <v>201479334</v>
      </c>
      <c r="X22" s="260">
        <v>105672001</v>
      </c>
      <c r="Y22" s="263">
        <v>626271.36</v>
      </c>
      <c r="Z22" s="752"/>
      <c r="AA22" s="768">
        <v>22832</v>
      </c>
      <c r="AB22" s="752"/>
      <c r="AC22" s="752">
        <v>11102</v>
      </c>
      <c r="AD22" s="752">
        <v>72708</v>
      </c>
      <c r="AE22" s="13">
        <f>IF((Реестр!$AA22+Реестр!$AB22+Реестр!$AD22)=0,"",(Реестр!$AA22+Реестр!$AB22+Реестр!$AD22))</f>
        <v>95540</v>
      </c>
      <c r="AF22" s="752">
        <v>11102</v>
      </c>
      <c r="AG22" s="13">
        <f>IF(IFERROR((Реестр!$AE22-Реестр!$AF22), "")=0,"",IFERROR(Реестр!$AE22-Реестр!$AF22, ""))</f>
        <v>84438</v>
      </c>
      <c r="AH22" s="534">
        <f>IF(IFERROR((Реестр!$AE22/Реестр!$AF22)-100%, "")=0,"",IFERROR((Реестр!$AE22/Реестр!$AF22)-100%, ""))</f>
        <v>7.6056566384435236</v>
      </c>
      <c r="AI22" s="448">
        <f>IF(IFERROR(Реестр!$AN22/Реестр!$T22,"")=0,"",IFERROR(Реестр!$AN22/Реестр!$T22,""))</f>
        <v>53.374301675977655</v>
      </c>
      <c r="AJ22" s="448">
        <f>IF(IFERROR(Реестр!$AN22/Реестр!$S22,"")=0,"",IFERROR(Реестр!$AN22/Реестр!$S22,""))</f>
        <v>9554</v>
      </c>
      <c r="AK22" s="448" t="str">
        <f>IFERROR(Реестр!$AN22/Реестр!$U22,"")</f>
        <v/>
      </c>
      <c r="AL22" s="765">
        <v>1171872</v>
      </c>
      <c r="AM22" s="594">
        <v>1143353</v>
      </c>
      <c r="AN22" s="630">
        <f>Реестр!$T22/(Реестр!$T22)*Реестр!AE22</f>
        <v>95540</v>
      </c>
      <c r="AO22" s="535">
        <f>IF(IFERROR(AZ22/Реестр!$Y22,"")=0,"",IFERROR(AZ22/Реестр!$Y22,""))</f>
        <v>0.15255367896753255</v>
      </c>
      <c r="AP22" s="535">
        <f>IFERROR(Реестр!$AO22-7%,"")</f>
        <v>8.2553678967532546E-2</v>
      </c>
      <c r="AQ22" s="13"/>
      <c r="AR22" s="752"/>
      <c r="AS22" s="551">
        <f>IF(IFERROR(Реестр!$AI22*1000,"")=0,"",IFERROR(Реестр!$AI22*1000,""))</f>
        <v>53374.301675977658</v>
      </c>
      <c r="AT22" s="5">
        <f>IF(IFERROR(Реестр!$AS22/80,"")=0,"",IFERROR(Реестр!$AS22/80,""))</f>
        <v>667.17877094972073</v>
      </c>
      <c r="AU22" s="4">
        <f t="shared" si="0"/>
        <v>43838.995200000005</v>
      </c>
      <c r="AV22" s="4">
        <f t="shared" si="1"/>
        <v>51701.004799999995</v>
      </c>
      <c r="AW22" s="4"/>
      <c r="AX22" s="4">
        <f t="shared" si="2"/>
        <v>11102</v>
      </c>
      <c r="AY22" s="4"/>
      <c r="AZ22" s="4">
        <f t="shared" si="3"/>
        <v>95540</v>
      </c>
      <c r="BA22" s="4"/>
      <c r="BB22" s="4"/>
      <c r="BC22" s="4">
        <f>VLOOKUP(K22,'Справочные Данные'!$I$2:$J$262,2,0)</f>
        <v>80753</v>
      </c>
      <c r="BD22" s="4" t="str">
        <f>VLOOKUP(BC22,Z_SD_CUSTOMER!$A$2:$K$1599,10,0)</f>
        <v>66</v>
      </c>
      <c r="BE22" s="4" t="str">
        <f>VLOOKUP(BC22,Z_SD_CUSTOMER!$A$2:$L$1599,11,0)</f>
        <v>URAL</v>
      </c>
      <c r="BF22" s="4" t="str">
        <f>VLOOKUP(BC22,Z_SD_CUSTOMER!$A$2:$K$1599,11,0)</f>
        <v>URAL</v>
      </c>
      <c r="BG22" s="4"/>
      <c r="BH22" s="4"/>
    </row>
    <row r="23" spans="1:60" hidden="1">
      <c r="A23" s="235">
        <v>44470</v>
      </c>
      <c r="B23" s="221" t="s">
        <v>59</v>
      </c>
      <c r="C23" s="221"/>
      <c r="D23" s="278" t="s">
        <v>253</v>
      </c>
      <c r="E23" s="511"/>
      <c r="F23" s="481"/>
      <c r="G23" s="279" t="s">
        <v>107</v>
      </c>
      <c r="H23" s="280" t="s">
        <v>110</v>
      </c>
      <c r="I23" s="240"/>
      <c r="J23" s="240"/>
      <c r="K23" s="646" t="s">
        <v>511</v>
      </c>
      <c r="L23" s="240"/>
      <c r="M23" s="240"/>
      <c r="N23" s="240"/>
      <c r="O23" s="240"/>
      <c r="P23" s="240"/>
      <c r="Q23" s="240"/>
      <c r="R23" s="240"/>
      <c r="S23" s="226">
        <v>2</v>
      </c>
      <c r="T23" s="226">
        <v>529</v>
      </c>
      <c r="U23" s="226"/>
      <c r="V23" s="227">
        <v>2001356</v>
      </c>
      <c r="W23" s="227">
        <v>201479054</v>
      </c>
      <c r="X23" s="253">
        <v>6426053367</v>
      </c>
      <c r="Y23" s="281">
        <v>135915.84</v>
      </c>
      <c r="Z23" s="127"/>
      <c r="AA23" s="768">
        <v>9336</v>
      </c>
      <c r="AB23" s="127"/>
      <c r="AC23" s="127">
        <v>12747</v>
      </c>
      <c r="AD23" s="127"/>
      <c r="AE23" s="13">
        <f>IF((Реестр!$AA23+Реестр!$AB23+Реестр!$AD23)=0,"",(Реестр!$AA23+Реестр!$AB23+Реестр!$AD23))</f>
        <v>9336</v>
      </c>
      <c r="AF23" s="127">
        <v>12747</v>
      </c>
      <c r="AG23" s="13">
        <f>IF(IFERROR((Реестр!$AE23-Реестр!$AF23), "")=0,"",IFERROR(Реестр!$AE23-Реестр!$AF23, ""))</f>
        <v>-3411</v>
      </c>
      <c r="AH23" s="534">
        <f>IF(IFERROR((Реестр!$AE23/Реестр!$AF23)-100%, "")=0,"",IFERROR((Реестр!$AE23/Реестр!$AF23)-100%, ""))</f>
        <v>-0.26759237467639441</v>
      </c>
      <c r="AI23" s="448">
        <f>IF(IFERROR(Реестр!$AN23/Реестр!$T23,"")=0,"",IFERROR(Реестр!$AN23/Реестр!$T23,""))</f>
        <v>17.648393194706994</v>
      </c>
      <c r="AJ23" s="448">
        <f>IF(IFERROR(Реестр!$AN23/Реестр!$S23,"")=0,"",IFERROR(Реестр!$AN23/Реестр!$S23,""))</f>
        <v>4668</v>
      </c>
      <c r="AK23" s="448" t="str">
        <f>IFERROR(Реестр!$AN23/Реестр!$U23,"")</f>
        <v/>
      </c>
      <c r="AL23" s="594">
        <v>1171874</v>
      </c>
      <c r="AM23" s="594">
        <v>1143355</v>
      </c>
      <c r="AN23" s="630">
        <f>Реестр!$T23/(Реестр!$T23)*Реестр!AE23</f>
        <v>9336</v>
      </c>
      <c r="AO23" s="535">
        <f>IF(IFERROR(AZ23/Реестр!$Y23,"")=0,"",IFERROR(AZ23/Реестр!$Y23,""))</f>
        <v>6.8689565542912445E-2</v>
      </c>
      <c r="AP23" s="535">
        <f>IFERROR(Реестр!$AO23-7%,"")</f>
        <v>-1.3104344570875615E-3</v>
      </c>
      <c r="AQ23" s="13"/>
      <c r="AR23" s="752"/>
      <c r="AS23" s="551">
        <f>IF(IFERROR(Реестр!$AI23*1000,"")=0,"",IFERROR(Реестр!$AI23*1000,""))</f>
        <v>17648.393194706994</v>
      </c>
      <c r="AT23" s="5">
        <f>IF(IFERROR(Реестр!$AS23/80,"")=0,"",IFERROR(Реестр!$AS23/80,""))</f>
        <v>220.60491493383742</v>
      </c>
      <c r="AU23" s="4">
        <f t="shared" si="0"/>
        <v>9514.1088</v>
      </c>
      <c r="AV23" s="4">
        <f t="shared" si="1"/>
        <v>-178.10879999999997</v>
      </c>
      <c r="AW23" s="4"/>
      <c r="AX23" s="4">
        <f t="shared" si="2"/>
        <v>12747</v>
      </c>
      <c r="AY23" s="4"/>
      <c r="AZ23" s="4">
        <f t="shared" si="3"/>
        <v>9336</v>
      </c>
      <c r="BA23" s="4"/>
      <c r="BB23" s="4"/>
      <c r="BC23" s="4">
        <f>VLOOKUP(K23,'Справочные Данные'!$I$2:$J$262,2,0)</f>
        <v>80631</v>
      </c>
      <c r="BD23" s="4" t="str">
        <f>VLOOKUP(BC23,Z_SD_CUSTOMER!$A$2:$K$1599,10,0)</f>
        <v>66</v>
      </c>
      <c r="BE23" s="4" t="str">
        <f>VLOOKUP(BC23,Z_SD_CUSTOMER!$A$2:$L$1599,11,0)</f>
        <v>URAL</v>
      </c>
      <c r="BF23" s="4" t="str">
        <f>VLOOKUP(BC23,Z_SD_CUSTOMER!$A$2:$K$1599,11,0)</f>
        <v>URAL</v>
      </c>
      <c r="BG23" s="4"/>
      <c r="BH23" s="4"/>
    </row>
    <row r="24" spans="1:60" ht="321" hidden="1">
      <c r="A24" s="220">
        <v>44473</v>
      </c>
      <c r="B24" s="225" t="s">
        <v>57</v>
      </c>
      <c r="C24" s="222"/>
      <c r="D24" s="282" t="s">
        <v>257</v>
      </c>
      <c r="E24" s="512"/>
      <c r="F24" s="478" t="s">
        <v>118</v>
      </c>
      <c r="G24" s="247" t="s">
        <v>117</v>
      </c>
      <c r="H24" s="247" t="s">
        <v>119</v>
      </c>
      <c r="I24" s="247">
        <v>525003402659</v>
      </c>
      <c r="J24" s="246" t="s">
        <v>120</v>
      </c>
      <c r="K24" s="646" t="s">
        <v>556</v>
      </c>
      <c r="L24" s="225"/>
      <c r="M24" s="225"/>
      <c r="N24" s="225"/>
      <c r="O24" s="225" t="s">
        <v>121</v>
      </c>
      <c r="P24" s="225">
        <v>44474</v>
      </c>
      <c r="Q24" s="225" t="s">
        <v>122</v>
      </c>
      <c r="R24" s="225"/>
      <c r="S24" s="248">
        <v>1</v>
      </c>
      <c r="T24" s="248">
        <v>623</v>
      </c>
      <c r="U24" s="248"/>
      <c r="V24" s="260">
        <v>2001269</v>
      </c>
      <c r="W24" s="261">
        <v>201478729</v>
      </c>
      <c r="X24" s="260"/>
      <c r="Y24" s="263">
        <v>190080</v>
      </c>
      <c r="Z24" s="752"/>
      <c r="AA24" s="752">
        <v>17796</v>
      </c>
      <c r="AB24" s="752">
        <v>2500</v>
      </c>
      <c r="AC24" s="752"/>
      <c r="AD24" s="752"/>
      <c r="AE24" s="13">
        <f>IF((Реестр!$AA24+Реестр!$AB24+Реестр!$AD24)=0,"",(Реестр!$AA24+Реестр!$AB24+Реестр!$AD24))</f>
        <v>20296</v>
      </c>
      <c r="AF24" s="13">
        <f>15254+1700</f>
        <v>16954</v>
      </c>
      <c r="AG24" s="13">
        <f>IF(IFERROR((Реестр!$AE24-Реестр!$AF24), "")=0,"",IFERROR(Реестр!$AE24-Реестр!$AF24, ""))</f>
        <v>3342</v>
      </c>
      <c r="AH24" s="534">
        <f>IF(IFERROR((Реестр!$AE24/Реестр!$AF24)-100%, "")=0,"",IFERROR((Реестр!$AE24/Реестр!$AF24)-100%, ""))</f>
        <v>0.19712162321576021</v>
      </c>
      <c r="AI24" s="448">
        <f>IF(IFERROR(Реестр!$AN24/Реестр!$T24,"")=0,"",IFERROR(Реестр!$AN24/Реестр!$T24,""))</f>
        <v>17.361847733105218</v>
      </c>
      <c r="AJ24" s="448">
        <f>IF(IFERROR(Реестр!$AN24/Реестр!$S24,"")=0,"",IFERROR(Реестр!$AN24/Реестр!$S24,""))</f>
        <v>10816.43113772455</v>
      </c>
      <c r="AK24" s="448" t="str">
        <f>IFERROR(Реестр!$AN24/Реестр!$U24,"")</f>
        <v/>
      </c>
      <c r="AL24" s="765">
        <v>1171873</v>
      </c>
      <c r="AM24" s="594">
        <v>1143354</v>
      </c>
      <c r="AN24" s="630">
        <f>Реестр!$T24/(Реестр!$T24+T25+T26+T27)*Реестр!AE24</f>
        <v>10816.43113772455</v>
      </c>
      <c r="AO24" s="535">
        <f>IF(IFERROR(AZ24/Реестр!$Y24,"")=0,"",IFERROR(AZ24/Реестр!$Y24,""))</f>
        <v>5.6904625093247847E-2</v>
      </c>
      <c r="AP24" s="535">
        <f>IFERROR(Реестр!$AO24-7%,"")</f>
        <v>-1.3095374906752159E-2</v>
      </c>
      <c r="AQ24" s="13"/>
      <c r="AR24" s="752"/>
      <c r="AS24" s="551">
        <f>IF(IFERROR(Реестр!$AI24*1000,"")=0,"",IFERROR(Реестр!$AI24*1000,""))</f>
        <v>17361.84773310522</v>
      </c>
      <c r="AT24" s="5">
        <f>IF(IFERROR(Реестр!$AS24/80,"")=0,"",IFERROR(Реестр!$AS24/80,""))</f>
        <v>217.02309666381524</v>
      </c>
      <c r="AU24" s="4">
        <f t="shared" si="0"/>
        <v>13305.6</v>
      </c>
      <c r="AV24" s="4">
        <f t="shared" si="1"/>
        <v>-2489.16886227545</v>
      </c>
      <c r="AW24" s="4"/>
      <c r="AX24" s="4" t="str">
        <f t="shared" si="2"/>
        <v/>
      </c>
      <c r="AY24" s="4"/>
      <c r="AZ24" s="4">
        <f t="shared" si="3"/>
        <v>10816.43113772455</v>
      </c>
      <c r="BA24" s="4"/>
      <c r="BB24" s="4"/>
      <c r="BC24" s="4">
        <f>VLOOKUP(K24,'Справочные Данные'!$I$2:$J$262,2,0)</f>
        <v>61824</v>
      </c>
      <c r="BD24" s="4" t="str">
        <f>VLOOKUP(BC24,Z_SD_CUSTOMER!$A$2:$K$1599,10,0)</f>
        <v>33</v>
      </c>
      <c r="BE24" s="4" t="str">
        <f>VLOOKUP(BC24,Z_SD_CUSTOMER!$A$2:$L$1599,11,0)</f>
        <v>VOLGA</v>
      </c>
      <c r="BF24" s="4" t="str">
        <f>VLOOKUP(BC24,Z_SD_CUSTOMER!$A$2:$K$1599,11,0)</f>
        <v>VOLGA</v>
      </c>
      <c r="BG24" s="4">
        <v>345</v>
      </c>
      <c r="BH24" s="4"/>
    </row>
    <row r="25" spans="1:60" ht="321" hidden="1">
      <c r="A25" s="235">
        <v>44473</v>
      </c>
      <c r="B25" s="225" t="s">
        <v>57</v>
      </c>
      <c r="C25" s="222"/>
      <c r="D25" s="255" t="s">
        <v>257</v>
      </c>
      <c r="E25" s="510"/>
      <c r="F25" s="478" t="s">
        <v>118</v>
      </c>
      <c r="G25" s="224" t="s">
        <v>117</v>
      </c>
      <c r="H25" s="224" t="s">
        <v>119</v>
      </c>
      <c r="I25" s="240"/>
      <c r="J25" s="240"/>
      <c r="K25" s="646" t="s">
        <v>556</v>
      </c>
      <c r="L25" s="240"/>
      <c r="M25" s="240"/>
      <c r="N25" s="240"/>
      <c r="O25" s="240"/>
      <c r="P25" s="240"/>
      <c r="Q25" s="240"/>
      <c r="R25" s="240"/>
      <c r="S25" s="226">
        <v>1</v>
      </c>
      <c r="T25" s="226">
        <v>206</v>
      </c>
      <c r="U25" s="226"/>
      <c r="V25" s="253">
        <v>2001273</v>
      </c>
      <c r="W25" s="283">
        <v>201478730</v>
      </c>
      <c r="X25" s="253"/>
      <c r="Y25" s="254">
        <v>71286.240000000005</v>
      </c>
      <c r="Z25" s="127"/>
      <c r="AA25" s="127"/>
      <c r="AB25" s="127"/>
      <c r="AC25" s="127"/>
      <c r="AD25" s="127"/>
      <c r="AE25" s="13" t="str">
        <f>IF((Реестр!$AA25+Реестр!$AB25+Реестр!$AD25)=0,"",(Реестр!$AA25+Реестр!$AB25+Реестр!$AD25))</f>
        <v/>
      </c>
      <c r="AF25" s="13"/>
      <c r="AG25" s="13" t="str">
        <f>IF(IFERROR((Реестр!$AE25-Реестр!$AF25), "")=0,"",IFERROR(Реестр!$AE25-Реестр!$AF25, ""))</f>
        <v/>
      </c>
      <c r="AH25" s="534" t="str">
        <f>IF(IFERROR((Реестр!$AE25/Реестр!$AF25)-100%, "")=0,"",IFERROR((Реестр!$AE25/Реестр!$AF25)-100%, ""))</f>
        <v/>
      </c>
      <c r="AI25" s="448">
        <f>IF(IFERROR(Реестр!$AN25/Реестр!$T25,"")=0,"",IFERROR(Реестр!$AN25/Реестр!$T25,""))</f>
        <v>17.361847733105218</v>
      </c>
      <c r="AJ25" s="448">
        <f>IF(IFERROR(Реестр!$AN25/Реестр!$S25,"")=0,"",IFERROR(Реестр!$AN25/Реестр!$S25,""))</f>
        <v>3576.5406330196747</v>
      </c>
      <c r="AK25" s="448" t="str">
        <f>IFERROR(Реестр!$AN25/Реестр!$U25,"")</f>
        <v/>
      </c>
      <c r="AL25" s="765">
        <v>1171873</v>
      </c>
      <c r="AM25" s="594">
        <v>1143354</v>
      </c>
      <c r="AN25" s="630">
        <f>((T25/(T25+T24+T26+T27))*AE24)</f>
        <v>3576.5406330196747</v>
      </c>
      <c r="AO25" s="535">
        <f>IF(IFERROR(AZ25/Реестр!$Y25,"")=0,"",IFERROR(AZ25/Реестр!$Y25,""))</f>
        <v>5.0171542685091462E-2</v>
      </c>
      <c r="AP25" s="535">
        <f>IFERROR(Реестр!$AO25-7%,"")</f>
        <v>-1.9828457314908544E-2</v>
      </c>
      <c r="AQ25" s="13"/>
      <c r="AR25" s="752"/>
      <c r="AS25" s="551">
        <f>IF(IFERROR(Реестр!$AI25*1000,"")=0,"",IFERROR(Реестр!$AI25*1000,""))</f>
        <v>17361.84773310522</v>
      </c>
      <c r="AT25" s="5">
        <f>IF(IFERROR(Реестр!$AS25/80,"")=0,"",IFERROR(Реестр!$AS25/80,""))</f>
        <v>217.02309666381524</v>
      </c>
      <c r="AU25" s="4">
        <f t="shared" si="0"/>
        <v>4990.0368000000008</v>
      </c>
      <c r="AV25" s="4">
        <f t="shared" si="1"/>
        <v>-1413.4961669803261</v>
      </c>
      <c r="AW25" s="4"/>
      <c r="AX25" s="4" t="str">
        <f t="shared" si="2"/>
        <v/>
      </c>
      <c r="AY25" s="4"/>
      <c r="AZ25" s="4">
        <f t="shared" si="3"/>
        <v>3576.5406330196747</v>
      </c>
      <c r="BA25" s="4"/>
      <c r="BB25" s="4"/>
      <c r="BC25" s="4">
        <f>VLOOKUP(K25,'Справочные Данные'!$I$2:$J$262,2,0)</f>
        <v>61824</v>
      </c>
      <c r="BD25" s="4" t="str">
        <f>VLOOKUP(BC25,Z_SD_CUSTOMER!$A$2:$K$1599,10,0)</f>
        <v>33</v>
      </c>
      <c r="BE25" s="4" t="str">
        <f>VLOOKUP(BC25,Z_SD_CUSTOMER!$A$2:$L$1599,11,0)</f>
        <v>VOLGA</v>
      </c>
      <c r="BF25" s="4" t="str">
        <f>VLOOKUP(BC25,Z_SD_CUSTOMER!$A$2:$K$1599,11,0)</f>
        <v>VOLGA</v>
      </c>
      <c r="BG25" s="4">
        <v>345</v>
      </c>
      <c r="BH25" s="4"/>
    </row>
    <row r="26" spans="1:60" ht="321" hidden="1">
      <c r="A26" s="220">
        <v>44473</v>
      </c>
      <c r="B26" s="225" t="s">
        <v>57</v>
      </c>
      <c r="C26" s="222"/>
      <c r="D26" s="255" t="s">
        <v>257</v>
      </c>
      <c r="E26" s="510"/>
      <c r="F26" s="478" t="s">
        <v>118</v>
      </c>
      <c r="G26" s="224" t="s">
        <v>117</v>
      </c>
      <c r="H26" s="224" t="s">
        <v>119</v>
      </c>
      <c r="I26" s="225"/>
      <c r="J26" s="225"/>
      <c r="K26" s="646" t="s">
        <v>552</v>
      </c>
      <c r="L26" s="225"/>
      <c r="M26" s="225"/>
      <c r="N26" s="225"/>
      <c r="O26" s="225" t="s">
        <v>123</v>
      </c>
      <c r="P26" s="225">
        <v>44474</v>
      </c>
      <c r="Q26" s="225" t="s">
        <v>50</v>
      </c>
      <c r="R26" s="225"/>
      <c r="S26" s="226">
        <v>1</v>
      </c>
      <c r="T26" s="226">
        <v>235</v>
      </c>
      <c r="U26" s="226"/>
      <c r="V26" s="227">
        <v>2001321</v>
      </c>
      <c r="W26" s="227">
        <v>201479501</v>
      </c>
      <c r="X26" s="228">
        <v>2139090487955</v>
      </c>
      <c r="Y26" s="252">
        <v>64284</v>
      </c>
      <c r="Z26" s="752"/>
      <c r="AA26" s="752"/>
      <c r="AB26" s="752"/>
      <c r="AC26" s="752"/>
      <c r="AD26" s="752"/>
      <c r="AE26" s="13" t="str">
        <f>IF((Реестр!$AA26+Реестр!$AB26+Реестр!$AD26)=0,"",(Реестр!$AA26+Реестр!$AB26+Реестр!$AD26))</f>
        <v/>
      </c>
      <c r="AF26" s="13"/>
      <c r="AG26" s="13" t="str">
        <f>IF(IFERROR((Реестр!$AE26-Реестр!$AF26), "")=0,"",IFERROR(Реестр!$AE26-Реестр!$AF26, ""))</f>
        <v/>
      </c>
      <c r="AH26" s="534" t="str">
        <f>IF(IFERROR((Реестр!$AE26/Реестр!$AF26)-100%, "")=0,"",IFERROR((Реестр!$AE26/Реестр!$AF26)-100%, ""))</f>
        <v/>
      </c>
      <c r="AI26" s="448">
        <f>IF(IFERROR(Реестр!$AN26/Реестр!$T26,"")=0,"",IFERROR(Реестр!$AN26/Реестр!$T26,""))</f>
        <v>17.361847733105218</v>
      </c>
      <c r="AJ26" s="448">
        <f>IF(IFERROR(Реестр!$AN26/Реестр!$S26,"")=0,"",IFERROR(Реестр!$AN26/Реестр!$S26,""))</f>
        <v>4080.0342172797259</v>
      </c>
      <c r="AK26" s="448" t="str">
        <f>IFERROR(Реестр!$AN26/Реестр!$U26,"")</f>
        <v/>
      </c>
      <c r="AL26" s="765">
        <v>1171873</v>
      </c>
      <c r="AM26" s="594">
        <v>1143354</v>
      </c>
      <c r="AN26" s="630">
        <f>((T26/(T25+T24+T26+T27))*AE24)</f>
        <v>4080.0342172797259</v>
      </c>
      <c r="AO26" s="535">
        <f>IF(IFERROR(AZ26/Реестр!$Y26,"")=0,"",IFERROR(AZ26/Реестр!$Y26,""))</f>
        <v>6.3468891439234121E-2</v>
      </c>
      <c r="AP26" s="535">
        <f>IFERROR(Реестр!$AO26-7%,"")</f>
        <v>-6.5311085607658859E-3</v>
      </c>
      <c r="AQ26" s="13"/>
      <c r="AR26" s="752"/>
      <c r="AS26" s="551">
        <f>IF(IFERROR(Реестр!$AI26*1000,"")=0,"",IFERROR(Реестр!$AI26*1000,""))</f>
        <v>17361.84773310522</v>
      </c>
      <c r="AT26" s="5">
        <f>IF(IFERROR(Реестр!$AS26/80,"")=0,"",IFERROR(Реестр!$AS26/80,""))</f>
        <v>217.02309666381524</v>
      </c>
      <c r="AU26" s="4">
        <f t="shared" si="0"/>
        <v>4499.88</v>
      </c>
      <c r="AV26" s="4">
        <f t="shared" si="1"/>
        <v>-419.8457827202742</v>
      </c>
      <c r="AW26" s="4"/>
      <c r="AX26" s="4" t="str">
        <f t="shared" si="2"/>
        <v/>
      </c>
      <c r="AY26" s="4"/>
      <c r="AZ26" s="4">
        <f t="shared" si="3"/>
        <v>4080.0342172797259</v>
      </c>
      <c r="BA26" s="4"/>
      <c r="BB26" s="4"/>
      <c r="BC26" s="4">
        <f>VLOOKUP(K26,'Справочные Данные'!$I$2:$J$262,2,0)</f>
        <v>71742</v>
      </c>
      <c r="BD26" s="4" t="str">
        <f>VLOOKUP(BC26,Z_SD_CUSTOMER!$A$2:$K$1599,10,0)</f>
        <v>50</v>
      </c>
      <c r="BE26" s="4" t="str">
        <f>VLOOKUP(BC26,Z_SD_CUSTOMER!$A$2:$L$1599,11,0)</f>
        <v>CENTRAL</v>
      </c>
      <c r="BF26" s="4" t="str">
        <f>VLOOKUP(BC26,Z_SD_CUSTOMER!$A$2:$K$1599,11,0)</f>
        <v>CENTRAL</v>
      </c>
      <c r="BG26" s="4">
        <v>345</v>
      </c>
      <c r="BH26" s="4"/>
    </row>
    <row r="27" spans="1:60" ht="321" hidden="1">
      <c r="A27" s="235">
        <v>44473</v>
      </c>
      <c r="B27" s="225" t="s">
        <v>57</v>
      </c>
      <c r="C27" s="222"/>
      <c r="D27" s="255" t="s">
        <v>257</v>
      </c>
      <c r="E27" s="510"/>
      <c r="F27" s="478" t="s">
        <v>118</v>
      </c>
      <c r="G27" s="224" t="s">
        <v>117</v>
      </c>
      <c r="H27" s="224" t="s">
        <v>119</v>
      </c>
      <c r="I27" s="240"/>
      <c r="J27" s="240"/>
      <c r="K27" s="646" t="s">
        <v>552</v>
      </c>
      <c r="L27" s="240"/>
      <c r="M27" s="240"/>
      <c r="N27" s="240"/>
      <c r="O27" s="240"/>
      <c r="P27" s="240"/>
      <c r="Q27" s="240"/>
      <c r="R27" s="240"/>
      <c r="S27" s="226">
        <v>1</v>
      </c>
      <c r="T27" s="226">
        <v>105</v>
      </c>
      <c r="U27" s="226"/>
      <c r="V27" s="227">
        <v>2001326</v>
      </c>
      <c r="W27" s="227">
        <v>201479502</v>
      </c>
      <c r="X27" s="284">
        <v>2139090487958</v>
      </c>
      <c r="Y27" s="284">
        <v>18843.84</v>
      </c>
      <c r="Z27" s="127"/>
      <c r="AA27" s="127"/>
      <c r="AB27" s="127"/>
      <c r="AC27" s="127"/>
      <c r="AD27" s="127"/>
      <c r="AE27" s="13" t="str">
        <f>IF((Реестр!$AA27+Реестр!$AB27+Реестр!$AD27)=0,"",(Реестр!$AA27+Реестр!$AB27+Реестр!$AD27))</f>
        <v/>
      </c>
      <c r="AF27" s="13"/>
      <c r="AG27" s="13" t="str">
        <f>IF(IFERROR((Реестр!$AE27-Реестр!$AF27), "")=0,"",IFERROR(Реестр!$AE27-Реестр!$AF27, ""))</f>
        <v/>
      </c>
      <c r="AH27" s="534" t="str">
        <f>IF(IFERROR((Реестр!$AE27/Реестр!$AF27)-100%, "")=0,"",IFERROR((Реестр!$AE27/Реестр!$AF27)-100%, ""))</f>
        <v/>
      </c>
      <c r="AI27" s="448">
        <f>IF(IFERROR(Реестр!$AN27/Реестр!$T27,"")=0,"",IFERROR(Реестр!$AN27/Реестр!$T27,""))</f>
        <v>17.361847733105218</v>
      </c>
      <c r="AJ27" s="448">
        <f>IF(IFERROR(Реестр!$AN27/Реестр!$S27,"")=0,"",IFERROR(Реестр!$AN27/Реестр!$S27,""))</f>
        <v>1822.9940119760479</v>
      </c>
      <c r="AK27" s="448" t="str">
        <f>IFERROR(Реестр!$AN27/Реестр!$U27,"")</f>
        <v/>
      </c>
      <c r="AL27" s="765">
        <v>1171873</v>
      </c>
      <c r="AM27" s="594">
        <v>1143354</v>
      </c>
      <c r="AN27" s="630">
        <f>((T27/(T26+T25+T27+T24))*AE24)</f>
        <v>1822.9940119760479</v>
      </c>
      <c r="AO27" s="535">
        <f>IF(IFERROR(AZ27/Реестр!$Y27,"")=0,"",IFERROR(AZ27/Реестр!$Y27,""))</f>
        <v>9.6742172082550468E-2</v>
      </c>
      <c r="AP27" s="535">
        <f>IFERROR(Реестр!$AO27-7%,"")</f>
        <v>2.6742172082550461E-2</v>
      </c>
      <c r="AQ27" s="13"/>
      <c r="AR27" s="752"/>
      <c r="AS27" s="551">
        <f>IF(IFERROR(Реестр!$AI27*1000,"")=0,"",IFERROR(Реестр!$AI27*1000,""))</f>
        <v>17361.84773310522</v>
      </c>
      <c r="AT27" s="5">
        <f>IF(IFERROR(Реестр!$AS27/80,"")=0,"",IFERROR(Реестр!$AS27/80,""))</f>
        <v>217.02309666381524</v>
      </c>
      <c r="AU27" s="4">
        <f t="shared" si="0"/>
        <v>1319.0688000000002</v>
      </c>
      <c r="AV27" s="4">
        <f t="shared" si="1"/>
        <v>503.92521197604765</v>
      </c>
      <c r="AW27" s="4"/>
      <c r="AX27" s="4" t="str">
        <f t="shared" si="2"/>
        <v/>
      </c>
      <c r="AY27" s="4"/>
      <c r="AZ27" s="4">
        <f t="shared" si="3"/>
        <v>1822.9940119760479</v>
      </c>
      <c r="BA27" s="4"/>
      <c r="BB27" s="4"/>
      <c r="BC27" s="4">
        <f>VLOOKUP(K27,'Справочные Данные'!$I$2:$J$262,2,0)</f>
        <v>71742</v>
      </c>
      <c r="BD27" s="4" t="str">
        <f>VLOOKUP(BC27,Z_SD_CUSTOMER!$A$2:$K$1599,10,0)</f>
        <v>50</v>
      </c>
      <c r="BE27" s="4" t="str">
        <f>VLOOKUP(BC27,Z_SD_CUSTOMER!$A$2:$L$1599,11,0)</f>
        <v>CENTRAL</v>
      </c>
      <c r="BF27" s="4" t="str">
        <f>VLOOKUP(BC27,Z_SD_CUSTOMER!$A$2:$K$1599,11,0)</f>
        <v>CENTRAL</v>
      </c>
      <c r="BG27" s="4">
        <v>345</v>
      </c>
      <c r="BH27" s="4"/>
    </row>
    <row r="28" spans="1:60" ht="142.5" hidden="1">
      <c r="A28" s="220">
        <v>44473</v>
      </c>
      <c r="B28" s="225" t="s">
        <v>54</v>
      </c>
      <c r="C28" s="221"/>
      <c r="D28" s="264" t="s">
        <v>425</v>
      </c>
      <c r="E28" s="510"/>
      <c r="F28" s="480"/>
      <c r="G28" s="285" t="s">
        <v>105</v>
      </c>
      <c r="H28" s="286" t="s">
        <v>108</v>
      </c>
      <c r="I28" s="287">
        <v>433201018028</v>
      </c>
      <c r="J28" s="287" t="s">
        <v>111</v>
      </c>
      <c r="K28" s="646" t="s">
        <v>531</v>
      </c>
      <c r="L28" s="225"/>
      <c r="M28" s="225"/>
      <c r="N28" s="225"/>
      <c r="O28" s="225" t="s">
        <v>124</v>
      </c>
      <c r="P28" s="225">
        <v>44474</v>
      </c>
      <c r="Q28" s="225" t="s">
        <v>125</v>
      </c>
      <c r="R28" s="225"/>
      <c r="S28" s="248">
        <v>1</v>
      </c>
      <c r="T28" s="248">
        <v>70</v>
      </c>
      <c r="U28" s="248"/>
      <c r="V28" s="260">
        <v>2001262</v>
      </c>
      <c r="W28" s="249">
        <v>201478723</v>
      </c>
      <c r="X28" s="249"/>
      <c r="Y28" s="263">
        <v>16754.88</v>
      </c>
      <c r="Z28" s="752"/>
      <c r="AA28" s="752">
        <v>15200</v>
      </c>
      <c r="AB28" s="752">
        <v>1700</v>
      </c>
      <c r="AC28" s="752"/>
      <c r="AD28" s="752"/>
      <c r="AE28" s="13">
        <f>IF((Реестр!$AA28+Реестр!$AB28+Реестр!$AD28)=0,"",(Реестр!$AA28+Реестр!$AB28+Реестр!$AD28))</f>
        <v>16900</v>
      </c>
      <c r="AF28" s="13">
        <v>4550</v>
      </c>
      <c r="AG28" s="13">
        <f>IF(IFERROR((Реестр!$AE28-Реестр!$AF28), "")=0,"",IFERROR(Реестр!$AE28-Реестр!$AF28, ""))</f>
        <v>12350</v>
      </c>
      <c r="AH28" s="534">
        <f>IF(IFERROR((Реестр!$AE28/Реестр!$AF28)-100%, "")=0,"",IFERROR((Реестр!$AE28/Реестр!$AF28)-100%, ""))</f>
        <v>2.7142857142857144</v>
      </c>
      <c r="AI28" s="448">
        <f>IF(IFERROR(Реестр!$AN28/Реестр!$T28,"")=0,"",IFERROR(Реестр!$AN28/Реестр!$T28,""))</f>
        <v>17.752100840336137</v>
      </c>
      <c r="AJ28" s="448">
        <f>IF(IFERROR(Реестр!$AN28/Реестр!$S28,"")=0,"",IFERROR(Реестр!$AN28/Реестр!$S28,""))</f>
        <v>1242.6470588235295</v>
      </c>
      <c r="AK28" s="448" t="str">
        <f>IFERROR(Реестр!$AN28/Реестр!$U28,"")</f>
        <v/>
      </c>
      <c r="AL28" s="765">
        <v>1171875</v>
      </c>
      <c r="AM28" s="594">
        <v>1143356</v>
      </c>
      <c r="AN28" s="630">
        <f>Реестр!$T28/(Реестр!$T28+T29+T30+T31)*Реестр!AE28</f>
        <v>1242.6470588235295</v>
      </c>
      <c r="AO28" s="535">
        <f>IF(IFERROR(AZ28/Реестр!$Y28,"")=0,"",IFERROR(AZ28/Реестр!$Y28,""))</f>
        <v>7.4166276262410083E-2</v>
      </c>
      <c r="AP28" s="535">
        <f>IFERROR(Реестр!$AO28-7%,"")</f>
        <v>4.1662762624100763E-3</v>
      </c>
      <c r="AQ28" s="13"/>
      <c r="AR28" s="752"/>
      <c r="AS28" s="551">
        <f>IF(IFERROR(Реестр!$AI28*1000,"")=0,"",IFERROR(Реестр!$AI28*1000,""))</f>
        <v>17752.100840336137</v>
      </c>
      <c r="AT28" s="5">
        <f>IF(IFERROR(Реестр!$AS28/80,"")=0,"",IFERROR(Реестр!$AS28/80,""))</f>
        <v>221.90126050420173</v>
      </c>
      <c r="AU28" s="4">
        <f t="shared" si="0"/>
        <v>1172.8416000000002</v>
      </c>
      <c r="AV28" s="4">
        <f t="shared" si="1"/>
        <v>69.805458823529307</v>
      </c>
      <c r="AW28" s="4"/>
      <c r="AX28" s="4" t="str">
        <f t="shared" si="2"/>
        <v/>
      </c>
      <c r="AY28" s="4"/>
      <c r="AZ28" s="4">
        <f t="shared" si="3"/>
        <v>1242.6470588235295</v>
      </c>
      <c r="BA28" s="4"/>
      <c r="BB28" s="4"/>
      <c r="BC28" s="4">
        <f>VLOOKUP(K28,'Справочные Данные'!$I$2:$J$262,2,0)</f>
        <v>80358</v>
      </c>
      <c r="BD28" s="4" t="str">
        <f>VLOOKUP(BC28,Z_SD_CUSTOMER!$A$2:$K$1599,10,0)</f>
        <v>50</v>
      </c>
      <c r="BE28" s="4" t="str">
        <f>VLOOKUP(BC28,Z_SD_CUSTOMER!$A$2:$L$1599,11,0)</f>
        <v>CENTRAL</v>
      </c>
      <c r="BF28" s="4" t="str">
        <f>VLOOKUP(BC28,Z_SD_CUSTOMER!$A$2:$K$1599,11,0)</f>
        <v>CENTRAL</v>
      </c>
      <c r="BG28" s="4">
        <v>245992</v>
      </c>
      <c r="BH28" s="72">
        <v>44480</v>
      </c>
    </row>
    <row r="29" spans="1:60" ht="40.5" hidden="1">
      <c r="A29" s="235">
        <v>44473</v>
      </c>
      <c r="B29" s="225" t="s">
        <v>54</v>
      </c>
      <c r="C29" s="221"/>
      <c r="D29" s="264" t="s">
        <v>425</v>
      </c>
      <c r="E29" s="510"/>
      <c r="F29" s="481"/>
      <c r="G29" s="288" t="s">
        <v>105</v>
      </c>
      <c r="H29" s="287" t="s">
        <v>108</v>
      </c>
      <c r="I29" s="287">
        <v>433201018028</v>
      </c>
      <c r="J29" s="287"/>
      <c r="K29" s="646" t="s">
        <v>531</v>
      </c>
      <c r="L29" s="240"/>
      <c r="M29" s="240"/>
      <c r="N29" s="240"/>
      <c r="O29" s="240"/>
      <c r="P29" s="240"/>
      <c r="Q29" s="240"/>
      <c r="R29" s="240"/>
      <c r="S29" s="226">
        <v>3</v>
      </c>
      <c r="T29" s="226">
        <v>552</v>
      </c>
      <c r="U29" s="226"/>
      <c r="V29" s="253">
        <v>2001267</v>
      </c>
      <c r="W29" s="227">
        <v>201478728</v>
      </c>
      <c r="X29" s="227"/>
      <c r="Y29" s="254">
        <v>155011.79999999999</v>
      </c>
      <c r="Z29" s="127"/>
      <c r="AA29" s="127"/>
      <c r="AB29" s="127"/>
      <c r="AC29" s="127"/>
      <c r="AD29" s="127"/>
      <c r="AE29" s="13" t="str">
        <f>IF((Реестр!$AA29+Реестр!$AB29+Реестр!$AD29)=0,"",(Реестр!$AA29+Реестр!$AB29+Реестр!$AD29))</f>
        <v/>
      </c>
      <c r="AF29" s="13"/>
      <c r="AG29" s="13" t="str">
        <f>IF(IFERROR((Реестр!$AE29-Реестр!$AF29), "")=0,"",IFERROR(Реестр!$AE29-Реестр!$AF29, ""))</f>
        <v/>
      </c>
      <c r="AH29" s="534" t="str">
        <f>IF(IFERROR((Реестр!$AE29/Реестр!$AF29)-100%, "")=0,"",IFERROR((Реестр!$AE29/Реестр!$AF29)-100%, ""))</f>
        <v/>
      </c>
      <c r="AI29" s="448">
        <f>IF(IFERROR(Реестр!$AN29/Реестр!$T29,"")=0,"",IFERROR(Реестр!$AN29/Реестр!$T29,""))</f>
        <v>17.752100840336134</v>
      </c>
      <c r="AJ29" s="448">
        <f>IF(IFERROR(Реестр!$AN29/Реестр!$S29,"")=0,"",IFERROR(Реестр!$AN29/Реестр!$S29,""))</f>
        <v>3266.386554621849</v>
      </c>
      <c r="AK29" s="448" t="str">
        <f>IFERROR(Реестр!$AN29/Реестр!$U29,"")</f>
        <v/>
      </c>
      <c r="AL29" s="765">
        <v>1171875</v>
      </c>
      <c r="AM29" s="594">
        <v>1143356</v>
      </c>
      <c r="AN29" s="630">
        <f>((T29/(T29+T28+T30+T31))*AE28)</f>
        <v>9799.1596638655465</v>
      </c>
      <c r="AO29" s="535">
        <f>IF(IFERROR(AZ29/Реестр!$Y29,"")=0,"",IFERROR(AZ29/Реестр!$Y29,""))</f>
        <v>6.3215572387815291E-2</v>
      </c>
      <c r="AP29" s="535">
        <f>IFERROR(Реестр!$AO29-7%,"")</f>
        <v>-6.7844276121847152E-3</v>
      </c>
      <c r="AQ29" s="13"/>
      <c r="AR29" s="752"/>
      <c r="AS29" s="551">
        <f>IF(IFERROR(Реестр!$AI29*1000,"")=0,"",IFERROR(Реестр!$AI29*1000,""))</f>
        <v>17752.100840336134</v>
      </c>
      <c r="AT29" s="5">
        <f>IF(IFERROR(Реестр!$AS29/80,"")=0,"",IFERROR(Реестр!$AS29/80,""))</f>
        <v>221.90126050420167</v>
      </c>
      <c r="AU29" s="4">
        <f t="shared" si="0"/>
        <v>10850.826000000001</v>
      </c>
      <c r="AV29" s="4">
        <f t="shared" si="1"/>
        <v>-1051.6663361344545</v>
      </c>
      <c r="AW29" s="4"/>
      <c r="AX29" s="4" t="str">
        <f t="shared" si="2"/>
        <v/>
      </c>
      <c r="AY29" s="4"/>
      <c r="AZ29" s="4">
        <f t="shared" si="3"/>
        <v>9799.1596638655465</v>
      </c>
      <c r="BA29" s="4"/>
      <c r="BB29" s="4"/>
      <c r="BC29" s="4">
        <f>VLOOKUP(K29,'Справочные Данные'!$I$2:$J$262,2,0)</f>
        <v>80358</v>
      </c>
      <c r="BD29" s="4" t="str">
        <f>VLOOKUP(BC29,Z_SD_CUSTOMER!$A$2:$K$1599,10,0)</f>
        <v>50</v>
      </c>
      <c r="BE29" s="4" t="str">
        <f>VLOOKUP(BC29,Z_SD_CUSTOMER!$A$2:$L$1599,11,0)</f>
        <v>CENTRAL</v>
      </c>
      <c r="BF29" s="4" t="str">
        <f>VLOOKUP(BC29,Z_SD_CUSTOMER!$A$2:$K$1599,11,0)</f>
        <v>CENTRAL</v>
      </c>
      <c r="BG29" s="4">
        <v>245992</v>
      </c>
      <c r="BH29" s="72">
        <v>44480</v>
      </c>
    </row>
    <row r="30" spans="1:60" ht="40.5" hidden="1">
      <c r="A30" s="220">
        <v>44473</v>
      </c>
      <c r="B30" s="225" t="s">
        <v>54</v>
      </c>
      <c r="C30" s="221"/>
      <c r="D30" s="264" t="s">
        <v>425</v>
      </c>
      <c r="E30" s="510"/>
      <c r="F30" s="480"/>
      <c r="G30" s="288" t="s">
        <v>105</v>
      </c>
      <c r="H30" s="287" t="s">
        <v>108</v>
      </c>
      <c r="I30" s="230"/>
      <c r="J30" s="230"/>
      <c r="K30" s="646" t="s">
        <v>548</v>
      </c>
      <c r="L30" s="225"/>
      <c r="M30" s="225"/>
      <c r="N30" s="225"/>
      <c r="O30" s="225" t="s">
        <v>127</v>
      </c>
      <c r="P30" s="225">
        <v>44474</v>
      </c>
      <c r="Q30" s="225" t="s">
        <v>126</v>
      </c>
      <c r="R30" s="225"/>
      <c r="S30" s="226">
        <v>1</v>
      </c>
      <c r="T30" s="226">
        <v>225</v>
      </c>
      <c r="U30" s="226"/>
      <c r="V30" s="227">
        <v>2001328</v>
      </c>
      <c r="W30" s="227">
        <v>201479504</v>
      </c>
      <c r="X30" s="289">
        <v>2139090487960</v>
      </c>
      <c r="Y30" s="290">
        <v>32524.799999999999</v>
      </c>
      <c r="Z30" s="752"/>
      <c r="AA30" s="752"/>
      <c r="AB30" s="752"/>
      <c r="AC30" s="752"/>
      <c r="AD30" s="752"/>
      <c r="AE30" s="13" t="str">
        <f>IF((Реестр!$AA30+Реестр!$AB30+Реестр!$AD30)=0,"",(Реестр!$AA30+Реестр!$AB30+Реестр!$AD30))</f>
        <v/>
      </c>
      <c r="AF30" s="13"/>
      <c r="AG30" s="13" t="str">
        <f>IF(IFERROR((Реестр!$AE30-Реестр!$AF30), "")=0,"",IFERROR(Реестр!$AE30-Реестр!$AF30, ""))</f>
        <v/>
      </c>
      <c r="AH30" s="534" t="str">
        <f>IF(IFERROR((Реестр!$AE30/Реестр!$AF30)-100%, "")=0,"",IFERROR((Реестр!$AE30/Реестр!$AF30)-100%, ""))</f>
        <v/>
      </c>
      <c r="AI30" s="448">
        <f>IF(IFERROR(Реестр!$AN30/Реестр!$T30,"")=0,"",IFERROR(Реестр!$AN30/Реестр!$T30,""))</f>
        <v>17.752100840336134</v>
      </c>
      <c r="AJ30" s="448">
        <f>IF(IFERROR(Реестр!$AN30/Реестр!$S30,"")=0,"",IFERROR(Реестр!$AN30/Реестр!$S30,""))</f>
        <v>3994.2226890756301</v>
      </c>
      <c r="AK30" s="448" t="str">
        <f>IFERROR(Реестр!$AN30/Реестр!$U30,"")</f>
        <v/>
      </c>
      <c r="AL30" s="765">
        <v>1171875</v>
      </c>
      <c r="AM30" s="594">
        <v>1143356</v>
      </c>
      <c r="AN30" s="630">
        <f>((T30/(T29+T28+T30+T31))*AE28)</f>
        <v>3994.2226890756301</v>
      </c>
      <c r="AO30" s="535">
        <f>IF(IFERROR(AZ30/Реестр!$Y30,"")=0,"",IFERROR(AZ30/Реестр!$Y30,""))</f>
        <v>0.12280544965920252</v>
      </c>
      <c r="AP30" s="535">
        <f>IFERROR(Реестр!$AO30-7%,"")</f>
        <v>5.2805449659202516E-2</v>
      </c>
      <c r="AQ30" s="13"/>
      <c r="AR30" s="752"/>
      <c r="AS30" s="551">
        <f>IF(IFERROR(Реестр!$AI30*1000,"")=0,"",IFERROR(Реестр!$AI30*1000,""))</f>
        <v>17752.100840336134</v>
      </c>
      <c r="AT30" s="5">
        <f>IF(IFERROR(Реестр!$AS30/80,"")=0,"",IFERROR(Реестр!$AS30/80,""))</f>
        <v>221.90126050420167</v>
      </c>
      <c r="AU30" s="4">
        <f t="shared" si="0"/>
        <v>2276.7360000000003</v>
      </c>
      <c r="AV30" s="4">
        <f t="shared" si="1"/>
        <v>1717.4866890756298</v>
      </c>
      <c r="AW30" s="4"/>
      <c r="AX30" s="4" t="str">
        <f t="shared" si="2"/>
        <v/>
      </c>
      <c r="AY30" s="4"/>
      <c r="AZ30" s="4">
        <f t="shared" si="3"/>
        <v>3994.2226890756301</v>
      </c>
      <c r="BA30" s="4"/>
      <c r="BB30" s="4"/>
      <c r="BC30" s="4">
        <f>VLOOKUP(K30,'Справочные Данные'!$I$2:$J$262,2,0)</f>
        <v>60286</v>
      </c>
      <c r="BD30" s="4" t="str">
        <f>VLOOKUP(BC30,Z_SD_CUSTOMER!$A$2:$K$1599,10,0)</f>
        <v>50</v>
      </c>
      <c r="BE30" s="4" t="str">
        <f>VLOOKUP(BC30,Z_SD_CUSTOMER!$A$2:$L$1599,11,0)</f>
        <v>CENTRAL</v>
      </c>
      <c r="BF30" s="4" t="str">
        <f>VLOOKUP(BC30,Z_SD_CUSTOMER!$A$2:$K$1599,11,0)</f>
        <v>CENTRAL</v>
      </c>
      <c r="BG30" s="4">
        <v>245992</v>
      </c>
      <c r="BH30" s="72">
        <v>44480</v>
      </c>
    </row>
    <row r="31" spans="1:60" ht="40.5" hidden="1">
      <c r="A31" s="235">
        <v>44473</v>
      </c>
      <c r="B31" s="225" t="s">
        <v>54</v>
      </c>
      <c r="C31" s="221"/>
      <c r="D31" s="264" t="s">
        <v>425</v>
      </c>
      <c r="E31" s="510"/>
      <c r="F31" s="481"/>
      <c r="G31" s="288" t="s">
        <v>105</v>
      </c>
      <c r="H31" s="287" t="s">
        <v>108</v>
      </c>
      <c r="I31" s="243"/>
      <c r="J31" s="243"/>
      <c r="K31" s="646" t="s">
        <v>548</v>
      </c>
      <c r="L31" s="240"/>
      <c r="M31" s="240"/>
      <c r="N31" s="240"/>
      <c r="O31" s="240"/>
      <c r="P31" s="240"/>
      <c r="Q31" s="240"/>
      <c r="R31" s="240"/>
      <c r="S31" s="226">
        <v>1</v>
      </c>
      <c r="T31" s="226">
        <v>105</v>
      </c>
      <c r="U31" s="226"/>
      <c r="V31" s="227">
        <v>2001325</v>
      </c>
      <c r="W31" s="227">
        <v>201479503</v>
      </c>
      <c r="X31" s="289">
        <v>2139090487956</v>
      </c>
      <c r="Y31" s="284">
        <v>18843.84</v>
      </c>
      <c r="Z31" s="127"/>
      <c r="AA31" s="127"/>
      <c r="AB31" s="127"/>
      <c r="AC31" s="127"/>
      <c r="AD31" s="127"/>
      <c r="AE31" s="13" t="str">
        <f>IF((Реестр!$AA31+Реестр!$AB31+Реестр!$AD31)=0,"",(Реестр!$AA31+Реестр!$AB31+Реестр!$AD31))</f>
        <v/>
      </c>
      <c r="AF31" s="13"/>
      <c r="AG31" s="13" t="str">
        <f>IF(IFERROR((Реестр!$AE31-Реестр!$AF31), "")=0,"",IFERROR(Реестр!$AE31-Реестр!$AF31, ""))</f>
        <v/>
      </c>
      <c r="AH31" s="534" t="str">
        <f>IF(IFERROR((Реестр!$AE31/Реестр!$AF31)-100%, "")=0,"",IFERROR((Реестр!$AE31/Реестр!$AF31)-100%, ""))</f>
        <v/>
      </c>
      <c r="AI31" s="448">
        <f>IF(IFERROR(Реестр!$AN31/Реестр!$T31,"")=0,"",IFERROR(Реестр!$AN31/Реестр!$T31,""))</f>
        <v>17.752100840336134</v>
      </c>
      <c r="AJ31" s="448">
        <f>IF(IFERROR(Реестр!$AN31/Реестр!$S31,"")=0,"",IFERROR(Реестр!$AN31/Реестр!$S31,""))</f>
        <v>1863.9705882352941</v>
      </c>
      <c r="AK31" s="448" t="str">
        <f>IFERROR(Реестр!$AN31/Реестр!$U31,"")</f>
        <v/>
      </c>
      <c r="AL31" s="765">
        <v>1171875</v>
      </c>
      <c r="AM31" s="594">
        <v>1143356</v>
      </c>
      <c r="AN31" s="630">
        <f>((T31/(T30+T29+T31+T28))*AE28)</f>
        <v>1863.9705882352941</v>
      </c>
      <c r="AO31" s="535">
        <f>IF(IFERROR(AZ31/Реестр!$Y31,"")=0,"",IFERROR(AZ31/Реестр!$Y31,""))</f>
        <v>9.8916706373822647E-2</v>
      </c>
      <c r="AP31" s="535">
        <f>IFERROR(Реестр!$AO31-7%,"")</f>
        <v>2.891670637382264E-2</v>
      </c>
      <c r="AQ31" s="13"/>
      <c r="AR31" s="752"/>
      <c r="AS31" s="551">
        <f>IF(IFERROR(Реестр!$AI31*1000,"")=0,"",IFERROR(Реестр!$AI31*1000,""))</f>
        <v>17752.100840336134</v>
      </c>
      <c r="AT31" s="5">
        <f>IF(IFERROR(Реестр!$AS31/80,"")=0,"",IFERROR(Реестр!$AS31/80,""))</f>
        <v>221.90126050420167</v>
      </c>
      <c r="AU31" s="4">
        <f t="shared" si="0"/>
        <v>1319.0688000000002</v>
      </c>
      <c r="AV31" s="4">
        <f t="shared" si="1"/>
        <v>544.90178823529391</v>
      </c>
      <c r="AW31" s="4"/>
      <c r="AX31" s="4" t="str">
        <f t="shared" si="2"/>
        <v/>
      </c>
      <c r="AY31" s="4"/>
      <c r="AZ31" s="4">
        <f t="shared" si="3"/>
        <v>1863.9705882352941</v>
      </c>
      <c r="BA31" s="4"/>
      <c r="BB31" s="4"/>
      <c r="BC31" s="4">
        <f>VLOOKUP(K31,'Справочные Данные'!$I$2:$J$262,2,0)</f>
        <v>60286</v>
      </c>
      <c r="BD31" s="4" t="str">
        <f>VLOOKUP(BC31,Z_SD_CUSTOMER!$A$2:$K$1599,10,0)</f>
        <v>50</v>
      </c>
      <c r="BE31" s="4" t="str">
        <f>VLOOKUP(BC31,Z_SD_CUSTOMER!$A$2:$L$1599,11,0)</f>
        <v>CENTRAL</v>
      </c>
      <c r="BF31" s="4" t="str">
        <f>VLOOKUP(BC31,Z_SD_CUSTOMER!$A$2:$K$1599,11,0)</f>
        <v>CENTRAL</v>
      </c>
      <c r="BG31" s="4">
        <v>245992</v>
      </c>
      <c r="BH31" s="72">
        <v>44480</v>
      </c>
    </row>
    <row r="32" spans="1:60" ht="53.25" hidden="1">
      <c r="A32" s="220">
        <v>44473</v>
      </c>
      <c r="B32" s="225" t="s">
        <v>54</v>
      </c>
      <c r="C32" s="221"/>
      <c r="D32" s="264" t="s">
        <v>425</v>
      </c>
      <c r="E32" s="510" t="s">
        <v>2938</v>
      </c>
      <c r="F32" s="480"/>
      <c r="G32" s="291" t="s">
        <v>128</v>
      </c>
      <c r="H32" s="292" t="s">
        <v>129</v>
      </c>
      <c r="I32" s="293">
        <v>526310000000</v>
      </c>
      <c r="J32" s="293" t="s">
        <v>130</v>
      </c>
      <c r="K32" s="646" t="s">
        <v>510</v>
      </c>
      <c r="L32" s="225"/>
      <c r="M32" s="225"/>
      <c r="N32" s="225"/>
      <c r="O32" s="225" t="s">
        <v>131</v>
      </c>
      <c r="P32" s="225">
        <v>44474</v>
      </c>
      <c r="Q32" s="225" t="s">
        <v>132</v>
      </c>
      <c r="R32" s="225"/>
      <c r="S32" s="248">
        <v>1</v>
      </c>
      <c r="T32" s="248">
        <v>120</v>
      </c>
      <c r="U32" s="248"/>
      <c r="V32" s="249">
        <v>2000923</v>
      </c>
      <c r="W32" s="249">
        <v>201478413</v>
      </c>
      <c r="X32" s="260">
        <v>6425780925</v>
      </c>
      <c r="Y32" s="263">
        <v>29119.919999999998</v>
      </c>
      <c r="Z32" s="752"/>
      <c r="AA32" s="752">
        <v>15200</v>
      </c>
      <c r="AB32" s="752"/>
      <c r="AC32" s="752">
        <v>2740</v>
      </c>
      <c r="AD32" s="752"/>
      <c r="AE32" s="13">
        <f>IF((Реестр!$AA32+Реестр!$AB32+Реестр!$AD32)=0,"",(Реестр!$AA32+Реестр!$AB32+Реестр!$AD32))</f>
        <v>15200</v>
      </c>
      <c r="AF32" s="13">
        <v>15200</v>
      </c>
      <c r="AG32" s="13" t="str">
        <f>IF(IFERROR((Реестр!$AE32-Реестр!$AF32), "")=0,"",IFERROR(Реестр!$AE32-Реестр!$AF32, ""))</f>
        <v/>
      </c>
      <c r="AH32" s="534" t="str">
        <f>IF(IFERROR((Реестр!$AE32/Реестр!$AF32)-100%, "")=0,"",IFERROR((Реестр!$AE32/Реестр!$AF32)-100%, ""))</f>
        <v/>
      </c>
      <c r="AI32" s="448">
        <f>IF(IFERROR(Реестр!$AN32/Реестр!$T32,"")=0,"",IFERROR(Реестр!$AN32/Реестр!$T32,""))</f>
        <v>6.4135021097046412</v>
      </c>
      <c r="AJ32" s="448">
        <f>IF(IFERROR(Реестр!$AN32/Реестр!$S32,"")=0,"",IFERROR(Реестр!$AN32/Реестр!$S32,""))</f>
        <v>769.62025316455697</v>
      </c>
      <c r="AK32" s="448" t="str">
        <f>IFERROR(Реестр!$AN32/Реестр!$U32,"")</f>
        <v/>
      </c>
      <c r="AL32" s="765" t="s">
        <v>1012</v>
      </c>
      <c r="AM32" s="765" t="s">
        <v>1013</v>
      </c>
      <c r="AN32" s="630">
        <f>Реестр!$T32/(Реестр!$T32+T33+T34+T35+T36+T37+T38+T39)*Реестр!AE32</f>
        <v>769.62025316455697</v>
      </c>
      <c r="AO32" s="535">
        <f>IF(IFERROR(AZ32/Реестр!$Y32,"")=0,"",IFERROR(AZ32/Реестр!$Y32,""))</f>
        <v>0.12052300463615824</v>
      </c>
      <c r="AP32" s="535">
        <f>IFERROR(Реестр!$AO32-7%,"")</f>
        <v>5.0523004636158234E-2</v>
      </c>
      <c r="AQ32" s="13"/>
      <c r="AR32" s="752"/>
      <c r="AS32" s="551">
        <f>IF(IFERROR(Реестр!$AI32*1000,"")=0,"",IFERROR(Реестр!$AI32*1000,""))</f>
        <v>6413.502109704641</v>
      </c>
      <c r="AT32" s="5">
        <f>IF(IFERROR(Реестр!$AS32/80,"")=0,"",IFERROR(Реестр!$AS32/80,""))</f>
        <v>80.168776371308013</v>
      </c>
      <c r="AU32" s="4">
        <f t="shared" si="0"/>
        <v>2038.3944000000001</v>
      </c>
      <c r="AV32" s="4">
        <f t="shared" si="1"/>
        <v>-1268.7741468354432</v>
      </c>
      <c r="AW32" s="4"/>
      <c r="AX32" s="4">
        <f t="shared" si="2"/>
        <v>2740</v>
      </c>
      <c r="AY32" s="630">
        <f t="shared" ref="AY32:AY39" si="5">((T32/(T32))*AC32)</f>
        <v>2740</v>
      </c>
      <c r="AZ32" s="4">
        <f t="shared" si="3"/>
        <v>3509.6202531645567</v>
      </c>
      <c r="BA32" s="4"/>
      <c r="BB32" s="4"/>
      <c r="BC32" s="4">
        <f>VLOOKUP(K32,'Справочные Данные'!$I$2:$J$262,2,0)</f>
        <v>80347</v>
      </c>
      <c r="BD32" s="4" t="str">
        <f>VLOOKUP(BC32,Z_SD_CUSTOMER!$A$2:$K$1599,10,0)</f>
        <v>46</v>
      </c>
      <c r="BE32" s="4" t="str">
        <f>VLOOKUP(BC32,Z_SD_CUSTOMER!$A$2:$L$1599,11,0)</f>
        <v>CENTRAL</v>
      </c>
      <c r="BF32" s="4" t="str">
        <f>VLOOKUP(BC32,Z_SD_CUSTOMER!$A$2:$K$1599,11,0)</f>
        <v>CENTRAL</v>
      </c>
      <c r="BG32" s="4">
        <v>245992</v>
      </c>
      <c r="BH32" s="72">
        <v>44480</v>
      </c>
    </row>
    <row r="33" spans="1:60" ht="46.5" hidden="1">
      <c r="A33" s="235">
        <v>44473</v>
      </c>
      <c r="B33" s="225" t="s">
        <v>54</v>
      </c>
      <c r="C33" s="221"/>
      <c r="D33" s="264" t="s">
        <v>425</v>
      </c>
      <c r="E33" s="510" t="s">
        <v>2938</v>
      </c>
      <c r="F33" s="481"/>
      <c r="G33" s="291" t="s">
        <v>128</v>
      </c>
      <c r="H33" s="292" t="s">
        <v>129</v>
      </c>
      <c r="I33" s="292">
        <v>526310000000</v>
      </c>
      <c r="J33" s="292"/>
      <c r="K33" s="646" t="s">
        <v>472</v>
      </c>
      <c r="L33" s="240"/>
      <c r="M33" s="240"/>
      <c r="N33" s="240"/>
      <c r="O33" s="240"/>
      <c r="P33" s="240"/>
      <c r="Q33" s="240"/>
      <c r="R33" s="240"/>
      <c r="S33" s="226">
        <v>1</v>
      </c>
      <c r="T33" s="226">
        <v>225</v>
      </c>
      <c r="U33" s="226"/>
      <c r="V33" s="227">
        <v>2001604</v>
      </c>
      <c r="W33" s="227">
        <v>201479211</v>
      </c>
      <c r="X33" s="253" t="s">
        <v>133</v>
      </c>
      <c r="Y33" s="281">
        <v>55546.559999999998</v>
      </c>
      <c r="Z33" s="127"/>
      <c r="AA33" s="127"/>
      <c r="AB33" s="127"/>
      <c r="AC33" s="127">
        <v>1920</v>
      </c>
      <c r="AD33" s="752"/>
      <c r="AE33" s="13" t="str">
        <f>IF((Реестр!$AA33+Реестр!$AB33+Реестр!$AD33)=0,"",(Реестр!$AA33+Реестр!$AB33+Реестр!$AD33))</f>
        <v/>
      </c>
      <c r="AF33" s="13"/>
      <c r="AG33" s="13" t="str">
        <f>IF(IFERROR((Реестр!$AE33-Реестр!$AF33), "")=0,"",IFERROR(Реестр!$AE33-Реестр!$AF33, ""))</f>
        <v/>
      </c>
      <c r="AH33" s="534" t="str">
        <f>IF(IFERROR((Реестр!$AE33/Реестр!$AF33)-100%, "")=0,"",IFERROR((Реестр!$AE33/Реестр!$AF33)-100%, ""))</f>
        <v/>
      </c>
      <c r="AI33" s="448">
        <f>IF(IFERROR(Реестр!$AN33/Реестр!$T33,"")=0,"",IFERROR(Реестр!$AN33/Реестр!$T33,""))</f>
        <v>6.4135021097046421</v>
      </c>
      <c r="AJ33" s="448">
        <f>IF(IFERROR(Реестр!$AN33/Реестр!$S33,"")=0,"",IFERROR(Реестр!$AN33/Реестр!$S33,""))</f>
        <v>1443.0379746835445</v>
      </c>
      <c r="AK33" s="448" t="str">
        <f>IFERROR(Реестр!$AN33/Реестр!$U33,"")</f>
        <v/>
      </c>
      <c r="AL33" s="765" t="s">
        <v>1002</v>
      </c>
      <c r="AM33" s="765" t="s">
        <v>1005</v>
      </c>
      <c r="AN33" s="630">
        <f>((T33/(T33+T32+T34+T35+T36+T37+T38+T39))*AE32)</f>
        <v>1443.0379746835445</v>
      </c>
      <c r="AO33" s="535">
        <f>IF(IFERROR(AZ33/Реестр!$Y33,"")=0,"",IFERROR(AZ33/Реестр!$Y33,""))</f>
        <v>6.054448690762388E-2</v>
      </c>
      <c r="AP33" s="535">
        <f>IFERROR(Реестр!$AO33-7%,"")</f>
        <v>-9.4555130923761263E-3</v>
      </c>
      <c r="AQ33" s="13"/>
      <c r="AR33" s="752"/>
      <c r="AS33" s="551">
        <f>IF(IFERROR(Реестр!$AI33*1000,"")=0,"",IFERROR(Реестр!$AI33*1000,""))</f>
        <v>6413.502109704642</v>
      </c>
      <c r="AT33" s="5">
        <f>IF(IFERROR(Реестр!$AS33/80,"")=0,"",IFERROR(Реестр!$AS33/80,""))</f>
        <v>80.168776371308027</v>
      </c>
      <c r="AU33" s="4">
        <f t="shared" si="0"/>
        <v>3888.2592000000004</v>
      </c>
      <c r="AV33" s="4">
        <f t="shared" si="1"/>
        <v>-2445.2212253164562</v>
      </c>
      <c r="AW33" s="4"/>
      <c r="AX33" s="4">
        <f t="shared" si="2"/>
        <v>1920</v>
      </c>
      <c r="AY33" s="630">
        <f t="shared" si="5"/>
        <v>1920</v>
      </c>
      <c r="AZ33" s="4">
        <f t="shared" si="3"/>
        <v>3363.0379746835442</v>
      </c>
      <c r="BA33" s="4"/>
      <c r="BB33" s="4"/>
      <c r="BC33" s="4">
        <f>VLOOKUP(K33,'Справочные Данные'!$I$2:$J$262,2,0)</f>
        <v>80379</v>
      </c>
      <c r="BD33" s="4" t="str">
        <f>VLOOKUP(BC33,Z_SD_CUSTOMER!$A$2:$K$1599,10,0)</f>
        <v>50</v>
      </c>
      <c r="BE33" s="4" t="str">
        <f>VLOOKUP(BC33,Z_SD_CUSTOMER!$A$2:$L$1599,11,0)</f>
        <v>CENTRAL</v>
      </c>
      <c r="BF33" s="4" t="str">
        <f>VLOOKUP(BC33,Z_SD_CUSTOMER!$A$2:$K$1599,11,0)</f>
        <v>CENTRAL</v>
      </c>
      <c r="BG33" s="4">
        <v>245992</v>
      </c>
      <c r="BH33" s="72">
        <v>44480</v>
      </c>
    </row>
    <row r="34" spans="1:60" ht="46.5" hidden="1">
      <c r="A34" s="220">
        <v>44473</v>
      </c>
      <c r="B34" s="225" t="s">
        <v>54</v>
      </c>
      <c r="C34" s="221"/>
      <c r="D34" s="264" t="s">
        <v>425</v>
      </c>
      <c r="E34" s="510" t="s">
        <v>2938</v>
      </c>
      <c r="F34" s="480"/>
      <c r="G34" s="291" t="s">
        <v>128</v>
      </c>
      <c r="H34" s="292" t="s">
        <v>129</v>
      </c>
      <c r="I34" s="230"/>
      <c r="J34" s="230"/>
      <c r="K34" s="646" t="s">
        <v>472</v>
      </c>
      <c r="L34" s="225"/>
      <c r="M34" s="225"/>
      <c r="N34" s="225"/>
      <c r="O34" s="225"/>
      <c r="P34" s="225"/>
      <c r="Q34" s="225"/>
      <c r="R34" s="225"/>
      <c r="S34" s="226">
        <v>1</v>
      </c>
      <c r="T34" s="226">
        <v>225</v>
      </c>
      <c r="U34" s="226"/>
      <c r="V34" s="227">
        <v>2001605</v>
      </c>
      <c r="W34" s="227">
        <v>201479210</v>
      </c>
      <c r="X34" s="244" t="s">
        <v>134</v>
      </c>
      <c r="Y34" s="245">
        <v>55546.559999999998</v>
      </c>
      <c r="Z34" s="752"/>
      <c r="AA34" s="752"/>
      <c r="AB34" s="752"/>
      <c r="AC34" s="752">
        <v>1920</v>
      </c>
      <c r="AD34" s="752"/>
      <c r="AE34" s="13" t="str">
        <f>IF((Реестр!$AA34+Реестр!$AB34+Реестр!$AD34)=0,"",(Реестр!$AA34+Реестр!$AB34+Реестр!$AD34))</f>
        <v/>
      </c>
      <c r="AF34" s="13"/>
      <c r="AG34" s="13" t="str">
        <f>IF(IFERROR((Реестр!$AE34-Реестр!$AF34), "")=0,"",IFERROR(Реестр!$AE34-Реестр!$AF34, ""))</f>
        <v/>
      </c>
      <c r="AH34" s="534" t="str">
        <f>IF(IFERROR((Реестр!$AE34/Реестр!$AF34)-100%, "")=0,"",IFERROR((Реестр!$AE34/Реестр!$AF34)-100%, ""))</f>
        <v/>
      </c>
      <c r="AI34" s="448">
        <f>IF(IFERROR(Реестр!$AN34/Реестр!$T34,"")=0,"",IFERROR(Реестр!$AN34/Реестр!$T34,""))</f>
        <v>6.4135021097046421</v>
      </c>
      <c r="AJ34" s="448">
        <f>IF(IFERROR(Реестр!$AN34/Реестр!$S34,"")=0,"",IFERROR(Реестр!$AN34/Реестр!$S34,""))</f>
        <v>1443.0379746835445</v>
      </c>
      <c r="AK34" s="448" t="str">
        <f>IFERROR(Реестр!$AN34/Реестр!$U34,"")</f>
        <v/>
      </c>
      <c r="AL34" s="765" t="s">
        <v>1002</v>
      </c>
      <c r="AM34" s="765" t="s">
        <v>1005</v>
      </c>
      <c r="AN34" s="630">
        <f>((T34/(T33+T32+T35+T36+T37+T38+T39+T34)*AE32))</f>
        <v>1443.0379746835445</v>
      </c>
      <c r="AO34" s="535">
        <f>IF(IFERROR(AZ34/Реестр!$Y34,"")=0,"",IFERROR(AZ34/Реестр!$Y34,""))</f>
        <v>6.054448690762388E-2</v>
      </c>
      <c r="AP34" s="535">
        <f>IFERROR(Реестр!$AO34-7%,"")</f>
        <v>-9.4555130923761263E-3</v>
      </c>
      <c r="AQ34" s="13"/>
      <c r="AR34" s="752"/>
      <c r="AS34" s="551">
        <f>IF(IFERROR(Реестр!$AI34*1000,"")=0,"",IFERROR(Реестр!$AI34*1000,""))</f>
        <v>6413.502109704642</v>
      </c>
      <c r="AT34" s="5">
        <f>IF(IFERROR(Реестр!$AS34/80,"")=0,"",IFERROR(Реестр!$AS34/80,""))</f>
        <v>80.168776371308027</v>
      </c>
      <c r="AU34" s="4">
        <f t="shared" si="0"/>
        <v>3888.2592000000004</v>
      </c>
      <c r="AV34" s="4">
        <f t="shared" si="1"/>
        <v>-2445.2212253164562</v>
      </c>
      <c r="AW34" s="4"/>
      <c r="AX34" s="4">
        <f t="shared" si="2"/>
        <v>1920</v>
      </c>
      <c r="AY34" s="630">
        <f t="shared" si="5"/>
        <v>1920</v>
      </c>
      <c r="AZ34" s="4">
        <f t="shared" si="3"/>
        <v>3363.0379746835442</v>
      </c>
      <c r="BA34" s="4"/>
      <c r="BB34" s="4"/>
      <c r="BC34" s="4">
        <f>VLOOKUP(K34,'Справочные Данные'!$I$2:$J$262,2,0)</f>
        <v>80379</v>
      </c>
      <c r="BD34" s="4" t="str">
        <f>VLOOKUP(BC34,Z_SD_CUSTOMER!$A$2:$K$1599,10,0)</f>
        <v>50</v>
      </c>
      <c r="BE34" s="4" t="str">
        <f>VLOOKUP(BC34,Z_SD_CUSTOMER!$A$2:$L$1599,11,0)</f>
        <v>CENTRAL</v>
      </c>
      <c r="BF34" s="4" t="str">
        <f>VLOOKUP(BC34,Z_SD_CUSTOMER!$A$2:$K$1599,11,0)</f>
        <v>CENTRAL</v>
      </c>
      <c r="BG34" s="4">
        <v>245992</v>
      </c>
      <c r="BH34" s="72">
        <v>44480</v>
      </c>
    </row>
    <row r="35" spans="1:60" ht="46.5" hidden="1">
      <c r="A35" s="235">
        <v>44473</v>
      </c>
      <c r="B35" s="225" t="s">
        <v>54</v>
      </c>
      <c r="C35" s="221"/>
      <c r="D35" s="264" t="s">
        <v>425</v>
      </c>
      <c r="E35" s="510" t="s">
        <v>2938</v>
      </c>
      <c r="F35" s="481"/>
      <c r="G35" s="291" t="s">
        <v>128</v>
      </c>
      <c r="H35" s="292" t="s">
        <v>129</v>
      </c>
      <c r="I35" s="243"/>
      <c r="J35" s="243"/>
      <c r="K35" s="646" t="s">
        <v>472</v>
      </c>
      <c r="L35" s="240"/>
      <c r="M35" s="240"/>
      <c r="N35" s="240"/>
      <c r="O35" s="240"/>
      <c r="P35" s="240"/>
      <c r="Q35" s="240"/>
      <c r="R35" s="240"/>
      <c r="S35" s="226">
        <v>1</v>
      </c>
      <c r="T35" s="226">
        <v>225</v>
      </c>
      <c r="U35" s="226"/>
      <c r="V35" s="227">
        <v>2001602</v>
      </c>
      <c r="W35" s="227">
        <v>201479208</v>
      </c>
      <c r="X35" s="294" t="s">
        <v>135</v>
      </c>
      <c r="Y35" s="242">
        <v>55546.559999999998</v>
      </c>
      <c r="Z35" s="127"/>
      <c r="AA35" s="127"/>
      <c r="AB35" s="127"/>
      <c r="AC35" s="127">
        <v>1920</v>
      </c>
      <c r="AD35" s="127"/>
      <c r="AE35" s="13" t="str">
        <f>IF((Реестр!$AA35+Реестр!$AB35+Реестр!$AD35)=0,"",(Реестр!$AA35+Реестр!$AB35+Реестр!$AD35))</f>
        <v/>
      </c>
      <c r="AF35" s="13"/>
      <c r="AG35" s="13" t="str">
        <f>IF(IFERROR((Реестр!$AE35-Реестр!$AF35), "")=0,"",IFERROR(Реестр!$AE35-Реестр!$AF35, ""))</f>
        <v/>
      </c>
      <c r="AH35" s="534" t="str">
        <f>IF(IFERROR((Реестр!$AE35/Реестр!$AF35)-100%, "")=0,"",IFERROR((Реестр!$AE35/Реестр!$AF35)-100%, ""))</f>
        <v/>
      </c>
      <c r="AI35" s="448">
        <f>IF(IFERROR(Реестр!$AN35/Реестр!$T35,"")=0,"",IFERROR(Реестр!$AN35/Реестр!$T35,""))</f>
        <v>6.4135021097046421</v>
      </c>
      <c r="AJ35" s="448">
        <f>IF(IFERROR(Реестр!$AN35/Реестр!$S35,"")=0,"",IFERROR(Реестр!$AN35/Реестр!$S35,""))</f>
        <v>1443.0379746835445</v>
      </c>
      <c r="AK35" s="448" t="str">
        <f>IFERROR(Реестр!$AN35/Реестр!$U35,"")</f>
        <v/>
      </c>
      <c r="AL35" s="765" t="s">
        <v>1002</v>
      </c>
      <c r="AM35" s="765" t="s">
        <v>1005</v>
      </c>
      <c r="AN35" s="630">
        <f>((T35/(T34+T33+T36+T37+T38+T39+T32+T35)*AE32))</f>
        <v>1443.0379746835445</v>
      </c>
      <c r="AO35" s="535">
        <f>IF(IFERROR(AZ35/Реестр!$Y35,"")=0,"",IFERROR(AZ35/Реестр!$Y35,""))</f>
        <v>6.054448690762388E-2</v>
      </c>
      <c r="AP35" s="535">
        <f>IFERROR(Реестр!$AO35-7%,"")</f>
        <v>-9.4555130923761263E-3</v>
      </c>
      <c r="AQ35" s="13"/>
      <c r="AR35" s="752"/>
      <c r="AS35" s="551">
        <f>IF(IFERROR(Реестр!$AI35*1000,"")=0,"",IFERROR(Реестр!$AI35*1000,""))</f>
        <v>6413.502109704642</v>
      </c>
      <c r="AT35" s="5">
        <f>IF(IFERROR(Реестр!$AS35/80,"")=0,"",IFERROR(Реестр!$AS35/80,""))</f>
        <v>80.168776371308027</v>
      </c>
      <c r="AU35" s="4">
        <f t="shared" si="0"/>
        <v>3888.2592000000004</v>
      </c>
      <c r="AV35" s="4">
        <f t="shared" si="1"/>
        <v>-2445.2212253164562</v>
      </c>
      <c r="AW35" s="4"/>
      <c r="AX35" s="4">
        <f t="shared" si="2"/>
        <v>1920</v>
      </c>
      <c r="AY35" s="630">
        <f t="shared" si="5"/>
        <v>1920</v>
      </c>
      <c r="AZ35" s="4">
        <f t="shared" si="3"/>
        <v>3363.0379746835442</v>
      </c>
      <c r="BA35" s="4"/>
      <c r="BB35" s="4"/>
      <c r="BC35" s="4">
        <f>VLOOKUP(K35,'Справочные Данные'!$I$2:$J$262,2,0)</f>
        <v>80379</v>
      </c>
      <c r="BD35" s="4" t="str">
        <f>VLOOKUP(BC35,Z_SD_CUSTOMER!$A$2:$K$1599,10,0)</f>
        <v>50</v>
      </c>
      <c r="BE35" s="4" t="str">
        <f>VLOOKUP(BC35,Z_SD_CUSTOMER!$A$2:$L$1599,11,0)</f>
        <v>CENTRAL</v>
      </c>
      <c r="BF35" s="4" t="str">
        <f>VLOOKUP(BC35,Z_SD_CUSTOMER!$A$2:$K$1599,11,0)</f>
        <v>CENTRAL</v>
      </c>
      <c r="BG35" s="4">
        <v>245992</v>
      </c>
      <c r="BH35" s="72">
        <v>44480</v>
      </c>
    </row>
    <row r="36" spans="1:60" ht="46.5" hidden="1">
      <c r="A36" s="220">
        <v>44473</v>
      </c>
      <c r="B36" s="225" t="s">
        <v>54</v>
      </c>
      <c r="C36" s="221"/>
      <c r="D36" s="264" t="s">
        <v>425</v>
      </c>
      <c r="E36" s="510" t="s">
        <v>2938</v>
      </c>
      <c r="F36" s="480"/>
      <c r="G36" s="291" t="s">
        <v>128</v>
      </c>
      <c r="H36" s="292" t="s">
        <v>129</v>
      </c>
      <c r="I36" s="230"/>
      <c r="J36" s="230"/>
      <c r="K36" s="1" t="s">
        <v>453</v>
      </c>
      <c r="L36" s="225"/>
      <c r="M36" s="225"/>
      <c r="N36" s="225"/>
      <c r="O36" s="225"/>
      <c r="P36" s="225"/>
      <c r="Q36" s="225"/>
      <c r="R36" s="225"/>
      <c r="S36" s="226">
        <v>1</v>
      </c>
      <c r="T36" s="226">
        <v>225</v>
      </c>
      <c r="U36" s="226"/>
      <c r="V36" s="227">
        <v>2001597</v>
      </c>
      <c r="W36" s="227">
        <v>201479207</v>
      </c>
      <c r="X36" s="244" t="s">
        <v>136</v>
      </c>
      <c r="Y36" s="245">
        <v>55546.559999999998</v>
      </c>
      <c r="Z36" s="752"/>
      <c r="AA36" s="752"/>
      <c r="AB36" s="752"/>
      <c r="AC36" s="752">
        <v>2190</v>
      </c>
      <c r="AD36" s="752"/>
      <c r="AE36" s="13" t="str">
        <f>IF((Реестр!$AA36+Реестр!$AB36+Реестр!$AD36)=0,"",(Реестр!$AA36+Реестр!$AB36+Реестр!$AD36))</f>
        <v/>
      </c>
      <c r="AF36" s="13"/>
      <c r="AG36" s="13" t="str">
        <f>IF(IFERROR((Реестр!$AE36-Реестр!$AF36), "")=0,"",IFERROR(Реестр!$AE36-Реестр!$AF36, ""))</f>
        <v/>
      </c>
      <c r="AH36" s="534" t="str">
        <f>IF(IFERROR((Реестр!$AE36/Реестр!$AF36)-100%, "")=0,"",IFERROR((Реестр!$AE36/Реестр!$AF36)-100%, ""))</f>
        <v/>
      </c>
      <c r="AI36" s="448">
        <f>IF(IFERROR(Реестр!$AN36/Реестр!$T36,"")=0,"",IFERROR(Реестр!$AN36/Реестр!$T36,""))</f>
        <v>6.4135021097046421</v>
      </c>
      <c r="AJ36" s="448">
        <f>IF(IFERROR(Реестр!$AN36/Реестр!$S36,"")=0,"",IFERROR(Реестр!$AN36/Реестр!$S36,""))</f>
        <v>1443.0379746835445</v>
      </c>
      <c r="AK36" s="448" t="str">
        <f>IFERROR(Реестр!$AN36/Реестр!$U36,"")</f>
        <v/>
      </c>
      <c r="AL36" s="765" t="s">
        <v>1003</v>
      </c>
      <c r="AM36" s="765" t="s">
        <v>1004</v>
      </c>
      <c r="AN36" s="630">
        <f>((T36/(T35+T34+T37+T38+T39+T32+T33+T36)*AE32))</f>
        <v>1443.0379746835445</v>
      </c>
      <c r="AO36" s="535">
        <f>IF(IFERROR(AZ36/Реестр!$Y36,"")=0,"",IFERROR(AZ36/Реестр!$Y36,""))</f>
        <v>6.5405273966264416E-2</v>
      </c>
      <c r="AP36" s="535">
        <f>IFERROR(Реестр!$AO36-7%,"")</f>
        <v>-4.5947260337355911E-3</v>
      </c>
      <c r="AQ36" s="13"/>
      <c r="AR36" s="752"/>
      <c r="AS36" s="551">
        <f>IF(IFERROR(Реестр!$AI36*1000,"")=0,"",IFERROR(Реестр!$AI36*1000,""))</f>
        <v>6413.502109704642</v>
      </c>
      <c r="AT36" s="5">
        <f>IF(IFERROR(Реестр!$AS36/80,"")=0,"",IFERROR(Реестр!$AS36/80,""))</f>
        <v>80.168776371308027</v>
      </c>
      <c r="AU36" s="4">
        <f t="shared" si="0"/>
        <v>3888.2592000000004</v>
      </c>
      <c r="AV36" s="4">
        <f t="shared" si="1"/>
        <v>-2445.2212253164562</v>
      </c>
      <c r="AW36" s="4"/>
      <c r="AX36" s="4">
        <f t="shared" si="2"/>
        <v>2190</v>
      </c>
      <c r="AY36" s="630">
        <f t="shared" si="5"/>
        <v>2190</v>
      </c>
      <c r="AZ36" s="4">
        <f t="shared" si="3"/>
        <v>3633.0379746835442</v>
      </c>
      <c r="BA36" s="4"/>
      <c r="BB36" s="4"/>
      <c r="BC36" s="4">
        <f>VLOOKUP(K36,'Справочные Данные'!$I$2:$J$262,2,0)</f>
        <v>63867</v>
      </c>
      <c r="BD36" s="4" t="str">
        <f>VLOOKUP(BC36,Z_SD_CUSTOMER!$A$2:$K$1599,10,0)</f>
        <v>50</v>
      </c>
      <c r="BE36" s="4" t="str">
        <f>VLOOKUP(BC36,Z_SD_CUSTOMER!$A$2:$L$1599,11,0)</f>
        <v>CENTRAL</v>
      </c>
      <c r="BF36" s="4" t="str">
        <f>VLOOKUP(BC36,Z_SD_CUSTOMER!$A$2:$K$1599,11,0)</f>
        <v>CENTRAL</v>
      </c>
      <c r="BG36" s="4">
        <v>245992</v>
      </c>
      <c r="BH36" s="72">
        <v>44480</v>
      </c>
    </row>
    <row r="37" spans="1:60" ht="46.5" hidden="1">
      <c r="A37" s="235">
        <v>44473</v>
      </c>
      <c r="B37" s="225" t="s">
        <v>54</v>
      </c>
      <c r="C37" s="221"/>
      <c r="D37" s="264" t="s">
        <v>425</v>
      </c>
      <c r="E37" s="510" t="s">
        <v>2938</v>
      </c>
      <c r="F37" s="481"/>
      <c r="G37" s="291" t="s">
        <v>128</v>
      </c>
      <c r="H37" s="292" t="s">
        <v>129</v>
      </c>
      <c r="I37" s="243"/>
      <c r="J37" s="243"/>
      <c r="K37" s="1" t="s">
        <v>453</v>
      </c>
      <c r="L37" s="240"/>
      <c r="M37" s="240"/>
      <c r="N37" s="240"/>
      <c r="O37" s="240"/>
      <c r="P37" s="240"/>
      <c r="Q37" s="240"/>
      <c r="R37" s="240"/>
      <c r="S37" s="226">
        <v>2</v>
      </c>
      <c r="T37" s="226">
        <v>450</v>
      </c>
      <c r="U37" s="226"/>
      <c r="V37" s="227">
        <v>2001598</v>
      </c>
      <c r="W37" s="227">
        <v>201479206</v>
      </c>
      <c r="X37" s="241" t="s">
        <v>137</v>
      </c>
      <c r="Y37" s="242">
        <v>111093.12</v>
      </c>
      <c r="Z37" s="127"/>
      <c r="AA37" s="127"/>
      <c r="AB37" s="127"/>
      <c r="AC37" s="127">
        <f>2190*2</f>
        <v>4380</v>
      </c>
      <c r="AD37" s="127"/>
      <c r="AE37" s="13" t="str">
        <f>IF((Реестр!$AA37+Реестр!$AB37+Реестр!$AD37)=0,"",(Реестр!$AA37+Реестр!$AB37+Реестр!$AD37))</f>
        <v/>
      </c>
      <c r="AF37" s="13"/>
      <c r="AG37" s="13" t="str">
        <f>IF(IFERROR((Реестр!$AE37-Реестр!$AF37), "")=0,"",IFERROR(Реестр!$AE37-Реестр!$AF37, ""))</f>
        <v/>
      </c>
      <c r="AH37" s="534" t="str">
        <f>IF(IFERROR((Реестр!$AE37/Реестр!$AF37)-100%, "")=0,"",IFERROR((Реестр!$AE37/Реестр!$AF37)-100%, ""))</f>
        <v/>
      </c>
      <c r="AI37" s="448">
        <f>IF(IFERROR(Реестр!$AN37/Реестр!$T37,"")=0,"",IFERROR(Реестр!$AN37/Реестр!$T37,""))</f>
        <v>6.4135021097046421</v>
      </c>
      <c r="AJ37" s="448">
        <f>IF(IFERROR(Реестр!$AN37/Реестр!$S37,"")=0,"",IFERROR(Реестр!$AN37/Реестр!$S37,""))</f>
        <v>1443.0379746835445</v>
      </c>
      <c r="AK37" s="448" t="str">
        <f>IFERROR(Реестр!$AN37/Реестр!$U37,"")</f>
        <v/>
      </c>
      <c r="AL37" s="765" t="s">
        <v>1003</v>
      </c>
      <c r="AM37" s="765" t="s">
        <v>1004</v>
      </c>
      <c r="AN37" s="630">
        <f>((T37/(T36+T35+T38+T39+T32+T33+T34+T37)*AE32))</f>
        <v>2886.0759493670889</v>
      </c>
      <c r="AO37" s="535">
        <f>IF(IFERROR(AZ37/Реестр!$Y37,"")=0,"",IFERROR(AZ37/Реестр!$Y37,""))</f>
        <v>6.5405273966264416E-2</v>
      </c>
      <c r="AP37" s="535">
        <f>IFERROR(Реестр!$AO37-7%,"")</f>
        <v>-4.5947260337355911E-3</v>
      </c>
      <c r="AQ37" s="13"/>
      <c r="AR37" s="752"/>
      <c r="AS37" s="551">
        <f>IF(IFERROR(Реестр!$AI37*1000,"")=0,"",IFERROR(Реестр!$AI37*1000,""))</f>
        <v>6413.502109704642</v>
      </c>
      <c r="AT37" s="5">
        <f>IF(IFERROR(Реестр!$AS37/80,"")=0,"",IFERROR(Реестр!$AS37/80,""))</f>
        <v>80.168776371308027</v>
      </c>
      <c r="AU37" s="4">
        <f t="shared" si="0"/>
        <v>7776.5184000000008</v>
      </c>
      <c r="AV37" s="4">
        <f t="shared" si="1"/>
        <v>-4890.4424506329124</v>
      </c>
      <c r="AW37" s="4"/>
      <c r="AX37" s="4">
        <f t="shared" si="2"/>
        <v>4380</v>
      </c>
      <c r="AY37" s="630">
        <f t="shared" si="5"/>
        <v>4380</v>
      </c>
      <c r="AZ37" s="4">
        <f t="shared" si="3"/>
        <v>7266.0759493670885</v>
      </c>
      <c r="BA37" s="4"/>
      <c r="BB37" s="4"/>
      <c r="BC37" s="4">
        <f>VLOOKUP(K37,'Справочные Данные'!$I$2:$J$262,2,0)</f>
        <v>63867</v>
      </c>
      <c r="BD37" s="4" t="str">
        <f>VLOOKUP(BC37,Z_SD_CUSTOMER!$A$2:$K$1599,10,0)</f>
        <v>50</v>
      </c>
      <c r="BE37" s="4" t="str">
        <f>VLOOKUP(BC37,Z_SD_CUSTOMER!$A$2:$L$1599,11,0)</f>
        <v>CENTRAL</v>
      </c>
      <c r="BF37" s="4" t="str">
        <f>VLOOKUP(BC37,Z_SD_CUSTOMER!$A$2:$K$1599,11,0)</f>
        <v>CENTRAL</v>
      </c>
      <c r="BG37" s="4">
        <v>245992</v>
      </c>
      <c r="BH37" s="72">
        <v>44480</v>
      </c>
    </row>
    <row r="38" spans="1:60" ht="46.5" hidden="1">
      <c r="A38" s="220">
        <v>44473</v>
      </c>
      <c r="B38" s="225" t="s">
        <v>54</v>
      </c>
      <c r="C38" s="221"/>
      <c r="D38" s="264" t="s">
        <v>425</v>
      </c>
      <c r="E38" s="510" t="s">
        <v>2938</v>
      </c>
      <c r="F38" s="480"/>
      <c r="G38" s="291" t="s">
        <v>128</v>
      </c>
      <c r="H38" s="292" t="s">
        <v>129</v>
      </c>
      <c r="I38" s="230"/>
      <c r="J38" s="230"/>
      <c r="K38" s="646" t="s">
        <v>465</v>
      </c>
      <c r="L38" s="225"/>
      <c r="M38" s="225"/>
      <c r="N38" s="225"/>
      <c r="O38" s="225"/>
      <c r="P38" s="225"/>
      <c r="Q38" s="225"/>
      <c r="R38" s="225"/>
      <c r="S38" s="226">
        <v>2</v>
      </c>
      <c r="T38" s="226">
        <v>450</v>
      </c>
      <c r="U38" s="226"/>
      <c r="V38" s="227">
        <v>2001599</v>
      </c>
      <c r="W38" s="227">
        <v>201479205</v>
      </c>
      <c r="X38" s="244" t="s">
        <v>138</v>
      </c>
      <c r="Y38" s="245">
        <v>111093.12</v>
      </c>
      <c r="Z38" s="752"/>
      <c r="AA38" s="752"/>
      <c r="AB38" s="752"/>
      <c r="AC38" s="752">
        <f>1790*2</f>
        <v>3580</v>
      </c>
      <c r="AD38" s="752"/>
      <c r="AE38" s="13" t="str">
        <f>IF((Реестр!$AA38+Реестр!$AB38+Реестр!$AD38)=0,"",(Реестр!$AA38+Реестр!$AB38+Реестр!$AD38))</f>
        <v/>
      </c>
      <c r="AF38" s="13"/>
      <c r="AG38" s="13" t="str">
        <f>IF(IFERROR((Реестр!$AE38-Реестр!$AF38), "")=0,"",IFERROR(Реестр!$AE38-Реестр!$AF38, ""))</f>
        <v/>
      </c>
      <c r="AH38" s="534" t="str">
        <f>IF(IFERROR((Реестр!$AE38/Реестр!$AF38)-100%, "")=0,"",IFERROR((Реестр!$AE38/Реестр!$AF38)-100%, ""))</f>
        <v/>
      </c>
      <c r="AI38" s="448">
        <f>IF(IFERROR(Реестр!$AN38/Реестр!$T38,"")=0,"",IFERROR(Реестр!$AN38/Реестр!$T38,""))</f>
        <v>6.4135021097046421</v>
      </c>
      <c r="AJ38" s="448">
        <f>IF(IFERROR(Реестр!$AN38/Реестр!$S38,"")=0,"",IFERROR(Реестр!$AN38/Реестр!$S38,""))</f>
        <v>1443.0379746835445</v>
      </c>
      <c r="AK38" s="448" t="str">
        <f>IFERROR(Реестр!$AN38/Реестр!$U38,"")</f>
        <v/>
      </c>
      <c r="AL38" s="765" t="s">
        <v>1006</v>
      </c>
      <c r="AM38" s="765" t="s">
        <v>1007</v>
      </c>
      <c r="AN38" s="630">
        <f>((T38/(T37+T36+T39+T32+T33+T34+T35+T38)*AE32))</f>
        <v>2886.0759493670889</v>
      </c>
      <c r="AO38" s="535">
        <f>IF(IFERROR(AZ38/Реестр!$Y38,"")=0,"",IFERROR(AZ38/Реестр!$Y38,""))</f>
        <v>5.8204107953463625E-2</v>
      </c>
      <c r="AP38" s="535">
        <f>IFERROR(Реестр!$AO38-7%,"")</f>
        <v>-1.1795892046536381E-2</v>
      </c>
      <c r="AQ38" s="13"/>
      <c r="AR38" s="752"/>
      <c r="AS38" s="551">
        <f>IF(IFERROR(Реестр!$AI38*1000,"")=0,"",IFERROR(Реестр!$AI38*1000,""))</f>
        <v>6413.502109704642</v>
      </c>
      <c r="AT38" s="5">
        <f>IF(IFERROR(Реестр!$AS38/80,"")=0,"",IFERROR(Реестр!$AS38/80,""))</f>
        <v>80.168776371308027</v>
      </c>
      <c r="AU38" s="4">
        <f t="shared" si="0"/>
        <v>7776.5184000000008</v>
      </c>
      <c r="AV38" s="4">
        <f t="shared" si="1"/>
        <v>-4890.4424506329124</v>
      </c>
      <c r="AW38" s="4"/>
      <c r="AX38" s="4">
        <f t="shared" si="2"/>
        <v>3580</v>
      </c>
      <c r="AY38" s="630">
        <f t="shared" si="5"/>
        <v>3580</v>
      </c>
      <c r="AZ38" s="4">
        <f t="shared" si="3"/>
        <v>6466.0759493670885</v>
      </c>
      <c r="BA38" s="4"/>
      <c r="BB38" s="4"/>
      <c r="BC38" s="4">
        <f>VLOOKUP(K38,'Справочные Данные'!$I$2:$J$262,2,0)</f>
        <v>64255</v>
      </c>
      <c r="BD38" s="4" t="str">
        <f>VLOOKUP(BC38,Z_SD_CUSTOMER!$A$2:$K$1599,10,0)</f>
        <v>50</v>
      </c>
      <c r="BE38" s="4" t="str">
        <f>VLOOKUP(BC38,Z_SD_CUSTOMER!$A$2:$L$1599,11,0)</f>
        <v>CENTRAL</v>
      </c>
      <c r="BF38" s="4" t="str">
        <f>VLOOKUP(BC38,Z_SD_CUSTOMER!$A$2:$K$1599,11,0)</f>
        <v>CENTRAL</v>
      </c>
      <c r="BG38" s="4">
        <v>245992</v>
      </c>
      <c r="BH38" s="72">
        <v>44480</v>
      </c>
    </row>
    <row r="39" spans="1:60" ht="46.5" hidden="1">
      <c r="A39" s="235">
        <v>44473</v>
      </c>
      <c r="B39" s="225" t="s">
        <v>54</v>
      </c>
      <c r="C39" s="221"/>
      <c r="D39" s="264" t="s">
        <v>425</v>
      </c>
      <c r="E39" s="510" t="s">
        <v>2938</v>
      </c>
      <c r="F39" s="481"/>
      <c r="G39" s="291" t="s">
        <v>128</v>
      </c>
      <c r="H39" s="292" t="s">
        <v>129</v>
      </c>
      <c r="I39" s="243"/>
      <c r="J39" s="243"/>
      <c r="K39" s="646" t="s">
        <v>465</v>
      </c>
      <c r="L39" s="240"/>
      <c r="M39" s="240"/>
      <c r="N39" s="240"/>
      <c r="O39" s="240"/>
      <c r="P39" s="240"/>
      <c r="Q39" s="240"/>
      <c r="R39" s="240"/>
      <c r="S39" s="226">
        <v>2</v>
      </c>
      <c r="T39" s="226">
        <v>450</v>
      </c>
      <c r="U39" s="226"/>
      <c r="V39" s="227">
        <v>2001596</v>
      </c>
      <c r="W39" s="227">
        <v>201479204</v>
      </c>
      <c r="X39" s="241" t="s">
        <v>139</v>
      </c>
      <c r="Y39" s="242">
        <v>111093.12</v>
      </c>
      <c r="Z39" s="127"/>
      <c r="AA39" s="127"/>
      <c r="AB39" s="127"/>
      <c r="AC39" s="127">
        <f>1790*2</f>
        <v>3580</v>
      </c>
      <c r="AD39" s="127"/>
      <c r="AE39" s="13" t="str">
        <f>IF((Реестр!$AA39+Реестр!$AB39+Реестр!$AD39)=0,"",(Реестр!$AA39+Реестр!$AB39+Реестр!$AD39))</f>
        <v/>
      </c>
      <c r="AF39" s="13"/>
      <c r="AG39" s="13" t="str">
        <f>IF(IFERROR((Реестр!$AE39-Реестр!$AF39), "")=0,"",IFERROR(Реестр!$AE39-Реестр!$AF39, ""))</f>
        <v/>
      </c>
      <c r="AH39" s="534" t="str">
        <f>IF(IFERROR((Реестр!$AE39/Реестр!$AF39)-100%, "")=0,"",IFERROR((Реестр!$AE39/Реестр!$AF39)-100%, ""))</f>
        <v/>
      </c>
      <c r="AI39" s="448">
        <f>IF(IFERROR(Реестр!$AN39/Реестр!$T39,"")=0,"",IFERROR(Реестр!$AN39/Реестр!$T39,""))</f>
        <v>6.4135021097046421</v>
      </c>
      <c r="AJ39" s="448">
        <f>IF(IFERROR(Реестр!$AN39/Реестр!$S39,"")=0,"",IFERROR(Реестр!$AN39/Реестр!$S39,""))</f>
        <v>1443.0379746835445</v>
      </c>
      <c r="AK39" s="448" t="str">
        <f>IFERROR(Реестр!$AN39/Реестр!$U39,"")</f>
        <v/>
      </c>
      <c r="AL39" s="765" t="s">
        <v>1006</v>
      </c>
      <c r="AM39" s="765" t="s">
        <v>1007</v>
      </c>
      <c r="AN39" s="630">
        <f>((T39/(T38+T37+T32+T33+T34+T35+T36+T39)*AE32))</f>
        <v>2886.0759493670889</v>
      </c>
      <c r="AO39" s="535">
        <f>IF(IFERROR(AZ39/Реестр!$Y39,"")=0,"",IFERROR(AZ39/Реестр!$Y39,""))</f>
        <v>5.8204107953463625E-2</v>
      </c>
      <c r="AP39" s="535">
        <f>IFERROR(Реестр!$AO39-7%,"")</f>
        <v>-1.1795892046536381E-2</v>
      </c>
      <c r="AQ39" s="13"/>
      <c r="AR39" s="752"/>
      <c r="AS39" s="551">
        <f>IF(IFERROR(Реестр!$AI39*1000,"")=0,"",IFERROR(Реестр!$AI39*1000,""))</f>
        <v>6413.502109704642</v>
      </c>
      <c r="AT39" s="5">
        <f>IF(IFERROR(Реестр!$AS39/80,"")=0,"",IFERROR(Реестр!$AS39/80,""))</f>
        <v>80.168776371308027</v>
      </c>
      <c r="AU39" s="4">
        <f t="shared" si="0"/>
        <v>7776.5184000000008</v>
      </c>
      <c r="AV39" s="4">
        <f t="shared" si="1"/>
        <v>-4890.4424506329124</v>
      </c>
      <c r="AW39" s="4"/>
      <c r="AX39" s="4">
        <f t="shared" si="2"/>
        <v>3580</v>
      </c>
      <c r="AY39" s="630">
        <f t="shared" si="5"/>
        <v>3580</v>
      </c>
      <c r="AZ39" s="4">
        <f t="shared" si="3"/>
        <v>6466.0759493670885</v>
      </c>
      <c r="BA39" s="4"/>
      <c r="BB39" s="4"/>
      <c r="BC39" s="4">
        <f>VLOOKUP(K39,'Справочные Данные'!$I$2:$J$262,2,0)</f>
        <v>64255</v>
      </c>
      <c r="BD39" s="4" t="str">
        <f>VLOOKUP(BC39,Z_SD_CUSTOMER!$A$2:$K$1599,10,0)</f>
        <v>50</v>
      </c>
      <c r="BE39" s="4" t="str">
        <f>VLOOKUP(BC39,Z_SD_CUSTOMER!$A$2:$L$1599,11,0)</f>
        <v>CENTRAL</v>
      </c>
      <c r="BF39" s="4" t="str">
        <f>VLOOKUP(BC39,Z_SD_CUSTOMER!$A$2:$K$1599,11,0)</f>
        <v>CENTRAL</v>
      </c>
      <c r="BG39" s="4">
        <v>245992</v>
      </c>
      <c r="BH39" s="72">
        <v>44480</v>
      </c>
    </row>
    <row r="40" spans="1:60" hidden="1">
      <c r="A40" s="220">
        <v>44473</v>
      </c>
      <c r="B40" s="225" t="s">
        <v>58</v>
      </c>
      <c r="C40" s="222"/>
      <c r="D40" s="295" t="s">
        <v>257</v>
      </c>
      <c r="E40" s="51"/>
      <c r="F40" s="482" t="s">
        <v>142</v>
      </c>
      <c r="G40" s="247" t="s">
        <v>140</v>
      </c>
      <c r="H40" s="263" t="s">
        <v>143</v>
      </c>
      <c r="I40" s="262"/>
      <c r="J40" s="262"/>
      <c r="K40" s="646" t="s">
        <v>532</v>
      </c>
      <c r="L40" s="225"/>
      <c r="M40" s="225"/>
      <c r="N40" s="225"/>
      <c r="O40" s="225" t="s">
        <v>145</v>
      </c>
      <c r="P40" s="225">
        <v>44474</v>
      </c>
      <c r="Q40" s="225" t="s">
        <v>146</v>
      </c>
      <c r="R40" s="225"/>
      <c r="S40" s="248">
        <v>3</v>
      </c>
      <c r="T40" s="248">
        <v>583</v>
      </c>
      <c r="U40" s="248"/>
      <c r="V40" s="260">
        <v>2001250</v>
      </c>
      <c r="W40" s="249">
        <v>201478716</v>
      </c>
      <c r="X40" s="249"/>
      <c r="Y40" s="263">
        <v>171837.84</v>
      </c>
      <c r="Z40" s="752"/>
      <c r="AA40" s="752">
        <v>4550</v>
      </c>
      <c r="AB40" s="752"/>
      <c r="AC40" s="752"/>
      <c r="AD40" s="752"/>
      <c r="AE40" s="13">
        <f>IF((Реестр!$AA40+Реестр!$AB40+Реестр!$AD40)=0,"",(Реестр!$AA40+Реестр!$AB40+Реестр!$AD40))</f>
        <v>4550</v>
      </c>
      <c r="AF40" s="13">
        <v>4550</v>
      </c>
      <c r="AG40" s="13" t="str">
        <f>IF(IFERROR((Реестр!$AE40-Реестр!$AF40), "")=0,"",IFERROR(Реестр!$AE40-Реестр!$AF40, ""))</f>
        <v/>
      </c>
      <c r="AH40" s="534" t="str">
        <f>IF(IFERROR((Реестр!$AE40/Реестр!$AF40)-100%, "")=0,"",IFERROR((Реестр!$AE40/Реестр!$AF40)-100%, ""))</f>
        <v/>
      </c>
      <c r="AI40" s="448">
        <f>IF(IFERROR(Реестр!$AN40/Реестр!$T40,"")=0,"",IFERROR(Реестр!$AN40/Реестр!$T40,""))</f>
        <v>7.2107765451664019</v>
      </c>
      <c r="AJ40" s="448">
        <f>IF(IFERROR(Реестр!$AN40/Реестр!$S40,"")=0,"",IFERROR(Реестр!$AN40/Реестр!$S40,""))</f>
        <v>1401.2942419440042</v>
      </c>
      <c r="AK40" s="448" t="str">
        <f>IFERROR(Реестр!$AN40/Реестр!$U40,"")</f>
        <v/>
      </c>
      <c r="AL40" s="767">
        <v>1166757</v>
      </c>
      <c r="AM40" s="767">
        <v>1139031</v>
      </c>
      <c r="AN40" s="630">
        <f>Реестр!$T40/(Реестр!$T40+T41)*Реестр!AE40</f>
        <v>4203.8827258320125</v>
      </c>
      <c r="AO40" s="535">
        <f>IF(IFERROR(AZ40/Реестр!$Y40,"")=0,"",IFERROR(AZ40/Реестр!$Y40,""))</f>
        <v>2.4464243299566688E-2</v>
      </c>
      <c r="AP40" s="535">
        <f>IFERROR(Реестр!$AO40-7%,"")</f>
        <v>-4.5535756700433319E-2</v>
      </c>
      <c r="AQ40" s="13"/>
      <c r="AR40" s="752"/>
      <c r="AS40" s="551">
        <f>IF(IFERROR(Реестр!$AI40*1000,"")=0,"",IFERROR(Реестр!$AI40*1000,""))</f>
        <v>7210.7765451664018</v>
      </c>
      <c r="AT40" s="5">
        <f>IF(IFERROR(Реестр!$AS40/80,"")=0,"",IFERROR(Реестр!$AS40/80,""))</f>
        <v>90.134706814580028</v>
      </c>
      <c r="AU40" s="4">
        <f t="shared" si="0"/>
        <v>12028.648800000001</v>
      </c>
      <c r="AV40" s="4">
        <f t="shared" si="1"/>
        <v>-7824.7660741679883</v>
      </c>
      <c r="AW40" s="4"/>
      <c r="AX40" s="4" t="str">
        <f t="shared" si="2"/>
        <v/>
      </c>
      <c r="AY40" s="4"/>
      <c r="AZ40" s="4">
        <f t="shared" si="3"/>
        <v>4203.8827258320125</v>
      </c>
      <c r="BA40" s="4"/>
      <c r="BB40" s="4"/>
      <c r="BC40" s="4">
        <f>VLOOKUP(K40,'Справочные Данные'!$I$2:$J$262,2,0)</f>
        <v>80378</v>
      </c>
      <c r="BD40" s="4" t="str">
        <f>VLOOKUP(BC40,Z_SD_CUSTOMER!$A$2:$K$1599,10,0)</f>
        <v>52</v>
      </c>
      <c r="BE40" s="4" t="str">
        <f>VLOOKUP(BC40,Z_SD_CUSTOMER!$A$2:$L$1599,11,0)</f>
        <v>VOLGA</v>
      </c>
      <c r="BF40" s="4" t="str">
        <f>VLOOKUP(BC40,Z_SD_CUSTOMER!$A$2:$K$1599,11,0)</f>
        <v>VOLGA</v>
      </c>
      <c r="BG40" s="4">
        <v>345</v>
      </c>
      <c r="BH40" s="4"/>
    </row>
    <row r="41" spans="1:60" hidden="1">
      <c r="A41" s="235">
        <v>44473</v>
      </c>
      <c r="B41" s="240" t="s">
        <v>58</v>
      </c>
      <c r="C41" s="222"/>
      <c r="D41" s="296" t="s">
        <v>257</v>
      </c>
      <c r="E41" s="51"/>
      <c r="F41" s="482" t="s">
        <v>142</v>
      </c>
      <c r="G41" s="247" t="s">
        <v>140</v>
      </c>
      <c r="H41" s="251" t="s">
        <v>143</v>
      </c>
      <c r="I41" s="240"/>
      <c r="J41" s="240"/>
      <c r="K41" s="646" t="s">
        <v>532</v>
      </c>
      <c r="L41" s="240"/>
      <c r="M41" s="240"/>
      <c r="N41" s="240"/>
      <c r="O41" s="240"/>
      <c r="P41" s="240"/>
      <c r="Q41" s="240"/>
      <c r="R41" s="240"/>
      <c r="S41" s="226">
        <v>1</v>
      </c>
      <c r="T41" s="226">
        <v>48</v>
      </c>
      <c r="U41" s="226"/>
      <c r="V41" s="253">
        <v>2001258</v>
      </c>
      <c r="W41" s="227">
        <v>201478722</v>
      </c>
      <c r="X41" s="227"/>
      <c r="Y41" s="254">
        <v>8658.7199999999993</v>
      </c>
      <c r="Z41" s="127"/>
      <c r="AA41" s="127"/>
      <c r="AB41" s="127"/>
      <c r="AC41" s="127"/>
      <c r="AD41" s="127"/>
      <c r="AE41" s="13" t="str">
        <f>IF((Реестр!$AA41+Реестр!$AB41+Реестр!$AD41)=0,"",(Реестр!$AA41+Реестр!$AB41+Реестр!$AD41))</f>
        <v/>
      </c>
      <c r="AF41" s="13"/>
      <c r="AG41" s="13" t="str">
        <f>IF(IFERROR((Реестр!$AE41-Реестр!$AF41), "")=0,"",IFERROR(Реестр!$AE41-Реестр!$AF41, ""))</f>
        <v/>
      </c>
      <c r="AH41" s="534" t="str">
        <f>IF(IFERROR((Реестр!$AE41/Реестр!$AF41)-100%, "")=0,"",IFERROR((Реестр!$AE41/Реестр!$AF41)-100%, ""))</f>
        <v/>
      </c>
      <c r="AI41" s="448">
        <f>IF(IFERROR(Реестр!$AN41/Реестр!$T41,"")=0,"",IFERROR(Реестр!$AN41/Реестр!$T41,""))</f>
        <v>7.2107765451664028</v>
      </c>
      <c r="AJ41" s="448">
        <f>IF(IFERROR(Реестр!$AN41/Реестр!$S41,"")=0,"",IFERROR(Реестр!$AN41/Реестр!$S41,""))</f>
        <v>346.11727416798732</v>
      </c>
      <c r="AK41" s="448" t="str">
        <f>IFERROR(Реестр!$AN41/Реестр!$U41,"")</f>
        <v/>
      </c>
      <c r="AL41" s="767">
        <v>1166757</v>
      </c>
      <c r="AM41" s="767">
        <v>1139031</v>
      </c>
      <c r="AN41" s="630">
        <f>((T41/(T41+T40))*AE40)</f>
        <v>346.11727416798732</v>
      </c>
      <c r="AO41" s="535">
        <f>IF(IFERROR(AZ41/Реестр!$Y41,"")=0,"",IFERROR(AZ41/Реестр!$Y41,""))</f>
        <v>3.9973260963281798E-2</v>
      </c>
      <c r="AP41" s="535">
        <f>IFERROR(Реестр!$AO41-7%,"")</f>
        <v>-3.0026739036718209E-2</v>
      </c>
      <c r="AQ41" s="13"/>
      <c r="AR41" s="752"/>
      <c r="AS41" s="551">
        <f>IF(IFERROR(Реестр!$AI41*1000,"")=0,"",IFERROR(Реестр!$AI41*1000,""))</f>
        <v>7210.7765451664027</v>
      </c>
      <c r="AT41" s="5">
        <f>IF(IFERROR(Реестр!$AS41/80,"")=0,"",IFERROR(Реестр!$AS41/80,""))</f>
        <v>90.134706814580028</v>
      </c>
      <c r="AU41" s="4">
        <f t="shared" si="0"/>
        <v>606.11040000000003</v>
      </c>
      <c r="AV41" s="4">
        <f t="shared" si="1"/>
        <v>-259.99312583201271</v>
      </c>
      <c r="AW41" s="4"/>
      <c r="AX41" s="4" t="str">
        <f t="shared" si="2"/>
        <v/>
      </c>
      <c r="AY41" s="4"/>
      <c r="AZ41" s="4">
        <f t="shared" si="3"/>
        <v>346.11727416798732</v>
      </c>
      <c r="BA41" s="4"/>
      <c r="BB41" s="4"/>
      <c r="BC41" s="4">
        <f>VLOOKUP(K41,'Справочные Данные'!$I$2:$J$262,2,0)</f>
        <v>80378</v>
      </c>
      <c r="BD41" s="4" t="str">
        <f>VLOOKUP(BC41,Z_SD_CUSTOMER!$A$2:$K$1599,10,0)</f>
        <v>52</v>
      </c>
      <c r="BE41" s="4" t="str">
        <f>VLOOKUP(BC41,Z_SD_CUSTOMER!$A$2:$L$1599,11,0)</f>
        <v>VOLGA</v>
      </c>
      <c r="BF41" s="4" t="str">
        <f>VLOOKUP(BC41,Z_SD_CUSTOMER!$A$2:$K$1599,11,0)</f>
        <v>VOLGA</v>
      </c>
      <c r="BG41" s="4">
        <v>345</v>
      </c>
      <c r="BH41" s="4"/>
    </row>
    <row r="42" spans="1:60" hidden="1">
      <c r="A42" s="220">
        <v>44473</v>
      </c>
      <c r="B42" s="225" t="s">
        <v>58</v>
      </c>
      <c r="C42" s="221"/>
      <c r="D42" s="297" t="s">
        <v>253</v>
      </c>
      <c r="E42" s="63"/>
      <c r="F42" s="483"/>
      <c r="G42" s="276" t="s">
        <v>141</v>
      </c>
      <c r="H42" s="277" t="s">
        <v>144</v>
      </c>
      <c r="I42" s="225"/>
      <c r="J42" s="225"/>
      <c r="K42" s="646" t="s">
        <v>634</v>
      </c>
      <c r="L42" s="225"/>
      <c r="M42" s="225"/>
      <c r="N42" s="225"/>
      <c r="O42" s="225"/>
      <c r="P42" s="225"/>
      <c r="Q42" s="225"/>
      <c r="R42" s="225"/>
      <c r="S42" s="248">
        <v>2</v>
      </c>
      <c r="T42" s="248">
        <v>930</v>
      </c>
      <c r="U42" s="248"/>
      <c r="V42" s="263">
        <v>2001125</v>
      </c>
      <c r="W42" s="261">
        <v>201478573</v>
      </c>
      <c r="X42" s="249"/>
      <c r="Y42" s="263">
        <v>322224</v>
      </c>
      <c r="Z42" s="752"/>
      <c r="AA42" s="752"/>
      <c r="AB42" s="752"/>
      <c r="AC42" s="752">
        <v>14410</v>
      </c>
      <c r="AD42" s="752"/>
      <c r="AE42" s="13" t="str">
        <f>IF((Реестр!$AA42+Реестр!$AB42+Реестр!$AD42)=0,"",(Реестр!$AA42+Реестр!$AB42+Реестр!$AD42))</f>
        <v/>
      </c>
      <c r="AF42" s="13"/>
      <c r="AG42" s="13" t="str">
        <f>IF(IFERROR((Реестр!$AE42-Реестр!$AF42), "")=0,"",IFERROR(Реестр!$AE42-Реестр!$AF42, ""))</f>
        <v/>
      </c>
      <c r="AH42" s="534" t="str">
        <f>IF(IFERROR((Реестр!$AE42/Реестр!$AF42)-100%, "")=0,"",IFERROR((Реестр!$AE42/Реестр!$AF42)-100%, ""))</f>
        <v/>
      </c>
      <c r="AI42" s="448" t="str">
        <f>IF(IFERROR(Реестр!$AN42/Реестр!$T42,"")=0,"",IFERROR(Реестр!$AN42/Реестр!$T42,""))</f>
        <v/>
      </c>
      <c r="AJ42" s="448" t="str">
        <f>IF(IFERROR(Реестр!$AN42/Реестр!$S42,"")=0,"",IFERROR(Реестр!$AN42/Реестр!$S42,""))</f>
        <v/>
      </c>
      <c r="AK42" s="448" t="str">
        <f>IFERROR(Реестр!$AN42/Реестр!$U42,"")</f>
        <v/>
      </c>
      <c r="AL42" s="765">
        <v>1171881</v>
      </c>
      <c r="AM42" s="765">
        <v>1143363</v>
      </c>
      <c r="AN42" s="630"/>
      <c r="AO42" s="535" t="str">
        <f>IF(IFERROR(AZ42/Реестр!$Y42,"")=0,"",IFERROR(AZ42/Реестр!$Y42,""))</f>
        <v/>
      </c>
      <c r="AP42" s="535" t="str">
        <f>IFERROR(Реестр!$AO42-7%,"")</f>
        <v/>
      </c>
      <c r="AQ42" s="13"/>
      <c r="AR42" s="752"/>
      <c r="AS42" s="551" t="str">
        <f>IF(IFERROR(Реестр!$AI42*1000,"")=0,"",IFERROR(Реестр!$AI42*1000,""))</f>
        <v/>
      </c>
      <c r="AT42" s="5" t="str">
        <f>IF(IFERROR(Реестр!$AS42/80,"")=0,"",IFERROR(Реестр!$AS42/80,""))</f>
        <v/>
      </c>
      <c r="AU42" s="4">
        <f t="shared" si="0"/>
        <v>22555.680000000004</v>
      </c>
      <c r="AV42" s="4">
        <f t="shared" si="1"/>
        <v>-22555.680000000004</v>
      </c>
      <c r="AW42" s="4"/>
      <c r="AX42" s="4">
        <f t="shared" si="2"/>
        <v>14410</v>
      </c>
      <c r="AY42" s="4"/>
      <c r="AZ42" s="4" t="str">
        <f t="shared" si="3"/>
        <v/>
      </c>
      <c r="BA42" s="4"/>
      <c r="BB42" s="4"/>
      <c r="BC42" s="4">
        <f>VLOOKUP(K42,'Справочные Данные'!$I$2:$J$262,2,0)</f>
        <v>70925</v>
      </c>
      <c r="BD42" s="4" t="str">
        <f>VLOOKUP(BC42,Z_SD_CUSTOMER!$A$2:$K$1599,10,0)</f>
        <v>54</v>
      </c>
      <c r="BE42" s="4" t="str">
        <f>VLOOKUP(BC42,Z_SD_CUSTOMER!$A$2:$L$1599,11,0)</f>
        <v>SIBERIAN</v>
      </c>
      <c r="BF42" s="4" t="str">
        <f>VLOOKUP(BC42,Z_SD_CUSTOMER!$A$2:$K$1599,11,0)</f>
        <v>SIBERIAN</v>
      </c>
      <c r="BG42" s="4"/>
      <c r="BH42" s="4"/>
    </row>
    <row r="43" spans="1:60" ht="372" hidden="1">
      <c r="A43" s="235">
        <v>44474</v>
      </c>
      <c r="B43" s="240" t="s">
        <v>56</v>
      </c>
      <c r="C43" s="222"/>
      <c r="D43" s="298" t="s">
        <v>424</v>
      </c>
      <c r="E43" s="513"/>
      <c r="F43" s="478" t="s">
        <v>147</v>
      </c>
      <c r="G43" s="247" t="s">
        <v>151</v>
      </c>
      <c r="H43" s="299" t="s">
        <v>149</v>
      </c>
      <c r="I43" s="299">
        <v>702000669411</v>
      </c>
      <c r="J43" s="300" t="s">
        <v>153</v>
      </c>
      <c r="K43" s="646" t="s">
        <v>625</v>
      </c>
      <c r="L43" s="301"/>
      <c r="M43" s="301"/>
      <c r="N43" s="458"/>
      <c r="O43" s="240" t="s">
        <v>156</v>
      </c>
      <c r="P43" s="240">
        <v>44476</v>
      </c>
      <c r="Q43" s="240"/>
      <c r="R43" s="240"/>
      <c r="S43" s="248">
        <v>12</v>
      </c>
      <c r="T43" s="248">
        <v>6849</v>
      </c>
      <c r="U43" s="248"/>
      <c r="V43" s="27">
        <v>2001672</v>
      </c>
      <c r="W43" s="302">
        <v>201479425</v>
      </c>
      <c r="X43" s="249"/>
      <c r="Y43" s="251">
        <v>1973998.08</v>
      </c>
      <c r="Z43" s="127"/>
      <c r="AA43" s="127">
        <v>38135</v>
      </c>
      <c r="AB43" s="127"/>
      <c r="AC43" s="127"/>
      <c r="AD43" s="127"/>
      <c r="AE43" s="13">
        <f>IF((Реестр!$AA43+Реестр!$AB43+Реестр!$AD43)=0,"",(Реестр!$AA43+Реестр!$AB43+Реестр!$AD43))</f>
        <v>38135</v>
      </c>
      <c r="AF43" s="13">
        <v>32203</v>
      </c>
      <c r="AG43" s="13">
        <f>IF(IFERROR((Реестр!$AE43-Реестр!$AF43), "")=0,"",IFERROR(Реестр!$AE43-Реестр!$AF43, ""))</f>
        <v>5932</v>
      </c>
      <c r="AH43" s="534">
        <f>IF(IFERROR((Реестр!$AE43/Реестр!$AF43)-100%, "")=0,"",IFERROR((Реестр!$AE43/Реестр!$AF43)-100%, ""))</f>
        <v>0.18420644039375222</v>
      </c>
      <c r="AI43" s="448">
        <f>IF(IFERROR(Реестр!$AN43/Реестр!$T43,"")=0,"",IFERROR(Реестр!$AN43/Реестр!$T43,""))</f>
        <v>5.5679661264418163</v>
      </c>
      <c r="AJ43" s="448">
        <f>IF(IFERROR(Реестр!$AN43/Реестр!$S43,"")=0,"",IFERROR(Реестр!$AN43/Реестр!$S43,""))</f>
        <v>3177.9166666666665</v>
      </c>
      <c r="AK43" s="448" t="str">
        <f>IFERROR(Реестр!$AN43/Реестр!$U43,"")</f>
        <v/>
      </c>
      <c r="AL43" s="594">
        <v>1171882</v>
      </c>
      <c r="AM43" s="765">
        <v>1143364</v>
      </c>
      <c r="AN43" s="630">
        <f>Реестр!$T43/(Реестр!$T43)*Реестр!AE43</f>
        <v>38135</v>
      </c>
      <c r="AO43" s="535">
        <f>IF(IFERROR(AZ43/Реестр!$Y43,"")=0,"",IFERROR(AZ43/Реестр!$Y43,""))</f>
        <v>1.9318661140744372E-2</v>
      </c>
      <c r="AP43" s="535">
        <f>IFERROR(Реестр!$AO43-7%,"")</f>
        <v>-5.0681338859255631E-2</v>
      </c>
      <c r="AQ43" s="13"/>
      <c r="AR43" s="752"/>
      <c r="AS43" s="551">
        <f>IF(IFERROR(Реестр!$AI43*1000,"")=0,"",IFERROR(Реестр!$AI43*1000,""))</f>
        <v>5567.9661264418164</v>
      </c>
      <c r="AT43" s="5">
        <f>IF(IFERROR(Реестр!$AS43/80,"")=0,"",IFERROR(Реестр!$AS43/80,""))</f>
        <v>69.599576580522708</v>
      </c>
      <c r="AU43" s="4">
        <f t="shared" si="0"/>
        <v>138179.86560000002</v>
      </c>
      <c r="AV43" s="4">
        <f t="shared" si="1"/>
        <v>-100044.86560000002</v>
      </c>
      <c r="AW43" s="4"/>
      <c r="AX43" s="4" t="str">
        <f t="shared" si="2"/>
        <v/>
      </c>
      <c r="AY43" s="4"/>
      <c r="AZ43" s="4">
        <f t="shared" si="3"/>
        <v>38135</v>
      </c>
      <c r="BA43" s="4"/>
      <c r="BB43" s="4"/>
      <c r="BC43" s="4">
        <f>VLOOKUP(K43,'Справочные Данные'!$I$2:$J$262,2,0)</f>
        <v>70694</v>
      </c>
      <c r="BD43" s="4" t="str">
        <f>VLOOKUP(BC43,Z_SD_CUSTOMER!$A$2:$K$1599,10,0)</f>
        <v>47</v>
      </c>
      <c r="BE43" s="4" t="str">
        <f>VLOOKUP(BC43,Z_SD_CUSTOMER!$A$2:$L$1599,11,0)</f>
        <v>NORTHWEST</v>
      </c>
      <c r="BF43" s="4" t="str">
        <f>VLOOKUP(BC43,Z_SD_CUSTOMER!$A$2:$K$1599,11,0)</f>
        <v>NORTHWEST</v>
      </c>
      <c r="BG43" s="4">
        <v>345</v>
      </c>
      <c r="BH43" s="4"/>
    </row>
    <row r="44" spans="1:60" ht="295.5" hidden="1">
      <c r="A44" s="220">
        <v>44474</v>
      </c>
      <c r="B44" s="225" t="s">
        <v>58</v>
      </c>
      <c r="C44" s="222"/>
      <c r="D44" s="298" t="s">
        <v>424</v>
      </c>
      <c r="E44" s="513"/>
      <c r="F44" s="484" t="s">
        <v>148</v>
      </c>
      <c r="G44" s="246" t="s">
        <v>152</v>
      </c>
      <c r="H44" s="303" t="s">
        <v>150</v>
      </c>
      <c r="I44" s="247">
        <v>690400027603</v>
      </c>
      <c r="J44" s="246" t="s">
        <v>154</v>
      </c>
      <c r="K44" s="646" t="s">
        <v>592</v>
      </c>
      <c r="L44" s="301"/>
      <c r="M44" s="301"/>
      <c r="N44" s="458"/>
      <c r="O44" s="225" t="s">
        <v>156</v>
      </c>
      <c r="P44" s="225">
        <v>44476</v>
      </c>
      <c r="Q44" s="225"/>
      <c r="R44" s="225"/>
      <c r="S44" s="248">
        <v>8</v>
      </c>
      <c r="T44" s="248">
        <v>3781</v>
      </c>
      <c r="U44" s="248"/>
      <c r="V44" s="260">
        <v>2001813</v>
      </c>
      <c r="W44" s="261">
        <v>201479478</v>
      </c>
      <c r="X44" s="260"/>
      <c r="Y44" s="263">
        <v>826650.72</v>
      </c>
      <c r="Z44" s="752"/>
      <c r="AA44" s="752">
        <v>38135</v>
      </c>
      <c r="AB44" s="752"/>
      <c r="AC44" s="752"/>
      <c r="AD44" s="752"/>
      <c r="AE44" s="13">
        <f>IF((Реестр!$AA44+Реестр!$AB44+Реестр!$AD44)=0,"",(Реестр!$AA44+Реестр!$AB44+Реестр!$AD44))</f>
        <v>38135</v>
      </c>
      <c r="AF44" s="13">
        <v>32003</v>
      </c>
      <c r="AG44" s="13">
        <f>IF(IFERROR((Реестр!$AE44-Реестр!$AF44), "")=0,"",IFERROR(Реестр!$AE44-Реестр!$AF44, ""))</f>
        <v>6132</v>
      </c>
      <c r="AH44" s="534">
        <f>IF(IFERROR((Реестр!$AE44/Реестр!$AF44)-100%, "")=0,"",IFERROR((Реестр!$AE44/Реестр!$AF44)-100%, ""))</f>
        <v>0.19160703684029623</v>
      </c>
      <c r="AI44" s="448">
        <f>IF(IFERROR(Реестр!$AN44/Реестр!$T44,"")=0,"",IFERROR(Реестр!$AN44/Реестр!$T44,""))</f>
        <v>6.8110376853009473</v>
      </c>
      <c r="AJ44" s="448">
        <f>IF(IFERROR(Реестр!$AN44/Реестр!$S44,"")=0,"",IFERROR(Реестр!$AN44/Реестр!$S44,""))</f>
        <v>3219.0666860153601</v>
      </c>
      <c r="AK44" s="448" t="str">
        <f>IFERROR(Реестр!$AN44/Реестр!$U44,"")</f>
        <v/>
      </c>
      <c r="AL44" s="765">
        <v>1171883</v>
      </c>
      <c r="AM44" s="765">
        <v>1143366</v>
      </c>
      <c r="AN44" s="630">
        <f>Реестр!$T44/(Реестр!$T44+T45+T46)*Реестр!AE44</f>
        <v>25752.533488122881</v>
      </c>
      <c r="AO44" s="535">
        <f>IF(IFERROR(AZ44/Реестр!$Y44,"")=0,"",IFERROR(AZ44/Реестр!$Y44,""))</f>
        <v>3.1152859200464837E-2</v>
      </c>
      <c r="AP44" s="535">
        <f>IFERROR(Реестр!$AO44-7%,"")</f>
        <v>-3.8847140799535169E-2</v>
      </c>
      <c r="AQ44" s="13"/>
      <c r="AR44" s="752"/>
      <c r="AS44" s="551">
        <f>IF(IFERROR(Реестр!$AI44*1000,"")=0,"",IFERROR(Реестр!$AI44*1000,""))</f>
        <v>6811.0376853009475</v>
      </c>
      <c r="AT44" s="5">
        <f>IF(IFERROR(Реестр!$AS44/80,"")=0,"",IFERROR(Реестр!$AS44/80,""))</f>
        <v>85.137971066261841</v>
      </c>
      <c r="AU44" s="4">
        <f t="shared" si="0"/>
        <v>57865.5504</v>
      </c>
      <c r="AV44" s="4">
        <f t="shared" si="1"/>
        <v>-32113.016911877119</v>
      </c>
      <c r="AW44" s="4"/>
      <c r="AX44" s="4" t="str">
        <f t="shared" si="2"/>
        <v/>
      </c>
      <c r="AY44" s="4"/>
      <c r="AZ44" s="4">
        <f t="shared" si="3"/>
        <v>25752.533488122881</v>
      </c>
      <c r="BA44" s="4"/>
      <c r="BB44" s="4"/>
      <c r="BC44" s="4">
        <f>VLOOKUP(K44,'Справочные Данные'!$I$2:$J$262,2,0)</f>
        <v>64918</v>
      </c>
      <c r="BD44" s="4" t="str">
        <f>VLOOKUP(BC44,Z_SD_CUSTOMER!$A$2:$K$1599,10,0)</f>
        <v>78</v>
      </c>
      <c r="BE44" s="4" t="str">
        <f>VLOOKUP(BC44,Z_SD_CUSTOMER!$A$2:$L$1599,11,0)</f>
        <v>NORTHWEST</v>
      </c>
      <c r="BF44" s="4" t="str">
        <f>VLOOKUP(BC44,Z_SD_CUSTOMER!$A$2:$K$1599,11,0)</f>
        <v>NORTHWEST</v>
      </c>
      <c r="BG44" s="4">
        <v>345</v>
      </c>
      <c r="BH44" s="4"/>
    </row>
    <row r="45" spans="1:60" ht="61.5" hidden="1">
      <c r="A45" s="235">
        <v>44474</v>
      </c>
      <c r="B45" s="225" t="s">
        <v>58</v>
      </c>
      <c r="C45" s="222"/>
      <c r="D45" s="296" t="s">
        <v>424</v>
      </c>
      <c r="E45" s="51"/>
      <c r="F45" s="481"/>
      <c r="G45" s="246" t="s">
        <v>152</v>
      </c>
      <c r="H45" s="304" t="s">
        <v>150</v>
      </c>
      <c r="I45" s="240"/>
      <c r="J45" s="240"/>
      <c r="K45" s="646" t="s">
        <v>592</v>
      </c>
      <c r="L45" s="306"/>
      <c r="M45" s="306"/>
      <c r="N45" s="306"/>
      <c r="O45" s="240"/>
      <c r="P45" s="240"/>
      <c r="Q45" s="240"/>
      <c r="R45" s="240"/>
      <c r="S45" s="226">
        <v>4</v>
      </c>
      <c r="T45" s="226">
        <v>1277</v>
      </c>
      <c r="U45" s="226"/>
      <c r="V45" s="253">
        <v>2001815</v>
      </c>
      <c r="W45" s="283">
        <v>201479482</v>
      </c>
      <c r="X45" s="253"/>
      <c r="Y45" s="254">
        <v>394099.20000000001</v>
      </c>
      <c r="Z45" s="127"/>
      <c r="AA45" s="127"/>
      <c r="AB45" s="127"/>
      <c r="AC45" s="127"/>
      <c r="AD45" s="127"/>
      <c r="AE45" s="13" t="str">
        <f>IF((Реестр!$AA45+Реестр!$AB45+Реестр!$AD45)=0,"",(Реестр!$AA45+Реестр!$AB45+Реестр!$AD45))</f>
        <v/>
      </c>
      <c r="AF45" s="13"/>
      <c r="AG45" s="13" t="str">
        <f>IF(IFERROR((Реестр!$AE45-Реестр!$AF45), "")=0,"",IFERROR(Реестр!$AE45-Реестр!$AF45, ""))</f>
        <v/>
      </c>
      <c r="AH45" s="534" t="str">
        <f>IF(IFERROR((Реестр!$AE45/Реестр!$AF45)-100%, "")=0,"",IFERROR((Реестр!$AE45/Реестр!$AF45)-100%, ""))</f>
        <v/>
      </c>
      <c r="AI45" s="448">
        <f>IF(IFERROR(Реестр!$AN45/Реестр!$T45,"")=0,"",IFERROR(Реестр!$AN45/Реестр!$T45,""))</f>
        <v>6.8110376853009464</v>
      </c>
      <c r="AJ45" s="448">
        <f>IF(IFERROR(Реестр!$AN45/Реестр!$S45,"")=0,"",IFERROR(Реестр!$AN45/Реестр!$S45,""))</f>
        <v>2174.423781032327</v>
      </c>
      <c r="AK45" s="448" t="str">
        <f>IFERROR(Реестр!$AN45/Реестр!$U45,"")</f>
        <v/>
      </c>
      <c r="AL45" s="765">
        <v>1171883</v>
      </c>
      <c r="AM45" s="765">
        <v>1143366</v>
      </c>
      <c r="AN45" s="630">
        <f>((T45/(T45+T44+T46))*AE44)</f>
        <v>8697.6951241293082</v>
      </c>
      <c r="AO45" s="535">
        <f>IF(IFERROR(AZ45/Реестр!$Y45,"")=0,"",IFERROR(AZ45/Реестр!$Y45,""))</f>
        <v>2.2069811672110241E-2</v>
      </c>
      <c r="AP45" s="535">
        <f>IFERROR(Реестр!$AO45-7%,"")</f>
        <v>-4.7930188327889769E-2</v>
      </c>
      <c r="AQ45" s="13"/>
      <c r="AR45" s="752"/>
      <c r="AS45" s="551">
        <f>IF(IFERROR(Реестр!$AI45*1000,"")=0,"",IFERROR(Реестр!$AI45*1000,""))</f>
        <v>6811.0376853009466</v>
      </c>
      <c r="AT45" s="5">
        <f>IF(IFERROR(Реестр!$AS45/80,"")=0,"",IFERROR(Реестр!$AS45/80,""))</f>
        <v>85.137971066261827</v>
      </c>
      <c r="AU45" s="4">
        <f t="shared" si="0"/>
        <v>27586.944000000003</v>
      </c>
      <c r="AV45" s="4">
        <f t="shared" si="1"/>
        <v>-18889.248875870697</v>
      </c>
      <c r="AW45" s="4"/>
      <c r="AX45" s="4" t="str">
        <f t="shared" si="2"/>
        <v/>
      </c>
      <c r="AY45" s="4"/>
      <c r="AZ45" s="4">
        <f t="shared" si="3"/>
        <v>8697.6951241293082</v>
      </c>
      <c r="BA45" s="4"/>
      <c r="BB45" s="4"/>
      <c r="BC45" s="4">
        <f>VLOOKUP(K45,'Справочные Данные'!$I$2:$J$262,2,0)</f>
        <v>64918</v>
      </c>
      <c r="BD45" s="4" t="str">
        <f>VLOOKUP(BC45,Z_SD_CUSTOMER!$A$2:$K$1599,10,0)</f>
        <v>78</v>
      </c>
      <c r="BE45" s="4" t="str">
        <f>VLOOKUP(BC45,Z_SD_CUSTOMER!$A$2:$L$1599,11,0)</f>
        <v>NORTHWEST</v>
      </c>
      <c r="BF45" s="4" t="str">
        <f>VLOOKUP(BC45,Z_SD_CUSTOMER!$A$2:$K$1599,11,0)</f>
        <v>NORTHWEST</v>
      </c>
      <c r="BG45" s="4">
        <v>345</v>
      </c>
      <c r="BH45" s="4"/>
    </row>
    <row r="46" spans="1:60" ht="61.5" hidden="1">
      <c r="A46" s="220">
        <v>44474</v>
      </c>
      <c r="B46" s="225" t="s">
        <v>58</v>
      </c>
      <c r="C46" s="222"/>
      <c r="D46" s="296" t="s">
        <v>424</v>
      </c>
      <c r="E46" s="51"/>
      <c r="F46" s="480"/>
      <c r="G46" s="246" t="s">
        <v>152</v>
      </c>
      <c r="H46" s="303" t="s">
        <v>150</v>
      </c>
      <c r="I46" s="225"/>
      <c r="J46" s="225"/>
      <c r="K46" s="646" t="s">
        <v>592</v>
      </c>
      <c r="L46" s="306"/>
      <c r="M46" s="306"/>
      <c r="N46" s="306"/>
      <c r="O46" s="225"/>
      <c r="P46" s="225"/>
      <c r="Q46" s="225"/>
      <c r="R46" s="225"/>
      <c r="S46" s="226">
        <v>2</v>
      </c>
      <c r="T46" s="226">
        <v>541</v>
      </c>
      <c r="U46" s="226"/>
      <c r="V46" s="228">
        <v>180023005</v>
      </c>
      <c r="W46" s="307">
        <v>201479493</v>
      </c>
      <c r="X46" s="228"/>
      <c r="Y46" s="252"/>
      <c r="Z46" s="752"/>
      <c r="AA46" s="752"/>
      <c r="AB46" s="752"/>
      <c r="AC46" s="752"/>
      <c r="AD46" s="752"/>
      <c r="AE46" s="13" t="str">
        <f>IF((Реестр!$AA46+Реестр!$AB46+Реестр!$AD46)=0,"",(Реестр!$AA46+Реестр!$AB46+Реестр!$AD46))</f>
        <v/>
      </c>
      <c r="AF46" s="13"/>
      <c r="AG46" s="13" t="str">
        <f>IF(IFERROR((Реестр!$AE46-Реестр!$AF46), "")=0,"",IFERROR(Реестр!$AE46-Реестр!$AF46, ""))</f>
        <v/>
      </c>
      <c r="AH46" s="534" t="str">
        <f>IF(IFERROR((Реестр!$AE46/Реестр!$AF46)-100%, "")=0,"",IFERROR((Реестр!$AE46/Реестр!$AF46)-100%, ""))</f>
        <v/>
      </c>
      <c r="AI46" s="448">
        <f>IF(IFERROR(Реестр!$AN46/Реестр!$T46,"")=0,"",IFERROR(Реестр!$AN46/Реестр!$T46,""))</f>
        <v>6.8110376853009464</v>
      </c>
      <c r="AJ46" s="448">
        <f>IF(IFERROR(Реестр!$AN46/Реестр!$S46,"")=0,"",IFERROR(Реестр!$AN46/Реестр!$S46,""))</f>
        <v>1842.3856938739061</v>
      </c>
      <c r="AK46" s="448" t="str">
        <f>IFERROR(Реестр!$AN46/Реестр!$U46,"")</f>
        <v/>
      </c>
      <c r="AL46" s="765">
        <v>1171883</v>
      </c>
      <c r="AM46" s="765">
        <v>1143366</v>
      </c>
      <c r="AN46" s="630">
        <f>((T46/(T45+T44+T46))*AE44)</f>
        <v>3684.7713877478122</v>
      </c>
      <c r="AO46" s="535" t="str">
        <f>IF(IFERROR(AZ46/Реестр!$Y46,"")=0,"",IFERROR(AZ46/Реестр!$Y46,""))</f>
        <v/>
      </c>
      <c r="AP46" s="535" t="str">
        <f>IFERROR(Реестр!$AO46-7%,"")</f>
        <v/>
      </c>
      <c r="AQ46" s="13"/>
      <c r="AR46" s="752"/>
      <c r="AS46" s="551">
        <f>IF(IFERROR(Реестр!$AI46*1000,"")=0,"",IFERROR(Реестр!$AI46*1000,""))</f>
        <v>6811.0376853009466</v>
      </c>
      <c r="AT46" s="5">
        <f>IF(IFERROR(Реестр!$AS46/80,"")=0,"",IFERROR(Реестр!$AS46/80,""))</f>
        <v>85.137971066261827</v>
      </c>
      <c r="AU46" s="4" t="str">
        <f t="shared" si="0"/>
        <v/>
      </c>
      <c r="AV46" s="4" t="str">
        <f t="shared" si="1"/>
        <v/>
      </c>
      <c r="AW46" s="4"/>
      <c r="AX46" s="4" t="str">
        <f t="shared" si="2"/>
        <v/>
      </c>
      <c r="AY46" s="4"/>
      <c r="AZ46" s="4">
        <f t="shared" si="3"/>
        <v>3684.7713877478122</v>
      </c>
      <c r="BA46" s="4"/>
      <c r="BB46" s="4"/>
      <c r="BC46" s="4">
        <f>VLOOKUP(K46,'Справочные Данные'!$I$2:$J$262,2,0)</f>
        <v>64918</v>
      </c>
      <c r="BD46" s="4" t="str">
        <f>VLOOKUP(BC46,Z_SD_CUSTOMER!$A$2:$K$1599,10,0)</f>
        <v>78</v>
      </c>
      <c r="BE46" s="4" t="str">
        <f>VLOOKUP(BC46,Z_SD_CUSTOMER!$A$2:$L$1599,11,0)</f>
        <v>NORTHWEST</v>
      </c>
      <c r="BF46" s="4" t="str">
        <f>VLOOKUP(BC46,Z_SD_CUSTOMER!$A$2:$K$1599,11,0)</f>
        <v>NORTHWEST</v>
      </c>
      <c r="BG46" s="4">
        <v>345</v>
      </c>
      <c r="BH46" s="4"/>
    </row>
    <row r="47" spans="1:60" hidden="1">
      <c r="A47" s="235">
        <v>44474</v>
      </c>
      <c r="B47" s="240" t="s">
        <v>59</v>
      </c>
      <c r="C47" s="221"/>
      <c r="D47" s="275" t="s">
        <v>253</v>
      </c>
      <c r="E47" s="511"/>
      <c r="F47" s="481"/>
      <c r="G47" s="279" t="s">
        <v>157</v>
      </c>
      <c r="H47" s="308" t="s">
        <v>158</v>
      </c>
      <c r="I47" s="240"/>
      <c r="J47" s="240"/>
      <c r="K47" s="646" t="s">
        <v>614</v>
      </c>
      <c r="L47" s="301"/>
      <c r="M47" s="301"/>
      <c r="N47" s="458"/>
      <c r="O47" s="240"/>
      <c r="P47" s="240"/>
      <c r="Q47" s="240"/>
      <c r="R47" s="240"/>
      <c r="S47" s="248">
        <v>6</v>
      </c>
      <c r="T47" s="248">
        <v>1551</v>
      </c>
      <c r="U47" s="248"/>
      <c r="V47" s="251">
        <v>2001680</v>
      </c>
      <c r="W47" s="309">
        <v>201479286</v>
      </c>
      <c r="X47" s="249"/>
      <c r="Y47" s="251">
        <v>388592.64000000001</v>
      </c>
      <c r="Z47" s="127"/>
      <c r="AA47" s="127"/>
      <c r="AB47" s="127"/>
      <c r="AC47" s="127">
        <v>18965</v>
      </c>
      <c r="AD47" s="127"/>
      <c r="AE47" s="13" t="str">
        <f>IF((Реестр!$AA47+Реестр!$AB47+Реестр!$AD47)=0,"",(Реестр!$AA47+Реестр!$AB47+Реестр!$AD47))</f>
        <v/>
      </c>
      <c r="AF47" s="13"/>
      <c r="AG47" s="13" t="str">
        <f>IF(IFERROR((Реестр!$AE47-Реестр!$AF47), "")=0,"",IFERROR(Реестр!$AE47-Реестр!$AF47, ""))</f>
        <v/>
      </c>
      <c r="AH47" s="534" t="str">
        <f>IF(IFERROR((Реестр!$AE47/Реестр!$AF47)-100%, "")=0,"",IFERROR((Реестр!$AE47/Реестр!$AF47)-100%, ""))</f>
        <v/>
      </c>
      <c r="AI47" s="448" t="str">
        <f>IF(IFERROR(Реестр!$AN47/Реестр!$T47,"")=0,"",IFERROR(Реестр!$AN47/Реестр!$T47,""))</f>
        <v/>
      </c>
      <c r="AJ47" s="448" t="str">
        <f>IF(IFERROR(Реестр!$AN47/Реестр!$S47,"")=0,"",IFERROR(Реестр!$AN47/Реестр!$S47,""))</f>
        <v/>
      </c>
      <c r="AK47" s="448" t="str">
        <f>IFERROR(Реестр!$AN47/Реестр!$U47,"")</f>
        <v/>
      </c>
      <c r="AL47" s="594">
        <v>1171884</v>
      </c>
      <c r="AM47" s="765">
        <v>1143367</v>
      </c>
      <c r="AN47" s="630" t="e">
        <f>Реестр!$T47/(Реестр!$T47)*Реестр!AE47</f>
        <v>#VALUE!</v>
      </c>
      <c r="AO47" s="535" t="str">
        <f>IF(IFERROR(AZ47/Реестр!$Y47,"")=0,"",IFERROR(AZ47/Реестр!$Y47,""))</f>
        <v/>
      </c>
      <c r="AP47" s="535" t="str">
        <f>IFERROR(Реестр!$AO47-7%,"")</f>
        <v/>
      </c>
      <c r="AQ47" s="13"/>
      <c r="AR47" s="752"/>
      <c r="AS47" s="551" t="str">
        <f>IF(IFERROR(Реестр!$AI47*1000,"")=0,"",IFERROR(Реестр!$AI47*1000,""))</f>
        <v/>
      </c>
      <c r="AT47" s="5" t="str">
        <f>IF(IFERROR(Реестр!$AS47/80,"")=0,"",IFERROR(Реестр!$AS47/80,""))</f>
        <v/>
      </c>
      <c r="AU47" s="4">
        <f t="shared" si="0"/>
        <v>27201.484800000002</v>
      </c>
      <c r="AV47" s="4" t="str">
        <f t="shared" si="1"/>
        <v/>
      </c>
      <c r="AW47" s="4"/>
      <c r="AX47" s="4">
        <f t="shared" si="2"/>
        <v>18965</v>
      </c>
      <c r="AY47" s="4"/>
      <c r="AZ47" s="4" t="str">
        <f t="shared" si="3"/>
        <v/>
      </c>
      <c r="BA47" s="4"/>
      <c r="BB47" s="4"/>
      <c r="BC47" s="4">
        <f>VLOOKUP(K47,'Справочные Данные'!$I$2:$J$262,2,0)</f>
        <v>71555</v>
      </c>
      <c r="BD47" s="4" t="str">
        <f>VLOOKUP(BC47,Z_SD_CUSTOMER!$A$2:$K$1599,10,0)</f>
        <v>61</v>
      </c>
      <c r="BE47" s="4" t="str">
        <f>VLOOKUP(BC47,Z_SD_CUSTOMER!$A$2:$L$1599,11,0)</f>
        <v>SOUTHERN</v>
      </c>
      <c r="BF47" s="4" t="str">
        <f>VLOOKUP(BC47,Z_SD_CUSTOMER!$A$2:$K$1599,11,0)</f>
        <v>SOUTHERN</v>
      </c>
      <c r="BG47" s="4"/>
      <c r="BH47" s="4"/>
    </row>
    <row r="48" spans="1:60" hidden="1">
      <c r="A48" s="220">
        <v>44474</v>
      </c>
      <c r="B48" s="240" t="s">
        <v>59</v>
      </c>
      <c r="C48" s="221"/>
      <c r="D48" s="278" t="s">
        <v>253</v>
      </c>
      <c r="E48" s="511"/>
      <c r="F48" s="480"/>
      <c r="G48" s="310" t="s">
        <v>157</v>
      </c>
      <c r="H48" s="311" t="s">
        <v>158</v>
      </c>
      <c r="I48" s="225"/>
      <c r="J48" s="225"/>
      <c r="K48" s="646" t="s">
        <v>576</v>
      </c>
      <c r="L48" s="306"/>
      <c r="M48" s="306"/>
      <c r="N48" s="306"/>
      <c r="O48" s="225"/>
      <c r="P48" s="225"/>
      <c r="Q48" s="225"/>
      <c r="R48" s="225"/>
      <c r="S48" s="226">
        <v>1</v>
      </c>
      <c r="T48" s="226">
        <v>260</v>
      </c>
      <c r="U48" s="226"/>
      <c r="V48" s="228">
        <v>2001831</v>
      </c>
      <c r="W48" s="312">
        <v>201479500</v>
      </c>
      <c r="X48" s="227"/>
      <c r="Y48" s="252">
        <v>78954</v>
      </c>
      <c r="Z48" s="752"/>
      <c r="AA48" s="752"/>
      <c r="AB48" s="752"/>
      <c r="AC48" s="752">
        <v>15289</v>
      </c>
      <c r="AD48" s="752"/>
      <c r="AE48" s="13" t="str">
        <f>IF((Реестр!$AA48+Реестр!$AB48+Реестр!$AD48)=0,"",(Реестр!$AA48+Реестр!$AB48+Реестр!$AD48))</f>
        <v/>
      </c>
      <c r="AF48" s="13"/>
      <c r="AG48" s="13" t="str">
        <f>IF(IFERROR((Реестр!$AE48-Реестр!$AF48), "")=0,"",IFERROR(Реестр!$AE48-Реестр!$AF48, ""))</f>
        <v/>
      </c>
      <c r="AH48" s="534" t="str">
        <f>IF(IFERROR((Реестр!$AE48/Реестр!$AF48)-100%, "")=0,"",IFERROR((Реестр!$AE48/Реестр!$AF48)-100%, ""))</f>
        <v/>
      </c>
      <c r="AI48" s="448" t="str">
        <f>IF(IFERROR(Реестр!$AN48/Реестр!$T48,"")=0,"",IFERROR(Реестр!$AN48/Реестр!$T48,""))</f>
        <v/>
      </c>
      <c r="AJ48" s="448" t="str">
        <f>IF(IFERROR(Реестр!$AN48/Реестр!$S48,"")=0,"",IFERROR(Реестр!$AN48/Реестр!$S48,""))</f>
        <v/>
      </c>
      <c r="AK48" s="448" t="str">
        <f>IFERROR(Реестр!$AN48/Реестр!$U48,"")</f>
        <v/>
      </c>
      <c r="AL48" s="594">
        <v>1171884</v>
      </c>
      <c r="AM48" s="765">
        <v>1143367</v>
      </c>
      <c r="AN48" s="630" t="e">
        <f>((T48/(T49+T48)*AE48))</f>
        <v>#VALUE!</v>
      </c>
      <c r="AO48" s="535" t="str">
        <f>IF(IFERROR(AZ48/Реестр!$Y48,"")=0,"",IFERROR(AZ48/Реестр!$Y48,""))</f>
        <v/>
      </c>
      <c r="AP48" s="535" t="str">
        <f>IFERROR(Реестр!$AO48-7%,"")</f>
        <v/>
      </c>
      <c r="AQ48" s="13"/>
      <c r="AR48" s="752"/>
      <c r="AS48" s="551" t="str">
        <f>IF(IFERROR(Реестр!$AI48*1000,"")=0,"",IFERROR(Реестр!$AI48*1000,""))</f>
        <v/>
      </c>
      <c r="AT48" s="5" t="str">
        <f>IF(IFERROR(Реестр!$AS48/80,"")=0,"",IFERROR(Реестр!$AS48/80,""))</f>
        <v/>
      </c>
      <c r="AU48" s="4">
        <f t="shared" si="0"/>
        <v>5526.7800000000007</v>
      </c>
      <c r="AV48" s="4" t="str">
        <f t="shared" si="1"/>
        <v/>
      </c>
      <c r="AW48" s="4"/>
      <c r="AX48" s="4">
        <f t="shared" si="2"/>
        <v>15289</v>
      </c>
      <c r="AY48" s="4"/>
      <c r="AZ48" s="4" t="str">
        <f t="shared" si="3"/>
        <v/>
      </c>
      <c r="BA48" s="4"/>
      <c r="BB48" s="4"/>
      <c r="BC48" s="4">
        <f>VLOOKUP(K48,'Справочные Данные'!$I$2:$J$262,2,0)</f>
        <v>64064</v>
      </c>
      <c r="BD48" s="4" t="str">
        <f>VLOOKUP(BC48,Z_SD_CUSTOMER!$A$2:$K$1599,10,0)</f>
        <v>11</v>
      </c>
      <c r="BE48" s="4" t="str">
        <f>VLOOKUP(BC48,Z_SD_CUSTOMER!$A$2:$L$1599,11,0)</f>
        <v>NORTHWEST</v>
      </c>
      <c r="BF48" s="4" t="str">
        <f>VLOOKUP(BC48,Z_SD_CUSTOMER!$A$2:$K$1599,11,0)</f>
        <v>NORTHWEST</v>
      </c>
      <c r="BG48" s="4"/>
      <c r="BH48" s="4"/>
    </row>
    <row r="49" spans="1:60" hidden="1">
      <c r="A49" s="235">
        <v>44474</v>
      </c>
      <c r="B49" s="240" t="s">
        <v>59</v>
      </c>
      <c r="C49" s="221"/>
      <c r="D49" s="278" t="s">
        <v>253</v>
      </c>
      <c r="E49" s="511"/>
      <c r="F49" s="481"/>
      <c r="G49" s="313" t="s">
        <v>157</v>
      </c>
      <c r="H49" s="314" t="s">
        <v>158</v>
      </c>
      <c r="I49" s="240"/>
      <c r="J49" s="240"/>
      <c r="K49" s="646" t="s">
        <v>576</v>
      </c>
      <c r="L49" s="306"/>
      <c r="M49" s="306"/>
      <c r="N49" s="306"/>
      <c r="O49" s="240"/>
      <c r="P49" s="240"/>
      <c r="Q49" s="240"/>
      <c r="R49" s="240"/>
      <c r="S49" s="226">
        <v>1</v>
      </c>
      <c r="T49" s="226">
        <v>311</v>
      </c>
      <c r="U49" s="226"/>
      <c r="V49" s="253">
        <v>2001834</v>
      </c>
      <c r="W49" s="315">
        <v>201479505</v>
      </c>
      <c r="X49" s="227"/>
      <c r="Y49" s="254">
        <v>94617.600000000006</v>
      </c>
      <c r="Z49" s="127"/>
      <c r="AA49" s="127"/>
      <c r="AB49" s="127"/>
      <c r="AC49" s="127"/>
      <c r="AD49" s="127"/>
      <c r="AE49" s="13" t="str">
        <f>IF((Реестр!$AA49+Реестр!$AB49+Реестр!$AD49)=0,"",(Реестр!$AA49+Реестр!$AB49+Реестр!$AD49))</f>
        <v/>
      </c>
      <c r="AF49" s="13"/>
      <c r="AG49" s="13" t="str">
        <f>IF(IFERROR((Реестр!$AE49-Реестр!$AF49), "")=0,"",IFERROR(Реестр!$AE49-Реестр!$AF49, ""))</f>
        <v/>
      </c>
      <c r="AH49" s="534" t="str">
        <f>IF(IFERROR((Реестр!$AE49/Реестр!$AF49)-100%, "")=0,"",IFERROR((Реестр!$AE49/Реестр!$AF49)-100%, ""))</f>
        <v/>
      </c>
      <c r="AI49" s="448" t="str">
        <f>IF(IFERROR(Реестр!$AN49/Реестр!$T49,"")=0,"",IFERROR(Реестр!$AN49/Реестр!$T49,""))</f>
        <v/>
      </c>
      <c r="AJ49" s="448" t="str">
        <f>IF(IFERROR(Реестр!$AN49/Реестр!$S49,"")=0,"",IFERROR(Реестр!$AN49/Реестр!$S49,""))</f>
        <v/>
      </c>
      <c r="AK49" s="448" t="str">
        <f>IFERROR(Реестр!$AN49/Реестр!$U49,"")</f>
        <v/>
      </c>
      <c r="AL49" s="594">
        <v>1171884</v>
      </c>
      <c r="AM49" s="765">
        <v>1143367</v>
      </c>
      <c r="AN49" s="630" t="e">
        <f>((T49/(T48+T49)*AE48))</f>
        <v>#VALUE!</v>
      </c>
      <c r="AO49" s="535" t="str">
        <f>IF(IFERROR(AZ49/Реестр!$Y49,"")=0,"",IFERROR(AZ49/Реестр!$Y49,""))</f>
        <v/>
      </c>
      <c r="AP49" s="535" t="str">
        <f>IFERROR(Реестр!$AO49-7%,"")</f>
        <v/>
      </c>
      <c r="AQ49" s="13"/>
      <c r="AR49" s="752"/>
      <c r="AS49" s="551" t="str">
        <f>IF(IFERROR(Реестр!$AI49*1000,"")=0,"",IFERROR(Реестр!$AI49*1000,""))</f>
        <v/>
      </c>
      <c r="AT49" s="5" t="str">
        <f>IF(IFERROR(Реестр!$AS49/80,"")=0,"",IFERROR(Реестр!$AS49/80,""))</f>
        <v/>
      </c>
      <c r="AU49" s="4">
        <f t="shared" si="0"/>
        <v>6623.2320000000009</v>
      </c>
      <c r="AV49" s="4" t="str">
        <f t="shared" si="1"/>
        <v/>
      </c>
      <c r="AW49" s="4"/>
      <c r="AX49" s="4" t="str">
        <f t="shared" si="2"/>
        <v/>
      </c>
      <c r="AY49" s="4"/>
      <c r="AZ49" s="4" t="str">
        <f t="shared" si="3"/>
        <v/>
      </c>
      <c r="BA49" s="4"/>
      <c r="BB49" s="4"/>
      <c r="BC49" s="4">
        <f>VLOOKUP(K49,'Справочные Данные'!$I$2:$J$262,2,0)</f>
        <v>64064</v>
      </c>
      <c r="BD49" s="4" t="str">
        <f>VLOOKUP(BC49,Z_SD_CUSTOMER!$A$2:$K$1599,10,0)</f>
        <v>11</v>
      </c>
      <c r="BE49" s="4" t="str">
        <f>VLOOKUP(BC49,Z_SD_CUSTOMER!$A$2:$L$1599,11,0)</f>
        <v>NORTHWEST</v>
      </c>
      <c r="BF49" s="4" t="str">
        <f>VLOOKUP(BC49,Z_SD_CUSTOMER!$A$2:$K$1599,11,0)</f>
        <v>NORTHWEST</v>
      </c>
      <c r="BG49" s="4"/>
      <c r="BH49" s="4"/>
    </row>
    <row r="50" spans="1:60" hidden="1">
      <c r="A50" s="220">
        <v>44474</v>
      </c>
      <c r="B50" s="240" t="s">
        <v>59</v>
      </c>
      <c r="C50" s="221"/>
      <c r="D50" s="278" t="s">
        <v>253</v>
      </c>
      <c r="E50" s="511"/>
      <c r="F50" s="480"/>
      <c r="G50" s="310" t="s">
        <v>157</v>
      </c>
      <c r="H50" s="311" t="s">
        <v>158</v>
      </c>
      <c r="I50" s="225"/>
      <c r="J50" s="225"/>
      <c r="K50" s="646" t="s">
        <v>579</v>
      </c>
      <c r="L50" s="306"/>
      <c r="M50" s="306"/>
      <c r="N50" s="306"/>
      <c r="O50" s="225"/>
      <c r="P50" s="225"/>
      <c r="Q50" s="225"/>
      <c r="R50" s="225"/>
      <c r="S50" s="226">
        <v>5</v>
      </c>
      <c r="T50" s="226">
        <v>1165</v>
      </c>
      <c r="U50" s="226"/>
      <c r="V50" s="228">
        <v>2002175</v>
      </c>
      <c r="W50" s="307">
        <v>201479738</v>
      </c>
      <c r="X50" s="228"/>
      <c r="Y50" s="252">
        <v>279842.40000000002</v>
      </c>
      <c r="Z50" s="752"/>
      <c r="AA50" s="752"/>
      <c r="AB50" s="752"/>
      <c r="AC50" s="752">
        <v>20881</v>
      </c>
      <c r="AD50" s="752"/>
      <c r="AE50" s="13" t="str">
        <f>IF((Реестр!$AA50+Реестр!$AB50+Реестр!$AD50)=0,"",(Реестр!$AA50+Реестр!$AB50+Реестр!$AD50))</f>
        <v/>
      </c>
      <c r="AF50" s="13"/>
      <c r="AG50" s="13" t="str">
        <f>IF(IFERROR((Реестр!$AE50-Реестр!$AF50), "")=0,"",IFERROR(Реестр!$AE50-Реестр!$AF50, ""))</f>
        <v/>
      </c>
      <c r="AH50" s="534" t="str">
        <f>IF(IFERROR((Реестр!$AE50/Реестр!$AF50)-100%, "")=0,"",IFERROR((Реестр!$AE50/Реестр!$AF50)-100%, ""))</f>
        <v/>
      </c>
      <c r="AI50" s="448" t="str">
        <f>IF(IFERROR(Реестр!$AN50/Реестр!$T50,"")=0,"",IFERROR(Реестр!$AN50/Реестр!$T50,""))</f>
        <v/>
      </c>
      <c r="AJ50" s="448" t="str">
        <f>IF(IFERROR(Реестр!$AN50/Реестр!$S50,"")=0,"",IFERROR(Реестр!$AN50/Реестр!$S50,""))</f>
        <v/>
      </c>
      <c r="AK50" s="448" t="str">
        <f>IFERROR(Реестр!$AN50/Реестр!$U50,"")</f>
        <v/>
      </c>
      <c r="AL50" s="594">
        <v>1171884</v>
      </c>
      <c r="AM50" s="765">
        <v>1143367</v>
      </c>
      <c r="AN50" s="630" t="e">
        <f>Реестр!$T50/(Реестр!$T50)*Реестр!AE50</f>
        <v>#VALUE!</v>
      </c>
      <c r="AO50" s="535" t="str">
        <f>IF(IFERROR(AZ50/Реестр!$Y50,"")=0,"",IFERROR(AZ50/Реестр!$Y50,""))</f>
        <v/>
      </c>
      <c r="AP50" s="535" t="str">
        <f>IFERROR(Реестр!$AO50-7%,"")</f>
        <v/>
      </c>
      <c r="AQ50" s="13"/>
      <c r="AR50" s="752"/>
      <c r="AS50" s="551" t="str">
        <f>IF(IFERROR(Реестр!$AI50*1000,"")=0,"",IFERROR(Реестр!$AI50*1000,""))</f>
        <v/>
      </c>
      <c r="AT50" s="5" t="str">
        <f>IF(IFERROR(Реестр!$AS50/80,"")=0,"",IFERROR(Реестр!$AS50/80,""))</f>
        <v/>
      </c>
      <c r="AU50" s="4">
        <f t="shared" si="0"/>
        <v>19588.968000000004</v>
      </c>
      <c r="AV50" s="4" t="str">
        <f t="shared" si="1"/>
        <v/>
      </c>
      <c r="AW50" s="4"/>
      <c r="AX50" s="4">
        <f t="shared" si="2"/>
        <v>20881</v>
      </c>
      <c r="AY50" s="4"/>
      <c r="AZ50" s="4" t="str">
        <f t="shared" si="3"/>
        <v/>
      </c>
      <c r="BA50" s="4"/>
      <c r="BB50" s="4"/>
      <c r="BC50" s="4">
        <f>VLOOKUP(K50,'Справочные Данные'!$I$2:$J$262,2,0)</f>
        <v>64279</v>
      </c>
      <c r="BD50" s="4">
        <f>VLOOKUP(BC50,Z_SD_CUSTOMER!$A$2:$K$1599,10,0)</f>
        <v>91</v>
      </c>
      <c r="BE50" s="4" t="str">
        <f>VLOOKUP(BC50,Z_SD_CUSTOMER!$A$2:$L$1599,11,0)</f>
        <v>SOUTHERN</v>
      </c>
      <c r="BF50" s="4" t="str">
        <f>VLOOKUP(BC50,Z_SD_CUSTOMER!$A$2:$K$1599,11,0)</f>
        <v>SOUTHERN</v>
      </c>
      <c r="BG50" s="4"/>
      <c r="BH50" s="4"/>
    </row>
    <row r="51" spans="1:60" hidden="1">
      <c r="A51" s="235">
        <v>44474</v>
      </c>
      <c r="B51" s="240" t="s">
        <v>59</v>
      </c>
      <c r="C51" s="221"/>
      <c r="D51" s="278" t="s">
        <v>253</v>
      </c>
      <c r="E51" s="511"/>
      <c r="F51" s="481"/>
      <c r="G51" s="313" t="s">
        <v>157</v>
      </c>
      <c r="H51" s="314" t="s">
        <v>158</v>
      </c>
      <c r="I51" s="240"/>
      <c r="J51" s="240"/>
      <c r="K51" s="646" t="s">
        <v>594</v>
      </c>
      <c r="L51" s="306"/>
      <c r="M51" s="306"/>
      <c r="N51" s="306"/>
      <c r="O51" s="240"/>
      <c r="P51" s="240"/>
      <c r="Q51" s="240"/>
      <c r="R51" s="240"/>
      <c r="S51" s="226">
        <v>2</v>
      </c>
      <c r="T51" s="226">
        <v>1418</v>
      </c>
      <c r="U51" s="226"/>
      <c r="V51" s="253">
        <v>2001816</v>
      </c>
      <c r="W51" s="316">
        <v>201479508</v>
      </c>
      <c r="X51" s="227"/>
      <c r="Y51" s="254">
        <v>442446</v>
      </c>
      <c r="Z51" s="127"/>
      <c r="AA51" s="127"/>
      <c r="AB51" s="127"/>
      <c r="AC51" s="127">
        <v>13149</v>
      </c>
      <c r="AD51" s="127"/>
      <c r="AE51" s="13" t="str">
        <f>IF((Реестр!$AA51+Реестр!$AB51+Реестр!$AD51)=0,"",(Реестр!$AA51+Реестр!$AB51+Реестр!$AD51))</f>
        <v/>
      </c>
      <c r="AF51" s="13"/>
      <c r="AG51" s="13" t="str">
        <f>IF(IFERROR((Реестр!$AE51-Реестр!$AF51), "")=0,"",IFERROR(Реестр!$AE51-Реестр!$AF51, ""))</f>
        <v/>
      </c>
      <c r="AH51" s="534" t="str">
        <f>IF(IFERROR((Реестр!$AE51/Реестр!$AF51)-100%, "")=0,"",IFERROR((Реестр!$AE51/Реестр!$AF51)-100%, ""))</f>
        <v/>
      </c>
      <c r="AI51" s="448" t="str">
        <f>IF(IFERROR(Реестр!$AN51/Реестр!$T51,"")=0,"",IFERROR(Реестр!$AN51/Реестр!$T51,""))</f>
        <v/>
      </c>
      <c r="AJ51" s="448" t="str">
        <f>IF(IFERROR(Реестр!$AN51/Реестр!$S51,"")=0,"",IFERROR(Реестр!$AN51/Реестр!$S51,""))</f>
        <v/>
      </c>
      <c r="AK51" s="448" t="str">
        <f>IFERROR(Реестр!$AN51/Реестр!$U51,"")</f>
        <v/>
      </c>
      <c r="AL51" s="594">
        <v>1171884</v>
      </c>
      <c r="AM51" s="765">
        <v>1143367</v>
      </c>
      <c r="AN51" s="630" t="e">
        <f>Реестр!$T51/(Реестр!$T51)*Реестр!AE51</f>
        <v>#VALUE!</v>
      </c>
      <c r="AO51" s="535" t="str">
        <f>IF(IFERROR(AZ51/Реестр!$Y51,"")=0,"",IFERROR(AZ51/Реестр!$Y51,""))</f>
        <v/>
      </c>
      <c r="AP51" s="535" t="str">
        <f>IFERROR(Реестр!$AO51-7%,"")</f>
        <v/>
      </c>
      <c r="AQ51" s="13"/>
      <c r="AR51" s="752"/>
      <c r="AS51" s="551" t="str">
        <f>IF(IFERROR(Реестр!$AI51*1000,"")=0,"",IFERROR(Реестр!$AI51*1000,""))</f>
        <v/>
      </c>
      <c r="AT51" s="5" t="str">
        <f>IF(IFERROR(Реестр!$AS51/80,"")=0,"",IFERROR(Реестр!$AS51/80,""))</f>
        <v/>
      </c>
      <c r="AU51" s="4">
        <f t="shared" si="0"/>
        <v>30971.22</v>
      </c>
      <c r="AV51" s="4" t="str">
        <f t="shared" si="1"/>
        <v/>
      </c>
      <c r="AW51" s="4"/>
      <c r="AX51" s="4">
        <f t="shared" si="2"/>
        <v>13149</v>
      </c>
      <c r="AY51" s="4"/>
      <c r="AZ51" s="4" t="str">
        <f t="shared" si="3"/>
        <v/>
      </c>
      <c r="BA51" s="4"/>
      <c r="BB51" s="4"/>
      <c r="BC51" s="4">
        <f>VLOOKUP(K51,'Справочные Данные'!$I$2:$J$262,2,0)</f>
        <v>70860</v>
      </c>
      <c r="BD51" s="4" t="str">
        <f>VLOOKUP(BC51,Z_SD_CUSTOMER!$A$2:$K$1599,10,0)</f>
        <v>23</v>
      </c>
      <c r="BE51" s="4" t="str">
        <f>VLOOKUP(BC51,Z_SD_CUSTOMER!$A$2:$L$1599,11,0)</f>
        <v>SOUTHERN</v>
      </c>
      <c r="BF51" s="4" t="str">
        <f>VLOOKUP(BC51,Z_SD_CUSTOMER!$A$2:$K$1599,11,0)</f>
        <v>SOUTHERN</v>
      </c>
      <c r="BG51" s="4"/>
      <c r="BH51" s="4"/>
    </row>
    <row r="52" spans="1:60" hidden="1">
      <c r="A52" s="220">
        <v>44474</v>
      </c>
      <c r="B52" s="240" t="s">
        <v>59</v>
      </c>
      <c r="C52" s="221"/>
      <c r="D52" s="278" t="s">
        <v>253</v>
      </c>
      <c r="E52" s="511"/>
      <c r="F52" s="480"/>
      <c r="G52" s="310" t="s">
        <v>157</v>
      </c>
      <c r="H52" s="311" t="s">
        <v>158</v>
      </c>
      <c r="I52" s="225"/>
      <c r="J52" s="225"/>
      <c r="K52" s="646" t="s">
        <v>585</v>
      </c>
      <c r="L52" s="306"/>
      <c r="M52" s="306"/>
      <c r="N52" s="306"/>
      <c r="O52" s="225"/>
      <c r="P52" s="225"/>
      <c r="Q52" s="225"/>
      <c r="R52" s="225"/>
      <c r="S52" s="226">
        <v>2</v>
      </c>
      <c r="T52" s="226">
        <v>1992</v>
      </c>
      <c r="U52" s="226"/>
      <c r="V52" s="228">
        <v>2001750</v>
      </c>
      <c r="W52" s="307">
        <v>201479736</v>
      </c>
      <c r="X52" s="227"/>
      <c r="Y52" s="252">
        <v>608256</v>
      </c>
      <c r="Z52" s="752"/>
      <c r="AA52" s="752"/>
      <c r="AB52" s="752"/>
      <c r="AC52" s="752">
        <v>18965</v>
      </c>
      <c r="AD52" s="752"/>
      <c r="AE52" s="13" t="str">
        <f>IF((Реестр!$AA52+Реестр!$AB52+Реестр!$AD52)=0,"",(Реестр!$AA52+Реестр!$AB52+Реестр!$AD52))</f>
        <v/>
      </c>
      <c r="AF52" s="13"/>
      <c r="AG52" s="13" t="str">
        <f>IF(IFERROR((Реестр!$AE52-Реестр!$AF52), "")=0,"",IFERROR(Реестр!$AE52-Реестр!$AF52, ""))</f>
        <v/>
      </c>
      <c r="AH52" s="534" t="str">
        <f>IF(IFERROR((Реестр!$AE52/Реестр!$AF52)-100%, "")=0,"",IFERROR((Реестр!$AE52/Реестр!$AF52)-100%, ""))</f>
        <v/>
      </c>
      <c r="AI52" s="448" t="str">
        <f>IF(IFERROR(Реестр!$AN52/Реестр!$T52,"")=0,"",IFERROR(Реестр!$AN52/Реестр!$T52,""))</f>
        <v/>
      </c>
      <c r="AJ52" s="448" t="str">
        <f>IF(IFERROR(Реестр!$AN52/Реестр!$S52,"")=0,"",IFERROR(Реестр!$AN52/Реестр!$S52,""))</f>
        <v/>
      </c>
      <c r="AK52" s="448" t="str">
        <f>IFERROR(Реестр!$AN52/Реестр!$U52,"")</f>
        <v/>
      </c>
      <c r="AL52" s="594">
        <v>1171884</v>
      </c>
      <c r="AM52" s="765">
        <v>1143367</v>
      </c>
      <c r="AN52" s="630" t="e">
        <f>Реестр!$T52/(Реестр!$T52)*Реестр!AE52</f>
        <v>#VALUE!</v>
      </c>
      <c r="AO52" s="535" t="str">
        <f>IF(IFERROR(AZ52/Реестр!$Y52,"")=0,"",IFERROR(AZ52/Реестр!$Y52,""))</f>
        <v/>
      </c>
      <c r="AP52" s="535" t="str">
        <f>IFERROR(Реестр!$AO52-7%,"")</f>
        <v/>
      </c>
      <c r="AQ52" s="13"/>
      <c r="AR52" s="752"/>
      <c r="AS52" s="551" t="str">
        <f>IF(IFERROR(Реестр!$AI52*1000,"")=0,"",IFERROR(Реестр!$AI52*1000,""))</f>
        <v/>
      </c>
      <c r="AT52" s="5" t="str">
        <f>IF(IFERROR(Реестр!$AS52/80,"")=0,"",IFERROR(Реестр!$AS52/80,""))</f>
        <v/>
      </c>
      <c r="AU52" s="4">
        <f t="shared" si="0"/>
        <v>42577.920000000006</v>
      </c>
      <c r="AV52" s="4" t="str">
        <f t="shared" si="1"/>
        <v/>
      </c>
      <c r="AW52" s="4"/>
      <c r="AX52" s="4">
        <f t="shared" si="2"/>
        <v>18965</v>
      </c>
      <c r="AY52" s="4"/>
      <c r="AZ52" s="4" t="str">
        <f t="shared" si="3"/>
        <v/>
      </c>
      <c r="BA52" s="4"/>
      <c r="BB52" s="4"/>
      <c r="BC52" s="4">
        <f>VLOOKUP(K52,'Справочные Данные'!$I$2:$J$262,2,0)</f>
        <v>64521</v>
      </c>
      <c r="BD52" s="4" t="str">
        <f>VLOOKUP(BC52,Z_SD_CUSTOMER!$A$2:$K$1599,10,0)</f>
        <v>34</v>
      </c>
      <c r="BE52" s="4" t="str">
        <f>VLOOKUP(BC52,Z_SD_CUSTOMER!$A$2:$L$1599,11,0)</f>
        <v>SOUTHERN</v>
      </c>
      <c r="BF52" s="4" t="str">
        <f>VLOOKUP(BC52,Z_SD_CUSTOMER!$A$2:$K$1599,11,0)</f>
        <v>SOUTHERN</v>
      </c>
      <c r="BG52" s="4"/>
      <c r="BH52" s="4"/>
    </row>
    <row r="53" spans="1:60" hidden="1">
      <c r="A53" s="235">
        <v>44474</v>
      </c>
      <c r="B53" s="240" t="s">
        <v>59</v>
      </c>
      <c r="C53" s="221"/>
      <c r="D53" s="275" t="s">
        <v>253</v>
      </c>
      <c r="E53" s="511"/>
      <c r="F53" s="481"/>
      <c r="G53" s="279" t="s">
        <v>141</v>
      </c>
      <c r="H53" s="308" t="s">
        <v>144</v>
      </c>
      <c r="I53" s="240"/>
      <c r="J53" s="240"/>
      <c r="K53" s="117" t="s">
        <v>481</v>
      </c>
      <c r="L53" s="301"/>
      <c r="M53" s="577">
        <v>44484</v>
      </c>
      <c r="N53" s="458" t="s">
        <v>94</v>
      </c>
      <c r="O53" s="240"/>
      <c r="P53" s="240"/>
      <c r="Q53" s="240"/>
      <c r="R53" s="240"/>
      <c r="S53" s="248">
        <v>3</v>
      </c>
      <c r="T53" s="248">
        <v>46</v>
      </c>
      <c r="U53" s="248"/>
      <c r="V53" s="251">
        <v>2001692</v>
      </c>
      <c r="W53" s="309">
        <v>201479775</v>
      </c>
      <c r="X53" s="250">
        <v>461139</v>
      </c>
      <c r="Y53" s="251">
        <v>14245.32</v>
      </c>
      <c r="Z53" s="127"/>
      <c r="AA53" s="127"/>
      <c r="AB53" s="127"/>
      <c r="AC53" s="127">
        <v>13340</v>
      </c>
      <c r="AD53" s="127"/>
      <c r="AE53" s="13" t="str">
        <f>IF((Реестр!$AA53+Реестр!$AB53+Реестр!$AD53)=0,"",(Реестр!$AA53+Реестр!$AB53+Реестр!$AD53))</f>
        <v/>
      </c>
      <c r="AF53" s="13"/>
      <c r="AG53" s="13" t="str">
        <f>IF(IFERROR((Реестр!$AE53-Реестр!$AF53), "")=0,"",IFERROR(Реестр!$AE53-Реестр!$AF53, ""))</f>
        <v/>
      </c>
      <c r="AH53" s="534" t="str">
        <f>IF(IFERROR((Реестр!$AE53/Реестр!$AF53)-100%, "")=0,"",IFERROR((Реестр!$AE53/Реестр!$AF53)-100%, ""))</f>
        <v/>
      </c>
      <c r="AI53" s="448" t="str">
        <f>IF(IFERROR(Реестр!$AN53/Реестр!$T53,"")=0,"",IFERROR(Реестр!$AN53/Реестр!$T53,""))</f>
        <v/>
      </c>
      <c r="AJ53" s="448" t="str">
        <f>IF(IFERROR(Реестр!$AN53/Реестр!$S53,"")=0,"",IFERROR(Реестр!$AN53/Реестр!$S53,""))</f>
        <v/>
      </c>
      <c r="AK53" s="448" t="str">
        <f>IFERROR(Реестр!$AN53/Реестр!$U53,"")</f>
        <v/>
      </c>
      <c r="AL53" s="594">
        <v>1171885</v>
      </c>
      <c r="AM53" s="765">
        <v>1143368</v>
      </c>
      <c r="AN53" s="630" t="e">
        <f>Реестр!$T53/(Реестр!$T53+T54)*Реестр!AE53</f>
        <v>#VALUE!</v>
      </c>
      <c r="AO53" s="535" t="str">
        <f>IF(IFERROR(AZ53/Реестр!$Y53,"")=0,"",IFERROR(AZ53/Реестр!$Y53,""))</f>
        <v/>
      </c>
      <c r="AP53" s="535" t="str">
        <f>IFERROR(Реестр!$AO53-7%,"")</f>
        <v/>
      </c>
      <c r="AQ53" s="13"/>
      <c r="AR53" s="752"/>
      <c r="AS53" s="551" t="str">
        <f>IF(IFERROR(Реестр!$AI53*1000,"")=0,"",IFERROR(Реестр!$AI53*1000,""))</f>
        <v/>
      </c>
      <c r="AT53" s="5" t="str">
        <f>IF(IFERROR(Реестр!$AS53/80,"")=0,"",IFERROR(Реестр!$AS53/80,""))</f>
        <v/>
      </c>
      <c r="AU53" s="4">
        <f t="shared" si="0"/>
        <v>997.17240000000004</v>
      </c>
      <c r="AV53" s="4" t="str">
        <f t="shared" si="1"/>
        <v/>
      </c>
      <c r="AW53" s="4"/>
      <c r="AX53" s="4">
        <f t="shared" si="2"/>
        <v>13340</v>
      </c>
      <c r="AY53" s="4"/>
      <c r="AZ53" s="4" t="str">
        <f t="shared" si="3"/>
        <v/>
      </c>
      <c r="BA53" s="4"/>
      <c r="BB53" s="4"/>
      <c r="BC53" s="4">
        <f>VLOOKUP(K53,'Справочные Данные'!$I$2:$J$262,2,0)</f>
        <v>53764</v>
      </c>
      <c r="BD53" s="4" t="str">
        <f>VLOOKUP(BC53,Z_SD_CUSTOMER!$A$2:$K$1599,10,0)</f>
        <v>54</v>
      </c>
      <c r="BE53" s="4" t="str">
        <f>VLOOKUP(BC53,Z_SD_CUSTOMER!$A$2:$L$1599,11,0)</f>
        <v>CENTRAL</v>
      </c>
      <c r="BF53" s="4" t="str">
        <f>VLOOKUP(BC53,Z_SD_CUSTOMER!$A$2:$K$1599,11,0)</f>
        <v>CENTRAL</v>
      </c>
      <c r="BG53" s="4"/>
      <c r="BH53" s="4"/>
    </row>
    <row r="54" spans="1:60" hidden="1">
      <c r="A54" s="220">
        <v>44474</v>
      </c>
      <c r="B54" s="240" t="s">
        <v>59</v>
      </c>
      <c r="C54" s="221"/>
      <c r="D54" s="278" t="s">
        <v>253</v>
      </c>
      <c r="E54" s="511"/>
      <c r="F54" s="480"/>
      <c r="G54" s="310" t="s">
        <v>141</v>
      </c>
      <c r="H54" s="311" t="s">
        <v>144</v>
      </c>
      <c r="I54" s="225"/>
      <c r="J54" s="225"/>
      <c r="K54" s="117" t="s">
        <v>481</v>
      </c>
      <c r="L54" s="306"/>
      <c r="M54" s="577">
        <v>44484</v>
      </c>
      <c r="N54" s="458" t="s">
        <v>94</v>
      </c>
      <c r="O54" s="225"/>
      <c r="P54" s="225"/>
      <c r="Q54" s="225"/>
      <c r="R54" s="225"/>
      <c r="S54" s="226">
        <v>2</v>
      </c>
      <c r="T54" s="226">
        <v>237</v>
      </c>
      <c r="U54" s="226"/>
      <c r="V54" s="252">
        <v>2001886</v>
      </c>
      <c r="W54" s="307">
        <v>201479774</v>
      </c>
      <c r="X54" s="228">
        <v>461201</v>
      </c>
      <c r="Y54" s="252">
        <v>66341.399999999994</v>
      </c>
      <c r="Z54" s="752"/>
      <c r="AA54" s="752"/>
      <c r="AB54" s="752"/>
      <c r="AC54" s="752"/>
      <c r="AD54" s="752"/>
      <c r="AE54" s="13" t="str">
        <f>IF((Реестр!$AA54+Реестр!$AB54+Реестр!$AD54)=0,"",(Реестр!$AA54+Реестр!$AB54+Реестр!$AD54))</f>
        <v/>
      </c>
      <c r="AF54" s="13"/>
      <c r="AG54" s="13" t="str">
        <f>IF(IFERROR((Реестр!$AE54-Реестр!$AF54), "")=0,"",IFERROR(Реестр!$AE54-Реестр!$AF54, ""))</f>
        <v/>
      </c>
      <c r="AH54" s="534" t="str">
        <f>IF(IFERROR((Реестр!$AE54/Реестр!$AF54)-100%, "")=0,"",IFERROR((Реестр!$AE54/Реестр!$AF54)-100%, ""))</f>
        <v/>
      </c>
      <c r="AI54" s="448" t="str">
        <f>IF(IFERROR(Реестр!$AN54/Реестр!$T54,"")=0,"",IFERROR(Реестр!$AN54/Реестр!$T54,""))</f>
        <v/>
      </c>
      <c r="AJ54" s="448" t="str">
        <f>IF(IFERROR(Реестр!$AN54/Реестр!$S54,"")=0,"",IFERROR(Реестр!$AN54/Реестр!$S54,""))</f>
        <v/>
      </c>
      <c r="AK54" s="448" t="str">
        <f>IFERROR(Реестр!$AN54/Реестр!$U54,"")</f>
        <v/>
      </c>
      <c r="AL54" s="594">
        <v>1171885</v>
      </c>
      <c r="AM54" s="765">
        <v>1143368</v>
      </c>
      <c r="AN54" s="630" t="e">
        <f>((T54/(T54+T53))*AE53)</f>
        <v>#VALUE!</v>
      </c>
      <c r="AO54" s="535" t="str">
        <f>IF(IFERROR(AZ54/Реестр!$Y54,"")=0,"",IFERROR(AZ54/Реестр!$Y54,""))</f>
        <v/>
      </c>
      <c r="AP54" s="535" t="str">
        <f>IFERROR(Реестр!$AO54-7%,"")</f>
        <v/>
      </c>
      <c r="AQ54" s="13"/>
      <c r="AR54" s="752"/>
      <c r="AS54" s="551" t="str">
        <f>IF(IFERROR(Реестр!$AI54*1000,"")=0,"",IFERROR(Реестр!$AI54*1000,""))</f>
        <v/>
      </c>
      <c r="AT54" s="5" t="str">
        <f>IF(IFERROR(Реестр!$AS54/80,"")=0,"",IFERROR(Реестр!$AS54/80,""))</f>
        <v/>
      </c>
      <c r="AU54" s="4">
        <f t="shared" si="0"/>
        <v>4643.8980000000001</v>
      </c>
      <c r="AV54" s="4" t="str">
        <f t="shared" si="1"/>
        <v/>
      </c>
      <c r="AW54" s="4"/>
      <c r="AX54" s="4" t="str">
        <f t="shared" si="2"/>
        <v/>
      </c>
      <c r="AY54" s="4"/>
      <c r="AZ54" s="4" t="str">
        <f t="shared" si="3"/>
        <v/>
      </c>
      <c r="BA54" s="4"/>
      <c r="BB54" s="4"/>
      <c r="BC54" s="4">
        <f>VLOOKUP(K54,'Справочные Данные'!$I$2:$J$262,2,0)</f>
        <v>53764</v>
      </c>
      <c r="BD54" s="4" t="str">
        <f>VLOOKUP(BC54,Z_SD_CUSTOMER!$A$2:$K$1599,10,0)</f>
        <v>54</v>
      </c>
      <c r="BE54" s="4" t="str">
        <f>VLOOKUP(BC54,Z_SD_CUSTOMER!$A$2:$L$1599,11,0)</f>
        <v>CENTRAL</v>
      </c>
      <c r="BF54" s="4" t="str">
        <f>VLOOKUP(BC54,Z_SD_CUSTOMER!$A$2:$K$1599,11,0)</f>
        <v>CENTRAL</v>
      </c>
      <c r="BG54" s="4"/>
      <c r="BH54" s="4"/>
    </row>
    <row r="55" spans="1:60" ht="91.5" hidden="1">
      <c r="A55" s="235">
        <v>44474</v>
      </c>
      <c r="B55" s="240" t="s">
        <v>57</v>
      </c>
      <c r="C55" s="221"/>
      <c r="D55" s="264" t="s">
        <v>425</v>
      </c>
      <c r="E55" s="510" t="s">
        <v>2938</v>
      </c>
      <c r="F55" s="481"/>
      <c r="G55" s="257" t="s">
        <v>159</v>
      </c>
      <c r="H55" s="317" t="s">
        <v>99</v>
      </c>
      <c r="I55" s="287">
        <v>525621000000</v>
      </c>
      <c r="J55" s="318" t="s">
        <v>100</v>
      </c>
      <c r="K55" s="12" t="s">
        <v>478</v>
      </c>
      <c r="L55" s="240"/>
      <c r="M55" s="240"/>
      <c r="N55" s="240"/>
      <c r="O55" s="240" t="s">
        <v>131</v>
      </c>
      <c r="P55" s="240">
        <v>44475</v>
      </c>
      <c r="Q55" s="240" t="s">
        <v>146</v>
      </c>
      <c r="R55" s="240"/>
      <c r="S55" s="248">
        <v>4</v>
      </c>
      <c r="T55" s="248">
        <v>231</v>
      </c>
      <c r="U55" s="248"/>
      <c r="V55" s="250">
        <v>2001747</v>
      </c>
      <c r="W55" s="249">
        <v>201479773</v>
      </c>
      <c r="X55" s="250">
        <v>567445</v>
      </c>
      <c r="Y55" s="46">
        <v>69312.240000000005</v>
      </c>
      <c r="Z55" s="127"/>
      <c r="AA55" s="127">
        <v>15200</v>
      </c>
      <c r="AB55" s="127">
        <v>1700</v>
      </c>
      <c r="AC55" s="127">
        <f>3230*4</f>
        <v>12920</v>
      </c>
      <c r="AD55" s="127"/>
      <c r="AE55" s="13">
        <f>IF((Реестр!$AA55+Реестр!$AB55+Реестр!$AD55)=0,"",(Реестр!$AA55+Реестр!$AB55+Реестр!$AD55))</f>
        <v>16900</v>
      </c>
      <c r="AF55" s="13">
        <v>16900</v>
      </c>
      <c r="AG55" s="13" t="str">
        <f>IF(IFERROR((Реестр!$AE55-Реестр!$AF55), "")=0,"",IFERROR(Реестр!$AE55-Реестр!$AF55, ""))</f>
        <v/>
      </c>
      <c r="AH55" s="534" t="str">
        <f>IF(IFERROR((Реестр!$AE55/Реестр!$AF55)-100%, "")=0,"",IFERROR((Реестр!$AE55/Реестр!$AF55)-100%, ""))</f>
        <v/>
      </c>
      <c r="AI55" s="448">
        <f>IF(IFERROR(Реестр!$AN55/Реестр!$T55,"")=0,"",IFERROR(Реестр!$AN55/Реестр!$T55,""))</f>
        <v>14.118629908103593</v>
      </c>
      <c r="AJ55" s="448">
        <f>IF(IFERROR(Реестр!$AN55/Реестр!$S55,"")=0,"",IFERROR(Реестр!$AN55/Реестр!$S55,""))</f>
        <v>815.35087719298247</v>
      </c>
      <c r="AK55" s="448" t="str">
        <f>IFERROR(Реестр!$AN55/Реестр!$U55,"")</f>
        <v/>
      </c>
      <c r="AL55" s="594" t="s">
        <v>1008</v>
      </c>
      <c r="AM55" s="765" t="s">
        <v>1009</v>
      </c>
      <c r="AN55" s="630">
        <f>Реестр!$T55/(Реестр!$T55+T56+T57)*Реестр!AE55</f>
        <v>3261.4035087719299</v>
      </c>
      <c r="AO55" s="535">
        <f>IF(IFERROR(AZ55/Реестр!$Y55,"")=0,"",IFERROR(AZ55/Реестр!$Y55,""))</f>
        <v>0.23345665222725348</v>
      </c>
      <c r="AP55" s="535">
        <f>IFERROR(Реестр!$AO55-7%,"")</f>
        <v>0.16345665222725347</v>
      </c>
      <c r="AQ55" s="13"/>
      <c r="AR55" s="752"/>
      <c r="AS55" s="551">
        <f>IF(IFERROR(Реестр!$AI55*1000,"")=0,"",IFERROR(Реестр!$AI55*1000,""))</f>
        <v>14118.629908103592</v>
      </c>
      <c r="AT55" s="5">
        <f>IF(IFERROR(Реестр!$AS55/80,"")=0,"",IFERROR(Реестр!$AS55/80,""))</f>
        <v>176.4828738512949</v>
      </c>
      <c r="AU55" s="4">
        <f t="shared" si="0"/>
        <v>4851.8568000000005</v>
      </c>
      <c r="AV55" s="4">
        <f t="shared" si="1"/>
        <v>-1590.4532912280706</v>
      </c>
      <c r="AW55" s="4"/>
      <c r="AX55" s="4">
        <f t="shared" si="2"/>
        <v>12920</v>
      </c>
      <c r="AY55" s="630">
        <f>((T55/(T55))*AC55)</f>
        <v>12920</v>
      </c>
      <c r="AZ55" s="4">
        <f t="shared" si="3"/>
        <v>16181.403508771929</v>
      </c>
      <c r="BA55" s="4"/>
      <c r="BB55" s="4"/>
      <c r="BC55" s="4">
        <f>VLOOKUP(K55,'Справочные Данные'!$I$2:$J$262,2,0)</f>
        <v>30056</v>
      </c>
      <c r="BD55" s="4" t="str">
        <f>VLOOKUP(BC55,Z_SD_CUSTOMER!$A$2:$K$1599,10,0)</f>
        <v>61</v>
      </c>
      <c r="BE55" s="4" t="str">
        <f>VLOOKUP(BC55,Z_SD_CUSTOMER!$A$2:$L$1599,11,0)</f>
        <v>CENTRAL</v>
      </c>
      <c r="BF55" s="4" t="str">
        <f>VLOOKUP(BC55,Z_SD_CUSTOMER!$A$2:$K$1599,11,0)</f>
        <v>CENTRAL</v>
      </c>
      <c r="BG55" s="4">
        <v>245992</v>
      </c>
      <c r="BH55" s="72">
        <v>44480</v>
      </c>
    </row>
    <row r="56" spans="1:60" ht="40.5" hidden="1">
      <c r="A56" s="220">
        <v>44474</v>
      </c>
      <c r="B56" s="240" t="s">
        <v>57</v>
      </c>
      <c r="C56" s="221"/>
      <c r="D56" s="255" t="s">
        <v>425</v>
      </c>
      <c r="E56" s="510" t="s">
        <v>2938</v>
      </c>
      <c r="F56" s="480"/>
      <c r="G56" s="259" t="s">
        <v>159</v>
      </c>
      <c r="H56" s="318" t="s">
        <v>99</v>
      </c>
      <c r="I56" s="225"/>
      <c r="J56" s="225"/>
      <c r="K56" s="646" t="s">
        <v>461</v>
      </c>
      <c r="L56" s="225"/>
      <c r="M56" s="225"/>
      <c r="N56" s="225"/>
      <c r="O56" s="225"/>
      <c r="P56" s="225"/>
      <c r="Q56" s="225"/>
      <c r="R56" s="225"/>
      <c r="S56" s="226">
        <v>1</v>
      </c>
      <c r="T56" s="226">
        <v>225</v>
      </c>
      <c r="U56" s="226"/>
      <c r="V56" s="228">
        <v>2001603</v>
      </c>
      <c r="W56" s="227">
        <v>201479209</v>
      </c>
      <c r="X56" s="244" t="s">
        <v>160</v>
      </c>
      <c r="Y56" s="245">
        <v>55546.559999999998</v>
      </c>
      <c r="Z56" s="752"/>
      <c r="AA56" s="752"/>
      <c r="AB56" s="752"/>
      <c r="AC56" s="752">
        <v>2610</v>
      </c>
      <c r="AD56" s="127"/>
      <c r="AE56" s="13" t="str">
        <f>IF((Реестр!$AA56+Реестр!$AB56+Реестр!$AD56)=0,"",(Реестр!$AA56+Реестр!$AB56+Реестр!$AD56))</f>
        <v/>
      </c>
      <c r="AF56" s="13"/>
      <c r="AG56" s="13" t="str">
        <f>IF(IFERROR((Реестр!$AE56-Реестр!$AF56), "")=0,"",IFERROR(Реестр!$AE56-Реестр!$AF56, ""))</f>
        <v/>
      </c>
      <c r="AH56" s="534" t="str">
        <f>IF(IFERROR((Реестр!$AE56/Реестр!$AF56)-100%, "")=0,"",IFERROR((Реестр!$AE56/Реестр!$AF56)-100%, ""))</f>
        <v/>
      </c>
      <c r="AI56" s="448">
        <f>IF(IFERROR(Реестр!$AN56/Реестр!$T56,"")=0,"",IFERROR(Реестр!$AN56/Реестр!$T56,""))</f>
        <v>14.118629908103593</v>
      </c>
      <c r="AJ56" s="448">
        <f>IF(IFERROR(Реестр!$AN56/Реестр!$S56,"")=0,"",IFERROR(Реестр!$AN56/Реестр!$S56,""))</f>
        <v>3176.6917293233082</v>
      </c>
      <c r="AK56" s="448" t="str">
        <f>IFERROR(Реестр!$AN56/Реестр!$U56,"")</f>
        <v/>
      </c>
      <c r="AL56" s="594" t="s">
        <v>1010</v>
      </c>
      <c r="AM56" s="765" t="s">
        <v>1011</v>
      </c>
      <c r="AN56" s="630">
        <f>((T56/(T56+T55+T57))*AE55)</f>
        <v>3176.6917293233082</v>
      </c>
      <c r="AO56" s="535">
        <f>IF(IFERROR(AZ56/Реестр!$Y56,"")=0,"",IFERROR(AZ56/Реестр!$Y56,""))</f>
        <v>0.10417731951939613</v>
      </c>
      <c r="AP56" s="535">
        <f>IFERROR(Реестр!$AO56-7%,"")</f>
        <v>3.4177319519396121E-2</v>
      </c>
      <c r="AQ56" s="13"/>
      <c r="AR56" s="752"/>
      <c r="AS56" s="551">
        <f>IF(IFERROR(Реестр!$AI56*1000,"")=0,"",IFERROR(Реестр!$AI56*1000,""))</f>
        <v>14118.629908103592</v>
      </c>
      <c r="AT56" s="5">
        <f>IF(IFERROR(Реестр!$AS56/80,"")=0,"",IFERROR(Реестр!$AS56/80,""))</f>
        <v>176.4828738512949</v>
      </c>
      <c r="AU56" s="4">
        <f t="shared" si="0"/>
        <v>3888.2592000000004</v>
      </c>
      <c r="AV56" s="4">
        <f t="shared" si="1"/>
        <v>-711.56747067669221</v>
      </c>
      <c r="AW56" s="4"/>
      <c r="AX56" s="4">
        <f t="shared" si="2"/>
        <v>2610</v>
      </c>
      <c r="AY56" s="630">
        <f>((T56/(T56))*AC56)</f>
        <v>2610</v>
      </c>
      <c r="AZ56" s="4">
        <f t="shared" si="3"/>
        <v>5786.6917293233082</v>
      </c>
      <c r="BA56" s="4"/>
      <c r="BB56" s="4"/>
      <c r="BC56" s="4">
        <f>VLOOKUP(K56,'Справочные Данные'!$I$2:$J$262,2,0)</f>
        <v>63895</v>
      </c>
      <c r="BD56" s="4" t="str">
        <f>VLOOKUP(BC56,Z_SD_CUSTOMER!$A$2:$K$1599,10,0)</f>
        <v>53</v>
      </c>
      <c r="BE56" s="4" t="str">
        <f>VLOOKUP(BC56,Z_SD_CUSTOMER!$A$2:$L$1599,11,0)</f>
        <v>NORTHWEST</v>
      </c>
      <c r="BF56" s="4" t="str">
        <f>VLOOKUP(BC56,Z_SD_CUSTOMER!$A$2:$K$1599,11,0)</f>
        <v>NORTHWEST</v>
      </c>
      <c r="BG56" s="4">
        <v>245992</v>
      </c>
      <c r="BH56" s="72">
        <v>44480</v>
      </c>
    </row>
    <row r="57" spans="1:60" ht="40.5" hidden="1">
      <c r="A57" s="235">
        <v>44474</v>
      </c>
      <c r="B57" s="240" t="s">
        <v>57</v>
      </c>
      <c r="C57" s="221"/>
      <c r="D57" s="255" t="s">
        <v>425</v>
      </c>
      <c r="E57" s="510"/>
      <c r="F57" s="481"/>
      <c r="G57" s="259" t="s">
        <v>159</v>
      </c>
      <c r="H57" s="318" t="s">
        <v>99</v>
      </c>
      <c r="I57" s="240"/>
      <c r="J57" s="240"/>
      <c r="K57" s="646" t="s">
        <v>657</v>
      </c>
      <c r="L57" s="306"/>
      <c r="M57" s="306"/>
      <c r="N57" s="306"/>
      <c r="O57" s="240"/>
      <c r="P57" s="240"/>
      <c r="Q57" s="240"/>
      <c r="R57" s="240"/>
      <c r="S57" s="226">
        <v>2</v>
      </c>
      <c r="T57" s="226">
        <v>741</v>
      </c>
      <c r="U57" s="226"/>
      <c r="V57" s="253">
        <v>2001171</v>
      </c>
      <c r="W57" s="227">
        <v>201478572</v>
      </c>
      <c r="X57" s="253"/>
      <c r="Y57" s="254">
        <v>232384.2</v>
      </c>
      <c r="Z57" s="127"/>
      <c r="AA57" s="127"/>
      <c r="AB57" s="127"/>
      <c r="AC57" s="127"/>
      <c r="AD57" s="127"/>
      <c r="AE57" s="13" t="str">
        <f>IF((Реестр!$AA57+Реестр!$AB57+Реестр!$AD57)=0,"",(Реестр!$AA57+Реестр!$AB57+Реестр!$AD57))</f>
        <v/>
      </c>
      <c r="AF57" s="13"/>
      <c r="AG57" s="13" t="str">
        <f>IF(IFERROR((Реестр!$AE57-Реестр!$AF57), "")=0,"",IFERROR(Реестр!$AE57-Реестр!$AF57, ""))</f>
        <v/>
      </c>
      <c r="AH57" s="534" t="str">
        <f>IF(IFERROR((Реестр!$AE57/Реестр!$AF57)-100%, "")=0,"",IFERROR((Реестр!$AE57/Реестр!$AF57)-100%, ""))</f>
        <v/>
      </c>
      <c r="AI57" s="448">
        <f>IF(IFERROR(Реестр!$AN57/Реестр!$T57,"")=0,"",IFERROR(Реестр!$AN57/Реестр!$T57,""))</f>
        <v>14.118629908103591</v>
      </c>
      <c r="AJ57" s="448">
        <f>IF(IFERROR(Реестр!$AN57/Реестр!$S57,"")=0,"",IFERROR(Реестр!$AN57/Реестр!$S57,""))</f>
        <v>5230.9523809523807</v>
      </c>
      <c r="AK57" s="448" t="str">
        <f>IFERROR(Реестр!$AN57/Реестр!$U57,"")</f>
        <v/>
      </c>
      <c r="AL57" s="594">
        <v>1171887</v>
      </c>
      <c r="AM57" s="765">
        <v>1143369</v>
      </c>
      <c r="AN57" s="630">
        <f>((T57/(T56+T55+T57))*AE55)</f>
        <v>10461.904761904761</v>
      </c>
      <c r="AO57" s="535">
        <f>IF(IFERROR(AZ57/Реестр!$Y57,"")=0,"",IFERROR(AZ57/Реестр!$Y57,""))</f>
        <v>4.5019862632247637E-2</v>
      </c>
      <c r="AP57" s="535">
        <f>IFERROR(Реестр!$AO57-7%,"")</f>
        <v>-2.498013736775237E-2</v>
      </c>
      <c r="AQ57" s="13"/>
      <c r="AR57" s="752"/>
      <c r="AS57" s="551">
        <f>IF(IFERROR(Реестр!$AI57*1000,"")=0,"",IFERROR(Реестр!$AI57*1000,""))</f>
        <v>14118.62990810359</v>
      </c>
      <c r="AT57" s="5">
        <f>IF(IFERROR(Реестр!$AS57/80,"")=0,"",IFERROR(Реестр!$AS57/80,""))</f>
        <v>176.48287385129487</v>
      </c>
      <c r="AU57" s="4">
        <f t="shared" si="0"/>
        <v>16266.894000000002</v>
      </c>
      <c r="AV57" s="4">
        <f t="shared" si="1"/>
        <v>-5804.9892380952406</v>
      </c>
      <c r="AW57" s="4"/>
      <c r="AX57" s="4" t="str">
        <f t="shared" si="2"/>
        <v/>
      </c>
      <c r="AY57" s="4"/>
      <c r="AZ57" s="4">
        <f t="shared" si="3"/>
        <v>10461.904761904761</v>
      </c>
      <c r="BA57" s="4"/>
      <c r="BB57" s="4"/>
      <c r="BC57" s="4">
        <f>VLOOKUP(K57,'Справочные Данные'!$I$2:$J$262,2,0)</f>
        <v>80065</v>
      </c>
      <c r="BD57" s="4" t="str">
        <f>VLOOKUP(BC57,Z_SD_CUSTOMER!$A$2:$K$1599,10,0)</f>
        <v>50</v>
      </c>
      <c r="BE57" s="4" t="str">
        <f>VLOOKUP(BC57,Z_SD_CUSTOMER!$A$2:$L$1599,11,0)</f>
        <v>CENTRAL</v>
      </c>
      <c r="BF57" s="4" t="str">
        <f>VLOOKUP(BC57,Z_SD_CUSTOMER!$A$2:$K$1599,11,0)</f>
        <v>CENTRAL</v>
      </c>
      <c r="BG57" s="4">
        <v>245992</v>
      </c>
      <c r="BH57" s="72">
        <v>44480</v>
      </c>
    </row>
    <row r="58" spans="1:60" ht="91.5" hidden="1">
      <c r="A58" s="220">
        <v>44474</v>
      </c>
      <c r="B58" s="225" t="s">
        <v>58</v>
      </c>
      <c r="C58" s="221"/>
      <c r="D58" s="319" t="s">
        <v>425</v>
      </c>
      <c r="E58" s="514"/>
      <c r="F58" s="480"/>
      <c r="G58" s="320" t="s">
        <v>161</v>
      </c>
      <c r="H58" s="321" t="s">
        <v>164</v>
      </c>
      <c r="I58" s="322">
        <v>526318085250</v>
      </c>
      <c r="J58" s="321" t="s">
        <v>165</v>
      </c>
      <c r="K58" s="646" t="s">
        <v>549</v>
      </c>
      <c r="L58" s="225"/>
      <c r="M58" s="225"/>
      <c r="N58" s="225"/>
      <c r="O58" s="225" t="s">
        <v>168</v>
      </c>
      <c r="P58" s="225">
        <v>44475</v>
      </c>
      <c r="Q58" s="225" t="s">
        <v>172</v>
      </c>
      <c r="R58" s="225"/>
      <c r="S58" s="248">
        <v>1</v>
      </c>
      <c r="T58" s="248">
        <v>113</v>
      </c>
      <c r="U58" s="248"/>
      <c r="V58" s="249">
        <v>2001322</v>
      </c>
      <c r="W58" s="249">
        <v>201479509</v>
      </c>
      <c r="X58" s="260">
        <v>2139090487957</v>
      </c>
      <c r="Y58" s="263">
        <v>27773.279999999999</v>
      </c>
      <c r="Z58" s="752"/>
      <c r="AA58" s="752">
        <v>15200</v>
      </c>
      <c r="AB58" s="752"/>
      <c r="AC58" s="752"/>
      <c r="AD58" s="752"/>
      <c r="AE58" s="13">
        <f>IF((Реестр!$AA58+Реестр!$AB58+Реестр!$AD58)=0,"",(Реестр!$AA58+Реестр!$AB58+Реестр!$AD58))</f>
        <v>15200</v>
      </c>
      <c r="AF58" s="13">
        <v>15200</v>
      </c>
      <c r="AG58" s="13" t="str">
        <f>IF(IFERROR((Реестр!$AE58-Реестр!$AF58), "")=0,"",IFERROR(Реестр!$AE58-Реестр!$AF58, ""))</f>
        <v/>
      </c>
      <c r="AH58" s="534" t="str">
        <f>IF(IFERROR((Реестр!$AE58/Реестр!$AF58)-100%, "")=0,"",IFERROR((Реестр!$AE58/Реестр!$AF58)-100%, ""))</f>
        <v/>
      </c>
      <c r="AI58" s="448">
        <f>IF(IFERROR(Реестр!$AN58/Реестр!$T58,"")=0,"",IFERROR(Реестр!$AN58/Реестр!$T58,""))</f>
        <v>44.970414201183431</v>
      </c>
      <c r="AJ58" s="448">
        <f>IF(IFERROR(Реестр!$AN58/Реестр!$S58,"")=0,"",IFERROR(Реестр!$AN58/Реестр!$S58,""))</f>
        <v>5081.6568047337278</v>
      </c>
      <c r="AK58" s="448" t="str">
        <f>IFERROR(Реестр!$AN58/Реестр!$U58,"")</f>
        <v/>
      </c>
      <c r="AL58" s="765">
        <v>1171890</v>
      </c>
      <c r="AM58" s="765">
        <v>1143372</v>
      </c>
      <c r="AN58" s="630">
        <f>Реестр!$T58/(Реестр!$T58+T59)*Реестр!AE58</f>
        <v>5081.6568047337278</v>
      </c>
      <c r="AO58" s="535">
        <f>IF(IFERROR(AZ58/Реестр!$Y58,"")=0,"",IFERROR(AZ58/Реестр!$Y58,""))</f>
        <v>0.18296927135483199</v>
      </c>
      <c r="AP58" s="535">
        <f>IFERROR(Реестр!$AO58-7%,"")</f>
        <v>0.11296927135483198</v>
      </c>
      <c r="AQ58" s="13"/>
      <c r="AR58" s="752"/>
      <c r="AS58" s="551">
        <f>IF(IFERROR(Реестр!$AI58*1000,"")=0,"",IFERROR(Реестр!$AI58*1000,""))</f>
        <v>44970.414201183434</v>
      </c>
      <c r="AT58" s="5">
        <f>IF(IFERROR(Реестр!$AS58/80,"")=0,"",IFERROR(Реестр!$AS58/80,""))</f>
        <v>562.13017751479288</v>
      </c>
      <c r="AU58" s="4">
        <f t="shared" si="0"/>
        <v>1944.1296000000002</v>
      </c>
      <c r="AV58" s="4">
        <f t="shared" si="1"/>
        <v>3137.5272047337276</v>
      </c>
      <c r="AW58" s="4"/>
      <c r="AX58" s="4" t="str">
        <f t="shared" si="2"/>
        <v/>
      </c>
      <c r="AY58" s="4"/>
      <c r="AZ58" s="4">
        <f t="shared" si="3"/>
        <v>5081.6568047337278</v>
      </c>
      <c r="BA58" s="4"/>
      <c r="BB58" s="4"/>
      <c r="BC58" s="4">
        <f>VLOOKUP(K58,'Справочные Данные'!$I$2:$J$262,2,0)</f>
        <v>60291</v>
      </c>
      <c r="BD58" s="4" t="str">
        <f>VLOOKUP(BC58,Z_SD_CUSTOMER!$A$2:$K$1599,10,0)</f>
        <v>50</v>
      </c>
      <c r="BE58" s="4" t="str">
        <f>VLOOKUP(BC58,Z_SD_CUSTOMER!$A$2:$L$1599,11,0)</f>
        <v>CENTRAL</v>
      </c>
      <c r="BF58" s="4" t="str">
        <f>VLOOKUP(BC58,Z_SD_CUSTOMER!$A$2:$K$1599,11,0)</f>
        <v>CENTRAL</v>
      </c>
      <c r="BG58" s="4">
        <v>245992</v>
      </c>
      <c r="BH58" s="72">
        <v>44480</v>
      </c>
    </row>
    <row r="59" spans="1:60" ht="53.25" hidden="1">
      <c r="A59" s="235">
        <v>44474</v>
      </c>
      <c r="B59" s="225" t="s">
        <v>58</v>
      </c>
      <c r="C59" s="221"/>
      <c r="D59" s="323" t="s">
        <v>425</v>
      </c>
      <c r="E59" s="514"/>
      <c r="F59" s="481"/>
      <c r="G59" s="320" t="s">
        <v>161</v>
      </c>
      <c r="H59" s="321" t="s">
        <v>164</v>
      </c>
      <c r="I59" s="322">
        <v>526318085250</v>
      </c>
      <c r="J59" s="321"/>
      <c r="K59" s="646" t="s">
        <v>549</v>
      </c>
      <c r="L59" s="240"/>
      <c r="M59" s="240"/>
      <c r="N59" s="240"/>
      <c r="O59" s="240"/>
      <c r="P59" s="240"/>
      <c r="Q59" s="240"/>
      <c r="R59" s="240"/>
      <c r="S59" s="226">
        <v>1</v>
      </c>
      <c r="T59" s="226">
        <v>225</v>
      </c>
      <c r="U59" s="226"/>
      <c r="V59" s="284">
        <v>2001327</v>
      </c>
      <c r="W59" s="227">
        <v>201479510</v>
      </c>
      <c r="X59" s="284">
        <v>2139090487959</v>
      </c>
      <c r="Y59" s="284">
        <v>32524.799999999999</v>
      </c>
      <c r="Z59" s="127"/>
      <c r="AA59" s="127"/>
      <c r="AB59" s="127"/>
      <c r="AC59" s="127"/>
      <c r="AD59" s="127"/>
      <c r="AE59" s="13" t="str">
        <f>IF((Реестр!$AA59+Реестр!$AB59+Реестр!$AD59)=0,"",(Реестр!$AA59+Реестр!$AB59+Реестр!$AD59))</f>
        <v/>
      </c>
      <c r="AF59" s="13"/>
      <c r="AG59" s="13" t="str">
        <f>IF(IFERROR((Реестр!$AE59-Реестр!$AF59), "")=0,"",IFERROR(Реестр!$AE59-Реестр!$AF59, ""))</f>
        <v/>
      </c>
      <c r="AH59" s="534" t="str">
        <f>IF(IFERROR((Реестр!$AE59/Реестр!$AF59)-100%, "")=0,"",IFERROR((Реестр!$AE59/Реестр!$AF59)-100%, ""))</f>
        <v/>
      </c>
      <c r="AI59" s="448">
        <f>IF(IFERROR(Реестр!$AN59/Реестр!$T59,"")=0,"",IFERROR(Реестр!$AN59/Реестр!$T59,""))</f>
        <v>44.970414201183431</v>
      </c>
      <c r="AJ59" s="448">
        <f>IF(IFERROR(Реестр!$AN59/Реестр!$S59,"")=0,"",IFERROR(Реестр!$AN59/Реестр!$S59,""))</f>
        <v>10118.343195266272</v>
      </c>
      <c r="AK59" s="448" t="str">
        <f>IFERROR(Реестр!$AN59/Реестр!$U59,"")</f>
        <v/>
      </c>
      <c r="AL59" s="765">
        <v>1171890</v>
      </c>
      <c r="AM59" s="765">
        <v>1143372</v>
      </c>
      <c r="AN59" s="630">
        <f>((T59/(T59+T58))*AE58)</f>
        <v>10118.343195266272</v>
      </c>
      <c r="AO59" s="535">
        <f>IF(IFERROR(AZ59/Реестр!$Y59,"")=0,"",IFERROR(AZ59/Реестр!$Y59,""))</f>
        <v>0.31109624641093175</v>
      </c>
      <c r="AP59" s="535">
        <f>IFERROR(Реестр!$AO59-7%,"")</f>
        <v>0.24109624641093175</v>
      </c>
      <c r="AQ59" s="13"/>
      <c r="AR59" s="752"/>
      <c r="AS59" s="551">
        <f>IF(IFERROR(Реестр!$AI59*1000,"")=0,"",IFERROR(Реестр!$AI59*1000,""))</f>
        <v>44970.414201183434</v>
      </c>
      <c r="AT59" s="5">
        <f>IF(IFERROR(Реестр!$AS59/80,"")=0,"",IFERROR(Реестр!$AS59/80,""))</f>
        <v>562.13017751479288</v>
      </c>
      <c r="AU59" s="4">
        <f t="shared" si="0"/>
        <v>2276.7360000000003</v>
      </c>
      <c r="AV59" s="4">
        <f t="shared" si="1"/>
        <v>7841.6071952662714</v>
      </c>
      <c r="AW59" s="4"/>
      <c r="AX59" s="4" t="str">
        <f t="shared" si="2"/>
        <v/>
      </c>
      <c r="AY59" s="4"/>
      <c r="AZ59" s="4">
        <f t="shared" si="3"/>
        <v>10118.343195266272</v>
      </c>
      <c r="BA59" s="4"/>
      <c r="BB59" s="4"/>
      <c r="BC59" s="4">
        <f>VLOOKUP(K59,'Справочные Данные'!$I$2:$J$262,2,0)</f>
        <v>60291</v>
      </c>
      <c r="BD59" s="4" t="str">
        <f>VLOOKUP(BC59,Z_SD_CUSTOMER!$A$2:$K$1599,10,0)</f>
        <v>50</v>
      </c>
      <c r="BE59" s="4" t="str">
        <f>VLOOKUP(BC59,Z_SD_CUSTOMER!$A$2:$L$1599,11,0)</f>
        <v>CENTRAL</v>
      </c>
      <c r="BF59" s="4" t="str">
        <f>VLOOKUP(BC59,Z_SD_CUSTOMER!$A$2:$K$1599,11,0)</f>
        <v>CENTRAL</v>
      </c>
      <c r="BG59" s="4">
        <v>245992</v>
      </c>
      <c r="BH59" s="72">
        <v>44480</v>
      </c>
    </row>
    <row r="60" spans="1:60" ht="106.5" hidden="1">
      <c r="A60" s="220">
        <v>44474</v>
      </c>
      <c r="B60" s="225" t="s">
        <v>54</v>
      </c>
      <c r="C60" s="221"/>
      <c r="D60" s="319" t="s">
        <v>425</v>
      </c>
      <c r="E60" s="514"/>
      <c r="F60" s="480"/>
      <c r="G60" s="267" t="s">
        <v>45</v>
      </c>
      <c r="H60" s="267" t="s">
        <v>46</v>
      </c>
      <c r="I60" s="324">
        <v>525612000000</v>
      </c>
      <c r="J60" s="267" t="s">
        <v>47</v>
      </c>
      <c r="K60" s="646" t="s">
        <v>555</v>
      </c>
      <c r="L60" s="225"/>
      <c r="M60" s="225"/>
      <c r="N60" s="225"/>
      <c r="O60" s="225" t="s">
        <v>169</v>
      </c>
      <c r="P60" s="225">
        <v>44475</v>
      </c>
      <c r="Q60" s="225" t="s">
        <v>173</v>
      </c>
      <c r="R60" s="225" t="s">
        <v>51</v>
      </c>
      <c r="S60" s="248">
        <v>3</v>
      </c>
      <c r="T60" s="248">
        <v>1426</v>
      </c>
      <c r="U60" s="248"/>
      <c r="V60" s="249">
        <v>2000904</v>
      </c>
      <c r="W60" s="249">
        <v>201479120</v>
      </c>
      <c r="X60" s="260">
        <v>45359346</v>
      </c>
      <c r="Y60" s="263">
        <v>443001.59999999998</v>
      </c>
      <c r="Z60" s="752"/>
      <c r="AA60" s="752">
        <v>15200</v>
      </c>
      <c r="AB60" s="752">
        <v>1700</v>
      </c>
      <c r="AC60" s="752"/>
      <c r="AD60" s="752"/>
      <c r="AE60" s="13">
        <f>IF((Реестр!$AA60+Реестр!$AB60+Реестр!$AD60)=0,"",(Реестр!$AA60+Реестр!$AB60+Реестр!$AD60))</f>
        <v>16900</v>
      </c>
      <c r="AF60" s="13">
        <v>16900</v>
      </c>
      <c r="AG60" s="13" t="str">
        <f>IF(IFERROR((Реестр!$AE60-Реестр!$AF60), "")=0,"",IFERROR(Реестр!$AE60-Реестр!$AF60, ""))</f>
        <v/>
      </c>
      <c r="AH60" s="534" t="str">
        <f>IF(IFERROR((Реестр!$AE60/Реестр!$AF60)-100%, "")=0,"",IFERROR((Реестр!$AE60/Реестр!$AF60)-100%, ""))</f>
        <v/>
      </c>
      <c r="AI60" s="448">
        <f>IF(IFERROR(Реестр!$AN60/Реестр!$T60,"")=0,"",IFERROR(Реестр!$AN60/Реестр!$T60,""))</f>
        <v>6.9748245976062737</v>
      </c>
      <c r="AJ60" s="448">
        <f>IF(IFERROR(Реестр!$AN60/Реестр!$S60,"")=0,"",IFERROR(Реестр!$AN60/Реестр!$S60,""))</f>
        <v>3315.3666253955157</v>
      </c>
      <c r="AK60" s="448" t="str">
        <f>IFERROR(Реестр!$AN60/Реестр!$U60,"")</f>
        <v/>
      </c>
      <c r="AL60" s="765">
        <v>1171891</v>
      </c>
      <c r="AM60" s="765">
        <v>1143373</v>
      </c>
      <c r="AN60" s="630">
        <f>Реестр!$T60/(Реестр!$T60+T61)*Реестр!AE60</f>
        <v>9946.0998761865467</v>
      </c>
      <c r="AO60" s="535">
        <f>IF(IFERROR(AZ60/Реестр!$Y60,"")=0,"",IFERROR(AZ60/Реестр!$Y60,""))</f>
        <v>2.2451611633426488E-2</v>
      </c>
      <c r="AP60" s="535">
        <f>IFERROR(Реестр!$AO60-7%,"")</f>
        <v>-4.7548388366573519E-2</v>
      </c>
      <c r="AQ60" s="13"/>
      <c r="AR60" s="752"/>
      <c r="AS60" s="551">
        <f>IF(IFERROR(Реестр!$AI60*1000,"")=0,"",IFERROR(Реестр!$AI60*1000,""))</f>
        <v>6974.8245976062735</v>
      </c>
      <c r="AT60" s="5">
        <f>IF(IFERROR(Реестр!$AS60/80,"")=0,"",IFERROR(Реестр!$AS60/80,""))</f>
        <v>87.185307470078413</v>
      </c>
      <c r="AU60" s="4">
        <f t="shared" si="0"/>
        <v>31010.112000000001</v>
      </c>
      <c r="AV60" s="4">
        <f t="shared" si="1"/>
        <v>-21064.012123813452</v>
      </c>
      <c r="AW60" s="4"/>
      <c r="AX60" s="4" t="str">
        <f t="shared" si="2"/>
        <v/>
      </c>
      <c r="AY60" s="4"/>
      <c r="AZ60" s="4">
        <f t="shared" si="3"/>
        <v>9946.0998761865467</v>
      </c>
      <c r="BA60" s="4"/>
      <c r="BB60" s="4"/>
      <c r="BC60" s="4">
        <f>VLOOKUP(K60,'Справочные Данные'!$I$2:$J$262,2,0)</f>
        <v>61698</v>
      </c>
      <c r="BD60" s="4" t="str">
        <f>VLOOKUP(BC60,Z_SD_CUSTOMER!$A$2:$K$1599,10,0)</f>
        <v>50</v>
      </c>
      <c r="BE60" s="4" t="str">
        <f>VLOOKUP(BC60,Z_SD_CUSTOMER!$A$2:$L$1599,11,0)</f>
        <v>CENTRAL</v>
      </c>
      <c r="BF60" s="4" t="str">
        <f>VLOOKUP(BC60,Z_SD_CUSTOMER!$A$2:$K$1599,11,0)</f>
        <v>CENTRAL</v>
      </c>
      <c r="BG60" s="4">
        <v>245992</v>
      </c>
      <c r="BH60" s="72">
        <v>44480</v>
      </c>
    </row>
    <row r="61" spans="1:60" ht="46.5" hidden="1">
      <c r="A61" s="235">
        <v>44474</v>
      </c>
      <c r="B61" s="225" t="s">
        <v>54</v>
      </c>
      <c r="C61" s="221"/>
      <c r="D61" s="323" t="s">
        <v>425</v>
      </c>
      <c r="E61" s="514"/>
      <c r="F61" s="481"/>
      <c r="G61" s="267" t="s">
        <v>45</v>
      </c>
      <c r="H61" s="267" t="s">
        <v>46</v>
      </c>
      <c r="I61" s="324">
        <v>525612000000</v>
      </c>
      <c r="J61" s="267"/>
      <c r="K61" s="646" t="s">
        <v>534</v>
      </c>
      <c r="L61" s="240"/>
      <c r="M61" s="240"/>
      <c r="N61" s="240"/>
      <c r="O61" s="240" t="s">
        <v>170</v>
      </c>
      <c r="P61" s="240">
        <v>44475</v>
      </c>
      <c r="Q61" s="325">
        <v>44329</v>
      </c>
      <c r="R61" s="240"/>
      <c r="S61" s="226">
        <v>2</v>
      </c>
      <c r="T61" s="226">
        <v>997</v>
      </c>
      <c r="U61" s="226"/>
      <c r="V61" s="253">
        <v>2001764</v>
      </c>
      <c r="W61" s="227">
        <v>201479823</v>
      </c>
      <c r="X61" s="253">
        <v>6426340427</v>
      </c>
      <c r="Y61" s="254">
        <v>273207</v>
      </c>
      <c r="Z61" s="127"/>
      <c r="AA61" s="127"/>
      <c r="AB61" s="127"/>
      <c r="AC61" s="127"/>
      <c r="AD61" s="127"/>
      <c r="AE61" s="13" t="str">
        <f>IF((Реестр!$AA61+Реестр!$AB61+Реестр!$AD61)=0,"",(Реестр!$AA61+Реестр!$AB61+Реестр!$AD61))</f>
        <v/>
      </c>
      <c r="AF61" s="13"/>
      <c r="AG61" s="13" t="str">
        <f>IF(IFERROR((Реестр!$AE61-Реестр!$AF61), "")=0,"",IFERROR(Реестр!$AE61-Реестр!$AF61, ""))</f>
        <v/>
      </c>
      <c r="AH61" s="534" t="str">
        <f>IF(IFERROR((Реестр!$AE61/Реестр!$AF61)-100%, "")=0,"",IFERROR((Реестр!$AE61/Реестр!$AF61)-100%, ""))</f>
        <v/>
      </c>
      <c r="AI61" s="448">
        <f>IF(IFERROR(Реестр!$AN61/Реестр!$T61,"")=0,"",IFERROR(Реестр!$AN61/Реестр!$T61,""))</f>
        <v>6.9748245976062728</v>
      </c>
      <c r="AJ61" s="448">
        <f>IF(IFERROR(Реестр!$AN61/Реестр!$S61,"")=0,"",IFERROR(Реестр!$AN61/Реестр!$S61,""))</f>
        <v>3476.9500619067271</v>
      </c>
      <c r="AK61" s="448" t="str">
        <f>IFERROR(Реестр!$AN61/Реестр!$U61,"")</f>
        <v/>
      </c>
      <c r="AL61" s="765">
        <v>1171891</v>
      </c>
      <c r="AM61" s="765">
        <v>1143373</v>
      </c>
      <c r="AN61" s="630">
        <f>((T61/(T61+T60))*AE60)</f>
        <v>6953.9001238134542</v>
      </c>
      <c r="AO61" s="535">
        <f>IF(IFERROR(AZ61/Реестр!$Y61,"")=0,"",IFERROR(AZ61/Реестр!$Y61,""))</f>
        <v>2.5452862202701446E-2</v>
      </c>
      <c r="AP61" s="535">
        <f>IFERROR(Реестр!$AO61-7%,"")</f>
        <v>-4.4547137797298561E-2</v>
      </c>
      <c r="AQ61" s="13"/>
      <c r="AR61" s="752"/>
      <c r="AS61" s="551">
        <f>IF(IFERROR(Реестр!$AI61*1000,"")=0,"",IFERROR(Реестр!$AI61*1000,""))</f>
        <v>6974.8245976062726</v>
      </c>
      <c r="AT61" s="5">
        <f>IF(IFERROR(Реестр!$AS61/80,"")=0,"",IFERROR(Реестр!$AS61/80,""))</f>
        <v>87.185307470078413</v>
      </c>
      <c r="AU61" s="4">
        <f t="shared" si="0"/>
        <v>19124.490000000002</v>
      </c>
      <c r="AV61" s="4">
        <f t="shared" si="1"/>
        <v>-12170.589876186546</v>
      </c>
      <c r="AW61" s="4"/>
      <c r="AX61" s="4" t="str">
        <f t="shared" si="2"/>
        <v/>
      </c>
      <c r="AY61" s="4"/>
      <c r="AZ61" s="4">
        <f t="shared" si="3"/>
        <v>6953.9001238134542</v>
      </c>
      <c r="BA61" s="4"/>
      <c r="BB61" s="4"/>
      <c r="BC61" s="4">
        <f>VLOOKUP(K61,'Справочные Данные'!$I$2:$J$262,2,0)</f>
        <v>70849</v>
      </c>
      <c r="BD61" s="4" t="str">
        <f>VLOOKUP(BC61,Z_SD_CUSTOMER!$A$2:$K$1599,10,0)</f>
        <v>77</v>
      </c>
      <c r="BE61" s="4" t="str">
        <f>VLOOKUP(BC61,Z_SD_CUSTOMER!$A$2:$L$1599,11,0)</f>
        <v>CENTRAL</v>
      </c>
      <c r="BF61" s="4" t="str">
        <f>VLOOKUP(BC61,Z_SD_CUSTOMER!$A$2:$K$1599,11,0)</f>
        <v>CENTRAL</v>
      </c>
      <c r="BG61" s="4">
        <v>245992</v>
      </c>
      <c r="BH61" s="72">
        <v>44480</v>
      </c>
    </row>
    <row r="62" spans="1:60" ht="357" hidden="1">
      <c r="A62" s="220">
        <v>44474</v>
      </c>
      <c r="B62" s="225" t="s">
        <v>769</v>
      </c>
      <c r="C62" s="221"/>
      <c r="D62" s="326" t="s">
        <v>250</v>
      </c>
      <c r="E62" s="515"/>
      <c r="F62" s="485" t="s">
        <v>163</v>
      </c>
      <c r="G62" s="327" t="s">
        <v>162</v>
      </c>
      <c r="H62" s="328" t="s">
        <v>166</v>
      </c>
      <c r="I62" s="328"/>
      <c r="J62" s="329" t="s">
        <v>167</v>
      </c>
      <c r="K62" s="646" t="s">
        <v>633</v>
      </c>
      <c r="L62" s="225"/>
      <c r="M62" s="225"/>
      <c r="N62" s="225"/>
      <c r="O62" s="225" t="s">
        <v>171</v>
      </c>
      <c r="P62" s="225">
        <v>44475</v>
      </c>
      <c r="Q62" s="330"/>
      <c r="R62" s="225"/>
      <c r="S62" s="248">
        <v>25</v>
      </c>
      <c r="T62" s="248">
        <v>10976</v>
      </c>
      <c r="U62" s="248"/>
      <c r="V62" s="260">
        <v>2001734</v>
      </c>
      <c r="W62" s="331">
        <v>201479577</v>
      </c>
      <c r="X62" s="260"/>
      <c r="Y62" s="263">
        <v>2618603.64</v>
      </c>
      <c r="Z62" s="752"/>
      <c r="AA62" s="752">
        <v>40000</v>
      </c>
      <c r="AB62" s="752"/>
      <c r="AC62" s="752"/>
      <c r="AD62" s="752"/>
      <c r="AE62" s="13">
        <f>IF((Реестр!$AA62+Реестр!$AB62+Реестр!$AD62)=0,"",(Реестр!$AA62+Реестр!$AB62+Реестр!$AD62))</f>
        <v>40000</v>
      </c>
      <c r="AF62" s="13">
        <v>40000</v>
      </c>
      <c r="AG62" s="13" t="str">
        <f>IF(IFERROR((Реестр!$AE62-Реестр!$AF62), "")=0,"",IFERROR(Реестр!$AE62-Реестр!$AF62, ""))</f>
        <v/>
      </c>
      <c r="AH62" s="534" t="str">
        <f>IF(IFERROR((Реестр!$AE62/Реестр!$AF62)-100%, "")=0,"",IFERROR((Реестр!$AE62/Реестр!$AF62)-100%, ""))</f>
        <v/>
      </c>
      <c r="AI62" s="448">
        <f>IF(IFERROR(Реестр!$AN62/Реестр!$T62,"")=0,"",IFERROR(Реестр!$AN62/Реестр!$T62,""))</f>
        <v>3.4308259713526033</v>
      </c>
      <c r="AJ62" s="448">
        <f>IF(IFERROR(Реестр!$AN62/Реестр!$S62,"")=0,"",IFERROR(Реестр!$AN62/Реестр!$S62,""))</f>
        <v>1506.2698344626469</v>
      </c>
      <c r="AK62" s="448" t="str">
        <f>IFERROR(Реестр!$AN62/Реестр!$U62,"")</f>
        <v/>
      </c>
      <c r="AL62" s="767">
        <v>1166756</v>
      </c>
      <c r="AM62" s="767">
        <v>1138590</v>
      </c>
      <c r="AN62" s="630">
        <f>Реестр!$T62/(Реестр!$T62+T63)*Реестр!AE62</f>
        <v>37656.745861566174</v>
      </c>
      <c r="AO62" s="535">
        <f>IF(IFERROR(AZ62/Реестр!$Y62,"")=0,"",IFERROR(AZ62/Реестр!$Y62,""))</f>
        <v>1.4380468004530144E-2</v>
      </c>
      <c r="AP62" s="535">
        <f>IFERROR(Реестр!$AO62-7%,"")</f>
        <v>-5.5619531995469859E-2</v>
      </c>
      <c r="AQ62" s="13"/>
      <c r="AR62" s="752"/>
      <c r="AS62" s="551">
        <f>IF(IFERROR(Реестр!$AI62*1000,"")=0,"",IFERROR(Реестр!$AI62*1000,""))</f>
        <v>3430.8259713526031</v>
      </c>
      <c r="AT62" s="5">
        <f>IF(IFERROR(Реестр!$AS62/80,"")=0,"",IFERROR(Реестр!$AS62/80,""))</f>
        <v>42.885324641907538</v>
      </c>
      <c r="AU62" s="4">
        <f t="shared" si="0"/>
        <v>183302.25480000002</v>
      </c>
      <c r="AV62" s="4">
        <f t="shared" si="1"/>
        <v>-145645.50893843384</v>
      </c>
      <c r="AW62" s="4"/>
      <c r="AX62" s="4" t="str">
        <f t="shared" si="2"/>
        <v/>
      </c>
      <c r="AY62" s="4"/>
      <c r="AZ62" s="4">
        <f t="shared" si="3"/>
        <v>37656.745861566174</v>
      </c>
      <c r="BA62" s="4"/>
      <c r="BB62" s="4"/>
      <c r="BC62" s="4">
        <f>VLOOKUP(K62,'Справочные Данные'!$I$2:$J$262,2,0)</f>
        <v>70918</v>
      </c>
      <c r="BD62" s="4" t="str">
        <f>VLOOKUP(BC62,Z_SD_CUSTOMER!$A$2:$K$1599,10,0)</f>
        <v>32</v>
      </c>
      <c r="BE62" s="4" t="str">
        <f>VLOOKUP(BC62,Z_SD_CUSTOMER!$A$2:$L$1599,11,0)</f>
        <v>CENTRAL</v>
      </c>
      <c r="BF62" s="4" t="str">
        <f>VLOOKUP(BC62,Z_SD_CUSTOMER!$A$2:$K$1599,11,0)</f>
        <v>CENTRAL</v>
      </c>
      <c r="BG62" s="4">
        <v>1364</v>
      </c>
      <c r="BH62" s="72">
        <v>44477</v>
      </c>
    </row>
    <row r="63" spans="1:60" ht="76.5" hidden="1">
      <c r="A63" s="235">
        <v>44474</v>
      </c>
      <c r="B63" s="240"/>
      <c r="C63" s="221"/>
      <c r="D63" s="332" t="s">
        <v>250</v>
      </c>
      <c r="E63" s="515"/>
      <c r="F63" s="481"/>
      <c r="G63" s="329" t="s">
        <v>162</v>
      </c>
      <c r="H63" s="328" t="s">
        <v>166</v>
      </c>
      <c r="I63" s="329"/>
      <c r="J63" s="327"/>
      <c r="K63" s="646" t="s">
        <v>633</v>
      </c>
      <c r="L63" s="240"/>
      <c r="M63" s="240"/>
      <c r="N63" s="240"/>
      <c r="O63" s="240"/>
      <c r="P63" s="240"/>
      <c r="Q63" s="333"/>
      <c r="R63" s="240"/>
      <c r="S63" s="226">
        <v>3</v>
      </c>
      <c r="T63" s="226">
        <v>683</v>
      </c>
      <c r="U63" s="226"/>
      <c r="V63" s="253">
        <v>2001736</v>
      </c>
      <c r="W63" s="283">
        <v>201479583</v>
      </c>
      <c r="X63" s="253"/>
      <c r="Y63" s="254">
        <v>212931.84</v>
      </c>
      <c r="Z63" s="127"/>
      <c r="AA63" s="127"/>
      <c r="AB63" s="127"/>
      <c r="AC63" s="127"/>
      <c r="AD63" s="127"/>
      <c r="AE63" s="13" t="str">
        <f>IF((Реестр!$AA63+Реестр!$AB63+Реестр!$AD63)=0,"",(Реестр!$AA63+Реестр!$AB63+Реестр!$AD63))</f>
        <v/>
      </c>
      <c r="AF63" s="13"/>
      <c r="AG63" s="13" t="str">
        <f>IF(IFERROR((Реестр!$AE63-Реестр!$AF63), "")=0,"",IFERROR(Реестр!$AE63-Реестр!$AF63, ""))</f>
        <v/>
      </c>
      <c r="AH63" s="534" t="str">
        <f>IF(IFERROR((Реестр!$AE63/Реестр!$AF63)-100%, "")=0,"",IFERROR((Реестр!$AE63/Реестр!$AF63)-100%, ""))</f>
        <v/>
      </c>
      <c r="AI63" s="448">
        <f>IF(IFERROR(Реестр!$AN63/Реестр!$T63,"")=0,"",IFERROR(Реестр!$AN63/Реестр!$T63,""))</f>
        <v>3.4308259713526028</v>
      </c>
      <c r="AJ63" s="448">
        <f>IF(IFERROR(Реестр!$AN63/Реестр!$S63,"")=0,"",IFERROR(Реестр!$AN63/Реестр!$S63,""))</f>
        <v>781.08471281127595</v>
      </c>
      <c r="AK63" s="448" t="str">
        <f>IFERROR(Реестр!$AN63/Реестр!$U63,"")</f>
        <v/>
      </c>
      <c r="AL63" s="767">
        <v>1166756</v>
      </c>
      <c r="AM63" s="767">
        <v>1138590</v>
      </c>
      <c r="AN63" s="630">
        <f>((T63/(T63+T62))*AE62)</f>
        <v>2343.2541384338278</v>
      </c>
      <c r="AO63" s="535">
        <f>IF(IFERROR(AZ63/Реестр!$Y63,"")=0,"",IFERROR(AZ63/Реестр!$Y63,""))</f>
        <v>1.1004714646873985E-2</v>
      </c>
      <c r="AP63" s="535">
        <f>IFERROR(Реестр!$AO63-7%,"")</f>
        <v>-5.8995285353126023E-2</v>
      </c>
      <c r="AQ63" s="13"/>
      <c r="AR63" s="752"/>
      <c r="AS63" s="551">
        <f>IF(IFERROR(Реестр!$AI63*1000,"")=0,"",IFERROR(Реестр!$AI63*1000,""))</f>
        <v>3430.8259713526027</v>
      </c>
      <c r="AT63" s="5">
        <f>IF(IFERROR(Реестр!$AS63/80,"")=0,"",IFERROR(Реестр!$AS63/80,""))</f>
        <v>42.88532464190753</v>
      </c>
      <c r="AU63" s="4">
        <f t="shared" si="0"/>
        <v>14905.228800000001</v>
      </c>
      <c r="AV63" s="4">
        <f t="shared" si="1"/>
        <v>-12561.974661566173</v>
      </c>
      <c r="AW63" s="4"/>
      <c r="AX63" s="4" t="str">
        <f t="shared" si="2"/>
        <v/>
      </c>
      <c r="AY63" s="4"/>
      <c r="AZ63" s="4">
        <f t="shared" si="3"/>
        <v>2343.2541384338278</v>
      </c>
      <c r="BA63" s="4"/>
      <c r="BB63" s="4"/>
      <c r="BC63" s="4">
        <f>VLOOKUP(K63,'Справочные Данные'!$I$2:$J$262,2,0)</f>
        <v>70918</v>
      </c>
      <c r="BD63" s="4" t="str">
        <f>VLOOKUP(BC63,Z_SD_CUSTOMER!$A$2:$K$1599,10,0)</f>
        <v>32</v>
      </c>
      <c r="BE63" s="4" t="str">
        <f>VLOOKUP(BC63,Z_SD_CUSTOMER!$A$2:$L$1599,11,0)</f>
        <v>CENTRAL</v>
      </c>
      <c r="BF63" s="4" t="str">
        <f>VLOOKUP(BC63,Z_SD_CUSTOMER!$A$2:$K$1599,11,0)</f>
        <v>CENTRAL</v>
      </c>
      <c r="BG63" s="4">
        <v>1364</v>
      </c>
      <c r="BH63" s="4"/>
    </row>
    <row r="64" spans="1:60" hidden="1">
      <c r="A64" s="220">
        <v>44475</v>
      </c>
      <c r="B64" s="225" t="s">
        <v>67</v>
      </c>
      <c r="C64" s="222"/>
      <c r="D64" s="334" t="s">
        <v>257</v>
      </c>
      <c r="E64" s="516"/>
      <c r="F64" s="482" t="s">
        <v>142</v>
      </c>
      <c r="G64" s="247" t="s">
        <v>140</v>
      </c>
      <c r="H64" s="328" t="s">
        <v>143</v>
      </c>
      <c r="I64" s="225"/>
      <c r="J64" s="225"/>
      <c r="K64" s="646" t="s">
        <v>533</v>
      </c>
      <c r="L64" s="225"/>
      <c r="M64" s="225"/>
      <c r="N64" s="225"/>
      <c r="O64" s="225" t="s">
        <v>175</v>
      </c>
      <c r="P64" s="225">
        <v>44476</v>
      </c>
      <c r="Q64" s="330">
        <v>11140</v>
      </c>
      <c r="R64" s="225"/>
      <c r="S64" s="248">
        <v>1</v>
      </c>
      <c r="T64" s="248">
        <v>354</v>
      </c>
      <c r="U64" s="248"/>
      <c r="V64" s="260">
        <v>2002369</v>
      </c>
      <c r="W64" s="261">
        <v>201480094</v>
      </c>
      <c r="X64" s="244">
        <v>6427019944</v>
      </c>
      <c r="Y64" s="245">
        <v>94656.960000000006</v>
      </c>
      <c r="Z64" s="752"/>
      <c r="AA64" s="752">
        <v>4550</v>
      </c>
      <c r="AB64" s="752"/>
      <c r="AC64" s="752"/>
      <c r="AD64" s="752"/>
      <c r="AE64" s="13">
        <f>IF((Реестр!$AA64+Реестр!$AB64+Реестр!$AD64)=0,"",(Реестр!$AA64+Реестр!$AB64+Реестр!$AD64))</f>
        <v>4550</v>
      </c>
      <c r="AF64" s="13">
        <v>4550</v>
      </c>
      <c r="AG64" s="13" t="str">
        <f>IF(IFERROR((Реестр!$AE64-Реестр!$AF64), "")=0,"",IFERROR(Реестр!$AE64-Реестр!$AF64, ""))</f>
        <v/>
      </c>
      <c r="AH64" s="534" t="str">
        <f>IF(IFERROR((Реестр!$AE64/Реестр!$AF64)-100%, "")=0,"",IFERROR((Реестр!$AE64/Реестр!$AF64)-100%, ""))</f>
        <v/>
      </c>
      <c r="AI64" s="448">
        <f>IF(IFERROR(Реестр!$AN64/Реестр!$T64,"")=0,"",IFERROR(Реестр!$AN64/Реестр!$T64,""))</f>
        <v>12.853107344632768</v>
      </c>
      <c r="AJ64" s="448">
        <f>IF(IFERROR(Реестр!$AN64/Реестр!$S64,"")=0,"",IFERROR(Реестр!$AN64/Реестр!$S64,""))</f>
        <v>4550</v>
      </c>
      <c r="AK64" s="448" t="str">
        <f>IFERROR(Реестр!$AN64/Реестр!$U64,"")</f>
        <v/>
      </c>
      <c r="AL64" s="765">
        <v>1171893</v>
      </c>
      <c r="AM64" s="767">
        <v>1143376</v>
      </c>
      <c r="AN64" s="630">
        <f>Реестр!$T64/(Реестр!$T64)*Реестр!AE64</f>
        <v>4550</v>
      </c>
      <c r="AO64" s="535">
        <f>IF(IFERROR(AZ64/Реестр!$Y64,"")=0,"",IFERROR(AZ64/Реестр!$Y64,""))</f>
        <v>4.8068308975906256E-2</v>
      </c>
      <c r="AP64" s="535">
        <f>IFERROR(Реестр!$AO64-7%,"")</f>
        <v>-2.1931691024093751E-2</v>
      </c>
      <c r="AQ64" s="13"/>
      <c r="AR64" s="752"/>
      <c r="AS64" s="551">
        <f>IF(IFERROR(Реестр!$AI64*1000,"")=0,"",IFERROR(Реестр!$AI64*1000,""))</f>
        <v>12853.107344632768</v>
      </c>
      <c r="AT64" s="5">
        <f>IF(IFERROR(Реестр!$AS64/80,"")=0,"",IFERROR(Реестр!$AS64/80,""))</f>
        <v>160.66384180790959</v>
      </c>
      <c r="AU64" s="4">
        <f t="shared" si="0"/>
        <v>6625.9872000000014</v>
      </c>
      <c r="AV64" s="4">
        <f t="shared" si="1"/>
        <v>-2075.9872000000014</v>
      </c>
      <c r="AW64" s="4"/>
      <c r="AX64" s="4" t="str">
        <f t="shared" si="2"/>
        <v/>
      </c>
      <c r="AY64" s="4"/>
      <c r="AZ64" s="4">
        <f t="shared" si="3"/>
        <v>4550</v>
      </c>
      <c r="BA64" s="4"/>
      <c r="BB64" s="4"/>
      <c r="BC64" s="4">
        <f>VLOOKUP(K64,'Справочные Данные'!$I$2:$J$262,2,0)</f>
        <v>59058</v>
      </c>
      <c r="BD64" s="4" t="str">
        <f>VLOOKUP(BC64,Z_SD_CUSTOMER!$A$2:$K$1599,10,0)</f>
        <v>52</v>
      </c>
      <c r="BE64" s="4" t="str">
        <f>VLOOKUP(BC64,Z_SD_CUSTOMER!$A$2:$L$1599,11,0)</f>
        <v>VOLGA</v>
      </c>
      <c r="BF64" s="4" t="str">
        <f>VLOOKUP(BC64,Z_SD_CUSTOMER!$A$2:$K$1599,11,0)</f>
        <v>VOLGA</v>
      </c>
      <c r="BG64" s="4">
        <v>345</v>
      </c>
      <c r="BH64" s="4"/>
    </row>
    <row r="65" spans="1:60" hidden="1">
      <c r="A65" s="235">
        <v>44475</v>
      </c>
      <c r="B65" s="240" t="s">
        <v>67</v>
      </c>
      <c r="C65" s="222"/>
      <c r="D65" s="334" t="s">
        <v>257</v>
      </c>
      <c r="E65" s="516"/>
      <c r="F65" s="482" t="s">
        <v>142</v>
      </c>
      <c r="G65" s="247" t="s">
        <v>140</v>
      </c>
      <c r="H65" s="328" t="s">
        <v>143</v>
      </c>
      <c r="I65" s="240"/>
      <c r="J65" s="240"/>
      <c r="K65" s="646" t="s">
        <v>441</v>
      </c>
      <c r="L65" s="240"/>
      <c r="M65" s="240"/>
      <c r="N65" s="240"/>
      <c r="O65" s="240" t="s">
        <v>145</v>
      </c>
      <c r="P65" s="240">
        <v>44477</v>
      </c>
      <c r="Q65" s="333"/>
      <c r="R65" s="240"/>
      <c r="S65" s="248">
        <v>2</v>
      </c>
      <c r="T65" s="248">
        <v>306</v>
      </c>
      <c r="U65" s="248"/>
      <c r="V65" s="250">
        <v>2002424</v>
      </c>
      <c r="W65" s="249">
        <v>201479931</v>
      </c>
      <c r="X65" s="250" t="s">
        <v>174</v>
      </c>
      <c r="Y65" s="46">
        <v>75605.039999999994</v>
      </c>
      <c r="Z65" s="127"/>
      <c r="AA65" s="127">
        <v>4550</v>
      </c>
      <c r="AB65" s="127"/>
      <c r="AC65" s="127"/>
      <c r="AD65" s="127"/>
      <c r="AE65" s="13">
        <f>IF((Реестр!$AA65+Реестр!$AB65+Реестр!$AD65)=0,"",(Реестр!$AA65+Реестр!$AB65+Реестр!$AD65))</f>
        <v>4550</v>
      </c>
      <c r="AF65" s="13">
        <v>4550</v>
      </c>
      <c r="AG65" s="13" t="str">
        <f>IF(IFERROR((Реестр!$AE65-Реестр!$AF65), "")=0,"",IFERROR(Реестр!$AE65-Реестр!$AF65, ""))</f>
        <v/>
      </c>
      <c r="AH65" s="534" t="str">
        <f>IF(IFERROR((Реестр!$AE65/Реестр!$AF65)-100%, "")=0,"",IFERROR((Реестр!$AE65/Реестр!$AF65)-100%, ""))</f>
        <v/>
      </c>
      <c r="AI65" s="448">
        <f>IF(IFERROR(Реестр!$AN65/Реестр!$T65,"")=0,"",IFERROR(Реестр!$AN65/Реестр!$T65,""))</f>
        <v>14.869281045751634</v>
      </c>
      <c r="AJ65" s="448">
        <f>IF(IFERROR(Реестр!$AN65/Реестр!$S65,"")=0,"",IFERROR(Реестр!$AN65/Реестр!$S65,""))</f>
        <v>2275</v>
      </c>
      <c r="AK65" s="448" t="str">
        <f>IFERROR(Реестр!$AN65/Реестр!$U65,"")</f>
        <v/>
      </c>
      <c r="AL65" s="594">
        <v>1171894</v>
      </c>
      <c r="AM65" s="767">
        <v>1143377</v>
      </c>
      <c r="AN65" s="630">
        <f>Реестр!$T65/(Реестр!$T65)*Реестр!AE65</f>
        <v>4550</v>
      </c>
      <c r="AO65" s="535">
        <f>IF(IFERROR(AZ65/Реестр!$Y65,"")=0,"",IFERROR(AZ65/Реестр!$Y65,""))</f>
        <v>6.0181173106978056E-2</v>
      </c>
      <c r="AP65" s="535">
        <f>IFERROR(Реестр!$AO65-7%,"")</f>
        <v>-9.8188268930219508E-3</v>
      </c>
      <c r="AQ65" s="13"/>
      <c r="AR65" s="752"/>
      <c r="AS65" s="551">
        <f>IF(IFERROR(Реестр!$AI65*1000,"")=0,"",IFERROR(Реестр!$AI65*1000,""))</f>
        <v>14869.281045751635</v>
      </c>
      <c r="AT65" s="5">
        <f>IF(IFERROR(Реестр!$AS65/80,"")=0,"",IFERROR(Реестр!$AS65/80,""))</f>
        <v>185.86601307189545</v>
      </c>
      <c r="AU65" s="4">
        <f t="shared" si="0"/>
        <v>5292.3527999999997</v>
      </c>
      <c r="AV65" s="4">
        <f t="shared" si="1"/>
        <v>-742.35279999999966</v>
      </c>
      <c r="AW65" s="4"/>
      <c r="AX65" s="4" t="str">
        <f t="shared" si="2"/>
        <v/>
      </c>
      <c r="AY65" s="4"/>
      <c r="AZ65" s="4">
        <f t="shared" si="3"/>
        <v>4550</v>
      </c>
      <c r="BA65" s="4"/>
      <c r="BB65" s="4"/>
      <c r="BC65" s="4">
        <f>VLOOKUP(K65,'Справочные Данные'!$I$2:$J$262,2,0)</f>
        <v>63846</v>
      </c>
      <c r="BD65" s="4" t="str">
        <f>VLOOKUP(BC65,Z_SD_CUSTOMER!$A$2:$K$1599,10,0)</f>
        <v>52</v>
      </c>
      <c r="BE65" s="4" t="str">
        <f>VLOOKUP(BC65,Z_SD_CUSTOMER!$A$2:$L$1599,11,0)</f>
        <v>VOLGA</v>
      </c>
      <c r="BF65" s="4" t="str">
        <f>VLOOKUP(BC65,Z_SD_CUSTOMER!$A$2:$K$1599,11,0)</f>
        <v>VOLGA</v>
      </c>
      <c r="BG65" s="4">
        <v>345</v>
      </c>
      <c r="BH65" s="4"/>
    </row>
    <row r="66" spans="1:60" hidden="1">
      <c r="A66" s="220">
        <v>44475</v>
      </c>
      <c r="B66" s="225" t="s">
        <v>67</v>
      </c>
      <c r="C66" s="222"/>
      <c r="D66" s="334" t="s">
        <v>257</v>
      </c>
      <c r="E66" s="516"/>
      <c r="F66" s="482" t="s">
        <v>142</v>
      </c>
      <c r="G66" s="247" t="s">
        <v>140</v>
      </c>
      <c r="H66" s="328" t="s">
        <v>143</v>
      </c>
      <c r="I66" s="225"/>
      <c r="J66" s="225"/>
      <c r="K66" s="646" t="s">
        <v>518</v>
      </c>
      <c r="L66" s="225"/>
      <c r="M66" s="225"/>
      <c r="N66" s="225"/>
      <c r="O66" s="225" t="s">
        <v>176</v>
      </c>
      <c r="P66" s="225"/>
      <c r="Q66" s="330"/>
      <c r="R66" s="225"/>
      <c r="S66" s="248">
        <v>3</v>
      </c>
      <c r="T66" s="248">
        <v>1041</v>
      </c>
      <c r="U66" s="248"/>
      <c r="V66" s="260">
        <v>2002791</v>
      </c>
      <c r="W66" s="249">
        <v>201480224</v>
      </c>
      <c r="X66" s="260"/>
      <c r="Y66" s="263">
        <v>212937.14</v>
      </c>
      <c r="Z66" s="752"/>
      <c r="AA66" s="752">
        <v>4050</v>
      </c>
      <c r="AB66" s="752"/>
      <c r="AC66" s="752"/>
      <c r="AD66" s="752"/>
      <c r="AE66" s="13">
        <f>IF((Реестр!$AA66+Реестр!$AB66+Реестр!$AD66)=0,"",(Реестр!$AA66+Реестр!$AB66+Реестр!$AD66))</f>
        <v>4050</v>
      </c>
      <c r="AF66" s="13">
        <v>4050</v>
      </c>
      <c r="AG66" s="13" t="str">
        <f>IF(IFERROR((Реестр!$AE66-Реестр!$AF66), "")=0,"",IFERROR(Реестр!$AE66-Реестр!$AF66, ""))</f>
        <v/>
      </c>
      <c r="AH66" s="534" t="str">
        <f>IF(IFERROR((Реестр!$AE66/Реестр!$AF66)-100%, "")=0,"",IFERROR((Реестр!$AE66/Реестр!$AF66)-100%, ""))</f>
        <v/>
      </c>
      <c r="AI66" s="448">
        <f>IF(IFERROR(Реестр!$AN66/Реестр!$T66,"")=0,"",IFERROR(Реестр!$AN66/Реестр!$T66,""))</f>
        <v>3.8904899135446684</v>
      </c>
      <c r="AJ66" s="448">
        <f>IF(IFERROR(Реестр!$AN66/Реестр!$S66,"")=0,"",IFERROR(Реестр!$AN66/Реестр!$S66,""))</f>
        <v>1350</v>
      </c>
      <c r="AK66" s="448" t="str">
        <f>IFERROR(Реестр!$AN66/Реестр!$U66,"")</f>
        <v/>
      </c>
      <c r="AL66" s="765">
        <v>1171895</v>
      </c>
      <c r="AM66" s="767">
        <v>1143378</v>
      </c>
      <c r="AN66" s="630">
        <f>Реестр!$T66/(Реестр!$T66)*Реестр!AE66</f>
        <v>4050</v>
      </c>
      <c r="AO66" s="535">
        <f>IF(IFERROR(AZ66/Реестр!$Y66,"")=0,"",IFERROR(AZ66/Реестр!$Y66,""))</f>
        <v>1.9019697550178422E-2</v>
      </c>
      <c r="AP66" s="535">
        <f>IFERROR(Реестр!$AO66-7%,"")</f>
        <v>-5.0980302449821588E-2</v>
      </c>
      <c r="AQ66" s="13"/>
      <c r="AR66" s="752"/>
      <c r="AS66" s="551">
        <f>IF(IFERROR(Реестр!$AI66*1000,"")=0,"",IFERROR(Реестр!$AI66*1000,""))</f>
        <v>3890.4899135446685</v>
      </c>
      <c r="AT66" s="5">
        <f>IF(IFERROR(Реестр!$AS66/80,"")=0,"",IFERROR(Реестр!$AS66/80,""))</f>
        <v>48.631123919308358</v>
      </c>
      <c r="AU66" s="4">
        <f t="shared" ref="AU66:AU129" si="6">IF(IFERROR(Y66*0.07,"")=0,"",IFERROR(Y66*0.07,""))</f>
        <v>14905.599800000002</v>
      </c>
      <c r="AV66" s="4">
        <f t="shared" ref="AV66:AV129" si="7">IF(IFERROR((AN66-AU66),"")=0,"",IFERROR((AN66-AU66),""))</f>
        <v>-10855.599800000002</v>
      </c>
      <c r="AW66" s="4"/>
      <c r="AX66" s="4" t="str">
        <f t="shared" ref="AX66:AX129" si="8">IF(IFERROR(AC66+AW66,"")=0,"",IFERROR(AC66+AW66,""))</f>
        <v/>
      </c>
      <c r="AY66" s="4"/>
      <c r="AZ66" s="4">
        <f t="shared" ref="AZ66:AZ129" si="9">IF(IFERROR(AN66+AY66,"")=0,"",IFERROR(AN66+AY66,""))</f>
        <v>4050</v>
      </c>
      <c r="BA66" s="4"/>
      <c r="BB66" s="4"/>
      <c r="BC66" s="4">
        <f>VLOOKUP(K66,'Справочные Данные'!$I$2:$J$262,2,0)</f>
        <v>26482</v>
      </c>
      <c r="BD66" s="4" t="str">
        <f>VLOOKUP(BC66,Z_SD_CUSTOMER!$A$2:$K$1599,10,0)</f>
        <v>52</v>
      </c>
      <c r="BE66" s="4" t="str">
        <f>VLOOKUP(BC66,Z_SD_CUSTOMER!$A$2:$L$1599,11,0)</f>
        <v>VOLGA</v>
      </c>
      <c r="BF66" s="4" t="str">
        <f>VLOOKUP(BC66,Z_SD_CUSTOMER!$A$2:$K$1599,11,0)</f>
        <v>VOLGA</v>
      </c>
      <c r="BG66" s="4">
        <v>345</v>
      </c>
      <c r="BH66" s="4"/>
    </row>
    <row r="67" spans="1:60" ht="61.5" hidden="1">
      <c r="A67" s="235">
        <v>44475</v>
      </c>
      <c r="B67" s="240" t="s">
        <v>56</v>
      </c>
      <c r="C67" s="221"/>
      <c r="D67" s="319" t="s">
        <v>425</v>
      </c>
      <c r="E67" s="514"/>
      <c r="F67" s="479"/>
      <c r="G67" s="335" t="s">
        <v>177</v>
      </c>
      <c r="H67" s="336" t="s">
        <v>129</v>
      </c>
      <c r="I67" s="337">
        <v>526310000000</v>
      </c>
      <c r="J67" s="338" t="s">
        <v>130</v>
      </c>
      <c r="K67" s="646" t="s">
        <v>573</v>
      </c>
      <c r="L67" s="240"/>
      <c r="M67" s="240"/>
      <c r="N67" s="240"/>
      <c r="O67" s="240" t="s">
        <v>101</v>
      </c>
      <c r="P67" s="240">
        <v>44476</v>
      </c>
      <c r="Q67" s="333"/>
      <c r="R67" s="240"/>
      <c r="S67" s="248">
        <v>1</v>
      </c>
      <c r="T67" s="248">
        <v>469</v>
      </c>
      <c r="U67" s="248"/>
      <c r="V67" s="27">
        <v>2002141</v>
      </c>
      <c r="W67" s="62">
        <v>201480096</v>
      </c>
      <c r="X67" s="250"/>
      <c r="Y67" s="251">
        <v>107315.78</v>
      </c>
      <c r="Z67" s="127"/>
      <c r="AA67" s="127">
        <v>32033</v>
      </c>
      <c r="AB67" s="127">
        <v>3400</v>
      </c>
      <c r="AC67" s="127"/>
      <c r="AD67" s="127">
        <v>2500</v>
      </c>
      <c r="AE67" s="13">
        <f>IF((Реестр!$AA67+Реестр!$AB67+Реестр!$AD67)=0,"",(Реестр!$AA67+Реестр!$AB67+Реестр!$AD67))</f>
        <v>37933</v>
      </c>
      <c r="AF67" s="13">
        <v>37933</v>
      </c>
      <c r="AG67" s="13" t="str">
        <f>IF(IFERROR((Реестр!$AE67-Реестр!$AF67), "")=0,"",IFERROR(Реестр!$AE67-Реестр!$AF67, ""))</f>
        <v/>
      </c>
      <c r="AH67" s="534" t="str">
        <f>IF(IFERROR((Реестр!$AE67/Реестр!$AF67)-100%, "")=0,"",IFERROR((Реестр!$AE67/Реестр!$AF67)-100%, ""))</f>
        <v/>
      </c>
      <c r="AI67" s="448">
        <f>IF(IFERROR(Реестр!$AN67/Реестр!$T67,"")=0,"",IFERROR(Реестр!$AN67/Реестр!$T67,""))</f>
        <v>27.487681159420291</v>
      </c>
      <c r="AJ67" s="448">
        <f>IF(IFERROR(Реестр!$AN67/Реестр!$S67,"")=0,"",IFERROR(Реестр!$AN67/Реестр!$S67,""))</f>
        <v>12891.722463768116</v>
      </c>
      <c r="AK67" s="448" t="str">
        <f>IFERROR(Реестр!$AN67/Реестр!$U67,"")</f>
        <v/>
      </c>
      <c r="AL67" s="594">
        <v>1171896</v>
      </c>
      <c r="AM67" s="767">
        <v>1143379</v>
      </c>
      <c r="AN67" s="630">
        <f>Реестр!$T67/(Реестр!$T67+T68+T69+T70+T71)*Реестр!AE67</f>
        <v>12891.722463768116</v>
      </c>
      <c r="AO67" s="535">
        <f>IF(IFERROR(AZ67/Реестр!$Y67,"")=0,"",IFERROR(AZ67/Реестр!$Y67,""))</f>
        <v>0.12012886141971028</v>
      </c>
      <c r="AP67" s="535">
        <f>IFERROR(Реестр!$AO67-7%,"")</f>
        <v>5.0128861419710277E-2</v>
      </c>
      <c r="AQ67" s="13"/>
      <c r="AR67" s="752"/>
      <c r="AS67" s="551">
        <f>IF(IFERROR(Реестр!$AI67*1000,"")=0,"",IFERROR(Реестр!$AI67*1000,""))</f>
        <v>27487.681159420292</v>
      </c>
      <c r="AT67" s="5">
        <f>IF(IFERROR(Реестр!$AS67/80,"")=0,"",IFERROR(Реестр!$AS67/80,""))</f>
        <v>343.59601449275362</v>
      </c>
      <c r="AU67" s="4">
        <f t="shared" si="6"/>
        <v>7512.1046000000006</v>
      </c>
      <c r="AV67" s="4">
        <f t="shared" si="7"/>
        <v>5379.6178637681151</v>
      </c>
      <c r="AW67" s="4"/>
      <c r="AX67" s="4" t="str">
        <f t="shared" si="8"/>
        <v/>
      </c>
      <c r="AY67" s="4"/>
      <c r="AZ67" s="4">
        <f t="shared" si="9"/>
        <v>12891.722463768116</v>
      </c>
      <c r="BA67" s="4"/>
      <c r="BB67" s="4"/>
      <c r="BC67" s="4">
        <f>VLOOKUP(K67,'Справочные Данные'!$I$2:$J$262,2,0)</f>
        <v>63742</v>
      </c>
      <c r="BD67" s="4" t="str">
        <f>VLOOKUP(BC67,Z_SD_CUSTOMER!$A$2:$K$1599,10,0)</f>
        <v>50</v>
      </c>
      <c r="BE67" s="4" t="str">
        <f>VLOOKUP(BC67,Z_SD_CUSTOMER!$A$2:$L$1599,11,0)</f>
        <v>CENTRAL</v>
      </c>
      <c r="BF67" s="4" t="str">
        <f>VLOOKUP(BC67,Z_SD_CUSTOMER!$A$2:$K$1599,11,0)</f>
        <v>CENTRAL</v>
      </c>
      <c r="BG67" s="4">
        <v>245992</v>
      </c>
      <c r="BH67" s="72">
        <v>44480</v>
      </c>
    </row>
    <row r="68" spans="1:60" ht="46.5" hidden="1">
      <c r="A68" s="220">
        <v>44475</v>
      </c>
      <c r="B68" s="240" t="s">
        <v>56</v>
      </c>
      <c r="C68" s="221"/>
      <c r="D68" s="319" t="s">
        <v>425</v>
      </c>
      <c r="E68" s="514"/>
      <c r="F68" s="480"/>
      <c r="G68" s="338" t="s">
        <v>128</v>
      </c>
      <c r="H68" s="339" t="s">
        <v>129</v>
      </c>
      <c r="I68" s="337">
        <v>526310000000</v>
      </c>
      <c r="J68" s="338"/>
      <c r="K68" s="118" t="s">
        <v>515</v>
      </c>
      <c r="L68" s="225"/>
      <c r="M68" s="225"/>
      <c r="N68" s="225"/>
      <c r="O68" s="225" t="s">
        <v>179</v>
      </c>
      <c r="P68" s="225">
        <v>44478</v>
      </c>
      <c r="Q68" s="330" t="s">
        <v>146</v>
      </c>
      <c r="R68" s="225" t="s">
        <v>85</v>
      </c>
      <c r="S68" s="226">
        <v>4</v>
      </c>
      <c r="T68" s="226">
        <v>494</v>
      </c>
      <c r="U68" s="226"/>
      <c r="V68" s="228">
        <v>2002366</v>
      </c>
      <c r="W68" s="307">
        <v>201480088</v>
      </c>
      <c r="X68" s="244">
        <v>4555221980</v>
      </c>
      <c r="Y68" s="245">
        <v>164028.24</v>
      </c>
      <c r="Z68" s="752"/>
      <c r="AA68" s="752"/>
      <c r="AB68" s="752"/>
      <c r="AC68" s="752"/>
      <c r="AD68" s="752"/>
      <c r="AE68" s="13" t="str">
        <f>IF((Реестр!$AA68+Реестр!$AB68+Реестр!$AD68)=0,"",(Реестр!$AA68+Реестр!$AB68+Реестр!$AD68))</f>
        <v/>
      </c>
      <c r="AF68" s="13"/>
      <c r="AG68" s="13" t="str">
        <f>IF(IFERROR((Реестр!$AE68-Реестр!$AF68), "")=0,"",IFERROR(Реестр!$AE68-Реестр!$AF68, ""))</f>
        <v/>
      </c>
      <c r="AH68" s="534" t="str">
        <f>IF(IFERROR((Реестр!$AE68/Реестр!$AF68)-100%, "")=0,"",IFERROR((Реестр!$AE68/Реестр!$AF68)-100%, ""))</f>
        <v/>
      </c>
      <c r="AI68" s="448">
        <f>IF(IFERROR(Реестр!$AN68/Реестр!$T68,"")=0,"",IFERROR(Реестр!$AN68/Реестр!$T68,""))</f>
        <v>27.487681159420291</v>
      </c>
      <c r="AJ68" s="448">
        <f>IF(IFERROR(Реестр!$AN68/Реестр!$S68,"")=0,"",IFERROR(Реестр!$AN68/Реестр!$S68,""))</f>
        <v>3394.7286231884059</v>
      </c>
      <c r="AK68" s="448" t="str">
        <f>IFERROR(Реестр!$AN68/Реестр!$U68,"")</f>
        <v/>
      </c>
      <c r="AL68" s="594">
        <v>1171896</v>
      </c>
      <c r="AM68" s="767">
        <v>1143379</v>
      </c>
      <c r="AN68" s="630">
        <f>((T68/(T68+T67+T69+T70+T71))*AE67)</f>
        <v>13578.914492753624</v>
      </c>
      <c r="AO68" s="535">
        <f>IF(IFERROR(AZ68/Реестр!$Y68,"")=0,"",IFERROR(AZ68/Реестр!$Y68,""))</f>
        <v>8.2784004100474554E-2</v>
      </c>
      <c r="AP68" s="535">
        <f>IFERROR(Реестр!$AO68-7%,"")</f>
        <v>1.2784004100474547E-2</v>
      </c>
      <c r="AQ68" s="13"/>
      <c r="AR68" s="752"/>
      <c r="AS68" s="551">
        <f>IF(IFERROR(Реестр!$AI68*1000,"")=0,"",IFERROR(Реестр!$AI68*1000,""))</f>
        <v>27487.681159420292</v>
      </c>
      <c r="AT68" s="5">
        <f>IF(IFERROR(Реестр!$AS68/80,"")=0,"",IFERROR(Реестр!$AS68/80,""))</f>
        <v>343.59601449275362</v>
      </c>
      <c r="AU68" s="4">
        <f t="shared" si="6"/>
        <v>11481.9768</v>
      </c>
      <c r="AV68" s="4">
        <f t="shared" si="7"/>
        <v>2096.9376927536232</v>
      </c>
      <c r="AW68" s="4"/>
      <c r="AX68" s="4" t="str">
        <f t="shared" si="8"/>
        <v/>
      </c>
      <c r="AY68" s="4"/>
      <c r="AZ68" s="4">
        <f t="shared" si="9"/>
        <v>13578.914492753624</v>
      </c>
      <c r="BA68" s="4"/>
      <c r="BB68" s="4"/>
      <c r="BC68" s="4">
        <f>VLOOKUP(K68,'Справочные Данные'!$I$2:$J$262,2,0)</f>
        <v>71660</v>
      </c>
      <c r="BD68" s="4" t="str">
        <f>VLOOKUP(BC68,Z_SD_CUSTOMER!$A$2:$K$1599,10,0)</f>
        <v>47</v>
      </c>
      <c r="BE68" s="4" t="str">
        <f>VLOOKUP(BC68,Z_SD_CUSTOMER!$A$2:$L$1599,11,0)</f>
        <v>NORTHWEST</v>
      </c>
      <c r="BF68" s="4" t="str">
        <f>VLOOKUP(BC68,Z_SD_CUSTOMER!$A$2:$K$1599,11,0)</f>
        <v>NORTHWEST</v>
      </c>
      <c r="BG68" s="4">
        <v>245992</v>
      </c>
      <c r="BH68" s="72">
        <v>44480</v>
      </c>
    </row>
    <row r="69" spans="1:60" ht="46.5" hidden="1">
      <c r="A69" s="235">
        <v>44475</v>
      </c>
      <c r="B69" s="240" t="s">
        <v>56</v>
      </c>
      <c r="C69" s="221"/>
      <c r="D69" s="319" t="s">
        <v>425</v>
      </c>
      <c r="E69" s="514"/>
      <c r="F69" s="481"/>
      <c r="G69" s="338" t="s">
        <v>128</v>
      </c>
      <c r="H69" s="339" t="s">
        <v>129</v>
      </c>
      <c r="I69" s="337">
        <v>526310000000</v>
      </c>
      <c r="J69" s="338"/>
      <c r="K69" s="645" t="s">
        <v>479</v>
      </c>
      <c r="L69" s="240"/>
      <c r="M69" s="240"/>
      <c r="N69" s="240"/>
      <c r="O69" s="240" t="s">
        <v>178</v>
      </c>
      <c r="P69" s="240">
        <v>44479</v>
      </c>
      <c r="Q69" s="333" t="s">
        <v>180</v>
      </c>
      <c r="R69" s="240" t="s">
        <v>51</v>
      </c>
      <c r="S69" s="226">
        <v>2</v>
      </c>
      <c r="T69" s="226">
        <v>319</v>
      </c>
      <c r="U69" s="226"/>
      <c r="V69" s="253">
        <v>2001965</v>
      </c>
      <c r="W69" s="283">
        <v>201480079</v>
      </c>
      <c r="X69" s="241">
        <v>159697</v>
      </c>
      <c r="Y69" s="242">
        <v>90313.8</v>
      </c>
      <c r="Z69" s="127"/>
      <c r="AA69" s="127"/>
      <c r="AB69" s="127"/>
      <c r="AC69" s="127"/>
      <c r="AD69" s="127"/>
      <c r="AE69" s="13" t="str">
        <f>IF((Реестр!$AA69+Реестр!$AB69+Реестр!$AD69)=0,"",(Реестр!$AA69+Реестр!$AB69+Реестр!$AD69))</f>
        <v/>
      </c>
      <c r="AF69" s="13"/>
      <c r="AG69" s="13" t="str">
        <f>IF(IFERROR((Реестр!$AE69-Реестр!$AF69), "")=0,"",IFERROR(Реестр!$AE69-Реестр!$AF69, ""))</f>
        <v/>
      </c>
      <c r="AH69" s="534" t="str">
        <f>IF(IFERROR((Реестр!$AE69/Реестр!$AF69)-100%, "")=0,"",IFERROR((Реестр!$AE69/Реестр!$AF69)-100%, ""))</f>
        <v/>
      </c>
      <c r="AI69" s="448">
        <f>IF(IFERROR(Реестр!$AN69/Реестр!$T69,"")=0,"",IFERROR(Реестр!$AN69/Реестр!$T69,""))</f>
        <v>27.487681159420287</v>
      </c>
      <c r="AJ69" s="448">
        <f>IF(IFERROR(Реестр!$AN69/Реестр!$S69,"")=0,"",IFERROR(Реестр!$AN69/Реестр!$S69,""))</f>
        <v>4384.2851449275358</v>
      </c>
      <c r="AK69" s="448" t="str">
        <f>IFERROR(Реестр!$AN69/Реестр!$U69,"")</f>
        <v/>
      </c>
      <c r="AL69" s="594">
        <v>1171896</v>
      </c>
      <c r="AM69" s="767">
        <v>1143379</v>
      </c>
      <c r="AN69" s="630">
        <f>((T69/(T68+T67+T70+T71+T69)*AE67))</f>
        <v>8768.5702898550717</v>
      </c>
      <c r="AO69" s="535">
        <f>IF(IFERROR(AZ69/Реестр!$Y69,"")=0,"",IFERROR(AZ69/Реестр!$Y69,""))</f>
        <v>9.7090038176392432E-2</v>
      </c>
      <c r="AP69" s="535">
        <f>IFERROR(Реестр!$AO69-7%,"")</f>
        <v>2.7090038176392425E-2</v>
      </c>
      <c r="AQ69" s="13"/>
      <c r="AR69" s="752"/>
      <c r="AS69" s="551">
        <f>IF(IFERROR(Реестр!$AI69*1000,"")=0,"",IFERROR(Реестр!$AI69*1000,""))</f>
        <v>27487.681159420288</v>
      </c>
      <c r="AT69" s="5">
        <f>IF(IFERROR(Реестр!$AS69/80,"")=0,"",IFERROR(Реестр!$AS69/80,""))</f>
        <v>343.59601449275362</v>
      </c>
      <c r="AU69" s="4">
        <f t="shared" si="6"/>
        <v>6321.9660000000013</v>
      </c>
      <c r="AV69" s="4">
        <f t="shared" si="7"/>
        <v>2446.6042898550704</v>
      </c>
      <c r="AW69" s="4"/>
      <c r="AX69" s="4" t="str">
        <f t="shared" si="8"/>
        <v/>
      </c>
      <c r="AY69" s="4"/>
      <c r="AZ69" s="4">
        <f t="shared" si="9"/>
        <v>8768.5702898550717</v>
      </c>
      <c r="BA69" s="4"/>
      <c r="BB69" s="4"/>
      <c r="BC69" s="4">
        <f>VLOOKUP(K69,'Справочные Данные'!$I$2:$J$262,2,0)</f>
        <v>53762</v>
      </c>
      <c r="BD69" s="4" t="str">
        <f>VLOOKUP(BC69,Z_SD_CUSTOMER!$A$2:$K$1599,10,0)</f>
        <v>47</v>
      </c>
      <c r="BE69" s="4" t="str">
        <f>VLOOKUP(BC69,Z_SD_CUSTOMER!$A$2:$L$1599,11,0)</f>
        <v>CENTRAL</v>
      </c>
      <c r="BF69" s="4" t="str">
        <f>VLOOKUP(BC69,Z_SD_CUSTOMER!$A$2:$K$1599,11,0)</f>
        <v>CENTRAL</v>
      </c>
      <c r="BG69" s="4">
        <v>245992</v>
      </c>
      <c r="BH69" s="72">
        <v>44480</v>
      </c>
    </row>
    <row r="70" spans="1:60" ht="46.5" hidden="1">
      <c r="A70" s="220">
        <v>44475</v>
      </c>
      <c r="B70" s="240" t="s">
        <v>56</v>
      </c>
      <c r="C70" s="221"/>
      <c r="D70" s="319" t="s">
        <v>425</v>
      </c>
      <c r="E70" s="514"/>
      <c r="F70" s="480"/>
      <c r="G70" s="338" t="s">
        <v>128</v>
      </c>
      <c r="H70" s="339" t="s">
        <v>129</v>
      </c>
      <c r="I70" s="337">
        <v>526310000000</v>
      </c>
      <c r="J70" s="338"/>
      <c r="K70" s="645" t="s">
        <v>479</v>
      </c>
      <c r="L70" s="225"/>
      <c r="M70" s="225"/>
      <c r="N70" s="225"/>
      <c r="O70" s="225" t="s">
        <v>178</v>
      </c>
      <c r="P70" s="225"/>
      <c r="Q70" s="330"/>
      <c r="R70" s="225"/>
      <c r="S70" s="340">
        <v>3</v>
      </c>
      <c r="T70" s="340">
        <v>87</v>
      </c>
      <c r="U70" s="340"/>
      <c r="V70" s="244">
        <v>2002555</v>
      </c>
      <c r="W70" s="341">
        <v>201480083</v>
      </c>
      <c r="X70" s="244">
        <v>160840</v>
      </c>
      <c r="Y70" s="245">
        <v>29265.119999999999</v>
      </c>
      <c r="Z70" s="752"/>
      <c r="AA70" s="752"/>
      <c r="AB70" s="752"/>
      <c r="AC70" s="752"/>
      <c r="AD70" s="752"/>
      <c r="AE70" s="13" t="str">
        <f>IF((Реестр!$AA70+Реестр!$AB70+Реестр!$AD70)=0,"",(Реестр!$AA70+Реестр!$AB70+Реестр!$AD70))</f>
        <v/>
      </c>
      <c r="AF70" s="13"/>
      <c r="AG70" s="13" t="str">
        <f>IF(IFERROR((Реестр!$AE70-Реестр!$AF70), "")=0,"",IFERROR(Реестр!$AE70-Реестр!$AF70, ""))</f>
        <v/>
      </c>
      <c r="AH70" s="534" t="str">
        <f>IF(IFERROR((Реестр!$AE70/Реестр!$AF70)-100%, "")=0,"",IFERROR((Реестр!$AE70/Реестр!$AF70)-100%, ""))</f>
        <v/>
      </c>
      <c r="AI70" s="448">
        <f>IF(IFERROR(Реестр!$AN70/Реестр!$T70,"")=0,"",IFERROR(Реестр!$AN70/Реестр!$T70,""))</f>
        <v>27.487681159420291</v>
      </c>
      <c r="AJ70" s="448">
        <f>IF(IFERROR(Реестр!$AN70/Реестр!$S70,"")=0,"",IFERROR(Реестр!$AN70/Реестр!$S70,""))</f>
        <v>797.14275362318847</v>
      </c>
      <c r="AK70" s="448" t="str">
        <f>IFERROR(Реестр!$AN70/Реестр!$U70,"")</f>
        <v/>
      </c>
      <c r="AL70" s="594">
        <v>1171896</v>
      </c>
      <c r="AM70" s="767">
        <v>1143379</v>
      </c>
      <c r="AN70" s="630">
        <f>((T70/(T69+T68+T71+T67+T70)*AE67))</f>
        <v>2391.4282608695653</v>
      </c>
      <c r="AO70" s="535">
        <f>IF(IFERROR(AZ70/Реестр!$Y70,"")=0,"",IFERROR(AZ70/Реестр!$Y70,""))</f>
        <v>8.1715990259720969E-2</v>
      </c>
      <c r="AP70" s="535">
        <f>IFERROR(Реестр!$AO70-7%,"")</f>
        <v>1.1715990259720963E-2</v>
      </c>
      <c r="AQ70" s="13"/>
      <c r="AR70" s="752"/>
      <c r="AS70" s="551">
        <f>IF(IFERROR(Реестр!$AI70*1000,"")=0,"",IFERROR(Реестр!$AI70*1000,""))</f>
        <v>27487.681159420292</v>
      </c>
      <c r="AT70" s="5">
        <f>IF(IFERROR(Реестр!$AS70/80,"")=0,"",IFERROR(Реестр!$AS70/80,""))</f>
        <v>343.59601449275362</v>
      </c>
      <c r="AU70" s="4">
        <f t="shared" si="6"/>
        <v>2048.5584000000003</v>
      </c>
      <c r="AV70" s="4">
        <f t="shared" si="7"/>
        <v>342.86986086956495</v>
      </c>
      <c r="AW70" s="4"/>
      <c r="AX70" s="4" t="str">
        <f t="shared" si="8"/>
        <v/>
      </c>
      <c r="AY70" s="4"/>
      <c r="AZ70" s="4">
        <f t="shared" si="9"/>
        <v>2391.4282608695653</v>
      </c>
      <c r="BA70" s="4"/>
      <c r="BB70" s="4"/>
      <c r="BC70" s="4">
        <f>VLOOKUP(K70,'Справочные Данные'!$I$2:$J$262,2,0)</f>
        <v>53762</v>
      </c>
      <c r="BD70" s="4" t="str">
        <f>VLOOKUP(BC70,Z_SD_CUSTOMER!$A$2:$K$1599,10,0)</f>
        <v>47</v>
      </c>
      <c r="BE70" s="4" t="str">
        <f>VLOOKUP(BC70,Z_SD_CUSTOMER!$A$2:$L$1599,11,0)</f>
        <v>CENTRAL</v>
      </c>
      <c r="BF70" s="4" t="str">
        <f>VLOOKUP(BC70,Z_SD_CUSTOMER!$A$2:$K$1599,11,0)</f>
        <v>CENTRAL</v>
      </c>
      <c r="BG70" s="4">
        <v>245992</v>
      </c>
      <c r="BH70" s="72">
        <v>44480</v>
      </c>
    </row>
    <row r="71" spans="1:60" ht="46.5" hidden="1">
      <c r="A71" s="235">
        <v>44475</v>
      </c>
      <c r="B71" s="240" t="s">
        <v>56</v>
      </c>
      <c r="C71" s="221"/>
      <c r="D71" s="319" t="s">
        <v>425</v>
      </c>
      <c r="E71" s="514"/>
      <c r="F71" s="481"/>
      <c r="G71" s="338" t="s">
        <v>128</v>
      </c>
      <c r="H71" s="339" t="s">
        <v>129</v>
      </c>
      <c r="I71" s="337">
        <v>526310000000</v>
      </c>
      <c r="J71" s="338"/>
      <c r="K71" s="645" t="s">
        <v>479</v>
      </c>
      <c r="L71" s="240"/>
      <c r="M71" s="240"/>
      <c r="N71" s="240"/>
      <c r="O71" s="240" t="s">
        <v>178</v>
      </c>
      <c r="P71" s="240"/>
      <c r="Q71" s="333"/>
      <c r="R71" s="240"/>
      <c r="S71" s="340">
        <v>1</v>
      </c>
      <c r="T71" s="340">
        <v>11</v>
      </c>
      <c r="U71" s="340"/>
      <c r="V71" s="241">
        <v>2002556</v>
      </c>
      <c r="W71" s="342">
        <v>201480081</v>
      </c>
      <c r="X71" s="241">
        <v>160912</v>
      </c>
      <c r="Y71" s="242">
        <v>2571.6</v>
      </c>
      <c r="Z71" s="127"/>
      <c r="AA71" s="127"/>
      <c r="AB71" s="127"/>
      <c r="AC71" s="127"/>
      <c r="AD71" s="127"/>
      <c r="AE71" s="13" t="str">
        <f>IF((Реестр!$AA71+Реестр!$AB71+Реестр!$AD71)=0,"",(Реестр!$AA71+Реестр!$AB71+Реестр!$AD71))</f>
        <v/>
      </c>
      <c r="AF71" s="13"/>
      <c r="AG71" s="13" t="str">
        <f>IF(IFERROR((Реестр!$AE71-Реестр!$AF71), "")=0,"",IFERROR(Реестр!$AE71-Реестр!$AF71, ""))</f>
        <v/>
      </c>
      <c r="AH71" s="534" t="str">
        <f>IF(IFERROR((Реестр!$AE71/Реестр!$AF71)-100%, "")=0,"",IFERROR((Реестр!$AE71/Реестр!$AF71)-100%, ""))</f>
        <v/>
      </c>
      <c r="AI71" s="448">
        <f>IF(IFERROR(Реестр!$AN71/Реестр!$T71,"")=0,"",IFERROR(Реестр!$AN71/Реестр!$T71,""))</f>
        <v>27.487681159420287</v>
      </c>
      <c r="AJ71" s="448">
        <f>IF(IFERROR(Реестр!$AN71/Реестр!$S71,"")=0,"",IFERROR(Реестр!$AN71/Реестр!$S71,""))</f>
        <v>302.36449275362315</v>
      </c>
      <c r="AK71" s="448" t="str">
        <f>IFERROR(Реестр!$AN71/Реестр!$U71,"")</f>
        <v/>
      </c>
      <c r="AL71" s="594">
        <v>1171896</v>
      </c>
      <c r="AM71" s="767">
        <v>1143379</v>
      </c>
      <c r="AN71" s="630">
        <f>((T71/(T70+T69+T67+T68+T71)*AE67))</f>
        <v>302.36449275362315</v>
      </c>
      <c r="AO71" s="535">
        <f>IF(IFERROR(AZ71/Реестр!$Y71,"")=0,"",IFERROR(AZ71/Реестр!$Y71,""))</f>
        <v>0.11757835306953771</v>
      </c>
      <c r="AP71" s="535">
        <f>IFERROR(Реестр!$AO71-7%,"")</f>
        <v>4.7578353069537699E-2</v>
      </c>
      <c r="AQ71" s="13"/>
      <c r="AR71" s="752"/>
      <c r="AS71" s="551">
        <f>IF(IFERROR(Реестр!$AI71*1000,"")=0,"",IFERROR(Реестр!$AI71*1000,""))</f>
        <v>27487.681159420288</v>
      </c>
      <c r="AT71" s="5">
        <f>IF(IFERROR(Реестр!$AS71/80,"")=0,"",IFERROR(Реестр!$AS71/80,""))</f>
        <v>343.59601449275362</v>
      </c>
      <c r="AU71" s="4">
        <f t="shared" si="6"/>
        <v>180.012</v>
      </c>
      <c r="AV71" s="4">
        <f t="shared" si="7"/>
        <v>122.35249275362315</v>
      </c>
      <c r="AW71" s="4"/>
      <c r="AX71" s="4" t="str">
        <f t="shared" si="8"/>
        <v/>
      </c>
      <c r="AY71" s="4"/>
      <c r="AZ71" s="4">
        <f t="shared" si="9"/>
        <v>302.36449275362315</v>
      </c>
      <c r="BA71" s="4"/>
      <c r="BB71" s="4"/>
      <c r="BC71" s="4">
        <f>VLOOKUP(K71,'Справочные Данные'!$I$2:$J$262,2,0)</f>
        <v>53762</v>
      </c>
      <c r="BD71" s="4" t="str">
        <f>VLOOKUP(BC71,Z_SD_CUSTOMER!$A$2:$K$1599,10,0)</f>
        <v>47</v>
      </c>
      <c r="BE71" s="4" t="str">
        <f>VLOOKUP(BC71,Z_SD_CUSTOMER!$A$2:$L$1599,11,0)</f>
        <v>CENTRAL</v>
      </c>
      <c r="BF71" s="4" t="str">
        <f>VLOOKUP(BC71,Z_SD_CUSTOMER!$A$2:$K$1599,11,0)</f>
        <v>CENTRAL</v>
      </c>
      <c r="BG71" s="4">
        <v>245992</v>
      </c>
      <c r="BH71" s="72">
        <v>44480</v>
      </c>
    </row>
    <row r="72" spans="1:60" ht="76.5" hidden="1">
      <c r="A72" s="220">
        <v>44475</v>
      </c>
      <c r="B72" s="225" t="s">
        <v>54</v>
      </c>
      <c r="C72" s="221"/>
      <c r="D72" s="319" t="s">
        <v>425</v>
      </c>
      <c r="E72" s="514"/>
      <c r="F72" s="480"/>
      <c r="G72" s="343" t="s">
        <v>105</v>
      </c>
      <c r="H72" s="343" t="s">
        <v>109</v>
      </c>
      <c r="I72" s="344">
        <v>526020000000</v>
      </c>
      <c r="J72" s="343" t="s">
        <v>112</v>
      </c>
      <c r="K72" s="646" t="s">
        <v>486</v>
      </c>
      <c r="L72" s="225"/>
      <c r="M72" s="225"/>
      <c r="N72" s="225"/>
      <c r="O72" s="225" t="s">
        <v>189</v>
      </c>
      <c r="P72" s="225">
        <v>44477</v>
      </c>
      <c r="Q72" s="330" t="s">
        <v>122</v>
      </c>
      <c r="R72" s="225"/>
      <c r="S72" s="248">
        <v>1</v>
      </c>
      <c r="T72" s="248">
        <v>294</v>
      </c>
      <c r="U72" s="248"/>
      <c r="V72" s="260">
        <v>2002582</v>
      </c>
      <c r="W72" s="261">
        <v>201480070</v>
      </c>
      <c r="X72" s="260">
        <v>6427288461</v>
      </c>
      <c r="Y72" s="345">
        <v>80355</v>
      </c>
      <c r="Z72" s="752"/>
      <c r="AA72" s="752">
        <v>32033</v>
      </c>
      <c r="AB72" s="752">
        <v>1700</v>
      </c>
      <c r="AC72" s="752"/>
      <c r="AD72" s="752"/>
      <c r="AE72" s="13">
        <f>IF((Реестр!$AA72+Реестр!$AB72+Реестр!$AD72)=0,"",(Реестр!$AA72+Реестр!$AB72+Реестр!$AD72))</f>
        <v>33733</v>
      </c>
      <c r="AF72" s="13">
        <v>33733</v>
      </c>
      <c r="AG72" s="13" t="str">
        <f>IF(IFERROR((Реестр!$AE72-Реестр!$AF72), "")=0,"",IFERROR(Реестр!$AE72-Реестр!$AF72, ""))</f>
        <v/>
      </c>
      <c r="AH72" s="534" t="str">
        <f>IF(IFERROR((Реестр!$AE72/Реестр!$AF72)-100%, "")=0,"",IFERROR((Реестр!$AE72/Реестр!$AF72)-100%, ""))</f>
        <v/>
      </c>
      <c r="AI72" s="448">
        <f>IF(IFERROR(Реестр!$AN72/Реестр!$T72,"")=0,"",IFERROR(Реестр!$AN72/Реестр!$T72,""))</f>
        <v>91.170270270270265</v>
      </c>
      <c r="AJ72" s="448">
        <f>IF(IFERROR(Реестр!$AN72/Реестр!$S72,"")=0,"",IFERROR(Реестр!$AN72/Реестр!$S72,""))</f>
        <v>26804.059459459459</v>
      </c>
      <c r="AK72" s="448" t="str">
        <f>IFERROR(Реестр!$AN72/Реестр!$U72,"")</f>
        <v/>
      </c>
      <c r="AL72" s="765">
        <v>1171897</v>
      </c>
      <c r="AM72" s="767">
        <v>1143380</v>
      </c>
      <c r="AN72" s="630">
        <f>((T72/(T73+T72)*AE72))</f>
        <v>26804.059459459459</v>
      </c>
      <c r="AO72" s="535">
        <f>IF(IFERROR(AZ72/Реестр!$Y72,"")=0,"",IFERROR(AZ72/Реестр!$Y72,""))</f>
        <v>0.3335705240428033</v>
      </c>
      <c r="AP72" s="535">
        <f>IFERROR(Реестр!$AO72-7%,"")</f>
        <v>0.26357052404280329</v>
      </c>
      <c r="AQ72" s="13"/>
      <c r="AR72" s="752"/>
      <c r="AS72" s="551">
        <f>IF(IFERROR(Реестр!$AI72*1000,"")=0,"",IFERROR(Реестр!$AI72*1000,""))</f>
        <v>91170.270270270266</v>
      </c>
      <c r="AT72" s="5">
        <f>IF(IFERROR(Реестр!$AS72/80,"")=0,"",IFERROR(Реестр!$AS72/80,""))</f>
        <v>1139.6283783783783</v>
      </c>
      <c r="AU72" s="4">
        <f t="shared" si="6"/>
        <v>5624.85</v>
      </c>
      <c r="AV72" s="4">
        <f t="shared" si="7"/>
        <v>21179.20945945946</v>
      </c>
      <c r="AW72" s="4"/>
      <c r="AX72" s="4" t="str">
        <f t="shared" si="8"/>
        <v/>
      </c>
      <c r="AY72" s="4"/>
      <c r="AZ72" s="4">
        <f t="shared" si="9"/>
        <v>26804.059459459459</v>
      </c>
      <c r="BA72" s="4"/>
      <c r="BB72" s="4"/>
      <c r="BC72" s="4">
        <f>VLOOKUP(K72,'Справочные Данные'!$I$2:$J$262,2,0)</f>
        <v>64660</v>
      </c>
      <c r="BD72" s="4" t="str">
        <f>VLOOKUP(BC72,Z_SD_CUSTOMER!$A$2:$K$1599,10,0)</f>
        <v>78</v>
      </c>
      <c r="BE72" s="4" t="str">
        <f>VLOOKUP(BC72,Z_SD_CUSTOMER!$A$2:$L$1599,11,0)</f>
        <v>NORTHWEST</v>
      </c>
      <c r="BF72" s="4" t="str">
        <f>VLOOKUP(BC72,Z_SD_CUSTOMER!$A$2:$K$1599,11,0)</f>
        <v>NORTHWEST</v>
      </c>
      <c r="BG72" s="4">
        <v>245992</v>
      </c>
      <c r="BH72" s="72">
        <v>44480</v>
      </c>
    </row>
    <row r="73" spans="1:60" ht="61.5" hidden="1">
      <c r="A73" s="235">
        <v>44475</v>
      </c>
      <c r="B73" s="225" t="s">
        <v>54</v>
      </c>
      <c r="C73" s="221"/>
      <c r="D73" s="319" t="s">
        <v>425</v>
      </c>
      <c r="E73" s="514"/>
      <c r="F73" s="481"/>
      <c r="G73" s="343" t="s">
        <v>105</v>
      </c>
      <c r="H73" s="343" t="s">
        <v>109</v>
      </c>
      <c r="I73" s="344">
        <v>526020000000</v>
      </c>
      <c r="J73" s="343"/>
      <c r="K73" s="646" t="s">
        <v>529</v>
      </c>
      <c r="L73" s="240"/>
      <c r="M73" s="240"/>
      <c r="N73" s="240"/>
      <c r="O73" s="240" t="s">
        <v>155</v>
      </c>
      <c r="P73" s="240">
        <v>44477</v>
      </c>
      <c r="Q73" s="333" t="s">
        <v>190</v>
      </c>
      <c r="R73" s="240"/>
      <c r="S73" s="226">
        <v>1</v>
      </c>
      <c r="T73" s="226">
        <v>76</v>
      </c>
      <c r="U73" s="226"/>
      <c r="V73" s="253">
        <v>2002553</v>
      </c>
      <c r="W73" s="283">
        <v>201480085</v>
      </c>
      <c r="X73" s="241">
        <v>6427288462</v>
      </c>
      <c r="Y73" s="242">
        <v>17510.400000000001</v>
      </c>
      <c r="Z73" s="127"/>
      <c r="AA73" s="127"/>
      <c r="AB73" s="127"/>
      <c r="AC73" s="127"/>
      <c r="AD73" s="127"/>
      <c r="AE73" s="13" t="str">
        <f>IF((Реестр!$AA73+Реестр!$AB73+Реестр!$AD73)=0,"",(Реестр!$AA73+Реестр!$AB73+Реестр!$AD73))</f>
        <v/>
      </c>
      <c r="AF73" s="13"/>
      <c r="AG73" s="13" t="str">
        <f>IF(IFERROR((Реестр!$AE73-Реестр!$AF73), "")=0,"",IFERROR(Реестр!$AE73-Реестр!$AF73, ""))</f>
        <v/>
      </c>
      <c r="AH73" s="534" t="str">
        <f>IF(IFERROR((Реестр!$AE73/Реестр!$AF73)-100%, "")=0,"",IFERROR((Реестр!$AE73/Реестр!$AF73)-100%, ""))</f>
        <v/>
      </c>
      <c r="AI73" s="448">
        <f>IF(IFERROR(Реестр!$AN73/Реестр!$T73,"")=0,"",IFERROR(Реестр!$AN73/Реестр!$T73,""))</f>
        <v>91.170270270270265</v>
      </c>
      <c r="AJ73" s="448">
        <f>IF(IFERROR(Реестр!$AN73/Реестр!$S73,"")=0,"",IFERROR(Реестр!$AN73/Реестр!$S73,""))</f>
        <v>6928.9405405405405</v>
      </c>
      <c r="AK73" s="448" t="str">
        <f>IFERROR(Реестр!$AN73/Реестр!$U73,"")</f>
        <v/>
      </c>
      <c r="AL73" s="765">
        <v>1171897</v>
      </c>
      <c r="AM73" s="767">
        <v>1143380</v>
      </c>
      <c r="AN73" s="630">
        <f>((T73/(T72+T73)*AE72))</f>
        <v>6928.9405405405405</v>
      </c>
      <c r="AO73" s="535">
        <f>IF(IFERROR(AZ73/Реестр!$Y73,"")=0,"",IFERROR(AZ73/Реестр!$Y73,""))</f>
        <v>0.39570429804804802</v>
      </c>
      <c r="AP73" s="535">
        <f>IFERROR(Реестр!$AO73-7%,"")</f>
        <v>0.32570429804804801</v>
      </c>
      <c r="AQ73" s="13"/>
      <c r="AR73" s="752"/>
      <c r="AS73" s="551">
        <f>IF(IFERROR(Реестр!$AI73*1000,"")=0,"",IFERROR(Реестр!$AI73*1000,""))</f>
        <v>91170.270270270266</v>
      </c>
      <c r="AT73" s="5">
        <f>IF(IFERROR(Реестр!$AS73/80,"")=0,"",IFERROR(Реестр!$AS73/80,""))</f>
        <v>1139.6283783783783</v>
      </c>
      <c r="AU73" s="4">
        <f t="shared" si="6"/>
        <v>1225.7280000000003</v>
      </c>
      <c r="AV73" s="4">
        <f t="shared" si="7"/>
        <v>5703.2125405405404</v>
      </c>
      <c r="AW73" s="4"/>
      <c r="AX73" s="4" t="str">
        <f t="shared" si="8"/>
        <v/>
      </c>
      <c r="AY73" s="4"/>
      <c r="AZ73" s="4">
        <f t="shared" si="9"/>
        <v>6928.9405405405405</v>
      </c>
      <c r="BA73" s="4"/>
      <c r="BB73" s="4"/>
      <c r="BC73" s="4">
        <f>VLOOKUP(K73,'Справочные Данные'!$I$2:$J$262,2,0)</f>
        <v>80113</v>
      </c>
      <c r="BD73" s="4" t="str">
        <f>VLOOKUP(BC73,Z_SD_CUSTOMER!$A$2:$K$1599,10,0)</f>
        <v>78</v>
      </c>
      <c r="BE73" s="4" t="str">
        <f>VLOOKUP(BC73,Z_SD_CUSTOMER!$A$2:$L$1599,11,0)</f>
        <v>NORTHWEST</v>
      </c>
      <c r="BF73" s="4" t="str">
        <f>VLOOKUP(BC73,Z_SD_CUSTOMER!$A$2:$K$1599,11,0)</f>
        <v>NORTHWEST</v>
      </c>
      <c r="BG73" s="4">
        <v>245992</v>
      </c>
      <c r="BH73" s="72">
        <v>44480</v>
      </c>
    </row>
    <row r="74" spans="1:60" ht="295.5" hidden="1">
      <c r="A74" s="220">
        <v>44475</v>
      </c>
      <c r="B74" s="225" t="s">
        <v>54</v>
      </c>
      <c r="C74" s="222"/>
      <c r="D74" s="346" t="s">
        <v>257</v>
      </c>
      <c r="E74" s="517"/>
      <c r="F74" s="486" t="s">
        <v>188</v>
      </c>
      <c r="G74" s="247" t="s">
        <v>181</v>
      </c>
      <c r="H74" s="347" t="s">
        <v>183</v>
      </c>
      <c r="I74" s="247" t="s">
        <v>184</v>
      </c>
      <c r="J74" s="246" t="s">
        <v>185</v>
      </c>
      <c r="K74" s="646" t="s">
        <v>583</v>
      </c>
      <c r="L74" s="225"/>
      <c r="M74" s="225"/>
      <c r="N74" s="225"/>
      <c r="O74" s="225" t="s">
        <v>191</v>
      </c>
      <c r="P74" s="225">
        <v>44476</v>
      </c>
      <c r="Q74" s="330"/>
      <c r="R74" s="225"/>
      <c r="S74" s="248">
        <v>1</v>
      </c>
      <c r="T74" s="248">
        <v>233</v>
      </c>
      <c r="U74" s="340"/>
      <c r="V74" s="348">
        <v>2002943</v>
      </c>
      <c r="W74" s="349">
        <v>201479499</v>
      </c>
      <c r="X74" s="260"/>
      <c r="Y74" s="263">
        <v>60865.66</v>
      </c>
      <c r="Z74" s="752"/>
      <c r="AA74" s="752">
        <v>12711</v>
      </c>
      <c r="AB74" s="752"/>
      <c r="AC74" s="752"/>
      <c r="AD74" s="752"/>
      <c r="AE74" s="13">
        <f>IF((Реестр!$AA74+Реестр!$AB74+Реестр!$AD74)=0,"",(Реестр!$AA74+Реестр!$AB74+Реестр!$AD74))</f>
        <v>12711</v>
      </c>
      <c r="AF74" s="13">
        <v>12711</v>
      </c>
      <c r="AG74" s="13" t="str">
        <f>IF(IFERROR((Реестр!$AE74-Реестр!$AF74), "")=0,"",IFERROR(Реестр!$AE74-Реестр!$AF74, ""))</f>
        <v/>
      </c>
      <c r="AH74" s="534" t="str">
        <f>IF(IFERROR((Реестр!$AE74/Реестр!$AF74)-100%, "")=0,"",IFERROR((Реестр!$AE74/Реестр!$AF74)-100%, ""))</f>
        <v/>
      </c>
      <c r="AI74" s="448">
        <f>IF(IFERROR(Реестр!$AN74/Реестр!$T74,"")=0,"",IFERROR(Реестр!$AN74/Реестр!$T74,""))</f>
        <v>54.553648068669531</v>
      </c>
      <c r="AJ74" s="448">
        <f>IF(IFERROR(Реестр!$AN74/Реестр!$S74,"")=0,"",IFERROR(Реестр!$AN74/Реестр!$S74,""))</f>
        <v>12711</v>
      </c>
      <c r="AK74" s="448" t="str">
        <f>IFERROR(Реестр!$AN74/Реестр!$U74,"")</f>
        <v/>
      </c>
      <c r="AL74" s="765">
        <v>1171898</v>
      </c>
      <c r="AM74" s="767">
        <v>1143381</v>
      </c>
      <c r="AN74" s="630">
        <f>Реестр!$T74/(Реестр!$T74)*Реестр!AE74</f>
        <v>12711</v>
      </c>
      <c r="AO74" s="535">
        <f>IF(IFERROR(AZ74/Реестр!$Y74,"")=0,"",IFERROR(AZ74/Реестр!$Y74,""))</f>
        <v>0.20883696981187749</v>
      </c>
      <c r="AP74" s="535">
        <f>IFERROR(Реестр!$AO74-7%,"")</f>
        <v>0.13883696981187749</v>
      </c>
      <c r="AQ74" s="13"/>
      <c r="AR74" s="752"/>
      <c r="AS74" s="551">
        <f>IF(IFERROR(Реестр!$AI74*1000,"")=0,"",IFERROR(Реестр!$AI74*1000,""))</f>
        <v>54553.648068669529</v>
      </c>
      <c r="AT74" s="5">
        <f>IF(IFERROR(Реестр!$AS74/80,"")=0,"",IFERROR(Реестр!$AS74/80,""))</f>
        <v>681.92060085836908</v>
      </c>
      <c r="AU74" s="4">
        <f t="shared" si="6"/>
        <v>4260.5962000000009</v>
      </c>
      <c r="AV74" s="4">
        <f t="shared" si="7"/>
        <v>8450.4038</v>
      </c>
      <c r="AW74" s="4"/>
      <c r="AX74" s="4" t="str">
        <f t="shared" si="8"/>
        <v/>
      </c>
      <c r="AY74" s="4"/>
      <c r="AZ74" s="4">
        <f t="shared" si="9"/>
        <v>12711</v>
      </c>
      <c r="BA74" s="4"/>
      <c r="BB74" s="4"/>
      <c r="BC74" s="4">
        <f>VLOOKUP(K74,'Справочные Данные'!$I$2:$J$262,2,0)</f>
        <v>64510</v>
      </c>
      <c r="BD74" s="4" t="str">
        <f>VLOOKUP(BC74,Z_SD_CUSTOMER!$A$2:$K$1599,10,0)</f>
        <v>54</v>
      </c>
      <c r="BE74" s="4" t="str">
        <f>VLOOKUP(BC74,Z_SD_CUSTOMER!$A$2:$L$1599,11,0)</f>
        <v>SIBERIAN</v>
      </c>
      <c r="BF74" s="4" t="str">
        <f>VLOOKUP(BC74,Z_SD_CUSTOMER!$A$2:$K$1599,11,0)</f>
        <v>SIBERIAN</v>
      </c>
      <c r="BG74" s="4">
        <v>345</v>
      </c>
      <c r="BH74" s="4"/>
    </row>
    <row r="75" spans="1:60" ht="136.5" hidden="1">
      <c r="A75" s="235">
        <v>44475</v>
      </c>
      <c r="B75" s="240" t="s">
        <v>58</v>
      </c>
      <c r="C75" s="221"/>
      <c r="D75" s="350" t="s">
        <v>425</v>
      </c>
      <c r="E75" s="518"/>
      <c r="F75" s="481"/>
      <c r="G75" s="351" t="s">
        <v>182</v>
      </c>
      <c r="H75" s="352" t="s">
        <v>186</v>
      </c>
      <c r="I75" s="353">
        <v>525628000000</v>
      </c>
      <c r="J75" s="351" t="s">
        <v>187</v>
      </c>
      <c r="K75" s="646" t="s">
        <v>434</v>
      </c>
      <c r="L75" s="240"/>
      <c r="M75" s="240"/>
      <c r="N75" s="240"/>
      <c r="O75" s="240" t="s">
        <v>191</v>
      </c>
      <c r="P75" s="240">
        <v>44476</v>
      </c>
      <c r="Q75" s="240" t="s">
        <v>173</v>
      </c>
      <c r="R75" s="240"/>
      <c r="S75" s="248">
        <v>10</v>
      </c>
      <c r="T75" s="248">
        <v>2908</v>
      </c>
      <c r="U75" s="340"/>
      <c r="V75" s="354">
        <v>2002029</v>
      </c>
      <c r="W75" s="62">
        <v>201480132</v>
      </c>
      <c r="X75" s="250"/>
      <c r="Y75" s="251">
        <v>445884.72</v>
      </c>
      <c r="Z75" s="127"/>
      <c r="AA75" s="127">
        <v>15200</v>
      </c>
      <c r="AB75" s="127"/>
      <c r="AC75" s="127"/>
      <c r="AD75" s="127"/>
      <c r="AE75" s="13">
        <f>IF((Реестр!$AA75+Реестр!$AB75+Реестр!$AD75)=0,"",(Реестр!$AA75+Реестр!$AB75+Реестр!$AD75))</f>
        <v>15200</v>
      </c>
      <c r="AF75" s="13">
        <v>15200</v>
      </c>
      <c r="AG75" s="13" t="str">
        <f>IF(IFERROR((Реестр!$AE75-Реестр!$AF75), "")=0,"",IFERROR(Реестр!$AE75-Реестр!$AF75, ""))</f>
        <v/>
      </c>
      <c r="AH75" s="534" t="str">
        <f>IF(IFERROR((Реестр!$AE75/Реестр!$AF75)-100%, "")=0,"",IFERROR((Реестр!$AE75/Реестр!$AF75)-100%, ""))</f>
        <v/>
      </c>
      <c r="AI75" s="448">
        <f>IF(IFERROR(Реестр!$AN75/Реестр!$T75,"")=0,"",IFERROR(Реестр!$AN75/Реестр!$T75,""))</f>
        <v>5.226960110041265</v>
      </c>
      <c r="AJ75" s="448">
        <f>IF(IFERROR(Реестр!$AN75/Реестр!$S75,"")=0,"",IFERROR(Реестр!$AN75/Реестр!$S75,""))</f>
        <v>1520</v>
      </c>
      <c r="AK75" s="448" t="str">
        <f>IFERROR(Реестр!$AN75/Реестр!$U75,"")</f>
        <v/>
      </c>
      <c r="AL75" s="594">
        <v>1171899</v>
      </c>
      <c r="AM75" s="767">
        <v>1143382</v>
      </c>
      <c r="AN75" s="630">
        <f>Реестр!$T75/(Реестр!$T75)*Реестр!AE75</f>
        <v>15200</v>
      </c>
      <c r="AO75" s="535">
        <f>IF(IFERROR(AZ75/Реестр!$Y75,"")=0,"",IFERROR(AZ75/Реестр!$Y75,""))</f>
        <v>3.4089528791208634E-2</v>
      </c>
      <c r="AP75" s="535">
        <f>IFERROR(Реестр!$AO75-7%,"")</f>
        <v>-3.5910471208791372E-2</v>
      </c>
      <c r="AQ75" s="13"/>
      <c r="AR75" s="752"/>
      <c r="AS75" s="551">
        <f>IF(IFERROR(Реестр!$AI75*1000,"")=0,"",IFERROR(Реестр!$AI75*1000,""))</f>
        <v>5226.9601100412647</v>
      </c>
      <c r="AT75" s="5">
        <f>IF(IFERROR(Реестр!$AS75/80,"")=0,"",IFERROR(Реестр!$AS75/80,""))</f>
        <v>65.337001375515811</v>
      </c>
      <c r="AU75" s="4">
        <f t="shared" si="6"/>
        <v>31211.930400000001</v>
      </c>
      <c r="AV75" s="4">
        <f t="shared" si="7"/>
        <v>-16011.930400000001</v>
      </c>
      <c r="AW75" s="4"/>
      <c r="AX75" s="4" t="str">
        <f t="shared" si="8"/>
        <v/>
      </c>
      <c r="AY75" s="4"/>
      <c r="AZ75" s="4">
        <f t="shared" si="9"/>
        <v>15200</v>
      </c>
      <c r="BA75" s="4"/>
      <c r="BB75" s="4"/>
      <c r="BC75" s="4">
        <f>VLOOKUP(K75,'Справочные Данные'!$I$2:$J$262,2,0)</f>
        <v>71316</v>
      </c>
      <c r="BD75" s="4" t="str">
        <f>VLOOKUP(BC75,Z_SD_CUSTOMER!$A$2:$K$1599,10,0)</f>
        <v>50</v>
      </c>
      <c r="BE75" s="4" t="str">
        <f>VLOOKUP(BC75,Z_SD_CUSTOMER!$A$2:$L$1599,11,0)</f>
        <v>CENTRAL</v>
      </c>
      <c r="BF75" s="4" t="str">
        <f>VLOOKUP(BC75,Z_SD_CUSTOMER!$A$2:$K$1599,11,0)</f>
        <v>CENTRAL</v>
      </c>
      <c r="BG75" s="4">
        <v>245992</v>
      </c>
      <c r="BH75" s="72">
        <v>44480</v>
      </c>
    </row>
    <row r="76" spans="1:60" hidden="1">
      <c r="A76" s="220">
        <v>44475</v>
      </c>
      <c r="B76" s="225" t="s">
        <v>59</v>
      </c>
      <c r="C76" s="221"/>
      <c r="D76" s="355" t="s">
        <v>253</v>
      </c>
      <c r="E76" s="519"/>
      <c r="F76" s="480"/>
      <c r="G76" s="311" t="s">
        <v>141</v>
      </c>
      <c r="H76" s="356" t="s">
        <v>144</v>
      </c>
      <c r="I76" s="328"/>
      <c r="J76" s="328"/>
      <c r="K76" s="646" t="s">
        <v>541</v>
      </c>
      <c r="L76" s="306"/>
      <c r="M76" s="306"/>
      <c r="N76" s="306"/>
      <c r="O76" s="225"/>
      <c r="P76" s="225"/>
      <c r="Q76" s="225"/>
      <c r="R76" s="225"/>
      <c r="S76" s="248">
        <v>1</v>
      </c>
      <c r="T76" s="248">
        <v>267</v>
      </c>
      <c r="U76" s="248"/>
      <c r="V76" s="260">
        <v>2001821</v>
      </c>
      <c r="W76" s="249">
        <v>201479737</v>
      </c>
      <c r="X76" s="249"/>
      <c r="Y76" s="263">
        <v>106842.96</v>
      </c>
      <c r="Z76" s="752"/>
      <c r="AA76" s="752"/>
      <c r="AB76" s="752"/>
      <c r="AC76" s="752">
        <v>5932</v>
      </c>
      <c r="AD76" s="752"/>
      <c r="AE76" s="13" t="str">
        <f>IF((Реестр!$AA76+Реестр!$AB76+Реестр!$AD76)=0,"",(Реестр!$AA76+Реестр!$AB76+Реестр!$AD76))</f>
        <v/>
      </c>
      <c r="AF76" s="13"/>
      <c r="AG76" s="13" t="str">
        <f>IF(IFERROR((Реестр!$AE76-Реестр!$AF76), "")=0,"",IFERROR(Реестр!$AE76-Реестр!$AF76, ""))</f>
        <v/>
      </c>
      <c r="AH76" s="534" t="str">
        <f>IF(IFERROR((Реестр!$AE76/Реестр!$AF76)-100%, "")=0,"",IFERROR((Реестр!$AE76/Реестр!$AF76)-100%, ""))</f>
        <v/>
      </c>
      <c r="AI76" s="448" t="str">
        <f>IF(IFERROR(Реестр!$AN76/Реестр!$T76,"")=0,"",IFERROR(Реестр!$AN76/Реестр!$T76,""))</f>
        <v/>
      </c>
      <c r="AJ76" s="448" t="str">
        <f>IF(IFERROR(Реестр!$AN76/Реестр!$S76,"")=0,"",IFERROR(Реестр!$AN76/Реестр!$S76,""))</f>
        <v/>
      </c>
      <c r="AK76" s="448" t="str">
        <f>IFERROR(Реестр!$AN76/Реестр!$U76,"")</f>
        <v/>
      </c>
      <c r="AL76" s="765">
        <v>1171900</v>
      </c>
      <c r="AM76" s="767">
        <v>1143383</v>
      </c>
      <c r="AN76" s="630" t="e">
        <f>Реестр!$T76/(Реестр!$T76)*Реестр!AE76</f>
        <v>#VALUE!</v>
      </c>
      <c r="AO76" s="535" t="str">
        <f>IF(IFERROR(AZ76/Реестр!$Y76,"")=0,"",IFERROR(AZ76/Реестр!$Y76,""))</f>
        <v/>
      </c>
      <c r="AP76" s="535" t="str">
        <f>IFERROR(Реестр!$AO76-7%,"")</f>
        <v/>
      </c>
      <c r="AQ76" s="13"/>
      <c r="AR76" s="752"/>
      <c r="AS76" s="551" t="str">
        <f>IF(IFERROR(Реестр!$AI76*1000,"")=0,"",IFERROR(Реестр!$AI76*1000,""))</f>
        <v/>
      </c>
      <c r="AT76" s="5" t="str">
        <f>IF(IFERROR(Реестр!$AS76/80,"")=0,"",IFERROR(Реестр!$AS76/80,""))</f>
        <v/>
      </c>
      <c r="AU76" s="4">
        <f t="shared" si="6"/>
        <v>7479.0072000000009</v>
      </c>
      <c r="AV76" s="4" t="str">
        <f t="shared" si="7"/>
        <v/>
      </c>
      <c r="AW76" s="4"/>
      <c r="AX76" s="4">
        <f t="shared" si="8"/>
        <v>5932</v>
      </c>
      <c r="AY76" s="4"/>
      <c r="AZ76" s="4" t="str">
        <f t="shared" si="9"/>
        <v/>
      </c>
      <c r="BA76" s="4"/>
      <c r="BB76" s="4"/>
      <c r="BC76" s="4">
        <f>VLOOKUP(K76,'Справочные Данные'!$I$2:$J$262,2,0)</f>
        <v>53787</v>
      </c>
      <c r="BD76" s="4" t="str">
        <f>VLOOKUP(BC76,Z_SD_CUSTOMER!$A$2:$K$1599,10,0)</f>
        <v>74</v>
      </c>
      <c r="BE76" s="4" t="str">
        <f>VLOOKUP(BC76,Z_SD_CUSTOMER!$A$2:$L$1599,11,0)</f>
        <v>URAL</v>
      </c>
      <c r="BF76" s="4" t="str">
        <f>VLOOKUP(BC76,Z_SD_CUSTOMER!$A$2:$K$1599,11,0)</f>
        <v>URAL</v>
      </c>
      <c r="BG76" s="4"/>
      <c r="BH76" s="4"/>
    </row>
    <row r="77" spans="1:60" hidden="1">
      <c r="A77" s="235">
        <v>44475</v>
      </c>
      <c r="B77" s="225" t="s">
        <v>59</v>
      </c>
      <c r="C77" s="221"/>
      <c r="D77" s="355" t="s">
        <v>253</v>
      </c>
      <c r="E77" s="519"/>
      <c r="F77" s="481"/>
      <c r="G77" s="357" t="s">
        <v>141</v>
      </c>
      <c r="H77" s="358" t="s">
        <v>144</v>
      </c>
      <c r="I77" s="359"/>
      <c r="J77" s="359"/>
      <c r="K77" s="646" t="s">
        <v>494</v>
      </c>
      <c r="L77" s="306"/>
      <c r="M77" s="306"/>
      <c r="N77" s="306"/>
      <c r="O77" s="240"/>
      <c r="P77" s="240"/>
      <c r="Q77" s="240"/>
      <c r="R77" s="240"/>
      <c r="S77" s="226">
        <v>1</v>
      </c>
      <c r="T77" s="226">
        <v>86</v>
      </c>
      <c r="U77" s="226"/>
      <c r="V77" s="253">
        <v>2002401</v>
      </c>
      <c r="W77" s="227">
        <v>201479887</v>
      </c>
      <c r="X77" s="253">
        <v>6427271082</v>
      </c>
      <c r="Y77" s="281">
        <v>19845.12</v>
      </c>
      <c r="Z77" s="127"/>
      <c r="AA77" s="127"/>
      <c r="AB77" s="127"/>
      <c r="AC77" s="127">
        <v>2085</v>
      </c>
      <c r="AD77" s="127"/>
      <c r="AE77" s="13" t="str">
        <f>IF((Реестр!$AA77+Реестр!$AB77+Реестр!$AD77)=0,"",(Реестр!$AA77+Реестр!$AB77+Реестр!$AD77))</f>
        <v/>
      </c>
      <c r="AF77" s="13"/>
      <c r="AG77" s="13" t="str">
        <f>IF(IFERROR((Реестр!$AE77-Реестр!$AF77), "")=0,"",IFERROR(Реестр!$AE77-Реестр!$AF77, ""))</f>
        <v/>
      </c>
      <c r="AH77" s="534" t="str">
        <f>IF(IFERROR((Реестр!$AE77/Реестр!$AF77)-100%, "")=0,"",IFERROR((Реестр!$AE77/Реестр!$AF77)-100%, ""))</f>
        <v/>
      </c>
      <c r="AI77" s="448" t="str">
        <f>IF(IFERROR(Реестр!$AN77/Реестр!$T77,"")=0,"",IFERROR(Реестр!$AN77/Реестр!$T77,""))</f>
        <v/>
      </c>
      <c r="AJ77" s="448" t="str">
        <f>IF(IFERROR(Реестр!$AN77/Реестр!$S77,"")=0,"",IFERROR(Реестр!$AN77/Реестр!$S77,""))</f>
        <v/>
      </c>
      <c r="AK77" s="448" t="str">
        <f>IFERROR(Реестр!$AN77/Реестр!$U77,"")</f>
        <v/>
      </c>
      <c r="AL77" s="765">
        <v>1171900</v>
      </c>
      <c r="AM77" s="767">
        <v>1143383</v>
      </c>
      <c r="AN77" s="630" t="e">
        <f>Реестр!$T77/(Реестр!$T77)*Реестр!AE77</f>
        <v>#VALUE!</v>
      </c>
      <c r="AO77" s="535" t="str">
        <f>IF(IFERROR(AZ77/Реестр!$Y77,"")=0,"",IFERROR(AZ77/Реестр!$Y77,""))</f>
        <v/>
      </c>
      <c r="AP77" s="535" t="str">
        <f>IFERROR(Реестр!$AO77-7%,"")</f>
        <v/>
      </c>
      <c r="AQ77" s="13"/>
      <c r="AR77" s="752"/>
      <c r="AS77" s="551" t="str">
        <f>IF(IFERROR(Реестр!$AI77*1000,"")=0,"",IFERROR(Реестр!$AI77*1000,""))</f>
        <v/>
      </c>
      <c r="AT77" s="5" t="str">
        <f>IF(IFERROR(Реестр!$AS77/80,"")=0,"",IFERROR(Реестр!$AS77/80,""))</f>
        <v/>
      </c>
      <c r="AU77" s="4">
        <f t="shared" si="6"/>
        <v>1389.1584</v>
      </c>
      <c r="AV77" s="4" t="str">
        <f t="shared" si="7"/>
        <v/>
      </c>
      <c r="AW77" s="4"/>
      <c r="AX77" s="4">
        <f t="shared" si="8"/>
        <v>2085</v>
      </c>
      <c r="AY77" s="4"/>
      <c r="AZ77" s="4" t="str">
        <f t="shared" si="9"/>
        <v/>
      </c>
      <c r="BA77" s="4"/>
      <c r="BB77" s="4"/>
      <c r="BC77" s="4">
        <f>VLOOKUP(K77,'Справочные Данные'!$I$2:$J$262,2,0)</f>
        <v>70871</v>
      </c>
      <c r="BD77" s="4" t="str">
        <f>VLOOKUP(BC77,Z_SD_CUSTOMER!$A$2:$K$1599,10,0)</f>
        <v>36</v>
      </c>
      <c r="BE77" s="4" t="str">
        <f>VLOOKUP(BC77,Z_SD_CUSTOMER!$A$2:$L$1599,11,0)</f>
        <v>CENTRAL</v>
      </c>
      <c r="BF77" s="4" t="str">
        <f>VLOOKUP(BC77,Z_SD_CUSTOMER!$A$2:$K$1599,11,0)</f>
        <v>CENTRAL</v>
      </c>
      <c r="BG77" s="4"/>
      <c r="BH77" s="4"/>
    </row>
    <row r="78" spans="1:60" s="14" customFormat="1" hidden="1">
      <c r="A78" s="220">
        <v>44475</v>
      </c>
      <c r="B78" s="225" t="s">
        <v>59</v>
      </c>
      <c r="C78" s="221"/>
      <c r="D78" s="355" t="s">
        <v>253</v>
      </c>
      <c r="E78" s="519"/>
      <c r="F78" s="480"/>
      <c r="G78" s="360" t="s">
        <v>141</v>
      </c>
      <c r="H78" s="361" t="s">
        <v>144</v>
      </c>
      <c r="I78" s="359"/>
      <c r="J78" s="359"/>
      <c r="K78" s="646" t="s">
        <v>598</v>
      </c>
      <c r="L78" s="306"/>
      <c r="M78" s="306"/>
      <c r="N78" s="306"/>
      <c r="O78" s="225"/>
      <c r="P78" s="225"/>
      <c r="Q78" s="225"/>
      <c r="R78" s="225"/>
      <c r="S78" s="226">
        <v>6</v>
      </c>
      <c r="T78" s="226">
        <v>1132</v>
      </c>
      <c r="U78" s="226"/>
      <c r="V78" s="362">
        <v>2002126</v>
      </c>
      <c r="W78" s="363">
        <v>201479682</v>
      </c>
      <c r="X78" s="227"/>
      <c r="Y78" s="364">
        <v>458198.4</v>
      </c>
      <c r="Z78" s="752"/>
      <c r="AA78" s="752"/>
      <c r="AB78" s="752"/>
      <c r="AC78" s="752">
        <v>27910</v>
      </c>
      <c r="AD78" s="752"/>
      <c r="AE78" s="13" t="str">
        <f>IF((Реестр!$AA78+Реестр!$AB78+Реестр!$AD78)=0,"",(Реестр!$AA78+Реестр!$AB78+Реестр!$AD78))</f>
        <v/>
      </c>
      <c r="AF78" s="13"/>
      <c r="AG78" s="13" t="str">
        <f>IF(IFERROR((Реестр!$AE78-Реестр!$AF78), "")=0,"",IFERROR(Реестр!$AE78-Реестр!$AF78, ""))</f>
        <v/>
      </c>
      <c r="AH78" s="534" t="str">
        <f>IF(IFERROR((Реестр!$AE78/Реестр!$AF78)-100%, "")=0,"",IFERROR((Реестр!$AE78/Реестр!$AF78)-100%, ""))</f>
        <v/>
      </c>
      <c r="AI78" s="448" t="str">
        <f>IF(IFERROR(Реестр!$AN78/Реестр!$T78,"")=0,"",IFERROR(Реестр!$AN78/Реестр!$T78,""))</f>
        <v/>
      </c>
      <c r="AJ78" s="448" t="str">
        <f>IF(IFERROR(Реестр!$AN78/Реестр!$S78,"")=0,"",IFERROR(Реестр!$AN78/Реестр!$S78,""))</f>
        <v/>
      </c>
      <c r="AK78" s="448" t="str">
        <f>IFERROR(Реестр!$AN78/Реестр!$U78,"")</f>
        <v/>
      </c>
      <c r="AL78" s="765">
        <v>1171900</v>
      </c>
      <c r="AM78" s="767">
        <v>1143383</v>
      </c>
      <c r="AN78" s="630" t="e">
        <f>Реестр!$T78/(Реестр!$T78)*Реестр!AE78</f>
        <v>#VALUE!</v>
      </c>
      <c r="AO78" s="535" t="str">
        <f>IF(IFERROR(AZ78/Реестр!$Y78,"")=0,"",IFERROR(AZ78/Реестр!$Y78,""))</f>
        <v/>
      </c>
      <c r="AP78" s="535" t="str">
        <f>IFERROR(Реестр!$AO78-7%,"")</f>
        <v/>
      </c>
      <c r="AQ78" s="13"/>
      <c r="AR78" s="752"/>
      <c r="AS78" s="551" t="str">
        <f>IF(IFERROR(Реестр!$AI78*1000,"")=0,"",IFERROR(Реестр!$AI78*1000,""))</f>
        <v/>
      </c>
      <c r="AT78" s="5" t="str">
        <f>IF(IFERROR(Реестр!$AS78/80,"")=0,"",IFERROR(Реестр!$AS78/80,""))</f>
        <v/>
      </c>
      <c r="AU78" s="4">
        <f t="shared" si="6"/>
        <v>32073.888000000006</v>
      </c>
      <c r="AV78" s="4" t="str">
        <f t="shared" si="7"/>
        <v/>
      </c>
      <c r="AW78" s="13"/>
      <c r="AX78" s="4">
        <f t="shared" si="8"/>
        <v>27910</v>
      </c>
      <c r="AY78" s="13"/>
      <c r="AZ78" s="4" t="str">
        <f t="shared" si="9"/>
        <v/>
      </c>
      <c r="BA78" s="13"/>
      <c r="BB78" s="13"/>
      <c r="BC78" s="4">
        <f>VLOOKUP(K78,'Справочные Данные'!$I$2:$J$262,2,0)</f>
        <v>65408</v>
      </c>
      <c r="BD78" s="4" t="str">
        <f>VLOOKUP(BC78,Z_SD_CUSTOMER!$A$2:$K$1599,10,0)</f>
        <v>02</v>
      </c>
      <c r="BE78" s="4" t="str">
        <f>VLOOKUP(BC78,Z_SD_CUSTOMER!$A$2:$L$1599,11,0)</f>
        <v>SIBERIAN</v>
      </c>
      <c r="BF78" s="4" t="str">
        <f>VLOOKUP(BC78,Z_SD_CUSTOMER!$A$2:$K$1599,11,0)</f>
        <v>SIBERIAN</v>
      </c>
      <c r="BG78" s="6"/>
      <c r="BH78" s="6"/>
    </row>
    <row r="79" spans="1:60" ht="106.5" hidden="1">
      <c r="A79" s="235">
        <v>44476</v>
      </c>
      <c r="B79" s="225" t="s">
        <v>59</v>
      </c>
      <c r="C79" s="365"/>
      <c r="D79" s="264" t="s">
        <v>425</v>
      </c>
      <c r="E79" s="510"/>
      <c r="F79" s="487"/>
      <c r="G79" s="366" t="s">
        <v>45</v>
      </c>
      <c r="H79" s="367" t="s">
        <v>46</v>
      </c>
      <c r="I79" s="368">
        <v>525612000000</v>
      </c>
      <c r="J79" s="369" t="s">
        <v>47</v>
      </c>
      <c r="K79" s="646" t="s">
        <v>562</v>
      </c>
      <c r="L79" s="305"/>
      <c r="M79" s="305"/>
      <c r="N79" s="305"/>
      <c r="O79" s="370" t="s">
        <v>88</v>
      </c>
      <c r="P79" s="366">
        <v>44477</v>
      </c>
      <c r="Q79" s="366" t="s">
        <v>50</v>
      </c>
      <c r="R79" s="366" t="s">
        <v>51</v>
      </c>
      <c r="S79" s="371">
        <v>6</v>
      </c>
      <c r="T79" s="371">
        <v>989</v>
      </c>
      <c r="U79" s="371"/>
      <c r="V79" s="372">
        <v>2002624</v>
      </c>
      <c r="W79" s="372">
        <v>201480080</v>
      </c>
      <c r="X79" s="373" t="s">
        <v>52</v>
      </c>
      <c r="Y79" s="374">
        <v>286023.96000000002</v>
      </c>
      <c r="Z79" s="13" t="s">
        <v>10</v>
      </c>
      <c r="AA79" s="13">
        <v>15200</v>
      </c>
      <c r="AB79" s="13"/>
      <c r="AC79" s="13"/>
      <c r="AD79" s="13"/>
      <c r="AE79" s="13">
        <f>IF((Реестр!$AA79+Реестр!$AB79+Реестр!$AD79)=0,"",(Реестр!$AA79+Реестр!$AB79+Реестр!$AD79))</f>
        <v>15200</v>
      </c>
      <c r="AF79" s="13">
        <v>15200</v>
      </c>
      <c r="AG79" s="13" t="str">
        <f>IF(IFERROR((Реестр!$AE79-Реестр!$AF79), "")=0,"",IFERROR(Реестр!$AE79-Реестр!$AF79, ""))</f>
        <v/>
      </c>
      <c r="AH79" s="534" t="str">
        <f>IF(IFERROR((Реестр!$AE79/Реестр!$AF79)-100%, "")=0,"",IFERROR((Реестр!$AE79/Реестр!$AF79)-100%, ""))</f>
        <v/>
      </c>
      <c r="AI79" s="448">
        <f>IF(IFERROR(Реестр!$AN79/Реестр!$T79,"")=0,"",IFERROR(Реестр!$AN79/Реестр!$T79,""))</f>
        <v>15.369059656218402</v>
      </c>
      <c r="AJ79" s="448">
        <f>IF(IFERROR(Реестр!$AN79/Реестр!$S79,"")=0,"",IFERROR(Реестр!$AN79/Реестр!$S79,""))</f>
        <v>2533.3333333333335</v>
      </c>
      <c r="AK79" s="448" t="str">
        <f>IFERROR(Реестр!$AN79/Реестр!$U79,"")</f>
        <v/>
      </c>
      <c r="AL79" s="594">
        <v>1171901</v>
      </c>
      <c r="AM79" s="767">
        <v>1143384</v>
      </c>
      <c r="AN79" s="630">
        <f>Реестр!$T79/(Реестр!$T79)*Реестр!AE79</f>
        <v>15200</v>
      </c>
      <c r="AO79" s="535">
        <f>IF(IFERROR(AZ79/Реестр!$Y79,"")=0,"",IFERROR(AZ79/Реестр!$Y79,""))</f>
        <v>5.31424010771685E-2</v>
      </c>
      <c r="AP79" s="535">
        <f>IFERROR(Реестр!$AO79-7%,"")</f>
        <v>-1.6857598922831507E-2</v>
      </c>
      <c r="AQ79" s="13"/>
      <c r="AR79" s="752"/>
      <c r="AS79" s="551">
        <f>IF(IFERROR(Реестр!$AI79*1000,"")=0,"",IFERROR(Реестр!$AI79*1000,""))</f>
        <v>15369.059656218402</v>
      </c>
      <c r="AT79" s="5">
        <f>IF(IFERROR(Реестр!$AS79/80,"")=0,"",IFERROR(Реестр!$AS79/80,""))</f>
        <v>192.11324570273001</v>
      </c>
      <c r="AU79" s="4">
        <f t="shared" si="6"/>
        <v>20021.677200000002</v>
      </c>
      <c r="AV79" s="4">
        <f t="shared" si="7"/>
        <v>-4821.6772000000019</v>
      </c>
      <c r="AW79" s="4"/>
      <c r="AX79" s="4" t="str">
        <f t="shared" si="8"/>
        <v/>
      </c>
      <c r="AY79" s="4"/>
      <c r="AZ79" s="4">
        <f t="shared" si="9"/>
        <v>15200</v>
      </c>
      <c r="BA79" s="4"/>
      <c r="BB79" s="4"/>
      <c r="BC79" s="4">
        <f>VLOOKUP(K79,'Справочные Данные'!$I$2:$J$262,2,0)</f>
        <v>64449</v>
      </c>
      <c r="BD79" s="4" t="str">
        <f>VLOOKUP(BC79,Z_SD_CUSTOMER!$A$2:$K$1599,10,0)</f>
        <v>50</v>
      </c>
      <c r="BE79" s="4" t="str">
        <f>VLOOKUP(BC79,Z_SD_CUSTOMER!$A$2:$L$1599,11,0)</f>
        <v>CENTRAL</v>
      </c>
      <c r="BF79" s="4" t="str">
        <f>VLOOKUP(BC79,Z_SD_CUSTOMER!$A$2:$K$1599,11,0)</f>
        <v>CENTRAL</v>
      </c>
      <c r="BG79" s="4">
        <v>245992</v>
      </c>
      <c r="BH79" s="72">
        <v>44480</v>
      </c>
    </row>
    <row r="80" spans="1:60" ht="127.5" hidden="1">
      <c r="A80" s="220">
        <v>44476</v>
      </c>
      <c r="B80" s="225" t="s">
        <v>59</v>
      </c>
      <c r="C80" s="221"/>
      <c r="D80" s="296" t="s">
        <v>425</v>
      </c>
      <c r="E80" s="51"/>
      <c r="F80" s="480"/>
      <c r="G80" s="375" t="s">
        <v>159</v>
      </c>
      <c r="H80" s="375" t="s">
        <v>99</v>
      </c>
      <c r="I80" s="376">
        <v>525621000000</v>
      </c>
      <c r="J80" s="375" t="s">
        <v>100</v>
      </c>
      <c r="K80" s="646" t="s">
        <v>514</v>
      </c>
      <c r="L80" s="225"/>
      <c r="M80" s="225"/>
      <c r="N80" s="225"/>
      <c r="O80" s="225" t="s">
        <v>196</v>
      </c>
      <c r="P80" s="225">
        <v>44477</v>
      </c>
      <c r="Q80" s="225" t="s">
        <v>114</v>
      </c>
      <c r="R80" s="225" t="s">
        <v>85</v>
      </c>
      <c r="S80" s="248">
        <v>3</v>
      </c>
      <c r="T80" s="248">
        <v>259</v>
      </c>
      <c r="U80" s="248"/>
      <c r="V80" s="260">
        <v>2002557</v>
      </c>
      <c r="W80" s="377">
        <v>201480412</v>
      </c>
      <c r="X80" s="260">
        <v>4555241165</v>
      </c>
      <c r="Y80" s="263">
        <v>78428.039999999994</v>
      </c>
      <c r="Z80" s="752"/>
      <c r="AA80" s="752">
        <v>15200</v>
      </c>
      <c r="AB80" s="752">
        <v>1700</v>
      </c>
      <c r="AC80" s="752"/>
      <c r="AD80" s="752"/>
      <c r="AE80" s="13">
        <f>IF((Реестр!$AA80+Реестр!$AB80+Реестр!$AD80)=0,"",(Реестр!$AA80+Реестр!$AB80+Реестр!$AD80))</f>
        <v>16900</v>
      </c>
      <c r="AF80" s="13">
        <v>16900</v>
      </c>
      <c r="AG80" s="13" t="str">
        <f>IF(IFERROR((Реестр!$AE80-Реестр!$AF80), "")=0,"",IFERROR(Реестр!$AE80-Реестр!$AF80, ""))</f>
        <v/>
      </c>
      <c r="AH80" s="534" t="str">
        <f>IF(IFERROR((Реестр!$AE80/Реестр!$AF80)-100%, "")=0,"",IFERROR((Реестр!$AE80/Реестр!$AF80)-100%, ""))</f>
        <v/>
      </c>
      <c r="AI80" s="448">
        <f>IF(IFERROR(Реестр!$AN80/Реестр!$T80,"")=0,"",IFERROR(Реестр!$AN80/Реестр!$T80,""))</f>
        <v>9.042268592830391</v>
      </c>
      <c r="AJ80" s="448">
        <f>IF(IFERROR(Реестр!$AN80/Реестр!$S80,"")=0,"",IFERROR(Реестр!$AN80/Реестр!$S80,""))</f>
        <v>780.64918851435698</v>
      </c>
      <c r="AK80" s="448" t="str">
        <f>IFERROR(Реестр!$AN80/Реестр!$U80,"")</f>
        <v/>
      </c>
      <c r="AL80" s="765">
        <v>1171902</v>
      </c>
      <c r="AM80" s="767">
        <v>1143385</v>
      </c>
      <c r="AN80" s="630">
        <f>((T80/(T81+T80)*AE80))</f>
        <v>2341.9475655430711</v>
      </c>
      <c r="AO80" s="535">
        <f>IF(IFERROR(AZ80/Реестр!$Y80,"")=0,"",IFERROR(AZ80/Реестр!$Y80,""))</f>
        <v>2.9861100258824155E-2</v>
      </c>
      <c r="AP80" s="535">
        <f>IFERROR(Реестр!$AO80-7%,"")</f>
        <v>-4.0138899741175849E-2</v>
      </c>
      <c r="AQ80" s="13"/>
      <c r="AR80" s="752"/>
      <c r="AS80" s="551">
        <f>IF(IFERROR(Реестр!$AI80*1000,"")=0,"",IFERROR(Реестр!$AI80*1000,""))</f>
        <v>9042.2685928303908</v>
      </c>
      <c r="AT80" s="5">
        <f>IF(IFERROR(Реестр!$AS80/80,"")=0,"",IFERROR(Реестр!$AS80/80,""))</f>
        <v>113.02835741037988</v>
      </c>
      <c r="AU80" s="4">
        <f t="shared" si="6"/>
        <v>5489.9628000000002</v>
      </c>
      <c r="AV80" s="4">
        <f t="shared" si="7"/>
        <v>-3148.0152344569292</v>
      </c>
      <c r="AW80" s="4"/>
      <c r="AX80" s="4" t="str">
        <f t="shared" si="8"/>
        <v/>
      </c>
      <c r="AY80" s="4"/>
      <c r="AZ80" s="4">
        <f t="shared" si="9"/>
        <v>2341.9475655430711</v>
      </c>
      <c r="BA80" s="4"/>
      <c r="BB80" s="4"/>
      <c r="BC80" s="4">
        <f>VLOOKUP(K80,'Справочные Данные'!$I$2:$J$262,2,0)</f>
        <v>70834</v>
      </c>
      <c r="BD80" s="4" t="str">
        <f>VLOOKUP(BC80,Z_SD_CUSTOMER!$A$2:$K$1599,10,0)</f>
        <v>50</v>
      </c>
      <c r="BE80" s="4" t="str">
        <f>VLOOKUP(BC80,Z_SD_CUSTOMER!$A$2:$L$1599,11,0)</f>
        <v>CENTRAL</v>
      </c>
      <c r="BF80" s="4" t="str">
        <f>VLOOKUP(BC80,Z_SD_CUSTOMER!$A$2:$K$1599,11,0)</f>
        <v>CENTRAL</v>
      </c>
      <c r="BG80" s="4">
        <v>245992</v>
      </c>
      <c r="BH80" s="72">
        <v>44480</v>
      </c>
    </row>
    <row r="81" spans="1:60" ht="64.5" hidden="1">
      <c r="A81" s="235">
        <v>44476</v>
      </c>
      <c r="B81" s="225" t="s">
        <v>59</v>
      </c>
      <c r="C81" s="221"/>
      <c r="D81" s="296" t="s">
        <v>425</v>
      </c>
      <c r="E81" s="51"/>
      <c r="F81" s="481"/>
      <c r="G81" s="378" t="s">
        <v>159</v>
      </c>
      <c r="H81" s="378" t="s">
        <v>99</v>
      </c>
      <c r="I81" s="240"/>
      <c r="J81" s="240"/>
      <c r="K81" s="646" t="s">
        <v>512</v>
      </c>
      <c r="L81" s="240"/>
      <c r="M81" s="240"/>
      <c r="N81" s="240"/>
      <c r="O81" s="240" t="s">
        <v>86</v>
      </c>
      <c r="P81" s="240">
        <v>44477</v>
      </c>
      <c r="Q81" s="240" t="s">
        <v>132</v>
      </c>
      <c r="R81" s="240" t="s">
        <v>85</v>
      </c>
      <c r="S81" s="226">
        <v>6</v>
      </c>
      <c r="T81" s="226">
        <v>1610</v>
      </c>
      <c r="U81" s="226"/>
      <c r="V81" s="253">
        <v>2002571</v>
      </c>
      <c r="W81" s="315">
        <v>201480413</v>
      </c>
      <c r="X81" s="253">
        <v>4555243145</v>
      </c>
      <c r="Y81" s="281">
        <v>559245.24</v>
      </c>
      <c r="Z81" s="127"/>
      <c r="AA81" s="127"/>
      <c r="AB81" s="127"/>
      <c r="AC81" s="127"/>
      <c r="AD81" s="127"/>
      <c r="AE81" s="13" t="str">
        <f>IF((Реестр!$AA81+Реестр!$AB81+Реестр!$AD81)=0,"",(Реестр!$AA81+Реестр!$AB81+Реестр!$AD81))</f>
        <v/>
      </c>
      <c r="AF81" s="13"/>
      <c r="AG81" s="13" t="str">
        <f>IF(IFERROR((Реестр!$AE81-Реестр!$AF81), "")=0,"",IFERROR(Реестр!$AE81-Реестр!$AF81, ""))</f>
        <v/>
      </c>
      <c r="AH81" s="534" t="str">
        <f>IF(IFERROR((Реестр!$AE81/Реестр!$AF81)-100%, "")=0,"",IFERROR((Реестр!$AE81/Реестр!$AF81)-100%, ""))</f>
        <v/>
      </c>
      <c r="AI81" s="448">
        <f>IF(IFERROR(Реестр!$AN81/Реестр!$T81,"")=0,"",IFERROR(Реестр!$AN81/Реестр!$T81,""))</f>
        <v>9.042268592830391</v>
      </c>
      <c r="AJ81" s="448">
        <f>IF(IFERROR(Реестр!$AN81/Реестр!$S81,"")=0,"",IFERROR(Реестр!$AN81/Реестр!$S81,""))</f>
        <v>2426.3420724094881</v>
      </c>
      <c r="AK81" s="448" t="str">
        <f>IFERROR(Реестр!$AN81/Реестр!$U81,"")</f>
        <v/>
      </c>
      <c r="AL81" s="765">
        <v>1171902</v>
      </c>
      <c r="AM81" s="767">
        <v>1143385</v>
      </c>
      <c r="AN81" s="630">
        <f>((T81/(T80+T81)*AE80))</f>
        <v>14558.052434456929</v>
      </c>
      <c r="AO81" s="535">
        <f>IF(IFERROR(AZ81/Реестр!$Y81,"")=0,"",IFERROR(AZ81/Реестр!$Y81,""))</f>
        <v>2.6031607232735551E-2</v>
      </c>
      <c r="AP81" s="535">
        <f>IFERROR(Реестр!$AO81-7%,"")</f>
        <v>-4.3968392767264455E-2</v>
      </c>
      <c r="AQ81" s="13"/>
      <c r="AR81" s="752"/>
      <c r="AS81" s="551">
        <f>IF(IFERROR(Реестр!$AI81*1000,"")=0,"",IFERROR(Реестр!$AI81*1000,""))</f>
        <v>9042.2685928303908</v>
      </c>
      <c r="AT81" s="5">
        <f>IF(IFERROR(Реестр!$AS81/80,"")=0,"",IFERROR(Реестр!$AS81/80,""))</f>
        <v>113.02835741037988</v>
      </c>
      <c r="AU81" s="4">
        <f t="shared" si="6"/>
        <v>39147.166800000006</v>
      </c>
      <c r="AV81" s="4">
        <f t="shared" si="7"/>
        <v>-24589.114365543079</v>
      </c>
      <c r="AW81" s="4"/>
      <c r="AX81" s="4" t="str">
        <f t="shared" si="8"/>
        <v/>
      </c>
      <c r="AY81" s="4"/>
      <c r="AZ81" s="4">
        <f t="shared" si="9"/>
        <v>14558.052434456929</v>
      </c>
      <c r="BA81" s="4"/>
      <c r="BB81" s="4"/>
      <c r="BC81" s="4">
        <f>VLOOKUP(K81,'Справочные Данные'!$I$2:$J$262,2,0)</f>
        <v>63733</v>
      </c>
      <c r="BD81" s="4" t="str">
        <f>VLOOKUP(BC81,Z_SD_CUSTOMER!$A$2:$K$1599,10,0)</f>
        <v>77</v>
      </c>
      <c r="BE81" s="4" t="str">
        <f>VLOOKUP(BC81,Z_SD_CUSTOMER!$A$2:$L$1599,11,0)</f>
        <v>CENTRAL</v>
      </c>
      <c r="BF81" s="4" t="str">
        <f>VLOOKUP(BC81,Z_SD_CUSTOMER!$A$2:$K$1599,11,0)</f>
        <v>CENTRAL</v>
      </c>
      <c r="BG81" s="4">
        <v>245992</v>
      </c>
      <c r="BH81" s="72">
        <v>44480</v>
      </c>
    </row>
    <row r="82" spans="1:60" ht="33" hidden="1">
      <c r="A82" s="220">
        <v>44476</v>
      </c>
      <c r="B82" s="225" t="s">
        <v>59</v>
      </c>
      <c r="C82" s="221"/>
      <c r="D82" s="297" t="s">
        <v>253</v>
      </c>
      <c r="E82" s="63"/>
      <c r="F82" s="480"/>
      <c r="G82" s="276" t="s">
        <v>192</v>
      </c>
      <c r="H82" s="379" t="s">
        <v>193</v>
      </c>
      <c r="I82" s="225"/>
      <c r="J82" s="225"/>
      <c r="K82" s="116" t="s">
        <v>480</v>
      </c>
      <c r="L82" s="306"/>
      <c r="M82" s="575">
        <v>44482</v>
      </c>
      <c r="N82" s="576" t="s">
        <v>940</v>
      </c>
      <c r="O82" s="225"/>
      <c r="P82" s="225"/>
      <c r="Q82" s="225"/>
      <c r="R82" s="225"/>
      <c r="S82" s="248">
        <v>2</v>
      </c>
      <c r="T82" s="248">
        <v>731</v>
      </c>
      <c r="U82" s="248"/>
      <c r="V82" s="260">
        <v>2001966</v>
      </c>
      <c r="W82" s="249">
        <v>201480448</v>
      </c>
      <c r="X82" s="260">
        <v>490399</v>
      </c>
      <c r="Y82" s="263">
        <v>204868.2</v>
      </c>
      <c r="Z82" s="752"/>
      <c r="AA82" s="752"/>
      <c r="AB82" s="752"/>
      <c r="AC82" s="752">
        <v>13340</v>
      </c>
      <c r="AD82" s="752"/>
      <c r="AE82" s="13" t="str">
        <f>IF((Реестр!$AA82+Реестр!$AB82+Реестр!$AD82)=0,"",(Реестр!$AA82+Реестр!$AB82+Реестр!$AD82))</f>
        <v/>
      </c>
      <c r="AF82" s="13"/>
      <c r="AG82" s="13" t="str">
        <f>IF(IFERROR((Реестр!$AE82-Реестр!$AF82), "")=0,"",IFERROR(Реестр!$AE82-Реестр!$AF82, ""))</f>
        <v/>
      </c>
      <c r="AH82" s="534" t="str">
        <f>IF(IFERROR((Реестр!$AE82/Реестр!$AF82)-100%, "")=0,"",IFERROR((Реестр!$AE82/Реестр!$AF82)-100%, ""))</f>
        <v/>
      </c>
      <c r="AI82" s="448" t="str">
        <f>IF(IFERROR(Реестр!$AN82/Реестр!$T82,"")=0,"",IFERROR(Реестр!$AN82/Реестр!$T82,""))</f>
        <v/>
      </c>
      <c r="AJ82" s="448" t="str">
        <f>IF(IFERROR(Реестр!$AN82/Реестр!$S82,"")=0,"",IFERROR(Реестр!$AN82/Реестр!$S82,""))</f>
        <v/>
      </c>
      <c r="AK82" s="448" t="str">
        <f>IFERROR(Реестр!$AN82/Реестр!$U82,"")</f>
        <v/>
      </c>
      <c r="AL82" s="765">
        <v>1171903</v>
      </c>
      <c r="AM82" s="767">
        <v>1143386</v>
      </c>
      <c r="AN82" s="630" t="e">
        <f>((T82/(T83+T82)*AE82))</f>
        <v>#VALUE!</v>
      </c>
      <c r="AO82" s="535" t="str">
        <f>IF(IFERROR(AZ82/Реестр!$Y82,"")=0,"",IFERROR(AZ82/Реестр!$Y82,""))</f>
        <v/>
      </c>
      <c r="AP82" s="535" t="str">
        <f>IFERROR(Реестр!$AO82-7%,"")</f>
        <v/>
      </c>
      <c r="AQ82" s="13"/>
      <c r="AR82" s="752"/>
      <c r="AS82" s="551" t="str">
        <f>IF(IFERROR(Реестр!$AI82*1000,"")=0,"",IFERROR(Реестр!$AI82*1000,""))</f>
        <v/>
      </c>
      <c r="AT82" s="5" t="str">
        <f>IF(IFERROR(Реестр!$AS82/80,"")=0,"",IFERROR(Реестр!$AS82/80,""))</f>
        <v/>
      </c>
      <c r="AU82" s="4">
        <f t="shared" si="6"/>
        <v>14340.774000000003</v>
      </c>
      <c r="AV82" s="4" t="str">
        <f t="shared" si="7"/>
        <v/>
      </c>
      <c r="AW82" s="4"/>
      <c r="AX82" s="4">
        <f t="shared" si="8"/>
        <v>13340</v>
      </c>
      <c r="AY82" s="4"/>
      <c r="AZ82" s="4" t="str">
        <f t="shared" si="9"/>
        <v/>
      </c>
      <c r="BA82" s="4"/>
      <c r="BB82" s="4"/>
      <c r="BC82" s="4">
        <f>VLOOKUP(K82,'Справочные Данные'!$I$2:$J$262,2,0)</f>
        <v>53763</v>
      </c>
      <c r="BD82" s="4" t="str">
        <f>VLOOKUP(BC82,Z_SD_CUSTOMER!$A$2:$K$1599,10,0)</f>
        <v>66</v>
      </c>
      <c r="BE82" s="4" t="str">
        <f>VLOOKUP(BC82,Z_SD_CUSTOMER!$A$2:$L$1599,11,0)</f>
        <v>CENTRAL</v>
      </c>
      <c r="BF82" s="4" t="str">
        <f>VLOOKUP(BC82,Z_SD_CUSTOMER!$A$2:$K$1599,11,0)</f>
        <v>CENTRAL</v>
      </c>
      <c r="BG82" s="4"/>
      <c r="BH82" s="4"/>
    </row>
    <row r="83" spans="1:60" hidden="1">
      <c r="A83" s="235">
        <v>44476</v>
      </c>
      <c r="B83" s="225" t="s">
        <v>59</v>
      </c>
      <c r="C83" s="221"/>
      <c r="D83" s="297" t="s">
        <v>253</v>
      </c>
      <c r="E83" s="63"/>
      <c r="F83" s="481"/>
      <c r="G83" s="279" t="s">
        <v>192</v>
      </c>
      <c r="H83" s="280" t="s">
        <v>193</v>
      </c>
      <c r="I83" s="240"/>
      <c r="J83" s="240"/>
      <c r="K83" s="116" t="s">
        <v>480</v>
      </c>
      <c r="L83" s="306"/>
      <c r="M83" s="575">
        <v>44482</v>
      </c>
      <c r="N83" s="306"/>
      <c r="O83" s="240"/>
      <c r="P83" s="240"/>
      <c r="Q83" s="240"/>
      <c r="R83" s="240"/>
      <c r="S83" s="226">
        <v>4</v>
      </c>
      <c r="T83" s="226">
        <v>118</v>
      </c>
      <c r="U83" s="226"/>
      <c r="V83" s="253">
        <v>2002363</v>
      </c>
      <c r="W83" s="227">
        <v>201480447</v>
      </c>
      <c r="X83" s="253">
        <v>490655</v>
      </c>
      <c r="Y83" s="281">
        <v>36077.64</v>
      </c>
      <c r="Z83" s="127"/>
      <c r="AA83" s="127"/>
      <c r="AB83" s="127"/>
      <c r="AC83" s="127"/>
      <c r="AD83" s="127"/>
      <c r="AE83" s="13" t="str">
        <f>IF((Реестр!$AA83+Реестр!$AB83+Реестр!$AD83)=0,"",(Реестр!$AA83+Реестр!$AB83+Реестр!$AD83))</f>
        <v/>
      </c>
      <c r="AF83" s="13"/>
      <c r="AG83" s="13" t="str">
        <f>IF(IFERROR((Реестр!$AE83-Реестр!$AF83), "")=0,"",IFERROR(Реестр!$AE83-Реестр!$AF83, ""))</f>
        <v/>
      </c>
      <c r="AH83" s="534" t="str">
        <f>IF(IFERROR((Реестр!$AE83/Реестр!$AF83)-100%, "")=0,"",IFERROR((Реестр!$AE83/Реестр!$AF83)-100%, ""))</f>
        <v/>
      </c>
      <c r="AI83" s="448" t="str">
        <f>IF(IFERROR(Реестр!$AN83/Реестр!$T83,"")=0,"",IFERROR(Реестр!$AN83/Реестр!$T83,""))</f>
        <v/>
      </c>
      <c r="AJ83" s="448" t="str">
        <f>IF(IFERROR(Реестр!$AN83/Реестр!$S83,"")=0,"",IFERROR(Реестр!$AN83/Реестр!$S83,""))</f>
        <v/>
      </c>
      <c r="AK83" s="448" t="str">
        <f>IFERROR(Реестр!$AN83/Реестр!$U83,"")</f>
        <v/>
      </c>
      <c r="AL83" s="765">
        <v>1171903</v>
      </c>
      <c r="AM83" s="767">
        <v>1143386</v>
      </c>
      <c r="AN83" s="630" t="e">
        <f>((T83/(T82+T83)*AE82))</f>
        <v>#VALUE!</v>
      </c>
      <c r="AO83" s="535" t="str">
        <f>IF(IFERROR(AZ83/Реестр!$Y83,"")=0,"",IFERROR(AZ83/Реестр!$Y83,""))</f>
        <v/>
      </c>
      <c r="AP83" s="535" t="str">
        <f>IFERROR(Реестр!$AO83-7%,"")</f>
        <v/>
      </c>
      <c r="AQ83" s="13"/>
      <c r="AR83" s="752"/>
      <c r="AS83" s="551" t="str">
        <f>IF(IFERROR(Реестр!$AI83*1000,"")=0,"",IFERROR(Реестр!$AI83*1000,""))</f>
        <v/>
      </c>
      <c r="AT83" s="5" t="str">
        <f>IF(IFERROR(Реестр!$AS83/80,"")=0,"",IFERROR(Реестр!$AS83/80,""))</f>
        <v/>
      </c>
      <c r="AU83" s="4">
        <f t="shared" si="6"/>
        <v>2525.4348</v>
      </c>
      <c r="AV83" s="4" t="str">
        <f t="shared" si="7"/>
        <v/>
      </c>
      <c r="AW83" s="4"/>
      <c r="AX83" s="4" t="str">
        <f t="shared" si="8"/>
        <v/>
      </c>
      <c r="AY83" s="4"/>
      <c r="AZ83" s="4" t="str">
        <f t="shared" si="9"/>
        <v/>
      </c>
      <c r="BA83" s="4"/>
      <c r="BB83" s="4"/>
      <c r="BC83" s="4">
        <f>VLOOKUP(K83,'Справочные Данные'!$I$2:$J$262,2,0)</f>
        <v>53763</v>
      </c>
      <c r="BD83" s="4" t="str">
        <f>VLOOKUP(BC83,Z_SD_CUSTOMER!$A$2:$K$1599,10,0)</f>
        <v>66</v>
      </c>
      <c r="BE83" s="4" t="str">
        <f>VLOOKUP(BC83,Z_SD_CUSTOMER!$A$2:$L$1599,11,0)</f>
        <v>CENTRAL</v>
      </c>
      <c r="BF83" s="4" t="str">
        <f>VLOOKUP(BC83,Z_SD_CUSTOMER!$A$2:$K$1599,11,0)</f>
        <v>CENTRAL</v>
      </c>
      <c r="BG83" s="4"/>
      <c r="BH83" s="4"/>
    </row>
    <row r="84" spans="1:60" hidden="1">
      <c r="A84" s="220">
        <v>44476</v>
      </c>
      <c r="B84" s="225" t="s">
        <v>59</v>
      </c>
      <c r="C84" s="221"/>
      <c r="D84" s="297" t="s">
        <v>253</v>
      </c>
      <c r="E84" s="63"/>
      <c r="F84" s="480"/>
      <c r="G84" s="276" t="s">
        <v>192</v>
      </c>
      <c r="H84" s="380" t="s">
        <v>193</v>
      </c>
      <c r="I84" s="225"/>
      <c r="J84" s="225"/>
      <c r="K84" s="646" t="s">
        <v>447</v>
      </c>
      <c r="L84" s="306"/>
      <c r="M84" s="306"/>
      <c r="N84" s="306"/>
      <c r="O84" s="225"/>
      <c r="P84" s="225"/>
      <c r="Q84" s="225"/>
      <c r="R84" s="225"/>
      <c r="S84" s="226">
        <v>1</v>
      </c>
      <c r="T84" s="226">
        <v>113</v>
      </c>
      <c r="U84" s="226"/>
      <c r="V84" s="228">
        <v>2002422</v>
      </c>
      <c r="W84" s="227">
        <v>201479932</v>
      </c>
      <c r="X84" s="244" t="s">
        <v>194</v>
      </c>
      <c r="Y84" s="245">
        <v>27773.279999999999</v>
      </c>
      <c r="Z84" s="752"/>
      <c r="AA84" s="752"/>
      <c r="AB84" s="752"/>
      <c r="AC84" s="752">
        <v>3809</v>
      </c>
      <c r="AD84" s="752"/>
      <c r="AE84" s="13" t="str">
        <f>IF((Реестр!$AA84+Реестр!$AB84+Реестр!$AD84)=0,"",(Реестр!$AA84+Реестр!$AB84+Реестр!$AD84))</f>
        <v/>
      </c>
      <c r="AF84" s="13"/>
      <c r="AG84" s="13" t="str">
        <f>IF(IFERROR((Реестр!$AE84-Реестр!$AF84), "")=0,"",IFERROR(Реестр!$AE84-Реестр!$AF84, ""))</f>
        <v/>
      </c>
      <c r="AH84" s="534" t="str">
        <f>IF(IFERROR((Реестр!$AE84/Реестр!$AF84)-100%, "")=0,"",IFERROR((Реестр!$AE84/Реестр!$AF84)-100%, ""))</f>
        <v/>
      </c>
      <c r="AI84" s="448" t="str">
        <f>IF(IFERROR(Реестр!$AN84/Реестр!$T84,"")=0,"",IFERROR(Реестр!$AN84/Реестр!$T84,""))</f>
        <v/>
      </c>
      <c r="AJ84" s="448" t="str">
        <f>IF(IFERROR(Реестр!$AN84/Реестр!$S84,"")=0,"",IFERROR(Реестр!$AN84/Реестр!$S84,""))</f>
        <v/>
      </c>
      <c r="AK84" s="448" t="str">
        <f>IFERROR(Реестр!$AN84/Реестр!$U84,"")</f>
        <v/>
      </c>
      <c r="AL84" s="765">
        <v>1171903</v>
      </c>
      <c r="AM84" s="767">
        <v>1143386</v>
      </c>
      <c r="AN84" s="630" t="e">
        <f>Реестр!$T84/(Реестр!$T84)*Реестр!AE84</f>
        <v>#VALUE!</v>
      </c>
      <c r="AO84" s="535" t="str">
        <f>IF(IFERROR(AZ84/Реестр!$Y84,"")=0,"",IFERROR(AZ84/Реестр!$Y84,""))</f>
        <v/>
      </c>
      <c r="AP84" s="535" t="str">
        <f>IFERROR(Реестр!$AO84-7%,"")</f>
        <v/>
      </c>
      <c r="AQ84" s="13"/>
      <c r="AR84" s="752"/>
      <c r="AS84" s="551" t="str">
        <f>IF(IFERROR(Реестр!$AI84*1000,"")=0,"",IFERROR(Реестр!$AI84*1000,""))</f>
        <v/>
      </c>
      <c r="AT84" s="5" t="str">
        <f>IF(IFERROR(Реестр!$AS84/80,"")=0,"",IFERROR(Реестр!$AS84/80,""))</f>
        <v/>
      </c>
      <c r="AU84" s="4">
        <f t="shared" si="6"/>
        <v>1944.1296000000002</v>
      </c>
      <c r="AV84" s="4" t="str">
        <f t="shared" si="7"/>
        <v/>
      </c>
      <c r="AW84" s="4"/>
      <c r="AX84" s="4">
        <f t="shared" si="8"/>
        <v>3809</v>
      </c>
      <c r="AY84" s="4"/>
      <c r="AZ84" s="4" t="str">
        <f t="shared" si="9"/>
        <v/>
      </c>
      <c r="BA84" s="4"/>
      <c r="BB84" s="4"/>
      <c r="BC84" s="4">
        <f>VLOOKUP(K84,'Справочные Данные'!$I$2:$J$262,2,0)</f>
        <v>63861</v>
      </c>
      <c r="BD84" s="4" t="str">
        <f>VLOOKUP(BC84,Z_SD_CUSTOMER!$A$2:$K$1599,10,0)</f>
        <v>36</v>
      </c>
      <c r="BE84" s="4" t="str">
        <f>VLOOKUP(BC84,Z_SD_CUSTOMER!$A$2:$L$1599,11,0)</f>
        <v>CENTRAL</v>
      </c>
      <c r="BF84" s="4" t="str">
        <f>VLOOKUP(BC84,Z_SD_CUSTOMER!$A$2:$K$1599,11,0)</f>
        <v>CENTRAL</v>
      </c>
      <c r="BG84" s="4"/>
      <c r="BH84" s="4"/>
    </row>
    <row r="85" spans="1:60" hidden="1">
      <c r="A85" s="235">
        <v>44476</v>
      </c>
      <c r="B85" s="225" t="s">
        <v>59</v>
      </c>
      <c r="C85" s="221"/>
      <c r="D85" s="297" t="s">
        <v>253</v>
      </c>
      <c r="E85" s="63"/>
      <c r="F85" s="481"/>
      <c r="G85" s="279" t="s">
        <v>192</v>
      </c>
      <c r="H85" s="280" t="s">
        <v>193</v>
      </c>
      <c r="I85" s="240"/>
      <c r="J85" s="240"/>
      <c r="K85" s="646" t="s">
        <v>470</v>
      </c>
      <c r="L85" s="306"/>
      <c r="M85" s="306"/>
      <c r="N85" s="306"/>
      <c r="O85" s="240"/>
      <c r="P85" s="240"/>
      <c r="Q85" s="240"/>
      <c r="R85" s="240"/>
      <c r="S85" s="226">
        <v>1</v>
      </c>
      <c r="T85" s="226">
        <v>251</v>
      </c>
      <c r="U85" s="226"/>
      <c r="V85" s="253">
        <v>2002430</v>
      </c>
      <c r="W85" s="227">
        <v>201479941</v>
      </c>
      <c r="X85" s="241" t="s">
        <v>195</v>
      </c>
      <c r="Y85" s="242">
        <v>68667</v>
      </c>
      <c r="Z85" s="127"/>
      <c r="AA85" s="127"/>
      <c r="AB85" s="127"/>
      <c r="AC85" s="127">
        <v>4573</v>
      </c>
      <c r="AD85" s="127"/>
      <c r="AE85" s="13" t="str">
        <f>IF((Реестр!$AA85+Реестр!$AB85+Реестр!$AD85)=0,"",(Реестр!$AA85+Реестр!$AB85+Реестр!$AD85))</f>
        <v/>
      </c>
      <c r="AF85" s="13"/>
      <c r="AG85" s="13" t="str">
        <f>IF(IFERROR((Реестр!$AE85-Реестр!$AF85), "")=0,"",IFERROR(Реестр!$AE85-Реестр!$AF85, ""))</f>
        <v/>
      </c>
      <c r="AH85" s="534" t="str">
        <f>IF(IFERROR((Реестр!$AE85/Реестр!$AF85)-100%, "")=0,"",IFERROR((Реестр!$AE85/Реестр!$AF85)-100%, ""))</f>
        <v/>
      </c>
      <c r="AI85" s="448" t="str">
        <f>IF(IFERROR(Реестр!$AN85/Реестр!$T85,"")=0,"",IFERROR(Реестр!$AN85/Реестр!$T85,""))</f>
        <v/>
      </c>
      <c r="AJ85" s="448" t="str">
        <f>IF(IFERROR(Реестр!$AN85/Реестр!$S85,"")=0,"",IFERROR(Реестр!$AN85/Реестр!$S85,""))</f>
        <v/>
      </c>
      <c r="AK85" s="448" t="str">
        <f>IFERROR(Реестр!$AN85/Реестр!$U85,"")</f>
        <v/>
      </c>
      <c r="AL85" s="765">
        <v>1171903</v>
      </c>
      <c r="AM85" s="767">
        <v>1143386</v>
      </c>
      <c r="AN85" s="630" t="e">
        <f>Реестр!$T85/(Реестр!$T85)*Реестр!AE85</f>
        <v>#VALUE!</v>
      </c>
      <c r="AO85" s="535" t="str">
        <f>IF(IFERROR(AZ85/Реестр!$Y85,"")=0,"",IFERROR(AZ85/Реестр!$Y85,""))</f>
        <v/>
      </c>
      <c r="AP85" s="535" t="str">
        <f>IFERROR(Реестр!$AO85-7%,"")</f>
        <v/>
      </c>
      <c r="AQ85" s="13"/>
      <c r="AR85" s="752"/>
      <c r="AS85" s="551" t="str">
        <f>IF(IFERROR(Реестр!$AI85*1000,"")=0,"",IFERROR(Реестр!$AI85*1000,""))</f>
        <v/>
      </c>
      <c r="AT85" s="5" t="str">
        <f>IF(IFERROR(Реестр!$AS85/80,"")=0,"",IFERROR(Реестр!$AS85/80,""))</f>
        <v/>
      </c>
      <c r="AU85" s="4">
        <f t="shared" si="6"/>
        <v>4806.6900000000005</v>
      </c>
      <c r="AV85" s="4" t="str">
        <f t="shared" si="7"/>
        <v/>
      </c>
      <c r="AW85" s="4"/>
      <c r="AX85" s="4">
        <f t="shared" si="8"/>
        <v>4573</v>
      </c>
      <c r="AY85" s="4"/>
      <c r="AZ85" s="4" t="str">
        <f t="shared" si="9"/>
        <v/>
      </c>
      <c r="BA85" s="4"/>
      <c r="BB85" s="4"/>
      <c r="BC85" s="4">
        <f>VLOOKUP(K85,'Справочные Данные'!$I$2:$J$262,2,0)</f>
        <v>71598</v>
      </c>
      <c r="BD85" s="4" t="str">
        <f>VLOOKUP(BC85,Z_SD_CUSTOMER!$A$2:$K$1599,10,0)</f>
        <v>54</v>
      </c>
      <c r="BE85" s="4" t="str">
        <f>VLOOKUP(BC85,Z_SD_CUSTOMER!$A$2:$L$1599,11,0)</f>
        <v>SIBERIAN</v>
      </c>
      <c r="BF85" s="4" t="str">
        <f>VLOOKUP(BC85,Z_SD_CUSTOMER!$A$2:$K$1599,11,0)</f>
        <v>SIBERIAN</v>
      </c>
      <c r="BG85" s="4"/>
      <c r="BH85" s="4"/>
    </row>
    <row r="86" spans="1:60" hidden="1">
      <c r="A86" s="220">
        <v>44476</v>
      </c>
      <c r="B86" s="225" t="s">
        <v>59</v>
      </c>
      <c r="C86" s="221"/>
      <c r="D86" s="297" t="s">
        <v>253</v>
      </c>
      <c r="E86" s="63"/>
      <c r="F86" s="480"/>
      <c r="G86" s="276" t="s">
        <v>192</v>
      </c>
      <c r="H86" s="380" t="s">
        <v>193</v>
      </c>
      <c r="I86" s="225"/>
      <c r="J86" s="225"/>
      <c r="K86" s="646" t="s">
        <v>503</v>
      </c>
      <c r="L86" s="306"/>
      <c r="M86" s="306"/>
      <c r="N86" s="306"/>
      <c r="O86" s="225"/>
      <c r="P86" s="225"/>
      <c r="Q86" s="225"/>
      <c r="R86" s="225"/>
      <c r="S86" s="226">
        <v>1</v>
      </c>
      <c r="T86" s="226">
        <v>300</v>
      </c>
      <c r="U86" s="226"/>
      <c r="V86" s="228">
        <v>2002937</v>
      </c>
      <c r="W86" s="227">
        <v>201480363</v>
      </c>
      <c r="X86" s="244">
        <v>6427562590</v>
      </c>
      <c r="Y86" s="245">
        <v>74062.080000000002</v>
      </c>
      <c r="Z86" s="752"/>
      <c r="AA86" s="752"/>
      <c r="AB86" s="752"/>
      <c r="AC86" s="752">
        <v>4181</v>
      </c>
      <c r="AD86" s="752"/>
      <c r="AE86" s="13" t="str">
        <f>IF((Реестр!$AA86+Реестр!$AB86+Реестр!$AD86)=0,"",(Реестр!$AA86+Реестр!$AB86+Реестр!$AD86))</f>
        <v/>
      </c>
      <c r="AF86" s="13"/>
      <c r="AG86" s="13" t="str">
        <f>IF(IFERROR((Реестр!$AE86-Реестр!$AF86), "")=0,"",IFERROR(Реестр!$AE86-Реестр!$AF86, ""))</f>
        <v/>
      </c>
      <c r="AH86" s="534" t="str">
        <f>IF(IFERROR((Реестр!$AE86/Реестр!$AF86)-100%, "")=0,"",IFERROR((Реестр!$AE86/Реестр!$AF86)-100%, ""))</f>
        <v/>
      </c>
      <c r="AI86" s="448" t="str">
        <f>IF(IFERROR(Реестр!$AN86/Реестр!$T86,"")=0,"",IFERROR(Реестр!$AN86/Реестр!$T86,""))</f>
        <v/>
      </c>
      <c r="AJ86" s="448" t="str">
        <f>IF(IFERROR(Реестр!$AN86/Реестр!$S86,"")=0,"",IFERROR(Реестр!$AN86/Реестр!$S86,""))</f>
        <v/>
      </c>
      <c r="AK86" s="448" t="str">
        <f>IFERROR(Реестр!$AN86/Реестр!$U86,"")</f>
        <v/>
      </c>
      <c r="AL86" s="765">
        <v>1171903</v>
      </c>
      <c r="AM86" s="767">
        <v>1143386</v>
      </c>
      <c r="AN86" s="630" t="e">
        <f>Реестр!$T86/(Реестр!$T86)*Реестр!AE86</f>
        <v>#VALUE!</v>
      </c>
      <c r="AO86" s="535" t="str">
        <f>IF(IFERROR(AZ86/Реестр!$Y86,"")=0,"",IFERROR(AZ86/Реестр!$Y86,""))</f>
        <v/>
      </c>
      <c r="AP86" s="535" t="str">
        <f>IFERROR(Реестр!$AO86-7%,"")</f>
        <v/>
      </c>
      <c r="AQ86" s="13"/>
      <c r="AR86" s="752"/>
      <c r="AS86" s="551" t="str">
        <f>IF(IFERROR(Реестр!$AI86*1000,"")=0,"",IFERROR(Реестр!$AI86*1000,""))</f>
        <v/>
      </c>
      <c r="AT86" s="5" t="str">
        <f>IF(IFERROR(Реестр!$AS86/80,"")=0,"",IFERROR(Реестр!$AS86/80,""))</f>
        <v/>
      </c>
      <c r="AU86" s="4">
        <f t="shared" si="6"/>
        <v>5184.3456000000006</v>
      </c>
      <c r="AV86" s="4" t="str">
        <f t="shared" si="7"/>
        <v/>
      </c>
      <c r="AW86" s="4"/>
      <c r="AX86" s="4">
        <f t="shared" si="8"/>
        <v>4181</v>
      </c>
      <c r="AY86" s="4"/>
      <c r="AZ86" s="4" t="str">
        <f t="shared" si="9"/>
        <v/>
      </c>
      <c r="BA86" s="4"/>
      <c r="BB86" s="4"/>
      <c r="BC86" s="4">
        <f>VLOOKUP(K86,'Справочные Данные'!$I$2:$J$262,2,0)</f>
        <v>80002</v>
      </c>
      <c r="BD86" s="4" t="str">
        <f>VLOOKUP(BC86,Z_SD_CUSTOMER!$A$2:$K$1599,10,0)</f>
        <v>58</v>
      </c>
      <c r="BE86" s="4" t="str">
        <f>VLOOKUP(BC86,Z_SD_CUSTOMER!$A$2:$L$1599,11,0)</f>
        <v>VOLGA</v>
      </c>
      <c r="BF86" s="4" t="str">
        <f>VLOOKUP(BC86,Z_SD_CUSTOMER!$A$2:$K$1599,11,0)</f>
        <v>VOLGA</v>
      </c>
      <c r="BG86" s="4"/>
      <c r="BH86" s="4"/>
    </row>
    <row r="87" spans="1:60" hidden="1">
      <c r="A87" s="235">
        <v>44476</v>
      </c>
      <c r="B87" s="225" t="s">
        <v>59</v>
      </c>
      <c r="C87" s="221"/>
      <c r="D87" s="297" t="s">
        <v>253</v>
      </c>
      <c r="E87" s="63"/>
      <c r="F87" s="481"/>
      <c r="G87" s="279" t="s">
        <v>192</v>
      </c>
      <c r="H87" s="280" t="s">
        <v>193</v>
      </c>
      <c r="I87" s="240"/>
      <c r="J87" s="240"/>
      <c r="K87" s="646" t="s">
        <v>505</v>
      </c>
      <c r="L87" s="306"/>
      <c r="M87" s="306"/>
      <c r="N87" s="306"/>
      <c r="O87" s="240"/>
      <c r="P87" s="240"/>
      <c r="Q87" s="240"/>
      <c r="R87" s="240"/>
      <c r="S87" s="226">
        <v>1</v>
      </c>
      <c r="T87" s="226">
        <v>150</v>
      </c>
      <c r="U87" s="226"/>
      <c r="V87" s="253">
        <v>2003004</v>
      </c>
      <c r="W87" s="227">
        <v>201480382</v>
      </c>
      <c r="X87" s="241">
        <v>6427565344</v>
      </c>
      <c r="Y87" s="242">
        <v>39142.559999999998</v>
      </c>
      <c r="Z87" s="127"/>
      <c r="AA87" s="127"/>
      <c r="AB87" s="127"/>
      <c r="AC87" s="127">
        <v>2844</v>
      </c>
      <c r="AD87" s="127"/>
      <c r="AE87" s="13" t="str">
        <f>IF((Реестр!$AA87+Реестр!$AB87+Реестр!$AD87)=0,"",(Реестр!$AA87+Реестр!$AB87+Реестр!$AD87))</f>
        <v/>
      </c>
      <c r="AF87" s="13"/>
      <c r="AG87" s="13" t="str">
        <f>IF(IFERROR((Реестр!$AE87-Реестр!$AF87), "")=0,"",IFERROR(Реестр!$AE87-Реестр!$AF87, ""))</f>
        <v/>
      </c>
      <c r="AH87" s="534" t="str">
        <f>IF(IFERROR((Реестр!$AE87/Реестр!$AF87)-100%, "")=0,"",IFERROR((Реестр!$AE87/Реестр!$AF87)-100%, ""))</f>
        <v/>
      </c>
      <c r="AI87" s="448" t="str">
        <f>IF(IFERROR(Реестр!$AN87/Реестр!$T87,"")=0,"",IFERROR(Реестр!$AN87/Реестр!$T87,""))</f>
        <v/>
      </c>
      <c r="AJ87" s="448" t="str">
        <f>IF(IFERROR(Реестр!$AN87/Реестр!$S87,"")=0,"",IFERROR(Реестр!$AN87/Реестр!$S87,""))</f>
        <v/>
      </c>
      <c r="AK87" s="448" t="str">
        <f>IFERROR(Реестр!$AN87/Реестр!$U87,"")</f>
        <v/>
      </c>
      <c r="AL87" s="765">
        <v>1171903</v>
      </c>
      <c r="AM87" s="767">
        <v>1143386</v>
      </c>
      <c r="AN87" s="630" t="e">
        <f>Реестр!$T87/(Реестр!$T87)*Реестр!AE87</f>
        <v>#VALUE!</v>
      </c>
      <c r="AO87" s="535" t="str">
        <f>IF(IFERROR(AZ87/Реестр!$Y87,"")=0,"",IFERROR(AZ87/Реестр!$Y87,""))</f>
        <v/>
      </c>
      <c r="AP87" s="535" t="str">
        <f>IFERROR(Реестр!$AO87-7%,"")</f>
        <v/>
      </c>
      <c r="AQ87" s="13"/>
      <c r="AR87" s="752"/>
      <c r="AS87" s="551" t="str">
        <f>IF(IFERROR(Реестр!$AI87*1000,"")=0,"",IFERROR(Реестр!$AI87*1000,""))</f>
        <v/>
      </c>
      <c r="AT87" s="5" t="str">
        <f>IF(IFERROR(Реестр!$AS87/80,"")=0,"",IFERROR(Реестр!$AS87/80,""))</f>
        <v/>
      </c>
      <c r="AU87" s="4">
        <f t="shared" si="6"/>
        <v>2739.9792000000002</v>
      </c>
      <c r="AV87" s="4" t="str">
        <f t="shared" si="7"/>
        <v/>
      </c>
      <c r="AW87" s="4"/>
      <c r="AX87" s="4">
        <f t="shared" si="8"/>
        <v>2844</v>
      </c>
      <c r="AY87" s="4"/>
      <c r="AZ87" s="4" t="str">
        <f t="shared" si="9"/>
        <v/>
      </c>
      <c r="BA87" s="4"/>
      <c r="BB87" s="4"/>
      <c r="BC87" s="4">
        <f>VLOOKUP(K87,'Справочные Данные'!$I$2:$J$262,2,0)</f>
        <v>80195</v>
      </c>
      <c r="BD87" s="4" t="str">
        <f>VLOOKUP(BC87,Z_SD_CUSTOMER!$A$2:$K$1599,10,0)</f>
        <v>40</v>
      </c>
      <c r="BE87" s="4" t="str">
        <f>VLOOKUP(BC87,Z_SD_CUSTOMER!$A$2:$L$1599,11,0)</f>
        <v>CENTRAL</v>
      </c>
      <c r="BF87" s="4" t="str">
        <f>VLOOKUP(BC87,Z_SD_CUSTOMER!$A$2:$K$1599,11,0)</f>
        <v>CENTRAL</v>
      </c>
      <c r="BG87" s="4"/>
      <c r="BH87" s="4"/>
    </row>
    <row r="88" spans="1:60" ht="300" hidden="1">
      <c r="A88" s="220">
        <v>44476</v>
      </c>
      <c r="B88" s="225"/>
      <c r="C88" s="221"/>
      <c r="D88" s="326" t="s">
        <v>250</v>
      </c>
      <c r="E88" s="515" t="s">
        <v>2938</v>
      </c>
      <c r="F88" s="488" t="s">
        <v>197</v>
      </c>
      <c r="G88" s="381" t="s">
        <v>198</v>
      </c>
      <c r="H88" s="382" t="s">
        <v>199</v>
      </c>
      <c r="I88" s="382" t="s">
        <v>200</v>
      </c>
      <c r="J88" s="382" t="s">
        <v>201</v>
      </c>
      <c r="K88" s="118" t="s">
        <v>477</v>
      </c>
      <c r="L88" s="301"/>
      <c r="M88" s="577">
        <v>44480</v>
      </c>
      <c r="N88" s="458" t="s">
        <v>941</v>
      </c>
      <c r="O88" s="225" t="s">
        <v>131</v>
      </c>
      <c r="P88" s="225">
        <v>44477</v>
      </c>
      <c r="Q88" s="225" t="s">
        <v>132</v>
      </c>
      <c r="R88" s="225"/>
      <c r="S88" s="248">
        <v>2</v>
      </c>
      <c r="T88" s="248">
        <v>864</v>
      </c>
      <c r="U88" s="248"/>
      <c r="V88" s="263">
        <v>2001237</v>
      </c>
      <c r="W88" s="261">
        <v>201480445</v>
      </c>
      <c r="X88" s="260">
        <v>500450</v>
      </c>
      <c r="Y88" s="263">
        <v>244926.6</v>
      </c>
      <c r="Z88" s="752"/>
      <c r="AA88" s="752">
        <v>17000</v>
      </c>
      <c r="AB88" s="752"/>
      <c r="AC88" s="752">
        <f>3160*2</f>
        <v>6320</v>
      </c>
      <c r="AD88" s="752"/>
      <c r="AE88" s="13">
        <f>IF((Реестр!$AA88+Реестр!$AB88+Реестр!$AD88)=0,"",(Реестр!$AA88+Реестр!$AB88+Реестр!$AD88))</f>
        <v>17000</v>
      </c>
      <c r="AF88" s="13">
        <v>17000</v>
      </c>
      <c r="AG88" s="13" t="str">
        <f>IF(IFERROR((Реестр!$AE88-Реестр!$AF88), "")=0,"",IFERROR(Реестр!$AE88-Реестр!$AF88, ""))</f>
        <v/>
      </c>
      <c r="AH88" s="534" t="str">
        <f>IF(IFERROR((Реестр!$AE88/Реестр!$AF88)-100%, "")=0,"",IFERROR((Реестр!$AE88/Реестр!$AF88)-100%, ""))</f>
        <v/>
      </c>
      <c r="AI88" s="448">
        <f>IF(IFERROR(Реестр!$AN88/Реестр!$T88,"")=0,"",IFERROR(Реестр!$AN88/Реестр!$T88,""))</f>
        <v>7.0892410341951626</v>
      </c>
      <c r="AJ88" s="448">
        <f>IF(IFERROR(Реестр!$AN88/Реестр!$S88,"")=0,"",IFERROR(Реестр!$AN88/Реестр!$S88,""))</f>
        <v>3062.5521267723102</v>
      </c>
      <c r="AK88" s="448" t="str">
        <f>IFERROR(Реестр!$AN88/Реестр!$U88,"")</f>
        <v/>
      </c>
      <c r="AL88" s="765" t="s">
        <v>1014</v>
      </c>
      <c r="AM88" s="765" t="s">
        <v>1015</v>
      </c>
      <c r="AN88" s="630">
        <f>((T88/(T88+T89+T90+T91+T92+T93+T94+T95+T96+T97+T98)*AE88))</f>
        <v>6125.1042535446204</v>
      </c>
      <c r="AO88" s="535">
        <f>IF(IFERROR(AZ88/Реестр!$Y88,"")=0,"",IFERROR(AZ88/Реестр!$Y88,""))</f>
        <v>5.081156662259069E-2</v>
      </c>
      <c r="AP88" s="535">
        <f>IFERROR(Реестр!$AO88-7%,"")</f>
        <v>-1.9188433377409317E-2</v>
      </c>
      <c r="AQ88" s="13"/>
      <c r="AR88" s="752"/>
      <c r="AS88" s="551">
        <f>IF(IFERROR(Реестр!$AI88*1000,"")=0,"",IFERROR(Реестр!$AI88*1000,""))</f>
        <v>7089.2410341951627</v>
      </c>
      <c r="AT88" s="5">
        <f>IF(IFERROR(Реестр!$AS88/80,"")=0,"",IFERROR(Реестр!$AS88/80,""))</f>
        <v>88.615512927439539</v>
      </c>
      <c r="AU88" s="4">
        <f t="shared" si="6"/>
        <v>17144.862000000001</v>
      </c>
      <c r="AV88" s="4">
        <f t="shared" si="7"/>
        <v>-11019.75774645538</v>
      </c>
      <c r="AW88" s="4"/>
      <c r="AX88" s="4">
        <f t="shared" si="8"/>
        <v>6320</v>
      </c>
      <c r="AY88" s="630">
        <f t="shared" ref="AY88:AY98" si="10">((T88/(T88))*AC88)</f>
        <v>6320</v>
      </c>
      <c r="AZ88" s="4">
        <f t="shared" si="9"/>
        <v>12445.104253544621</v>
      </c>
      <c r="BA88" s="4"/>
      <c r="BB88" s="4"/>
      <c r="BC88" s="4">
        <f>VLOOKUP(K88,'Справочные Данные'!$I$2:$J$262,2,0)</f>
        <v>28240</v>
      </c>
      <c r="BD88" s="4" t="str">
        <f>VLOOKUP(BC88,Z_SD_CUSTOMER!$A$2:$K$1599,10,0)</f>
        <v>63</v>
      </c>
      <c r="BE88" s="4" t="str">
        <f>VLOOKUP(BC88,Z_SD_CUSTOMER!$A$2:$L$1599,11,0)</f>
        <v>CENTRAL</v>
      </c>
      <c r="BF88" s="4" t="str">
        <f>VLOOKUP(BC88,Z_SD_CUSTOMER!$A$2:$K$1599,11,0)</f>
        <v>CENTRAL</v>
      </c>
      <c r="BG88" s="4">
        <v>1364</v>
      </c>
      <c r="BH88" s="72">
        <v>44477</v>
      </c>
    </row>
    <row r="89" spans="1:60" ht="36" hidden="1">
      <c r="A89" s="235">
        <v>44476</v>
      </c>
      <c r="B89" s="240"/>
      <c r="C89" s="221"/>
      <c r="D89" s="323" t="s">
        <v>250</v>
      </c>
      <c r="E89" s="515" t="s">
        <v>2938</v>
      </c>
      <c r="F89" s="481"/>
      <c r="G89" s="383" t="s">
        <v>198</v>
      </c>
      <c r="H89" s="384" t="s">
        <v>199</v>
      </c>
      <c r="I89" s="359"/>
      <c r="J89" s="385"/>
      <c r="K89" s="118" t="s">
        <v>477</v>
      </c>
      <c r="L89" s="306"/>
      <c r="M89" s="577">
        <v>44480</v>
      </c>
      <c r="N89" s="458" t="s">
        <v>941</v>
      </c>
      <c r="O89" s="240"/>
      <c r="P89" s="240"/>
      <c r="Q89" s="240"/>
      <c r="R89" s="240"/>
      <c r="S89" s="226">
        <v>3</v>
      </c>
      <c r="T89" s="226">
        <v>49</v>
      </c>
      <c r="U89" s="226"/>
      <c r="V89" s="227">
        <v>2002365</v>
      </c>
      <c r="W89" s="227">
        <v>201480446</v>
      </c>
      <c r="X89" s="253">
        <v>500986</v>
      </c>
      <c r="Y89" s="254">
        <v>17547.599999999999</v>
      </c>
      <c r="Z89" s="127"/>
      <c r="AA89" s="127"/>
      <c r="AB89" s="127"/>
      <c r="AC89" s="127">
        <f>3160*3</f>
        <v>9480</v>
      </c>
      <c r="AD89" s="752"/>
      <c r="AE89" s="13" t="str">
        <f>IF((Реестр!$AA89+Реестр!$AB89+Реестр!$AD89)=0,"",(Реестр!$AA89+Реестр!$AB89+Реестр!$AD89))</f>
        <v/>
      </c>
      <c r="AF89" s="13"/>
      <c r="AG89" s="13" t="str">
        <f>IF(IFERROR((Реестр!$AE89-Реестр!$AF89), "")=0,"",IFERROR(Реестр!$AE89-Реестр!$AF89, ""))</f>
        <v/>
      </c>
      <c r="AH89" s="534" t="str">
        <f>IF(IFERROR((Реестр!$AE89/Реестр!$AF89)-100%, "")=0,"",IFERROR((Реестр!$AE89/Реестр!$AF89)-100%, ""))</f>
        <v/>
      </c>
      <c r="AI89" s="448">
        <f>IF(IFERROR(Реестр!$AN89/Реестр!$T89,"")=0,"",IFERROR(Реестр!$AN89/Реестр!$T89,""))</f>
        <v>7.0892410341951626</v>
      </c>
      <c r="AJ89" s="448">
        <f>IF(IFERROR(Реестр!$AN89/Реестр!$S89,"")=0,"",IFERROR(Реестр!$AN89/Реестр!$S89,""))</f>
        <v>115.79093689185432</v>
      </c>
      <c r="AK89" s="448" t="str">
        <f>IFERROR(Реестр!$AN89/Реестр!$U89,"")</f>
        <v/>
      </c>
      <c r="AL89" s="765" t="s">
        <v>1014</v>
      </c>
      <c r="AM89" s="765" t="s">
        <v>1015</v>
      </c>
      <c r="AN89" s="630">
        <f>((T89/(T89+T88+T90+T91+T92+T93+T94+T95+T96+T97+T98))*AE88)</f>
        <v>347.37281067556296</v>
      </c>
      <c r="AO89" s="535">
        <f>IF(IFERROR(AZ89/Реестр!$Y89,"")=0,"",IFERROR(AZ89/Реестр!$Y89,""))</f>
        <v>0.56004084949939381</v>
      </c>
      <c r="AP89" s="535">
        <f>IFERROR(Реестр!$AO89-7%,"")</f>
        <v>0.4900408494993938</v>
      </c>
      <c r="AQ89" s="13"/>
      <c r="AR89" s="752"/>
      <c r="AS89" s="551">
        <f>IF(IFERROR(Реестр!$AI89*1000,"")=0,"",IFERROR(Реестр!$AI89*1000,""))</f>
        <v>7089.2410341951627</v>
      </c>
      <c r="AT89" s="5">
        <f>IF(IFERROR(Реестр!$AS89/80,"")=0,"",IFERROR(Реестр!$AS89/80,""))</f>
        <v>88.615512927439539</v>
      </c>
      <c r="AU89" s="4">
        <f t="shared" si="6"/>
        <v>1228.3320000000001</v>
      </c>
      <c r="AV89" s="4">
        <f t="shared" si="7"/>
        <v>-880.95918932443715</v>
      </c>
      <c r="AW89" s="4"/>
      <c r="AX89" s="4">
        <f t="shared" si="8"/>
        <v>9480</v>
      </c>
      <c r="AY89" s="630">
        <f t="shared" si="10"/>
        <v>9480</v>
      </c>
      <c r="AZ89" s="4">
        <f t="shared" si="9"/>
        <v>9827.3728106755625</v>
      </c>
      <c r="BA89" s="4"/>
      <c r="BB89" s="4"/>
      <c r="BC89" s="4">
        <f>VLOOKUP(K89,'Справочные Данные'!$I$2:$J$262,2,0)</f>
        <v>28240</v>
      </c>
      <c r="BD89" s="4" t="str">
        <f>VLOOKUP(BC89,Z_SD_CUSTOMER!$A$2:$K$1599,10,0)</f>
        <v>63</v>
      </c>
      <c r="BE89" s="4" t="str">
        <f>VLOOKUP(BC89,Z_SD_CUSTOMER!$A$2:$L$1599,11,0)</f>
        <v>CENTRAL</v>
      </c>
      <c r="BF89" s="4" t="str">
        <f>VLOOKUP(BC89,Z_SD_CUSTOMER!$A$2:$K$1599,11,0)</f>
        <v>CENTRAL</v>
      </c>
      <c r="BG89" s="4">
        <v>1364</v>
      </c>
      <c r="BH89" s="4"/>
    </row>
    <row r="90" spans="1:60" hidden="1">
      <c r="A90" s="220">
        <v>44476</v>
      </c>
      <c r="B90" s="225"/>
      <c r="C90" s="221"/>
      <c r="D90" s="323" t="s">
        <v>250</v>
      </c>
      <c r="E90" s="515" t="s">
        <v>2938</v>
      </c>
      <c r="F90" s="480"/>
      <c r="G90" s="383" t="s">
        <v>198</v>
      </c>
      <c r="H90" s="384" t="s">
        <v>199</v>
      </c>
      <c r="I90" s="359"/>
      <c r="J90" s="359"/>
      <c r="K90" s="646" t="s">
        <v>547</v>
      </c>
      <c r="L90" s="306"/>
      <c r="M90" s="306"/>
      <c r="N90" s="306"/>
      <c r="O90" s="225"/>
      <c r="P90" s="225"/>
      <c r="Q90" s="225"/>
      <c r="R90" s="225"/>
      <c r="S90" s="226">
        <v>1</v>
      </c>
      <c r="T90" s="226">
        <v>188</v>
      </c>
      <c r="U90" s="226"/>
      <c r="V90" s="228">
        <v>2002554</v>
      </c>
      <c r="W90" s="227">
        <v>201480411</v>
      </c>
      <c r="X90" s="228">
        <v>2140091517991</v>
      </c>
      <c r="Y90" s="252">
        <v>46288.800000000003</v>
      </c>
      <c r="Z90" s="752"/>
      <c r="AA90" s="752"/>
      <c r="AB90" s="752"/>
      <c r="AC90" s="752">
        <v>2650</v>
      </c>
      <c r="AD90" s="752"/>
      <c r="AE90" s="13" t="str">
        <f>IF((Реестр!$AA90+Реестр!$AB90+Реестр!$AD90)=0,"",(Реестр!$AA90+Реестр!$AB90+Реестр!$AD90))</f>
        <v/>
      </c>
      <c r="AF90" s="13"/>
      <c r="AG90" s="13" t="str">
        <f>IF(IFERROR((Реестр!$AE90-Реестр!$AF90), "")=0,"",IFERROR(Реестр!$AE90-Реестр!$AF90, ""))</f>
        <v/>
      </c>
      <c r="AH90" s="534" t="str">
        <f>IF(IFERROR((Реестр!$AE90/Реестр!$AF90)-100%, "")=0,"",IFERROR((Реестр!$AE90/Реестр!$AF90)-100%, ""))</f>
        <v/>
      </c>
      <c r="AI90" s="448">
        <f>IF(IFERROR(Реестр!$AN90/Реестр!$T90,"")=0,"",IFERROR(Реестр!$AN90/Реестр!$T90,""))</f>
        <v>7.0892410341951635</v>
      </c>
      <c r="AJ90" s="448">
        <f>IF(IFERROR(Реестр!$AN90/Реестр!$S90,"")=0,"",IFERROR(Реестр!$AN90/Реестр!$S90,""))</f>
        <v>1332.7773144286907</v>
      </c>
      <c r="AK90" s="448" t="str">
        <f>IFERROR(Реестр!$AN90/Реестр!$U90,"")</f>
        <v/>
      </c>
      <c r="AL90" s="765" t="s">
        <v>1016</v>
      </c>
      <c r="AM90" s="765" t="s">
        <v>1017</v>
      </c>
      <c r="AN90" s="630">
        <f>((T90/(T89+T88+T91+T92+T90+T93+T94+T95+T96+T97+T98)*AE88))</f>
        <v>1332.7773144286907</v>
      </c>
      <c r="AO90" s="535">
        <f>IF(IFERROR(AZ90/Реестр!$Y90,"")=0,"",IFERROR(AZ90/Реестр!$Y90,""))</f>
        <v>8.6041921899653706E-2</v>
      </c>
      <c r="AP90" s="535">
        <f>IFERROR(Реестр!$AO90-7%,"")</f>
        <v>1.6041921899653699E-2</v>
      </c>
      <c r="AQ90" s="13"/>
      <c r="AR90" s="752"/>
      <c r="AS90" s="551">
        <f>IF(IFERROR(Реестр!$AI90*1000,"")=0,"",IFERROR(Реестр!$AI90*1000,""))</f>
        <v>7089.2410341951636</v>
      </c>
      <c r="AT90" s="5">
        <f>IF(IFERROR(Реестр!$AS90/80,"")=0,"",IFERROR(Реестр!$AS90/80,""))</f>
        <v>88.615512927439539</v>
      </c>
      <c r="AU90" s="4">
        <f t="shared" si="6"/>
        <v>3240.2160000000003</v>
      </c>
      <c r="AV90" s="4">
        <f t="shared" si="7"/>
        <v>-1907.4386855713096</v>
      </c>
      <c r="AW90" s="4"/>
      <c r="AX90" s="4">
        <f t="shared" si="8"/>
        <v>2650</v>
      </c>
      <c r="AY90" s="630">
        <f t="shared" si="10"/>
        <v>2650</v>
      </c>
      <c r="AZ90" s="4">
        <f t="shared" si="9"/>
        <v>3982.7773144286907</v>
      </c>
      <c r="BA90" s="4"/>
      <c r="BB90" s="4"/>
      <c r="BC90" s="4">
        <f>VLOOKUP(K90,'Справочные Данные'!$I$2:$J$262,2,0)</f>
        <v>60132</v>
      </c>
      <c r="BD90" s="4" t="str">
        <f>VLOOKUP(BC90,Z_SD_CUSTOMER!$A$2:$K$1599,10,0)</f>
        <v>78</v>
      </c>
      <c r="BE90" s="4" t="str">
        <f>VLOOKUP(BC90,Z_SD_CUSTOMER!$A$2:$L$1599,11,0)</f>
        <v>NORTHWEST</v>
      </c>
      <c r="BF90" s="4" t="str">
        <f>VLOOKUP(BC90,Z_SD_CUSTOMER!$A$2:$K$1599,11,0)</f>
        <v>NORTHWEST</v>
      </c>
      <c r="BG90" s="4">
        <v>1364</v>
      </c>
      <c r="BH90" s="4"/>
    </row>
    <row r="91" spans="1:60" hidden="1">
      <c r="A91" s="235">
        <v>44476</v>
      </c>
      <c r="B91" s="240"/>
      <c r="C91" s="221"/>
      <c r="D91" s="323" t="s">
        <v>250</v>
      </c>
      <c r="E91" s="515" t="s">
        <v>2938</v>
      </c>
      <c r="F91" s="481"/>
      <c r="G91" s="383" t="s">
        <v>198</v>
      </c>
      <c r="H91" s="384" t="s">
        <v>199</v>
      </c>
      <c r="I91" s="359"/>
      <c r="J91" s="359"/>
      <c r="K91" s="646" t="s">
        <v>502</v>
      </c>
      <c r="L91" s="306"/>
      <c r="M91" s="306"/>
      <c r="N91" s="306"/>
      <c r="O91" s="240"/>
      <c r="P91" s="240"/>
      <c r="Q91" s="240"/>
      <c r="R91" s="240"/>
      <c r="S91" s="226">
        <v>1</v>
      </c>
      <c r="T91" s="226">
        <v>234</v>
      </c>
      <c r="U91" s="226"/>
      <c r="V91" s="253">
        <v>2002306</v>
      </c>
      <c r="W91" s="227">
        <v>201479812</v>
      </c>
      <c r="X91" s="253">
        <v>6427025868</v>
      </c>
      <c r="Y91" s="254">
        <v>57505.68</v>
      </c>
      <c r="Z91" s="127"/>
      <c r="AA91" s="127"/>
      <c r="AB91" s="127"/>
      <c r="AC91" s="127">
        <v>5250</v>
      </c>
      <c r="AD91" s="127"/>
      <c r="AE91" s="13" t="str">
        <f>IF((Реестр!$AA91+Реестр!$AB91+Реестр!$AD91)=0,"",(Реестр!$AA91+Реестр!$AB91+Реестр!$AD91))</f>
        <v/>
      </c>
      <c r="AF91" s="13"/>
      <c r="AG91" s="13" t="str">
        <f>IF(IFERROR((Реестр!$AE91-Реестр!$AF91), "")=0,"",IFERROR(Реестр!$AE91-Реестр!$AF91, ""))</f>
        <v/>
      </c>
      <c r="AH91" s="534" t="str">
        <f>IF(IFERROR((Реестр!$AE91/Реестр!$AF91)-100%, "")=0,"",IFERROR((Реестр!$AE91/Реестр!$AF91)-100%, ""))</f>
        <v/>
      </c>
      <c r="AI91" s="448">
        <f>IF(IFERROR(Реестр!$AN91/Реестр!$T91,"")=0,"",IFERROR(Реестр!$AN91/Реестр!$T91,""))</f>
        <v>7.0892410341951626</v>
      </c>
      <c r="AJ91" s="448">
        <f>IF(IFERROR(Реестр!$AN91/Реестр!$S91,"")=0,"",IFERROR(Реестр!$AN91/Реестр!$S91,""))</f>
        <v>1658.882402001668</v>
      </c>
      <c r="AK91" s="448" t="str">
        <f>IFERROR(Реестр!$AN91/Реестр!$U91,"")</f>
        <v/>
      </c>
      <c r="AL91" s="765" t="s">
        <v>1018</v>
      </c>
      <c r="AM91" s="765" t="s">
        <v>1019</v>
      </c>
      <c r="AN91" s="630">
        <f>((T91/(T90+T89+T92+T88+T91+T93+T94+T95+T96+T97+T98)*AE88))</f>
        <v>1658.882402001668</v>
      </c>
      <c r="AO91" s="535">
        <f>IF(IFERROR(AZ91/Реестр!$Y91,"")=0,"",IFERROR(AZ91/Реестр!$Y91,""))</f>
        <v>0.12014260855626206</v>
      </c>
      <c r="AP91" s="535">
        <f>IFERROR(Реестр!$AO91-7%,"")</f>
        <v>5.0142608556262055E-2</v>
      </c>
      <c r="AQ91" s="13"/>
      <c r="AR91" s="752"/>
      <c r="AS91" s="551">
        <f>IF(IFERROR(Реестр!$AI91*1000,"")=0,"",IFERROR(Реестр!$AI91*1000,""))</f>
        <v>7089.2410341951627</v>
      </c>
      <c r="AT91" s="5">
        <f>IF(IFERROR(Реестр!$AS91/80,"")=0,"",IFERROR(Реестр!$AS91/80,""))</f>
        <v>88.615512927439539</v>
      </c>
      <c r="AU91" s="4">
        <f t="shared" si="6"/>
        <v>4025.3976000000002</v>
      </c>
      <c r="AV91" s="4">
        <f t="shared" si="7"/>
        <v>-2366.515197998332</v>
      </c>
      <c r="AW91" s="4"/>
      <c r="AX91" s="4">
        <f t="shared" si="8"/>
        <v>5250</v>
      </c>
      <c r="AY91" s="630">
        <f t="shared" si="10"/>
        <v>5250</v>
      </c>
      <c r="AZ91" s="4">
        <f t="shared" si="9"/>
        <v>6908.8824020016682</v>
      </c>
      <c r="BA91" s="4"/>
      <c r="BB91" s="4"/>
      <c r="BC91" s="4">
        <f>VLOOKUP(K91,'Справочные Данные'!$I$2:$J$262,2,0)</f>
        <v>71700</v>
      </c>
      <c r="BD91" s="4" t="str">
        <f>VLOOKUP(BC91,Z_SD_CUSTOMER!$A$2:$K$1599,10,0)</f>
        <v>26</v>
      </c>
      <c r="BE91" s="4" t="str">
        <f>VLOOKUP(BC91,Z_SD_CUSTOMER!$A$2:$L$1599,11,0)</f>
        <v>NORTH CAUC</v>
      </c>
      <c r="BF91" s="4" t="str">
        <f>VLOOKUP(BC91,Z_SD_CUSTOMER!$A$2:$K$1599,11,0)</f>
        <v>NORTH CAUC</v>
      </c>
      <c r="BG91" s="4">
        <v>1364</v>
      </c>
      <c r="BH91" s="4"/>
    </row>
    <row r="92" spans="1:60" hidden="1">
      <c r="A92" s="220">
        <v>44476</v>
      </c>
      <c r="B92" s="225"/>
      <c r="C92" s="221"/>
      <c r="D92" s="323" t="s">
        <v>250</v>
      </c>
      <c r="E92" s="515" t="s">
        <v>2938</v>
      </c>
      <c r="F92" s="480"/>
      <c r="G92" s="383" t="s">
        <v>198</v>
      </c>
      <c r="H92" s="384" t="s">
        <v>199</v>
      </c>
      <c r="I92" s="359"/>
      <c r="J92" s="359"/>
      <c r="K92" s="646" t="s">
        <v>1206</v>
      </c>
      <c r="L92" s="306"/>
      <c r="M92" s="306"/>
      <c r="N92" s="306"/>
      <c r="O92" s="225"/>
      <c r="P92" s="225"/>
      <c r="Q92" s="225"/>
      <c r="R92" s="225"/>
      <c r="S92" s="226">
        <v>1</v>
      </c>
      <c r="T92" s="226">
        <v>164</v>
      </c>
      <c r="U92" s="226"/>
      <c r="V92" s="228">
        <v>2002980</v>
      </c>
      <c r="W92" s="227">
        <v>201480381</v>
      </c>
      <c r="X92" s="228">
        <v>6427565239</v>
      </c>
      <c r="Y92" s="252">
        <v>37939.199999999997</v>
      </c>
      <c r="Z92" s="752"/>
      <c r="AA92" s="752"/>
      <c r="AB92" s="752"/>
      <c r="AC92" s="752">
        <v>4180</v>
      </c>
      <c r="AD92" s="752"/>
      <c r="AE92" s="13" t="str">
        <f>IF((Реестр!$AA92+Реестр!$AB92+Реестр!$AD92)=0,"",(Реестр!$AA92+Реестр!$AB92+Реестр!$AD92))</f>
        <v/>
      </c>
      <c r="AF92" s="13"/>
      <c r="AG92" s="13" t="str">
        <f>IF(IFERROR((Реестр!$AE92-Реестр!$AF92), "")=0,"",IFERROR(Реестр!$AE92-Реестр!$AF92, ""))</f>
        <v/>
      </c>
      <c r="AH92" s="534" t="str">
        <f>IF(IFERROR((Реестр!$AE92/Реестр!$AF92)-100%, "")=0,"",IFERROR((Реестр!$AE92/Реестр!$AF92)-100%, ""))</f>
        <v/>
      </c>
      <c r="AI92" s="448">
        <f>IF(IFERROR(Реестр!$AN92/Реестр!$T92,"")=0,"",IFERROR(Реестр!$AN92/Реестр!$T92,""))</f>
        <v>7.0892410341951626</v>
      </c>
      <c r="AJ92" s="448">
        <f>IF(IFERROR(Реестр!$AN92/Реестр!$S92,"")=0,"",IFERROR(Реестр!$AN92/Реестр!$S92,""))</f>
        <v>1162.6355296080067</v>
      </c>
      <c r="AK92" s="448" t="str">
        <f>IFERROR(Реестр!$AN92/Реестр!$U92,"")</f>
        <v/>
      </c>
      <c r="AL92" s="765" t="s">
        <v>1020</v>
      </c>
      <c r="AM92" s="765" t="s">
        <v>1021</v>
      </c>
      <c r="AN92" s="630">
        <f>((T92/(T91+T90+T88+T89+T92+T93+T94+T95+T96+T97+T98)*AE88))</f>
        <v>1162.6355296080067</v>
      </c>
      <c r="AO92" s="535">
        <f>IF(IFERROR(AZ92/Реестр!$Y92,"")=0,"",IFERROR(AZ92/Реестр!$Y92,""))</f>
        <v>0.14082098540844315</v>
      </c>
      <c r="AP92" s="535">
        <f>IFERROR(Реестр!$AO92-7%,"")</f>
        <v>7.0820985408443143E-2</v>
      </c>
      <c r="AQ92" s="13"/>
      <c r="AR92" s="752"/>
      <c r="AS92" s="551">
        <f>IF(IFERROR(Реестр!$AI92*1000,"")=0,"",IFERROR(Реестр!$AI92*1000,""))</f>
        <v>7089.2410341951627</v>
      </c>
      <c r="AT92" s="5">
        <f>IF(IFERROR(Реестр!$AS92/80,"")=0,"",IFERROR(Реестр!$AS92/80,""))</f>
        <v>88.615512927439539</v>
      </c>
      <c r="AU92" s="4">
        <f t="shared" si="6"/>
        <v>2655.7440000000001</v>
      </c>
      <c r="AV92" s="4">
        <f t="shared" si="7"/>
        <v>-1493.1084703919935</v>
      </c>
      <c r="AW92" s="4"/>
      <c r="AX92" s="4">
        <f t="shared" si="8"/>
        <v>4180</v>
      </c>
      <c r="AY92" s="630">
        <f t="shared" si="10"/>
        <v>4180</v>
      </c>
      <c r="AZ92" s="4">
        <f t="shared" si="9"/>
        <v>5342.6355296080064</v>
      </c>
      <c r="BA92" s="4"/>
      <c r="BB92" s="4"/>
      <c r="BC92" s="4">
        <f>VLOOKUP(K92,'Справочные Данные'!$I$2:$J$262,2,0)</f>
        <v>70872</v>
      </c>
      <c r="BD92" s="4">
        <f>VLOOKUP(BC92,Z_SD_CUSTOMER!$A$2:$K$1599,10,0)</f>
        <v>16</v>
      </c>
      <c r="BE92" s="4" t="str">
        <f>VLOOKUP(BC92,Z_SD_CUSTOMER!$A$2:$L$1599,11,0)</f>
        <v>VOLGA</v>
      </c>
      <c r="BF92" s="4" t="str">
        <f>VLOOKUP(BC92,Z_SD_CUSTOMER!$A$2:$K$1599,11,0)</f>
        <v>VOLGA</v>
      </c>
      <c r="BG92" s="4">
        <v>1364</v>
      </c>
      <c r="BH92" s="4"/>
    </row>
    <row r="93" spans="1:60" hidden="1">
      <c r="A93" s="235">
        <v>44476</v>
      </c>
      <c r="B93" s="240"/>
      <c r="C93" s="221"/>
      <c r="D93" s="323" t="s">
        <v>250</v>
      </c>
      <c r="E93" s="515" t="s">
        <v>2938</v>
      </c>
      <c r="F93" s="481"/>
      <c r="G93" s="383" t="s">
        <v>198</v>
      </c>
      <c r="H93" s="384" t="s">
        <v>199</v>
      </c>
      <c r="I93" s="359"/>
      <c r="J93" s="359"/>
      <c r="K93" s="646" t="s">
        <v>446</v>
      </c>
      <c r="L93" s="306"/>
      <c r="M93" s="575">
        <v>44480</v>
      </c>
      <c r="N93" s="306"/>
      <c r="O93" s="240"/>
      <c r="P93" s="240"/>
      <c r="Q93" s="240"/>
      <c r="R93" s="240"/>
      <c r="S93" s="226">
        <v>1</v>
      </c>
      <c r="T93" s="226">
        <v>225</v>
      </c>
      <c r="U93" s="226"/>
      <c r="V93" s="253">
        <v>2002417</v>
      </c>
      <c r="W93" s="227">
        <v>201479926</v>
      </c>
      <c r="X93" s="253" t="s">
        <v>202</v>
      </c>
      <c r="Y93" s="254">
        <v>55546.559999999998</v>
      </c>
      <c r="Z93" s="127"/>
      <c r="AA93" s="127"/>
      <c r="AB93" s="127"/>
      <c r="AC93" s="127">
        <v>2330</v>
      </c>
      <c r="AD93" s="127"/>
      <c r="AE93" s="13" t="str">
        <f>IF((Реестр!$AA93+Реестр!$AB93+Реестр!$AD93)=0,"",(Реестр!$AA93+Реестр!$AB93+Реестр!$AD93))</f>
        <v/>
      </c>
      <c r="AF93" s="13"/>
      <c r="AG93" s="13" t="str">
        <f>IF(IFERROR((Реестр!$AE93-Реестр!$AF93), "")=0,"",IFERROR(Реестр!$AE93-Реестр!$AF93, ""))</f>
        <v/>
      </c>
      <c r="AH93" s="534" t="str">
        <f>IF(IFERROR((Реестр!$AE93/Реестр!$AF93)-100%, "")=0,"",IFERROR((Реестр!$AE93/Реестр!$AF93)-100%, ""))</f>
        <v/>
      </c>
      <c r="AI93" s="448">
        <f>IF(IFERROR(Реестр!$AN93/Реестр!$T93,"")=0,"",IFERROR(Реестр!$AN93/Реестр!$T93,""))</f>
        <v>7.0892410341951626</v>
      </c>
      <c r="AJ93" s="448">
        <f>IF(IFERROR(Реестр!$AN93/Реестр!$S93,"")=0,"",IFERROR(Реестр!$AN93/Реестр!$S93,""))</f>
        <v>1595.0792326939115</v>
      </c>
      <c r="AK93" s="448" t="str">
        <f>IFERROR(Реестр!$AN93/Реестр!$U93,"")</f>
        <v/>
      </c>
      <c r="AL93" s="765" t="s">
        <v>1022</v>
      </c>
      <c r="AM93" s="765" t="s">
        <v>1023</v>
      </c>
      <c r="AN93" s="630">
        <f>((T93/(T92+T91+T89+T90+T93+T88+T94+T95+T96+T97+T98)*AE88))</f>
        <v>1595.0792326939115</v>
      </c>
      <c r="AO93" s="535">
        <f>IF(IFERROR(AZ93/Реестр!$Y93,"")=0,"",IFERROR(AZ93/Реестр!$Y93,""))</f>
        <v>7.0662867920064029E-2</v>
      </c>
      <c r="AP93" s="535">
        <f>IFERROR(Реестр!$AO93-7%,"")</f>
        <v>6.6286792006402251E-4</v>
      </c>
      <c r="AQ93" s="13"/>
      <c r="AR93" s="752"/>
      <c r="AS93" s="551">
        <f>IF(IFERROR(Реестр!$AI93*1000,"")=0,"",IFERROR(Реестр!$AI93*1000,""))</f>
        <v>7089.2410341951627</v>
      </c>
      <c r="AT93" s="5">
        <f>IF(IFERROR(Реестр!$AS93/80,"")=0,"",IFERROR(Реестр!$AS93/80,""))</f>
        <v>88.615512927439539</v>
      </c>
      <c r="AU93" s="4">
        <f t="shared" si="6"/>
        <v>3888.2592000000004</v>
      </c>
      <c r="AV93" s="4">
        <f t="shared" si="7"/>
        <v>-2293.1799673060887</v>
      </c>
      <c r="AW93" s="4"/>
      <c r="AX93" s="4">
        <f t="shared" si="8"/>
        <v>2330</v>
      </c>
      <c r="AY93" s="630">
        <f t="shared" si="10"/>
        <v>2330</v>
      </c>
      <c r="AZ93" s="4">
        <f t="shared" si="9"/>
        <v>3925.0792326939118</v>
      </c>
      <c r="BA93" s="4"/>
      <c r="BB93" s="4"/>
      <c r="BC93" s="4">
        <f>VLOOKUP(K93,'Справочные Данные'!$I$2:$J$262,2,0)</f>
        <v>63860</v>
      </c>
      <c r="BD93" s="4" t="str">
        <f>VLOOKUP(BC93,Z_SD_CUSTOMER!$A$2:$K$1599,10,0)</f>
        <v>76</v>
      </c>
      <c r="BE93" s="4" t="str">
        <f>VLOOKUP(BC93,Z_SD_CUSTOMER!$A$2:$L$1599,11,0)</f>
        <v>VOLGA</v>
      </c>
      <c r="BF93" s="4" t="str">
        <f>VLOOKUP(BC93,Z_SD_CUSTOMER!$A$2:$K$1599,11,0)</f>
        <v>VOLGA</v>
      </c>
      <c r="BG93" s="4">
        <v>1364</v>
      </c>
      <c r="BH93" s="4"/>
    </row>
    <row r="94" spans="1:60" hidden="1">
      <c r="A94" s="220">
        <v>44476</v>
      </c>
      <c r="B94" s="225"/>
      <c r="C94" s="221"/>
      <c r="D94" s="323" t="s">
        <v>250</v>
      </c>
      <c r="E94" s="515" t="s">
        <v>2938</v>
      </c>
      <c r="F94" s="480"/>
      <c r="G94" s="383" t="s">
        <v>198</v>
      </c>
      <c r="H94" s="384" t="s">
        <v>199</v>
      </c>
      <c r="I94" s="359"/>
      <c r="J94" s="359"/>
      <c r="K94" s="646" t="s">
        <v>462</v>
      </c>
      <c r="L94" s="306"/>
      <c r="M94" s="575">
        <v>44480</v>
      </c>
      <c r="N94" s="306"/>
      <c r="O94" s="225"/>
      <c r="P94" s="225"/>
      <c r="Q94" s="225"/>
      <c r="R94" s="225"/>
      <c r="S94" s="386">
        <v>0</v>
      </c>
      <c r="T94" s="226">
        <v>5</v>
      </c>
      <c r="U94" s="226"/>
      <c r="V94" s="228">
        <v>2002425</v>
      </c>
      <c r="W94" s="227">
        <v>201479930</v>
      </c>
      <c r="X94" s="228" t="s">
        <v>203</v>
      </c>
      <c r="Y94" s="252">
        <v>1028.6400000000001</v>
      </c>
      <c r="Z94" s="752"/>
      <c r="AA94" s="752"/>
      <c r="AB94" s="752"/>
      <c r="AC94" s="752">
        <f>4500/2</f>
        <v>2250</v>
      </c>
      <c r="AD94" s="752"/>
      <c r="AE94" s="13" t="str">
        <f>IF((Реестр!$AA94+Реестр!$AB94+Реестр!$AD94)=0,"",(Реестр!$AA94+Реестр!$AB94+Реестр!$AD94))</f>
        <v/>
      </c>
      <c r="AF94" s="13"/>
      <c r="AG94" s="13" t="str">
        <f>IF(IFERROR((Реестр!$AE94-Реестр!$AF94), "")=0,"",IFERROR(Реестр!$AE94-Реестр!$AF94, ""))</f>
        <v/>
      </c>
      <c r="AH94" s="534" t="str">
        <f>IF(IFERROR((Реестр!$AE94/Реестр!$AF94)-100%, "")=0,"",IFERROR((Реестр!$AE94/Реестр!$AF94)-100%, ""))</f>
        <v/>
      </c>
      <c r="AI94" s="448">
        <f>IF(IFERROR(Реестр!$AN94/Реестр!$T94,"")=0,"",IFERROR(Реестр!$AN94/Реестр!$T94,""))</f>
        <v>7.0892410341951617</v>
      </c>
      <c r="AJ94" s="448" t="str">
        <f>IF(IFERROR(Реестр!$AN94/Реестр!$S94,"")=0,"",IFERROR(Реестр!$AN94/Реестр!$S94,""))</f>
        <v/>
      </c>
      <c r="AK94" s="448" t="str">
        <f>IFERROR(Реестр!$AN94/Реестр!$U94,"")</f>
        <v/>
      </c>
      <c r="AL94" s="765" t="s">
        <v>1024</v>
      </c>
      <c r="AM94" s="765" t="s">
        <v>1025</v>
      </c>
      <c r="AN94" s="630">
        <f>((T94/(T93+T92+T90+T91+T94+T89+T88+T95+T96+T97+T98)*AE88))</f>
        <v>35.446205170975809</v>
      </c>
      <c r="AO94" s="535">
        <f>IF(IFERROR(AZ94/Реестр!$Y94,"")=0,"",IFERROR(AZ94/Реестр!$Y94,""))</f>
        <v>2.2218134674628396</v>
      </c>
      <c r="AP94" s="535">
        <f>IFERROR(Реестр!$AO94-7%,"")</f>
        <v>2.1518134674628397</v>
      </c>
      <c r="AQ94" s="13"/>
      <c r="AR94" s="752"/>
      <c r="AS94" s="551">
        <f>IF(IFERROR(Реестр!$AI94*1000,"")=0,"",IFERROR(Реестр!$AI94*1000,""))</f>
        <v>7089.2410341951618</v>
      </c>
      <c r="AT94" s="5">
        <f>IF(IFERROR(Реестр!$AS94/80,"")=0,"",IFERROR(Реестр!$AS94/80,""))</f>
        <v>88.615512927439525</v>
      </c>
      <c r="AU94" s="4">
        <f t="shared" si="6"/>
        <v>72.004800000000017</v>
      </c>
      <c r="AV94" s="4">
        <f t="shared" si="7"/>
        <v>-36.558594829024209</v>
      </c>
      <c r="AW94" s="4"/>
      <c r="AX94" s="4">
        <f t="shared" si="8"/>
        <v>2250</v>
      </c>
      <c r="AY94" s="630">
        <f t="shared" si="10"/>
        <v>2250</v>
      </c>
      <c r="AZ94" s="4">
        <f t="shared" si="9"/>
        <v>2285.4462051709756</v>
      </c>
      <c r="BA94" s="4"/>
      <c r="BB94" s="4"/>
      <c r="BC94" s="4">
        <f>VLOOKUP(K94,'Справочные Данные'!$I$2:$J$262,2,0)</f>
        <v>63968</v>
      </c>
      <c r="BD94" s="4" t="str">
        <f>VLOOKUP(BC94,Z_SD_CUSTOMER!$A$2:$K$1599,10,0)</f>
        <v>23</v>
      </c>
      <c r="BE94" s="4" t="str">
        <f>VLOOKUP(BC94,Z_SD_CUSTOMER!$A$2:$L$1599,11,0)</f>
        <v>SOUTHERN</v>
      </c>
      <c r="BF94" s="4" t="str">
        <f>VLOOKUP(BC94,Z_SD_CUSTOMER!$A$2:$K$1599,11,0)</f>
        <v>SOUTHERN</v>
      </c>
      <c r="BG94" s="4">
        <v>1364</v>
      </c>
      <c r="BH94" s="4"/>
    </row>
    <row r="95" spans="1:60" hidden="1">
      <c r="A95" s="235">
        <v>44476</v>
      </c>
      <c r="B95" s="240"/>
      <c r="C95" s="221"/>
      <c r="D95" s="323" t="s">
        <v>250</v>
      </c>
      <c r="E95" s="515" t="s">
        <v>2938</v>
      </c>
      <c r="F95" s="481"/>
      <c r="G95" s="383" t="s">
        <v>198</v>
      </c>
      <c r="H95" s="384" t="s">
        <v>199</v>
      </c>
      <c r="I95" s="359"/>
      <c r="J95" s="359"/>
      <c r="K95" s="646" t="s">
        <v>462</v>
      </c>
      <c r="L95" s="306"/>
      <c r="M95" s="575">
        <v>44480</v>
      </c>
      <c r="N95" s="306"/>
      <c r="O95" s="240"/>
      <c r="P95" s="240"/>
      <c r="Q95" s="240"/>
      <c r="R95" s="240"/>
      <c r="S95" s="386">
        <v>1</v>
      </c>
      <c r="T95" s="226">
        <v>69</v>
      </c>
      <c r="U95" s="226"/>
      <c r="V95" s="253">
        <v>2002429</v>
      </c>
      <c r="W95" s="227">
        <v>201479935</v>
      </c>
      <c r="X95" s="253" t="s">
        <v>204</v>
      </c>
      <c r="Y95" s="254">
        <v>16972.560000000001</v>
      </c>
      <c r="Z95" s="127"/>
      <c r="AA95" s="127"/>
      <c r="AB95" s="127"/>
      <c r="AC95" s="127">
        <v>2250</v>
      </c>
      <c r="AD95" s="127"/>
      <c r="AE95" s="13" t="str">
        <f>IF((Реестр!$AA95+Реестр!$AB95+Реестр!$AD95)=0,"",(Реестр!$AA95+Реестр!$AB95+Реестр!$AD95))</f>
        <v/>
      </c>
      <c r="AF95" s="13"/>
      <c r="AG95" s="13" t="str">
        <f>IF(IFERROR((Реестр!$AE95-Реестр!$AF95), "")=0,"",IFERROR(Реестр!$AE95-Реестр!$AF95, ""))</f>
        <v/>
      </c>
      <c r="AH95" s="534" t="str">
        <f>IF(IFERROR((Реестр!$AE95/Реестр!$AF95)-100%, "")=0,"",IFERROR((Реестр!$AE95/Реестр!$AF95)-100%, ""))</f>
        <v/>
      </c>
      <c r="AI95" s="448">
        <f>IF(IFERROR(Реестр!$AN95/Реестр!$T95,"")=0,"",IFERROR(Реестр!$AN95/Реестр!$T95,""))</f>
        <v>7.0892410341951626</v>
      </c>
      <c r="AJ95" s="448">
        <f>IF(IFERROR(Реестр!$AN95/Реестр!$S95,"")=0,"",IFERROR(Реестр!$AN95/Реестр!$S95,""))</f>
        <v>489.15763135946622</v>
      </c>
      <c r="AK95" s="448" t="str">
        <f>IFERROR(Реестр!$AN95/Реестр!$U95,"")</f>
        <v/>
      </c>
      <c r="AL95" s="765" t="s">
        <v>1024</v>
      </c>
      <c r="AM95" s="765" t="s">
        <v>1025</v>
      </c>
      <c r="AN95" s="630">
        <f>((T95/(T94+T93+T91+T92+T95+T90+T89+T88+T96+T97+T98)*AE88))</f>
        <v>489.15763135946622</v>
      </c>
      <c r="AO95" s="535">
        <f>IF(IFERROR(AZ95/Реестр!$Y95,"")=0,"",IFERROR(AZ95/Реестр!$Y95,""))</f>
        <v>0.16138741777077034</v>
      </c>
      <c r="AP95" s="535">
        <f>IFERROR(Реестр!$AO95-7%,"")</f>
        <v>9.1387417770770335E-2</v>
      </c>
      <c r="AQ95" s="13"/>
      <c r="AR95" s="752"/>
      <c r="AS95" s="551">
        <f>IF(IFERROR(Реестр!$AI95*1000,"")=0,"",IFERROR(Реестр!$AI95*1000,""))</f>
        <v>7089.2410341951627</v>
      </c>
      <c r="AT95" s="5">
        <f>IF(IFERROR(Реестр!$AS95/80,"")=0,"",IFERROR(Реестр!$AS95/80,""))</f>
        <v>88.615512927439539</v>
      </c>
      <c r="AU95" s="4">
        <f t="shared" si="6"/>
        <v>1188.0792000000001</v>
      </c>
      <c r="AV95" s="4">
        <f t="shared" si="7"/>
        <v>-698.92156864053391</v>
      </c>
      <c r="AW95" s="4"/>
      <c r="AX95" s="4">
        <f t="shared" si="8"/>
        <v>2250</v>
      </c>
      <c r="AY95" s="630">
        <f t="shared" si="10"/>
        <v>2250</v>
      </c>
      <c r="AZ95" s="4">
        <f t="shared" si="9"/>
        <v>2739.157631359466</v>
      </c>
      <c r="BA95" s="4"/>
      <c r="BB95" s="4"/>
      <c r="BC95" s="4">
        <f>VLOOKUP(K95,'Справочные Данные'!$I$2:$J$262,2,0)</f>
        <v>63968</v>
      </c>
      <c r="BD95" s="4" t="str">
        <f>VLOOKUP(BC95,Z_SD_CUSTOMER!$A$2:$K$1599,10,0)</f>
        <v>23</v>
      </c>
      <c r="BE95" s="4" t="str">
        <f>VLOOKUP(BC95,Z_SD_CUSTOMER!$A$2:$L$1599,11,0)</f>
        <v>SOUTHERN</v>
      </c>
      <c r="BF95" s="4" t="str">
        <f>VLOOKUP(BC95,Z_SD_CUSTOMER!$A$2:$K$1599,11,0)</f>
        <v>SOUTHERN</v>
      </c>
      <c r="BG95" s="4">
        <v>1364</v>
      </c>
      <c r="BH95" s="4"/>
    </row>
    <row r="96" spans="1:60" hidden="1">
      <c r="A96" s="220">
        <v>44476</v>
      </c>
      <c r="B96" s="225"/>
      <c r="C96" s="221"/>
      <c r="D96" s="323" t="s">
        <v>250</v>
      </c>
      <c r="E96" s="515" t="s">
        <v>2938</v>
      </c>
      <c r="F96" s="480"/>
      <c r="G96" s="383" t="s">
        <v>198</v>
      </c>
      <c r="H96" s="384" t="s">
        <v>199</v>
      </c>
      <c r="I96" s="359"/>
      <c r="J96" s="359"/>
      <c r="K96" s="646" t="s">
        <v>443</v>
      </c>
      <c r="L96" s="306"/>
      <c r="M96" s="575">
        <v>44480</v>
      </c>
      <c r="N96" s="306"/>
      <c r="O96" s="225"/>
      <c r="P96" s="225"/>
      <c r="Q96" s="225"/>
      <c r="R96" s="225"/>
      <c r="S96" s="226">
        <v>1</v>
      </c>
      <c r="T96" s="226">
        <v>175</v>
      </c>
      <c r="U96" s="226"/>
      <c r="V96" s="228">
        <v>2002423</v>
      </c>
      <c r="W96" s="227">
        <v>201479933</v>
      </c>
      <c r="X96" s="228" t="s">
        <v>205</v>
      </c>
      <c r="Y96" s="252">
        <v>43202.879999999997</v>
      </c>
      <c r="Z96" s="752"/>
      <c r="AA96" s="752"/>
      <c r="AB96" s="752"/>
      <c r="AC96" s="752">
        <v>2650</v>
      </c>
      <c r="AD96" s="752"/>
      <c r="AE96" s="13" t="str">
        <f>IF((Реестр!$AA96+Реестр!$AB96+Реестр!$AD96)=0,"",(Реестр!$AA96+Реестр!$AB96+Реестр!$AD96))</f>
        <v/>
      </c>
      <c r="AF96" s="13"/>
      <c r="AG96" s="13" t="str">
        <f>IF(IFERROR((Реестр!$AE96-Реестр!$AF96), "")=0,"",IFERROR(Реестр!$AE96-Реестр!$AF96, ""))</f>
        <v/>
      </c>
      <c r="AH96" s="534" t="str">
        <f>IF(IFERROR((Реестр!$AE96/Реестр!$AF96)-100%, "")=0,"",IFERROR((Реестр!$AE96/Реестр!$AF96)-100%, ""))</f>
        <v/>
      </c>
      <c r="AI96" s="448">
        <f>IF(IFERROR(Реестр!$AN96/Реестр!$T96,"")=0,"",IFERROR(Реестр!$AN96/Реестр!$T96,""))</f>
        <v>7.0892410341951626</v>
      </c>
      <c r="AJ96" s="448">
        <f>IF(IFERROR(Реестр!$AN96/Реестр!$S96,"")=0,"",IFERROR(Реестр!$AN96/Реестр!$S96,""))</f>
        <v>1240.6171809841535</v>
      </c>
      <c r="AK96" s="448" t="str">
        <f>IFERROR(Реестр!$AN96/Реестр!$U96,"")</f>
        <v/>
      </c>
      <c r="AL96" s="765" t="s">
        <v>1026</v>
      </c>
      <c r="AM96" s="765" t="s">
        <v>1027</v>
      </c>
      <c r="AN96" s="630">
        <f>((T96/(T95+T94+T92+T93+T96+T91+T90+T89+T88+T97+T98)*AE88))</f>
        <v>1240.6171809841535</v>
      </c>
      <c r="AO96" s="535">
        <f>IF(IFERROR(AZ96/Реестр!$Y96,"")=0,"",IFERROR(AZ96/Реестр!$Y96,""))</f>
        <v>9.0054579254534736E-2</v>
      </c>
      <c r="AP96" s="535">
        <f>IFERROR(Реестр!$AO96-7%,"")</f>
        <v>2.005457925453473E-2</v>
      </c>
      <c r="AQ96" s="13"/>
      <c r="AR96" s="752"/>
      <c r="AS96" s="551">
        <f>IF(IFERROR(Реестр!$AI96*1000,"")=0,"",IFERROR(Реестр!$AI96*1000,""))</f>
        <v>7089.2410341951627</v>
      </c>
      <c r="AT96" s="5">
        <f>IF(IFERROR(Реестр!$AS96/80,"")=0,"",IFERROR(Реестр!$AS96/80,""))</f>
        <v>88.615512927439539</v>
      </c>
      <c r="AU96" s="4">
        <f t="shared" si="6"/>
        <v>3024.2016000000003</v>
      </c>
      <c r="AV96" s="4">
        <f t="shared" si="7"/>
        <v>-1783.5844190158468</v>
      </c>
      <c r="AW96" s="4"/>
      <c r="AX96" s="4">
        <f t="shared" si="8"/>
        <v>2650</v>
      </c>
      <c r="AY96" s="630">
        <f t="shared" si="10"/>
        <v>2650</v>
      </c>
      <c r="AZ96" s="4">
        <f t="shared" si="9"/>
        <v>3890.6171809841535</v>
      </c>
      <c r="BA96" s="4"/>
      <c r="BB96" s="4"/>
      <c r="BC96" s="4">
        <f>VLOOKUP(K96,'Справочные Данные'!$I$2:$J$262,2,0)</f>
        <v>63855</v>
      </c>
      <c r="BD96" s="4" t="str">
        <f>VLOOKUP(BC96,Z_SD_CUSTOMER!$A$2:$K$1599,10,0)</f>
        <v>47</v>
      </c>
      <c r="BE96" s="4" t="str">
        <f>VLOOKUP(BC96,Z_SD_CUSTOMER!$A$2:$L$1599,11,0)</f>
        <v>NORTHWEST</v>
      </c>
      <c r="BF96" s="4" t="str">
        <f>VLOOKUP(BC96,Z_SD_CUSTOMER!$A$2:$K$1599,11,0)</f>
        <v>NORTHWEST</v>
      </c>
      <c r="BG96" s="4">
        <v>1364</v>
      </c>
      <c r="BH96" s="4"/>
    </row>
    <row r="97" spans="1:60" hidden="1">
      <c r="A97" s="235">
        <v>44476</v>
      </c>
      <c r="B97" s="240"/>
      <c r="C97" s="221"/>
      <c r="D97" s="323" t="s">
        <v>250</v>
      </c>
      <c r="E97" s="515" t="s">
        <v>2938</v>
      </c>
      <c r="F97" s="481"/>
      <c r="G97" s="383" t="s">
        <v>198</v>
      </c>
      <c r="H97" s="384" t="s">
        <v>199</v>
      </c>
      <c r="I97" s="359"/>
      <c r="J97" s="359"/>
      <c r="K97" s="646" t="s">
        <v>439</v>
      </c>
      <c r="L97" s="306"/>
      <c r="M97" s="575">
        <v>44480</v>
      </c>
      <c r="N97" s="306"/>
      <c r="O97" s="240"/>
      <c r="P97" s="240"/>
      <c r="Q97" s="240"/>
      <c r="R97" s="240"/>
      <c r="S97" s="226">
        <v>1</v>
      </c>
      <c r="T97" s="226">
        <v>368</v>
      </c>
      <c r="U97" s="226"/>
      <c r="V97" s="253">
        <v>2002431</v>
      </c>
      <c r="W97" s="227">
        <v>201479938</v>
      </c>
      <c r="X97" s="253" t="s">
        <v>206</v>
      </c>
      <c r="Y97" s="254">
        <v>89922.72</v>
      </c>
      <c r="Z97" s="127"/>
      <c r="AA97" s="127"/>
      <c r="AB97" s="127"/>
      <c r="AC97" s="127">
        <v>3800</v>
      </c>
      <c r="AD97" s="127"/>
      <c r="AE97" s="13" t="str">
        <f>IF((Реестр!$AA97+Реестр!$AB97+Реестр!$AD97)=0,"",(Реестр!$AA97+Реестр!$AB97+Реестр!$AD97))</f>
        <v/>
      </c>
      <c r="AF97" s="13"/>
      <c r="AG97" s="13" t="str">
        <f>IF(IFERROR((Реестр!$AE97-Реестр!$AF97), "")=0,"",IFERROR(Реестр!$AE97-Реестр!$AF97, ""))</f>
        <v/>
      </c>
      <c r="AH97" s="534" t="str">
        <f>IF(IFERROR((Реестр!$AE97/Реестр!$AF97)-100%, "")=0,"",IFERROR((Реестр!$AE97/Реестр!$AF97)-100%, ""))</f>
        <v/>
      </c>
      <c r="AI97" s="448">
        <f>IF(IFERROR(Реестр!$AN97/Реестр!$T97,"")=0,"",IFERROR(Реестр!$AN97/Реестр!$T97,""))</f>
        <v>7.0892410341951626</v>
      </c>
      <c r="AJ97" s="448">
        <f>IF(IFERROR(Реестр!$AN97/Реестр!$S97,"")=0,"",IFERROR(Реестр!$AN97/Реестр!$S97,""))</f>
        <v>2608.8407005838199</v>
      </c>
      <c r="AK97" s="448" t="str">
        <f>IFERROR(Реестр!$AN97/Реестр!$U97,"")</f>
        <v/>
      </c>
      <c r="AL97" s="765" t="s">
        <v>1028</v>
      </c>
      <c r="AM97" s="765" t="s">
        <v>1029</v>
      </c>
      <c r="AN97" s="630">
        <f>((T97/(T96+T95+T93+T94+T97+T92+T91+T90+T89+T88+T98)*AE88))</f>
        <v>2608.8407005838199</v>
      </c>
      <c r="AO97" s="535">
        <f>IF(IFERROR(AZ97/Реестр!$Y97,"")=0,"",IFERROR(AZ97/Реестр!$Y97,""))</f>
        <v>7.1270538753541043E-2</v>
      </c>
      <c r="AP97" s="535">
        <f>IFERROR(Реестр!$AO97-7%,"")</f>
        <v>1.2705387535410367E-3</v>
      </c>
      <c r="AQ97" s="13"/>
      <c r="AR97" s="752"/>
      <c r="AS97" s="551">
        <f>IF(IFERROR(Реестр!$AI97*1000,"")=0,"",IFERROR(Реестр!$AI97*1000,""))</f>
        <v>7089.2410341951627</v>
      </c>
      <c r="AT97" s="5">
        <f>IF(IFERROR(Реестр!$AS97/80,"")=0,"",IFERROR(Реестр!$AS97/80,""))</f>
        <v>88.615512927439539</v>
      </c>
      <c r="AU97" s="4">
        <f t="shared" si="6"/>
        <v>6294.590400000001</v>
      </c>
      <c r="AV97" s="4">
        <f t="shared" si="7"/>
        <v>-3685.7496994161811</v>
      </c>
      <c r="AW97" s="4"/>
      <c r="AX97" s="4">
        <f t="shared" si="8"/>
        <v>3800</v>
      </c>
      <c r="AY97" s="630">
        <f t="shared" si="10"/>
        <v>3800</v>
      </c>
      <c r="AZ97" s="4">
        <f t="shared" si="9"/>
        <v>6408.8407005838199</v>
      </c>
      <c r="BA97" s="4"/>
      <c r="BB97" s="4"/>
      <c r="BC97" s="4">
        <f>VLOOKUP(K97,'Справочные Данные'!$I$2:$J$262,2,0)</f>
        <v>61887</v>
      </c>
      <c r="BD97" s="4" t="str">
        <f>VLOOKUP(BC97,Z_SD_CUSTOMER!$A$2:$K$1599,10,0)</f>
        <v>61</v>
      </c>
      <c r="BE97" s="4" t="str">
        <f>VLOOKUP(BC97,Z_SD_CUSTOMER!$A$2:$L$1599,11,0)</f>
        <v>SOUTHERN</v>
      </c>
      <c r="BF97" s="4" t="str">
        <f>VLOOKUP(BC97,Z_SD_CUSTOMER!$A$2:$K$1599,11,0)</f>
        <v>SOUTHERN</v>
      </c>
      <c r="BG97" s="4">
        <v>1364</v>
      </c>
      <c r="BH97" s="4"/>
    </row>
    <row r="98" spans="1:60" hidden="1">
      <c r="A98" s="220">
        <v>44476</v>
      </c>
      <c r="B98" s="225"/>
      <c r="C98" s="221"/>
      <c r="D98" s="323" t="s">
        <v>250</v>
      </c>
      <c r="E98" s="515" t="s">
        <v>2938</v>
      </c>
      <c r="F98" s="480"/>
      <c r="G98" s="383" t="s">
        <v>198</v>
      </c>
      <c r="H98" s="384" t="s">
        <v>199</v>
      </c>
      <c r="I98" s="359"/>
      <c r="J98" s="359"/>
      <c r="K98" s="646" t="s">
        <v>455</v>
      </c>
      <c r="L98" s="306"/>
      <c r="M98" s="575">
        <v>44481</v>
      </c>
      <c r="N98" s="306"/>
      <c r="O98" s="225"/>
      <c r="P98" s="225"/>
      <c r="Q98" s="225"/>
      <c r="R98" s="225"/>
      <c r="S98" s="226">
        <v>1</v>
      </c>
      <c r="T98" s="226">
        <v>57</v>
      </c>
      <c r="U98" s="226"/>
      <c r="V98" s="228">
        <v>2002516</v>
      </c>
      <c r="W98" s="227">
        <v>201480057</v>
      </c>
      <c r="X98" s="228" t="s">
        <v>207</v>
      </c>
      <c r="Y98" s="252">
        <v>13929.33</v>
      </c>
      <c r="Z98" s="752"/>
      <c r="AA98" s="752"/>
      <c r="AB98" s="752"/>
      <c r="AC98" s="752">
        <v>4370</v>
      </c>
      <c r="AD98" s="752"/>
      <c r="AE98" s="13" t="str">
        <f>IF((Реестр!$AA98+Реестр!$AB98+Реестр!$AD98)=0,"",(Реестр!$AA98+Реестр!$AB98+Реестр!$AD98))</f>
        <v/>
      </c>
      <c r="AF98" s="13"/>
      <c r="AG98" s="13" t="str">
        <f>IF(IFERROR((Реестр!$AE98-Реестр!$AF98), "")=0,"",IFERROR(Реестр!$AE98-Реестр!$AF98, ""))</f>
        <v/>
      </c>
      <c r="AH98" s="534" t="str">
        <f>IF(IFERROR((Реестр!$AE98/Реестр!$AF98)-100%, "")=0,"",IFERROR((Реестр!$AE98/Реестр!$AF98)-100%, ""))</f>
        <v/>
      </c>
      <c r="AI98" s="448">
        <f>IF(IFERROR(Реестр!$AN98/Реестр!$T98,"")=0,"",IFERROR(Реестр!$AN98/Реестр!$T98,""))</f>
        <v>7.0892410341951626</v>
      </c>
      <c r="AJ98" s="448">
        <f>IF(IFERROR(Реестр!$AN98/Реестр!$S98,"")=0,"",IFERROR(Реестр!$AN98/Реестр!$S98,""))</f>
        <v>404.08673894912425</v>
      </c>
      <c r="AK98" s="448" t="str">
        <f>IFERROR(Реестр!$AN98/Реестр!$U98,"")</f>
        <v/>
      </c>
      <c r="AL98" s="765" t="s">
        <v>1030</v>
      </c>
      <c r="AM98" s="765" t="s">
        <v>1031</v>
      </c>
      <c r="AN98" s="630">
        <f>((T98/(T97+T96+T94+T95+T98+T93+T92+T91+T90+T89+T88)*AE88))</f>
        <v>404.08673894912425</v>
      </c>
      <c r="AO98" s="535">
        <f>IF(IFERROR(AZ98/Реестр!$Y98,"")=0,"",IFERROR(AZ98/Реестр!$Y98,""))</f>
        <v>0.34273627941538637</v>
      </c>
      <c r="AP98" s="535">
        <f>IFERROR(Реестр!$AO98-7%,"")</f>
        <v>0.27273627941538636</v>
      </c>
      <c r="AQ98" s="13"/>
      <c r="AR98" s="752"/>
      <c r="AS98" s="551">
        <f>IF(IFERROR(Реестр!$AI98*1000,"")=0,"",IFERROR(Реестр!$AI98*1000,""))</f>
        <v>7089.2410341951627</v>
      </c>
      <c r="AT98" s="5">
        <f>IF(IFERROR(Реестр!$AS98/80,"")=0,"",IFERROR(Реестр!$AS98/80,""))</f>
        <v>88.615512927439539</v>
      </c>
      <c r="AU98" s="4">
        <f t="shared" si="6"/>
        <v>975.05310000000009</v>
      </c>
      <c r="AV98" s="4">
        <f t="shared" si="7"/>
        <v>-570.96636105087578</v>
      </c>
      <c r="AW98" s="4"/>
      <c r="AX98" s="4">
        <f t="shared" si="8"/>
        <v>4370</v>
      </c>
      <c r="AY98" s="630">
        <f t="shared" si="10"/>
        <v>4370</v>
      </c>
      <c r="AZ98" s="4">
        <f t="shared" si="9"/>
        <v>4774.0867389491241</v>
      </c>
      <c r="BA98" s="4"/>
      <c r="BB98" s="4"/>
      <c r="BC98" s="4">
        <f>VLOOKUP(K98,'Справочные Данные'!$I$2:$J$262,2,0)</f>
        <v>63869</v>
      </c>
      <c r="BD98" s="4" t="str">
        <f>VLOOKUP(BC98,Z_SD_CUSTOMER!$A$2:$K$1599,10,0)</f>
        <v>63</v>
      </c>
      <c r="BE98" s="4" t="str">
        <f>VLOOKUP(BC98,Z_SD_CUSTOMER!$A$2:$L$1599,11,0)</f>
        <v>VOLGA</v>
      </c>
      <c r="BF98" s="4" t="str">
        <f>VLOOKUP(BC98,Z_SD_CUSTOMER!$A$2:$K$1599,11,0)</f>
        <v>VOLGA</v>
      </c>
      <c r="BG98" s="4">
        <v>1364</v>
      </c>
      <c r="BH98" s="4"/>
    </row>
    <row r="99" spans="1:60" ht="369.75" hidden="1">
      <c r="A99" s="235">
        <v>44477</v>
      </c>
      <c r="B99" s="240" t="s">
        <v>62</v>
      </c>
      <c r="C99" s="221"/>
      <c r="D99" s="387" t="s">
        <v>250</v>
      </c>
      <c r="E99" s="520"/>
      <c r="F99" s="489" t="s">
        <v>210</v>
      </c>
      <c r="G99" s="388" t="s">
        <v>208</v>
      </c>
      <c r="H99" s="389" t="s">
        <v>211</v>
      </c>
      <c r="I99" s="327"/>
      <c r="J99" s="327" t="s">
        <v>212</v>
      </c>
      <c r="K99" s="646" t="s">
        <v>603</v>
      </c>
      <c r="L99" s="301"/>
      <c r="M99" s="301"/>
      <c r="N99" s="458"/>
      <c r="O99" s="240" t="s">
        <v>215</v>
      </c>
      <c r="P99" s="240">
        <v>44481</v>
      </c>
      <c r="Q99" s="240"/>
      <c r="R99" s="240"/>
      <c r="S99" s="248">
        <v>32.72</v>
      </c>
      <c r="T99" s="248">
        <v>15247</v>
      </c>
      <c r="U99" s="248"/>
      <c r="V99" s="250">
        <v>2002800</v>
      </c>
      <c r="W99" s="309">
        <v>201480408</v>
      </c>
      <c r="X99" s="390"/>
      <c r="Y99" s="251">
        <v>2771702.88</v>
      </c>
      <c r="Z99" s="127"/>
      <c r="AA99" s="127">
        <v>130000</v>
      </c>
      <c r="AB99" s="127"/>
      <c r="AC99" s="127"/>
      <c r="AD99" s="127"/>
      <c r="AE99" s="13">
        <f>IF((Реестр!$AA99+Реестр!$AB99+Реестр!$AD99)=0,"",(Реестр!$AA99+Реестр!$AB99+Реестр!$AD99))</f>
        <v>130000</v>
      </c>
      <c r="AF99" s="13">
        <v>130000</v>
      </c>
      <c r="AG99" s="13" t="str">
        <f>IF(IFERROR((Реестр!$AE99-Реестр!$AF99), "")=0,"",IFERROR(Реестр!$AE99-Реестр!$AF99, ""))</f>
        <v/>
      </c>
      <c r="AH99" s="534" t="str">
        <f>IF(IFERROR((Реестр!$AE99/Реестр!$AF99)-100%, "")=0,"",IFERROR((Реестр!$AE99/Реестр!$AF99)-100%, ""))</f>
        <v/>
      </c>
      <c r="AI99" s="448">
        <f>IF(IFERROR(Реестр!$AN99/Реестр!$T99,"")=0,"",IFERROR(Реестр!$AN99/Реестр!$T99,""))</f>
        <v>8.5111954956134603</v>
      </c>
      <c r="AJ99" s="448">
        <f>IF(IFERROR(Реестр!$AN99/Реестр!$S99,"")=0,"",IFERROR(Реестр!$AN99/Реестр!$S99,""))</f>
        <v>3966.0818374577761</v>
      </c>
      <c r="AK99" s="448" t="str">
        <f>IFERROR(Реестр!$AN99/Реестр!$U99,"")</f>
        <v/>
      </c>
      <c r="AL99" s="594">
        <v>1171709</v>
      </c>
      <c r="AM99" s="765">
        <v>1143399</v>
      </c>
      <c r="AN99" s="630">
        <f>((T99/(T100+T99)*AE99))</f>
        <v>129770.19772161843</v>
      </c>
      <c r="AO99" s="535">
        <f>IF(IFERROR(AZ99/Реестр!$Y99,"")=0,"",IFERROR(AZ99/Реестр!$Y99,""))</f>
        <v>4.6819664062122859E-2</v>
      </c>
      <c r="AP99" s="535">
        <f>IFERROR(Реестр!$AO99-7%,"")</f>
        <v>-2.3180335937877147E-2</v>
      </c>
      <c r="AQ99" s="13"/>
      <c r="AR99" s="752"/>
      <c r="AS99" s="551">
        <f>IF(IFERROR(Реестр!$AI99*1000,"")=0,"",IFERROR(Реестр!$AI99*1000,""))</f>
        <v>8511.1954956134596</v>
      </c>
      <c r="AT99" s="5">
        <f>IF(IFERROR(Реестр!$AS99/80,"")=0,"",IFERROR(Реестр!$AS99/80,""))</f>
        <v>106.38994369516824</v>
      </c>
      <c r="AU99" s="4">
        <f t="shared" si="6"/>
        <v>194019.2016</v>
      </c>
      <c r="AV99" s="4">
        <f t="shared" si="7"/>
        <v>-64249.003878381569</v>
      </c>
      <c r="AW99" s="4"/>
      <c r="AX99" s="4" t="str">
        <f t="shared" si="8"/>
        <v/>
      </c>
      <c r="AY99" s="4"/>
      <c r="AZ99" s="4">
        <f t="shared" si="9"/>
        <v>129770.19772161843</v>
      </c>
      <c r="BA99" s="4"/>
      <c r="BB99" s="4"/>
      <c r="BC99" s="4">
        <f>VLOOKUP(K99,'Справочные Данные'!$I$2:$J$262,2,0)</f>
        <v>70163</v>
      </c>
      <c r="BD99" s="4" t="str">
        <f>VLOOKUP(BC99,Z_SD_CUSTOMER!$A$2:$K$1599,10,0)</f>
        <v>91</v>
      </c>
      <c r="BE99" s="4" t="str">
        <f>VLOOKUP(BC99,Z_SD_CUSTOMER!$A$2:$L$1599,11,0)</f>
        <v>SOUTHERN</v>
      </c>
      <c r="BF99" s="4" t="str">
        <f>VLOOKUP(BC99,Z_SD_CUSTOMER!$A$2:$K$1599,11,0)</f>
        <v>SOUTHERN</v>
      </c>
      <c r="BG99" s="4">
        <v>1390</v>
      </c>
      <c r="BH99" s="4"/>
    </row>
    <row r="100" spans="1:60" ht="76.5" hidden="1">
      <c r="A100" s="220">
        <v>44477</v>
      </c>
      <c r="B100" s="225"/>
      <c r="C100" s="221"/>
      <c r="D100" s="387" t="s">
        <v>250</v>
      </c>
      <c r="E100" s="520"/>
      <c r="F100" s="480"/>
      <c r="G100" s="391" t="s">
        <v>208</v>
      </c>
      <c r="H100" s="392" t="s">
        <v>211</v>
      </c>
      <c r="I100" s="329"/>
      <c r="J100" s="329" t="s">
        <v>212</v>
      </c>
      <c r="K100" s="646" t="s">
        <v>603</v>
      </c>
      <c r="L100" s="306"/>
      <c r="M100" s="306"/>
      <c r="N100" s="306"/>
      <c r="O100" s="225"/>
      <c r="P100" s="225"/>
      <c r="Q100" s="225"/>
      <c r="R100" s="225"/>
      <c r="S100" s="226">
        <v>0.05</v>
      </c>
      <c r="T100" s="226">
        <v>27</v>
      </c>
      <c r="U100" s="226"/>
      <c r="V100" s="228">
        <v>2002834</v>
      </c>
      <c r="W100" s="307">
        <v>201480409</v>
      </c>
      <c r="X100" s="393"/>
      <c r="Y100" s="252">
        <v>5546.16</v>
      </c>
      <c r="Z100" s="752"/>
      <c r="AA100" s="752"/>
      <c r="AB100" s="752"/>
      <c r="AC100" s="752"/>
      <c r="AD100" s="752"/>
      <c r="AE100" s="13" t="str">
        <f>IF((Реестр!$AA100+Реестр!$AB100+Реестр!$AD100)=0,"",(Реестр!$AA100+Реестр!$AB100+Реестр!$AD100))</f>
        <v/>
      </c>
      <c r="AF100" s="13"/>
      <c r="AG100" s="13" t="str">
        <f>IF(IFERROR((Реестр!$AE100-Реестр!$AF100), "")=0,"",IFERROR(Реестр!$AE100-Реестр!$AF100, ""))</f>
        <v/>
      </c>
      <c r="AH100" s="534" t="str">
        <f>IF(IFERROR((Реестр!$AE100/Реестр!$AF100)-100%, "")=0,"",IFERROR((Реестр!$AE100/Реестр!$AF100)-100%, ""))</f>
        <v/>
      </c>
      <c r="AI100" s="448">
        <f>IF(IFERROR(Реестр!$AN100/Реестр!$T100,"")=0,"",IFERROR(Реестр!$AN100/Реестр!$T100,""))</f>
        <v>8.5111954956134603</v>
      </c>
      <c r="AJ100" s="448">
        <f>IF(IFERROR(Реестр!$AN100/Реестр!$S100,"")=0,"",IFERROR(Реестр!$AN100/Реестр!$S100,""))</f>
        <v>4596.0455676312686</v>
      </c>
      <c r="AK100" s="448" t="str">
        <f>IFERROR(Реестр!$AN100/Реестр!$U100,"")</f>
        <v/>
      </c>
      <c r="AL100" s="594">
        <v>1171709</v>
      </c>
      <c r="AM100" s="765">
        <v>1143399</v>
      </c>
      <c r="AN100" s="630">
        <f>((T100/(T99+T100)*AE99))</f>
        <v>229.80227838156344</v>
      </c>
      <c r="AO100" s="535">
        <f>IF(IFERROR(AZ100/Реестр!$Y100,"")=0,"",IFERROR(AZ100/Реестр!$Y100,""))</f>
        <v>4.1434484108205216E-2</v>
      </c>
      <c r="AP100" s="535">
        <f>IFERROR(Реестр!$AO100-7%,"")</f>
        <v>-2.856551589179479E-2</v>
      </c>
      <c r="AQ100" s="13"/>
      <c r="AR100" s="752"/>
      <c r="AS100" s="551">
        <f>IF(IFERROR(Реестр!$AI100*1000,"")=0,"",IFERROR(Реестр!$AI100*1000,""))</f>
        <v>8511.1954956134596</v>
      </c>
      <c r="AT100" s="5">
        <f>IF(IFERROR(Реестр!$AS100/80,"")=0,"",IFERROR(Реестр!$AS100/80,""))</f>
        <v>106.38994369516824</v>
      </c>
      <c r="AU100" s="4">
        <f t="shared" si="6"/>
        <v>388.2312</v>
      </c>
      <c r="AV100" s="4">
        <f t="shared" si="7"/>
        <v>-158.42892161843656</v>
      </c>
      <c r="AW100" s="4"/>
      <c r="AX100" s="4" t="str">
        <f t="shared" si="8"/>
        <v/>
      </c>
      <c r="AY100" s="4"/>
      <c r="AZ100" s="4">
        <f t="shared" si="9"/>
        <v>229.80227838156344</v>
      </c>
      <c r="BA100" s="4"/>
      <c r="BB100" s="4"/>
      <c r="BC100" s="4">
        <f>VLOOKUP(K100,'Справочные Данные'!$I$2:$J$262,2,0)</f>
        <v>70163</v>
      </c>
      <c r="BD100" s="4" t="str">
        <f>VLOOKUP(BC100,Z_SD_CUSTOMER!$A$2:$K$1599,10,0)</f>
        <v>91</v>
      </c>
      <c r="BE100" s="4" t="str">
        <f>VLOOKUP(BC100,Z_SD_CUSTOMER!$A$2:$L$1599,11,0)</f>
        <v>SOUTHERN</v>
      </c>
      <c r="BF100" s="4" t="str">
        <f>VLOOKUP(BC100,Z_SD_CUSTOMER!$A$2:$K$1599,11,0)</f>
        <v>SOUTHERN</v>
      </c>
      <c r="BG100" s="4">
        <v>1390</v>
      </c>
      <c r="BH100" s="4"/>
    </row>
    <row r="101" spans="1:60" ht="113.25" hidden="1">
      <c r="A101" s="235">
        <v>44477</v>
      </c>
      <c r="B101" s="240" t="s">
        <v>58</v>
      </c>
      <c r="C101" s="221"/>
      <c r="D101" s="296" t="s">
        <v>425</v>
      </c>
      <c r="E101" s="51"/>
      <c r="F101" s="481"/>
      <c r="G101" s="394" t="s">
        <v>209</v>
      </c>
      <c r="H101" s="394" t="s">
        <v>213</v>
      </c>
      <c r="I101" s="395">
        <v>525604164092</v>
      </c>
      <c r="J101" s="394" t="s">
        <v>214</v>
      </c>
      <c r="K101" s="646" t="s">
        <v>483</v>
      </c>
      <c r="L101" s="301"/>
      <c r="M101" s="301"/>
      <c r="N101" s="458"/>
      <c r="O101" s="240" t="s">
        <v>103</v>
      </c>
      <c r="P101" s="240">
        <v>44478</v>
      </c>
      <c r="Q101" s="240" t="s">
        <v>104</v>
      </c>
      <c r="R101" s="240" t="s">
        <v>216</v>
      </c>
      <c r="S101" s="248">
        <v>1</v>
      </c>
      <c r="T101" s="248">
        <v>368</v>
      </c>
      <c r="U101" s="248"/>
      <c r="V101" s="250">
        <v>2002192</v>
      </c>
      <c r="W101" s="249">
        <v>201480753</v>
      </c>
      <c r="X101" s="250">
        <v>186054</v>
      </c>
      <c r="Y101" s="251">
        <v>100809</v>
      </c>
      <c r="Z101" s="127"/>
      <c r="AA101" s="127">
        <v>15200</v>
      </c>
      <c r="AB101" s="127"/>
      <c r="AC101" s="127"/>
      <c r="AD101" s="127"/>
      <c r="AE101" s="13">
        <f>IF((Реестр!$AA101+Реестр!$AB101+Реестр!$AD101)=0,"",(Реестр!$AA101+Реестр!$AB101+Реестр!$AD101))</f>
        <v>15200</v>
      </c>
      <c r="AF101" s="13">
        <v>15200</v>
      </c>
      <c r="AG101" s="13" t="str">
        <f>IF(IFERROR((Реестр!$AE101-Реестр!$AF101), "")=0,"",IFERROR(Реестр!$AE101-Реестр!$AF101, ""))</f>
        <v/>
      </c>
      <c r="AH101" s="534" t="str">
        <f>IF(IFERROR((Реестр!$AE101/Реестр!$AF101)-100%, "")=0,"",IFERROR((Реестр!$AE101/Реестр!$AF101)-100%, ""))</f>
        <v/>
      </c>
      <c r="AI101" s="448">
        <f>IF(IFERROR(Реестр!$AN101/Реестр!$T101,"")=0,"",IFERROR(Реестр!$AN101/Реестр!$T101,""))</f>
        <v>12.958226768968458</v>
      </c>
      <c r="AJ101" s="448">
        <f>IF(IFERROR(Реестр!$AN101/Реестр!$S101,"")=0,"",IFERROR(Реестр!$AN101/Реестр!$S101,""))</f>
        <v>4768.6274509803925</v>
      </c>
      <c r="AK101" s="448" t="str">
        <f>IFERROR(Реестр!$AN101/Реестр!$U101,"")</f>
        <v/>
      </c>
      <c r="AL101" s="594">
        <v>1171910</v>
      </c>
      <c r="AM101" s="594">
        <v>1143400</v>
      </c>
      <c r="AN101" s="630">
        <f>((T101/(T102+T101+T103+T104)*AE101))</f>
        <v>4768.6274509803925</v>
      </c>
      <c r="AO101" s="535">
        <f>IF(IFERROR(AZ101/Реестр!$Y101,"")=0,"",IFERROR(AZ101/Реестр!$Y101,""))</f>
        <v>4.7303588479008743E-2</v>
      </c>
      <c r="AP101" s="535">
        <f>IFERROR(Реестр!$AO101-7%,"")</f>
        <v>-2.2696411520991264E-2</v>
      </c>
      <c r="AQ101" s="13"/>
      <c r="AR101" s="752"/>
      <c r="AS101" s="551">
        <f>IF(IFERROR(Реестр!$AI101*1000,"")=0,"",IFERROR(Реестр!$AI101*1000,""))</f>
        <v>12958.226768968458</v>
      </c>
      <c r="AT101" s="5">
        <f>IF(IFERROR(Реестр!$AS101/80,"")=0,"",IFERROR(Реестр!$AS101/80,""))</f>
        <v>161.97783461210571</v>
      </c>
      <c r="AU101" s="4">
        <f t="shared" si="6"/>
        <v>7056.630000000001</v>
      </c>
      <c r="AV101" s="4">
        <f t="shared" si="7"/>
        <v>-2288.0025490196085</v>
      </c>
      <c r="AW101" s="4"/>
      <c r="AX101" s="4" t="str">
        <f t="shared" si="8"/>
        <v/>
      </c>
      <c r="AY101" s="4"/>
      <c r="AZ101" s="4">
        <f t="shared" si="9"/>
        <v>4768.6274509803925</v>
      </c>
      <c r="BA101" s="4"/>
      <c r="BB101" s="4"/>
      <c r="BC101" s="4">
        <f>VLOOKUP(K101,'Справочные Данные'!$I$2:$J$262,2,0)</f>
        <v>71593</v>
      </c>
      <c r="BD101" s="4" t="str">
        <f>VLOOKUP(BC101,Z_SD_CUSTOMER!$A$2:$K$1599,10,0)</f>
        <v>50</v>
      </c>
      <c r="BE101" s="4" t="str">
        <f>VLOOKUP(BC101,Z_SD_CUSTOMER!$A$2:$L$1599,11,0)</f>
        <v>CENTRAL</v>
      </c>
      <c r="BF101" s="4" t="str">
        <f>VLOOKUP(BC101,Z_SD_CUSTOMER!$A$2:$K$1599,11,0)</f>
        <v>CENTRAL</v>
      </c>
      <c r="BG101" s="4">
        <v>245992</v>
      </c>
      <c r="BH101" s="72">
        <v>44480</v>
      </c>
    </row>
    <row r="102" spans="1:60" ht="94.5" hidden="1">
      <c r="A102" s="220">
        <v>44477</v>
      </c>
      <c r="B102" s="225"/>
      <c r="C102" s="221"/>
      <c r="D102" s="296" t="s">
        <v>425</v>
      </c>
      <c r="E102" s="51"/>
      <c r="F102" s="480"/>
      <c r="G102" s="396" t="s">
        <v>209</v>
      </c>
      <c r="H102" s="396" t="s">
        <v>213</v>
      </c>
      <c r="I102" s="397">
        <v>525604164092</v>
      </c>
      <c r="J102" s="396"/>
      <c r="K102" s="646" t="s">
        <v>483</v>
      </c>
      <c r="L102" s="306"/>
      <c r="M102" s="306"/>
      <c r="N102" s="306"/>
      <c r="O102" s="225"/>
      <c r="P102" s="225"/>
      <c r="Q102" s="225"/>
      <c r="R102" s="225"/>
      <c r="S102" s="226">
        <v>4</v>
      </c>
      <c r="T102" s="226">
        <v>573</v>
      </c>
      <c r="U102" s="226"/>
      <c r="V102" s="228">
        <v>2002359</v>
      </c>
      <c r="W102" s="227">
        <v>201480752</v>
      </c>
      <c r="X102" s="228">
        <v>186811</v>
      </c>
      <c r="Y102" s="252">
        <v>209509.08</v>
      </c>
      <c r="Z102" s="752"/>
      <c r="AA102" s="752"/>
      <c r="AB102" s="752"/>
      <c r="AC102" s="752"/>
      <c r="AD102" s="752"/>
      <c r="AE102" s="13" t="str">
        <f>IF((Реестр!$AA102+Реестр!$AB102+Реестр!$AD102)=0,"",(Реестр!$AA102+Реестр!$AB102+Реестр!$AD102))</f>
        <v/>
      </c>
      <c r="AF102" s="13"/>
      <c r="AG102" s="13" t="str">
        <f>IF(IFERROR((Реестр!$AE102-Реестр!$AF102), "")=0,"",IFERROR(Реестр!$AE102-Реестр!$AF102, ""))</f>
        <v/>
      </c>
      <c r="AH102" s="534" t="str">
        <f>IF(IFERROR((Реестр!$AE102/Реестр!$AF102)-100%, "")=0,"",IFERROR((Реестр!$AE102/Реестр!$AF102)-100%, ""))</f>
        <v/>
      </c>
      <c r="AI102" s="448">
        <f>IF(IFERROR(Реестр!$AN102/Реестр!$T102,"")=0,"",IFERROR(Реестр!$AN102/Реестр!$T102,""))</f>
        <v>12.958226768968457</v>
      </c>
      <c r="AJ102" s="448">
        <f>IF(IFERROR(Реестр!$AN102/Реестр!$S102,"")=0,"",IFERROR(Реестр!$AN102/Реестр!$S102,""))</f>
        <v>1856.2659846547315</v>
      </c>
      <c r="AK102" s="448" t="str">
        <f>IFERROR(Реестр!$AN102/Реестр!$U102,"")</f>
        <v/>
      </c>
      <c r="AL102" s="594">
        <v>1171910</v>
      </c>
      <c r="AM102" s="594">
        <v>1143400</v>
      </c>
      <c r="AN102" s="630">
        <f>((T102/(T101+T102+T103+T104)*AE101))</f>
        <v>7425.0639386189259</v>
      </c>
      <c r="AO102" s="535">
        <f>IF(IFERROR(AZ102/Реестр!$Y102,"")=0,"",IFERROR(AZ102/Реестр!$Y102,""))</f>
        <v>3.5440296614442326E-2</v>
      </c>
      <c r="AP102" s="535">
        <f>IFERROR(Реестр!$AO102-7%,"")</f>
        <v>-3.455970338555768E-2</v>
      </c>
      <c r="AQ102" s="13"/>
      <c r="AR102" s="752"/>
      <c r="AS102" s="551">
        <f>IF(IFERROR(Реестр!$AI102*1000,"")=0,"",IFERROR(Реестр!$AI102*1000,""))</f>
        <v>12958.226768968456</v>
      </c>
      <c r="AT102" s="5">
        <f>IF(IFERROR(Реестр!$AS102/80,"")=0,"",IFERROR(Реестр!$AS102/80,""))</f>
        <v>161.97783461210571</v>
      </c>
      <c r="AU102" s="4">
        <f t="shared" si="6"/>
        <v>14665.6356</v>
      </c>
      <c r="AV102" s="4">
        <f t="shared" si="7"/>
        <v>-7240.5716613810737</v>
      </c>
      <c r="AW102" s="4"/>
      <c r="AX102" s="4" t="str">
        <f t="shared" si="8"/>
        <v/>
      </c>
      <c r="AY102" s="4"/>
      <c r="AZ102" s="4">
        <f t="shared" si="9"/>
        <v>7425.0639386189259</v>
      </c>
      <c r="BA102" s="4"/>
      <c r="BB102" s="4"/>
      <c r="BC102" s="4">
        <f>VLOOKUP(K102,'Справочные Данные'!$I$2:$J$262,2,0)</f>
        <v>71593</v>
      </c>
      <c r="BD102" s="4" t="str">
        <f>VLOOKUP(BC102,Z_SD_CUSTOMER!$A$2:$K$1599,10,0)</f>
        <v>50</v>
      </c>
      <c r="BE102" s="4" t="str">
        <f>VLOOKUP(BC102,Z_SD_CUSTOMER!$A$2:$L$1599,11,0)</f>
        <v>CENTRAL</v>
      </c>
      <c r="BF102" s="4" t="str">
        <f>VLOOKUP(BC102,Z_SD_CUSTOMER!$A$2:$K$1599,11,0)</f>
        <v>CENTRAL</v>
      </c>
      <c r="BG102" s="4">
        <v>245992</v>
      </c>
      <c r="BH102" s="72">
        <v>44480</v>
      </c>
    </row>
    <row r="103" spans="1:60" ht="94.5" hidden="1">
      <c r="A103" s="235">
        <v>44477</v>
      </c>
      <c r="B103" s="240"/>
      <c r="C103" s="221"/>
      <c r="D103" s="296" t="s">
        <v>425</v>
      </c>
      <c r="E103" s="51"/>
      <c r="F103" s="481"/>
      <c r="G103" s="396" t="s">
        <v>209</v>
      </c>
      <c r="H103" s="396" t="s">
        <v>213</v>
      </c>
      <c r="I103" s="359"/>
      <c r="J103" s="359"/>
      <c r="K103" s="646" t="s">
        <v>483</v>
      </c>
      <c r="L103" s="306"/>
      <c r="M103" s="306"/>
      <c r="N103" s="306"/>
      <c r="O103" s="240"/>
      <c r="P103" s="240"/>
      <c r="Q103" s="240"/>
      <c r="R103" s="240"/>
      <c r="S103" s="226">
        <v>1</v>
      </c>
      <c r="T103" s="226">
        <v>181</v>
      </c>
      <c r="U103" s="226"/>
      <c r="V103" s="253">
        <v>2002360</v>
      </c>
      <c r="W103" s="227">
        <v>201480754</v>
      </c>
      <c r="X103" s="253">
        <v>186890</v>
      </c>
      <c r="Y103" s="254">
        <v>53309.04</v>
      </c>
      <c r="Z103" s="127"/>
      <c r="AA103" s="127"/>
      <c r="AB103" s="127"/>
      <c r="AC103" s="127"/>
      <c r="AD103" s="127"/>
      <c r="AE103" s="13" t="str">
        <f>IF((Реестр!$AA103+Реестр!$AB103+Реестр!$AD103)=0,"",(Реестр!$AA103+Реестр!$AB103+Реестр!$AD103))</f>
        <v/>
      </c>
      <c r="AF103" s="13"/>
      <c r="AG103" s="13" t="str">
        <f>IF(IFERROR((Реестр!$AE103-Реестр!$AF103), "")=0,"",IFERROR(Реестр!$AE103-Реестр!$AF103, ""))</f>
        <v/>
      </c>
      <c r="AH103" s="534" t="str">
        <f>IF(IFERROR((Реестр!$AE103/Реестр!$AF103)-100%, "")=0,"",IFERROR((Реестр!$AE103/Реестр!$AF103)-100%, ""))</f>
        <v/>
      </c>
      <c r="AI103" s="448">
        <f>IF(IFERROR(Реестр!$AN103/Реестр!$T103,"")=0,"",IFERROR(Реестр!$AN103/Реестр!$T103,""))</f>
        <v>12.958226768968458</v>
      </c>
      <c r="AJ103" s="448">
        <f>IF(IFERROR(Реестр!$AN103/Реестр!$S103,"")=0,"",IFERROR(Реестр!$AN103/Реестр!$S103,""))</f>
        <v>2345.439045183291</v>
      </c>
      <c r="AK103" s="448" t="str">
        <f>IFERROR(Реестр!$AN103/Реестр!$U103,"")</f>
        <v/>
      </c>
      <c r="AL103" s="594">
        <v>1171910</v>
      </c>
      <c r="AM103" s="594">
        <v>1143400</v>
      </c>
      <c r="AN103" s="630">
        <f>((T103/(T104+T103+T101+T102)*AE101))</f>
        <v>2345.439045183291</v>
      </c>
      <c r="AO103" s="535">
        <f>IF(IFERROR(AZ103/Реестр!$Y103,"")=0,"",IFERROR(AZ103/Реестр!$Y103,""))</f>
        <v>4.399702274104525E-2</v>
      </c>
      <c r="AP103" s="535">
        <f>IFERROR(Реестр!$AO103-7%,"")</f>
        <v>-2.6002977258954757E-2</v>
      </c>
      <c r="AQ103" s="13"/>
      <c r="AR103" s="752"/>
      <c r="AS103" s="551">
        <f>IF(IFERROR(Реестр!$AI103*1000,"")=0,"",IFERROR(Реестр!$AI103*1000,""))</f>
        <v>12958.226768968458</v>
      </c>
      <c r="AT103" s="5">
        <f>IF(IFERROR(Реестр!$AS103/80,"")=0,"",IFERROR(Реестр!$AS103/80,""))</f>
        <v>161.97783461210571</v>
      </c>
      <c r="AU103" s="4">
        <f t="shared" si="6"/>
        <v>3731.6328000000003</v>
      </c>
      <c r="AV103" s="4">
        <f t="shared" si="7"/>
        <v>-1386.1937548167093</v>
      </c>
      <c r="AW103" s="4"/>
      <c r="AX103" s="4" t="str">
        <f t="shared" si="8"/>
        <v/>
      </c>
      <c r="AY103" s="4"/>
      <c r="AZ103" s="4">
        <f t="shared" si="9"/>
        <v>2345.439045183291</v>
      </c>
      <c r="BA103" s="4"/>
      <c r="BB103" s="4"/>
      <c r="BC103" s="4">
        <f>VLOOKUP(K103,'Справочные Данные'!$I$2:$J$262,2,0)</f>
        <v>71593</v>
      </c>
      <c r="BD103" s="4" t="str">
        <f>VLOOKUP(BC103,Z_SD_CUSTOMER!$A$2:$K$1599,10,0)</f>
        <v>50</v>
      </c>
      <c r="BE103" s="4" t="str">
        <f>VLOOKUP(BC103,Z_SD_CUSTOMER!$A$2:$L$1599,11,0)</f>
        <v>CENTRAL</v>
      </c>
      <c r="BF103" s="4" t="str">
        <f>VLOOKUP(BC103,Z_SD_CUSTOMER!$A$2:$K$1599,11,0)</f>
        <v>CENTRAL</v>
      </c>
      <c r="BG103" s="4">
        <v>245992</v>
      </c>
      <c r="BH103" s="72">
        <v>44480</v>
      </c>
    </row>
    <row r="104" spans="1:60" ht="94.5" hidden="1">
      <c r="A104" s="220">
        <v>44477</v>
      </c>
      <c r="B104" s="225"/>
      <c r="C104" s="221"/>
      <c r="D104" s="296" t="s">
        <v>425</v>
      </c>
      <c r="E104" s="51"/>
      <c r="F104" s="480"/>
      <c r="G104" s="396" t="s">
        <v>209</v>
      </c>
      <c r="H104" s="396" t="s">
        <v>213</v>
      </c>
      <c r="I104" s="359"/>
      <c r="J104" s="359"/>
      <c r="K104" s="646" t="s">
        <v>483</v>
      </c>
      <c r="L104" s="306"/>
      <c r="M104" s="306"/>
      <c r="N104" s="306"/>
      <c r="O104" s="225"/>
      <c r="P104" s="225"/>
      <c r="Q104" s="225"/>
      <c r="R104" s="225"/>
      <c r="S104" s="226">
        <v>1</v>
      </c>
      <c r="T104" s="226">
        <v>51</v>
      </c>
      <c r="U104" s="226"/>
      <c r="V104" s="228">
        <v>2002361</v>
      </c>
      <c r="W104" s="227">
        <v>201480755</v>
      </c>
      <c r="X104" s="228">
        <v>187166</v>
      </c>
      <c r="Y104" s="252">
        <v>7407.36</v>
      </c>
      <c r="Z104" s="752"/>
      <c r="AA104" s="752"/>
      <c r="AB104" s="752"/>
      <c r="AC104" s="752"/>
      <c r="AD104" s="752"/>
      <c r="AE104" s="13" t="str">
        <f>IF((Реестр!$AA104+Реестр!$AB104+Реестр!$AD104)=0,"",(Реестр!$AA104+Реестр!$AB104+Реестр!$AD104))</f>
        <v/>
      </c>
      <c r="AF104" s="13"/>
      <c r="AG104" s="13" t="str">
        <f>IF(IFERROR((Реестр!$AE104-Реестр!$AF104), "")=0,"",IFERROR(Реестр!$AE104-Реестр!$AF104, ""))</f>
        <v/>
      </c>
      <c r="AH104" s="534" t="str">
        <f>IF(IFERROR((Реестр!$AE104/Реестр!$AF104)-100%, "")=0,"",IFERROR((Реестр!$AE104/Реестр!$AF104)-100%, ""))</f>
        <v/>
      </c>
      <c r="AI104" s="448">
        <f>IF(IFERROR(Реестр!$AN104/Реестр!$T104,"")=0,"",IFERROR(Реестр!$AN104/Реестр!$T104,""))</f>
        <v>12.958226768968457</v>
      </c>
      <c r="AJ104" s="448">
        <f>IF(IFERROR(Реестр!$AN104/Реестр!$S104,"")=0,"",IFERROR(Реестр!$AN104/Реестр!$S104,""))</f>
        <v>660.86956521739125</v>
      </c>
      <c r="AK104" s="448" t="str">
        <f>IFERROR(Реестр!$AN104/Реестр!$U104,"")</f>
        <v/>
      </c>
      <c r="AL104" s="594">
        <v>1171910</v>
      </c>
      <c r="AM104" s="594">
        <v>1143400</v>
      </c>
      <c r="AN104" s="630">
        <f>((T104/(T103+T104+T101+T102)*AE101))</f>
        <v>660.86956521739125</v>
      </c>
      <c r="AO104" s="535">
        <f>IF(IFERROR(AZ104/Реестр!$Y104,"")=0,"",IFERROR(AZ104/Реестр!$Y104,""))</f>
        <v>8.9217962299306536E-2</v>
      </c>
      <c r="AP104" s="535">
        <f>IFERROR(Реестр!$AO104-7%,"")</f>
        <v>1.9217962299306529E-2</v>
      </c>
      <c r="AQ104" s="13"/>
      <c r="AR104" s="752"/>
      <c r="AS104" s="551">
        <f>IF(IFERROR(Реестр!$AI104*1000,"")=0,"",IFERROR(Реестр!$AI104*1000,""))</f>
        <v>12958.226768968456</v>
      </c>
      <c r="AT104" s="5">
        <f>IF(IFERROR(Реестр!$AS104/80,"")=0,"",IFERROR(Реестр!$AS104/80,""))</f>
        <v>161.97783461210571</v>
      </c>
      <c r="AU104" s="4">
        <f t="shared" si="6"/>
        <v>518.51520000000005</v>
      </c>
      <c r="AV104" s="4">
        <f t="shared" si="7"/>
        <v>142.35436521739121</v>
      </c>
      <c r="AW104" s="4"/>
      <c r="AX104" s="4" t="str">
        <f t="shared" si="8"/>
        <v/>
      </c>
      <c r="AY104" s="4"/>
      <c r="AZ104" s="4">
        <f t="shared" si="9"/>
        <v>660.86956521739125</v>
      </c>
      <c r="BA104" s="4"/>
      <c r="BB104" s="4"/>
      <c r="BC104" s="4">
        <f>VLOOKUP(K104,'Справочные Данные'!$I$2:$J$262,2,0)</f>
        <v>71593</v>
      </c>
      <c r="BD104" s="4" t="str">
        <f>VLOOKUP(BC104,Z_SD_CUSTOMER!$A$2:$K$1599,10,0)</f>
        <v>50</v>
      </c>
      <c r="BE104" s="4" t="str">
        <f>VLOOKUP(BC104,Z_SD_CUSTOMER!$A$2:$L$1599,11,0)</f>
        <v>CENTRAL</v>
      </c>
      <c r="BF104" s="4" t="str">
        <f>VLOOKUP(BC104,Z_SD_CUSTOMER!$A$2:$K$1599,11,0)</f>
        <v>CENTRAL</v>
      </c>
      <c r="BG104" s="4">
        <v>245992</v>
      </c>
      <c r="BH104" s="72">
        <v>44480</v>
      </c>
    </row>
    <row r="105" spans="1:60" ht="113.25" hidden="1">
      <c r="A105" s="235">
        <v>44477</v>
      </c>
      <c r="B105" s="240" t="s">
        <v>769</v>
      </c>
      <c r="C105" s="221"/>
      <c r="D105" s="296" t="s">
        <v>425</v>
      </c>
      <c r="E105" s="51"/>
      <c r="F105" s="481"/>
      <c r="G105" s="398" t="s">
        <v>217</v>
      </c>
      <c r="H105" s="398" t="s">
        <v>219</v>
      </c>
      <c r="I105" s="399">
        <v>525625000000</v>
      </c>
      <c r="J105" s="398" t="s">
        <v>220</v>
      </c>
      <c r="K105" s="12" t="s">
        <v>516</v>
      </c>
      <c r="L105" s="301"/>
      <c r="M105" s="301"/>
      <c r="N105" s="458"/>
      <c r="O105" s="240" t="s">
        <v>115</v>
      </c>
      <c r="P105" s="240">
        <v>44478</v>
      </c>
      <c r="Q105" s="240" t="s">
        <v>180</v>
      </c>
      <c r="R105" s="240" t="s">
        <v>216</v>
      </c>
      <c r="S105" s="248">
        <v>1</v>
      </c>
      <c r="T105" s="248">
        <v>13</v>
      </c>
      <c r="U105" s="248"/>
      <c r="V105" s="250">
        <v>2003027</v>
      </c>
      <c r="W105" s="249">
        <v>201480459</v>
      </c>
      <c r="X105" s="250">
        <v>748799</v>
      </c>
      <c r="Y105" s="251">
        <v>3801.6</v>
      </c>
      <c r="Z105" s="127"/>
      <c r="AA105" s="127">
        <v>15200</v>
      </c>
      <c r="AB105" s="127"/>
      <c r="AC105" s="127"/>
      <c r="AD105" s="127"/>
      <c r="AE105" s="13">
        <f>IF((Реестр!$AA105+Реестр!$AB105+Реестр!$AD105)=0,"",(Реестр!$AA105+Реестр!$AB105+Реестр!$AD105))</f>
        <v>15200</v>
      </c>
      <c r="AF105" s="13">
        <v>15200</v>
      </c>
      <c r="AG105" s="13" t="str">
        <f>IF(IFERROR((Реестр!$AE105-Реестр!$AF105), "")=0,"",IFERROR(Реестр!$AE105-Реестр!$AF105, ""))</f>
        <v/>
      </c>
      <c r="AH105" s="534" t="str">
        <f>IF(IFERROR((Реестр!$AE105/Реестр!$AF105)-100%, "")=0,"",IFERROR((Реестр!$AE105/Реестр!$AF105)-100%, ""))</f>
        <v/>
      </c>
      <c r="AI105" s="448">
        <f>IF(IFERROR(Реестр!$AN105/Реестр!$T105,"")=0,"",IFERROR(Реестр!$AN105/Реестр!$T105,""))</f>
        <v>71.698113207547166</v>
      </c>
      <c r="AJ105" s="448">
        <f>IF(IFERROR(Реестр!$AN105/Реестр!$S105,"")=0,"",IFERROR(Реестр!$AN105/Реестр!$S105,""))</f>
        <v>932.07547169811323</v>
      </c>
      <c r="AK105" s="448" t="str">
        <f>IFERROR(Реестр!$AN105/Реестр!$U105,"")</f>
        <v/>
      </c>
      <c r="AL105" s="594">
        <v>1171911</v>
      </c>
      <c r="AM105" s="594">
        <v>1143401</v>
      </c>
      <c r="AN105" s="630">
        <f>((T105/(T106+T105)*AE105))</f>
        <v>932.07547169811323</v>
      </c>
      <c r="AO105" s="535">
        <f>IF(IFERROR(AZ105/Реестр!$Y105,"")=0,"",IFERROR(AZ105/Реестр!$Y105,""))</f>
        <v>0.2451797852741249</v>
      </c>
      <c r="AP105" s="535">
        <f>IFERROR(Реестр!$AO105-7%,"")</f>
        <v>0.17517978527412489</v>
      </c>
      <c r="AQ105" s="13"/>
      <c r="AR105" s="752"/>
      <c r="AS105" s="551">
        <f>IF(IFERROR(Реестр!$AI105*1000,"")=0,"",IFERROR(Реестр!$AI105*1000,""))</f>
        <v>71698.113207547169</v>
      </c>
      <c r="AT105" s="5">
        <f>IF(IFERROR(Реестр!$AS105/80,"")=0,"",IFERROR(Реестр!$AS105/80,""))</f>
        <v>896.22641509433959</v>
      </c>
      <c r="AU105" s="4">
        <f t="shared" si="6"/>
        <v>266.11200000000002</v>
      </c>
      <c r="AV105" s="4">
        <f t="shared" si="7"/>
        <v>665.96347169811315</v>
      </c>
      <c r="AW105" s="4"/>
      <c r="AX105" s="4" t="str">
        <f t="shared" si="8"/>
        <v/>
      </c>
      <c r="AY105" s="4"/>
      <c r="AZ105" s="4">
        <f t="shared" si="9"/>
        <v>932.07547169811323</v>
      </c>
      <c r="BA105" s="4"/>
      <c r="BB105" s="4"/>
      <c r="BC105" s="4">
        <f>VLOOKUP(K105,'Справочные Данные'!$I$2:$J$262,2,0)</f>
        <v>58550</v>
      </c>
      <c r="BD105" s="4" t="str">
        <f>VLOOKUP(BC105,Z_SD_CUSTOMER!$A$2:$K$1599,10,0)</f>
        <v>50</v>
      </c>
      <c r="BE105" s="4" t="str">
        <f>VLOOKUP(BC105,Z_SD_CUSTOMER!$A$2:$L$1599,11,0)</f>
        <v>CENTRAL</v>
      </c>
      <c r="BF105" s="4" t="str">
        <f>VLOOKUP(BC105,Z_SD_CUSTOMER!$A$2:$K$1599,11,0)</f>
        <v>CENTRAL</v>
      </c>
      <c r="BG105" s="4">
        <v>245992</v>
      </c>
      <c r="BH105" s="72">
        <v>44480</v>
      </c>
    </row>
    <row r="106" spans="1:60" ht="57" hidden="1">
      <c r="A106" s="220">
        <v>44477</v>
      </c>
      <c r="B106" s="225"/>
      <c r="C106" s="221"/>
      <c r="D106" s="296" t="s">
        <v>425</v>
      </c>
      <c r="E106" s="51"/>
      <c r="F106" s="480"/>
      <c r="G106" s="400" t="s">
        <v>217</v>
      </c>
      <c r="H106" s="400" t="s">
        <v>219</v>
      </c>
      <c r="I106" s="401">
        <v>525625000000</v>
      </c>
      <c r="J106" s="400"/>
      <c r="K106" s="12" t="s">
        <v>516</v>
      </c>
      <c r="L106" s="306"/>
      <c r="M106" s="306"/>
      <c r="N106" s="306"/>
      <c r="O106" s="225"/>
      <c r="P106" s="225"/>
      <c r="Q106" s="225"/>
      <c r="R106" s="225"/>
      <c r="S106" s="226">
        <v>4</v>
      </c>
      <c r="T106" s="226">
        <v>199</v>
      </c>
      <c r="U106" s="226"/>
      <c r="V106" s="228">
        <v>2003028</v>
      </c>
      <c r="W106" s="227">
        <v>201480458</v>
      </c>
      <c r="X106" s="228">
        <v>748836</v>
      </c>
      <c r="Y106" s="252">
        <v>58516.08</v>
      </c>
      <c r="Z106" s="752"/>
      <c r="AA106" s="752"/>
      <c r="AB106" s="752"/>
      <c r="AC106" s="752"/>
      <c r="AD106" s="752"/>
      <c r="AE106" s="13" t="str">
        <f>IF((Реестр!$AA106+Реестр!$AB106+Реестр!$AD106)=0,"",(Реестр!$AA106+Реестр!$AB106+Реестр!$AD106))</f>
        <v/>
      </c>
      <c r="AF106" s="13"/>
      <c r="AG106" s="13" t="str">
        <f>IF(IFERROR((Реестр!$AE106-Реестр!$AF106), "")=0,"",IFERROR(Реестр!$AE106-Реестр!$AF106, ""))</f>
        <v/>
      </c>
      <c r="AH106" s="534" t="str">
        <f>IF(IFERROR((Реестр!$AE106/Реестр!$AF106)-100%, "")=0,"",IFERROR((Реестр!$AE106/Реестр!$AF106)-100%, ""))</f>
        <v/>
      </c>
      <c r="AI106" s="448">
        <f>IF(IFERROR(Реестр!$AN106/Реестр!$T106,"")=0,"",IFERROR(Реестр!$AN106/Реестр!$T106,""))</f>
        <v>71.698113207547166</v>
      </c>
      <c r="AJ106" s="448">
        <f>IF(IFERROR(Реестр!$AN106/Реестр!$S106,"")=0,"",IFERROR(Реестр!$AN106/Реестр!$S106,""))</f>
        <v>3566.9811320754716</v>
      </c>
      <c r="AK106" s="448" t="str">
        <f>IFERROR(Реестр!$AN106/Реестр!$U106,"")</f>
        <v/>
      </c>
      <c r="AL106" s="594">
        <v>1171911</v>
      </c>
      <c r="AM106" s="594">
        <v>1143401</v>
      </c>
      <c r="AN106" s="630">
        <f>((T106/(T105+T106)*AE105))</f>
        <v>14267.924528301886</v>
      </c>
      <c r="AO106" s="535">
        <f>IF(IFERROR(AZ106/Реестр!$Y106,"")=0,"",IFERROR(AZ106/Реестр!$Y106,""))</f>
        <v>0.24382912403397297</v>
      </c>
      <c r="AP106" s="535">
        <f>IFERROR(Реестр!$AO106-7%,"")</f>
        <v>0.17382912403397296</v>
      </c>
      <c r="AQ106" s="13"/>
      <c r="AR106" s="752"/>
      <c r="AS106" s="551">
        <f>IF(IFERROR(Реестр!$AI106*1000,"")=0,"",IFERROR(Реестр!$AI106*1000,""))</f>
        <v>71698.113207547169</v>
      </c>
      <c r="AT106" s="5">
        <f>IF(IFERROR(Реестр!$AS106/80,"")=0,"",IFERROR(Реестр!$AS106/80,""))</f>
        <v>896.22641509433959</v>
      </c>
      <c r="AU106" s="4">
        <f t="shared" si="6"/>
        <v>4096.1256000000003</v>
      </c>
      <c r="AV106" s="4">
        <f t="shared" si="7"/>
        <v>10171.798928301887</v>
      </c>
      <c r="AW106" s="4"/>
      <c r="AX106" s="4" t="str">
        <f t="shared" si="8"/>
        <v/>
      </c>
      <c r="AY106" s="4"/>
      <c r="AZ106" s="4">
        <f t="shared" si="9"/>
        <v>14267.924528301886</v>
      </c>
      <c r="BA106" s="4"/>
      <c r="BB106" s="4"/>
      <c r="BC106" s="4">
        <f>VLOOKUP(K106,'Справочные Данные'!$I$2:$J$262,2,0)</f>
        <v>58550</v>
      </c>
      <c r="BD106" s="4" t="str">
        <f>VLOOKUP(BC106,Z_SD_CUSTOMER!$A$2:$K$1599,10,0)</f>
        <v>50</v>
      </c>
      <c r="BE106" s="4" t="str">
        <f>VLOOKUP(BC106,Z_SD_CUSTOMER!$A$2:$L$1599,11,0)</f>
        <v>CENTRAL</v>
      </c>
      <c r="BF106" s="4" t="str">
        <f>VLOOKUP(BC106,Z_SD_CUSTOMER!$A$2:$K$1599,11,0)</f>
        <v>CENTRAL</v>
      </c>
      <c r="BG106" s="4">
        <v>245992</v>
      </c>
      <c r="BH106" s="72">
        <v>44480</v>
      </c>
    </row>
    <row r="107" spans="1:60" ht="300.75" hidden="1">
      <c r="A107" s="235">
        <v>44477</v>
      </c>
      <c r="B107" s="240" t="s">
        <v>55</v>
      </c>
      <c r="C107" s="221"/>
      <c r="D107" s="296" t="s">
        <v>425</v>
      </c>
      <c r="E107" s="51"/>
      <c r="F107" s="481"/>
      <c r="G107" s="402" t="s">
        <v>218</v>
      </c>
      <c r="H107" s="402" t="s">
        <v>108</v>
      </c>
      <c r="I107" s="403">
        <v>433201018028</v>
      </c>
      <c r="J107" s="402" t="s">
        <v>111</v>
      </c>
      <c r="K107" s="646" t="s">
        <v>513</v>
      </c>
      <c r="L107" s="301"/>
      <c r="M107" s="301"/>
      <c r="N107" s="458"/>
      <c r="O107" s="240" t="s">
        <v>86</v>
      </c>
      <c r="P107" s="240">
        <v>44478</v>
      </c>
      <c r="Q107" s="240" t="s">
        <v>87</v>
      </c>
      <c r="R107" s="240" t="s">
        <v>221</v>
      </c>
      <c r="S107" s="248">
        <v>3</v>
      </c>
      <c r="T107" s="248">
        <v>173</v>
      </c>
      <c r="U107" s="248"/>
      <c r="V107" s="249">
        <v>2002998</v>
      </c>
      <c r="W107" s="249">
        <v>201480510</v>
      </c>
      <c r="X107" s="250">
        <v>4555266526</v>
      </c>
      <c r="Y107" s="251">
        <v>58700.04</v>
      </c>
      <c r="Z107" s="127"/>
      <c r="AA107" s="127">
        <v>15200</v>
      </c>
      <c r="AB107" s="127"/>
      <c r="AC107" s="127"/>
      <c r="AD107" s="127"/>
      <c r="AE107" s="13">
        <f>IF((Реестр!$AA107+Реестр!$AB107+Реестр!$AD107)=0,"",(Реестр!$AA107+Реестр!$AB107+Реестр!$AD107))</f>
        <v>15200</v>
      </c>
      <c r="AF107" s="13">
        <v>15200</v>
      </c>
      <c r="AG107" s="13" t="str">
        <f>IF(IFERROR((Реестр!$AE107-Реестр!$AF107), "")=0,"",IFERROR(Реестр!$AE107-Реестр!$AF107, ""))</f>
        <v/>
      </c>
      <c r="AH107" s="534" t="str">
        <f>IF(IFERROR((Реестр!$AE107/Реестр!$AF107)-100%, "")=0,"",IFERROR((Реестр!$AE107/Реестр!$AF107)-100%, ""))</f>
        <v/>
      </c>
      <c r="AI107" s="448">
        <f>IF(IFERROR(Реестр!$AN107/Реестр!$T107,"")=0,"",IFERROR(Реестр!$AN107/Реестр!$T107,""))</f>
        <v>73.07692307692308</v>
      </c>
      <c r="AJ107" s="448">
        <f>IF(IFERROR(Реестр!$AN107/Реестр!$S107,"")=0,"",IFERROR(Реестр!$AN107/Реестр!$S107,""))</f>
        <v>4214.1025641025644</v>
      </c>
      <c r="AK107" s="448" t="str">
        <f>IFERROR(Реестр!$AN107/Реестр!$U107,"")</f>
        <v/>
      </c>
      <c r="AL107" s="594">
        <v>1171912</v>
      </c>
      <c r="AM107" s="594">
        <v>1143402</v>
      </c>
      <c r="AN107" s="630">
        <f>Реестр!$T107/(Реестр!$T107+T108+T109)*Реестр!AE107</f>
        <v>12642.307692307693</v>
      </c>
      <c r="AO107" s="535">
        <f>IF(IFERROR(AZ107/Реестр!$Y107,"")=0,"",IFERROR(AZ107/Реестр!$Y107,""))</f>
        <v>0.21537136418148425</v>
      </c>
      <c r="AP107" s="535">
        <f>IFERROR(Реестр!$AO107-7%,"")</f>
        <v>0.14537136418148425</v>
      </c>
      <c r="AQ107" s="13"/>
      <c r="AR107" s="752"/>
      <c r="AS107" s="551">
        <f>IF(IFERROR(Реестр!$AI107*1000,"")=0,"",IFERROR(Реестр!$AI107*1000,""))</f>
        <v>73076.923076923078</v>
      </c>
      <c r="AT107" s="5">
        <f>IF(IFERROR(Реестр!$AS107/80,"")=0,"",IFERROR(Реестр!$AS107/80,""))</f>
        <v>913.46153846153845</v>
      </c>
      <c r="AU107" s="4">
        <f t="shared" si="6"/>
        <v>4109.0028000000002</v>
      </c>
      <c r="AV107" s="4">
        <f t="shared" si="7"/>
        <v>8533.3048923076931</v>
      </c>
      <c r="AW107" s="4"/>
      <c r="AX107" s="4" t="str">
        <f t="shared" si="8"/>
        <v/>
      </c>
      <c r="AY107" s="4"/>
      <c r="AZ107" s="4">
        <f t="shared" si="9"/>
        <v>12642.307692307693</v>
      </c>
      <c r="BA107" s="4"/>
      <c r="BB107" s="4"/>
      <c r="BC107" s="4">
        <f>VLOOKUP(K107,'Справочные Данные'!$I$2:$J$262,2,0)</f>
        <v>64427</v>
      </c>
      <c r="BD107" s="4" t="str">
        <f>VLOOKUP(BC107,Z_SD_CUSTOMER!$A$2:$K$1599,10,0)</f>
        <v>77</v>
      </c>
      <c r="BE107" s="4" t="str">
        <f>VLOOKUP(BC107,Z_SD_CUSTOMER!$A$2:$L$1599,11,0)</f>
        <v>CENTRAL</v>
      </c>
      <c r="BF107" s="4" t="str">
        <f>VLOOKUP(BC107,Z_SD_CUSTOMER!$A$2:$K$1599,11,0)</f>
        <v>CENTRAL</v>
      </c>
      <c r="BG107" s="4">
        <v>245992</v>
      </c>
      <c r="BH107" s="72">
        <v>44480</v>
      </c>
    </row>
    <row r="108" spans="1:60" ht="75.75" hidden="1">
      <c r="A108" s="220">
        <v>44477</v>
      </c>
      <c r="B108" s="225"/>
      <c r="C108" s="221"/>
      <c r="D108" s="296" t="s">
        <v>425</v>
      </c>
      <c r="E108" s="51"/>
      <c r="F108" s="480"/>
      <c r="G108" s="404" t="s">
        <v>218</v>
      </c>
      <c r="H108" s="404" t="s">
        <v>108</v>
      </c>
      <c r="I108" s="405">
        <v>433201018028</v>
      </c>
      <c r="J108" s="404"/>
      <c r="K108" s="646" t="s">
        <v>513</v>
      </c>
      <c r="L108" s="306"/>
      <c r="M108" s="306"/>
      <c r="N108" s="306"/>
      <c r="O108" s="225"/>
      <c r="P108" s="225"/>
      <c r="Q108" s="225"/>
      <c r="R108" s="225"/>
      <c r="S108" s="226">
        <v>1</v>
      </c>
      <c r="T108" s="226">
        <v>28</v>
      </c>
      <c r="U108" s="226"/>
      <c r="V108" s="228">
        <v>2003029</v>
      </c>
      <c r="W108" s="227">
        <v>201480512</v>
      </c>
      <c r="X108" s="228">
        <v>4555272325</v>
      </c>
      <c r="Y108" s="252">
        <v>10202.64</v>
      </c>
      <c r="Z108" s="752"/>
      <c r="AA108" s="752"/>
      <c r="AB108" s="752"/>
      <c r="AC108" s="752"/>
      <c r="AD108" s="752"/>
      <c r="AE108" s="13" t="str">
        <f>IF((Реестр!$AA108+Реестр!$AB108+Реестр!$AD108)=0,"",(Реестр!$AA108+Реестр!$AB108+Реестр!$AD108))</f>
        <v/>
      </c>
      <c r="AF108" s="13"/>
      <c r="AG108" s="13" t="str">
        <f>IF(IFERROR((Реестр!$AE108-Реестр!$AF108), "")=0,"",IFERROR(Реестр!$AE108-Реестр!$AF108, ""))</f>
        <v/>
      </c>
      <c r="AH108" s="534" t="str">
        <f>IF(IFERROR((Реестр!$AE108/Реестр!$AF108)-100%, "")=0,"",IFERROR((Реестр!$AE108/Реестр!$AF108)-100%, ""))</f>
        <v/>
      </c>
      <c r="AI108" s="448">
        <f>IF(IFERROR(Реестр!$AN108/Реестр!$T108,"")=0,"",IFERROR(Реестр!$AN108/Реестр!$T108,""))</f>
        <v>73.076923076923066</v>
      </c>
      <c r="AJ108" s="448">
        <f>IF(IFERROR(Реестр!$AN108/Реестр!$S108,"")=0,"",IFERROR(Реестр!$AN108/Реестр!$S108,""))</f>
        <v>2046.153846153846</v>
      </c>
      <c r="AK108" s="448" t="str">
        <f>IFERROR(Реестр!$AN108/Реестр!$U108,"")</f>
        <v/>
      </c>
      <c r="AL108" s="594">
        <v>1171912</v>
      </c>
      <c r="AM108" s="594">
        <v>1143402</v>
      </c>
      <c r="AN108" s="630">
        <f>((T108/(T108+T107+T109))*AE107)</f>
        <v>2046.153846153846</v>
      </c>
      <c r="AO108" s="535">
        <f>IF(IFERROR(AZ108/Реестр!$Y108,"")=0,"",IFERROR(AZ108/Реестр!$Y108,""))</f>
        <v>0.20055141082639846</v>
      </c>
      <c r="AP108" s="535">
        <f>IFERROR(Реестр!$AO108-7%,"")</f>
        <v>0.13055141082639846</v>
      </c>
      <c r="AQ108" s="13"/>
      <c r="AR108" s="752"/>
      <c r="AS108" s="551">
        <f>IF(IFERROR(Реестр!$AI108*1000,"")=0,"",IFERROR(Реестр!$AI108*1000,""))</f>
        <v>73076.923076923063</v>
      </c>
      <c r="AT108" s="5">
        <f>IF(IFERROR(Реестр!$AS108/80,"")=0,"",IFERROR(Реестр!$AS108/80,""))</f>
        <v>913.46153846153834</v>
      </c>
      <c r="AU108" s="4">
        <f t="shared" si="6"/>
        <v>714.1848</v>
      </c>
      <c r="AV108" s="4">
        <f t="shared" si="7"/>
        <v>1331.969046153846</v>
      </c>
      <c r="AW108" s="4"/>
      <c r="AX108" s="4" t="str">
        <f t="shared" si="8"/>
        <v/>
      </c>
      <c r="AY108" s="4"/>
      <c r="AZ108" s="4">
        <f t="shared" si="9"/>
        <v>2046.153846153846</v>
      </c>
      <c r="BA108" s="4"/>
      <c r="BB108" s="4"/>
      <c r="BC108" s="4">
        <f>VLOOKUP(K108,'Справочные Данные'!$I$2:$J$262,2,0)</f>
        <v>64427</v>
      </c>
      <c r="BD108" s="4" t="str">
        <f>VLOOKUP(BC108,Z_SD_CUSTOMER!$A$2:$K$1599,10,0)</f>
        <v>77</v>
      </c>
      <c r="BE108" s="4" t="str">
        <f>VLOOKUP(BC108,Z_SD_CUSTOMER!$A$2:$L$1599,11,0)</f>
        <v>CENTRAL</v>
      </c>
      <c r="BF108" s="4" t="str">
        <f>VLOOKUP(BC108,Z_SD_CUSTOMER!$A$2:$K$1599,11,0)</f>
        <v>CENTRAL</v>
      </c>
      <c r="BG108" s="4">
        <v>245992</v>
      </c>
      <c r="BH108" s="72">
        <v>44480</v>
      </c>
    </row>
    <row r="109" spans="1:60" ht="75.75" hidden="1">
      <c r="A109" s="235">
        <v>44477</v>
      </c>
      <c r="B109" s="240"/>
      <c r="C109" s="221"/>
      <c r="D109" s="296" t="s">
        <v>425</v>
      </c>
      <c r="E109" s="51"/>
      <c r="F109" s="481"/>
      <c r="G109" s="404" t="s">
        <v>218</v>
      </c>
      <c r="H109" s="404" t="s">
        <v>108</v>
      </c>
      <c r="I109" s="359"/>
      <c r="J109" s="359"/>
      <c r="K109" s="646" t="s">
        <v>513</v>
      </c>
      <c r="L109" s="306"/>
      <c r="M109" s="306"/>
      <c r="N109" s="306"/>
      <c r="O109" s="240"/>
      <c r="P109" s="240"/>
      <c r="Q109" s="240"/>
      <c r="R109" s="240"/>
      <c r="S109" s="226">
        <v>1</v>
      </c>
      <c r="T109" s="226">
        <v>7</v>
      </c>
      <c r="U109" s="226"/>
      <c r="V109" s="253">
        <v>2003030</v>
      </c>
      <c r="W109" s="227">
        <v>201480514</v>
      </c>
      <c r="X109" s="253">
        <v>4555272341</v>
      </c>
      <c r="Y109" s="254">
        <v>2152.1999999999998</v>
      </c>
      <c r="Z109" s="127"/>
      <c r="AA109" s="127"/>
      <c r="AB109" s="127"/>
      <c r="AC109" s="127"/>
      <c r="AD109" s="127"/>
      <c r="AE109" s="13" t="str">
        <f>IF((Реестр!$AA109+Реестр!$AB109+Реестр!$AD109)=0,"",(Реестр!$AA109+Реестр!$AB109+Реестр!$AD109))</f>
        <v/>
      </c>
      <c r="AF109" s="13"/>
      <c r="AG109" s="13" t="str">
        <f>IF(IFERROR((Реестр!$AE109-Реестр!$AF109), "")=0,"",IFERROR(Реестр!$AE109-Реестр!$AF109, ""))</f>
        <v/>
      </c>
      <c r="AH109" s="534" t="str">
        <f>IF(IFERROR((Реестр!$AE109/Реестр!$AF109)-100%, "")=0,"",IFERROR((Реестр!$AE109/Реестр!$AF109)-100%, ""))</f>
        <v/>
      </c>
      <c r="AI109" s="448">
        <f>IF(IFERROR(Реестр!$AN109/Реестр!$T109,"")=0,"",IFERROR(Реестр!$AN109/Реестр!$T109,""))</f>
        <v>73.076923076923066</v>
      </c>
      <c r="AJ109" s="448">
        <f>IF(IFERROR(Реестр!$AN109/Реестр!$S109,"")=0,"",IFERROR(Реестр!$AN109/Реестр!$S109,""))</f>
        <v>511.53846153846149</v>
      </c>
      <c r="AK109" s="448" t="str">
        <f>IFERROR(Реестр!$AN109/Реестр!$U109,"")</f>
        <v/>
      </c>
      <c r="AL109" s="594">
        <v>1171912</v>
      </c>
      <c r="AM109" s="594">
        <v>1143402</v>
      </c>
      <c r="AN109" s="630">
        <f>((T109/(T108+T107+T109))*AE107)</f>
        <v>511.53846153846149</v>
      </c>
      <c r="AO109" s="535">
        <f>IF(IFERROR(AZ109/Реестр!$Y109,"")=0,"",IFERROR(AZ109/Реестр!$Y109,""))</f>
        <v>0.23768165669475957</v>
      </c>
      <c r="AP109" s="535">
        <f>IFERROR(Реестр!$AO109-7%,"")</f>
        <v>0.16768165669475957</v>
      </c>
      <c r="AQ109" s="13"/>
      <c r="AR109" s="752"/>
      <c r="AS109" s="551">
        <f>IF(IFERROR(Реестр!$AI109*1000,"")=0,"",IFERROR(Реестр!$AI109*1000,""))</f>
        <v>73076.923076923063</v>
      </c>
      <c r="AT109" s="5">
        <f>IF(IFERROR(Реестр!$AS109/80,"")=0,"",IFERROR(Реестр!$AS109/80,""))</f>
        <v>913.46153846153834</v>
      </c>
      <c r="AU109" s="4">
        <f t="shared" si="6"/>
        <v>150.654</v>
      </c>
      <c r="AV109" s="4">
        <f t="shared" si="7"/>
        <v>360.88446153846149</v>
      </c>
      <c r="AW109" s="4"/>
      <c r="AX109" s="4" t="str">
        <f t="shared" si="8"/>
        <v/>
      </c>
      <c r="AY109" s="4"/>
      <c r="AZ109" s="4">
        <f t="shared" si="9"/>
        <v>511.53846153846149</v>
      </c>
      <c r="BA109" s="4"/>
      <c r="BB109" s="4"/>
      <c r="BC109" s="4">
        <f>VLOOKUP(K109,'Справочные Данные'!$I$2:$J$262,2,0)</f>
        <v>64427</v>
      </c>
      <c r="BD109" s="4" t="str">
        <f>VLOOKUP(BC109,Z_SD_CUSTOMER!$A$2:$K$1599,10,0)</f>
        <v>77</v>
      </c>
      <c r="BE109" s="4" t="str">
        <f>VLOOKUP(BC109,Z_SD_CUSTOMER!$A$2:$L$1599,11,0)</f>
        <v>CENTRAL</v>
      </c>
      <c r="BF109" s="4" t="str">
        <f>VLOOKUP(BC109,Z_SD_CUSTOMER!$A$2:$K$1599,11,0)</f>
        <v>CENTRAL</v>
      </c>
      <c r="BG109" s="4">
        <v>245992</v>
      </c>
      <c r="BH109" s="72">
        <v>44480</v>
      </c>
    </row>
    <row r="110" spans="1:60" ht="372" hidden="1">
      <c r="A110" s="220">
        <v>44477</v>
      </c>
      <c r="B110" s="225" t="s">
        <v>55</v>
      </c>
      <c r="C110" s="222"/>
      <c r="D110" s="298" t="s">
        <v>257</v>
      </c>
      <c r="E110" s="513"/>
      <c r="F110" s="478" t="s">
        <v>225</v>
      </c>
      <c r="G110" s="224" t="s">
        <v>222</v>
      </c>
      <c r="H110" s="406" t="s">
        <v>228</v>
      </c>
      <c r="I110" s="247">
        <v>121601157934</v>
      </c>
      <c r="J110" s="246" t="s">
        <v>229</v>
      </c>
      <c r="K110" s="646" t="s">
        <v>605</v>
      </c>
      <c r="L110" s="301"/>
      <c r="M110" s="301"/>
      <c r="N110" s="458"/>
      <c r="O110" s="225" t="s">
        <v>234</v>
      </c>
      <c r="P110" s="225">
        <v>44480</v>
      </c>
      <c r="Q110" s="225"/>
      <c r="R110" s="225"/>
      <c r="S110" s="248">
        <v>8</v>
      </c>
      <c r="T110" s="248">
        <v>2192</v>
      </c>
      <c r="U110" s="248"/>
      <c r="V110" s="407">
        <v>2002410</v>
      </c>
      <c r="W110" s="408">
        <v>201479899</v>
      </c>
      <c r="X110" s="249"/>
      <c r="Y110" s="263">
        <v>659443.19999999995</v>
      </c>
      <c r="Z110" s="752"/>
      <c r="AA110" s="752">
        <v>19491</v>
      </c>
      <c r="AB110" s="752"/>
      <c r="AC110" s="752"/>
      <c r="AD110" s="752"/>
      <c r="AE110" s="13">
        <f>IF((Реестр!$AA110+Реестр!$AB110+Реестр!$AD110)=0,"",(Реестр!$AA110+Реестр!$AB110+Реестр!$AD110))</f>
        <v>19491</v>
      </c>
      <c r="AF110" s="13">
        <v>19491</v>
      </c>
      <c r="AG110" s="13" t="str">
        <f>IF(IFERROR((Реестр!$AE110-Реестр!$AF110), "")=0,"",IFERROR(Реестр!$AE110-Реестр!$AF110, ""))</f>
        <v/>
      </c>
      <c r="AH110" s="534" t="str">
        <f>IF(IFERROR((Реестр!$AE110/Реестр!$AF110)-100%, "")=0,"",IFERROR((Реестр!$AE110/Реестр!$AF110)-100%, ""))</f>
        <v/>
      </c>
      <c r="AI110" s="448">
        <f>IF(IFERROR(Реестр!$AN110/Реестр!$T110,"")=0,"",IFERROR(Реестр!$AN110/Реестр!$T110,""))</f>
        <v>8.8918795620437958</v>
      </c>
      <c r="AJ110" s="448">
        <f>IF(IFERROR(Реестр!$AN110/Реестр!$S110,"")=0,"",IFERROR(Реестр!$AN110/Реестр!$S110,""))</f>
        <v>2436.375</v>
      </c>
      <c r="AK110" s="448" t="str">
        <f>IFERROR(Реестр!$AN110/Реестр!$U110,"")</f>
        <v/>
      </c>
      <c r="AL110" s="765">
        <v>1171913</v>
      </c>
      <c r="AM110" s="594">
        <v>1143403</v>
      </c>
      <c r="AN110" s="630">
        <f>((T110/(T110))*AE110)</f>
        <v>19491</v>
      </c>
      <c r="AO110" s="535">
        <f>IF(IFERROR(AZ110/Реестр!$Y110,"")=0,"",IFERROR(AZ110/Реестр!$Y110,""))</f>
        <v>2.9556753333721542E-2</v>
      </c>
      <c r="AP110" s="535">
        <f>IFERROR(Реестр!$AO110-7%,"")</f>
        <v>-4.0443246666278465E-2</v>
      </c>
      <c r="AQ110" s="13"/>
      <c r="AR110" s="752"/>
      <c r="AS110" s="551">
        <f>IF(IFERROR(Реестр!$AI110*1000,"")=0,"",IFERROR(Реестр!$AI110*1000,""))</f>
        <v>8891.8795620437959</v>
      </c>
      <c r="AT110" s="5">
        <f>IF(IFERROR(Реестр!$AS110/80,"")=0,"",IFERROR(Реестр!$AS110/80,""))</f>
        <v>111.14849452554745</v>
      </c>
      <c r="AU110" s="4">
        <f t="shared" si="6"/>
        <v>46161.023999999998</v>
      </c>
      <c r="AV110" s="4">
        <f t="shared" si="7"/>
        <v>-26670.023999999998</v>
      </c>
      <c r="AW110" s="4"/>
      <c r="AX110" s="4" t="str">
        <f t="shared" si="8"/>
        <v/>
      </c>
      <c r="AY110" s="4"/>
      <c r="AZ110" s="4">
        <f t="shared" si="9"/>
        <v>19491</v>
      </c>
      <c r="BA110" s="4"/>
      <c r="BB110" s="4"/>
      <c r="BC110" s="4">
        <f>VLOOKUP(K110,'Справочные Данные'!$I$2:$J$262,2,0)</f>
        <v>70675</v>
      </c>
      <c r="BD110" s="4" t="str">
        <f>VLOOKUP(BC110,Z_SD_CUSTOMER!$A$2:$K$1599,10,0)</f>
        <v>16</v>
      </c>
      <c r="BE110" s="4" t="str">
        <f>VLOOKUP(BC110,Z_SD_CUSTOMER!$A$2:$L$1599,11,0)</f>
        <v>VOLGA</v>
      </c>
      <c r="BF110" s="4" t="str">
        <f>VLOOKUP(BC110,Z_SD_CUSTOMER!$A$2:$K$1599,11,0)</f>
        <v>VOLGA</v>
      </c>
      <c r="BG110" s="4">
        <v>345</v>
      </c>
      <c r="BH110" s="4"/>
    </row>
    <row r="111" spans="1:60" ht="282.75" hidden="1">
      <c r="A111" s="235">
        <v>44477</v>
      </c>
      <c r="B111" s="240" t="s">
        <v>56</v>
      </c>
      <c r="C111" s="222"/>
      <c r="D111" s="298" t="s">
        <v>257</v>
      </c>
      <c r="E111" s="513"/>
      <c r="F111" s="490" t="s">
        <v>226</v>
      </c>
      <c r="G111" s="247" t="s">
        <v>223</v>
      </c>
      <c r="H111" s="246" t="s">
        <v>230</v>
      </c>
      <c r="I111" s="247">
        <v>525903589625</v>
      </c>
      <c r="J111" s="246" t="s">
        <v>231</v>
      </c>
      <c r="K111" s="646" t="s">
        <v>643</v>
      </c>
      <c r="L111" s="301"/>
      <c r="M111" s="301"/>
      <c r="N111" s="458"/>
      <c r="O111" s="240" t="s">
        <v>235</v>
      </c>
      <c r="P111" s="240">
        <v>44480</v>
      </c>
      <c r="Q111" s="240"/>
      <c r="R111" s="240"/>
      <c r="S111" s="248">
        <v>9</v>
      </c>
      <c r="T111" s="248">
        <v>3451</v>
      </c>
      <c r="U111" s="340"/>
      <c r="V111" s="409">
        <v>2003057</v>
      </c>
      <c r="W111" s="410">
        <v>201480556</v>
      </c>
      <c r="X111" s="249"/>
      <c r="Y111" s="294">
        <v>1140188.6399999999</v>
      </c>
      <c r="Z111" s="127"/>
      <c r="AA111" s="127">
        <v>28000</v>
      </c>
      <c r="AB111" s="127"/>
      <c r="AC111" s="127"/>
      <c r="AD111" s="127"/>
      <c r="AE111" s="13">
        <f>IF((Реестр!$AA111+Реестр!$AB111+Реестр!$AD111)=0,"",(Реестр!$AA111+Реестр!$AB111+Реестр!$AD111))</f>
        <v>28000</v>
      </c>
      <c r="AF111" s="13">
        <v>18644</v>
      </c>
      <c r="AG111" s="13">
        <f>IF(IFERROR((Реестр!$AE111-Реестр!$AF111), "")=0,"",IFERROR(Реестр!$AE111-Реестр!$AF111, ""))</f>
        <v>9356</v>
      </c>
      <c r="AH111" s="534">
        <f>IF(IFERROR((Реестр!$AE111/Реестр!$AF111)-100%, "")=0,"",IFERROR((Реестр!$AE111/Реестр!$AF111)-100%, ""))</f>
        <v>0.50182364299506554</v>
      </c>
      <c r="AI111" s="448">
        <f>IF(IFERROR(Реестр!$AN111/Реестр!$T111,"")=0,"",IFERROR(Реестр!$AN111/Реестр!$T111,""))</f>
        <v>8.1135902636916839</v>
      </c>
      <c r="AJ111" s="448">
        <f>IF(IFERROR(Реестр!$AN111/Реестр!$S111,"")=0,"",IFERROR(Реестр!$AN111/Реестр!$S111,""))</f>
        <v>3111.1111111111113</v>
      </c>
      <c r="AK111" s="448" t="str">
        <f>IFERROR(Реестр!$AN111/Реестр!$U111,"")</f>
        <v/>
      </c>
      <c r="AL111" s="594">
        <v>1171914</v>
      </c>
      <c r="AM111" s="594">
        <v>1143404</v>
      </c>
      <c r="AN111" s="630">
        <f>((T111/(T111))*AE111)</f>
        <v>28000</v>
      </c>
      <c r="AO111" s="535">
        <f>IF(IFERROR(AZ111/Реестр!$Y111,"")=0,"",IFERROR(AZ111/Реестр!$Y111,""))</f>
        <v>2.4557339915261742E-2</v>
      </c>
      <c r="AP111" s="535">
        <f>IFERROR(Реестр!$AO111-7%,"")</f>
        <v>-4.5442660084738268E-2</v>
      </c>
      <c r="AQ111" s="13"/>
      <c r="AR111" s="752"/>
      <c r="AS111" s="551">
        <f>IF(IFERROR(Реестр!$AI111*1000,"")=0,"",IFERROR(Реестр!$AI111*1000,""))</f>
        <v>8113.5902636916835</v>
      </c>
      <c r="AT111" s="5">
        <f>IF(IFERROR(Реестр!$AS111/80,"")=0,"",IFERROR(Реестр!$AS111/80,""))</f>
        <v>101.41987829614604</v>
      </c>
      <c r="AU111" s="4">
        <f t="shared" si="6"/>
        <v>79813.204800000007</v>
      </c>
      <c r="AV111" s="4">
        <f t="shared" si="7"/>
        <v>-51813.204800000007</v>
      </c>
      <c r="AW111" s="4"/>
      <c r="AX111" s="4" t="str">
        <f t="shared" si="8"/>
        <v/>
      </c>
      <c r="AY111" s="4"/>
      <c r="AZ111" s="4">
        <f t="shared" si="9"/>
        <v>28000</v>
      </c>
      <c r="BA111" s="4"/>
      <c r="BB111" s="4"/>
      <c r="BC111" s="4">
        <f>VLOOKUP(K111,'Справочные Данные'!$I$2:$J$262,2,0)</f>
        <v>71149</v>
      </c>
      <c r="BD111" s="4" t="str">
        <f>VLOOKUP(BC111,Z_SD_CUSTOMER!$A$2:$K$1599,10,0)</f>
        <v>48</v>
      </c>
      <c r="BE111" s="4" t="str">
        <f>VLOOKUP(BC111,Z_SD_CUSTOMER!$A$2:$L$1599,11,0)</f>
        <v>CENTRAL</v>
      </c>
      <c r="BF111" s="4" t="str">
        <f>VLOOKUP(BC111,Z_SD_CUSTOMER!$A$2:$K$1599,11,0)</f>
        <v>CENTRAL</v>
      </c>
      <c r="BG111" s="4">
        <v>345</v>
      </c>
      <c r="BH111" s="4"/>
    </row>
    <row r="112" spans="1:60" ht="372" hidden="1">
      <c r="A112" s="220">
        <v>44477</v>
      </c>
      <c r="B112" s="225" t="s">
        <v>57</v>
      </c>
      <c r="C112" s="222"/>
      <c r="D112" s="298" t="s">
        <v>257</v>
      </c>
      <c r="E112" s="513" t="s">
        <v>2937</v>
      </c>
      <c r="F112" s="491" t="s">
        <v>227</v>
      </c>
      <c r="G112" s="247" t="s">
        <v>224</v>
      </c>
      <c r="H112" s="247" t="s">
        <v>232</v>
      </c>
      <c r="I112" s="247">
        <v>342702028220</v>
      </c>
      <c r="J112" s="246" t="s">
        <v>233</v>
      </c>
      <c r="K112" s="646" t="s">
        <v>528</v>
      </c>
      <c r="L112" s="301"/>
      <c r="M112" s="301"/>
      <c r="N112" s="458"/>
      <c r="O112" s="225" t="s">
        <v>236</v>
      </c>
      <c r="P112" s="225">
        <v>44478</v>
      </c>
      <c r="Q112" s="225" t="s">
        <v>132</v>
      </c>
      <c r="R112" s="225"/>
      <c r="S112" s="248">
        <v>1</v>
      </c>
      <c r="T112" s="248">
        <v>52</v>
      </c>
      <c r="U112" s="340"/>
      <c r="V112" s="411">
        <v>2002751</v>
      </c>
      <c r="W112" s="411">
        <v>201480769</v>
      </c>
      <c r="X112" s="260">
        <v>6427546425</v>
      </c>
      <c r="Y112" s="245">
        <v>14487.48</v>
      </c>
      <c r="Z112" s="752"/>
      <c r="AA112" s="752">
        <v>19491</v>
      </c>
      <c r="AB112" s="752"/>
      <c r="AC112" s="752">
        <v>1559</v>
      </c>
      <c r="AD112" s="752"/>
      <c r="AE112" s="13">
        <f>IF((Реестр!$AA112+Реестр!$AB112+Реестр!$AD112)=0,"",(Реестр!$AA112+Реестр!$AB112+Реестр!$AD112))</f>
        <v>19491</v>
      </c>
      <c r="AF112" s="13">
        <v>15254</v>
      </c>
      <c r="AG112" s="13">
        <f>IF(IFERROR((Реестр!$AE112-Реестр!$AF112), "")=0,"",IFERROR(Реестр!$AE112-Реестр!$AF112, ""))</f>
        <v>4237</v>
      </c>
      <c r="AH112" s="534">
        <f>IF(IFERROR((Реестр!$AE112/Реестр!$AF112)-100%, "")=0,"",IFERROR((Реестр!$AE112/Реестр!$AF112)-100%, ""))</f>
        <v>0.27776320964992784</v>
      </c>
      <c r="AI112" s="448">
        <f>IF(IFERROR(Реестр!$AN112/Реестр!$T112,"")=0,"",IFERROR(Реестр!$AN112/Реестр!$T112,""))</f>
        <v>8.7169051878354207</v>
      </c>
      <c r="AJ112" s="448">
        <f>IF(IFERROR(Реестр!$AN112/Реестр!$S112,"")=0,"",IFERROR(Реестр!$AN112/Реестр!$S112,""))</f>
        <v>453.27906976744185</v>
      </c>
      <c r="AK112" s="448" t="str">
        <f>IFERROR(Реестр!$AN112/Реестр!$U112,"")</f>
        <v/>
      </c>
      <c r="AL112" s="765" t="s">
        <v>2964</v>
      </c>
      <c r="AM112" s="594" t="s">
        <v>2965</v>
      </c>
      <c r="AN112" s="630">
        <f>((T112/(T112+T113+T114+T115+T116+T117)*AE112))</f>
        <v>453.27906976744185</v>
      </c>
      <c r="AO112" s="535">
        <f>IF(IFERROR(AZ112/Реестр!$Y112,"")=0,"",IFERROR(AZ112/Реестр!$Y112,""))</f>
        <v>0.16580033724066862</v>
      </c>
      <c r="AP112" s="535">
        <f>IFERROR(Реестр!$AO112-7%,"")</f>
        <v>9.5800337240668609E-2</v>
      </c>
      <c r="AQ112" s="13"/>
      <c r="AR112" s="752"/>
      <c r="AS112" s="551">
        <f>IF(IFERROR(Реестр!$AI112*1000,"")=0,"",IFERROR(Реестр!$AI112*1000,""))</f>
        <v>8716.9051878354203</v>
      </c>
      <c r="AT112" s="5">
        <f>IF(IFERROR(Реестр!$AS112/80,"")=0,"",IFERROR(Реестр!$AS112/80,""))</f>
        <v>108.96131484794276</v>
      </c>
      <c r="AU112" s="4">
        <f t="shared" si="6"/>
        <v>1014.1236</v>
      </c>
      <c r="AV112" s="4">
        <f t="shared" si="7"/>
        <v>-560.8445302325581</v>
      </c>
      <c r="AW112" s="766">
        <v>389.75</v>
      </c>
      <c r="AX112" s="4">
        <f t="shared" si="8"/>
        <v>1948.75</v>
      </c>
      <c r="AY112" s="630">
        <f t="shared" ref="AY112:AY117" si="11">((T112/(T112))*AX112)</f>
        <v>1948.75</v>
      </c>
      <c r="AZ112" s="4">
        <f t="shared" si="9"/>
        <v>2402.0290697674418</v>
      </c>
      <c r="BA112" s="4"/>
      <c r="BB112" s="4"/>
      <c r="BC112" s="4">
        <f>VLOOKUP(K112,'Справочные Данные'!$I$2:$J$262,2,0)</f>
        <v>80101</v>
      </c>
      <c r="BD112" s="4" t="str">
        <f>VLOOKUP(BC112,Z_SD_CUSTOMER!$A$2:$K$1599,10,0)</f>
        <v>77</v>
      </c>
      <c r="BE112" s="4" t="str">
        <f>VLOOKUP(BC112,Z_SD_CUSTOMER!$A$2:$L$1599,11,0)</f>
        <v>CENTRAL</v>
      </c>
      <c r="BF112" s="4" t="str">
        <f>VLOOKUP(BC112,Z_SD_CUSTOMER!$A$2:$K$1599,11,0)</f>
        <v>CENTRAL</v>
      </c>
      <c r="BG112" s="4">
        <v>345</v>
      </c>
      <c r="BH112" s="4"/>
    </row>
    <row r="113" spans="1:60" ht="36" hidden="1">
      <c r="A113" s="235">
        <v>44477</v>
      </c>
      <c r="B113" s="240"/>
      <c r="C113" s="222"/>
      <c r="D113" s="296" t="s">
        <v>257</v>
      </c>
      <c r="E113" s="513" t="s">
        <v>2937</v>
      </c>
      <c r="F113" s="481"/>
      <c r="G113" s="412" t="s">
        <v>224</v>
      </c>
      <c r="H113" s="412" t="s">
        <v>232</v>
      </c>
      <c r="I113" s="359"/>
      <c r="J113" s="385"/>
      <c r="K113" s="646" t="s">
        <v>528</v>
      </c>
      <c r="L113" s="301"/>
      <c r="M113" s="301"/>
      <c r="N113" s="458"/>
      <c r="O113" s="240"/>
      <c r="P113" s="240"/>
      <c r="Q113" s="240"/>
      <c r="R113" s="240"/>
      <c r="S113" s="226">
        <v>1</v>
      </c>
      <c r="T113" s="226">
        <v>59</v>
      </c>
      <c r="U113" s="226"/>
      <c r="V113" s="227">
        <v>2002986</v>
      </c>
      <c r="W113" s="227">
        <v>201480770</v>
      </c>
      <c r="X113" s="241">
        <v>6427547998</v>
      </c>
      <c r="Y113" s="242">
        <v>16071</v>
      </c>
      <c r="Z113" s="127"/>
      <c r="AA113" s="127"/>
      <c r="AB113" s="127"/>
      <c r="AC113" s="127">
        <v>1559</v>
      </c>
      <c r="AD113" s="127"/>
      <c r="AE113" s="13" t="str">
        <f>IF((Реестр!$AA113+Реестр!$AB113+Реестр!$AD113)=0,"",(Реестр!$AA113+Реестр!$AB113+Реестр!$AD113))</f>
        <v/>
      </c>
      <c r="AF113" s="13"/>
      <c r="AG113" s="13" t="str">
        <f>IF(IFERROR((Реестр!$AE113-Реестр!$AF113), "")=0,"",IFERROR(Реестр!$AE113-Реестр!$AF113, ""))</f>
        <v/>
      </c>
      <c r="AH113" s="534" t="str">
        <f>IF(IFERROR((Реестр!$AE113/Реестр!$AF113)-100%, "")=0,"",IFERROR((Реестр!$AE113/Реестр!$AF113)-100%, ""))</f>
        <v/>
      </c>
      <c r="AI113" s="448">
        <f>IF(IFERROR(Реестр!$AN113/Реестр!$T113,"")=0,"",IFERROR(Реестр!$AN113/Реестр!$T113,""))</f>
        <v>8.7169051878354189</v>
      </c>
      <c r="AJ113" s="448">
        <f>IF(IFERROR(Реестр!$AN113/Реестр!$S113,"")=0,"",IFERROR(Реестр!$AN113/Реестр!$S113,""))</f>
        <v>514.29740608228974</v>
      </c>
      <c r="AK113" s="448" t="str">
        <f>IFERROR(Реестр!$AN113/Реестр!$U113,"")</f>
        <v/>
      </c>
      <c r="AL113" s="765" t="s">
        <v>2964</v>
      </c>
      <c r="AM113" s="594" t="s">
        <v>2965</v>
      </c>
      <c r="AN113" s="630">
        <f>((T113/(T113+T112+T114+T115+T116+T117))*AE112)</f>
        <v>514.29740608228974</v>
      </c>
      <c r="AO113" s="535">
        <f>IF(IFERROR(AZ113/Реестр!$Y113,"")=0,"",IFERROR(AZ113/Реестр!$Y113,""))</f>
        <v>0.15326036998831993</v>
      </c>
      <c r="AP113" s="535">
        <f>IFERROR(Реестр!$AO113-7%,"")</f>
        <v>8.3260369988319927E-2</v>
      </c>
      <c r="AQ113" s="13"/>
      <c r="AR113" s="752"/>
      <c r="AS113" s="551">
        <f>IF(IFERROR(Реестр!$AI113*1000,"")=0,"",IFERROR(Реестр!$AI113*1000,""))</f>
        <v>8716.9051878354185</v>
      </c>
      <c r="AT113" s="5">
        <f>IF(IFERROR(Реестр!$AS113/80,"")=0,"",IFERROR(Реестр!$AS113/80,""))</f>
        <v>108.96131484794273</v>
      </c>
      <c r="AU113" s="4">
        <f t="shared" si="6"/>
        <v>1124.97</v>
      </c>
      <c r="AV113" s="4">
        <f t="shared" si="7"/>
        <v>-610.67259391771029</v>
      </c>
      <c r="AW113" s="766">
        <v>389.75</v>
      </c>
      <c r="AX113" s="4">
        <f t="shared" si="8"/>
        <v>1948.75</v>
      </c>
      <c r="AY113" s="630">
        <f t="shared" si="11"/>
        <v>1948.75</v>
      </c>
      <c r="AZ113" s="4">
        <f t="shared" si="9"/>
        <v>2463.0474060822899</v>
      </c>
      <c r="BA113" s="4"/>
      <c r="BB113" s="4"/>
      <c r="BC113" s="4">
        <f>VLOOKUP(K113,'Справочные Данные'!$I$2:$J$262,2,0)</f>
        <v>80101</v>
      </c>
      <c r="BD113" s="4" t="str">
        <f>VLOOKUP(BC113,Z_SD_CUSTOMER!$A$2:$K$1599,10,0)</f>
        <v>77</v>
      </c>
      <c r="BE113" s="4" t="str">
        <f>VLOOKUP(BC113,Z_SD_CUSTOMER!$A$2:$L$1599,11,0)</f>
        <v>CENTRAL</v>
      </c>
      <c r="BF113" s="4" t="str">
        <f>VLOOKUP(BC113,Z_SD_CUSTOMER!$A$2:$K$1599,11,0)</f>
        <v>CENTRAL</v>
      </c>
      <c r="BG113" s="4"/>
      <c r="BH113" s="4"/>
    </row>
    <row r="114" spans="1:60" hidden="1">
      <c r="A114" s="220">
        <v>44477</v>
      </c>
      <c r="B114" s="225"/>
      <c r="C114" s="222"/>
      <c r="D114" s="296" t="s">
        <v>257</v>
      </c>
      <c r="E114" s="513" t="s">
        <v>2937</v>
      </c>
      <c r="F114" s="480"/>
      <c r="G114" s="412" t="s">
        <v>224</v>
      </c>
      <c r="H114" s="412" t="s">
        <v>232</v>
      </c>
      <c r="I114" s="359"/>
      <c r="J114" s="359"/>
      <c r="K114" s="646" t="s">
        <v>496</v>
      </c>
      <c r="L114" s="301"/>
      <c r="M114" s="301"/>
      <c r="N114" s="458"/>
      <c r="O114" s="225"/>
      <c r="P114" s="225"/>
      <c r="Q114" s="225"/>
      <c r="R114" s="225"/>
      <c r="S114" s="226">
        <v>1</v>
      </c>
      <c r="T114" s="226">
        <v>407</v>
      </c>
      <c r="U114" s="226"/>
      <c r="V114" s="227">
        <v>2002979</v>
      </c>
      <c r="W114" s="227">
        <v>201480380</v>
      </c>
      <c r="X114" s="244">
        <v>6427564216</v>
      </c>
      <c r="Y114" s="245">
        <v>109266.96</v>
      </c>
      <c r="Z114" s="752"/>
      <c r="AA114" s="752"/>
      <c r="AB114" s="752"/>
      <c r="AC114" s="752">
        <v>1559</v>
      </c>
      <c r="AD114" s="752"/>
      <c r="AE114" s="13" t="str">
        <f>IF((Реестр!$AA114+Реестр!$AB114+Реестр!$AD114)=0,"",(Реестр!$AA114+Реестр!$AB114+Реестр!$AD114))</f>
        <v/>
      </c>
      <c r="AF114" s="13"/>
      <c r="AG114" s="13" t="str">
        <f>IF(IFERROR((Реестр!$AE114-Реестр!$AF114), "")=0,"",IFERROR(Реестр!$AE114-Реестр!$AF114, ""))</f>
        <v/>
      </c>
      <c r="AH114" s="534" t="str">
        <f>IF(IFERROR((Реестр!$AE114/Реестр!$AF114)-100%, "")=0,"",IFERROR((Реестр!$AE114/Реестр!$AF114)-100%, ""))</f>
        <v/>
      </c>
      <c r="AI114" s="448">
        <f>IF(IFERROR(Реестр!$AN114/Реестр!$T114,"")=0,"",IFERROR(Реестр!$AN114/Реестр!$T114,""))</f>
        <v>8.7169051878354207</v>
      </c>
      <c r="AJ114" s="448">
        <f>IF(IFERROR(Реестр!$AN114/Реестр!$S114,"")=0,"",IFERROR(Реестр!$AN114/Реестр!$S114,""))</f>
        <v>3547.7804114490159</v>
      </c>
      <c r="AK114" s="448" t="str">
        <f>IFERROR(Реестр!$AN114/Реестр!$U114,"")</f>
        <v/>
      </c>
      <c r="AL114" s="765" t="s">
        <v>2964</v>
      </c>
      <c r="AM114" s="594" t="s">
        <v>2965</v>
      </c>
      <c r="AN114" s="630">
        <f>((T114/(T113+T112+T115+T116+T114+T117)*AE112))</f>
        <v>3547.7804114490159</v>
      </c>
      <c r="AO114" s="535">
        <f>IF(IFERROR(AZ114/Реестр!$Y114,"")=0,"",IFERROR(AZ114/Реестр!$Y114,""))</f>
        <v>5.2227868437531487E-2</v>
      </c>
      <c r="AP114" s="535">
        <f>IFERROR(Реестр!$AO114-7%,"")</f>
        <v>-1.777213156246852E-2</v>
      </c>
      <c r="AQ114" s="13"/>
      <c r="AR114" s="752"/>
      <c r="AS114" s="551">
        <f>IF(IFERROR(Реестр!$AI114*1000,"")=0,"",IFERROR(Реестр!$AI114*1000,""))</f>
        <v>8716.9051878354203</v>
      </c>
      <c r="AT114" s="5">
        <f>IF(IFERROR(Реестр!$AS114/80,"")=0,"",IFERROR(Реестр!$AS114/80,""))</f>
        <v>108.96131484794276</v>
      </c>
      <c r="AU114" s="4">
        <f t="shared" si="6"/>
        <v>7648.6872000000012</v>
      </c>
      <c r="AV114" s="4">
        <f t="shared" si="7"/>
        <v>-4100.9067885509849</v>
      </c>
      <c r="AW114" s="766">
        <v>600</v>
      </c>
      <c r="AX114" s="4">
        <f t="shared" si="8"/>
        <v>2159</v>
      </c>
      <c r="AY114" s="630">
        <f t="shared" si="11"/>
        <v>2159</v>
      </c>
      <c r="AZ114" s="4">
        <f t="shared" si="9"/>
        <v>5706.7804114490154</v>
      </c>
      <c r="BA114" s="4"/>
      <c r="BB114" s="4"/>
      <c r="BC114" s="4">
        <f>VLOOKUP(K114,'Справочные Данные'!$I$2:$J$262,2,0)</f>
        <v>71382</v>
      </c>
      <c r="BD114" s="4" t="str">
        <f>VLOOKUP(BC114,Z_SD_CUSTOMER!$A$2:$K$1599,10,0)</f>
        <v>77</v>
      </c>
      <c r="BE114" s="4" t="str">
        <f>VLOOKUP(BC114,Z_SD_CUSTOMER!$A$2:$L$1599,11,0)</f>
        <v>CENTRAL</v>
      </c>
      <c r="BF114" s="4" t="str">
        <f>VLOOKUP(BC114,Z_SD_CUSTOMER!$A$2:$K$1599,11,0)</f>
        <v>CENTRAL</v>
      </c>
      <c r="BG114" s="4"/>
      <c r="BH114" s="4"/>
    </row>
    <row r="115" spans="1:60" hidden="1">
      <c r="A115" s="235">
        <v>44477</v>
      </c>
      <c r="B115" s="240"/>
      <c r="C115" s="222"/>
      <c r="D115" s="296" t="s">
        <v>257</v>
      </c>
      <c r="E115" s="513" t="s">
        <v>2937</v>
      </c>
      <c r="F115" s="481"/>
      <c r="G115" s="412" t="s">
        <v>224</v>
      </c>
      <c r="H115" s="412" t="s">
        <v>232</v>
      </c>
      <c r="I115" s="359"/>
      <c r="J115" s="359"/>
      <c r="K115" s="646" t="s">
        <v>660</v>
      </c>
      <c r="L115" s="301"/>
      <c r="M115" s="301"/>
      <c r="N115" s="458"/>
      <c r="O115" s="240"/>
      <c r="P115" s="240"/>
      <c r="Q115" s="240"/>
      <c r="R115" s="240"/>
      <c r="S115" s="226">
        <v>2</v>
      </c>
      <c r="T115" s="226">
        <v>791</v>
      </c>
      <c r="U115" s="226"/>
      <c r="V115" s="227">
        <v>2003113</v>
      </c>
      <c r="W115" s="227">
        <v>201480444</v>
      </c>
      <c r="X115" s="241">
        <v>6427564217</v>
      </c>
      <c r="Y115" s="242">
        <v>195923.64</v>
      </c>
      <c r="Z115" s="127"/>
      <c r="AA115" s="127"/>
      <c r="AB115" s="127"/>
      <c r="AC115" s="127">
        <v>2717</v>
      </c>
      <c r="AD115" s="127"/>
      <c r="AE115" s="13" t="str">
        <f>IF((Реестр!$AA115+Реестр!$AB115+Реестр!$AD115)=0,"",(Реестр!$AA115+Реестр!$AB115+Реестр!$AD115))</f>
        <v/>
      </c>
      <c r="AF115" s="13"/>
      <c r="AG115" s="13" t="str">
        <f>IF(IFERROR((Реестр!$AE115-Реестр!$AF115), "")=0,"",IFERROR(Реестр!$AE115-Реестр!$AF115, ""))</f>
        <v/>
      </c>
      <c r="AH115" s="534" t="str">
        <f>IF(IFERROR((Реестр!$AE115/Реестр!$AF115)-100%, "")=0,"",IFERROR((Реестр!$AE115/Реестр!$AF115)-100%, ""))</f>
        <v/>
      </c>
      <c r="AI115" s="448">
        <f>IF(IFERROR(Реестр!$AN115/Реестр!$T115,"")=0,"",IFERROR(Реестр!$AN115/Реестр!$T115,""))</f>
        <v>8.7169051878354207</v>
      </c>
      <c r="AJ115" s="448">
        <f>IF(IFERROR(Реестр!$AN115/Реестр!$S115,"")=0,"",IFERROR(Реестр!$AN115/Реестр!$S115,""))</f>
        <v>3447.5360017889088</v>
      </c>
      <c r="AK115" s="448" t="str">
        <f>IFERROR(Реестр!$AN115/Реестр!$U115,"")</f>
        <v/>
      </c>
      <c r="AL115" s="765" t="s">
        <v>2964</v>
      </c>
      <c r="AM115" s="594" t="s">
        <v>2965</v>
      </c>
      <c r="AN115" s="630">
        <f>((T115/(T114+T113+T116+T112+T115+T117)*AE112))</f>
        <v>6895.0720035778177</v>
      </c>
      <c r="AO115" s="535">
        <f>IF(IFERROR(AZ115/Реестр!$Y115,"")=0,"",IFERROR(AZ115/Реестр!$Y115,""))</f>
        <v>5.2527209088080527E-2</v>
      </c>
      <c r="AP115" s="535">
        <f>IFERROR(Реестр!$AO115-7%,"")</f>
        <v>-1.7472790911919479E-2</v>
      </c>
      <c r="AQ115" s="13"/>
      <c r="AR115" s="752"/>
      <c r="AS115" s="551">
        <f>IF(IFERROR(Реестр!$AI115*1000,"")=0,"",IFERROR(Реестр!$AI115*1000,""))</f>
        <v>8716.9051878354203</v>
      </c>
      <c r="AT115" s="5">
        <f>IF(IFERROR(Реестр!$AS115/80,"")=0,"",IFERROR(Реестр!$AS115/80,""))</f>
        <v>108.96131484794276</v>
      </c>
      <c r="AU115" s="4">
        <f t="shared" si="6"/>
        <v>13714.654800000002</v>
      </c>
      <c r="AV115" s="4">
        <f t="shared" si="7"/>
        <v>-6819.5827964221844</v>
      </c>
      <c r="AW115" s="766">
        <v>679.25</v>
      </c>
      <c r="AX115" s="4">
        <f t="shared" si="8"/>
        <v>3396.25</v>
      </c>
      <c r="AY115" s="630">
        <f t="shared" si="11"/>
        <v>3396.25</v>
      </c>
      <c r="AZ115" s="4">
        <f t="shared" si="9"/>
        <v>10291.322003577818</v>
      </c>
      <c r="BA115" s="4"/>
      <c r="BB115" s="4"/>
      <c r="BC115" s="4">
        <f>VLOOKUP(K115,'Справочные Данные'!$I$2:$J$262,2,0)</f>
        <v>80206</v>
      </c>
      <c r="BD115" s="4" t="str">
        <f>VLOOKUP(BC115,Z_SD_CUSTOMER!$A$2:$K$1599,10,0)</f>
        <v>50</v>
      </c>
      <c r="BE115" s="4" t="str">
        <f>VLOOKUP(BC115,Z_SD_CUSTOMER!$A$2:$L$1599,11,0)</f>
        <v>CENTRAL</v>
      </c>
      <c r="BF115" s="4" t="str">
        <f>VLOOKUP(BC115,Z_SD_CUSTOMER!$A$2:$K$1599,11,0)</f>
        <v>CENTRAL</v>
      </c>
      <c r="BG115" s="4"/>
      <c r="BH115" s="4"/>
    </row>
    <row r="116" spans="1:60" hidden="1">
      <c r="A116" s="220">
        <v>44477</v>
      </c>
      <c r="B116" s="225"/>
      <c r="C116" s="222"/>
      <c r="D116" s="296" t="s">
        <v>257</v>
      </c>
      <c r="E116" s="513" t="s">
        <v>2937</v>
      </c>
      <c r="F116" s="480"/>
      <c r="G116" s="412" t="s">
        <v>224</v>
      </c>
      <c r="H116" s="412" t="s">
        <v>232</v>
      </c>
      <c r="I116" s="359"/>
      <c r="J116" s="359"/>
      <c r="K116" s="646" t="s">
        <v>473</v>
      </c>
      <c r="L116" s="301"/>
      <c r="M116" s="301"/>
      <c r="N116" s="458"/>
      <c r="O116" s="225"/>
      <c r="P116" s="225"/>
      <c r="Q116" s="225"/>
      <c r="R116" s="225"/>
      <c r="S116" s="226">
        <v>1</v>
      </c>
      <c r="T116" s="226">
        <v>427</v>
      </c>
      <c r="U116" s="226"/>
      <c r="V116" s="227">
        <v>2002988</v>
      </c>
      <c r="W116" s="227">
        <v>201480719</v>
      </c>
      <c r="X116" s="244">
        <v>6427564218</v>
      </c>
      <c r="Y116" s="245">
        <v>116880</v>
      </c>
      <c r="Z116" s="752"/>
      <c r="AA116" s="752"/>
      <c r="AB116" s="752"/>
      <c r="AC116" s="752">
        <v>1559</v>
      </c>
      <c r="AD116" s="752"/>
      <c r="AE116" s="13" t="str">
        <f>IF((Реестр!$AA116+Реестр!$AB116+Реестр!$AD116)=0,"",(Реестр!$AA116+Реестр!$AB116+Реестр!$AD116))</f>
        <v/>
      </c>
      <c r="AF116" s="13"/>
      <c r="AG116" s="13" t="str">
        <f>IF(IFERROR((Реестр!$AE116-Реестр!$AF116), "")=0,"",IFERROR(Реестр!$AE116-Реестр!$AF116, ""))</f>
        <v/>
      </c>
      <c r="AH116" s="534" t="str">
        <f>IF(IFERROR((Реестр!$AE116/Реестр!$AF116)-100%, "")=0,"",IFERROR((Реестр!$AE116/Реестр!$AF116)-100%, ""))</f>
        <v/>
      </c>
      <c r="AI116" s="448">
        <f>IF(IFERROR(Реестр!$AN116/Реестр!$T116,"")=0,"",IFERROR(Реестр!$AN116/Реестр!$T116,""))</f>
        <v>8.7169051878354207</v>
      </c>
      <c r="AJ116" s="448">
        <f>IF(IFERROR(Реестр!$AN116/Реестр!$S116,"")=0,"",IFERROR(Реестр!$AN116/Реестр!$S116,""))</f>
        <v>3722.1185152057246</v>
      </c>
      <c r="AK116" s="448" t="str">
        <f>IFERROR(Реестр!$AN116/Реестр!$U116,"")</f>
        <v/>
      </c>
      <c r="AL116" s="765" t="s">
        <v>2964</v>
      </c>
      <c r="AM116" s="594" t="s">
        <v>2965</v>
      </c>
      <c r="AN116" s="630">
        <f>((T116/(T115+T114+T112+T113+T116+T117)*AE112))</f>
        <v>3722.1185152057246</v>
      </c>
      <c r="AO116" s="535">
        <f>IF(IFERROR(AZ116/Реестр!$Y116,"")=0,"",IFERROR(AZ116/Реестр!$Y116,""))</f>
        <v>4.5184107761855954E-2</v>
      </c>
      <c r="AP116" s="535">
        <f>IFERROR(Реестр!$AO116-7%,"")</f>
        <v>-2.4815892238144052E-2</v>
      </c>
      <c r="AQ116" s="13"/>
      <c r="AR116" s="752"/>
      <c r="AS116" s="551">
        <f>IF(IFERROR(Реестр!$AI116*1000,"")=0,"",IFERROR(Реестр!$AI116*1000,""))</f>
        <v>8716.9051878354203</v>
      </c>
      <c r="AT116" s="5">
        <f>IF(IFERROR(Реестр!$AS116/80,"")=0,"",IFERROR(Реестр!$AS116/80,""))</f>
        <v>108.96131484794276</v>
      </c>
      <c r="AU116" s="4">
        <f t="shared" si="6"/>
        <v>8181.6</v>
      </c>
      <c r="AV116" s="4">
        <f t="shared" si="7"/>
        <v>-4459.4814847942762</v>
      </c>
      <c r="AW116" s="766">
        <v>0</v>
      </c>
      <c r="AX116" s="4">
        <f t="shared" si="8"/>
        <v>1559</v>
      </c>
      <c r="AY116" s="630">
        <f t="shared" si="11"/>
        <v>1559</v>
      </c>
      <c r="AZ116" s="4">
        <f t="shared" si="9"/>
        <v>5281.1185152057242</v>
      </c>
      <c r="BA116" s="4"/>
      <c r="BB116" s="4"/>
      <c r="BC116" s="4">
        <f>VLOOKUP(K116,'Справочные Данные'!$I$2:$J$262,2,0)</f>
        <v>23951</v>
      </c>
      <c r="BD116" s="4" t="str">
        <f>VLOOKUP(BC116,Z_SD_CUSTOMER!$A$2:$K$1599,10,0)</f>
        <v>77</v>
      </c>
      <c r="BE116" s="4" t="str">
        <f>VLOOKUP(BC116,Z_SD_CUSTOMER!$A$2:$L$1599,11,0)</f>
        <v>CENTRAL</v>
      </c>
      <c r="BF116" s="4" t="str">
        <f>VLOOKUP(BC116,Z_SD_CUSTOMER!$A$2:$K$1599,11,0)</f>
        <v>CENTRAL</v>
      </c>
      <c r="BG116" s="4"/>
      <c r="BH116" s="4"/>
    </row>
    <row r="117" spans="1:60" hidden="1">
      <c r="A117" s="235">
        <v>44477</v>
      </c>
      <c r="B117" s="240"/>
      <c r="C117" s="222"/>
      <c r="D117" s="296" t="s">
        <v>257</v>
      </c>
      <c r="E117" s="513" t="s">
        <v>2937</v>
      </c>
      <c r="F117" s="481"/>
      <c r="G117" s="412" t="s">
        <v>224</v>
      </c>
      <c r="H117" s="412" t="s">
        <v>232</v>
      </c>
      <c r="I117" s="359"/>
      <c r="J117" s="359"/>
      <c r="K117" s="12" t="s">
        <v>582</v>
      </c>
      <c r="L117" s="301"/>
      <c r="M117" s="301"/>
      <c r="N117" s="458"/>
      <c r="O117" s="240"/>
      <c r="P117" s="240"/>
      <c r="Q117" s="240"/>
      <c r="R117" s="240"/>
      <c r="S117" s="226">
        <v>4</v>
      </c>
      <c r="T117" s="226">
        <v>500</v>
      </c>
      <c r="U117" s="226"/>
      <c r="V117" s="227">
        <v>2002982</v>
      </c>
      <c r="W117" s="227">
        <v>201480455</v>
      </c>
      <c r="X117" s="241">
        <v>23704506</v>
      </c>
      <c r="Y117" s="242">
        <v>164535.6</v>
      </c>
      <c r="Z117" s="127"/>
      <c r="AA117" s="127"/>
      <c r="AB117" s="127"/>
      <c r="AC117" s="127">
        <v>5436</v>
      </c>
      <c r="AD117" s="127"/>
      <c r="AE117" s="13" t="str">
        <f>IF((Реестр!$AA117+Реестр!$AB117+Реестр!$AD117)=0,"",(Реестр!$AA117+Реестр!$AB117+Реестр!$AD117))</f>
        <v/>
      </c>
      <c r="AF117" s="13"/>
      <c r="AG117" s="13" t="str">
        <f>IF(IFERROR((Реестр!$AE117-Реестр!$AF117), "")=0,"",IFERROR(Реестр!$AE117-Реестр!$AF117, ""))</f>
        <v/>
      </c>
      <c r="AH117" s="534" t="str">
        <f>IF(IFERROR((Реестр!$AE117/Реестр!$AF117)-100%, "")=0,"",IFERROR((Реестр!$AE117/Реестр!$AF117)-100%, ""))</f>
        <v/>
      </c>
      <c r="AI117" s="448">
        <f>IF(IFERROR(Реестр!$AN117/Реестр!$T117,"")=0,"",IFERROR(Реестр!$AN117/Реестр!$T117,""))</f>
        <v>8.7169051878354207</v>
      </c>
      <c r="AJ117" s="448">
        <f>IF(IFERROR(Реестр!$AN117/Реестр!$S117,"")=0,"",IFERROR(Реестр!$AN117/Реестр!$S117,""))</f>
        <v>1089.6131484794275</v>
      </c>
      <c r="AK117" s="448" t="str">
        <f>IFERROR(Реестр!$AN117/Реестр!$U117,"")</f>
        <v/>
      </c>
      <c r="AL117" s="765" t="s">
        <v>2964</v>
      </c>
      <c r="AM117" s="594" t="s">
        <v>2965</v>
      </c>
      <c r="AN117" s="630">
        <f>((T117/(T116+T115+T113+T114+T117+T112)*AE112))</f>
        <v>4358.4525939177101</v>
      </c>
      <c r="AO117" s="535">
        <f>IF(IFERROR(AZ117/Реестр!$Y117,"")=0,"",IFERROR(AZ117/Реестр!$Y117,""))</f>
        <v>6.1709761254814831E-2</v>
      </c>
      <c r="AP117" s="535">
        <f>IFERROR(Реестр!$AO117-7%,"")</f>
        <v>-8.2902387451851758E-3</v>
      </c>
      <c r="AQ117" s="13"/>
      <c r="AR117" s="752"/>
      <c r="AS117" s="551">
        <f>IF(IFERROR(Реестр!$AI117*1000,"")=0,"",IFERROR(Реестр!$AI117*1000,""))</f>
        <v>8716.9051878354203</v>
      </c>
      <c r="AT117" s="5">
        <f>IF(IFERROR(Реестр!$AS117/80,"")=0,"",IFERROR(Реестр!$AS117/80,""))</f>
        <v>108.96131484794276</v>
      </c>
      <c r="AU117" s="4">
        <f t="shared" si="6"/>
        <v>11517.492000000002</v>
      </c>
      <c r="AV117" s="4">
        <f t="shared" si="7"/>
        <v>-7159.0394060822919</v>
      </c>
      <c r="AW117" s="766">
        <v>359</v>
      </c>
      <c r="AX117" s="4">
        <f t="shared" si="8"/>
        <v>5795</v>
      </c>
      <c r="AY117" s="630">
        <f t="shared" si="11"/>
        <v>5795</v>
      </c>
      <c r="AZ117" s="4">
        <f t="shared" si="9"/>
        <v>10153.452593917711</v>
      </c>
      <c r="BA117" s="4"/>
      <c r="BB117" s="4"/>
      <c r="BC117" s="4">
        <f>VLOOKUP(K117,'Справочные Данные'!$I$2:$J$262,2,0)</f>
        <v>71563</v>
      </c>
      <c r="BD117" s="4" t="str">
        <f>VLOOKUP(BC117,Z_SD_CUSTOMER!$A$2:$K$1599,10,0)</f>
        <v>50</v>
      </c>
      <c r="BE117" s="4" t="str">
        <f>VLOOKUP(BC117,Z_SD_CUSTOMER!$A$2:$L$1599,11,0)</f>
        <v>CENTRAL</v>
      </c>
      <c r="BF117" s="4" t="str">
        <f>VLOOKUP(BC117,Z_SD_CUSTOMER!$A$2:$K$1599,11,0)</f>
        <v>CENTRAL</v>
      </c>
      <c r="BG117" s="4"/>
      <c r="BH117" s="4"/>
    </row>
    <row r="118" spans="1:60" hidden="1">
      <c r="A118" s="220">
        <v>44477</v>
      </c>
      <c r="B118" s="225"/>
      <c r="C118" s="221"/>
      <c r="D118" s="297" t="s">
        <v>253</v>
      </c>
      <c r="E118" s="63"/>
      <c r="F118" s="480"/>
      <c r="G118" s="276" t="s">
        <v>157</v>
      </c>
      <c r="H118" s="413" t="s">
        <v>158</v>
      </c>
      <c r="I118" s="225"/>
      <c r="J118" s="225"/>
      <c r="K118" s="646" t="s">
        <v>585</v>
      </c>
      <c r="L118" s="301"/>
      <c r="M118" s="301"/>
      <c r="N118" s="458"/>
      <c r="O118" s="225"/>
      <c r="P118" s="225"/>
      <c r="Q118" s="225"/>
      <c r="R118" s="225"/>
      <c r="S118" s="248">
        <v>2</v>
      </c>
      <c r="T118" s="248">
        <v>518</v>
      </c>
      <c r="U118" s="248"/>
      <c r="V118" s="260">
        <v>2003033</v>
      </c>
      <c r="W118" s="261">
        <v>201480416</v>
      </c>
      <c r="X118" s="260"/>
      <c r="Y118" s="263">
        <v>199509.12</v>
      </c>
      <c r="Z118" s="752"/>
      <c r="AA118" s="752"/>
      <c r="AB118" s="752"/>
      <c r="AC118" s="752">
        <v>10901</v>
      </c>
      <c r="AD118" s="752"/>
      <c r="AE118" s="13" t="str">
        <f>IF((Реестр!$AA118+Реестр!$AB118+Реестр!$AD118)=0,"",(Реестр!$AA118+Реестр!$AB118+Реестр!$AD118))</f>
        <v/>
      </c>
      <c r="AF118" s="13"/>
      <c r="AG118" s="13" t="str">
        <f>IF(IFERROR((Реестр!$AE118-Реестр!$AF118), "")=0,"",IFERROR(Реестр!$AE118-Реестр!$AF118, ""))</f>
        <v/>
      </c>
      <c r="AH118" s="534" t="str">
        <f>IF(IFERROR((Реестр!$AE118/Реестр!$AF118)-100%, "")=0,"",IFERROR((Реестр!$AE118/Реестр!$AF118)-100%, ""))</f>
        <v/>
      </c>
      <c r="AI118" s="448" t="str">
        <f>IF(IFERROR(Реестр!$AN118/Реестр!$T118,"")=0,"",IFERROR(Реестр!$AN118/Реестр!$T118,""))</f>
        <v/>
      </c>
      <c r="AJ118" s="448" t="str">
        <f>IF(IFERROR(Реестр!$AN118/Реестр!$S118,"")=0,"",IFERROR(Реестр!$AN118/Реестр!$S118,""))</f>
        <v/>
      </c>
      <c r="AK118" s="448" t="str">
        <f>IFERROR(Реестр!$AN118/Реестр!$U118,"")</f>
        <v/>
      </c>
      <c r="AL118" s="765">
        <v>1171916</v>
      </c>
      <c r="AM118" s="594">
        <v>1143406</v>
      </c>
      <c r="AN118" s="630" t="e">
        <f>Реестр!$T118/(Реестр!$T118)*Реестр!AE118</f>
        <v>#VALUE!</v>
      </c>
      <c r="AO118" s="535" t="str">
        <f>IF(IFERROR(AZ118/Реестр!$Y118,"")=0,"",IFERROR(AZ118/Реестр!$Y118,""))</f>
        <v/>
      </c>
      <c r="AP118" s="535" t="str">
        <f>IFERROR(Реестр!$AO118-7%,"")</f>
        <v/>
      </c>
      <c r="AQ118" s="13"/>
      <c r="AR118" s="752"/>
      <c r="AS118" s="551" t="str">
        <f>IF(IFERROR(Реестр!$AI118*1000,"")=0,"",IFERROR(Реестр!$AI118*1000,""))</f>
        <v/>
      </c>
      <c r="AT118" s="5" t="str">
        <f>IF(IFERROR(Реестр!$AS118/80,"")=0,"",IFERROR(Реестр!$AS118/80,""))</f>
        <v/>
      </c>
      <c r="AU118" s="4">
        <f t="shared" si="6"/>
        <v>13965.638400000002</v>
      </c>
      <c r="AV118" s="4" t="str">
        <f t="shared" si="7"/>
        <v/>
      </c>
      <c r="AW118" s="4"/>
      <c r="AX118" s="4">
        <f t="shared" si="8"/>
        <v>10901</v>
      </c>
      <c r="AY118" s="4"/>
      <c r="AZ118" s="4" t="str">
        <f t="shared" si="9"/>
        <v/>
      </c>
      <c r="BA118" s="4"/>
      <c r="BB118" s="4"/>
      <c r="BC118" s="4">
        <f>VLOOKUP(K118,'Справочные Данные'!$I$2:$J$262,2,0)</f>
        <v>64521</v>
      </c>
      <c r="BD118" s="4" t="str">
        <f>VLOOKUP(BC118,Z_SD_CUSTOMER!$A$2:$K$1599,10,0)</f>
        <v>34</v>
      </c>
      <c r="BE118" s="4" t="str">
        <f>VLOOKUP(BC118,Z_SD_CUSTOMER!$A$2:$L$1599,11,0)</f>
        <v>SOUTHERN</v>
      </c>
      <c r="BF118" s="4" t="str">
        <f>VLOOKUP(BC118,Z_SD_CUSTOMER!$A$2:$K$1599,11,0)</f>
        <v>SOUTHERN</v>
      </c>
      <c r="BG118" s="4"/>
      <c r="BH118" s="4"/>
    </row>
    <row r="119" spans="1:60" hidden="1">
      <c r="A119" s="235">
        <v>44477</v>
      </c>
      <c r="B119" s="240"/>
      <c r="C119" s="221"/>
      <c r="D119" s="297" t="s">
        <v>253</v>
      </c>
      <c r="E119" s="63"/>
      <c r="F119" s="481"/>
      <c r="G119" s="313" t="s">
        <v>157</v>
      </c>
      <c r="H119" s="314" t="s">
        <v>158</v>
      </c>
      <c r="I119" s="240"/>
      <c r="J119" s="240"/>
      <c r="K119" s="646" t="s">
        <v>523</v>
      </c>
      <c r="L119" s="306"/>
      <c r="M119" s="306"/>
      <c r="N119" s="306"/>
      <c r="O119" s="240"/>
      <c r="P119" s="240"/>
      <c r="Q119" s="240"/>
      <c r="R119" s="240"/>
      <c r="S119" s="226">
        <v>1</v>
      </c>
      <c r="T119" s="226">
        <v>118</v>
      </c>
      <c r="U119" s="226"/>
      <c r="V119" s="253">
        <v>2002987</v>
      </c>
      <c r="W119" s="227">
        <v>201480768</v>
      </c>
      <c r="X119" s="253">
        <v>6427561245</v>
      </c>
      <c r="Y119" s="254">
        <v>32393.279999999999</v>
      </c>
      <c r="Z119" s="127"/>
      <c r="AA119" s="127"/>
      <c r="AB119" s="127"/>
      <c r="AC119" s="127">
        <v>2568</v>
      </c>
      <c r="AD119" s="127"/>
      <c r="AE119" s="13" t="str">
        <f>IF((Реестр!$AA119+Реестр!$AB119+Реестр!$AD119)=0,"",(Реестр!$AA119+Реестр!$AB119+Реестр!$AD119))</f>
        <v/>
      </c>
      <c r="AF119" s="13"/>
      <c r="AG119" s="13" t="str">
        <f>IF(IFERROR((Реестр!$AE119-Реестр!$AF119), "")=0,"",IFERROR(Реестр!$AE119-Реестр!$AF119, ""))</f>
        <v/>
      </c>
      <c r="AH119" s="534" t="str">
        <f>IF(IFERROR((Реестр!$AE119/Реестр!$AF119)-100%, "")=0,"",IFERROR((Реестр!$AE119/Реестр!$AF119)-100%, ""))</f>
        <v/>
      </c>
      <c r="AI119" s="448" t="str">
        <f>IF(IFERROR(Реестр!$AN119/Реестр!$T119,"")=0,"",IFERROR(Реестр!$AN119/Реестр!$T119,""))</f>
        <v/>
      </c>
      <c r="AJ119" s="448" t="str">
        <f>IF(IFERROR(Реестр!$AN119/Реестр!$S119,"")=0,"",IFERROR(Реестр!$AN119/Реестр!$S119,""))</f>
        <v/>
      </c>
      <c r="AK119" s="448" t="str">
        <f>IFERROR(Реестр!$AN119/Реестр!$U119,"")</f>
        <v/>
      </c>
      <c r="AL119" s="765">
        <v>1171916</v>
      </c>
      <c r="AM119" s="594">
        <v>1143406</v>
      </c>
      <c r="AN119" s="630" t="e">
        <f>Реестр!$T119/(Реестр!$T119)*Реестр!AE119</f>
        <v>#VALUE!</v>
      </c>
      <c r="AO119" s="535" t="str">
        <f>IF(IFERROR(AZ119/Реестр!$Y119,"")=0,"",IFERROR(AZ119/Реестр!$Y119,""))</f>
        <v/>
      </c>
      <c r="AP119" s="535" t="str">
        <f>IFERROR(Реестр!$AO119-7%,"")</f>
        <v/>
      </c>
      <c r="AQ119" s="13"/>
      <c r="AR119" s="752"/>
      <c r="AS119" s="551" t="str">
        <f>IF(IFERROR(Реестр!$AI119*1000,"")=0,"",IFERROR(Реестр!$AI119*1000,""))</f>
        <v/>
      </c>
      <c r="AT119" s="5" t="str">
        <f>IF(IFERROR(Реестр!$AS119/80,"")=0,"",IFERROR(Реестр!$AS119/80,""))</f>
        <v/>
      </c>
      <c r="AU119" s="4">
        <f t="shared" si="6"/>
        <v>2267.5296000000003</v>
      </c>
      <c r="AV119" s="4" t="str">
        <f t="shared" si="7"/>
        <v/>
      </c>
      <c r="AW119" s="4"/>
      <c r="AX119" s="4">
        <f t="shared" si="8"/>
        <v>2568</v>
      </c>
      <c r="AY119" s="4"/>
      <c r="AZ119" s="4" t="str">
        <f t="shared" si="9"/>
        <v/>
      </c>
      <c r="BA119" s="4"/>
      <c r="BB119" s="4"/>
      <c r="BC119" s="4">
        <f>VLOOKUP(K119,'Справочные Данные'!$I$2:$J$262,2,0)</f>
        <v>58459</v>
      </c>
      <c r="BD119" s="4" t="str">
        <f>VLOOKUP(BC119,Z_SD_CUSTOMER!$A$2:$K$1599,10,0)</f>
        <v>63</v>
      </c>
      <c r="BE119" s="4" t="str">
        <f>VLOOKUP(BC119,Z_SD_CUSTOMER!$A$2:$L$1599,11,0)</f>
        <v>VOLGA</v>
      </c>
      <c r="BF119" s="4" t="str">
        <f>VLOOKUP(BC119,Z_SD_CUSTOMER!$A$2:$K$1599,11,0)</f>
        <v>VOLGA</v>
      </c>
      <c r="BG119" s="4"/>
      <c r="BH119" s="4"/>
    </row>
    <row r="120" spans="1:60" hidden="1">
      <c r="A120" s="220">
        <v>44477</v>
      </c>
      <c r="B120" s="225"/>
      <c r="C120" s="221"/>
      <c r="D120" s="297" t="s">
        <v>253</v>
      </c>
      <c r="E120" s="63"/>
      <c r="F120" s="480"/>
      <c r="G120" s="310" t="s">
        <v>157</v>
      </c>
      <c r="H120" s="311" t="s">
        <v>158</v>
      </c>
      <c r="I120" s="225"/>
      <c r="J120" s="225"/>
      <c r="K120" s="646" t="s">
        <v>493</v>
      </c>
      <c r="L120" s="306"/>
      <c r="M120" s="306"/>
      <c r="N120" s="306"/>
      <c r="O120" s="225"/>
      <c r="P120" s="225"/>
      <c r="Q120" s="225"/>
      <c r="R120" s="225"/>
      <c r="S120" s="226">
        <v>1</v>
      </c>
      <c r="T120" s="226">
        <v>207</v>
      </c>
      <c r="U120" s="226"/>
      <c r="V120" s="228">
        <v>2003319</v>
      </c>
      <c r="W120" s="227">
        <v>201480586</v>
      </c>
      <c r="X120" s="228">
        <v>6427835046</v>
      </c>
      <c r="Y120" s="252">
        <v>53907.360000000001</v>
      </c>
      <c r="Z120" s="752"/>
      <c r="AA120" s="752"/>
      <c r="AB120" s="752"/>
      <c r="AC120" s="752">
        <v>7970</v>
      </c>
      <c r="AD120" s="752"/>
      <c r="AE120" s="13" t="str">
        <f>IF((Реестр!$AA120+Реестр!$AB120+Реестр!$AD120)=0,"",(Реестр!$AA120+Реестр!$AB120+Реестр!$AD120))</f>
        <v/>
      </c>
      <c r="AF120" s="13"/>
      <c r="AG120" s="13" t="str">
        <f>IF(IFERROR((Реестр!$AE120-Реестр!$AF120), "")=0,"",IFERROR(Реестр!$AE120-Реестр!$AF120, ""))</f>
        <v/>
      </c>
      <c r="AH120" s="534" t="str">
        <f>IF(IFERROR((Реестр!$AE120/Реестр!$AF120)-100%, "")=0,"",IFERROR((Реестр!$AE120/Реестр!$AF120)-100%, ""))</f>
        <v/>
      </c>
      <c r="AI120" s="448" t="str">
        <f>IF(IFERROR(Реестр!$AN120/Реестр!$T120,"")=0,"",IFERROR(Реестр!$AN120/Реестр!$T120,""))</f>
        <v/>
      </c>
      <c r="AJ120" s="448" t="str">
        <f>IF(IFERROR(Реестр!$AN120/Реестр!$S120,"")=0,"",IFERROR(Реестр!$AN120/Реестр!$S120,""))</f>
        <v/>
      </c>
      <c r="AK120" s="448" t="str">
        <f>IFERROR(Реестр!$AN120/Реестр!$U120,"")</f>
        <v/>
      </c>
      <c r="AL120" s="765">
        <v>1171916</v>
      </c>
      <c r="AM120" s="594">
        <v>1143406</v>
      </c>
      <c r="AN120" s="630" t="e">
        <f>Реестр!$T120/(Реестр!$T120)*Реестр!AE120</f>
        <v>#VALUE!</v>
      </c>
      <c r="AO120" s="535" t="str">
        <f>IF(IFERROR(AZ120/Реестр!$Y120,"")=0,"",IFERROR(AZ120/Реестр!$Y120,""))</f>
        <v/>
      </c>
      <c r="AP120" s="535" t="str">
        <f>IFERROR(Реестр!$AO120-7%,"")</f>
        <v/>
      </c>
      <c r="AQ120" s="13"/>
      <c r="AR120" s="752"/>
      <c r="AS120" s="551" t="str">
        <f>IF(IFERROR(Реестр!$AI120*1000,"")=0,"",IFERROR(Реестр!$AI120*1000,""))</f>
        <v/>
      </c>
      <c r="AT120" s="5" t="str">
        <f>IF(IFERROR(Реестр!$AS120/80,"")=0,"",IFERROR(Реестр!$AS120/80,""))</f>
        <v/>
      </c>
      <c r="AU120" s="4">
        <f t="shared" si="6"/>
        <v>3773.5152000000003</v>
      </c>
      <c r="AV120" s="4" t="str">
        <f t="shared" si="7"/>
        <v/>
      </c>
      <c r="AW120" s="4"/>
      <c r="AX120" s="4">
        <f t="shared" si="8"/>
        <v>7970</v>
      </c>
      <c r="AY120" s="4"/>
      <c r="AZ120" s="4" t="str">
        <f t="shared" si="9"/>
        <v/>
      </c>
      <c r="BA120" s="4"/>
      <c r="BB120" s="4"/>
      <c r="BC120" s="4">
        <f>VLOOKUP(K120,'Справочные Данные'!$I$2:$J$262,2,0)</f>
        <v>70152</v>
      </c>
      <c r="BD120" s="4" t="str">
        <f>VLOOKUP(BC120,Z_SD_CUSTOMER!$A$2:$K$1599,10,0)</f>
        <v>76</v>
      </c>
      <c r="BE120" s="4" t="str">
        <f>VLOOKUP(BC120,Z_SD_CUSTOMER!$A$2:$L$1599,11,0)</f>
        <v>VOLGA</v>
      </c>
      <c r="BF120" s="4" t="str">
        <f>VLOOKUP(BC120,Z_SD_CUSTOMER!$A$2:$K$1599,11,0)</f>
        <v>VOLGA</v>
      </c>
      <c r="BG120" s="4"/>
      <c r="BH120" s="4"/>
    </row>
    <row r="121" spans="1:60" hidden="1">
      <c r="A121" s="235">
        <v>44477</v>
      </c>
      <c r="B121" s="240"/>
      <c r="C121" s="221"/>
      <c r="D121" s="297" t="s">
        <v>253</v>
      </c>
      <c r="E121" s="63"/>
      <c r="F121" s="481"/>
      <c r="G121" s="313" t="s">
        <v>157</v>
      </c>
      <c r="H121" s="314" t="s">
        <v>158</v>
      </c>
      <c r="I121" s="240"/>
      <c r="J121" s="240"/>
      <c r="K121" s="646" t="s">
        <v>511</v>
      </c>
      <c r="L121" s="306"/>
      <c r="M121" s="306"/>
      <c r="N121" s="306"/>
      <c r="O121" s="240"/>
      <c r="P121" s="240"/>
      <c r="Q121" s="240"/>
      <c r="R121" s="240"/>
      <c r="S121" s="226">
        <v>4</v>
      </c>
      <c r="T121" s="226">
        <v>866</v>
      </c>
      <c r="U121" s="226"/>
      <c r="V121" s="253">
        <v>2003399</v>
      </c>
      <c r="W121" s="227">
        <v>201480736</v>
      </c>
      <c r="X121" s="253">
        <v>6427841720</v>
      </c>
      <c r="Y121" s="254">
        <v>219235.68</v>
      </c>
      <c r="Z121" s="127"/>
      <c r="AA121" s="127"/>
      <c r="AB121" s="127"/>
      <c r="AC121" s="127">
        <v>16344</v>
      </c>
      <c r="AD121" s="127"/>
      <c r="AE121" s="13" t="str">
        <f>IF((Реестр!$AA121+Реестр!$AB121+Реестр!$AD121)=0,"",(Реестр!$AA121+Реестр!$AB121+Реестр!$AD121))</f>
        <v/>
      </c>
      <c r="AF121" s="13"/>
      <c r="AG121" s="13" t="str">
        <f>IF(IFERROR((Реестр!$AE121-Реестр!$AF121), "")=0,"",IFERROR(Реестр!$AE121-Реестр!$AF121, ""))</f>
        <v/>
      </c>
      <c r="AH121" s="534" t="str">
        <f>IF(IFERROR((Реестр!$AE121/Реестр!$AF121)-100%, "")=0,"",IFERROR((Реестр!$AE121/Реестр!$AF121)-100%, ""))</f>
        <v/>
      </c>
      <c r="AI121" s="448" t="str">
        <f>IF(IFERROR(Реестр!$AN121/Реестр!$T121,"")=0,"",IFERROR(Реестр!$AN121/Реестр!$T121,""))</f>
        <v/>
      </c>
      <c r="AJ121" s="448" t="str">
        <f>IF(IFERROR(Реестр!$AN121/Реестр!$S121,"")=0,"",IFERROR(Реестр!$AN121/Реестр!$S121,""))</f>
        <v/>
      </c>
      <c r="AK121" s="448" t="str">
        <f>IFERROR(Реестр!$AN121/Реестр!$U121,"")</f>
        <v/>
      </c>
      <c r="AL121" s="765">
        <v>1171916</v>
      </c>
      <c r="AM121" s="594">
        <v>1143406</v>
      </c>
      <c r="AN121" s="630" t="e">
        <f>Реестр!$T121/(Реестр!$T121)*Реестр!AE121</f>
        <v>#VALUE!</v>
      </c>
      <c r="AO121" s="535" t="str">
        <f>IF(IFERROR(AZ121/Реестр!$Y121,"")=0,"",IFERROR(AZ121/Реестр!$Y121,""))</f>
        <v/>
      </c>
      <c r="AP121" s="535" t="str">
        <f>IFERROR(Реестр!$AO121-7%,"")</f>
        <v/>
      </c>
      <c r="AQ121" s="13"/>
      <c r="AR121" s="752"/>
      <c r="AS121" s="551" t="str">
        <f>IF(IFERROR(Реестр!$AI121*1000,"")=0,"",IFERROR(Реестр!$AI121*1000,""))</f>
        <v/>
      </c>
      <c r="AT121" s="5" t="str">
        <f>IF(IFERROR(Реестр!$AS121/80,"")=0,"",IFERROR(Реестр!$AS121/80,""))</f>
        <v/>
      </c>
      <c r="AU121" s="4">
        <f t="shared" si="6"/>
        <v>15346.497600000001</v>
      </c>
      <c r="AV121" s="4" t="str">
        <f t="shared" si="7"/>
        <v/>
      </c>
      <c r="AW121" s="4"/>
      <c r="AX121" s="4">
        <f t="shared" si="8"/>
        <v>16344</v>
      </c>
      <c r="AY121" s="4"/>
      <c r="AZ121" s="4" t="str">
        <f t="shared" si="9"/>
        <v/>
      </c>
      <c r="BA121" s="4"/>
      <c r="BB121" s="4"/>
      <c r="BC121" s="4">
        <f>VLOOKUP(K121,'Справочные Данные'!$I$2:$J$262,2,0)</f>
        <v>80631</v>
      </c>
      <c r="BD121" s="4" t="str">
        <f>VLOOKUP(BC121,Z_SD_CUSTOMER!$A$2:$K$1599,10,0)</f>
        <v>66</v>
      </c>
      <c r="BE121" s="4" t="str">
        <f>VLOOKUP(BC121,Z_SD_CUSTOMER!$A$2:$L$1599,11,0)</f>
        <v>URAL</v>
      </c>
      <c r="BF121" s="4" t="str">
        <f>VLOOKUP(BC121,Z_SD_CUSTOMER!$A$2:$K$1599,11,0)</f>
        <v>URAL</v>
      </c>
      <c r="BG121" s="4"/>
      <c r="BH121" s="4"/>
    </row>
    <row r="122" spans="1:60" hidden="1">
      <c r="A122" s="220">
        <v>44477</v>
      </c>
      <c r="B122" s="225"/>
      <c r="C122" s="221"/>
      <c r="D122" s="297" t="s">
        <v>253</v>
      </c>
      <c r="E122" s="63"/>
      <c r="F122" s="480"/>
      <c r="G122" s="310" t="s">
        <v>157</v>
      </c>
      <c r="H122" s="311" t="s">
        <v>158</v>
      </c>
      <c r="I122" s="225"/>
      <c r="J122" s="225"/>
      <c r="K122" s="646" t="s">
        <v>561</v>
      </c>
      <c r="L122" s="306"/>
      <c r="M122" s="306"/>
      <c r="N122" s="306"/>
      <c r="O122" s="225"/>
      <c r="P122" s="225"/>
      <c r="Q122" s="225"/>
      <c r="R122" s="225"/>
      <c r="S122" s="226">
        <v>6</v>
      </c>
      <c r="T122" s="226">
        <v>699</v>
      </c>
      <c r="U122" s="226"/>
      <c r="V122" s="228">
        <v>2003219</v>
      </c>
      <c r="W122" s="252">
        <v>201480720</v>
      </c>
      <c r="X122" s="252">
        <v>106051916</v>
      </c>
      <c r="Y122" s="252">
        <v>264760.32000000001</v>
      </c>
      <c r="Z122" s="752"/>
      <c r="AA122" s="752"/>
      <c r="AB122" s="752"/>
      <c r="AC122" s="752">
        <v>55452</v>
      </c>
      <c r="AD122" s="752"/>
      <c r="AE122" s="13" t="str">
        <f>IF((Реестр!$AA122+Реестр!$AB122+Реестр!$AD122)=0,"",(Реестр!$AA122+Реестр!$AB122+Реестр!$AD122))</f>
        <v/>
      </c>
      <c r="AF122" s="13"/>
      <c r="AG122" s="13" t="str">
        <f>IF(IFERROR((Реестр!$AE122-Реестр!$AF122), "")=0,"",IFERROR(Реестр!$AE122-Реестр!$AF122, ""))</f>
        <v/>
      </c>
      <c r="AH122" s="534" t="str">
        <f>IF(IFERROR((Реестр!$AE122/Реестр!$AF122)-100%, "")=0,"",IFERROR((Реестр!$AE122/Реестр!$AF122)-100%, ""))</f>
        <v/>
      </c>
      <c r="AI122" s="448" t="str">
        <f>IF(IFERROR(Реестр!$AN122/Реестр!$T122,"")=0,"",IFERROR(Реестр!$AN122/Реестр!$T122,""))</f>
        <v/>
      </c>
      <c r="AJ122" s="448" t="str">
        <f>IF(IFERROR(Реестр!$AN122/Реестр!$S122,"")=0,"",IFERROR(Реестр!$AN122/Реестр!$S122,""))</f>
        <v/>
      </c>
      <c r="AK122" s="448" t="str">
        <f>IFERROR(Реестр!$AN122/Реестр!$U122,"")</f>
        <v/>
      </c>
      <c r="AL122" s="765">
        <v>1171916</v>
      </c>
      <c r="AM122" s="594">
        <v>1143406</v>
      </c>
      <c r="AN122" s="630" t="e">
        <f>Реестр!$T122/(Реестр!$T122)*Реестр!AE122</f>
        <v>#VALUE!</v>
      </c>
      <c r="AO122" s="535" t="str">
        <f>IF(IFERROR(AZ122/Реестр!$Y122,"")=0,"",IFERROR(AZ122/Реестр!$Y122,""))</f>
        <v/>
      </c>
      <c r="AP122" s="535" t="str">
        <f>IFERROR(Реестр!$AO122-7%,"")</f>
        <v/>
      </c>
      <c r="AQ122" s="13"/>
      <c r="AR122" s="752"/>
      <c r="AS122" s="551" t="str">
        <f>IF(IFERROR(Реестр!$AI122*1000,"")=0,"",IFERROR(Реестр!$AI122*1000,""))</f>
        <v/>
      </c>
      <c r="AT122" s="5" t="str">
        <f>IF(IFERROR(Реестр!$AS122/80,"")=0,"",IFERROR(Реестр!$AS122/80,""))</f>
        <v/>
      </c>
      <c r="AU122" s="4">
        <f t="shared" si="6"/>
        <v>18533.222400000002</v>
      </c>
      <c r="AV122" s="4" t="str">
        <f t="shared" si="7"/>
        <v/>
      </c>
      <c r="AW122" s="4"/>
      <c r="AX122" s="4">
        <f t="shared" si="8"/>
        <v>55452</v>
      </c>
      <c r="AY122" s="4"/>
      <c r="AZ122" s="4" t="str">
        <f t="shared" si="9"/>
        <v/>
      </c>
      <c r="BA122" s="4"/>
      <c r="BB122" s="4"/>
      <c r="BC122" s="4">
        <f>VLOOKUP(K122,'Справочные Данные'!$I$2:$J$262,2,0)</f>
        <v>80753</v>
      </c>
      <c r="BD122" s="4" t="str">
        <f>VLOOKUP(BC122,Z_SD_CUSTOMER!$A$2:$K$1599,10,0)</f>
        <v>66</v>
      </c>
      <c r="BE122" s="4" t="str">
        <f>VLOOKUP(BC122,Z_SD_CUSTOMER!$A$2:$L$1599,11,0)</f>
        <v>URAL</v>
      </c>
      <c r="BF122" s="4" t="str">
        <f>VLOOKUP(BC122,Z_SD_CUSTOMER!$A$2:$K$1599,11,0)</f>
        <v>URAL</v>
      </c>
      <c r="BG122" s="4"/>
      <c r="BH122" s="4"/>
    </row>
    <row r="123" spans="1:60" hidden="1">
      <c r="A123" s="235">
        <v>44477</v>
      </c>
      <c r="B123" s="240"/>
      <c r="C123" s="221"/>
      <c r="D123" s="297" t="s">
        <v>253</v>
      </c>
      <c r="E123" s="63"/>
      <c r="F123" s="481"/>
      <c r="G123" s="313" t="s">
        <v>157</v>
      </c>
      <c r="H123" s="314" t="s">
        <v>158</v>
      </c>
      <c r="I123" s="240"/>
      <c r="J123" s="240"/>
      <c r="K123" s="646" t="s">
        <v>524</v>
      </c>
      <c r="L123" s="306"/>
      <c r="M123" s="306"/>
      <c r="N123" s="306"/>
      <c r="O123" s="240"/>
      <c r="P123" s="240"/>
      <c r="Q123" s="240"/>
      <c r="R123" s="240"/>
      <c r="S123" s="226">
        <v>1</v>
      </c>
      <c r="T123" s="226">
        <v>430</v>
      </c>
      <c r="U123" s="226"/>
      <c r="V123" s="253">
        <v>2003448</v>
      </c>
      <c r="W123" s="227">
        <v>201480763</v>
      </c>
      <c r="X123" s="253">
        <v>6427842193</v>
      </c>
      <c r="Y123" s="254">
        <v>108636.48</v>
      </c>
      <c r="Z123" s="127"/>
      <c r="AA123" s="127"/>
      <c r="AB123" s="127"/>
      <c r="AC123" s="127">
        <v>5469</v>
      </c>
      <c r="AD123" s="127"/>
      <c r="AE123" s="13" t="str">
        <f>IF((Реестр!$AA123+Реестр!$AB123+Реестр!$AD123)=0,"",(Реестр!$AA123+Реестр!$AB123+Реестр!$AD123))</f>
        <v/>
      </c>
      <c r="AF123" s="13"/>
      <c r="AG123" s="13" t="str">
        <f>IF(IFERROR((Реестр!$AE123-Реестр!$AF123), "")=0,"",IFERROR(Реестр!$AE123-Реестр!$AF123, ""))</f>
        <v/>
      </c>
      <c r="AH123" s="534" t="str">
        <f>IF(IFERROR((Реестр!$AE123/Реестр!$AF123)-100%, "")=0,"",IFERROR((Реестр!$AE123/Реестр!$AF123)-100%, ""))</f>
        <v/>
      </c>
      <c r="AI123" s="448" t="str">
        <f>IF(IFERROR(Реестр!$AN123/Реестр!$T123,"")=0,"",IFERROR(Реестр!$AN123/Реестр!$T123,""))</f>
        <v/>
      </c>
      <c r="AJ123" s="448" t="str">
        <f>IF(IFERROR(Реестр!$AN123/Реестр!$S123,"")=0,"",IFERROR(Реестр!$AN123/Реестр!$S123,""))</f>
        <v/>
      </c>
      <c r="AK123" s="448" t="str">
        <f>IFERROR(Реестр!$AN123/Реестр!$U123,"")</f>
        <v/>
      </c>
      <c r="AL123" s="765">
        <v>1171916</v>
      </c>
      <c r="AM123" s="594">
        <v>1143406</v>
      </c>
      <c r="AN123" s="630" t="e">
        <f>Реестр!$T123/(Реестр!$T123)*Реестр!AE123</f>
        <v>#VALUE!</v>
      </c>
      <c r="AO123" s="535" t="str">
        <f>IF(IFERROR(AZ123/Реестр!$Y123,"")=0,"",IFERROR(AZ123/Реестр!$Y123,""))</f>
        <v/>
      </c>
      <c r="AP123" s="535" t="str">
        <f>IFERROR(Реестр!$AO123-7%,"")</f>
        <v/>
      </c>
      <c r="AQ123" s="13"/>
      <c r="AR123" s="752"/>
      <c r="AS123" s="551" t="str">
        <f>IF(IFERROR(Реестр!$AI123*1000,"")=0,"",IFERROR(Реестр!$AI123*1000,""))</f>
        <v/>
      </c>
      <c r="AT123" s="5" t="str">
        <f>IF(IFERROR(Реестр!$AS123/80,"")=0,"",IFERROR(Реестр!$AS123/80,""))</f>
        <v/>
      </c>
      <c r="AU123" s="4">
        <f t="shared" si="6"/>
        <v>7604.5536000000002</v>
      </c>
      <c r="AV123" s="4" t="str">
        <f t="shared" si="7"/>
        <v/>
      </c>
      <c r="AW123" s="4"/>
      <c r="AX123" s="4">
        <f t="shared" si="8"/>
        <v>5469</v>
      </c>
      <c r="AY123" s="4"/>
      <c r="AZ123" s="4" t="str">
        <f t="shared" si="9"/>
        <v/>
      </c>
      <c r="BA123" s="4"/>
      <c r="BB123" s="4"/>
      <c r="BC123" s="4">
        <f>VLOOKUP(K123,'Справочные Данные'!$I$2:$J$262,2,0)</f>
        <v>62127</v>
      </c>
      <c r="BD123" s="4" t="str">
        <f>VLOOKUP(BC123,Z_SD_CUSTOMER!$A$2:$K$1599,10,0)</f>
        <v>63</v>
      </c>
      <c r="BE123" s="4" t="str">
        <f>VLOOKUP(BC123,Z_SD_CUSTOMER!$A$2:$L$1599,11,0)</f>
        <v>VOLGA</v>
      </c>
      <c r="BF123" s="4" t="str">
        <f>VLOOKUP(BC123,Z_SD_CUSTOMER!$A$2:$K$1599,11,0)</f>
        <v>VOLGA</v>
      </c>
      <c r="BG123" s="4"/>
      <c r="BH123" s="4"/>
    </row>
    <row r="124" spans="1:60" hidden="1">
      <c r="A124" s="220">
        <v>44477</v>
      </c>
      <c r="B124" s="225"/>
      <c r="C124" s="221"/>
      <c r="D124" s="297" t="s">
        <v>253</v>
      </c>
      <c r="E124" s="63"/>
      <c r="F124" s="480"/>
      <c r="G124" s="310" t="s">
        <v>157</v>
      </c>
      <c r="H124" s="311" t="s">
        <v>158</v>
      </c>
      <c r="I124" s="225"/>
      <c r="J124" s="225"/>
      <c r="K124" s="646" t="s">
        <v>538</v>
      </c>
      <c r="L124" s="306"/>
      <c r="M124" s="306"/>
      <c r="N124" s="306"/>
      <c r="O124" s="225"/>
      <c r="P124" s="225"/>
      <c r="Q124" s="225"/>
      <c r="R124" s="225"/>
      <c r="S124" s="226">
        <v>3</v>
      </c>
      <c r="T124" s="226">
        <v>1973</v>
      </c>
      <c r="U124" s="226"/>
      <c r="V124" s="228">
        <v>2002617</v>
      </c>
      <c r="W124" s="307">
        <v>201480803</v>
      </c>
      <c r="X124" s="228" t="s">
        <v>237</v>
      </c>
      <c r="Y124" s="252">
        <v>540570</v>
      </c>
      <c r="Z124" s="752"/>
      <c r="AA124" s="752"/>
      <c r="AB124" s="752"/>
      <c r="AC124" s="752">
        <v>25123</v>
      </c>
      <c r="AD124" s="752"/>
      <c r="AE124" s="13" t="str">
        <f>IF((Реестр!$AA124+Реестр!$AB124+Реестр!$AD124)=0,"",(Реестр!$AA124+Реестр!$AB124+Реестр!$AD124))</f>
        <v/>
      </c>
      <c r="AF124" s="13"/>
      <c r="AG124" s="13" t="str">
        <f>IF(IFERROR((Реестр!$AE124-Реестр!$AF124), "")=0,"",IFERROR(Реестр!$AE124-Реестр!$AF124, ""))</f>
        <v/>
      </c>
      <c r="AH124" s="534" t="str">
        <f>IF(IFERROR((Реестр!$AE124/Реестр!$AF124)-100%, "")=0,"",IFERROR((Реестр!$AE124/Реестр!$AF124)-100%, ""))</f>
        <v/>
      </c>
      <c r="AI124" s="448" t="str">
        <f>IF(IFERROR(Реестр!$AN124/Реестр!$T124,"")=0,"",IFERROR(Реестр!$AN124/Реестр!$T124,""))</f>
        <v/>
      </c>
      <c r="AJ124" s="448" t="str">
        <f>IF(IFERROR(Реестр!$AN124/Реестр!$S124,"")=0,"",IFERROR(Реестр!$AN124/Реестр!$S124,""))</f>
        <v/>
      </c>
      <c r="AK124" s="448" t="str">
        <f>IFERROR(Реестр!$AN124/Реестр!$U124,"")</f>
        <v/>
      </c>
      <c r="AL124" s="765">
        <v>1171916</v>
      </c>
      <c r="AM124" s="594">
        <v>1143406</v>
      </c>
      <c r="AN124" s="630" t="e">
        <f>Реестр!$T124/(Реестр!$T124)*Реестр!AE124</f>
        <v>#VALUE!</v>
      </c>
      <c r="AO124" s="535" t="str">
        <f>IF(IFERROR(AZ124/Реестр!$Y124,"")=0,"",IFERROR(AZ124/Реестр!$Y124,""))</f>
        <v/>
      </c>
      <c r="AP124" s="535" t="str">
        <f>IFERROR(Реестр!$AO124-7%,"")</f>
        <v/>
      </c>
      <c r="AQ124" s="13"/>
      <c r="AR124" s="752"/>
      <c r="AS124" s="551" t="str">
        <f>IF(IFERROR(Реестр!$AI124*1000,"")=0,"",IFERROR(Реестр!$AI124*1000,""))</f>
        <v/>
      </c>
      <c r="AT124" s="5" t="str">
        <f>IF(IFERROR(Реестр!$AS124/80,"")=0,"",IFERROR(Реестр!$AS124/80,""))</f>
        <v/>
      </c>
      <c r="AU124" s="4">
        <f t="shared" si="6"/>
        <v>37839.9</v>
      </c>
      <c r="AV124" s="4" t="str">
        <f t="shared" si="7"/>
        <v/>
      </c>
      <c r="AW124" s="4"/>
      <c r="AX124" s="4">
        <f t="shared" si="8"/>
        <v>25123</v>
      </c>
      <c r="AY124" s="4"/>
      <c r="AZ124" s="4" t="str">
        <f t="shared" si="9"/>
        <v/>
      </c>
      <c r="BA124" s="4"/>
      <c r="BB124" s="4"/>
      <c r="BC124" s="4">
        <f>VLOOKUP(K124,'Справочные Данные'!$I$2:$J$262,2,0)</f>
        <v>53227</v>
      </c>
      <c r="BD124" s="4" t="str">
        <f>VLOOKUP(BC124,Z_SD_CUSTOMER!$A$2:$K$1599,10,0)</f>
        <v>34</v>
      </c>
      <c r="BE124" s="4" t="str">
        <f>VLOOKUP(BC124,Z_SD_CUSTOMER!$A$2:$L$1599,11,0)</f>
        <v>SOUTHERN</v>
      </c>
      <c r="BF124" s="4" t="str">
        <f>VLOOKUP(BC124,Z_SD_CUSTOMER!$A$2:$K$1599,11,0)</f>
        <v>SOUTHERN</v>
      </c>
      <c r="BG124" s="4"/>
      <c r="BH124" s="4"/>
    </row>
    <row r="125" spans="1:60" ht="91.5" hidden="1">
      <c r="A125" s="235">
        <v>44480</v>
      </c>
      <c r="B125" s="240" t="s">
        <v>56</v>
      </c>
      <c r="C125" s="222"/>
      <c r="D125" s="296" t="s">
        <v>257</v>
      </c>
      <c r="E125" s="51" t="s">
        <v>723</v>
      </c>
      <c r="F125" s="481"/>
      <c r="G125" s="246" t="s">
        <v>251</v>
      </c>
      <c r="H125" s="237"/>
      <c r="I125" s="240"/>
      <c r="J125" s="240"/>
      <c r="K125" s="646" t="s">
        <v>428</v>
      </c>
      <c r="L125" s="301"/>
      <c r="M125" s="301"/>
      <c r="N125" s="458"/>
      <c r="O125" s="240" t="s">
        <v>238</v>
      </c>
      <c r="P125" s="240">
        <v>44481</v>
      </c>
      <c r="Q125" s="240"/>
      <c r="R125" s="240"/>
      <c r="S125" s="248">
        <v>20</v>
      </c>
      <c r="T125" s="248">
        <v>7328</v>
      </c>
      <c r="U125" s="248">
        <v>21.79</v>
      </c>
      <c r="V125" s="27">
        <v>2002437</v>
      </c>
      <c r="W125" s="408">
        <v>201479925</v>
      </c>
      <c r="X125" s="249"/>
      <c r="Y125" s="251">
        <v>2116037.2799999998</v>
      </c>
      <c r="Z125" s="127"/>
      <c r="AA125" s="127">
        <v>30000</v>
      </c>
      <c r="AB125" s="127"/>
      <c r="AC125" s="626">
        <f>(437.21*21)+(3310.63*21.79)</f>
        <v>81320.037700000001</v>
      </c>
      <c r="AD125" s="127"/>
      <c r="AE125" s="13">
        <f>IF((Реестр!$AA125+Реестр!$AB125+Реестр!$AD125)=0,"",(Реестр!$AA125+Реестр!$AB125+Реестр!$AD125))</f>
        <v>30000</v>
      </c>
      <c r="AF125" s="13">
        <v>25423</v>
      </c>
      <c r="AG125" s="13">
        <f>IF(IFERROR((Реестр!$AE125-Реестр!$AF125), "")=0,"",IFERROR(Реестр!$AE125-Реестр!$AF125, ""))</f>
        <v>4577</v>
      </c>
      <c r="AH125" s="534">
        <f>IF(IFERROR((Реестр!$AE125/Реестр!$AF125)-100%, "")=0,"",IFERROR((Реестр!$AE125/Реестр!$AF125)-100%, ""))</f>
        <v>0.1800338276363922</v>
      </c>
      <c r="AI125" s="448">
        <f>IF(IFERROR(Реестр!$AN125/Реестр!$T125,"")=0,"",IFERROR(Реестр!$AN125/Реестр!$T125,""))</f>
        <v>4.0938864628820957</v>
      </c>
      <c r="AJ125" s="448">
        <f>IF(IFERROR(Реестр!$AN125/Реестр!$S125,"")=0,"",IFERROR(Реестр!$AN125/Реестр!$S125,""))</f>
        <v>1500</v>
      </c>
      <c r="AK125" s="448">
        <f>IFERROR(Реестр!$AN125/Реестр!$U125,"")</f>
        <v>1376.7783386874714</v>
      </c>
      <c r="AL125" s="594" t="s">
        <v>1323</v>
      </c>
      <c r="AM125" s="594" t="s">
        <v>1324</v>
      </c>
      <c r="AN125" s="630">
        <f>((T125/(T125))*AE125)</f>
        <v>30000</v>
      </c>
      <c r="AO125" s="535">
        <f>IF(IFERROR(AZ125/Реестр!$Y125,"")=0,"",IFERROR(AZ125/Реестр!$Y125,""))</f>
        <v>5.2607786617067546E-2</v>
      </c>
      <c r="AP125" s="535">
        <f>IFERROR(Реестр!$AO125-7%,"")</f>
        <v>-1.739221338293246E-2</v>
      </c>
      <c r="AQ125" s="13"/>
      <c r="AR125" s="752"/>
      <c r="AS125" s="551">
        <f>IF(IFERROR(Реестр!$AI125*1000,"")=0,"",IFERROR(Реестр!$AI125*1000,""))</f>
        <v>4093.8864628820957</v>
      </c>
      <c r="AT125" s="5">
        <f>IF(IFERROR(Реестр!$AS125/80,"")=0,"",IFERROR(Реестр!$AS125/80,""))</f>
        <v>51.173580786026193</v>
      </c>
      <c r="AU125" s="4">
        <f t="shared" si="6"/>
        <v>148122.6096</v>
      </c>
      <c r="AV125" s="4">
        <f t="shared" si="7"/>
        <v>-118122.6096</v>
      </c>
      <c r="AW125" s="4"/>
      <c r="AX125" s="4">
        <f t="shared" si="8"/>
        <v>81320.037700000001</v>
      </c>
      <c r="AY125" s="630">
        <f>((T125/(T125)*AX125))</f>
        <v>81320.037700000001</v>
      </c>
      <c r="AZ125" s="4">
        <f t="shared" si="9"/>
        <v>111320.0377</v>
      </c>
      <c r="BA125" s="4"/>
      <c r="BB125" s="4"/>
      <c r="BC125" s="4">
        <f>VLOOKUP(K125,'Справочные Данные'!$I$2:$J$262,2,0)</f>
        <v>25783</v>
      </c>
      <c r="BD125" s="4" t="str">
        <f>VLOOKUP(BC125,Z_SD_CUSTOMER!$A$2:$K$1599,10,0)</f>
        <v>24</v>
      </c>
      <c r="BE125" s="4" t="str">
        <f>VLOOKUP(BC125,Z_SD_CUSTOMER!$A$2:$L$1599,11,0)</f>
        <v>SIBERIAN</v>
      </c>
      <c r="BF125" s="4" t="str">
        <f>VLOOKUP(BC125,Z_SD_CUSTOMER!$A$2:$K$1599,11,0)</f>
        <v>SIBERIAN</v>
      </c>
      <c r="BG125" s="4">
        <v>351</v>
      </c>
      <c r="BH125" s="4"/>
    </row>
    <row r="126" spans="1:60" hidden="1">
      <c r="A126" s="220">
        <v>44480</v>
      </c>
      <c r="B126" s="225" t="s">
        <v>55</v>
      </c>
      <c r="C126" s="222"/>
      <c r="D126" s="296" t="s">
        <v>257</v>
      </c>
      <c r="E126" s="51"/>
      <c r="F126" s="480"/>
      <c r="G126" s="262"/>
      <c r="H126" s="225"/>
      <c r="I126" s="225"/>
      <c r="J126" s="225"/>
      <c r="K126" s="646" t="s">
        <v>665</v>
      </c>
      <c r="L126" s="301"/>
      <c r="M126" s="301"/>
      <c r="N126" s="458"/>
      <c r="O126" s="225" t="s">
        <v>239</v>
      </c>
      <c r="P126" s="225">
        <v>44481</v>
      </c>
      <c r="Q126" s="225"/>
      <c r="R126" s="225"/>
      <c r="S126" s="248">
        <v>1</v>
      </c>
      <c r="T126" s="248">
        <v>129</v>
      </c>
      <c r="U126" s="248"/>
      <c r="V126" s="407">
        <v>2002544</v>
      </c>
      <c r="W126" s="249">
        <v>201480059</v>
      </c>
      <c r="X126" s="249"/>
      <c r="Y126" s="263">
        <v>78278.399999999994</v>
      </c>
      <c r="Z126" s="752"/>
      <c r="AA126" s="752">
        <v>27118</v>
      </c>
      <c r="AB126" s="752">
        <v>1270</v>
      </c>
      <c r="AC126" s="752"/>
      <c r="AD126" s="752"/>
      <c r="AE126" s="13">
        <f>IF((Реестр!$AA126+Реестр!$AB126+Реестр!$AD126)=0,"",(Реестр!$AA126+Реестр!$AB126+Реестр!$AD126))</f>
        <v>28388</v>
      </c>
      <c r="AF126" s="13">
        <v>28388</v>
      </c>
      <c r="AG126" s="13" t="str">
        <f>IF(IFERROR((Реестр!$AE126-Реестр!$AF126), "")=0,"",IFERROR(Реестр!$AE126-Реестр!$AF126, ""))</f>
        <v/>
      </c>
      <c r="AH126" s="534" t="str">
        <f>IF(IFERROR((Реестр!$AE126/Реестр!$AF126)-100%, "")=0,"",IFERROR((Реестр!$AE126/Реестр!$AF126)-100%, ""))</f>
        <v/>
      </c>
      <c r="AI126" s="448">
        <f>IF(IFERROR(Реестр!$AN126/Реестр!$T126,"")=0,"",IFERROR(Реестр!$AN126/Реестр!$T126,""))</f>
        <v>7.4450563860477308</v>
      </c>
      <c r="AJ126" s="448">
        <f>IF(IFERROR(Реестр!$AN126/Реестр!$S126,"")=0,"",IFERROR(Реестр!$AN126/Реестр!$S126,""))</f>
        <v>960.41227380015732</v>
      </c>
      <c r="AK126" s="448" t="str">
        <f>IFERROR(Реестр!$AN126/Реестр!$U126,"")</f>
        <v/>
      </c>
      <c r="AL126" s="765">
        <v>1171907</v>
      </c>
      <c r="AM126" s="594">
        <v>1143411</v>
      </c>
      <c r="AN126" s="630">
        <f>((T126/(T127+T126+T128)*AE126))</f>
        <v>960.41227380015732</v>
      </c>
      <c r="AO126" s="535">
        <f>IF(IFERROR(AZ126/Реестр!$Y126,"")=0,"",IFERROR(AZ126/Реестр!$Y126,""))</f>
        <v>1.2269186311934804E-2</v>
      </c>
      <c r="AP126" s="535">
        <f>IFERROR(Реестр!$AO126-7%,"")</f>
        <v>-5.7730813688065201E-2</v>
      </c>
      <c r="AQ126" s="13"/>
      <c r="AR126" s="752"/>
      <c r="AS126" s="551">
        <f>IF(IFERROR(Реестр!$AI126*1000,"")=0,"",IFERROR(Реестр!$AI126*1000,""))</f>
        <v>7445.0563860477305</v>
      </c>
      <c r="AT126" s="5">
        <f>IF(IFERROR(Реестр!$AS126/80,"")=0,"",IFERROR(Реестр!$AS126/80,""))</f>
        <v>93.063204825596628</v>
      </c>
      <c r="AU126" s="4">
        <f t="shared" si="6"/>
        <v>5479.4880000000003</v>
      </c>
      <c r="AV126" s="4">
        <f t="shared" si="7"/>
        <v>-4519.0757261998433</v>
      </c>
      <c r="AW126" s="4"/>
      <c r="AX126" s="4" t="str">
        <f t="shared" si="8"/>
        <v/>
      </c>
      <c r="AY126" s="4"/>
      <c r="AZ126" s="4">
        <f t="shared" si="9"/>
        <v>960.41227380015732</v>
      </c>
      <c r="BA126" s="4"/>
      <c r="BB126" s="4"/>
      <c r="BC126" s="4">
        <f>VLOOKUP(K126,'Справочные Данные'!$I$2:$J$262,2,0)</f>
        <v>80500</v>
      </c>
      <c r="BD126" s="4" t="str">
        <f>VLOOKUP(BC126,Z_SD_CUSTOMER!$A$2:$K$1599,10,0)</f>
        <v>63</v>
      </c>
      <c r="BE126" s="4" t="str">
        <f>VLOOKUP(BC126,Z_SD_CUSTOMER!$A$2:$L$1599,11,0)</f>
        <v>VOLGA</v>
      </c>
      <c r="BF126" s="4" t="str">
        <f>VLOOKUP(BC126,Z_SD_CUSTOMER!$A$2:$K$1599,11,0)</f>
        <v>VOLGA</v>
      </c>
      <c r="BG126" s="4">
        <v>351</v>
      </c>
      <c r="BH126" s="4"/>
    </row>
    <row r="127" spans="1:60" hidden="1">
      <c r="A127" s="235">
        <v>44480</v>
      </c>
      <c r="B127" s="240" t="s">
        <v>57</v>
      </c>
      <c r="C127" s="222"/>
      <c r="D127" s="296" t="s">
        <v>257</v>
      </c>
      <c r="E127" s="51"/>
      <c r="F127" s="481"/>
      <c r="G127" s="240"/>
      <c r="H127" s="240"/>
      <c r="I127" s="240"/>
      <c r="J127" s="240"/>
      <c r="K127" s="646" t="s">
        <v>665</v>
      </c>
      <c r="L127" s="306"/>
      <c r="M127" s="306"/>
      <c r="N127" s="306"/>
      <c r="O127" s="240" t="s">
        <v>239</v>
      </c>
      <c r="P127" s="240">
        <v>44481</v>
      </c>
      <c r="Q127" s="240"/>
      <c r="R127" s="240"/>
      <c r="S127" s="226">
        <v>4</v>
      </c>
      <c r="T127" s="226">
        <v>2309</v>
      </c>
      <c r="U127" s="340"/>
      <c r="V127" s="409">
        <v>2002750</v>
      </c>
      <c r="W127" s="227">
        <v>201480121</v>
      </c>
      <c r="X127" s="227"/>
      <c r="Y127" s="294">
        <v>497846.4</v>
      </c>
      <c r="Z127" s="127"/>
      <c r="AA127" s="127"/>
      <c r="AB127" s="127"/>
      <c r="AC127" s="127"/>
      <c r="AD127" s="127"/>
      <c r="AE127" s="13" t="str">
        <f>IF((Реестр!$AA127+Реестр!$AB127+Реестр!$AD127)=0,"",(Реестр!$AA127+Реестр!$AB127+Реестр!$AD127))</f>
        <v/>
      </c>
      <c r="AF127" s="13"/>
      <c r="AG127" s="13" t="str">
        <f>IF(IFERROR((Реестр!$AE127-Реестр!$AF127), "")=0,"",IFERROR(Реестр!$AE127-Реестр!$AF127, ""))</f>
        <v/>
      </c>
      <c r="AH127" s="534" t="str">
        <f>IF(IFERROR((Реестр!$AE127/Реестр!$AF127)-100%, "")=0,"",IFERROR((Реестр!$AE127/Реестр!$AF127)-100%, ""))</f>
        <v/>
      </c>
      <c r="AI127" s="448">
        <f>IF(IFERROR(Реестр!$AN127/Реестр!$T127,"")=0,"",IFERROR(Реестр!$AN127/Реестр!$T127,""))</f>
        <v>7.4450563860477317</v>
      </c>
      <c r="AJ127" s="448">
        <f>IF(IFERROR(Реестр!$AN127/Реестр!$S127,"")=0,"",IFERROR(Реестр!$AN127/Реестр!$S127,""))</f>
        <v>4297.6587988460533</v>
      </c>
      <c r="AK127" s="448" t="str">
        <f>IFERROR(Реестр!$AN127/Реестр!$U127,"")</f>
        <v/>
      </c>
      <c r="AL127" s="765">
        <v>1171907</v>
      </c>
      <c r="AM127" s="594">
        <v>1143411</v>
      </c>
      <c r="AN127" s="630">
        <f>((T127/(T126+T127+T128)*AE126))</f>
        <v>17190.635195384213</v>
      </c>
      <c r="AO127" s="535">
        <f>IF(IFERROR(AZ127/Реестр!$Y127,"")=0,"",IFERROR(AZ127/Реестр!$Y127,""))</f>
        <v>3.4529997998146038E-2</v>
      </c>
      <c r="AP127" s="535">
        <f>IFERROR(Реестр!$AO127-7%,"")</f>
        <v>-3.5470002001853969E-2</v>
      </c>
      <c r="AQ127" s="13"/>
      <c r="AR127" s="752"/>
      <c r="AS127" s="551">
        <f>IF(IFERROR(Реестр!$AI127*1000,"")=0,"",IFERROR(Реестр!$AI127*1000,""))</f>
        <v>7445.0563860477314</v>
      </c>
      <c r="AT127" s="5">
        <f>IF(IFERROR(Реестр!$AS127/80,"")=0,"",IFERROR(Реестр!$AS127/80,""))</f>
        <v>93.063204825596642</v>
      </c>
      <c r="AU127" s="4">
        <f t="shared" si="6"/>
        <v>34849.248000000007</v>
      </c>
      <c r="AV127" s="4">
        <f t="shared" si="7"/>
        <v>-17658.612804615794</v>
      </c>
      <c r="AW127" s="4"/>
      <c r="AX127" s="4" t="str">
        <f t="shared" si="8"/>
        <v/>
      </c>
      <c r="AY127" s="4"/>
      <c r="AZ127" s="4">
        <f t="shared" si="9"/>
        <v>17190.635195384213</v>
      </c>
      <c r="BA127" s="4"/>
      <c r="BB127" s="4"/>
      <c r="BC127" s="4">
        <f>VLOOKUP(K127,'Справочные Данные'!$I$2:$J$262,2,0)</f>
        <v>80500</v>
      </c>
      <c r="BD127" s="4" t="str">
        <f>VLOOKUP(BC127,Z_SD_CUSTOMER!$A$2:$K$1599,10,0)</f>
        <v>63</v>
      </c>
      <c r="BE127" s="4" t="str">
        <f>VLOOKUP(BC127,Z_SD_CUSTOMER!$A$2:$L$1599,11,0)</f>
        <v>VOLGA</v>
      </c>
      <c r="BF127" s="4" t="str">
        <f>VLOOKUP(BC127,Z_SD_CUSTOMER!$A$2:$K$1599,11,0)</f>
        <v>VOLGA</v>
      </c>
      <c r="BG127" s="4">
        <v>351</v>
      </c>
      <c r="BH127" s="4"/>
    </row>
    <row r="128" spans="1:60" hidden="1">
      <c r="A128" s="220">
        <v>44480</v>
      </c>
      <c r="B128" s="225" t="s">
        <v>57</v>
      </c>
      <c r="C128" s="222"/>
      <c r="D128" s="296" t="s">
        <v>257</v>
      </c>
      <c r="E128" s="51"/>
      <c r="F128" s="480"/>
      <c r="G128" s="225"/>
      <c r="H128" s="225"/>
      <c r="I128" s="225"/>
      <c r="J128" s="225"/>
      <c r="K128" s="646" t="s">
        <v>647</v>
      </c>
      <c r="L128" s="306"/>
      <c r="M128" s="306"/>
      <c r="N128" s="306"/>
      <c r="O128" s="225"/>
      <c r="P128" s="225"/>
      <c r="Q128" s="225"/>
      <c r="R128" s="225"/>
      <c r="S128" s="226">
        <v>2</v>
      </c>
      <c r="T128" s="226">
        <v>1375</v>
      </c>
      <c r="U128" s="340"/>
      <c r="V128" s="414">
        <v>2002825</v>
      </c>
      <c r="W128" s="415">
        <v>201480226</v>
      </c>
      <c r="X128" s="227"/>
      <c r="Y128" s="364">
        <v>430968</v>
      </c>
      <c r="Z128" s="752"/>
      <c r="AA128" s="752"/>
      <c r="AB128" s="752"/>
      <c r="AC128" s="752"/>
      <c r="AD128" s="752"/>
      <c r="AE128" s="13" t="str">
        <f>IF((Реестр!$AA128+Реестр!$AB128+Реестр!$AD128)=0,"",(Реестр!$AA128+Реестр!$AB128+Реестр!$AD128))</f>
        <v/>
      </c>
      <c r="AF128" s="13"/>
      <c r="AG128" s="13" t="str">
        <f>IF(IFERROR((Реестр!$AE128-Реестр!$AF128), "")=0,"",IFERROR(Реестр!$AE128-Реестр!$AF128, ""))</f>
        <v/>
      </c>
      <c r="AH128" s="534" t="str">
        <f>IF(IFERROR((Реестр!$AE128/Реестр!$AF128)-100%, "")=0,"",IFERROR((Реестр!$AE128/Реестр!$AF128)-100%, ""))</f>
        <v/>
      </c>
      <c r="AI128" s="448">
        <f>IF(IFERROR(Реестр!$AN128/Реестр!$T128,"")=0,"",IFERROR(Реестр!$AN128/Реестр!$T128,""))</f>
        <v>7.4450563860477308</v>
      </c>
      <c r="AJ128" s="448">
        <f>IF(IFERROR(Реестр!$AN128/Реестр!$S128,"")=0,"",IFERROR(Реестр!$AN128/Реестр!$S128,""))</f>
        <v>5118.4762654078149</v>
      </c>
      <c r="AK128" s="448" t="str">
        <f>IFERROR(Реестр!$AN128/Реестр!$U128,"")</f>
        <v/>
      </c>
      <c r="AL128" s="765">
        <v>1171907</v>
      </c>
      <c r="AM128" s="594">
        <v>1143411</v>
      </c>
      <c r="AN128" s="630">
        <f>((T128/(T127+T128+T126)*AE126))</f>
        <v>10236.95253081563</v>
      </c>
      <c r="AO128" s="535">
        <f>IF(IFERROR(AZ128/Реестр!$Y128,"")=0,"",IFERROR(AZ128/Реестр!$Y128,""))</f>
        <v>2.3753393594920343E-2</v>
      </c>
      <c r="AP128" s="535">
        <f>IFERROR(Реестр!$AO128-7%,"")</f>
        <v>-4.624660640507966E-2</v>
      </c>
      <c r="AQ128" s="13"/>
      <c r="AR128" s="752"/>
      <c r="AS128" s="551">
        <f>IF(IFERROR(Реестр!$AI128*1000,"")=0,"",IFERROR(Реестр!$AI128*1000,""))</f>
        <v>7445.0563860477305</v>
      </c>
      <c r="AT128" s="5">
        <f>IF(IFERROR(Реестр!$AS128/80,"")=0,"",IFERROR(Реестр!$AS128/80,""))</f>
        <v>93.063204825596628</v>
      </c>
      <c r="AU128" s="4">
        <f t="shared" si="6"/>
        <v>30167.760000000002</v>
      </c>
      <c r="AV128" s="4">
        <f t="shared" si="7"/>
        <v>-19930.807469184372</v>
      </c>
      <c r="AW128" s="4"/>
      <c r="AX128" s="4" t="str">
        <f t="shared" si="8"/>
        <v/>
      </c>
      <c r="AY128" s="4"/>
      <c r="AZ128" s="4">
        <f t="shared" si="9"/>
        <v>10236.95253081563</v>
      </c>
      <c r="BA128" s="4"/>
      <c r="BB128" s="4"/>
      <c r="BC128" s="4">
        <f>VLOOKUP(K128,'Справочные Данные'!$I$2:$J$262,2,0)</f>
        <v>71291</v>
      </c>
      <c r="BD128" s="4" t="str">
        <f>VLOOKUP(BC128,Z_SD_CUSTOMER!$A$2:$K$1599,10,0)</f>
        <v>63</v>
      </c>
      <c r="BE128" s="4" t="str">
        <f>VLOOKUP(BC128,Z_SD_CUSTOMER!$A$2:$L$1599,11,0)</f>
        <v>VOLGA</v>
      </c>
      <c r="BF128" s="4" t="str">
        <f>VLOOKUP(BC128,Z_SD_CUSTOMER!$A$2:$K$1599,11,0)</f>
        <v>VOLGA</v>
      </c>
      <c r="BG128" s="4">
        <v>351</v>
      </c>
      <c r="BH128" s="4"/>
    </row>
    <row r="129" spans="1:60" hidden="1">
      <c r="A129" s="235">
        <v>44480</v>
      </c>
      <c r="B129" s="240" t="s">
        <v>57</v>
      </c>
      <c r="C129" s="221"/>
      <c r="D129" s="296" t="s">
        <v>250</v>
      </c>
      <c r="E129" s="51"/>
      <c r="F129" s="481"/>
      <c r="G129" s="240"/>
      <c r="H129" s="240"/>
      <c r="I129" s="240"/>
      <c r="J129" s="240"/>
      <c r="K129" s="646" t="s">
        <v>546</v>
      </c>
      <c r="L129" s="301"/>
      <c r="M129" s="301"/>
      <c r="N129" s="458"/>
      <c r="O129" s="240" t="s">
        <v>240</v>
      </c>
      <c r="P129" s="240">
        <v>44482</v>
      </c>
      <c r="Q129" s="240"/>
      <c r="R129" s="240"/>
      <c r="S129" s="248">
        <v>5</v>
      </c>
      <c r="T129" s="248">
        <v>4121</v>
      </c>
      <c r="U129" s="248"/>
      <c r="V129" s="250">
        <v>2002328</v>
      </c>
      <c r="W129" s="309">
        <v>201479813</v>
      </c>
      <c r="X129" s="249"/>
      <c r="Y129" s="251">
        <v>1261180.8</v>
      </c>
      <c r="Z129" s="127"/>
      <c r="AA129" s="127">
        <v>53000</v>
      </c>
      <c r="AB129" s="127"/>
      <c r="AC129" s="127"/>
      <c r="AD129" s="127"/>
      <c r="AE129" s="13">
        <f>IF((Реестр!$AA129+Реестр!$AB129+Реестр!$AD129)=0,"",(Реестр!$AA129+Реестр!$AB129+Реестр!$AD129))</f>
        <v>53000</v>
      </c>
      <c r="AF129" s="13">
        <v>53000</v>
      </c>
      <c r="AG129" s="13" t="str">
        <f>IF(IFERROR((Реестр!$AE129-Реестр!$AF129), "")=0,"",IFERROR(Реестр!$AE129-Реестр!$AF129, ""))</f>
        <v/>
      </c>
      <c r="AH129" s="534" t="str">
        <f>IF(IFERROR((Реестр!$AE129/Реестр!$AF129)-100%, "")=0,"",IFERROR((Реестр!$AE129/Реестр!$AF129)-100%, ""))</f>
        <v/>
      </c>
      <c r="AI129" s="448">
        <f>IF(IFERROR(Реестр!$AN129/Реестр!$T129,"")=0,"",IFERROR(Реестр!$AN129/Реестр!$T129,""))</f>
        <v>7.3376713277031715</v>
      </c>
      <c r="AJ129" s="448">
        <f>IF(IFERROR(Реестр!$AN129/Реестр!$S129,"")=0,"",IFERROR(Реестр!$AN129/Реестр!$S129,""))</f>
        <v>6047.7087082929538</v>
      </c>
      <c r="AK129" s="448" t="str">
        <f>IFERROR(Реестр!$AN129/Реестр!$U129,"")</f>
        <v/>
      </c>
      <c r="AL129" s="594">
        <v>1171908</v>
      </c>
      <c r="AM129" s="594">
        <v>1143412</v>
      </c>
      <c r="AN129" s="630">
        <f>((T129/(T130+T129)*AE129))</f>
        <v>30238.543541464769</v>
      </c>
      <c r="AO129" s="535">
        <f>IF(IFERROR(AZ129/Реестр!$Y129,"")=0,"",IFERROR(AZ129/Реестр!$Y129,""))</f>
        <v>2.3976374792150951E-2</v>
      </c>
      <c r="AP129" s="535">
        <f>IFERROR(Реестр!$AO129-7%,"")</f>
        <v>-4.6023625207849056E-2</v>
      </c>
      <c r="AQ129" s="13"/>
      <c r="AR129" s="752"/>
      <c r="AS129" s="551">
        <f>IF(IFERROR(Реестр!$AI129*1000,"")=0,"",IFERROR(Реестр!$AI129*1000,""))</f>
        <v>7337.6713277031713</v>
      </c>
      <c r="AT129" s="5">
        <f>IF(IFERROR(Реестр!$AS129/80,"")=0,"",IFERROR(Реестр!$AS129/80,""))</f>
        <v>91.720891596289647</v>
      </c>
      <c r="AU129" s="4">
        <f t="shared" si="6"/>
        <v>88282.656000000017</v>
      </c>
      <c r="AV129" s="4">
        <f t="shared" si="7"/>
        <v>-58044.112458535252</v>
      </c>
      <c r="AW129" s="4"/>
      <c r="AX129" s="4" t="str">
        <f t="shared" si="8"/>
        <v/>
      </c>
      <c r="AY129" s="4"/>
      <c r="AZ129" s="4">
        <f t="shared" si="9"/>
        <v>30238.543541464769</v>
      </c>
      <c r="BA129" s="4"/>
      <c r="BB129" s="4"/>
      <c r="BC129" s="4">
        <f>VLOOKUP(K129,'Справочные Данные'!$I$2:$J$262,2,0)</f>
        <v>63718</v>
      </c>
      <c r="BD129" s="4" t="str">
        <f>VLOOKUP(BC129,Z_SD_CUSTOMER!$A$2:$K$1599,10,0)</f>
        <v>61</v>
      </c>
      <c r="BE129" s="4" t="str">
        <f>VLOOKUP(BC129,Z_SD_CUSTOMER!$A$2:$L$1599,11,0)</f>
        <v>SOUTHERN</v>
      </c>
      <c r="BF129" s="4" t="str">
        <f>VLOOKUP(BC129,Z_SD_CUSTOMER!$A$2:$K$1599,11,0)</f>
        <v>SOUTHERN</v>
      </c>
      <c r="BG129" s="4">
        <v>1390</v>
      </c>
      <c r="BH129" s="4"/>
    </row>
    <row r="130" spans="1:60" hidden="1">
      <c r="A130" s="220">
        <v>44480</v>
      </c>
      <c r="B130" s="225" t="s">
        <v>57</v>
      </c>
      <c r="C130" s="221"/>
      <c r="D130" s="296" t="s">
        <v>250</v>
      </c>
      <c r="E130" s="51"/>
      <c r="F130" s="480"/>
      <c r="G130" s="225"/>
      <c r="H130" s="225"/>
      <c r="I130" s="225"/>
      <c r="J130" s="225"/>
      <c r="K130" s="646" t="s">
        <v>546</v>
      </c>
      <c r="L130" s="306"/>
      <c r="M130" s="306"/>
      <c r="N130" s="306"/>
      <c r="O130" s="225"/>
      <c r="P130" s="225"/>
      <c r="Q130" s="225"/>
      <c r="R130" s="225"/>
      <c r="S130" s="226">
        <v>4</v>
      </c>
      <c r="T130" s="226">
        <v>3102</v>
      </c>
      <c r="U130" s="226"/>
      <c r="V130" s="362">
        <v>2003426</v>
      </c>
      <c r="W130" s="415">
        <v>201480741</v>
      </c>
      <c r="X130" s="227"/>
      <c r="Y130" s="252">
        <v>949608</v>
      </c>
      <c r="Z130" s="752"/>
      <c r="AA130" s="752"/>
      <c r="AB130" s="752"/>
      <c r="AC130" s="752"/>
      <c r="AD130" s="752"/>
      <c r="AE130" s="13" t="str">
        <f>IF((Реестр!$AA130+Реестр!$AB130+Реестр!$AD130)=0,"",(Реестр!$AA130+Реестр!$AB130+Реестр!$AD130))</f>
        <v/>
      </c>
      <c r="AF130" s="13"/>
      <c r="AG130" s="13" t="str">
        <f>IF(IFERROR((Реестр!$AE130-Реестр!$AF130), "")=0,"",IFERROR(Реестр!$AE130-Реестр!$AF130, ""))</f>
        <v/>
      </c>
      <c r="AH130" s="534" t="str">
        <f>IF(IFERROR((Реестр!$AE130/Реестр!$AF130)-100%, "")=0,"",IFERROR((Реестр!$AE130/Реестр!$AF130)-100%, ""))</f>
        <v/>
      </c>
      <c r="AI130" s="448">
        <f>IF(IFERROR(Реестр!$AN130/Реестр!$T130,"")=0,"",IFERROR(Реестр!$AN130/Реестр!$T130,""))</f>
        <v>7.3376713277031707</v>
      </c>
      <c r="AJ130" s="448">
        <f>IF(IFERROR(Реестр!$AN130/Реестр!$S130,"")=0,"",IFERROR(Реестр!$AN130/Реестр!$S130,""))</f>
        <v>5690.3641146338086</v>
      </c>
      <c r="AK130" s="448" t="str">
        <f>IFERROR(Реестр!$AN130/Реестр!$U130,"")</f>
        <v/>
      </c>
      <c r="AL130" s="594">
        <v>1171908</v>
      </c>
      <c r="AM130" s="594">
        <v>1143412</v>
      </c>
      <c r="AN130" s="630">
        <f>((T130/(T129+T130)*AE129))</f>
        <v>22761.456458535235</v>
      </c>
      <c r="AO130" s="535">
        <f>IF(IFERROR(AZ130/Реестр!$Y130,"")=0,"",IFERROR(AZ130/Реестр!$Y130,""))</f>
        <v>2.3969318348766266E-2</v>
      </c>
      <c r="AP130" s="535">
        <f>IFERROR(Реестр!$AO130-7%,"")</f>
        <v>-4.6030681651233737E-2</v>
      </c>
      <c r="AQ130" s="13"/>
      <c r="AR130" s="752"/>
      <c r="AS130" s="551">
        <f>IF(IFERROR(Реестр!$AI130*1000,"")=0,"",IFERROR(Реестр!$AI130*1000,""))</f>
        <v>7337.6713277031704</v>
      </c>
      <c r="AT130" s="5">
        <f>IF(IFERROR(Реестр!$AS130/80,"")=0,"",IFERROR(Реестр!$AS130/80,""))</f>
        <v>91.720891596289633</v>
      </c>
      <c r="AU130" s="4">
        <f t="shared" ref="AU130:AU193" si="12">IF(IFERROR(Y130*0.07,"")=0,"",IFERROR(Y130*0.07,""))</f>
        <v>66472.560000000012</v>
      </c>
      <c r="AV130" s="4">
        <f t="shared" ref="AV130:AV193" si="13">IF(IFERROR((AN130-AU130),"")=0,"",IFERROR((AN130-AU130),""))</f>
        <v>-43711.103541464778</v>
      </c>
      <c r="AW130" s="4"/>
      <c r="AX130" s="4" t="str">
        <f t="shared" ref="AX130:AX193" si="14">IF(IFERROR(AC130+AW130,"")=0,"",IFERROR(AC130+AW130,""))</f>
        <v/>
      </c>
      <c r="AY130" s="4"/>
      <c r="AZ130" s="4">
        <f t="shared" ref="AZ130:AZ193" si="15">IF(IFERROR(AN130+AY130,"")=0,"",IFERROR(AN130+AY130,""))</f>
        <v>22761.456458535235</v>
      </c>
      <c r="BA130" s="4"/>
      <c r="BB130" s="4"/>
      <c r="BC130" s="4">
        <f>VLOOKUP(K130,'Справочные Данные'!$I$2:$J$262,2,0)</f>
        <v>63718</v>
      </c>
      <c r="BD130" s="4" t="str">
        <f>VLOOKUP(BC130,Z_SD_CUSTOMER!$A$2:$K$1599,10,0)</f>
        <v>61</v>
      </c>
      <c r="BE130" s="4" t="str">
        <f>VLOOKUP(BC130,Z_SD_CUSTOMER!$A$2:$L$1599,11,0)</f>
        <v>SOUTHERN</v>
      </c>
      <c r="BF130" s="4" t="str">
        <f>VLOOKUP(BC130,Z_SD_CUSTOMER!$A$2:$K$1599,11,0)</f>
        <v>SOUTHERN</v>
      </c>
      <c r="BG130" s="4">
        <v>1390</v>
      </c>
      <c r="BH130" s="4"/>
    </row>
    <row r="131" spans="1:60" hidden="1">
      <c r="A131" s="235">
        <v>44480</v>
      </c>
      <c r="B131" s="240" t="s">
        <v>55</v>
      </c>
      <c r="C131" s="221"/>
      <c r="D131" s="296" t="s">
        <v>425</v>
      </c>
      <c r="E131" s="51" t="s">
        <v>2938</v>
      </c>
      <c r="F131" s="481"/>
      <c r="G131" s="240"/>
      <c r="H131" s="240"/>
      <c r="I131" s="240"/>
      <c r="J131" s="240"/>
      <c r="K131" s="646" t="s">
        <v>510</v>
      </c>
      <c r="L131" s="301"/>
      <c r="M131" s="301"/>
      <c r="N131" s="458"/>
      <c r="O131" s="240" t="s">
        <v>241</v>
      </c>
      <c r="P131" s="240">
        <v>44481</v>
      </c>
      <c r="Q131" s="240" t="s">
        <v>146</v>
      </c>
      <c r="R131" s="240"/>
      <c r="S131" s="248">
        <v>1</v>
      </c>
      <c r="T131" s="248">
        <v>264</v>
      </c>
      <c r="U131" s="248"/>
      <c r="V131" s="250">
        <v>2003010</v>
      </c>
      <c r="W131" s="249">
        <v>201480386</v>
      </c>
      <c r="X131" s="250">
        <v>6427547537</v>
      </c>
      <c r="Y131" s="251">
        <v>64914.239999999998</v>
      </c>
      <c r="Z131" s="127"/>
      <c r="AA131" s="127">
        <v>15200</v>
      </c>
      <c r="AB131" s="127">
        <v>1700</v>
      </c>
      <c r="AC131" s="127">
        <v>2740</v>
      </c>
      <c r="AD131" s="127"/>
      <c r="AE131" s="13">
        <f>IF((Реестр!$AA131+Реестр!$AB131+Реестр!$AD131)=0,"",(Реестр!$AA131+Реестр!$AB131+Реестр!$AD131))</f>
        <v>16900</v>
      </c>
      <c r="AF131" s="13">
        <v>16900</v>
      </c>
      <c r="AG131" s="13" t="str">
        <f>IF(IFERROR((Реестр!$AE131-Реестр!$AF131), "")=0,"",IFERROR(Реестр!$AE131-Реестр!$AF131, ""))</f>
        <v/>
      </c>
      <c r="AH131" s="534" t="str">
        <f>IF(IFERROR((Реестр!$AE131/Реестр!$AF131)-100%, "")=0,"",IFERROR((Реестр!$AE131/Реестр!$AF131)-100%, ""))</f>
        <v/>
      </c>
      <c r="AI131" s="448">
        <f>IF(IFERROR(Реестр!$AN131/Реестр!$T131,"")=0,"",IFERROR(Реестр!$AN131/Реестр!$T131,""))</f>
        <v>26.910828025477709</v>
      </c>
      <c r="AJ131" s="448">
        <f>IF(IFERROR(Реестр!$AN131/Реестр!$S131,"")=0,"",IFERROR(Реестр!$AN131/Реестр!$S131,""))</f>
        <v>7104.4585987261153</v>
      </c>
      <c r="AK131" s="448" t="str">
        <f>IFERROR(Реестр!$AN131/Реестр!$U131,"")</f>
        <v/>
      </c>
      <c r="AL131" s="594" t="s">
        <v>1032</v>
      </c>
      <c r="AM131" s="594" t="s">
        <v>1033</v>
      </c>
      <c r="AN131" s="630">
        <f>((T131/(T132+T131+T133)*AE131))</f>
        <v>7104.4585987261153</v>
      </c>
      <c r="AO131" s="535">
        <f>IF(IFERROR(AZ131/Реестр!$Y131,"")=0,"",IFERROR(AZ131/Реестр!$Y131,""))</f>
        <v>0.15165329823974086</v>
      </c>
      <c r="AP131" s="535">
        <f>IFERROR(Реестр!$AO131-7%,"")</f>
        <v>8.1653298239740851E-2</v>
      </c>
      <c r="AQ131" s="13"/>
      <c r="AR131" s="752"/>
      <c r="AS131" s="551">
        <f>IF(IFERROR(Реестр!$AI131*1000,"")=0,"",IFERROR(Реестр!$AI131*1000,""))</f>
        <v>26910.828025477709</v>
      </c>
      <c r="AT131" s="5">
        <f>IF(IFERROR(Реестр!$AS131/80,"")=0,"",IFERROR(Реестр!$AS131/80,""))</f>
        <v>336.38535031847135</v>
      </c>
      <c r="AU131" s="4">
        <f t="shared" si="12"/>
        <v>4543.9967999999999</v>
      </c>
      <c r="AV131" s="4">
        <f t="shared" si="13"/>
        <v>2560.4617987261154</v>
      </c>
      <c r="AW131" s="4"/>
      <c r="AX131" s="4">
        <f t="shared" si="14"/>
        <v>2740</v>
      </c>
      <c r="AY131" s="630">
        <f>((T131/(T131))*AC131)</f>
        <v>2740</v>
      </c>
      <c r="AZ131" s="4">
        <f t="shared" si="15"/>
        <v>9844.4585987261162</v>
      </c>
      <c r="BA131" s="4"/>
      <c r="BB131" s="4"/>
      <c r="BC131" s="4">
        <f>VLOOKUP(K131,'Справочные Данные'!$I$2:$J$262,2,0)</f>
        <v>80347</v>
      </c>
      <c r="BD131" s="4" t="str">
        <f>VLOOKUP(BC131,Z_SD_CUSTOMER!$A$2:$K$1599,10,0)</f>
        <v>46</v>
      </c>
      <c r="BE131" s="4" t="str">
        <f>VLOOKUP(BC131,Z_SD_CUSTOMER!$A$2:$L$1599,11,0)</f>
        <v>CENTRAL</v>
      </c>
      <c r="BF131" s="4" t="str">
        <f>VLOOKUP(BC131,Z_SD_CUSTOMER!$A$2:$K$1599,11,0)</f>
        <v>CENTRAL</v>
      </c>
      <c r="BG131" s="4">
        <v>250178</v>
      </c>
      <c r="BH131" s="4"/>
    </row>
    <row r="132" spans="1:60" hidden="1">
      <c r="A132" s="220">
        <v>44480</v>
      </c>
      <c r="B132" s="225" t="s">
        <v>55</v>
      </c>
      <c r="C132" s="221"/>
      <c r="D132" s="296" t="s">
        <v>425</v>
      </c>
      <c r="E132" s="51"/>
      <c r="F132" s="480"/>
      <c r="G132" s="225"/>
      <c r="H132" s="225"/>
      <c r="I132" s="225"/>
      <c r="J132" s="225"/>
      <c r="K132" s="646" t="s">
        <v>548</v>
      </c>
      <c r="L132" s="306"/>
      <c r="M132" s="306"/>
      <c r="N132" s="306"/>
      <c r="O132" s="225" t="s">
        <v>127</v>
      </c>
      <c r="P132" s="225">
        <v>44481</v>
      </c>
      <c r="Q132" s="225" t="s">
        <v>126</v>
      </c>
      <c r="R132" s="225"/>
      <c r="S132" s="226">
        <v>1</v>
      </c>
      <c r="T132" s="226">
        <v>188</v>
      </c>
      <c r="U132" s="226"/>
      <c r="V132" s="228">
        <v>2003374</v>
      </c>
      <c r="W132" s="227">
        <v>201481226</v>
      </c>
      <c r="X132" s="228">
        <v>2140091918186</v>
      </c>
      <c r="Y132" s="252">
        <v>46288.800000000003</v>
      </c>
      <c r="Z132" s="752"/>
      <c r="AA132" s="752"/>
      <c r="AB132" s="752"/>
      <c r="AC132" s="127"/>
      <c r="AD132" s="752"/>
      <c r="AE132" s="13" t="str">
        <f>IF((Реестр!$AA132+Реестр!$AB132+Реестр!$AD132)=0,"",(Реестр!$AA132+Реестр!$AB132+Реестр!$AD132))</f>
        <v/>
      </c>
      <c r="AF132" s="13"/>
      <c r="AG132" s="13" t="str">
        <f>IF(IFERROR((Реестр!$AE132-Реестр!$AF132), "")=0,"",IFERROR(Реестр!$AE132-Реестр!$AF132, ""))</f>
        <v/>
      </c>
      <c r="AH132" s="534" t="str">
        <f>IF(IFERROR((Реестр!$AE132/Реестр!$AF132)-100%, "")=0,"",IFERROR((Реестр!$AE132/Реестр!$AF132)-100%, ""))</f>
        <v/>
      </c>
      <c r="AI132" s="448">
        <f>IF(IFERROR(Реестр!$AN132/Реестр!$T132,"")=0,"",IFERROR(Реестр!$AN132/Реестр!$T132,""))</f>
        <v>26.910828025477709</v>
      </c>
      <c r="AJ132" s="448">
        <f>IF(IFERROR(Реестр!$AN132/Реестр!$S132,"")=0,"",IFERROR(Реестр!$AN132/Реестр!$S132,""))</f>
        <v>5059.2356687898091</v>
      </c>
      <c r="AK132" s="448" t="str">
        <f>IFERROR(Реестр!$AN132/Реестр!$U132,"")</f>
        <v/>
      </c>
      <c r="AL132" s="594">
        <v>1171909</v>
      </c>
      <c r="AM132" s="594">
        <v>1143413</v>
      </c>
      <c r="AN132" s="630">
        <f>((T132/(T131+T132+T133)*AE131))</f>
        <v>5059.2356687898091</v>
      </c>
      <c r="AO132" s="535">
        <f>IF(IFERROR(AZ132/Реестр!$Y132,"")=0,"",IFERROR(AZ132/Реестр!$Y132,""))</f>
        <v>0.10929718784651597</v>
      </c>
      <c r="AP132" s="535">
        <f>IFERROR(Реестр!$AO132-7%,"")</f>
        <v>3.9297187846515966E-2</v>
      </c>
      <c r="AQ132" s="13"/>
      <c r="AR132" s="752"/>
      <c r="AS132" s="551">
        <f>IF(IFERROR(Реестр!$AI132*1000,"")=0,"",IFERROR(Реестр!$AI132*1000,""))</f>
        <v>26910.828025477709</v>
      </c>
      <c r="AT132" s="5">
        <f>IF(IFERROR(Реестр!$AS132/80,"")=0,"",IFERROR(Реестр!$AS132/80,""))</f>
        <v>336.38535031847135</v>
      </c>
      <c r="AU132" s="4">
        <f t="shared" si="12"/>
        <v>3240.2160000000003</v>
      </c>
      <c r="AV132" s="4">
        <f t="shared" si="13"/>
        <v>1819.0196687898087</v>
      </c>
      <c r="AW132" s="4"/>
      <c r="AX132" s="4" t="str">
        <f t="shared" si="14"/>
        <v/>
      </c>
      <c r="AY132" s="4"/>
      <c r="AZ132" s="4">
        <f t="shared" si="15"/>
        <v>5059.2356687898091</v>
      </c>
      <c r="BA132" s="4"/>
      <c r="BB132" s="4"/>
      <c r="BC132" s="4">
        <f>VLOOKUP(K132,'Справочные Данные'!$I$2:$J$262,2,0)</f>
        <v>60286</v>
      </c>
      <c r="BD132" s="4" t="str">
        <f>VLOOKUP(BC132,Z_SD_CUSTOMER!$A$2:$K$1599,10,0)</f>
        <v>50</v>
      </c>
      <c r="BE132" s="4" t="str">
        <f>VLOOKUP(BC132,Z_SD_CUSTOMER!$A$2:$L$1599,11,0)</f>
        <v>CENTRAL</v>
      </c>
      <c r="BF132" s="4" t="str">
        <f>VLOOKUP(BC132,Z_SD_CUSTOMER!$A$2:$K$1599,11,0)</f>
        <v>CENTRAL</v>
      </c>
      <c r="BG132" s="4">
        <v>250178</v>
      </c>
      <c r="BH132" s="4"/>
    </row>
    <row r="133" spans="1:60" hidden="1">
      <c r="A133" s="235">
        <v>44480</v>
      </c>
      <c r="B133" s="240" t="s">
        <v>55</v>
      </c>
      <c r="C133" s="221"/>
      <c r="D133" s="296" t="s">
        <v>425</v>
      </c>
      <c r="E133" s="51"/>
      <c r="F133" s="481"/>
      <c r="G133" s="240"/>
      <c r="H133" s="240"/>
      <c r="I133" s="240"/>
      <c r="J133" s="240"/>
      <c r="K133" s="646" t="s">
        <v>548</v>
      </c>
      <c r="L133" s="306"/>
      <c r="M133" s="306"/>
      <c r="N133" s="306"/>
      <c r="O133" s="240"/>
      <c r="P133" s="240"/>
      <c r="Q133" s="240"/>
      <c r="R133" s="240"/>
      <c r="S133" s="226">
        <v>1</v>
      </c>
      <c r="T133" s="226">
        <v>176</v>
      </c>
      <c r="U133" s="226"/>
      <c r="V133" s="253">
        <v>2003376</v>
      </c>
      <c r="W133" s="227">
        <v>201481225</v>
      </c>
      <c r="X133" s="253">
        <v>2140091918188</v>
      </c>
      <c r="Y133" s="254">
        <v>48213</v>
      </c>
      <c r="Z133" s="127"/>
      <c r="AA133" s="127"/>
      <c r="AB133" s="127"/>
      <c r="AC133" s="127"/>
      <c r="AD133" s="127"/>
      <c r="AE133" s="13" t="str">
        <f>IF((Реестр!$AA133+Реестр!$AB133+Реестр!$AD133)=0,"",(Реестр!$AA133+Реестр!$AB133+Реестр!$AD133))</f>
        <v/>
      </c>
      <c r="AF133" s="13"/>
      <c r="AG133" s="13" t="str">
        <f>IF(IFERROR((Реестр!$AE133-Реестр!$AF133), "")=0,"",IFERROR(Реестр!$AE133-Реестр!$AF133, ""))</f>
        <v/>
      </c>
      <c r="AH133" s="534" t="str">
        <f>IF(IFERROR((Реестр!$AE133/Реестр!$AF133)-100%, "")=0,"",IFERROR((Реестр!$AE133/Реестр!$AF133)-100%, ""))</f>
        <v/>
      </c>
      <c r="AI133" s="448">
        <f>IF(IFERROR(Реестр!$AN133/Реестр!$T133,"")=0,"",IFERROR(Реестр!$AN133/Реестр!$T133,""))</f>
        <v>26.910828025477709</v>
      </c>
      <c r="AJ133" s="448">
        <f>IF(IFERROR(Реестр!$AN133/Реестр!$S133,"")=0,"",IFERROR(Реестр!$AN133/Реестр!$S133,""))</f>
        <v>4736.3057324840765</v>
      </c>
      <c r="AK133" s="448" t="str">
        <f>IFERROR(Реестр!$AN133/Реестр!$U133,"")</f>
        <v/>
      </c>
      <c r="AL133" s="594">
        <v>1171909</v>
      </c>
      <c r="AM133" s="594">
        <v>1143413</v>
      </c>
      <c r="AN133" s="630">
        <f>((T133/(T132+T133+T131)*AE131))</f>
        <v>4736.3057324840765</v>
      </c>
      <c r="AO133" s="535">
        <f>IF(IFERROR(AZ133/Реестр!$Y133,"")=0,"",IFERROR(AZ133/Реестр!$Y133,""))</f>
        <v>9.823710892257434E-2</v>
      </c>
      <c r="AP133" s="535">
        <f>IFERROR(Реестр!$AO133-7%,"")</f>
        <v>2.8237108922574333E-2</v>
      </c>
      <c r="AQ133" s="13"/>
      <c r="AR133" s="752"/>
      <c r="AS133" s="551">
        <f>IF(IFERROR(Реестр!$AI133*1000,"")=0,"",IFERROR(Реестр!$AI133*1000,""))</f>
        <v>26910.828025477709</v>
      </c>
      <c r="AT133" s="5">
        <f>IF(IFERROR(Реестр!$AS133/80,"")=0,"",IFERROR(Реестр!$AS133/80,""))</f>
        <v>336.38535031847135</v>
      </c>
      <c r="AU133" s="4">
        <f t="shared" si="12"/>
        <v>3374.9100000000003</v>
      </c>
      <c r="AV133" s="4">
        <f t="shared" si="13"/>
        <v>1361.3957324840762</v>
      </c>
      <c r="AW133" s="4"/>
      <c r="AX133" s="4" t="str">
        <f t="shared" si="14"/>
        <v/>
      </c>
      <c r="AY133" s="4"/>
      <c r="AZ133" s="4">
        <f t="shared" si="15"/>
        <v>4736.3057324840765</v>
      </c>
      <c r="BA133" s="4"/>
      <c r="BB133" s="4"/>
      <c r="BC133" s="4">
        <f>VLOOKUP(K133,'Справочные Данные'!$I$2:$J$262,2,0)</f>
        <v>60286</v>
      </c>
      <c r="BD133" s="4" t="str">
        <f>VLOOKUP(BC133,Z_SD_CUSTOMER!$A$2:$K$1599,10,0)</f>
        <v>50</v>
      </c>
      <c r="BE133" s="4" t="str">
        <f>VLOOKUP(BC133,Z_SD_CUSTOMER!$A$2:$L$1599,11,0)</f>
        <v>CENTRAL</v>
      </c>
      <c r="BF133" s="4" t="str">
        <f>VLOOKUP(BC133,Z_SD_CUSTOMER!$A$2:$K$1599,11,0)</f>
        <v>CENTRAL</v>
      </c>
      <c r="BG133" s="4">
        <v>250178</v>
      </c>
      <c r="BH133" s="4"/>
    </row>
    <row r="134" spans="1:60" hidden="1">
      <c r="A134" s="220">
        <v>44480</v>
      </c>
      <c r="B134" s="225" t="s">
        <v>59</v>
      </c>
      <c r="C134" s="221"/>
      <c r="D134" s="297" t="s">
        <v>253</v>
      </c>
      <c r="E134" s="63"/>
      <c r="F134" s="480"/>
      <c r="G134" s="225"/>
      <c r="H134" s="225"/>
      <c r="I134" s="225"/>
      <c r="J134" s="225"/>
      <c r="K134" s="646" t="s">
        <v>559</v>
      </c>
      <c r="L134" s="301"/>
      <c r="M134" s="301"/>
      <c r="N134" s="458"/>
      <c r="O134" s="225"/>
      <c r="P134" s="225"/>
      <c r="Q134" s="225"/>
      <c r="R134" s="225"/>
      <c r="S134" s="248">
        <v>5</v>
      </c>
      <c r="T134" s="248">
        <v>237</v>
      </c>
      <c r="U134" s="248"/>
      <c r="V134" s="260">
        <v>2002989</v>
      </c>
      <c r="W134" s="249">
        <v>201481087</v>
      </c>
      <c r="X134" s="260">
        <v>106051633</v>
      </c>
      <c r="Y134" s="263">
        <v>83178.240000000005</v>
      </c>
      <c r="Z134" s="752"/>
      <c r="AA134" s="752"/>
      <c r="AB134" s="752"/>
      <c r="AC134" s="752">
        <v>8448</v>
      </c>
      <c r="AD134" s="752"/>
      <c r="AE134" s="13" t="str">
        <f>IF((Реестр!$AA134+Реестр!$AB134+Реестр!$AD134)=0,"",(Реестр!$AA134+Реестр!$AB134+Реестр!$AD134))</f>
        <v/>
      </c>
      <c r="AF134" s="13"/>
      <c r="AG134" s="13" t="str">
        <f>IF(IFERROR((Реестр!$AE134-Реестр!$AF134), "")=0,"",IFERROR(Реестр!$AE134-Реестр!$AF134, ""))</f>
        <v/>
      </c>
      <c r="AH134" s="534" t="str">
        <f>IF(IFERROR((Реестр!$AE134/Реестр!$AF134)-100%, "")=0,"",IFERROR((Реестр!$AE134/Реестр!$AF134)-100%, ""))</f>
        <v/>
      </c>
      <c r="AI134" s="448" t="str">
        <f>IF(IFERROR(Реестр!$AN134/Реестр!$T134,"")=0,"",IFERROR(Реестр!$AN134/Реестр!$T134,""))</f>
        <v/>
      </c>
      <c r="AJ134" s="448" t="str">
        <f>IF(IFERROR(Реестр!$AN134/Реестр!$S134,"")=0,"",IFERROR(Реестр!$AN134/Реестр!$S134,""))</f>
        <v/>
      </c>
      <c r="AK134" s="448" t="str">
        <f>IFERROR(Реестр!$AN134/Реестр!$U134,"")</f>
        <v/>
      </c>
      <c r="AL134" s="765">
        <v>1171921</v>
      </c>
      <c r="AM134" s="594">
        <v>1143415</v>
      </c>
      <c r="AN134" s="630"/>
      <c r="AO134" s="535" t="str">
        <f>IF(IFERROR(AZ134/Реестр!$Y134,"")=0,"",IFERROR(AZ134/Реестр!$Y134,""))</f>
        <v/>
      </c>
      <c r="AP134" s="535" t="str">
        <f>IFERROR(Реестр!$AO134-7%,"")</f>
        <v/>
      </c>
      <c r="AQ134" s="13"/>
      <c r="AR134" s="752"/>
      <c r="AS134" s="551" t="str">
        <f>IF(IFERROR(Реестр!$AI134*1000,"")=0,"",IFERROR(Реестр!$AI134*1000,""))</f>
        <v/>
      </c>
      <c r="AT134" s="5" t="str">
        <f>IF(IFERROR(Реестр!$AS134/80,"")=0,"",IFERROR(Реестр!$AS134/80,""))</f>
        <v/>
      </c>
      <c r="AU134" s="4">
        <f t="shared" si="12"/>
        <v>5822.4768000000013</v>
      </c>
      <c r="AV134" s="4">
        <f t="shared" si="13"/>
        <v>-5822.4768000000013</v>
      </c>
      <c r="AW134" s="4"/>
      <c r="AX134" s="4">
        <f t="shared" si="14"/>
        <v>8448</v>
      </c>
      <c r="AY134" s="4"/>
      <c r="AZ134" s="4" t="str">
        <f t="shared" si="15"/>
        <v/>
      </c>
      <c r="BA134" s="4"/>
      <c r="BB134" s="4"/>
      <c r="BC134" s="4">
        <f>VLOOKUP(K134,'Справочные Данные'!$I$2:$J$262,2,0)</f>
        <v>71343</v>
      </c>
      <c r="BD134" s="4" t="str">
        <f>VLOOKUP(BC134,Z_SD_CUSTOMER!$A$2:$K$1599,10,0)</f>
        <v>72</v>
      </c>
      <c r="BE134" s="4" t="str">
        <f>VLOOKUP(BC134,Z_SD_CUSTOMER!$A$2:$L$1599,11,0)</f>
        <v>URAL</v>
      </c>
      <c r="BF134" s="4" t="str">
        <f>VLOOKUP(BC134,Z_SD_CUSTOMER!$A$2:$K$1599,11,0)</f>
        <v>URAL</v>
      </c>
      <c r="BG134" s="4"/>
      <c r="BH134" s="4"/>
    </row>
    <row r="135" spans="1:60" hidden="1">
      <c r="A135" s="235">
        <v>44480</v>
      </c>
      <c r="B135" s="240" t="s">
        <v>59</v>
      </c>
      <c r="C135" s="221"/>
      <c r="D135" s="297" t="s">
        <v>253</v>
      </c>
      <c r="E135" s="63"/>
      <c r="F135" s="481"/>
      <c r="G135" s="240"/>
      <c r="H135" s="240"/>
      <c r="I135" s="240"/>
      <c r="J135" s="240"/>
      <c r="K135" s="646" t="s">
        <v>560</v>
      </c>
      <c r="L135" s="306"/>
      <c r="M135" s="306"/>
      <c r="N135" s="306"/>
      <c r="O135" s="240"/>
      <c r="P135" s="240"/>
      <c r="Q135" s="240"/>
      <c r="R135" s="240"/>
      <c r="S135" s="226">
        <v>4</v>
      </c>
      <c r="T135" s="226">
        <v>154</v>
      </c>
      <c r="U135" s="226"/>
      <c r="V135" s="253">
        <v>2002990</v>
      </c>
      <c r="W135" s="227">
        <v>201481086</v>
      </c>
      <c r="X135" s="253">
        <v>106052476</v>
      </c>
      <c r="Y135" s="254">
        <v>53748.480000000003</v>
      </c>
      <c r="Z135" s="127"/>
      <c r="AA135" s="127"/>
      <c r="AB135" s="127"/>
      <c r="AC135" s="127">
        <v>8048</v>
      </c>
      <c r="AD135" s="127"/>
      <c r="AE135" s="13" t="str">
        <f>IF((Реестр!$AA135+Реестр!$AB135+Реестр!$AD135)=0,"",(Реестр!$AA135+Реестр!$AB135+Реестр!$AD135))</f>
        <v/>
      </c>
      <c r="AF135" s="13"/>
      <c r="AG135" s="13" t="str">
        <f>IF(IFERROR((Реестр!$AE135-Реестр!$AF135), "")=0,"",IFERROR(Реестр!$AE135-Реестр!$AF135, ""))</f>
        <v/>
      </c>
      <c r="AH135" s="534" t="str">
        <f>IF(IFERROR((Реестр!$AE135/Реестр!$AF135)-100%, "")=0,"",IFERROR((Реестр!$AE135/Реестр!$AF135)-100%, ""))</f>
        <v/>
      </c>
      <c r="AI135" s="448" t="str">
        <f>IF(IFERROR(Реестр!$AN135/Реестр!$T135,"")=0,"",IFERROR(Реестр!$AN135/Реестр!$T135,""))</f>
        <v/>
      </c>
      <c r="AJ135" s="448" t="str">
        <f>IF(IFERROR(Реестр!$AN135/Реестр!$S135,"")=0,"",IFERROR(Реестр!$AN135/Реестр!$S135,""))</f>
        <v/>
      </c>
      <c r="AK135" s="448" t="str">
        <f>IFERROR(Реестр!$AN135/Реестр!$U135,"")</f>
        <v/>
      </c>
      <c r="AL135" s="765">
        <v>1171921</v>
      </c>
      <c r="AM135" s="594">
        <v>1143415</v>
      </c>
      <c r="AN135" s="630"/>
      <c r="AO135" s="535" t="str">
        <f>IF(IFERROR(AZ135/Реестр!$Y135,"")=0,"",IFERROR(AZ135/Реестр!$Y135,""))</f>
        <v/>
      </c>
      <c r="AP135" s="535" t="str">
        <f>IFERROR(Реестр!$AO135-7%,"")</f>
        <v/>
      </c>
      <c r="AQ135" s="13"/>
      <c r="AR135" s="752"/>
      <c r="AS135" s="551" t="str">
        <f>IF(IFERROR(Реестр!$AI135*1000,"")=0,"",IFERROR(Реестр!$AI135*1000,""))</f>
        <v/>
      </c>
      <c r="AT135" s="5" t="str">
        <f>IF(IFERROR(Реестр!$AS135/80,"")=0,"",IFERROR(Реестр!$AS135/80,""))</f>
        <v/>
      </c>
      <c r="AU135" s="4">
        <f t="shared" si="12"/>
        <v>3762.3936000000008</v>
      </c>
      <c r="AV135" s="4">
        <f t="shared" si="13"/>
        <v>-3762.3936000000008</v>
      </c>
      <c r="AW135" s="4"/>
      <c r="AX135" s="4">
        <f t="shared" si="14"/>
        <v>8048</v>
      </c>
      <c r="AY135" s="4"/>
      <c r="AZ135" s="4" t="str">
        <f t="shared" si="15"/>
        <v/>
      </c>
      <c r="BA135" s="4"/>
      <c r="BB135" s="4"/>
      <c r="BC135" s="4">
        <f>VLOOKUP(K135,'Справочные Данные'!$I$2:$J$262,2,0)</f>
        <v>71344</v>
      </c>
      <c r="BD135" s="4" t="str">
        <f>VLOOKUP(BC135,Z_SD_CUSTOMER!$A$2:$K$1599,10,0)</f>
        <v>54</v>
      </c>
      <c r="BE135" s="4" t="str">
        <f>VLOOKUP(BC135,Z_SD_CUSTOMER!$A$2:$L$1599,11,0)</f>
        <v>SIBERIAN</v>
      </c>
      <c r="BF135" s="4" t="str">
        <f>VLOOKUP(BC135,Z_SD_CUSTOMER!$A$2:$K$1599,11,0)</f>
        <v>SIBERIAN</v>
      </c>
      <c r="BG135" s="4"/>
      <c r="BH135" s="4"/>
    </row>
    <row r="136" spans="1:60" hidden="1">
      <c r="A136" s="220">
        <v>44480</v>
      </c>
      <c r="B136" s="225" t="s">
        <v>59</v>
      </c>
      <c r="C136" s="221"/>
      <c r="D136" s="297" t="s">
        <v>253</v>
      </c>
      <c r="E136" s="63"/>
      <c r="F136" s="480"/>
      <c r="G136" s="225"/>
      <c r="H136" s="225"/>
      <c r="I136" s="225"/>
      <c r="J136" s="225"/>
      <c r="K136" s="646" t="s">
        <v>636</v>
      </c>
      <c r="L136" s="306"/>
      <c r="M136" s="306"/>
      <c r="N136" s="306"/>
      <c r="O136" s="225"/>
      <c r="P136" s="225"/>
      <c r="Q136" s="225"/>
      <c r="R136" s="225"/>
      <c r="S136" s="226">
        <v>5</v>
      </c>
      <c r="T136" s="226">
        <v>1044</v>
      </c>
      <c r="U136" s="226"/>
      <c r="V136" s="228">
        <v>2003158</v>
      </c>
      <c r="W136" s="227">
        <v>201480443</v>
      </c>
      <c r="X136" s="228"/>
      <c r="Y136" s="252">
        <v>609292.80000000005</v>
      </c>
      <c r="Z136" s="752"/>
      <c r="AA136" s="752"/>
      <c r="AB136" s="752"/>
      <c r="AC136" s="752">
        <v>23136</v>
      </c>
      <c r="AD136" s="752"/>
      <c r="AE136" s="13" t="str">
        <f>IF((Реестр!$AA136+Реестр!$AB136+Реестр!$AD136)=0,"",(Реестр!$AA136+Реестр!$AB136+Реестр!$AD136))</f>
        <v/>
      </c>
      <c r="AF136" s="13"/>
      <c r="AG136" s="13" t="str">
        <f>IF(IFERROR((Реестр!$AE136-Реестр!$AF136), "")=0,"",IFERROR(Реестр!$AE136-Реестр!$AF136, ""))</f>
        <v/>
      </c>
      <c r="AH136" s="534" t="str">
        <f>IF(IFERROR((Реестр!$AE136/Реестр!$AF136)-100%, "")=0,"",IFERROR((Реестр!$AE136/Реестр!$AF136)-100%, ""))</f>
        <v/>
      </c>
      <c r="AI136" s="448" t="str">
        <f>IF(IFERROR(Реестр!$AN136/Реестр!$T136,"")=0,"",IFERROR(Реестр!$AN136/Реестр!$T136,""))</f>
        <v/>
      </c>
      <c r="AJ136" s="448" t="str">
        <f>IF(IFERROR(Реестр!$AN136/Реестр!$S136,"")=0,"",IFERROR(Реестр!$AN136/Реестр!$S136,""))</f>
        <v/>
      </c>
      <c r="AK136" s="448" t="str">
        <f>IFERROR(Реестр!$AN136/Реестр!$U136,"")</f>
        <v/>
      </c>
      <c r="AL136" s="765">
        <v>1171921</v>
      </c>
      <c r="AM136" s="594">
        <v>1143415</v>
      </c>
      <c r="AN136" s="630"/>
      <c r="AO136" s="535" t="str">
        <f>IF(IFERROR(AZ136/Реестр!$Y136,"")=0,"",IFERROR(AZ136/Реестр!$Y136,""))</f>
        <v/>
      </c>
      <c r="AP136" s="535" t="str">
        <f>IFERROR(Реестр!$AO136-7%,"")</f>
        <v/>
      </c>
      <c r="AQ136" s="13"/>
      <c r="AR136" s="752"/>
      <c r="AS136" s="551" t="str">
        <f>IF(IFERROR(Реестр!$AI136*1000,"")=0,"",IFERROR(Реестр!$AI136*1000,""))</f>
        <v/>
      </c>
      <c r="AT136" s="5" t="str">
        <f>IF(IFERROR(Реестр!$AS136/80,"")=0,"",IFERROR(Реестр!$AS136/80,""))</f>
        <v/>
      </c>
      <c r="AU136" s="4">
        <f t="shared" si="12"/>
        <v>42650.496000000006</v>
      </c>
      <c r="AV136" s="4">
        <f t="shared" si="13"/>
        <v>-42650.496000000006</v>
      </c>
      <c r="AW136" s="4">
        <v>250</v>
      </c>
      <c r="AX136" s="4">
        <f t="shared" si="14"/>
        <v>23386</v>
      </c>
      <c r="AY136" s="4"/>
      <c r="AZ136" s="4" t="str">
        <f t="shared" si="15"/>
        <v/>
      </c>
      <c r="BA136" s="4"/>
      <c r="BB136" s="4"/>
      <c r="BC136" s="4">
        <f>VLOOKUP(K136,'Справочные Данные'!$I$2:$J$262,2,0)</f>
        <v>71581</v>
      </c>
      <c r="BD136" s="4" t="str">
        <f>VLOOKUP(BC136,Z_SD_CUSTOMER!$A$2:$K$1599,10,0)</f>
        <v>54</v>
      </c>
      <c r="BE136" s="4" t="str">
        <f>VLOOKUP(BC136,Z_SD_CUSTOMER!$A$2:$L$1599,11,0)</f>
        <v>SIBERIAN</v>
      </c>
      <c r="BF136" s="4" t="str">
        <f>VLOOKUP(BC136,Z_SD_CUSTOMER!$A$2:$K$1599,11,0)</f>
        <v>SIBERIAN</v>
      </c>
      <c r="BG136" s="4"/>
      <c r="BH136" s="4"/>
    </row>
    <row r="137" spans="1:60" hidden="1">
      <c r="A137" s="235">
        <v>44480</v>
      </c>
      <c r="B137" s="240" t="s">
        <v>59</v>
      </c>
      <c r="C137" s="221"/>
      <c r="D137" s="297" t="s">
        <v>253</v>
      </c>
      <c r="E137" s="63"/>
      <c r="F137" s="481"/>
      <c r="G137" s="240"/>
      <c r="H137" s="240"/>
      <c r="I137" s="240"/>
      <c r="J137" s="240"/>
      <c r="K137" s="646" t="s">
        <v>495</v>
      </c>
      <c r="L137" s="306"/>
      <c r="M137" s="306"/>
      <c r="N137" s="306"/>
      <c r="O137" s="240"/>
      <c r="P137" s="240"/>
      <c r="Q137" s="240"/>
      <c r="R137" s="240"/>
      <c r="S137" s="226">
        <v>1</v>
      </c>
      <c r="T137" s="226">
        <v>562</v>
      </c>
      <c r="U137" s="226"/>
      <c r="V137" s="416">
        <v>2003629</v>
      </c>
      <c r="W137" s="227">
        <v>201480807</v>
      </c>
      <c r="X137" s="253">
        <v>6427850432</v>
      </c>
      <c r="Y137" s="242">
        <v>145259.64000000001</v>
      </c>
      <c r="Z137" s="127"/>
      <c r="AA137" s="127"/>
      <c r="AB137" s="127"/>
      <c r="AC137" s="127">
        <v>14318</v>
      </c>
      <c r="AD137" s="127"/>
      <c r="AE137" s="13" t="str">
        <f>IF((Реестр!$AA137+Реестр!$AB137+Реестр!$AD137)=0,"",(Реестр!$AA137+Реестр!$AB137+Реестр!$AD137))</f>
        <v/>
      </c>
      <c r="AF137" s="13"/>
      <c r="AG137" s="13" t="str">
        <f>IF(IFERROR((Реестр!$AE137-Реестр!$AF137), "")=0,"",IFERROR(Реестр!$AE137-Реестр!$AF137, ""))</f>
        <v/>
      </c>
      <c r="AH137" s="534" t="str">
        <f>IF(IFERROR((Реестр!$AE137/Реестр!$AF137)-100%, "")=0,"",IFERROR((Реестр!$AE137/Реестр!$AF137)-100%, ""))</f>
        <v/>
      </c>
      <c r="AI137" s="448" t="str">
        <f>IF(IFERROR(Реестр!$AN137/Реестр!$T137,"")=0,"",IFERROR(Реестр!$AN137/Реестр!$T137,""))</f>
        <v/>
      </c>
      <c r="AJ137" s="448" t="str">
        <f>IF(IFERROR(Реестр!$AN137/Реестр!$S137,"")=0,"",IFERROR(Реестр!$AN137/Реестр!$S137,""))</f>
        <v/>
      </c>
      <c r="AK137" s="448" t="str">
        <f>IFERROR(Реестр!$AN137/Реестр!$U137,"")</f>
        <v/>
      </c>
      <c r="AL137" s="765">
        <v>1171921</v>
      </c>
      <c r="AM137" s="594">
        <v>1143415</v>
      </c>
      <c r="AN137" s="630"/>
      <c r="AO137" s="535" t="str">
        <f>IF(IFERROR(AZ137/Реестр!$Y137,"")=0,"",IFERROR(AZ137/Реестр!$Y137,""))</f>
        <v/>
      </c>
      <c r="AP137" s="535" t="str">
        <f>IFERROR(Реестр!$AO137-7%,"")</f>
        <v/>
      </c>
      <c r="AQ137" s="13"/>
      <c r="AR137" s="752"/>
      <c r="AS137" s="551" t="str">
        <f>IF(IFERROR(Реестр!$AI137*1000,"")=0,"",IFERROR(Реестр!$AI137*1000,""))</f>
        <v/>
      </c>
      <c r="AT137" s="5" t="str">
        <f>IF(IFERROR(Реестр!$AS137/80,"")=0,"",IFERROR(Реестр!$AS137/80,""))</f>
        <v/>
      </c>
      <c r="AU137" s="4">
        <f t="shared" si="12"/>
        <v>10168.174800000003</v>
      </c>
      <c r="AV137" s="4">
        <f t="shared" si="13"/>
        <v>-10168.174800000003</v>
      </c>
      <c r="AW137" s="4"/>
      <c r="AX137" s="4">
        <f t="shared" si="14"/>
        <v>14318</v>
      </c>
      <c r="AY137" s="4"/>
      <c r="AZ137" s="4" t="str">
        <f t="shared" si="15"/>
        <v/>
      </c>
      <c r="BA137" s="4"/>
      <c r="BB137" s="4"/>
      <c r="BC137" s="4">
        <f>VLOOKUP(K137,'Справочные Данные'!$I$2:$J$262,2,0)</f>
        <v>70894</v>
      </c>
      <c r="BD137" s="4" t="str">
        <f>VLOOKUP(BC137,Z_SD_CUSTOMER!$A$2:$K$1599,10,0)</f>
        <v>54</v>
      </c>
      <c r="BE137" s="4" t="str">
        <f>VLOOKUP(BC137,Z_SD_CUSTOMER!$A$2:$L$1599,11,0)</f>
        <v>SIBERIAN</v>
      </c>
      <c r="BF137" s="4" t="str">
        <f>VLOOKUP(BC137,Z_SD_CUSTOMER!$A$2:$K$1599,11,0)</f>
        <v>SIBERIAN</v>
      </c>
      <c r="BG137" s="4"/>
      <c r="BH137" s="4"/>
    </row>
    <row r="138" spans="1:60" hidden="1">
      <c r="A138" s="220">
        <v>44480</v>
      </c>
      <c r="B138" s="225" t="s">
        <v>59</v>
      </c>
      <c r="C138" s="221"/>
      <c r="D138" s="297" t="s">
        <v>253</v>
      </c>
      <c r="E138" s="63"/>
      <c r="F138" s="480"/>
      <c r="G138" s="225"/>
      <c r="H138" s="225"/>
      <c r="I138" s="225"/>
      <c r="J138" s="225"/>
      <c r="K138" s="646" t="s">
        <v>656</v>
      </c>
      <c r="L138" s="229"/>
      <c r="M138" s="641">
        <v>44484</v>
      </c>
      <c r="N138" s="229"/>
      <c r="O138" s="225"/>
      <c r="P138" s="225"/>
      <c r="Q138" s="225"/>
      <c r="R138" s="225"/>
      <c r="S138" s="226">
        <v>3</v>
      </c>
      <c r="T138" s="226">
        <v>374</v>
      </c>
      <c r="U138" s="340"/>
      <c r="V138" s="414">
        <v>2002748</v>
      </c>
      <c r="W138" s="227">
        <v>201481106</v>
      </c>
      <c r="X138" s="228"/>
      <c r="Y138" s="364">
        <v>114048</v>
      </c>
      <c r="Z138" s="752"/>
      <c r="AA138" s="752"/>
      <c r="AB138" s="752"/>
      <c r="AC138" s="752">
        <v>3916</v>
      </c>
      <c r="AD138" s="752"/>
      <c r="AE138" s="13" t="str">
        <f>IF((Реестр!$AA138+Реестр!$AB138+Реестр!$AD138)=0,"",(Реестр!$AA138+Реестр!$AB138+Реестр!$AD138))</f>
        <v/>
      </c>
      <c r="AF138" s="13"/>
      <c r="AG138" s="13" t="str">
        <f>IF(IFERROR((Реестр!$AE138-Реестр!$AF138), "")=0,"",IFERROR(Реестр!$AE138-Реестр!$AF138, ""))</f>
        <v/>
      </c>
      <c r="AH138" s="534" t="str">
        <f>IF(IFERROR((Реестр!$AE138/Реестр!$AF138)-100%, "")=0,"",IFERROR((Реестр!$AE138/Реестр!$AF138)-100%, ""))</f>
        <v/>
      </c>
      <c r="AI138" s="448" t="str">
        <f>IF(IFERROR(Реестр!$AN138/Реестр!$T138,"")=0,"",IFERROR(Реестр!$AN138/Реестр!$T138,""))</f>
        <v/>
      </c>
      <c r="AJ138" s="448" t="str">
        <f>IF(IFERROR(Реестр!$AN138/Реестр!$S138,"")=0,"",IFERROR(Реестр!$AN138/Реестр!$S138,""))</f>
        <v/>
      </c>
      <c r="AK138" s="448" t="str">
        <f>IFERROR(Реестр!$AN138/Реестр!$U138,"")</f>
        <v/>
      </c>
      <c r="AL138" s="765">
        <v>1171921</v>
      </c>
      <c r="AM138" s="594">
        <v>1143415</v>
      </c>
      <c r="AN138" s="630"/>
      <c r="AO138" s="535" t="str">
        <f>IF(IFERROR(AZ138/Реестр!$Y138,"")=0,"",IFERROR(AZ138/Реестр!$Y138,""))</f>
        <v/>
      </c>
      <c r="AP138" s="535" t="str">
        <f>IFERROR(Реестр!$AO138-7%,"")</f>
        <v/>
      </c>
      <c r="AQ138" s="13"/>
      <c r="AR138" s="752"/>
      <c r="AS138" s="551" t="str">
        <f>IF(IFERROR(Реестр!$AI138*1000,"")=0,"",IFERROR(Реестр!$AI138*1000,""))</f>
        <v/>
      </c>
      <c r="AT138" s="5" t="str">
        <f>IF(IFERROR(Реестр!$AS138/80,"")=0,"",IFERROR(Реестр!$AS138/80,""))</f>
        <v/>
      </c>
      <c r="AU138" s="4">
        <f t="shared" si="12"/>
        <v>7983.3600000000006</v>
      </c>
      <c r="AV138" s="4">
        <f t="shared" si="13"/>
        <v>-7983.3600000000006</v>
      </c>
      <c r="AW138" s="4"/>
      <c r="AX138" s="4">
        <f t="shared" si="14"/>
        <v>3916</v>
      </c>
      <c r="AY138" s="4"/>
      <c r="AZ138" s="4" t="str">
        <f t="shared" si="15"/>
        <v/>
      </c>
      <c r="BA138" s="4"/>
      <c r="BB138" s="4"/>
      <c r="BC138" s="4">
        <f>VLOOKUP(K138,'Справочные Данные'!$I$2:$J$262,2,0)</f>
        <v>80076</v>
      </c>
      <c r="BD138" s="4" t="str">
        <f>VLOOKUP(BC138,Z_SD_CUSTOMER!$A$2:$K$1599,10,0)</f>
        <v>03</v>
      </c>
      <c r="BE138" s="4" t="str">
        <f>VLOOKUP(BC138,Z_SD_CUSTOMER!$A$2:$L$1599,11,0)</f>
        <v>URAL</v>
      </c>
      <c r="BF138" s="4" t="str">
        <f>VLOOKUP(BC138,Z_SD_CUSTOMER!$A$2:$K$1599,11,0)</f>
        <v>URAL</v>
      </c>
      <c r="BG138" s="4"/>
      <c r="BH138" s="4"/>
    </row>
    <row r="139" spans="1:60" hidden="1">
      <c r="A139" s="235">
        <v>44480</v>
      </c>
      <c r="B139" s="240" t="s">
        <v>59</v>
      </c>
      <c r="C139" s="221"/>
      <c r="D139" s="297" t="s">
        <v>253</v>
      </c>
      <c r="E139" s="63"/>
      <c r="F139" s="481"/>
      <c r="G139" s="240"/>
      <c r="H139" s="240"/>
      <c r="I139" s="240"/>
      <c r="J139" s="240"/>
      <c r="K139" s="646" t="s">
        <v>646</v>
      </c>
      <c r="L139" s="306"/>
      <c r="M139" s="575">
        <v>44487</v>
      </c>
      <c r="N139" s="306"/>
      <c r="O139" s="240"/>
      <c r="P139" s="240"/>
      <c r="Q139" s="240"/>
      <c r="R139" s="240"/>
      <c r="S139" s="226">
        <v>1</v>
      </c>
      <c r="T139" s="226">
        <v>55</v>
      </c>
      <c r="U139" s="340"/>
      <c r="V139" s="409">
        <v>2003733</v>
      </c>
      <c r="W139" s="417">
        <v>201480907</v>
      </c>
      <c r="X139" s="253"/>
      <c r="Y139" s="294">
        <v>33134.400000000001</v>
      </c>
      <c r="Z139" s="127"/>
      <c r="AA139" s="127"/>
      <c r="AB139" s="127"/>
      <c r="AC139" s="127">
        <v>3006</v>
      </c>
      <c r="AD139" s="127"/>
      <c r="AE139" s="13" t="str">
        <f>IF((Реестр!$AA139+Реестр!$AB139+Реестр!$AD139)=0,"",(Реестр!$AA139+Реестр!$AB139+Реестр!$AD139))</f>
        <v/>
      </c>
      <c r="AF139" s="13"/>
      <c r="AG139" s="13" t="str">
        <f>IF(IFERROR((Реестр!$AE139-Реестр!$AF139), "")=0,"",IFERROR(Реестр!$AE139-Реестр!$AF139, ""))</f>
        <v/>
      </c>
      <c r="AH139" s="534" t="str">
        <f>IF(IFERROR((Реестр!$AE139/Реестр!$AF139)-100%, "")=0,"",IFERROR((Реестр!$AE139/Реестр!$AF139)-100%, ""))</f>
        <v/>
      </c>
      <c r="AI139" s="448" t="str">
        <f>IF(IFERROR(Реестр!$AN139/Реестр!$T139,"")=0,"",IFERROR(Реестр!$AN139/Реестр!$T139,""))</f>
        <v/>
      </c>
      <c r="AJ139" s="448" t="str">
        <f>IF(IFERROR(Реестр!$AN139/Реестр!$S139,"")=0,"",IFERROR(Реестр!$AN139/Реестр!$S139,""))</f>
        <v/>
      </c>
      <c r="AK139" s="448" t="str">
        <f>IFERROR(Реестр!$AN139/Реестр!$U139,"")</f>
        <v/>
      </c>
      <c r="AL139" s="765">
        <v>1171921</v>
      </c>
      <c r="AM139" s="594">
        <v>1143415</v>
      </c>
      <c r="AN139" s="630"/>
      <c r="AO139" s="535" t="str">
        <f>IF(IFERROR(AZ139/Реестр!$Y139,"")=0,"",IFERROR(AZ139/Реестр!$Y139,""))</f>
        <v/>
      </c>
      <c r="AP139" s="535" t="str">
        <f>IFERROR(Реестр!$AO139-7%,"")</f>
        <v/>
      </c>
      <c r="AQ139" s="13"/>
      <c r="AR139" s="752"/>
      <c r="AS139" s="551" t="str">
        <f>IF(IFERROR(Реестр!$AI139*1000,"")=0,"",IFERROR(Реестр!$AI139*1000,""))</f>
        <v/>
      </c>
      <c r="AT139" s="5" t="str">
        <f>IF(IFERROR(Реестр!$AS139/80,"")=0,"",IFERROR(Реестр!$AS139/80,""))</f>
        <v/>
      </c>
      <c r="AU139" s="4">
        <f t="shared" si="12"/>
        <v>2319.4080000000004</v>
      </c>
      <c r="AV139" s="4">
        <f t="shared" si="13"/>
        <v>-2319.4080000000004</v>
      </c>
      <c r="AW139" s="4"/>
      <c r="AX139" s="4">
        <f t="shared" si="14"/>
        <v>3006</v>
      </c>
      <c r="AY139" s="4"/>
      <c r="AZ139" s="4" t="str">
        <f t="shared" si="15"/>
        <v/>
      </c>
      <c r="BA139" s="4"/>
      <c r="BB139" s="4"/>
      <c r="BC139" s="4">
        <f>VLOOKUP(K139,'Справочные Данные'!$I$2:$J$262,2,0)</f>
        <v>71278</v>
      </c>
      <c r="BD139" s="4" t="str">
        <f>VLOOKUP(BC139,Z_SD_CUSTOMER!$A$2:$K$1599,10,0)</f>
        <v>64</v>
      </c>
      <c r="BE139" s="4" t="str">
        <f>VLOOKUP(BC139,Z_SD_CUSTOMER!$A$2:$L$1599,11,0)</f>
        <v>SOUTHERN</v>
      </c>
      <c r="BF139" s="4" t="str">
        <f>VLOOKUP(BC139,Z_SD_CUSTOMER!$A$2:$K$1599,11,0)</f>
        <v>SOUTHERN</v>
      </c>
      <c r="BG139" s="4"/>
      <c r="BH139" s="4"/>
    </row>
    <row r="140" spans="1:60" hidden="1">
      <c r="A140" s="220">
        <v>44480</v>
      </c>
      <c r="B140" s="225" t="s">
        <v>58</v>
      </c>
      <c r="C140" s="221"/>
      <c r="D140" s="296" t="s">
        <v>425</v>
      </c>
      <c r="E140" s="51"/>
      <c r="F140" s="480"/>
      <c r="G140" s="225"/>
      <c r="H140" s="225"/>
      <c r="I140" s="225"/>
      <c r="J140" s="225"/>
      <c r="K140" s="646" t="s">
        <v>552</v>
      </c>
      <c r="L140" s="301"/>
      <c r="M140" s="301"/>
      <c r="N140" s="458"/>
      <c r="O140" s="225" t="s">
        <v>123</v>
      </c>
      <c r="P140" s="225">
        <v>44480</v>
      </c>
      <c r="Q140" s="225" t="s">
        <v>50</v>
      </c>
      <c r="R140" s="225"/>
      <c r="S140" s="248">
        <v>1</v>
      </c>
      <c r="T140" s="248">
        <v>113</v>
      </c>
      <c r="U140" s="248"/>
      <c r="V140" s="260">
        <v>2003379</v>
      </c>
      <c r="W140" s="249">
        <v>201481229</v>
      </c>
      <c r="X140" s="260">
        <v>2140091918191</v>
      </c>
      <c r="Y140" s="345">
        <v>27773.279999999999</v>
      </c>
      <c r="Z140" s="752"/>
      <c r="AA140" s="752">
        <v>15200</v>
      </c>
      <c r="AB140" s="752"/>
      <c r="AC140" s="752"/>
      <c r="AD140" s="752"/>
      <c r="AE140" s="13">
        <f>IF((Реестр!$AA140+Реестр!$AB140+Реестр!$AD140)=0,"",(Реестр!$AA140+Реестр!$AB140+Реестр!$AD140))</f>
        <v>15200</v>
      </c>
      <c r="AF140" s="13">
        <v>15200</v>
      </c>
      <c r="AG140" s="13" t="str">
        <f>IF(IFERROR((Реестр!$AE140-Реестр!$AF140), "")=0,"",IFERROR(Реестр!$AE140-Реестр!$AF140, ""))</f>
        <v/>
      </c>
      <c r="AH140" s="534" t="str">
        <f>IF(IFERROR((Реестр!$AE140/Реестр!$AF140)-100%, "")=0,"",IFERROR((Реестр!$AE140/Реестр!$AF140)-100%, ""))</f>
        <v/>
      </c>
      <c r="AI140" s="448">
        <f>IF(IFERROR(Реестр!$AN140/Реестр!$T140,"")=0,"",IFERROR(Реестр!$AN140/Реестр!$T140,""))</f>
        <v>52.595155709342556</v>
      </c>
      <c r="AJ140" s="448">
        <f>IF(IFERROR(Реестр!$AN140/Реестр!$S140,"")=0,"",IFERROR(Реестр!$AN140/Реестр!$S140,""))</f>
        <v>5943.2525951557091</v>
      </c>
      <c r="AK140" s="448" t="str">
        <f>IFERROR(Реестр!$AN140/Реестр!$U140,"")</f>
        <v/>
      </c>
      <c r="AL140" s="765">
        <v>1171922</v>
      </c>
      <c r="AM140" s="594">
        <v>1143416</v>
      </c>
      <c r="AN140" s="630">
        <f>Реестр!$T140/(Реестр!$T140+T141)*Реестр!$AA140</f>
        <v>5943.2525951557091</v>
      </c>
      <c r="AO140" s="535">
        <f>IF(IFERROR(AZ140/Реестр!$Y140,"")=0,"",IFERROR(AZ140/Реестр!$Y140,""))</f>
        <v>0.21399174296862702</v>
      </c>
      <c r="AP140" s="535">
        <f>IFERROR(Реестр!$AO140-7%,"")</f>
        <v>0.14399174296862702</v>
      </c>
      <c r="AQ140" s="13"/>
      <c r="AR140" s="752"/>
      <c r="AS140" s="551">
        <f>IF(IFERROR(Реестр!$AI140*1000,"")=0,"",IFERROR(Реестр!$AI140*1000,""))</f>
        <v>52595.155709342558</v>
      </c>
      <c r="AT140" s="5">
        <f>IF(IFERROR(Реестр!$AS140/80,"")=0,"",IFERROR(Реестр!$AS140/80,""))</f>
        <v>657.43944636678202</v>
      </c>
      <c r="AU140" s="4">
        <f t="shared" si="12"/>
        <v>1944.1296000000002</v>
      </c>
      <c r="AV140" s="4">
        <f t="shared" si="13"/>
        <v>3999.1229951557088</v>
      </c>
      <c r="AW140" s="4"/>
      <c r="AX140" s="4" t="str">
        <f t="shared" si="14"/>
        <v/>
      </c>
      <c r="AY140" s="4"/>
      <c r="AZ140" s="4">
        <f t="shared" si="15"/>
        <v>5943.2525951557091</v>
      </c>
      <c r="BA140" s="4"/>
      <c r="BB140" s="4"/>
      <c r="BC140" s="4">
        <f>VLOOKUP(K140,'Справочные Данные'!$I$2:$J$262,2,0)</f>
        <v>71742</v>
      </c>
      <c r="BD140" s="4" t="str">
        <f>VLOOKUP(BC140,Z_SD_CUSTOMER!$A$2:$K$1599,10,0)</f>
        <v>50</v>
      </c>
      <c r="BE140" s="4" t="str">
        <f>VLOOKUP(BC140,Z_SD_CUSTOMER!$A$2:$L$1599,11,0)</f>
        <v>CENTRAL</v>
      </c>
      <c r="BF140" s="4" t="str">
        <f>VLOOKUP(BC140,Z_SD_CUSTOMER!$A$2:$K$1599,11,0)</f>
        <v>CENTRAL</v>
      </c>
      <c r="BG140" s="4">
        <v>250178</v>
      </c>
      <c r="BH140" s="4"/>
    </row>
    <row r="141" spans="1:60" hidden="1">
      <c r="A141" s="235">
        <v>44480</v>
      </c>
      <c r="B141" s="240" t="s">
        <v>58</v>
      </c>
      <c r="C141" s="221"/>
      <c r="D141" s="296" t="s">
        <v>425</v>
      </c>
      <c r="E141" s="51"/>
      <c r="F141" s="481"/>
      <c r="G141" s="240"/>
      <c r="H141" s="240"/>
      <c r="I141" s="240"/>
      <c r="J141" s="240"/>
      <c r="K141" s="646" t="s">
        <v>552</v>
      </c>
      <c r="L141" s="301"/>
      <c r="M141" s="301"/>
      <c r="N141" s="458"/>
      <c r="O141" s="240"/>
      <c r="P141" s="240"/>
      <c r="Q141" s="240"/>
      <c r="R141" s="240"/>
      <c r="S141" s="340">
        <v>1</v>
      </c>
      <c r="T141" s="340">
        <v>176</v>
      </c>
      <c r="U141" s="340"/>
      <c r="V141" s="241">
        <v>2003377</v>
      </c>
      <c r="W141" s="411">
        <v>201481231</v>
      </c>
      <c r="X141" s="241">
        <v>2140091918189</v>
      </c>
      <c r="Y141" s="242">
        <v>48213</v>
      </c>
      <c r="Z141" s="127"/>
      <c r="AA141" s="127"/>
      <c r="AB141" s="127"/>
      <c r="AC141" s="127"/>
      <c r="AD141" s="127"/>
      <c r="AE141" s="13" t="str">
        <f>IF((Реестр!$AA141+Реестр!$AB141+Реестр!$AD141)=0,"",(Реестр!$AA141+Реестр!$AB141+Реестр!$AD141))</f>
        <v/>
      </c>
      <c r="AF141" s="13"/>
      <c r="AG141" s="13" t="str">
        <f>IF(IFERROR((Реестр!$AE141-Реестр!$AF141), "")=0,"",IFERROR(Реестр!$AE141-Реестр!$AF141, ""))</f>
        <v/>
      </c>
      <c r="AH141" s="534" t="str">
        <f>IF(IFERROR((Реестр!$AE141/Реестр!$AF141)-100%, "")=0,"",IFERROR((Реестр!$AE141/Реестр!$AF141)-100%, ""))</f>
        <v/>
      </c>
      <c r="AI141" s="448">
        <f>IF(IFERROR(Реестр!$AN141/Реестр!$T141,"")=0,"",IFERROR(Реестр!$AN141/Реестр!$T141,""))</f>
        <v>52.595155709342563</v>
      </c>
      <c r="AJ141" s="448">
        <f>IF(IFERROR(Реестр!$AN141/Реестр!$S141,"")=0,"",IFERROR(Реестр!$AN141/Реестр!$S141,""))</f>
        <v>9256.7474048442909</v>
      </c>
      <c r="AK141" s="448" t="str">
        <f>IFERROR(Реестр!$AN141/Реестр!$U141,"")</f>
        <v/>
      </c>
      <c r="AL141" s="765">
        <v>1171922</v>
      </c>
      <c r="AM141" s="594">
        <v>1143416</v>
      </c>
      <c r="AN141" s="630">
        <f>((T141/(T141+T140))*AA140)</f>
        <v>9256.7474048442909</v>
      </c>
      <c r="AO141" s="535">
        <f>IF(IFERROR(AZ141/Реестр!$Y141,"")=0,"",IFERROR(AZ141/Реестр!$Y141,""))</f>
        <v>0.19199691794421195</v>
      </c>
      <c r="AP141" s="535">
        <f>IFERROR(Реестр!$AO141-7%,"")</f>
        <v>0.12199691794421194</v>
      </c>
      <c r="AQ141" s="13"/>
      <c r="AR141" s="752"/>
      <c r="AS141" s="551">
        <f>IF(IFERROR(Реестр!$AI141*1000,"")=0,"",IFERROR(Реестр!$AI141*1000,""))</f>
        <v>52595.155709342565</v>
      </c>
      <c r="AT141" s="5">
        <f>IF(IFERROR(Реестр!$AS141/80,"")=0,"",IFERROR(Реестр!$AS141/80,""))</f>
        <v>657.43944636678202</v>
      </c>
      <c r="AU141" s="4">
        <f t="shared" si="12"/>
        <v>3374.9100000000003</v>
      </c>
      <c r="AV141" s="4">
        <f t="shared" si="13"/>
        <v>5881.8374048442911</v>
      </c>
      <c r="AW141" s="4"/>
      <c r="AX141" s="4" t="str">
        <f t="shared" si="14"/>
        <v/>
      </c>
      <c r="AY141" s="4"/>
      <c r="AZ141" s="4">
        <f t="shared" si="15"/>
        <v>9256.7474048442909</v>
      </c>
      <c r="BA141" s="4"/>
      <c r="BB141" s="4"/>
      <c r="BC141" s="4">
        <f>VLOOKUP(K141,'Справочные Данные'!$I$2:$J$262,2,0)</f>
        <v>71742</v>
      </c>
      <c r="BD141" s="4" t="str">
        <f>VLOOKUP(BC141,Z_SD_CUSTOMER!$A$2:$K$1599,10,0)</f>
        <v>50</v>
      </c>
      <c r="BE141" s="4" t="str">
        <f>VLOOKUP(BC141,Z_SD_CUSTOMER!$A$2:$L$1599,11,0)</f>
        <v>CENTRAL</v>
      </c>
      <c r="BF141" s="4" t="str">
        <f>VLOOKUP(BC141,Z_SD_CUSTOMER!$A$2:$K$1599,11,0)</f>
        <v>CENTRAL</v>
      </c>
      <c r="BG141" s="4">
        <v>250178</v>
      </c>
      <c r="BH141" s="4"/>
    </row>
    <row r="142" spans="1:60" hidden="1">
      <c r="A142" s="220">
        <v>44480</v>
      </c>
      <c r="B142" s="225" t="s">
        <v>57</v>
      </c>
      <c r="C142" s="222"/>
      <c r="D142" s="296" t="s">
        <v>257</v>
      </c>
      <c r="E142" s="51"/>
      <c r="F142" s="480"/>
      <c r="G142" s="225"/>
      <c r="H142" s="225"/>
      <c r="I142" s="225"/>
      <c r="J142" s="225"/>
      <c r="K142" s="646" t="s">
        <v>612</v>
      </c>
      <c r="L142" s="301"/>
      <c r="M142" s="301"/>
      <c r="N142" s="458"/>
      <c r="O142" s="225" t="s">
        <v>191</v>
      </c>
      <c r="P142" s="225">
        <v>44481</v>
      </c>
      <c r="Q142" s="225"/>
      <c r="R142" s="225"/>
      <c r="S142" s="248">
        <v>7</v>
      </c>
      <c r="T142" s="248">
        <v>6584</v>
      </c>
      <c r="U142" s="248"/>
      <c r="V142" s="260">
        <v>2001765</v>
      </c>
      <c r="W142" s="249">
        <v>201481066</v>
      </c>
      <c r="X142" s="249"/>
      <c r="Y142" s="263">
        <v>1985433</v>
      </c>
      <c r="Z142" s="752"/>
      <c r="AA142" s="752">
        <v>23728</v>
      </c>
      <c r="AB142" s="752"/>
      <c r="AC142" s="752"/>
      <c r="AD142" s="752"/>
      <c r="AE142" s="13">
        <f>IF((Реестр!$AA142+Реестр!$AB142+Реестр!$AD142)=0,"",(Реестр!$AA142+Реестр!$AB142+Реестр!$AD142))</f>
        <v>23728</v>
      </c>
      <c r="AF142" s="13">
        <v>19491</v>
      </c>
      <c r="AG142" s="13">
        <f>IF(IFERROR((Реестр!$AE142-Реестр!$AF142), "")=0,"",IFERROR(Реестр!$AE142-Реестр!$AF142, ""))</f>
        <v>4237</v>
      </c>
      <c r="AH142" s="534">
        <f>IF(IFERROR((Реестр!$AE142/Реестр!$AF142)-100%, "")=0,"",IFERROR((Реестр!$AE142/Реестр!$AF142)-100%, ""))</f>
        <v>0.21738238161202617</v>
      </c>
      <c r="AI142" s="448">
        <f>IF(IFERROR(Реестр!$AN142/Реестр!$T142,"")=0,"",IFERROR(Реестр!$AN142/Реестр!$T142,""))</f>
        <v>3.6038882138517621</v>
      </c>
      <c r="AJ142" s="448">
        <f>IF(IFERROR(Реестр!$AN142/Реестр!$S142,"")=0,"",IFERROR(Реестр!$AN142/Реестр!$S142,""))</f>
        <v>3389.7142857142858</v>
      </c>
      <c r="AK142" s="448" t="str">
        <f>IFERROR(Реестр!$AN142/Реестр!$U142,"")</f>
        <v/>
      </c>
      <c r="AL142" s="765">
        <v>1171923</v>
      </c>
      <c r="AM142" s="594">
        <v>1143417</v>
      </c>
      <c r="AN142" s="630">
        <f>((T142/(T142))*AE142)</f>
        <v>23728</v>
      </c>
      <c r="AO142" s="535">
        <f>IF(IFERROR(AZ142/Реестр!$Y142,"")=0,"",IFERROR(AZ142/Реестр!$Y142,""))</f>
        <v>1.1951045439458295E-2</v>
      </c>
      <c r="AP142" s="535">
        <f>IFERROR(Реестр!$AO142-7%,"")</f>
        <v>-5.804895456054171E-2</v>
      </c>
      <c r="AQ142" s="13"/>
      <c r="AR142" s="752"/>
      <c r="AS142" s="551">
        <f>IF(IFERROR(Реестр!$AI142*1000,"")=0,"",IFERROR(Реестр!$AI142*1000,""))</f>
        <v>3603.888213851762</v>
      </c>
      <c r="AT142" s="5">
        <f>IF(IFERROR(Реестр!$AS142/80,"")=0,"",IFERROR(Реестр!$AS142/80,""))</f>
        <v>45.048602673147023</v>
      </c>
      <c r="AU142" s="4">
        <f t="shared" si="12"/>
        <v>138980.31000000003</v>
      </c>
      <c r="AV142" s="4">
        <f t="shared" si="13"/>
        <v>-115252.31000000003</v>
      </c>
      <c r="AW142" s="4"/>
      <c r="AX142" s="4" t="str">
        <f t="shared" si="14"/>
        <v/>
      </c>
      <c r="AY142" s="4"/>
      <c r="AZ142" s="4">
        <f t="shared" si="15"/>
        <v>23728</v>
      </c>
      <c r="BA142" s="4"/>
      <c r="BB142" s="4"/>
      <c r="BC142" s="4">
        <f>VLOOKUP(K142,'Справочные Данные'!$I$2:$J$262,2,0)</f>
        <v>80587</v>
      </c>
      <c r="BD142" s="4" t="str">
        <f>VLOOKUP(BC142,Z_SD_CUSTOMER!$A$2:$K$1599,10,0)</f>
        <v>50</v>
      </c>
      <c r="BE142" s="4" t="str">
        <f>VLOOKUP(BC142,Z_SD_CUSTOMER!$A$2:$L$1599,11,0)</f>
        <v>CENTRAL</v>
      </c>
      <c r="BF142" s="4" t="str">
        <f>VLOOKUP(BC142,Z_SD_CUSTOMER!$A$2:$K$1599,11,0)</f>
        <v>CENTRAL</v>
      </c>
      <c r="BG142" s="4">
        <v>351</v>
      </c>
      <c r="BH142" s="4"/>
    </row>
    <row r="143" spans="1:60" hidden="1">
      <c r="A143" s="235">
        <v>44480</v>
      </c>
      <c r="B143" s="240" t="s">
        <v>58</v>
      </c>
      <c r="C143" s="222"/>
      <c r="D143" s="418" t="s">
        <v>257</v>
      </c>
      <c r="E143" s="521"/>
      <c r="F143" s="482" t="s">
        <v>142</v>
      </c>
      <c r="G143" s="240"/>
      <c r="H143" s="240"/>
      <c r="I143" s="240"/>
      <c r="J143" s="240"/>
      <c r="K143" s="646" t="s">
        <v>532</v>
      </c>
      <c r="L143" s="301"/>
      <c r="M143" s="301"/>
      <c r="N143" s="458"/>
      <c r="O143" s="240" t="s">
        <v>145</v>
      </c>
      <c r="P143" s="240">
        <v>44481</v>
      </c>
      <c r="Q143" s="240" t="s">
        <v>146</v>
      </c>
      <c r="R143" s="240"/>
      <c r="S143" s="248">
        <v>2</v>
      </c>
      <c r="T143" s="248">
        <v>528</v>
      </c>
      <c r="U143" s="248"/>
      <c r="V143" s="27">
        <v>2003724</v>
      </c>
      <c r="W143" s="249">
        <v>201480903</v>
      </c>
      <c r="X143" s="249"/>
      <c r="Y143" s="251">
        <v>156166.56</v>
      </c>
      <c r="Z143" s="127"/>
      <c r="AA143" s="127">
        <v>4550</v>
      </c>
      <c r="AB143" s="127"/>
      <c r="AC143" s="127"/>
      <c r="AD143" s="127"/>
      <c r="AE143" s="13">
        <f>IF((Реестр!$AA143+Реестр!$AB143+Реестр!$AD143)=0,"",(Реестр!$AA143+Реестр!$AB143+Реестр!$AD143))</f>
        <v>4550</v>
      </c>
      <c r="AF143" s="13">
        <v>4550</v>
      </c>
      <c r="AG143" s="13" t="str">
        <f>IF(IFERROR((Реестр!$AE143-Реестр!$AF143), "")=0,"",IFERROR(Реестр!$AE143-Реестр!$AF143, ""))</f>
        <v/>
      </c>
      <c r="AH143" s="534" t="str">
        <f>IF(IFERROR((Реестр!$AE143/Реестр!$AF143)-100%, "")=0,"",IFERROR((Реестр!$AE143/Реестр!$AF143)-100%, ""))</f>
        <v/>
      </c>
      <c r="AI143" s="448">
        <f>IF(IFERROR(Реестр!$AN143/Реестр!$T143,"")=0,"",IFERROR(Реестр!$AN143/Реестр!$T143,""))</f>
        <v>7.7118644067796609</v>
      </c>
      <c r="AJ143" s="448">
        <f>IF(IFERROR(Реестр!$AN143/Реестр!$S143,"")=0,"",IFERROR(Реестр!$AN143/Реестр!$S143,""))</f>
        <v>2035.9322033898304</v>
      </c>
      <c r="AK143" s="448" t="str">
        <f>IFERROR(Реестр!$AN143/Реестр!$U143,"")</f>
        <v/>
      </c>
      <c r="AL143" s="594">
        <v>1171924</v>
      </c>
      <c r="AM143" s="594">
        <v>1143418</v>
      </c>
      <c r="AN143" s="630">
        <f>Реестр!$T143/(Реестр!$T143+T144)*Реестр!$AA143</f>
        <v>4071.8644067796608</v>
      </c>
      <c r="AO143" s="535">
        <f>IF(IFERROR(AZ143/Реестр!$Y143,"")=0,"",IFERROR(AZ143/Реестр!$Y143,""))</f>
        <v>2.6073856059707412E-2</v>
      </c>
      <c r="AP143" s="535">
        <f>IFERROR(Реестр!$AO143-7%,"")</f>
        <v>-4.3926143940292595E-2</v>
      </c>
      <c r="AQ143" s="13"/>
      <c r="AR143" s="752"/>
      <c r="AS143" s="551">
        <f>IF(IFERROR(Реестр!$AI143*1000,"")=0,"",IFERROR(Реестр!$AI143*1000,""))</f>
        <v>7711.8644067796613</v>
      </c>
      <c r="AT143" s="5">
        <f>IF(IFERROR(Реестр!$AS143/80,"")=0,"",IFERROR(Реестр!$AS143/80,""))</f>
        <v>96.398305084745772</v>
      </c>
      <c r="AU143" s="4">
        <f t="shared" si="12"/>
        <v>10931.6592</v>
      </c>
      <c r="AV143" s="4">
        <f t="shared" si="13"/>
        <v>-6859.7947932203388</v>
      </c>
      <c r="AW143" s="4"/>
      <c r="AX143" s="4" t="str">
        <f t="shared" si="14"/>
        <v/>
      </c>
      <c r="AY143" s="4"/>
      <c r="AZ143" s="4">
        <f t="shared" si="15"/>
        <v>4071.8644067796608</v>
      </c>
      <c r="BA143" s="4"/>
      <c r="BB143" s="4"/>
      <c r="BC143" s="4">
        <f>VLOOKUP(K143,'Справочные Данные'!$I$2:$J$262,2,0)</f>
        <v>80378</v>
      </c>
      <c r="BD143" s="4" t="str">
        <f>VLOOKUP(BC143,Z_SD_CUSTOMER!$A$2:$K$1599,10,0)</f>
        <v>52</v>
      </c>
      <c r="BE143" s="4" t="str">
        <f>VLOOKUP(BC143,Z_SD_CUSTOMER!$A$2:$L$1599,11,0)</f>
        <v>VOLGA</v>
      </c>
      <c r="BF143" s="4" t="str">
        <f>VLOOKUP(BC143,Z_SD_CUSTOMER!$A$2:$K$1599,11,0)</f>
        <v>VOLGA</v>
      </c>
      <c r="BG143" s="4">
        <v>351</v>
      </c>
      <c r="BH143" s="4"/>
    </row>
    <row r="144" spans="1:60" hidden="1">
      <c r="A144" s="220">
        <v>44480</v>
      </c>
      <c r="B144" s="225"/>
      <c r="C144" s="222"/>
      <c r="D144" s="418" t="s">
        <v>257</v>
      </c>
      <c r="E144" s="521"/>
      <c r="F144" s="483"/>
      <c r="G144" s="225"/>
      <c r="H144" s="225"/>
      <c r="I144" s="225"/>
      <c r="J144" s="225"/>
      <c r="K144" s="646" t="s">
        <v>532</v>
      </c>
      <c r="L144" s="306"/>
      <c r="M144" s="306"/>
      <c r="N144" s="306"/>
      <c r="O144" s="225"/>
      <c r="P144" s="225"/>
      <c r="Q144" s="225"/>
      <c r="R144" s="225"/>
      <c r="S144" s="226">
        <v>1</v>
      </c>
      <c r="T144" s="226">
        <v>62</v>
      </c>
      <c r="U144" s="340"/>
      <c r="V144" s="414">
        <v>2003726</v>
      </c>
      <c r="W144" s="227">
        <v>201480904</v>
      </c>
      <c r="X144" s="227"/>
      <c r="Y144" s="364">
        <v>11208.48</v>
      </c>
      <c r="Z144" s="752"/>
      <c r="AA144" s="752"/>
      <c r="AB144" s="752"/>
      <c r="AC144" s="752"/>
      <c r="AD144" s="752"/>
      <c r="AE144" s="13" t="str">
        <f>IF((Реестр!$AA144+Реестр!$AB144+Реестр!$AD144)=0,"",(Реестр!$AA144+Реестр!$AB144+Реестр!$AD144))</f>
        <v/>
      </c>
      <c r="AF144" s="13"/>
      <c r="AG144" s="13" t="str">
        <f>IF(IFERROR((Реестр!$AE144-Реестр!$AF144), "")=0,"",IFERROR(Реестр!$AE144-Реестр!$AF144, ""))</f>
        <v/>
      </c>
      <c r="AH144" s="534" t="str">
        <f>IF(IFERROR((Реестр!$AE144/Реестр!$AF144)-100%, "")=0,"",IFERROR((Реестр!$AE144/Реестр!$AF144)-100%, ""))</f>
        <v/>
      </c>
      <c r="AI144" s="448">
        <f>IF(IFERROR(Реестр!$AN144/Реестр!$T144,"")=0,"",IFERROR(Реестр!$AN144/Реестр!$T144,""))</f>
        <v>7.71186440677966</v>
      </c>
      <c r="AJ144" s="448">
        <f>IF(IFERROR(Реестр!$AN144/Реестр!$S144,"")=0,"",IFERROR(Реестр!$AN144/Реестр!$S144,""))</f>
        <v>478.13559322033893</v>
      </c>
      <c r="AK144" s="448" t="str">
        <f>IFERROR(Реестр!$AN144/Реестр!$U144,"")</f>
        <v/>
      </c>
      <c r="AL144" s="594">
        <v>1171924</v>
      </c>
      <c r="AM144" s="594">
        <v>1143418</v>
      </c>
      <c r="AN144" s="630">
        <f>((T144/(T144+T143))*AA143)</f>
        <v>478.13559322033893</v>
      </c>
      <c r="AO144" s="535">
        <f>IF(IFERROR(AZ144/Реестр!$Y144,"")=0,"",IFERROR(AZ144/Реестр!$Y144,""))</f>
        <v>4.2658379478782045E-2</v>
      </c>
      <c r="AP144" s="535">
        <f>IFERROR(Реестр!$AO144-7%,"")</f>
        <v>-2.7341620521217962E-2</v>
      </c>
      <c r="AQ144" s="13"/>
      <c r="AR144" s="752"/>
      <c r="AS144" s="551">
        <f>IF(IFERROR(Реестр!$AI144*1000,"")=0,"",IFERROR(Реестр!$AI144*1000,""))</f>
        <v>7711.8644067796604</v>
      </c>
      <c r="AT144" s="5">
        <f>IF(IFERROR(Реестр!$AS144/80,"")=0,"",IFERROR(Реестр!$AS144/80,""))</f>
        <v>96.398305084745758</v>
      </c>
      <c r="AU144" s="4">
        <f t="shared" si="12"/>
        <v>784.59360000000004</v>
      </c>
      <c r="AV144" s="4">
        <f t="shared" si="13"/>
        <v>-306.4580067796611</v>
      </c>
      <c r="AW144" s="4"/>
      <c r="AX144" s="4" t="str">
        <f t="shared" si="14"/>
        <v/>
      </c>
      <c r="AY144" s="4"/>
      <c r="AZ144" s="4">
        <f t="shared" si="15"/>
        <v>478.13559322033893</v>
      </c>
      <c r="BA144" s="4"/>
      <c r="BB144" s="4"/>
      <c r="BC144" s="4">
        <f>VLOOKUP(K144,'Справочные Данные'!$I$2:$J$262,2,0)</f>
        <v>80378</v>
      </c>
      <c r="BD144" s="4" t="str">
        <f>VLOOKUP(BC144,Z_SD_CUSTOMER!$A$2:$K$1599,10,0)</f>
        <v>52</v>
      </c>
      <c r="BE144" s="4" t="str">
        <f>VLOOKUP(BC144,Z_SD_CUSTOMER!$A$2:$L$1599,11,0)</f>
        <v>VOLGA</v>
      </c>
      <c r="BF144" s="4" t="str">
        <f>VLOOKUP(BC144,Z_SD_CUSTOMER!$A$2:$K$1599,11,0)</f>
        <v>VOLGA</v>
      </c>
      <c r="BG144" s="4">
        <v>351</v>
      </c>
      <c r="BH144" s="4"/>
    </row>
    <row r="145" spans="1:60" hidden="1">
      <c r="A145" s="235">
        <v>44481</v>
      </c>
      <c r="B145" s="240" t="s">
        <v>57</v>
      </c>
      <c r="C145" s="221"/>
      <c r="D145" s="296" t="s">
        <v>425</v>
      </c>
      <c r="E145" s="474"/>
      <c r="F145" s="481"/>
      <c r="G145" s="240"/>
      <c r="H145" s="240"/>
      <c r="I145" s="240"/>
      <c r="J145" s="240"/>
      <c r="K145" s="646" t="s">
        <v>619</v>
      </c>
      <c r="L145" s="301"/>
      <c r="M145" s="301"/>
      <c r="N145" s="458"/>
      <c r="O145" s="240" t="s">
        <v>103</v>
      </c>
      <c r="P145" s="240">
        <v>44482</v>
      </c>
      <c r="Q145" s="240"/>
      <c r="R145" s="240"/>
      <c r="S145" s="248">
        <f>3+1</f>
        <v>4</v>
      </c>
      <c r="T145" s="248">
        <f>1391+7</f>
        <v>1398</v>
      </c>
      <c r="U145" s="248"/>
      <c r="V145" s="250">
        <v>2002232</v>
      </c>
      <c r="W145" s="249">
        <v>201481221</v>
      </c>
      <c r="X145" s="249"/>
      <c r="Y145" s="251">
        <v>310740</v>
      </c>
      <c r="Z145" s="127"/>
      <c r="AA145" s="127">
        <v>15200</v>
      </c>
      <c r="AB145" s="127"/>
      <c r="AC145" s="127"/>
      <c r="AD145" s="127"/>
      <c r="AE145" s="13">
        <f>IF((Реестр!$AA145+Реестр!$AB145+Реестр!$AD145)=0,"",(Реестр!$AA145+Реестр!$AB145+Реестр!$AD145))</f>
        <v>15200</v>
      </c>
      <c r="AF145" s="13">
        <v>15200</v>
      </c>
      <c r="AG145" s="13" t="str">
        <f>IF(IFERROR((Реестр!$AE145-Реестр!$AF145), "")=0,"",IFERROR(Реестр!$AE145-Реестр!$AF145, ""))</f>
        <v/>
      </c>
      <c r="AH145" s="534" t="str">
        <f>IF(IFERROR((Реестр!$AE145/Реестр!$AF145)-100%, "")=0,"",IFERROR((Реестр!$AE145/Реестр!$AF145)-100%, ""))</f>
        <v/>
      </c>
      <c r="AI145" s="448">
        <f>IF(IFERROR(Реестр!$AN145/Реестр!$T145,"")=0,"",IFERROR(Реестр!$AN145/Реестр!$T145,""))</f>
        <v>10.872675250357654</v>
      </c>
      <c r="AJ145" s="448">
        <f>IF(IFERROR(Реестр!$AN145/Реестр!$S145,"")=0,"",IFERROR(Реестр!$AN145/Реестр!$S145,""))</f>
        <v>3800</v>
      </c>
      <c r="AK145" s="448" t="str">
        <f>IFERROR(Реестр!$AN145/Реестр!$U145,"")</f>
        <v/>
      </c>
      <c r="AL145" s="594">
        <v>1171925</v>
      </c>
      <c r="AM145" s="594">
        <v>1143419</v>
      </c>
      <c r="AN145" s="630">
        <f>((T145/(T145))*AE145)</f>
        <v>15200</v>
      </c>
      <c r="AO145" s="535">
        <f>IF(IFERROR(AZ145/Реестр!$Y145,"")=0,"",IFERROR(AZ145/Реестр!$Y145,""))</f>
        <v>4.8915492051232544E-2</v>
      </c>
      <c r="AP145" s="535">
        <f>IFERROR(Реестр!$AO145-7%,"")</f>
        <v>-2.1084507948767463E-2</v>
      </c>
      <c r="AQ145" s="13"/>
      <c r="AR145" s="752"/>
      <c r="AS145" s="551">
        <f>IF(IFERROR(Реестр!$AI145*1000,"")=0,"",IFERROR(Реестр!$AI145*1000,""))</f>
        <v>10872.675250357654</v>
      </c>
      <c r="AT145" s="5">
        <f>IF(IFERROR(Реестр!$AS145/80,"")=0,"",IFERROR(Реестр!$AS145/80,""))</f>
        <v>135.90844062947068</v>
      </c>
      <c r="AU145" s="4">
        <f t="shared" si="12"/>
        <v>21751.800000000003</v>
      </c>
      <c r="AV145" s="4">
        <f t="shared" si="13"/>
        <v>-6551.8000000000029</v>
      </c>
      <c r="AW145" s="4"/>
      <c r="AX145" s="4" t="str">
        <f t="shared" si="14"/>
        <v/>
      </c>
      <c r="AY145" s="4"/>
      <c r="AZ145" s="4">
        <f t="shared" si="15"/>
        <v>15200</v>
      </c>
      <c r="BA145" s="4"/>
      <c r="BB145" s="4"/>
      <c r="BC145" s="4">
        <f>VLOOKUP(K145,'Справочные Данные'!$I$2:$J$262,2,0)</f>
        <v>70524</v>
      </c>
      <c r="BD145" s="4" t="str">
        <f>VLOOKUP(BC145,Z_SD_CUSTOMER!$A$2:$K$1599,10,0)</f>
        <v>50</v>
      </c>
      <c r="BE145" s="4" t="str">
        <f>VLOOKUP(BC145,Z_SD_CUSTOMER!$A$2:$L$1599,11,0)</f>
        <v>CENTRAL</v>
      </c>
      <c r="BF145" s="4" t="str">
        <f>VLOOKUP(BC145,Z_SD_CUSTOMER!$A$2:$K$1599,11,0)</f>
        <v>CENTRAL</v>
      </c>
      <c r="BG145" s="4">
        <v>250178</v>
      </c>
      <c r="BH145" s="4"/>
    </row>
    <row r="146" spans="1:60" hidden="1">
      <c r="A146" s="220">
        <v>44481</v>
      </c>
      <c r="B146" s="225" t="s">
        <v>58</v>
      </c>
      <c r="C146" s="221"/>
      <c r="D146" s="297" t="s">
        <v>253</v>
      </c>
      <c r="E146" s="63"/>
      <c r="F146" s="480"/>
      <c r="G146" s="225"/>
      <c r="H146" s="225"/>
      <c r="I146" s="225"/>
      <c r="J146" s="225"/>
      <c r="K146" s="646" t="s">
        <v>623</v>
      </c>
      <c r="L146" s="419"/>
      <c r="M146" s="419"/>
      <c r="N146" s="459"/>
      <c r="O146" s="225"/>
      <c r="P146" s="225"/>
      <c r="Q146" s="225"/>
      <c r="R146" s="225"/>
      <c r="S146" s="248">
        <f>3+2</f>
        <v>5</v>
      </c>
      <c r="T146" s="248">
        <f>1530+380</f>
        <v>1910</v>
      </c>
      <c r="U146" s="248"/>
      <c r="V146" s="407">
        <v>2003401</v>
      </c>
      <c r="W146" s="249">
        <v>201481222</v>
      </c>
      <c r="X146" s="260"/>
      <c r="Y146" s="263">
        <f>433658.88 +134246</f>
        <v>567904.88</v>
      </c>
      <c r="Z146" s="752"/>
      <c r="AA146" s="752"/>
      <c r="AB146" s="752"/>
      <c r="AC146" s="752">
        <v>22174</v>
      </c>
      <c r="AD146" s="752"/>
      <c r="AE146" s="13" t="str">
        <f>IF((Реестр!$AA146+Реестр!$AB146+Реестр!$AD146)=0,"",(Реестр!$AA146+Реестр!$AB146+Реестр!$AD146))</f>
        <v/>
      </c>
      <c r="AF146" s="13"/>
      <c r="AG146" s="13" t="str">
        <f>IF(IFERROR((Реестр!$AE146-Реестр!$AF146), "")=0,"",IFERROR(Реестр!$AE146-Реестр!$AF146, ""))</f>
        <v/>
      </c>
      <c r="AH146" s="534" t="str">
        <f>IF(IFERROR((Реестр!$AE146/Реестр!$AF146)-100%, "")=0,"",IFERROR((Реестр!$AE146/Реестр!$AF146)-100%, ""))</f>
        <v/>
      </c>
      <c r="AI146" s="448" t="str">
        <f>IF(IFERROR(Реестр!$AN146/Реестр!$T146,"")=0,"",IFERROR(Реестр!$AN146/Реестр!$T146,""))</f>
        <v/>
      </c>
      <c r="AJ146" s="448" t="str">
        <f>IF(IFERROR(Реестр!$AN146/Реестр!$S146,"")=0,"",IFERROR(Реестр!$AN146/Реестр!$S146,""))</f>
        <v/>
      </c>
      <c r="AK146" s="448" t="str">
        <f>IFERROR(Реестр!$AN146/Реестр!$U146,"")</f>
        <v/>
      </c>
      <c r="AL146" s="765">
        <v>1171926</v>
      </c>
      <c r="AM146" s="594">
        <v>1143420</v>
      </c>
      <c r="AN146" s="630"/>
      <c r="AO146" s="535" t="str">
        <f>IF(IFERROR(AZ146/Реестр!$Y146,"")=0,"",IFERROR(AZ146/Реестр!$Y146,""))</f>
        <v/>
      </c>
      <c r="AP146" s="535" t="str">
        <f>IFERROR(Реестр!$AO146-7%,"")</f>
        <v/>
      </c>
      <c r="AQ146" s="13"/>
      <c r="AR146" s="752"/>
      <c r="AS146" s="551" t="str">
        <f>IF(IFERROR(Реестр!$AI146*1000,"")=0,"",IFERROR(Реестр!$AI146*1000,""))</f>
        <v/>
      </c>
      <c r="AT146" s="5" t="str">
        <f>IF(IFERROR(Реестр!$AS146/80,"")=0,"",IFERROR(Реестр!$AS146/80,""))</f>
        <v/>
      </c>
      <c r="AU146" s="4">
        <f t="shared" si="12"/>
        <v>39753.341600000007</v>
      </c>
      <c r="AV146" s="4">
        <f t="shared" si="13"/>
        <v>-39753.341600000007</v>
      </c>
      <c r="AW146" s="4"/>
      <c r="AX146" s="4">
        <f t="shared" si="14"/>
        <v>22174</v>
      </c>
      <c r="AY146" s="4"/>
      <c r="AZ146" s="4" t="str">
        <f t="shared" si="15"/>
        <v/>
      </c>
      <c r="BA146" s="4"/>
      <c r="BB146" s="4"/>
      <c r="BC146" s="4">
        <f>VLOOKUP(K146,'Справочные Данные'!$I$2:$J$262,2,0)</f>
        <v>71578</v>
      </c>
      <c r="BD146" s="4" t="str">
        <f>VLOOKUP(BC146,Z_SD_CUSTOMER!$A$2:$K$1599,10,0)</f>
        <v>72</v>
      </c>
      <c r="BE146" s="4" t="str">
        <f>VLOOKUP(BC146,Z_SD_CUSTOMER!$A$2:$L$1599,11,0)</f>
        <v>URAL</v>
      </c>
      <c r="BF146" s="4" t="str">
        <f>VLOOKUP(BC146,Z_SD_CUSTOMER!$A$2:$K$1599,11,0)</f>
        <v>URAL</v>
      </c>
      <c r="BG146" s="4"/>
      <c r="BH146" s="4"/>
    </row>
    <row r="147" spans="1:60" hidden="1">
      <c r="A147" s="235">
        <v>44481</v>
      </c>
      <c r="B147" s="240" t="s">
        <v>58</v>
      </c>
      <c r="C147" s="221"/>
      <c r="D147" s="297" t="s">
        <v>253</v>
      </c>
      <c r="E147" s="63"/>
      <c r="F147" s="481"/>
      <c r="G147" s="240"/>
      <c r="H147" s="240"/>
      <c r="I147" s="240"/>
      <c r="J147" s="240"/>
      <c r="K147" s="646" t="s">
        <v>536</v>
      </c>
      <c r="L147" s="301"/>
      <c r="M147" s="301"/>
      <c r="N147" s="458"/>
      <c r="O147" s="240"/>
      <c r="P147" s="240"/>
      <c r="Q147" s="240"/>
      <c r="R147" s="240"/>
      <c r="S147" s="340">
        <v>2</v>
      </c>
      <c r="T147" s="340">
        <v>397</v>
      </c>
      <c r="U147" s="340"/>
      <c r="V147" s="409">
        <v>2003883</v>
      </c>
      <c r="W147" s="410">
        <v>201481075</v>
      </c>
      <c r="X147" s="241"/>
      <c r="Y147" s="294">
        <v>181623.24</v>
      </c>
      <c r="Z147" s="127"/>
      <c r="AA147" s="127"/>
      <c r="AB147" s="127"/>
      <c r="AC147" s="127">
        <v>4302</v>
      </c>
      <c r="AD147" s="127"/>
      <c r="AE147" s="13" t="str">
        <f>IF((Реестр!$AA147+Реестр!$AB147+Реестр!$AD147)=0,"",(Реестр!$AA147+Реестр!$AB147+Реестр!$AD147))</f>
        <v/>
      </c>
      <c r="AF147" s="13"/>
      <c r="AG147" s="13" t="str">
        <f>IF(IFERROR((Реестр!$AE147-Реестр!$AF147), "")=0,"",IFERROR(Реестр!$AE147-Реестр!$AF147, ""))</f>
        <v/>
      </c>
      <c r="AH147" s="534" t="str">
        <f>IF(IFERROR((Реестр!$AE147/Реестр!$AF147)-100%, "")=0,"",IFERROR((Реестр!$AE147/Реестр!$AF147)-100%, ""))</f>
        <v/>
      </c>
      <c r="AI147" s="448" t="str">
        <f>IF(IFERROR(Реестр!$AN147/Реестр!$T147,"")=0,"",IFERROR(Реестр!$AN147/Реестр!$T147,""))</f>
        <v/>
      </c>
      <c r="AJ147" s="448" t="str">
        <f>IF(IFERROR(Реестр!$AN147/Реестр!$S147,"")=0,"",IFERROR(Реестр!$AN147/Реестр!$S147,""))</f>
        <v/>
      </c>
      <c r="AK147" s="448" t="str">
        <f>IFERROR(Реестр!$AN147/Реестр!$U147,"")</f>
        <v/>
      </c>
      <c r="AL147" s="765">
        <v>1171926</v>
      </c>
      <c r="AM147" s="594">
        <v>1143420</v>
      </c>
      <c r="AN147" s="630"/>
      <c r="AO147" s="535" t="str">
        <f>IF(IFERROR(AZ147/Реестр!$Y147,"")=0,"",IFERROR(AZ147/Реестр!$Y147,""))</f>
        <v/>
      </c>
      <c r="AP147" s="535" t="str">
        <f>IFERROR(Реестр!$AO147-7%,"")</f>
        <v/>
      </c>
      <c r="AQ147" s="13"/>
      <c r="AR147" s="752"/>
      <c r="AS147" s="551" t="str">
        <f>IF(IFERROR(Реестр!$AI147*1000,"")=0,"",IFERROR(Реестр!$AI147*1000,""))</f>
        <v/>
      </c>
      <c r="AT147" s="5" t="str">
        <f>IF(IFERROR(Реестр!$AS147/80,"")=0,"",IFERROR(Реестр!$AS147/80,""))</f>
        <v/>
      </c>
      <c r="AU147" s="4">
        <f t="shared" si="12"/>
        <v>12713.6268</v>
      </c>
      <c r="AV147" s="4">
        <f t="shared" si="13"/>
        <v>-12713.6268</v>
      </c>
      <c r="AW147" s="4"/>
      <c r="AX147" s="4">
        <f t="shared" si="14"/>
        <v>4302</v>
      </c>
      <c r="AY147" s="4"/>
      <c r="AZ147" s="4" t="str">
        <f t="shared" si="15"/>
        <v/>
      </c>
      <c r="BA147" s="4"/>
      <c r="BB147" s="4"/>
      <c r="BC147" s="4">
        <f>VLOOKUP(K147,'Справочные Данные'!$I$2:$J$262,2,0)</f>
        <v>80348</v>
      </c>
      <c r="BD147" s="4" t="str">
        <f>VLOOKUP(BC147,Z_SD_CUSTOMER!$A$2:$K$1599,10,0)</f>
        <v>03</v>
      </c>
      <c r="BE147" s="4" t="str">
        <f>VLOOKUP(BC147,Z_SD_CUSTOMER!$A$2:$L$1599,11,0)</f>
        <v>URAL</v>
      </c>
      <c r="BF147" s="4" t="str">
        <f>VLOOKUP(BC147,Z_SD_CUSTOMER!$A$2:$K$1599,11,0)</f>
        <v>URAL</v>
      </c>
      <c r="BG147" s="4"/>
      <c r="BH147" s="4"/>
    </row>
    <row r="148" spans="1:60" hidden="1">
      <c r="A148" s="220">
        <v>44481</v>
      </c>
      <c r="B148" s="225" t="s">
        <v>56</v>
      </c>
      <c r="C148" s="221"/>
      <c r="D148" s="296" t="s">
        <v>250</v>
      </c>
      <c r="E148" s="51"/>
      <c r="F148" s="480"/>
      <c r="G148" s="225"/>
      <c r="H148" s="225"/>
      <c r="I148" s="225"/>
      <c r="J148" s="225"/>
      <c r="K148" s="646" t="s">
        <v>631</v>
      </c>
      <c r="L148" s="301"/>
      <c r="M148" s="301"/>
      <c r="N148" s="458"/>
      <c r="O148" s="225" t="s">
        <v>242</v>
      </c>
      <c r="P148" s="225">
        <v>44483</v>
      </c>
      <c r="Q148" s="225"/>
      <c r="R148" s="225"/>
      <c r="S148" s="248">
        <v>7</v>
      </c>
      <c r="T148" s="248">
        <v>3155</v>
      </c>
      <c r="U148" s="248"/>
      <c r="V148" s="407">
        <v>2002547</v>
      </c>
      <c r="W148" s="249">
        <v>201480415</v>
      </c>
      <c r="X148" s="249"/>
      <c r="Y148" s="263">
        <v>899700.48</v>
      </c>
      <c r="Z148" s="752"/>
      <c r="AA148" s="752">
        <v>67000</v>
      </c>
      <c r="AB148" s="752"/>
      <c r="AC148" s="752"/>
      <c r="AD148" s="752"/>
      <c r="AE148" s="13">
        <f>IF((Реестр!$AA148+Реестр!$AB148+Реестр!$AD148)=0,"",(Реестр!$AA148+Реестр!$AB148+Реестр!$AD148))</f>
        <v>67000</v>
      </c>
      <c r="AF148" s="13">
        <v>42800</v>
      </c>
      <c r="AG148" s="13">
        <f>IF(IFERROR((Реестр!$AE148-Реестр!$AF148), "")=0,"",IFERROR(Реестр!$AE148-Реестр!$AF148, ""))</f>
        <v>24200</v>
      </c>
      <c r="AH148" s="534">
        <f>IF(IFERROR((Реестр!$AE148/Реестр!$AF148)-100%, "")=0,"",IFERROR((Реестр!$AE148/Реестр!$AF148)-100%, ""))</f>
        <v>0.56542056074766345</v>
      </c>
      <c r="AI148" s="448">
        <f>IF(IFERROR(Реестр!$AN148/Реестр!$T148,"")=0,"",IFERROR(Реестр!$AN148/Реестр!$T148,""))</f>
        <v>15.455594002306803</v>
      </c>
      <c r="AJ148" s="448">
        <f>IF(IFERROR(Реестр!$AN148/Реестр!$S148,"")=0,"",IFERROR(Реестр!$AN148/Реестр!$S148,""))</f>
        <v>6966.0570110397093</v>
      </c>
      <c r="AK148" s="448" t="str">
        <f>IFERROR(Реестр!$AN148/Реестр!$U148,"")</f>
        <v/>
      </c>
      <c r="AL148" s="765">
        <v>1171927</v>
      </c>
      <c r="AM148" s="594">
        <v>1143421</v>
      </c>
      <c r="AN148" s="630">
        <f>((T148/(T149+T148+T150)*AE148))</f>
        <v>48762.399077277965</v>
      </c>
      <c r="AO148" s="535">
        <f>IF(IFERROR(AZ148/Реестр!$Y148,"")=0,"",IFERROR(AZ148/Реестр!$Y148,""))</f>
        <v>5.4198480673565905E-2</v>
      </c>
      <c r="AP148" s="535">
        <f>IFERROR(Реестр!$AO148-7%,"")</f>
        <v>-1.5801519326434102E-2</v>
      </c>
      <c r="AQ148" s="13"/>
      <c r="AR148" s="752"/>
      <c r="AS148" s="551">
        <f>IF(IFERROR(Реестр!$AI148*1000,"")=0,"",IFERROR(Реестр!$AI148*1000,""))</f>
        <v>15455.594002306803</v>
      </c>
      <c r="AT148" s="5">
        <f>IF(IFERROR(Реестр!$AS148/80,"")=0,"",IFERROR(Реестр!$AS148/80,""))</f>
        <v>193.19492502883503</v>
      </c>
      <c r="AU148" s="4">
        <f t="shared" si="12"/>
        <v>62979.033600000002</v>
      </c>
      <c r="AV148" s="4">
        <f t="shared" si="13"/>
        <v>-14216.634522722037</v>
      </c>
      <c r="AW148" s="4"/>
      <c r="AX148" s="4" t="str">
        <f t="shared" si="14"/>
        <v/>
      </c>
      <c r="AY148" s="4"/>
      <c r="AZ148" s="4">
        <f t="shared" si="15"/>
        <v>48762.399077277965</v>
      </c>
      <c r="BA148" s="4"/>
      <c r="BB148" s="4"/>
      <c r="BC148" s="4">
        <f>VLOOKUP(K148,'Справочные Данные'!$I$2:$J$262,2,0)</f>
        <v>80640</v>
      </c>
      <c r="BD148" s="4" t="str">
        <f>VLOOKUP(BC148,Z_SD_CUSTOMER!$A$2:$K$1599,10,0)</f>
        <v>03</v>
      </c>
      <c r="BE148" s="4" t="str">
        <f>VLOOKUP(BC148,Z_SD_CUSTOMER!$A$2:$L$1599,11,0)</f>
        <v>URAL</v>
      </c>
      <c r="BF148" s="4" t="str">
        <f>VLOOKUP(BC148,Z_SD_CUSTOMER!$A$2:$K$1599,11,0)</f>
        <v>URAL</v>
      </c>
      <c r="BG148" s="4">
        <v>1390</v>
      </c>
      <c r="BH148" s="4"/>
    </row>
    <row r="149" spans="1:60" hidden="1">
      <c r="A149" s="235">
        <v>44481</v>
      </c>
      <c r="B149" s="240"/>
      <c r="C149" s="221"/>
      <c r="D149" s="296" t="s">
        <v>250</v>
      </c>
      <c r="E149" s="51"/>
      <c r="F149" s="481"/>
      <c r="G149" s="240"/>
      <c r="H149" s="240"/>
      <c r="I149" s="240"/>
      <c r="J149" s="240"/>
      <c r="K149" s="646" t="s">
        <v>430</v>
      </c>
      <c r="L149" s="420"/>
      <c r="M149" s="420"/>
      <c r="N149" s="420"/>
      <c r="O149" s="240" t="s">
        <v>243</v>
      </c>
      <c r="P149" s="240">
        <v>44484</v>
      </c>
      <c r="Q149" s="240"/>
      <c r="R149" s="240"/>
      <c r="S149" s="226">
        <v>2</v>
      </c>
      <c r="T149" s="226">
        <v>939</v>
      </c>
      <c r="U149" s="340"/>
      <c r="V149" s="409">
        <v>2003869</v>
      </c>
      <c r="W149" s="227">
        <v>201481482</v>
      </c>
      <c r="X149" s="253"/>
      <c r="Y149" s="294">
        <v>275688.90000000002</v>
      </c>
      <c r="Z149" s="127"/>
      <c r="AA149" s="127"/>
      <c r="AB149" s="127"/>
      <c r="AC149" s="127"/>
      <c r="AD149" s="127"/>
      <c r="AE149" s="13" t="str">
        <f>IF((Реестр!$AA149+Реестр!$AB149+Реестр!$AD149)=0,"",(Реестр!$AA149+Реестр!$AB149+Реестр!$AD149))</f>
        <v/>
      </c>
      <c r="AF149" s="13"/>
      <c r="AG149" s="13" t="str">
        <f>IF(IFERROR((Реестр!$AE149-Реестр!$AF149), "")=0,"",IFERROR(Реестр!$AE149-Реестр!$AF149, ""))</f>
        <v/>
      </c>
      <c r="AH149" s="534" t="str">
        <f>IF(IFERROR((Реестр!$AE149/Реестр!$AF149)-100%, "")=0,"",IFERROR((Реестр!$AE149/Реестр!$AF149)-100%, ""))</f>
        <v/>
      </c>
      <c r="AI149" s="448">
        <f>IF(IFERROR(Реестр!$AN149/Реестр!$T149,"")=0,"",IFERROR(Реестр!$AN149/Реестр!$T149,""))</f>
        <v>15.455594002306805</v>
      </c>
      <c r="AJ149" s="448">
        <f>IF(IFERROR(Реестр!$AN149/Реестр!$S149,"")=0,"",IFERROR(Реестр!$AN149/Реестр!$S149,""))</f>
        <v>7256.4013840830448</v>
      </c>
      <c r="AK149" s="448" t="str">
        <f>IFERROR(Реестр!$AN149/Реестр!$U149,"")</f>
        <v/>
      </c>
      <c r="AL149" s="765">
        <v>1171927</v>
      </c>
      <c r="AM149" s="594">
        <v>1143421</v>
      </c>
      <c r="AN149" s="630">
        <f>((T149/(T148+T149+T150)*AE148))</f>
        <v>14512.80276816609</v>
      </c>
      <c r="AO149" s="535">
        <f>IF(IFERROR(AZ149/Реестр!$Y149,"")=0,"",IFERROR(AZ149/Реестр!$Y149,""))</f>
        <v>5.2641955364057413E-2</v>
      </c>
      <c r="AP149" s="535">
        <f>IFERROR(Реестр!$AO149-7%,"")</f>
        <v>-1.7358044635942593E-2</v>
      </c>
      <c r="AQ149" s="13"/>
      <c r="AR149" s="752"/>
      <c r="AS149" s="551">
        <f>IF(IFERROR(Реестр!$AI149*1000,"")=0,"",IFERROR(Реестр!$AI149*1000,""))</f>
        <v>15455.594002306805</v>
      </c>
      <c r="AT149" s="5">
        <f>IF(IFERROR(Реестр!$AS149/80,"")=0,"",IFERROR(Реестр!$AS149/80,""))</f>
        <v>193.19492502883506</v>
      </c>
      <c r="AU149" s="4">
        <f t="shared" si="12"/>
        <v>19298.223000000002</v>
      </c>
      <c r="AV149" s="4">
        <f t="shared" si="13"/>
        <v>-4785.4202318339121</v>
      </c>
      <c r="AW149" s="4"/>
      <c r="AX149" s="4" t="str">
        <f t="shared" si="14"/>
        <v/>
      </c>
      <c r="AY149" s="4"/>
      <c r="AZ149" s="4">
        <f t="shared" si="15"/>
        <v>14512.80276816609</v>
      </c>
      <c r="BA149" s="4"/>
      <c r="BB149" s="4"/>
      <c r="BC149" s="4">
        <f>VLOOKUP(K149,'Справочные Данные'!$I$2:$J$262,2,0)</f>
        <v>13743</v>
      </c>
      <c r="BD149" s="4" t="str">
        <f>VLOOKUP(BC149,Z_SD_CUSTOMER!$A$2:$K$1599,10,0)</f>
        <v>66</v>
      </c>
      <c r="BE149" s="4" t="str">
        <f>VLOOKUP(BC149,Z_SD_CUSTOMER!$A$2:$L$1599,11,0)</f>
        <v>URAL</v>
      </c>
      <c r="BF149" s="4" t="str">
        <f>VLOOKUP(BC149,Z_SD_CUSTOMER!$A$2:$K$1599,11,0)</f>
        <v>URAL</v>
      </c>
      <c r="BG149" s="4">
        <v>1390</v>
      </c>
      <c r="BH149" s="4"/>
    </row>
    <row r="150" spans="1:60" hidden="1">
      <c r="A150" s="220">
        <v>44481</v>
      </c>
      <c r="B150" s="225"/>
      <c r="C150" s="221"/>
      <c r="D150" s="296" t="s">
        <v>250</v>
      </c>
      <c r="E150" s="51"/>
      <c r="F150" s="480"/>
      <c r="G150" s="225"/>
      <c r="H150" s="225"/>
      <c r="I150" s="225"/>
      <c r="J150" s="225"/>
      <c r="K150" s="646" t="s">
        <v>430</v>
      </c>
      <c r="L150" s="421"/>
      <c r="M150" s="421"/>
      <c r="N150" s="460"/>
      <c r="O150" s="225"/>
      <c r="P150" s="225"/>
      <c r="Q150" s="225"/>
      <c r="R150" s="225"/>
      <c r="S150" s="226">
        <v>1</v>
      </c>
      <c r="T150" s="226">
        <v>241</v>
      </c>
      <c r="U150" s="340"/>
      <c r="V150" s="414">
        <v>2003872</v>
      </c>
      <c r="W150" s="227">
        <v>201481059</v>
      </c>
      <c r="X150" s="228"/>
      <c r="Y150" s="364">
        <v>72117.600000000006</v>
      </c>
      <c r="Z150" s="752"/>
      <c r="AA150" s="752"/>
      <c r="AB150" s="752"/>
      <c r="AC150" s="752"/>
      <c r="AD150" s="752"/>
      <c r="AE150" s="13" t="str">
        <f>IF((Реестр!$AA150+Реестр!$AB150+Реестр!$AD150)=0,"",(Реестр!$AA150+Реестр!$AB150+Реестр!$AD150))</f>
        <v/>
      </c>
      <c r="AF150" s="13"/>
      <c r="AG150" s="13" t="str">
        <f>IF(IFERROR((Реестр!$AE150-Реестр!$AF150), "")=0,"",IFERROR(Реестр!$AE150-Реестр!$AF150, ""))</f>
        <v/>
      </c>
      <c r="AH150" s="534" t="str">
        <f>IF(IFERROR((Реестр!$AE150/Реестр!$AF150)-100%, "")=0,"",IFERROR((Реестр!$AE150/Реестр!$AF150)-100%, ""))</f>
        <v/>
      </c>
      <c r="AI150" s="448">
        <f>IF(IFERROR(Реестр!$AN150/Реестр!$T150,"")=0,"",IFERROR(Реестр!$AN150/Реестр!$T150,""))</f>
        <v>15.455594002306805</v>
      </c>
      <c r="AJ150" s="448">
        <f>IF(IFERROR(Реестр!$AN150/Реестр!$S150,"")=0,"",IFERROR(Реестр!$AN150/Реестр!$S150,""))</f>
        <v>3724.7981545559401</v>
      </c>
      <c r="AK150" s="448" t="str">
        <f>IFERROR(Реестр!$AN150/Реестр!$U150,"")</f>
        <v/>
      </c>
      <c r="AL150" s="765">
        <v>1171927</v>
      </c>
      <c r="AM150" s="594">
        <v>1143421</v>
      </c>
      <c r="AN150" s="630">
        <f>((T150/(T149+T150+T148)*AE148))</f>
        <v>3724.7981545559401</v>
      </c>
      <c r="AO150" s="535">
        <f>IF(IFERROR(AZ150/Реестр!$Y150,"")=0,"",IFERROR(AZ150/Реестр!$Y150,""))</f>
        <v>5.1648947754167354E-2</v>
      </c>
      <c r="AP150" s="535">
        <f>IFERROR(Реестр!$AO150-7%,"")</f>
        <v>-1.8351052245832652E-2</v>
      </c>
      <c r="AQ150" s="13"/>
      <c r="AR150" s="752"/>
      <c r="AS150" s="551">
        <f>IF(IFERROR(Реестр!$AI150*1000,"")=0,"",IFERROR(Реестр!$AI150*1000,""))</f>
        <v>15455.594002306805</v>
      </c>
      <c r="AT150" s="5">
        <f>IF(IFERROR(Реестр!$AS150/80,"")=0,"",IFERROR(Реестр!$AS150/80,""))</f>
        <v>193.19492502883506</v>
      </c>
      <c r="AU150" s="4">
        <f t="shared" si="12"/>
        <v>5048.2320000000009</v>
      </c>
      <c r="AV150" s="4">
        <f t="shared" si="13"/>
        <v>-1323.4338454440608</v>
      </c>
      <c r="AW150" s="4"/>
      <c r="AX150" s="4" t="str">
        <f t="shared" si="14"/>
        <v/>
      </c>
      <c r="AY150" s="4"/>
      <c r="AZ150" s="4">
        <f t="shared" si="15"/>
        <v>3724.7981545559401</v>
      </c>
      <c r="BA150" s="4"/>
      <c r="BB150" s="4"/>
      <c r="BC150" s="4">
        <f>VLOOKUP(K150,'Справочные Данные'!$I$2:$J$262,2,0)</f>
        <v>13743</v>
      </c>
      <c r="BD150" s="4" t="str">
        <f>VLOOKUP(BC150,Z_SD_CUSTOMER!$A$2:$K$1599,10,0)</f>
        <v>66</v>
      </c>
      <c r="BE150" s="4" t="str">
        <f>VLOOKUP(BC150,Z_SD_CUSTOMER!$A$2:$L$1599,11,0)</f>
        <v>URAL</v>
      </c>
      <c r="BF150" s="4" t="str">
        <f>VLOOKUP(BC150,Z_SD_CUSTOMER!$A$2:$K$1599,11,0)</f>
        <v>URAL</v>
      </c>
      <c r="BG150" s="4">
        <v>1390</v>
      </c>
      <c r="BH150" s="4"/>
    </row>
    <row r="151" spans="1:60" hidden="1">
      <c r="A151" s="235">
        <v>44481</v>
      </c>
      <c r="B151" s="240" t="s">
        <v>54</v>
      </c>
      <c r="C151" s="221"/>
      <c r="D151" s="296" t="s">
        <v>425</v>
      </c>
      <c r="E151" s="51" t="s">
        <v>2938</v>
      </c>
      <c r="F151" s="481"/>
      <c r="G151" s="240"/>
      <c r="H151" s="240"/>
      <c r="I151" s="240"/>
      <c r="J151" s="240"/>
      <c r="K151" s="12" t="s">
        <v>478</v>
      </c>
      <c r="L151" s="301"/>
      <c r="M151" s="577">
        <v>44485</v>
      </c>
      <c r="N151" s="458"/>
      <c r="O151" s="240" t="s">
        <v>131</v>
      </c>
      <c r="P151" s="240">
        <v>44484</v>
      </c>
      <c r="Q151" s="240" t="s">
        <v>94</v>
      </c>
      <c r="R151" s="240"/>
      <c r="S151" s="248">
        <v>2</v>
      </c>
      <c r="T151" s="248">
        <v>797</v>
      </c>
      <c r="U151" s="248"/>
      <c r="V151" s="249">
        <v>2001838</v>
      </c>
      <c r="W151" s="249">
        <v>201481568</v>
      </c>
      <c r="X151" s="250">
        <v>567586</v>
      </c>
      <c r="Y151" s="46">
        <v>225635.4</v>
      </c>
      <c r="Z151" s="127"/>
      <c r="AA151" s="127">
        <v>15200</v>
      </c>
      <c r="AB151" s="127">
        <v>1700</v>
      </c>
      <c r="AC151" s="127">
        <f>3130*2</f>
        <v>6260</v>
      </c>
      <c r="AD151" s="127"/>
      <c r="AE151" s="13">
        <f>IF((Реестр!$AA151+Реестр!$AB151+Реестр!$AD151)=0,"",(Реестр!$AA151+Реестр!$AB151+Реестр!$AD151))</f>
        <v>16900</v>
      </c>
      <c r="AF151" s="13">
        <v>16900</v>
      </c>
      <c r="AG151" s="13" t="str">
        <f>IF(IFERROR((Реестр!$AE151-Реестр!$AF151), "")=0,"",IFERROR(Реестр!$AE151-Реестр!$AF151, ""))</f>
        <v/>
      </c>
      <c r="AH151" s="534" t="str">
        <f>IF(IFERROR((Реестр!$AE151/Реестр!$AF151)-100%, "")=0,"",IFERROR((Реестр!$AE151/Реестр!$AF151)-100%, ""))</f>
        <v/>
      </c>
      <c r="AI151" s="448">
        <f>IF(IFERROR(Реестр!$AN151/Реестр!$T151,"")=0,"",IFERROR(Реестр!$AN151/Реестр!$T151,""))</f>
        <v>11.851332398316972</v>
      </c>
      <c r="AJ151" s="448">
        <f>IF(IFERROR(Реестр!$AN151/Реестр!$S151,"")=0,"",IFERROR(Реестр!$AN151/Реестр!$S151,""))</f>
        <v>4722.7559607293133</v>
      </c>
      <c r="AK151" s="448" t="str">
        <f>IFERROR(Реестр!$AN151/Реестр!$U151,"")</f>
        <v/>
      </c>
      <c r="AL151" s="594" t="s">
        <v>1034</v>
      </c>
      <c r="AM151" s="594" t="s">
        <v>1035</v>
      </c>
      <c r="AN151" s="630">
        <f>((T151/(T152+T151+T153)*AE151))</f>
        <v>9445.5119214586266</v>
      </c>
      <c r="AO151" s="535">
        <f>IF(IFERROR(AZ151/Реестр!$Y151,"")=0,"",IFERROR(AZ151/Реестр!$Y151,""))</f>
        <v>6.9605708685155906E-2</v>
      </c>
      <c r="AP151" s="535">
        <f>IFERROR(Реестр!$AO151-7%,"")</f>
        <v>-3.9429131484410018E-4</v>
      </c>
      <c r="AQ151" s="13"/>
      <c r="AR151" s="752"/>
      <c r="AS151" s="551">
        <f>IF(IFERROR(Реестр!$AI151*1000,"")=0,"",IFERROR(Реестр!$AI151*1000,""))</f>
        <v>11851.332398316972</v>
      </c>
      <c r="AT151" s="5">
        <f>IF(IFERROR(Реестр!$AS151/80,"")=0,"",IFERROR(Реестр!$AS151/80,""))</f>
        <v>148.14165497896215</v>
      </c>
      <c r="AU151" s="4">
        <f t="shared" si="12"/>
        <v>15794.478000000001</v>
      </c>
      <c r="AV151" s="4">
        <f t="shared" si="13"/>
        <v>-6348.9660785413744</v>
      </c>
      <c r="AW151" s="4"/>
      <c r="AX151" s="4">
        <f t="shared" si="14"/>
        <v>6260</v>
      </c>
      <c r="AY151" s="630">
        <f>((T151/(T151))*AC151)</f>
        <v>6260</v>
      </c>
      <c r="AZ151" s="4">
        <f t="shared" si="15"/>
        <v>15705.511921458627</v>
      </c>
      <c r="BA151" s="4"/>
      <c r="BB151" s="4"/>
      <c r="BC151" s="4">
        <f>VLOOKUP(K151,'Справочные Данные'!$I$2:$J$262,2,0)</f>
        <v>30056</v>
      </c>
      <c r="BD151" s="4" t="str">
        <f>VLOOKUP(BC151,Z_SD_CUSTOMER!$A$2:$K$1599,10,0)</f>
        <v>61</v>
      </c>
      <c r="BE151" s="4" t="str">
        <f>VLOOKUP(BC151,Z_SD_CUSTOMER!$A$2:$L$1599,11,0)</f>
        <v>CENTRAL</v>
      </c>
      <c r="BF151" s="4" t="str">
        <f>VLOOKUP(BC151,Z_SD_CUSTOMER!$A$2:$K$1599,11,0)</f>
        <v>CENTRAL</v>
      </c>
      <c r="BG151" s="4">
        <v>250178</v>
      </c>
      <c r="BH151" s="4"/>
    </row>
    <row r="152" spans="1:60" hidden="1">
      <c r="A152" s="220">
        <v>44481</v>
      </c>
      <c r="B152" s="225"/>
      <c r="C152" s="221"/>
      <c r="D152" s="296" t="s">
        <v>425</v>
      </c>
      <c r="E152" s="51" t="s">
        <v>2938</v>
      </c>
      <c r="F152" s="480"/>
      <c r="G152" s="225"/>
      <c r="H152" s="225"/>
      <c r="I152" s="225"/>
      <c r="J152" s="225"/>
      <c r="K152" s="12" t="s">
        <v>478</v>
      </c>
      <c r="L152" s="306"/>
      <c r="M152" s="577">
        <v>44485</v>
      </c>
      <c r="N152" s="306"/>
      <c r="O152" s="225"/>
      <c r="P152" s="225"/>
      <c r="Q152" s="225"/>
      <c r="R152" s="225"/>
      <c r="S152" s="226">
        <v>3</v>
      </c>
      <c r="T152" s="226">
        <v>109</v>
      </c>
      <c r="U152" s="226"/>
      <c r="V152" s="227">
        <v>2003884</v>
      </c>
      <c r="W152" s="227">
        <v>201481569</v>
      </c>
      <c r="X152" s="244">
        <v>568524</v>
      </c>
      <c r="Y152" s="245">
        <v>36864.959999999999</v>
      </c>
      <c r="Z152" s="752"/>
      <c r="AA152" s="752"/>
      <c r="AB152" s="752"/>
      <c r="AC152" s="752">
        <f>3130*3</f>
        <v>9390</v>
      </c>
      <c r="AD152" s="127"/>
      <c r="AE152" s="13" t="str">
        <f>IF((Реестр!$AA152+Реестр!$AB152+Реестр!$AD152)=0,"",(Реестр!$AA152+Реестр!$AB152+Реестр!$AD152))</f>
        <v/>
      </c>
      <c r="AF152" s="13"/>
      <c r="AG152" s="13" t="str">
        <f>IF(IFERROR((Реестр!$AE152-Реестр!$AF152), "")=0,"",IFERROR(Реестр!$AE152-Реестр!$AF152, ""))</f>
        <v/>
      </c>
      <c r="AH152" s="534" t="str">
        <f>IF(IFERROR((Реестр!$AE152/Реестр!$AF152)-100%, "")=0,"",IFERROR((Реестр!$AE152/Реестр!$AF152)-100%, ""))</f>
        <v/>
      </c>
      <c r="AI152" s="448">
        <f>IF(IFERROR(Реестр!$AN152/Реестр!$T152,"")=0,"",IFERROR(Реестр!$AN152/Реестр!$T152,""))</f>
        <v>11.85133239831697</v>
      </c>
      <c r="AJ152" s="448">
        <f>IF(IFERROR(Реестр!$AN152/Реестр!$S152,"")=0,"",IFERROR(Реестр!$AN152/Реестр!$S152,""))</f>
        <v>430.59841047218328</v>
      </c>
      <c r="AK152" s="448" t="str">
        <f>IFERROR(Реестр!$AN152/Реестр!$U152,"")</f>
        <v/>
      </c>
      <c r="AL152" s="594" t="s">
        <v>1034</v>
      </c>
      <c r="AM152" s="594" t="s">
        <v>1035</v>
      </c>
      <c r="AN152" s="630">
        <f>((T152/(T151+T152+T153)*AE151))</f>
        <v>1291.7952314165498</v>
      </c>
      <c r="AO152" s="535">
        <f>IF(IFERROR(AZ152/Реестр!$Y152,"")=0,"",IFERROR(AZ152/Реестр!$Y152,""))</f>
        <v>0.28975469474038629</v>
      </c>
      <c r="AP152" s="535">
        <f>IFERROR(Реестр!$AO152-7%,"")</f>
        <v>0.21975469474038628</v>
      </c>
      <c r="AQ152" s="13"/>
      <c r="AR152" s="752"/>
      <c r="AS152" s="551">
        <f>IF(IFERROR(Реестр!$AI152*1000,"")=0,"",IFERROR(Реестр!$AI152*1000,""))</f>
        <v>11851.33239831697</v>
      </c>
      <c r="AT152" s="5">
        <f>IF(IFERROR(Реестр!$AS152/80,"")=0,"",IFERROR(Реестр!$AS152/80,""))</f>
        <v>148.14165497896212</v>
      </c>
      <c r="AU152" s="4">
        <f t="shared" si="12"/>
        <v>2580.5472</v>
      </c>
      <c r="AV152" s="4">
        <f t="shared" si="13"/>
        <v>-1288.7519685834502</v>
      </c>
      <c r="AW152" s="4"/>
      <c r="AX152" s="4">
        <f t="shared" si="14"/>
        <v>9390</v>
      </c>
      <c r="AY152" s="630">
        <f>((T152/(T152))*AC152)</f>
        <v>9390</v>
      </c>
      <c r="AZ152" s="4">
        <f t="shared" si="15"/>
        <v>10681.79523141655</v>
      </c>
      <c r="BA152" s="4"/>
      <c r="BB152" s="4"/>
      <c r="BC152" s="4">
        <f>VLOOKUP(K152,'Справочные Данные'!$I$2:$J$262,2,0)</f>
        <v>30056</v>
      </c>
      <c r="BD152" s="4" t="str">
        <f>VLOOKUP(BC152,Z_SD_CUSTOMER!$A$2:$K$1599,10,0)</f>
        <v>61</v>
      </c>
      <c r="BE152" s="4" t="str">
        <f>VLOOKUP(BC152,Z_SD_CUSTOMER!$A$2:$L$1599,11,0)</f>
        <v>CENTRAL</v>
      </c>
      <c r="BF152" s="4" t="str">
        <f>VLOOKUP(BC152,Z_SD_CUSTOMER!$A$2:$K$1599,11,0)</f>
        <v>CENTRAL</v>
      </c>
      <c r="BG152" s="4">
        <v>250178</v>
      </c>
      <c r="BH152" s="4"/>
    </row>
    <row r="153" spans="1:60" hidden="1">
      <c r="A153" s="235">
        <v>44481</v>
      </c>
      <c r="B153" s="240"/>
      <c r="C153" s="221"/>
      <c r="D153" s="296" t="s">
        <v>425</v>
      </c>
      <c r="E153" s="51"/>
      <c r="F153" s="481"/>
      <c r="G153" s="240"/>
      <c r="H153" s="240"/>
      <c r="I153" s="240"/>
      <c r="J153" s="240"/>
      <c r="K153" s="646" t="s">
        <v>657</v>
      </c>
      <c r="L153" s="306"/>
      <c r="M153" s="306"/>
      <c r="N153" s="306"/>
      <c r="O153" s="240" t="s">
        <v>196</v>
      </c>
      <c r="P153" s="240">
        <v>44484</v>
      </c>
      <c r="Q153" s="240"/>
      <c r="R153" s="240"/>
      <c r="S153" s="226">
        <v>1</v>
      </c>
      <c r="T153" s="226">
        <v>520</v>
      </c>
      <c r="U153" s="226"/>
      <c r="V153" s="253">
        <v>2003617</v>
      </c>
      <c r="W153" s="227">
        <v>201480805</v>
      </c>
      <c r="X153" s="227"/>
      <c r="Y153" s="254">
        <v>151350.6</v>
      </c>
      <c r="Z153" s="127"/>
      <c r="AA153" s="127"/>
      <c r="AB153" s="127"/>
      <c r="AC153" s="127"/>
      <c r="AD153" s="127"/>
      <c r="AE153" s="13" t="str">
        <f>IF((Реестр!$AA153+Реестр!$AB153+Реестр!$AD153)=0,"",(Реестр!$AA153+Реестр!$AB153+Реестр!$AD153))</f>
        <v/>
      </c>
      <c r="AF153" s="13"/>
      <c r="AG153" s="13" t="str">
        <f>IF(IFERROR((Реестр!$AE153-Реестр!$AF153), "")=0,"",IFERROR(Реестр!$AE153-Реестр!$AF153, ""))</f>
        <v/>
      </c>
      <c r="AH153" s="534" t="str">
        <f>IF(IFERROR((Реестр!$AE153/Реестр!$AF153)-100%, "")=0,"",IFERROR((Реестр!$AE153/Реестр!$AF153)-100%, ""))</f>
        <v/>
      </c>
      <c r="AI153" s="448">
        <f>IF(IFERROR(Реестр!$AN153/Реестр!$T153,"")=0,"",IFERROR(Реестр!$AN153/Реестр!$T153,""))</f>
        <v>11.85133239831697</v>
      </c>
      <c r="AJ153" s="448">
        <f>IF(IFERROR(Реестр!$AN153/Реестр!$S153,"")=0,"",IFERROR(Реестр!$AN153/Реестр!$S153,""))</f>
        <v>6162.6928471248248</v>
      </c>
      <c r="AK153" s="448" t="str">
        <f>IFERROR(Реестр!$AN153/Реестр!$U153,"")</f>
        <v/>
      </c>
      <c r="AL153" s="594">
        <v>1171928</v>
      </c>
      <c r="AM153" s="594">
        <v>1143422</v>
      </c>
      <c r="AN153" s="630">
        <f>((T153/(T152+T153+T151)*AE151))</f>
        <v>6162.6928471248248</v>
      </c>
      <c r="AO153" s="535">
        <f>IF(IFERROR(AZ153/Реестр!$Y153,"")=0,"",IFERROR(AZ153/Реестр!$Y153,""))</f>
        <v>4.0717994161402891E-2</v>
      </c>
      <c r="AP153" s="535">
        <f>IFERROR(Реестр!$AO153-7%,"")</f>
        <v>-2.9282005838597115E-2</v>
      </c>
      <c r="AQ153" s="13"/>
      <c r="AR153" s="752"/>
      <c r="AS153" s="551">
        <f>IF(IFERROR(Реестр!$AI153*1000,"")=0,"",IFERROR(Реестр!$AI153*1000,""))</f>
        <v>11851.33239831697</v>
      </c>
      <c r="AT153" s="5">
        <f>IF(IFERROR(Реестр!$AS153/80,"")=0,"",IFERROR(Реестр!$AS153/80,""))</f>
        <v>148.14165497896212</v>
      </c>
      <c r="AU153" s="4">
        <f t="shared" si="12"/>
        <v>10594.542000000001</v>
      </c>
      <c r="AV153" s="4">
        <f t="shared" si="13"/>
        <v>-4431.8491528751765</v>
      </c>
      <c r="AW153" s="4"/>
      <c r="AX153" s="4" t="str">
        <f t="shared" si="14"/>
        <v/>
      </c>
      <c r="AY153" s="4"/>
      <c r="AZ153" s="4">
        <f t="shared" si="15"/>
        <v>6162.6928471248248</v>
      </c>
      <c r="BA153" s="4"/>
      <c r="BB153" s="4"/>
      <c r="BC153" s="4">
        <f>VLOOKUP(K153,'Справочные Данные'!$I$2:$J$262,2,0)</f>
        <v>80065</v>
      </c>
      <c r="BD153" s="4" t="str">
        <f>VLOOKUP(BC153,Z_SD_CUSTOMER!$A$2:$K$1599,10,0)</f>
        <v>50</v>
      </c>
      <c r="BE153" s="4" t="str">
        <f>VLOOKUP(BC153,Z_SD_CUSTOMER!$A$2:$L$1599,11,0)</f>
        <v>CENTRAL</v>
      </c>
      <c r="BF153" s="4" t="str">
        <f>VLOOKUP(BC153,Z_SD_CUSTOMER!$A$2:$K$1599,11,0)</f>
        <v>CENTRAL</v>
      </c>
      <c r="BG153" s="4">
        <v>250178</v>
      </c>
      <c r="BH153" s="4"/>
    </row>
    <row r="154" spans="1:60" hidden="1">
      <c r="A154" s="220">
        <v>44481</v>
      </c>
      <c r="B154" s="225" t="s">
        <v>57</v>
      </c>
      <c r="C154" s="221"/>
      <c r="D154" s="296" t="s">
        <v>425</v>
      </c>
      <c r="E154" s="51"/>
      <c r="F154" s="480"/>
      <c r="G154" s="225"/>
      <c r="H154" s="225"/>
      <c r="I154" s="225"/>
      <c r="J154" s="225"/>
      <c r="K154" s="646" t="s">
        <v>549</v>
      </c>
      <c r="L154" s="306"/>
      <c r="M154" s="306"/>
      <c r="N154" s="306"/>
      <c r="O154" s="225" t="s">
        <v>244</v>
      </c>
      <c r="P154" s="225">
        <v>44482</v>
      </c>
      <c r="Q154" s="225" t="s">
        <v>172</v>
      </c>
      <c r="R154" s="225"/>
      <c r="S154" s="248">
        <v>1</v>
      </c>
      <c r="T154" s="248">
        <v>294</v>
      </c>
      <c r="U154" s="248"/>
      <c r="V154" s="249">
        <v>2003378</v>
      </c>
      <c r="W154" s="249">
        <v>201481593</v>
      </c>
      <c r="X154" s="260">
        <v>2140091918190</v>
      </c>
      <c r="Y154" s="345">
        <v>80355</v>
      </c>
      <c r="Z154" s="752"/>
      <c r="AA154" s="752">
        <v>15200</v>
      </c>
      <c r="AB154" s="752">
        <v>1700</v>
      </c>
      <c r="AC154" s="752"/>
      <c r="AD154" s="752"/>
      <c r="AE154" s="13">
        <f>IF((Реестр!$AA154+Реестр!$AB154+Реестр!$AD154)=0,"",(Реестр!$AA154+Реестр!$AB154+Реестр!$AD154))</f>
        <v>16900</v>
      </c>
      <c r="AF154" s="13">
        <v>16900</v>
      </c>
      <c r="AG154" s="13" t="str">
        <f>IF(IFERROR((Реестр!$AE154-Реестр!$AF154), "")=0,"",IFERROR(Реестр!$AE154-Реестр!$AF154, ""))</f>
        <v/>
      </c>
      <c r="AH154" s="534" t="str">
        <f>IF(IFERROR((Реестр!$AE154/Реестр!$AF154)-100%, "")=0,"",IFERROR((Реестр!$AE154/Реестр!$AF154)-100%, ""))</f>
        <v/>
      </c>
      <c r="AI154" s="448">
        <f>IF(IFERROR(Реестр!$AN154/Реестр!$T154,"")=0,"",IFERROR(Реестр!$AN154/Реестр!$T154,""))</f>
        <v>28.93835616438356</v>
      </c>
      <c r="AJ154" s="448">
        <f>IF(IFERROR(Реестр!$AN154/Реестр!$S154,"")=0,"",IFERROR(Реестр!$AN154/Реестр!$S154,""))</f>
        <v>8507.8767123287671</v>
      </c>
      <c r="AK154" s="448" t="str">
        <f>IFERROR(Реестр!$AN154/Реестр!$U154,"")</f>
        <v/>
      </c>
      <c r="AL154" s="765">
        <v>1171930</v>
      </c>
      <c r="AM154" s="594">
        <v>1143424</v>
      </c>
      <c r="AN154" s="630">
        <f>((T154/(T155+T154+T156)*AE154))</f>
        <v>8507.8767123287671</v>
      </c>
      <c r="AO154" s="535">
        <f>IF(IFERROR(AZ154/Реестр!$Y154,"")=0,"",IFERROR(AZ154/Реестр!$Y154,""))</f>
        <v>0.10587862251669176</v>
      </c>
      <c r="AP154" s="535">
        <f>IFERROR(Реестр!$AO154-7%,"")</f>
        <v>3.5878622516691758E-2</v>
      </c>
      <c r="AQ154" s="13"/>
      <c r="AR154" s="752"/>
      <c r="AS154" s="551">
        <f>IF(IFERROR(Реестр!$AI154*1000,"")=0,"",IFERROR(Реестр!$AI154*1000,""))</f>
        <v>28938.35616438356</v>
      </c>
      <c r="AT154" s="5">
        <f>IF(IFERROR(Реестр!$AS154/80,"")=0,"",IFERROR(Реестр!$AS154/80,""))</f>
        <v>361.72945205479448</v>
      </c>
      <c r="AU154" s="4">
        <f t="shared" si="12"/>
        <v>5624.85</v>
      </c>
      <c r="AV154" s="4">
        <f t="shared" si="13"/>
        <v>2883.0267123287667</v>
      </c>
      <c r="AW154" s="4"/>
      <c r="AX154" s="4" t="str">
        <f t="shared" si="14"/>
        <v/>
      </c>
      <c r="AY154" s="4"/>
      <c r="AZ154" s="4">
        <f t="shared" si="15"/>
        <v>8507.8767123287671</v>
      </c>
      <c r="BA154" s="4"/>
      <c r="BB154" s="4"/>
      <c r="BC154" s="4">
        <f>VLOOKUP(K154,'Справочные Данные'!$I$2:$J$262,2,0)</f>
        <v>60291</v>
      </c>
      <c r="BD154" s="4" t="str">
        <f>VLOOKUP(BC154,Z_SD_CUSTOMER!$A$2:$K$1599,10,0)</f>
        <v>50</v>
      </c>
      <c r="BE154" s="4" t="str">
        <f>VLOOKUP(BC154,Z_SD_CUSTOMER!$A$2:$L$1599,11,0)</f>
        <v>CENTRAL</v>
      </c>
      <c r="BF154" s="4" t="str">
        <f>VLOOKUP(BC154,Z_SD_CUSTOMER!$A$2:$K$1599,11,0)</f>
        <v>CENTRAL</v>
      </c>
      <c r="BG154" s="4">
        <v>250178</v>
      </c>
      <c r="BH154" s="4"/>
    </row>
    <row r="155" spans="1:60" hidden="1">
      <c r="A155" s="235">
        <v>44481</v>
      </c>
      <c r="B155" s="240"/>
      <c r="C155" s="221"/>
      <c r="D155" s="296" t="s">
        <v>425</v>
      </c>
      <c r="E155" s="51"/>
      <c r="F155" s="481"/>
      <c r="G155" s="240"/>
      <c r="H155" s="240"/>
      <c r="I155" s="240"/>
      <c r="J155" s="240"/>
      <c r="K155" s="646" t="s">
        <v>549</v>
      </c>
      <c r="L155" s="306"/>
      <c r="M155" s="306"/>
      <c r="N155" s="306"/>
      <c r="O155" s="240"/>
      <c r="P155" s="240"/>
      <c r="Q155" s="240"/>
      <c r="R155" s="240"/>
      <c r="S155" s="226">
        <v>1</v>
      </c>
      <c r="T155" s="226">
        <v>113</v>
      </c>
      <c r="U155" s="340"/>
      <c r="V155" s="422">
        <v>2003375</v>
      </c>
      <c r="W155" s="227">
        <v>201481592</v>
      </c>
      <c r="X155" s="241">
        <v>2140091918187</v>
      </c>
      <c r="Y155" s="242">
        <v>27773.279999999999</v>
      </c>
      <c r="Z155" s="127"/>
      <c r="AA155" s="127"/>
      <c r="AB155" s="127"/>
      <c r="AC155" s="127"/>
      <c r="AD155" s="127"/>
      <c r="AE155" s="13" t="str">
        <f>IF((Реестр!$AA155+Реестр!$AB155+Реестр!$AD155)=0,"",(Реестр!$AA155+Реестр!$AB155+Реестр!$AD155))</f>
        <v/>
      </c>
      <c r="AF155" s="13"/>
      <c r="AG155" s="13" t="str">
        <f>IF(IFERROR((Реестр!$AE155-Реестр!$AF155), "")=0,"",IFERROR(Реестр!$AE155-Реестр!$AF155, ""))</f>
        <v/>
      </c>
      <c r="AH155" s="534" t="str">
        <f>IF(IFERROR((Реестр!$AE155/Реестр!$AF155)-100%, "")=0,"",IFERROR((Реестр!$AE155/Реестр!$AF155)-100%, ""))</f>
        <v/>
      </c>
      <c r="AI155" s="448">
        <f>IF(IFERROR(Реестр!$AN155/Реестр!$T155,"")=0,"",IFERROR(Реестр!$AN155/Реестр!$T155,""))</f>
        <v>28.93835616438356</v>
      </c>
      <c r="AJ155" s="448">
        <f>IF(IFERROR(Реестр!$AN155/Реестр!$S155,"")=0,"",IFERROR(Реестр!$AN155/Реестр!$S155,""))</f>
        <v>3270.0342465753424</v>
      </c>
      <c r="AK155" s="448" t="str">
        <f>IFERROR(Реестр!$AN155/Реестр!$U155,"")</f>
        <v/>
      </c>
      <c r="AL155" s="765">
        <v>1171930</v>
      </c>
      <c r="AM155" s="594">
        <v>1143424</v>
      </c>
      <c r="AN155" s="630">
        <f>((T155/(T154+T155+T156)*AE154))</f>
        <v>3270.0342465753424</v>
      </c>
      <c r="AO155" s="535">
        <f>IF(IFERROR(AZ155/Реестр!$Y155,"")=0,"",IFERROR(AZ155/Реестр!$Y155,""))</f>
        <v>0.11774029738566502</v>
      </c>
      <c r="AP155" s="535">
        <f>IFERROR(Реестр!$AO155-7%,"")</f>
        <v>4.7740297385665015E-2</v>
      </c>
      <c r="AQ155" s="13"/>
      <c r="AR155" s="752"/>
      <c r="AS155" s="551">
        <f>IF(IFERROR(Реестр!$AI155*1000,"")=0,"",IFERROR(Реестр!$AI155*1000,""))</f>
        <v>28938.35616438356</v>
      </c>
      <c r="AT155" s="5">
        <f>IF(IFERROR(Реестр!$AS155/80,"")=0,"",IFERROR(Реестр!$AS155/80,""))</f>
        <v>361.72945205479448</v>
      </c>
      <c r="AU155" s="4">
        <f t="shared" si="12"/>
        <v>1944.1296000000002</v>
      </c>
      <c r="AV155" s="4">
        <f t="shared" si="13"/>
        <v>1325.9046465753422</v>
      </c>
      <c r="AW155" s="4"/>
      <c r="AX155" s="4" t="str">
        <f t="shared" si="14"/>
        <v/>
      </c>
      <c r="AY155" s="4"/>
      <c r="AZ155" s="4">
        <f t="shared" si="15"/>
        <v>3270.0342465753424</v>
      </c>
      <c r="BA155" s="4"/>
      <c r="BB155" s="4"/>
      <c r="BC155" s="4">
        <f>VLOOKUP(K155,'Справочные Данные'!$I$2:$J$262,2,0)</f>
        <v>60291</v>
      </c>
      <c r="BD155" s="4" t="str">
        <f>VLOOKUP(BC155,Z_SD_CUSTOMER!$A$2:$K$1599,10,0)</f>
        <v>50</v>
      </c>
      <c r="BE155" s="4" t="str">
        <f>VLOOKUP(BC155,Z_SD_CUSTOMER!$A$2:$L$1599,11,0)</f>
        <v>CENTRAL</v>
      </c>
      <c r="BF155" s="4" t="str">
        <f>VLOOKUP(BC155,Z_SD_CUSTOMER!$A$2:$K$1599,11,0)</f>
        <v>CENTRAL</v>
      </c>
      <c r="BG155" s="4">
        <v>250178</v>
      </c>
      <c r="BH155" s="4"/>
    </row>
    <row r="156" spans="1:60" hidden="1">
      <c r="A156" s="220">
        <v>44481</v>
      </c>
      <c r="B156" s="225"/>
      <c r="C156" s="221"/>
      <c r="D156" s="296" t="s">
        <v>425</v>
      </c>
      <c r="E156" s="51"/>
      <c r="F156" s="480"/>
      <c r="G156" s="225"/>
      <c r="H156" s="225"/>
      <c r="I156" s="225"/>
      <c r="J156" s="225"/>
      <c r="K156" s="646" t="s">
        <v>635</v>
      </c>
      <c r="L156" s="306"/>
      <c r="M156" s="423"/>
      <c r="N156" s="423"/>
      <c r="O156" s="225" t="s">
        <v>245</v>
      </c>
      <c r="P156" s="225">
        <v>44482</v>
      </c>
      <c r="Q156" s="225"/>
      <c r="R156" s="225"/>
      <c r="S156" s="226">
        <v>1</v>
      </c>
      <c r="T156" s="226">
        <v>177</v>
      </c>
      <c r="U156" s="340"/>
      <c r="V156" s="245">
        <v>2003258</v>
      </c>
      <c r="W156" s="227">
        <v>201480539</v>
      </c>
      <c r="X156" s="227"/>
      <c r="Y156" s="364">
        <v>102988.8</v>
      </c>
      <c r="Z156" s="752"/>
      <c r="AA156" s="752"/>
      <c r="AB156" s="752"/>
      <c r="AC156" s="752"/>
      <c r="AD156" s="752"/>
      <c r="AE156" s="13" t="str">
        <f>IF((Реестр!$AA156+Реестр!$AB156+Реестр!$AD156)=0,"",(Реестр!$AA156+Реестр!$AB156+Реестр!$AD156))</f>
        <v/>
      </c>
      <c r="AF156" s="13"/>
      <c r="AG156" s="13" t="str">
        <f>IF(IFERROR((Реестр!$AE156-Реестр!$AF156), "")=0,"",IFERROR(Реестр!$AE156-Реестр!$AF156, ""))</f>
        <v/>
      </c>
      <c r="AH156" s="534" t="str">
        <f>IF(IFERROR((Реестр!$AE156/Реестр!$AF156)-100%, "")=0,"",IFERROR((Реестр!$AE156/Реестр!$AF156)-100%, ""))</f>
        <v/>
      </c>
      <c r="AI156" s="448">
        <f>IF(IFERROR(Реестр!$AN156/Реестр!$T156,"")=0,"",IFERROR(Реестр!$AN156/Реестр!$T156,""))</f>
        <v>28.93835616438356</v>
      </c>
      <c r="AJ156" s="448">
        <f>IF(IFERROR(Реестр!$AN156/Реестр!$S156,"")=0,"",IFERROR(Реестр!$AN156/Реестр!$S156,""))</f>
        <v>5122.08904109589</v>
      </c>
      <c r="AK156" s="448" t="str">
        <f>IFERROR(Реестр!$AN156/Реестр!$U156,"")</f>
        <v/>
      </c>
      <c r="AL156" s="765">
        <v>1171930</v>
      </c>
      <c r="AM156" s="594">
        <v>1143424</v>
      </c>
      <c r="AN156" s="630">
        <f>((T156/(T155+T156+T154)*AE154))</f>
        <v>5122.08904109589</v>
      </c>
      <c r="AO156" s="535">
        <f>IF(IFERROR(AZ156/Реестр!$Y156,"")=0,"",IFERROR(AZ156/Реестр!$Y156,""))</f>
        <v>4.9734427831918518E-2</v>
      </c>
      <c r="AP156" s="535">
        <f>IFERROR(Реестр!$AO156-7%,"")</f>
        <v>-2.0265572168081489E-2</v>
      </c>
      <c r="AQ156" s="13"/>
      <c r="AR156" s="752"/>
      <c r="AS156" s="551">
        <f>IF(IFERROR(Реестр!$AI156*1000,"")=0,"",IFERROR(Реестр!$AI156*1000,""))</f>
        <v>28938.35616438356</v>
      </c>
      <c r="AT156" s="5">
        <f>IF(IFERROR(Реестр!$AS156/80,"")=0,"",IFERROR(Реестр!$AS156/80,""))</f>
        <v>361.72945205479448</v>
      </c>
      <c r="AU156" s="4">
        <f t="shared" si="12"/>
        <v>7209.2160000000013</v>
      </c>
      <c r="AV156" s="4">
        <f t="shared" si="13"/>
        <v>-2087.1269589041112</v>
      </c>
      <c r="AW156" s="4"/>
      <c r="AX156" s="4" t="str">
        <f t="shared" si="14"/>
        <v/>
      </c>
      <c r="AY156" s="4"/>
      <c r="AZ156" s="4">
        <f t="shared" si="15"/>
        <v>5122.08904109589</v>
      </c>
      <c r="BA156" s="4"/>
      <c r="BB156" s="4"/>
      <c r="BC156" s="4">
        <f>VLOOKUP(K156,'Справочные Данные'!$I$2:$J$262,2,0)</f>
        <v>70936</v>
      </c>
      <c r="BD156" s="4" t="str">
        <f>VLOOKUP(BC156,Z_SD_CUSTOMER!$A$2:$K$1599,10,0)</f>
        <v>77</v>
      </c>
      <c r="BE156" s="4" t="str">
        <f>VLOOKUP(BC156,Z_SD_CUSTOMER!$A$2:$L$1599,11,0)</f>
        <v>CENTRAL</v>
      </c>
      <c r="BF156" s="4" t="str">
        <f>VLOOKUP(BC156,Z_SD_CUSTOMER!$A$2:$K$1599,11,0)</f>
        <v>CENTRAL</v>
      </c>
      <c r="BG156" s="4">
        <v>250178</v>
      </c>
      <c r="BH156" s="4"/>
    </row>
    <row r="157" spans="1:60" hidden="1">
      <c r="A157" s="235">
        <v>44481</v>
      </c>
      <c r="B157" s="240" t="s">
        <v>58</v>
      </c>
      <c r="C157" s="221"/>
      <c r="D157" s="296" t="s">
        <v>250</v>
      </c>
      <c r="E157" s="51" t="s">
        <v>723</v>
      </c>
      <c r="F157" s="481"/>
      <c r="G157" s="240"/>
      <c r="H157" s="240"/>
      <c r="I157" s="240"/>
      <c r="J157" s="240"/>
      <c r="K157" s="646" t="s">
        <v>577</v>
      </c>
      <c r="L157" s="306"/>
      <c r="M157" s="306"/>
      <c r="N157" s="306"/>
      <c r="O157" s="240" t="s">
        <v>238</v>
      </c>
      <c r="P157" s="240">
        <v>44482</v>
      </c>
      <c r="Q157" s="240"/>
      <c r="R157" s="240"/>
      <c r="S157" s="248">
        <v>4</v>
      </c>
      <c r="T157" s="248">
        <v>1551</v>
      </c>
      <c r="U157" s="248">
        <v>10.36</v>
      </c>
      <c r="V157" s="27">
        <v>2003454</v>
      </c>
      <c r="W157" s="302">
        <v>201481077</v>
      </c>
      <c r="X157" s="249"/>
      <c r="Y157" s="251">
        <v>544718.52</v>
      </c>
      <c r="Z157" s="127"/>
      <c r="AA157" s="127">
        <v>18000</v>
      </c>
      <c r="AB157" s="127"/>
      <c r="AC157" s="626">
        <f>(522.96*12)+(3788.48*14.79)</f>
        <v>62307.139199999991</v>
      </c>
      <c r="AD157" s="127"/>
      <c r="AE157" s="13">
        <f>IF((Реестр!$AA157+Реестр!$AB157+Реестр!$AD157)=0,"",(Реестр!$AA157+Реестр!$AB157+Реестр!$AD157))</f>
        <v>18000</v>
      </c>
      <c r="AF157" s="13">
        <v>17000</v>
      </c>
      <c r="AG157" s="13">
        <f>IF(IFERROR((Реестр!$AE157-Реестр!$AF157), "")=0,"",IFERROR(Реестр!$AE157-Реестр!$AF157, ""))</f>
        <v>1000</v>
      </c>
      <c r="AH157" s="534">
        <f>IF(IFERROR((Реестр!$AE157/Реестр!$AF157)-100%, "")=0,"",IFERROR((Реестр!$AE157/Реестр!$AF157)-100%, ""))</f>
        <v>5.8823529411764719E-2</v>
      </c>
      <c r="AI157" s="448">
        <f>IF(IFERROR(Реестр!$AN157/Реестр!$T157,"")=0,"",IFERROR(Реестр!$AN157/Реестр!$T157,""))</f>
        <v>3.5530990919857874</v>
      </c>
      <c r="AJ157" s="448">
        <f>IF(IFERROR(Реестр!$AN157/Реестр!$S157,"")=0,"",IFERROR(Реестр!$AN157/Реестр!$S157,""))</f>
        <v>1377.7141729174891</v>
      </c>
      <c r="AK157" s="448">
        <f>IFERROR(Реестр!$AN157/Реестр!$U157,"")</f>
        <v>531.93597409941663</v>
      </c>
      <c r="AL157" s="594" t="s">
        <v>1036</v>
      </c>
      <c r="AM157" s="594" t="s">
        <v>1037</v>
      </c>
      <c r="AN157" s="630">
        <f>Реестр!$T157/(Реестр!$T157+T158)*Реестр!$AA157</f>
        <v>5510.8566916699565</v>
      </c>
      <c r="AO157" s="535">
        <f>IF(IFERROR(AZ157/Реестр!$Y157,"")=0,"",IFERROR(AZ157/Реестр!$Y157,""))</f>
        <v>4.5136577598237818E-2</v>
      </c>
      <c r="AP157" s="535">
        <f>IFERROR(Реестр!$AO157-7%,"")</f>
        <v>-2.4863422401762189E-2</v>
      </c>
      <c r="AQ157" s="13"/>
      <c r="AR157" s="752"/>
      <c r="AS157" s="551">
        <f>IF(IFERROR(Реестр!$AI157*1000,"")=0,"",IFERROR(Реестр!$AI157*1000,""))</f>
        <v>3553.0990919857873</v>
      </c>
      <c r="AT157" s="5">
        <f>IF(IFERROR(Реестр!$AS157/80,"")=0,"",IFERROR(Реестр!$AS157/80,""))</f>
        <v>44.413738649822342</v>
      </c>
      <c r="AU157" s="4">
        <f t="shared" si="12"/>
        <v>38130.296400000007</v>
      </c>
      <c r="AV157" s="4">
        <f t="shared" si="13"/>
        <v>-32619.43970833005</v>
      </c>
      <c r="AW157" s="4"/>
      <c r="AX157" s="4">
        <f t="shared" si="14"/>
        <v>62307.139199999991</v>
      </c>
      <c r="AY157" s="630">
        <f>((T157/(T158+T157)*AX157))</f>
        <v>19075.873055507302</v>
      </c>
      <c r="AZ157" s="4">
        <f t="shared" si="15"/>
        <v>24586.729747177258</v>
      </c>
      <c r="BA157" s="4"/>
      <c r="BB157" s="4"/>
      <c r="BC157" s="4">
        <f>VLOOKUP(K157,'Справочные Данные'!$I$2:$J$262,2,0)</f>
        <v>64162</v>
      </c>
      <c r="BD157" s="4" t="str">
        <f>VLOOKUP(BC157,Z_SD_CUSTOMER!$A$2:$K$1599,10,0)</f>
        <v>38</v>
      </c>
      <c r="BE157" s="4" t="str">
        <f>VLOOKUP(BC157,Z_SD_CUSTOMER!$A$2:$L$1599,11,0)</f>
        <v>SIBERIAN</v>
      </c>
      <c r="BF157" s="4" t="str">
        <f>VLOOKUP(BC157,Z_SD_CUSTOMER!$A$2:$K$1599,11,0)</f>
        <v>SIBERIAN</v>
      </c>
      <c r="BG157" s="4">
        <v>1390</v>
      </c>
      <c r="BH157" s="4"/>
    </row>
    <row r="158" spans="1:60" hidden="1">
      <c r="A158" s="424">
        <v>44481</v>
      </c>
      <c r="B158" s="425" t="s">
        <v>58</v>
      </c>
      <c r="C158" s="426"/>
      <c r="D158" s="427" t="s">
        <v>250</v>
      </c>
      <c r="E158" s="51" t="s">
        <v>723</v>
      </c>
      <c r="F158" s="492"/>
      <c r="G158" s="428"/>
      <c r="H158" s="428"/>
      <c r="I158" s="428"/>
      <c r="J158" s="428"/>
      <c r="K158" s="646" t="s">
        <v>577</v>
      </c>
      <c r="L158" s="429"/>
      <c r="M158" s="429"/>
      <c r="N158" s="429"/>
      <c r="O158" s="428"/>
      <c r="P158" s="428"/>
      <c r="Q158" s="428"/>
      <c r="R158" s="428"/>
      <c r="S158" s="430">
        <v>8</v>
      </c>
      <c r="T158" s="430">
        <v>3515</v>
      </c>
      <c r="U158" s="431">
        <v>4.43</v>
      </c>
      <c r="V158" s="432">
        <v>2003456</v>
      </c>
      <c r="W158" s="433">
        <v>201481076</v>
      </c>
      <c r="X158" s="434"/>
      <c r="Y158" s="435">
        <v>817152</v>
      </c>
      <c r="Z158" s="752"/>
      <c r="AA158" s="127"/>
      <c r="AB158" s="752"/>
      <c r="AC158" s="752"/>
      <c r="AD158" s="752"/>
      <c r="AE158" s="13" t="str">
        <f>IF((Реестр!$AA158+Реестр!$AB158+Реестр!$AD158)=0,"",(Реестр!$AA158+Реестр!$AB158+Реестр!$AD158))</f>
        <v/>
      </c>
      <c r="AF158" s="13"/>
      <c r="AG158" s="13" t="str">
        <f>IF(IFERROR((Реестр!$AE158-Реестр!$AF158), "")=0,"",IFERROR(Реестр!$AE158-Реестр!$AF158, ""))</f>
        <v/>
      </c>
      <c r="AH158" s="534" t="str">
        <f>IF(IFERROR((Реестр!$AE158/Реестр!$AF158)-100%, "")=0,"",IFERROR((Реестр!$AE158/Реестр!$AF158)-100%, ""))</f>
        <v/>
      </c>
      <c r="AI158" s="448">
        <f>IF(IFERROR(Реестр!$AN158/Реестр!$T158,"")=0,"",IFERROR(Реестр!$AN158/Реестр!$T158,""))</f>
        <v>3.5530990919857874</v>
      </c>
      <c r="AJ158" s="448">
        <f>IF(IFERROR(Реестр!$AN158/Реестр!$S158,"")=0,"",IFERROR(Реестр!$AN158/Реестр!$S158,""))</f>
        <v>1561.1429135412554</v>
      </c>
      <c r="AK158" s="448">
        <f>IFERROR(Реестр!$AN158/Реестр!$U158,"")</f>
        <v>2819.2197084266468</v>
      </c>
      <c r="AL158" s="594" t="s">
        <v>1036</v>
      </c>
      <c r="AM158" s="594" t="s">
        <v>1037</v>
      </c>
      <c r="AN158" s="630">
        <f>((T158/(T158+T157))*AA157)</f>
        <v>12489.143308330044</v>
      </c>
      <c r="AO158" s="535">
        <f>IF(IFERROR(AZ158/Реестр!$Y158,"")=0,"",IFERROR(AZ158/Реестр!$Y158,""))</f>
        <v>6.818854931863684E-2</v>
      </c>
      <c r="AP158" s="535">
        <f>IFERROR(Реестр!$AO158-7%,"")</f>
        <v>-1.8114506813631664E-3</v>
      </c>
      <c r="AQ158" s="13"/>
      <c r="AR158" s="752"/>
      <c r="AS158" s="551">
        <f>IF(IFERROR(Реестр!$AI158*1000,"")=0,"",IFERROR(Реестр!$AI158*1000,""))</f>
        <v>3553.0990919857873</v>
      </c>
      <c r="AT158" s="5">
        <f>IF(IFERROR(Реестр!$AS158/80,"")=0,"",IFERROR(Реестр!$AS158/80,""))</f>
        <v>44.413738649822342</v>
      </c>
      <c r="AU158" s="4">
        <f t="shared" si="12"/>
        <v>57200.640000000007</v>
      </c>
      <c r="AV158" s="4">
        <f t="shared" si="13"/>
        <v>-44711.496691669963</v>
      </c>
      <c r="AW158" s="4"/>
      <c r="AX158" s="4" t="str">
        <f t="shared" si="14"/>
        <v/>
      </c>
      <c r="AY158" s="630">
        <f>((T158/(T157+T158)*AX157))</f>
        <v>43231.266144492693</v>
      </c>
      <c r="AZ158" s="4">
        <f t="shared" si="15"/>
        <v>55720.409452822736</v>
      </c>
      <c r="BA158" s="4"/>
      <c r="BB158" s="4"/>
      <c r="BC158" s="4">
        <f>VLOOKUP(K158,'Справочные Данные'!$I$2:$J$262,2,0)</f>
        <v>64162</v>
      </c>
      <c r="BD158" s="4" t="str">
        <f>VLOOKUP(BC158,Z_SD_CUSTOMER!$A$2:$K$1599,10,0)</f>
        <v>38</v>
      </c>
      <c r="BE158" s="4" t="str">
        <f>VLOOKUP(BC158,Z_SD_CUSTOMER!$A$2:$L$1599,11,0)</f>
        <v>SIBERIAN</v>
      </c>
      <c r="BF158" s="4" t="str">
        <f>VLOOKUP(BC158,Z_SD_CUSTOMER!$A$2:$K$1599,11,0)</f>
        <v>SIBERIAN</v>
      </c>
      <c r="BG158" s="4">
        <v>1390</v>
      </c>
      <c r="BH158" s="4"/>
    </row>
    <row r="159" spans="1:60" ht="21.75" hidden="1" thickBot="1">
      <c r="A159" s="176">
        <v>44482</v>
      </c>
      <c r="B159" s="89" t="s">
        <v>58</v>
      </c>
      <c r="C159" s="72" t="s">
        <v>360</v>
      </c>
      <c r="D159" s="63" t="s">
        <v>253</v>
      </c>
      <c r="E159" s="63"/>
      <c r="G159" s="29" t="s">
        <v>356</v>
      </c>
      <c r="H159" s="32" t="s">
        <v>355</v>
      </c>
      <c r="K159" s="646" t="s">
        <v>508</v>
      </c>
      <c r="M159" s="4" t="s">
        <v>254</v>
      </c>
      <c r="N159" s="4" t="s">
        <v>376</v>
      </c>
      <c r="S159" s="5">
        <v>4</v>
      </c>
      <c r="T159" s="5">
        <v>974</v>
      </c>
      <c r="U159" s="5"/>
      <c r="V159" s="4">
        <v>2004330</v>
      </c>
      <c r="W159" s="4">
        <v>201481502</v>
      </c>
      <c r="X159" s="16">
        <v>6428807418</v>
      </c>
      <c r="Y159" s="17">
        <v>240701.76</v>
      </c>
      <c r="AC159" s="4">
        <v>13711</v>
      </c>
      <c r="AE159" s="13" t="str">
        <f>IF((Реестр!$AA159+Реестр!$AB159+Реестр!$AD159)=0,"",(Реестр!$AA159+Реестр!$AB159+Реестр!$AD159))</f>
        <v/>
      </c>
      <c r="AF159" s="6"/>
      <c r="AG159" s="13" t="str">
        <f>IF(IFERROR((Реестр!$AE159-Реестр!$AF159), "")=0,"",IFERROR(Реестр!$AE159-Реестр!$AF159, ""))</f>
        <v/>
      </c>
      <c r="AH159" s="534" t="str">
        <f>IF(IFERROR((Реестр!$AE159/Реестр!$AF159)-100%, "")=0,"",IFERROR((Реестр!$AE159/Реестр!$AF159)-100%, ""))</f>
        <v/>
      </c>
      <c r="AI159" s="448" t="str">
        <f>IF(IFERROR(Реестр!$AN159/Реестр!$T159,"")=0,"",IFERROR(Реестр!$AN159/Реестр!$T159,""))</f>
        <v/>
      </c>
      <c r="AJ159" s="448" t="str">
        <f>IF(IFERROR(Реестр!$AN159/Реестр!$S159,"")=0,"",IFERROR(Реестр!$AN159/Реестр!$S159,""))</f>
        <v/>
      </c>
      <c r="AK159" s="448" t="str">
        <f>IFERROR(Реестр!$AN159/Реестр!$U159,"")</f>
        <v/>
      </c>
      <c r="AL159" s="594">
        <v>1171933</v>
      </c>
      <c r="AM159" s="594">
        <v>1143427</v>
      </c>
      <c r="AN159" s="630"/>
      <c r="AO159" s="535" t="str">
        <f>IF(IFERROR(AZ159/Реестр!$Y159,"")=0,"",IFERROR(AZ159/Реестр!$Y159,""))</f>
        <v/>
      </c>
      <c r="AQ159" s="13"/>
      <c r="AR159" s="752"/>
      <c r="AS159" s="551" t="str">
        <f>IF(IFERROR(Реестр!$AI159*1000,"")=0,"",IFERROR(Реестр!$AI159*1000,""))</f>
        <v/>
      </c>
      <c r="AT159" s="5" t="str">
        <f>IF(IFERROR(Реестр!$AS159/80,"")=0,"",IFERROR(Реестр!$AS159/80,""))</f>
        <v/>
      </c>
      <c r="AU159" s="4">
        <f t="shared" si="12"/>
        <v>16849.123200000002</v>
      </c>
      <c r="AV159" s="4">
        <f t="shared" si="13"/>
        <v>-16849.123200000002</v>
      </c>
      <c r="AW159" s="4"/>
      <c r="AX159" s="4">
        <f t="shared" si="14"/>
        <v>13711</v>
      </c>
      <c r="AY159" s="4"/>
      <c r="AZ159" s="4" t="str">
        <f t="shared" si="15"/>
        <v/>
      </c>
      <c r="BA159" s="4"/>
      <c r="BB159" s="4"/>
      <c r="BC159" s="4">
        <f>VLOOKUP(K159,'Справочные Данные'!$I$2:$J$262,2,0)</f>
        <v>80250</v>
      </c>
      <c r="BD159" s="4" t="str">
        <f>VLOOKUP(BC159,Z_SD_CUSTOMER!$A$2:$K$1599,10,0)</f>
        <v>74</v>
      </c>
      <c r="BE159" s="4" t="str">
        <f>VLOOKUP(BC159,Z_SD_CUSTOMER!$A$2:$L$1599,11,0)</f>
        <v>URAL</v>
      </c>
      <c r="BF159" s="4" t="str">
        <f>VLOOKUP(BC159,Z_SD_CUSTOMER!$A$2:$K$1599,11,0)</f>
        <v>URAL</v>
      </c>
      <c r="BG159" s="4"/>
      <c r="BH159" s="4"/>
    </row>
    <row r="160" spans="1:60" ht="21.75" hidden="1" thickBot="1">
      <c r="A160" s="176">
        <v>44482</v>
      </c>
      <c r="B160" s="89" t="s">
        <v>58</v>
      </c>
      <c r="D160" s="63" t="s">
        <v>253</v>
      </c>
      <c r="E160" s="63"/>
      <c r="G160" s="29" t="s">
        <v>356</v>
      </c>
      <c r="H160" s="32" t="s">
        <v>355</v>
      </c>
      <c r="K160" s="646" t="s">
        <v>501</v>
      </c>
      <c r="M160" s="4" t="s">
        <v>255</v>
      </c>
      <c r="N160" s="72">
        <v>44474</v>
      </c>
      <c r="S160" s="5">
        <v>2</v>
      </c>
      <c r="T160" s="5">
        <v>556</v>
      </c>
      <c r="U160" s="5"/>
      <c r="V160" s="4">
        <v>2004329</v>
      </c>
      <c r="W160" s="4">
        <v>201481503</v>
      </c>
      <c r="X160" s="16">
        <v>6428807417</v>
      </c>
      <c r="Y160" s="17">
        <v>136919.04000000001</v>
      </c>
      <c r="AC160" s="4">
        <v>8820</v>
      </c>
      <c r="AE160" s="13" t="str">
        <f>IF((Реестр!$AA160+Реестр!$AB160+Реестр!$AD160)=0,"",(Реестр!$AA160+Реестр!$AB160+Реестр!$AD160))</f>
        <v/>
      </c>
      <c r="AF160" s="6"/>
      <c r="AG160" s="13" t="str">
        <f>IF(IFERROR((Реестр!$AE160-Реестр!$AF160), "")=0,"",IFERROR(Реестр!$AE160-Реестр!$AF160, ""))</f>
        <v/>
      </c>
      <c r="AH160" s="534" t="str">
        <f>IF(IFERROR((Реестр!$AE160/Реестр!$AF160)-100%, "")=0,"",IFERROR((Реестр!$AE160/Реестр!$AF160)-100%, ""))</f>
        <v/>
      </c>
      <c r="AI160" s="448" t="str">
        <f>IF(IFERROR(Реестр!$AN160/Реестр!$T160,"")=0,"",IFERROR(Реестр!$AN160/Реестр!$T160,""))</f>
        <v/>
      </c>
      <c r="AJ160" s="448" t="str">
        <f>IF(IFERROR(Реестр!$AN160/Реестр!$S160,"")=0,"",IFERROR(Реестр!$AN160/Реестр!$S160,""))</f>
        <v/>
      </c>
      <c r="AK160" s="448" t="str">
        <f>IFERROR(Реестр!$AN160/Реестр!$U160,"")</f>
        <v/>
      </c>
      <c r="AL160" s="594">
        <v>1171933</v>
      </c>
      <c r="AM160" s="594">
        <v>1143427</v>
      </c>
      <c r="AN160" s="630"/>
      <c r="AO160" s="535" t="str">
        <f>IF(IFERROR(AZ160/Реестр!$Y160,"")=0,"",IFERROR(AZ160/Реестр!$Y160,""))</f>
        <v/>
      </c>
      <c r="AQ160" s="13"/>
      <c r="AR160" s="752"/>
      <c r="AS160" s="551" t="str">
        <f>IF(IFERROR(Реестр!$AI160*1000,"")=0,"",IFERROR(Реестр!$AI160*1000,""))</f>
        <v/>
      </c>
      <c r="AT160" s="5" t="str">
        <f>IF(IFERROR(Реестр!$AS160/80,"")=0,"",IFERROR(Реестр!$AS160/80,""))</f>
        <v/>
      </c>
      <c r="AU160" s="4">
        <f t="shared" si="12"/>
        <v>9584.332800000002</v>
      </c>
      <c r="AV160" s="4">
        <f t="shared" si="13"/>
        <v>-9584.332800000002</v>
      </c>
      <c r="AW160" s="4"/>
      <c r="AX160" s="4">
        <f t="shared" si="14"/>
        <v>8820</v>
      </c>
      <c r="AY160" s="4"/>
      <c r="AZ160" s="4" t="str">
        <f t="shared" si="15"/>
        <v/>
      </c>
      <c r="BA160" s="4"/>
      <c r="BB160" s="4"/>
      <c r="BC160" s="4">
        <f>VLOOKUP(K160,'Справочные Данные'!$I$2:$J$262,2,0)</f>
        <v>71606</v>
      </c>
      <c r="BD160" s="4" t="str">
        <f>VLOOKUP(BC160,Z_SD_CUSTOMER!$A$2:$K$1599,10,0)</f>
        <v>56</v>
      </c>
      <c r="BE160" s="4" t="str">
        <f>VLOOKUP(BC160,Z_SD_CUSTOMER!$A$2:$L$1599,11,0)</f>
        <v>URAL</v>
      </c>
      <c r="BF160" s="4" t="str">
        <f>VLOOKUP(BC160,Z_SD_CUSTOMER!$A$2:$K$1599,11,0)</f>
        <v>URAL</v>
      </c>
      <c r="BG160" s="4"/>
      <c r="BH160" s="4"/>
    </row>
    <row r="161" spans="1:61" ht="21.75" hidden="1" thickBot="1">
      <c r="A161" s="176">
        <v>44482</v>
      </c>
      <c r="B161" s="89" t="s">
        <v>58</v>
      </c>
      <c r="D161" s="63" t="s">
        <v>253</v>
      </c>
      <c r="E161" s="63"/>
      <c r="G161" s="29" t="s">
        <v>356</v>
      </c>
      <c r="H161" s="32" t="s">
        <v>355</v>
      </c>
      <c r="K161" s="646" t="s">
        <v>489</v>
      </c>
      <c r="M161" s="4" t="s">
        <v>259</v>
      </c>
      <c r="N161" s="90">
        <v>11018</v>
      </c>
      <c r="S161" s="5">
        <v>3</v>
      </c>
      <c r="T161" s="5">
        <v>822</v>
      </c>
      <c r="U161" s="5"/>
      <c r="V161" s="4">
        <v>2004349</v>
      </c>
      <c r="W161" s="4">
        <v>201481504</v>
      </c>
      <c r="X161" s="16">
        <v>6428807416</v>
      </c>
      <c r="Y161" s="17">
        <v>203156.4</v>
      </c>
      <c r="AC161" s="4">
        <v>17910</v>
      </c>
      <c r="AE161" s="13" t="str">
        <f>IF((Реестр!$AA161+Реестр!$AB161+Реестр!$AD161)=0,"",(Реестр!$AA161+Реестр!$AB161+Реестр!$AD161))</f>
        <v/>
      </c>
      <c r="AF161" s="6"/>
      <c r="AG161" s="13" t="str">
        <f>IF(IFERROR((Реестр!$AE161-Реестр!$AF161), "")=0,"",IFERROR(Реестр!$AE161-Реестр!$AF161, ""))</f>
        <v/>
      </c>
      <c r="AH161" s="534" t="str">
        <f>IF(IFERROR((Реестр!$AE161/Реестр!$AF161)-100%, "")=0,"",IFERROR((Реестр!$AE161/Реестр!$AF161)-100%, ""))</f>
        <v/>
      </c>
      <c r="AI161" s="448" t="str">
        <f>IF(IFERROR(Реестр!$AN161/Реестр!$T161,"")=0,"",IFERROR(Реестр!$AN161/Реестр!$T161,""))</f>
        <v/>
      </c>
      <c r="AJ161" s="448" t="str">
        <f>IF(IFERROR(Реестр!$AN161/Реестр!$S161,"")=0,"",IFERROR(Реестр!$AN161/Реестр!$S161,""))</f>
        <v/>
      </c>
      <c r="AK161" s="448" t="str">
        <f>IFERROR(Реестр!$AN161/Реестр!$U161,"")</f>
        <v/>
      </c>
      <c r="AL161" s="594">
        <v>1171933</v>
      </c>
      <c r="AM161" s="594">
        <v>1143427</v>
      </c>
      <c r="AN161" s="630"/>
      <c r="AO161" s="535" t="str">
        <f>IF(IFERROR(AZ161/Реестр!$Y161,"")=0,"",IFERROR(AZ161/Реестр!$Y161,""))</f>
        <v/>
      </c>
      <c r="AQ161" s="13"/>
      <c r="AR161" s="752"/>
      <c r="AS161" s="551" t="str">
        <f>IF(IFERROR(Реестр!$AI161*1000,"")=0,"",IFERROR(Реестр!$AI161*1000,""))</f>
        <v/>
      </c>
      <c r="AT161" s="5" t="str">
        <f>IF(IFERROR(Реестр!$AS161/80,"")=0,"",IFERROR(Реестр!$AS161/80,""))</f>
        <v/>
      </c>
      <c r="AU161" s="4">
        <f t="shared" si="12"/>
        <v>14220.948</v>
      </c>
      <c r="AV161" s="4">
        <f t="shared" si="13"/>
        <v>-14220.948</v>
      </c>
      <c r="AW161" s="4"/>
      <c r="AX161" s="4">
        <f t="shared" si="14"/>
        <v>17910</v>
      </c>
      <c r="AY161" s="4"/>
      <c r="AZ161" s="4" t="str">
        <f t="shared" si="15"/>
        <v/>
      </c>
      <c r="BA161" s="4"/>
      <c r="BB161" s="4"/>
      <c r="BC161" s="4">
        <f>VLOOKUP(K161,'Справочные Данные'!$I$2:$J$262,2,0)</f>
        <v>65101</v>
      </c>
      <c r="BD161" s="4" t="str">
        <f>VLOOKUP(BC161,Z_SD_CUSTOMER!$A$2:$K$1599,10,0)</f>
        <v>03</v>
      </c>
      <c r="BE161" s="4" t="str">
        <f>VLOOKUP(BC161,Z_SD_CUSTOMER!$A$2:$L$1599,11,0)</f>
        <v>URAL</v>
      </c>
      <c r="BF161" s="4" t="str">
        <f>VLOOKUP(BC161,Z_SD_CUSTOMER!$A$2:$K$1599,11,0)</f>
        <v>URAL</v>
      </c>
      <c r="BG161" s="4"/>
      <c r="BH161" s="4"/>
    </row>
    <row r="162" spans="1:61" ht="21.75" hidden="1" thickBot="1">
      <c r="A162" s="176">
        <v>44482</v>
      </c>
      <c r="B162" s="89" t="s">
        <v>58</v>
      </c>
      <c r="D162" s="63" t="s">
        <v>253</v>
      </c>
      <c r="E162" s="63"/>
      <c r="G162" s="29" t="s">
        <v>356</v>
      </c>
      <c r="H162" s="32" t="s">
        <v>355</v>
      </c>
      <c r="K162" s="646" t="s">
        <v>507</v>
      </c>
      <c r="M162" s="4" t="s">
        <v>264</v>
      </c>
      <c r="N162" s="4" t="s">
        <v>751</v>
      </c>
      <c r="S162" s="5">
        <v>2</v>
      </c>
      <c r="T162" s="5">
        <v>579</v>
      </c>
      <c r="U162" s="5"/>
      <c r="V162" s="85">
        <v>2004385</v>
      </c>
      <c r="W162" s="4">
        <v>201481515</v>
      </c>
      <c r="X162" s="16">
        <v>6428810809</v>
      </c>
      <c r="Y162" s="17">
        <v>142980.96</v>
      </c>
      <c r="AC162" s="4">
        <v>9082</v>
      </c>
      <c r="AE162" s="13" t="str">
        <f>IF((Реестр!$AA162+Реестр!$AB162+Реестр!$AD162)=0,"",(Реестр!$AA162+Реестр!$AB162+Реестр!$AD162))</f>
        <v/>
      </c>
      <c r="AF162" s="6"/>
      <c r="AG162" s="13" t="str">
        <f>IF(IFERROR((Реестр!$AE162-Реестр!$AF162), "")=0,"",IFERROR(Реестр!$AE162-Реестр!$AF162, ""))</f>
        <v/>
      </c>
      <c r="AH162" s="534" t="str">
        <f>IF(IFERROR((Реестр!$AE162/Реестр!$AF162)-100%, "")=0,"",IFERROR((Реестр!$AE162/Реестр!$AF162)-100%, ""))</f>
        <v/>
      </c>
      <c r="AI162" s="448" t="str">
        <f>IF(IFERROR(Реестр!$AN162/Реестр!$T162,"")=0,"",IFERROR(Реестр!$AN162/Реестр!$T162,""))</f>
        <v/>
      </c>
      <c r="AJ162" s="448" t="str">
        <f>IF(IFERROR(Реестр!$AN162/Реестр!$S162,"")=0,"",IFERROR(Реестр!$AN162/Реестр!$S162,""))</f>
        <v/>
      </c>
      <c r="AK162" s="448" t="str">
        <f>IFERROR(Реестр!$AN162/Реестр!$U162,"")</f>
        <v/>
      </c>
      <c r="AL162" s="594">
        <v>1171933</v>
      </c>
      <c r="AM162" s="594">
        <v>1143427</v>
      </c>
      <c r="AN162" s="630"/>
      <c r="AO162" s="535" t="str">
        <f>IF(IFERROR(AZ162/Реестр!$Y162,"")=0,"",IFERROR(AZ162/Реестр!$Y162,""))</f>
        <v/>
      </c>
      <c r="AQ162" s="13"/>
      <c r="AR162" s="752"/>
      <c r="AS162" s="551" t="str">
        <f>IF(IFERROR(Реестр!$AI162*1000,"")=0,"",IFERROR(Реестр!$AI162*1000,""))</f>
        <v/>
      </c>
      <c r="AT162" s="5" t="str">
        <f>IF(IFERROR(Реестр!$AS162/80,"")=0,"",IFERROR(Реестр!$AS162/80,""))</f>
        <v/>
      </c>
      <c r="AU162" s="4">
        <f t="shared" si="12"/>
        <v>10008.6672</v>
      </c>
      <c r="AV162" s="4">
        <f t="shared" si="13"/>
        <v>-10008.6672</v>
      </c>
      <c r="AW162" s="4">
        <f>250*3</f>
        <v>750</v>
      </c>
      <c r="AX162" s="4">
        <f t="shared" si="14"/>
        <v>9832</v>
      </c>
      <c r="AY162" s="4"/>
      <c r="AZ162" s="4" t="str">
        <f t="shared" si="15"/>
        <v/>
      </c>
      <c r="BA162" s="4"/>
      <c r="BB162" s="4"/>
      <c r="BC162" s="4">
        <f>VLOOKUP(K162,'Справочные Данные'!$I$2:$J$262,2,0)</f>
        <v>80229</v>
      </c>
      <c r="BD162" s="4" t="str">
        <f>VLOOKUP(BC162,Z_SD_CUSTOMER!$A$2:$K$1599,10,0)</f>
        <v>72</v>
      </c>
      <c r="BE162" s="4" t="str">
        <f>VLOOKUP(BC162,Z_SD_CUSTOMER!$A$2:$L$1599,11,0)</f>
        <v>URAL</v>
      </c>
      <c r="BF162" s="4" t="str">
        <f>VLOOKUP(BC162,Z_SD_CUSTOMER!$A$2:$K$1599,11,0)</f>
        <v>URAL</v>
      </c>
      <c r="BG162" s="4"/>
      <c r="BH162" s="4"/>
    </row>
    <row r="163" spans="1:61" ht="21.75" hidden="1" thickBot="1">
      <c r="A163" s="176">
        <v>44482</v>
      </c>
      <c r="B163" s="89" t="s">
        <v>58</v>
      </c>
      <c r="D163" s="63" t="s">
        <v>253</v>
      </c>
      <c r="E163" s="63"/>
      <c r="G163" s="29" t="s">
        <v>356</v>
      </c>
      <c r="H163" s="32" t="s">
        <v>355</v>
      </c>
      <c r="K163" s="646" t="s">
        <v>469</v>
      </c>
      <c r="M163" s="72">
        <v>44491</v>
      </c>
      <c r="N163" s="72"/>
      <c r="S163" s="5">
        <v>1</v>
      </c>
      <c r="T163" s="5">
        <v>52</v>
      </c>
      <c r="U163" s="5"/>
      <c r="V163" s="85">
        <v>2004448</v>
      </c>
      <c r="W163" s="85">
        <v>201481972</v>
      </c>
      <c r="X163" s="16" t="s">
        <v>306</v>
      </c>
      <c r="Y163" s="17">
        <v>12858</v>
      </c>
      <c r="AC163" s="4">
        <v>5327</v>
      </c>
      <c r="AE163" s="13" t="str">
        <f>IF((Реестр!$AA163+Реестр!$AB163+Реестр!$AD163)=0,"",(Реестр!$AA163+Реестр!$AB163+Реестр!$AD163))</f>
        <v/>
      </c>
      <c r="AF163" s="6"/>
      <c r="AG163" s="13" t="str">
        <f>IF(IFERROR((Реестр!$AE163-Реестр!$AF163), "")=0,"",IFERROR(Реестр!$AE163-Реестр!$AF163, ""))</f>
        <v/>
      </c>
      <c r="AH163" s="534" t="str">
        <f>IF(IFERROR((Реестр!$AE163/Реестр!$AF163)-100%, "")=0,"",IFERROR((Реестр!$AE163/Реестр!$AF163)-100%, ""))</f>
        <v/>
      </c>
      <c r="AI163" s="448" t="str">
        <f>IF(IFERROR(Реестр!$AN163/Реестр!$T163,"")=0,"",IFERROR(Реестр!$AN163/Реестр!$T163,""))</f>
        <v/>
      </c>
      <c r="AJ163" s="448" t="str">
        <f>IF(IFERROR(Реестр!$AN163/Реестр!$S163,"")=0,"",IFERROR(Реестр!$AN163/Реестр!$S163,""))</f>
        <v/>
      </c>
      <c r="AK163" s="448" t="str">
        <f>IFERROR(Реестр!$AN163/Реестр!$U163,"")</f>
        <v/>
      </c>
      <c r="AL163" s="594">
        <v>1171933</v>
      </c>
      <c r="AM163" s="594">
        <v>1143427</v>
      </c>
      <c r="AN163" s="630"/>
      <c r="AO163" s="535" t="str">
        <f>IF(IFERROR(AZ163/Реестр!$Y163,"")=0,"",IFERROR(AZ163/Реестр!$Y163,""))</f>
        <v/>
      </c>
      <c r="AQ163" s="13"/>
      <c r="AR163" s="752"/>
      <c r="AS163" s="551" t="str">
        <f>IF(IFERROR(Реестр!$AI163*1000,"")=0,"",IFERROR(Реестр!$AI163*1000,""))</f>
        <v/>
      </c>
      <c r="AT163" s="5" t="str">
        <f>IF(IFERROR(Реестр!$AS163/80,"")=0,"",IFERROR(Реестр!$AS163/80,""))</f>
        <v/>
      </c>
      <c r="AU163" s="4">
        <f t="shared" si="12"/>
        <v>900.06000000000006</v>
      </c>
      <c r="AV163" s="4">
        <f t="shared" si="13"/>
        <v>-900.06000000000006</v>
      </c>
      <c r="AW163" s="4"/>
      <c r="AX163" s="4">
        <f t="shared" si="14"/>
        <v>5327</v>
      </c>
      <c r="AY163" s="4"/>
      <c r="AZ163" s="4" t="str">
        <f t="shared" si="15"/>
        <v/>
      </c>
      <c r="BA163" s="4"/>
      <c r="BB163" s="4"/>
      <c r="BC163" s="4">
        <f>VLOOKUP(K163,'Справочные Данные'!$I$2:$J$262,2,0)</f>
        <v>65178</v>
      </c>
      <c r="BD163" s="4" t="str">
        <f>VLOOKUP(BC163,Z_SD_CUSTOMER!$A$2:$K$1599,10,0)</f>
        <v>51</v>
      </c>
      <c r="BE163" s="4" t="str">
        <f>VLOOKUP(BC163,Z_SD_CUSTOMER!$A$2:$L$1599,11,0)</f>
        <v>NORTHWEST</v>
      </c>
      <c r="BF163" s="4" t="str">
        <f>VLOOKUP(BC163,Z_SD_CUSTOMER!$A$2:$K$1599,11,0)</f>
        <v>NORTHWEST</v>
      </c>
      <c r="BG163" s="4"/>
      <c r="BH163" s="4"/>
    </row>
    <row r="164" spans="1:61" ht="21.75" hidden="1" thickBot="1">
      <c r="A164" s="176">
        <v>44482</v>
      </c>
      <c r="B164" s="89" t="s">
        <v>58</v>
      </c>
      <c r="D164" s="63" t="s">
        <v>253</v>
      </c>
      <c r="E164" s="63"/>
      <c r="G164" s="29" t="s">
        <v>356</v>
      </c>
      <c r="H164" s="32" t="s">
        <v>355</v>
      </c>
      <c r="K164" s="646" t="s">
        <v>469</v>
      </c>
      <c r="M164" s="72">
        <v>44491</v>
      </c>
      <c r="N164" s="72"/>
      <c r="S164" s="86">
        <v>1</v>
      </c>
      <c r="T164" s="86">
        <v>111</v>
      </c>
      <c r="U164" s="80"/>
      <c r="V164" s="85">
        <v>2004447</v>
      </c>
      <c r="W164" s="82">
        <v>201481973</v>
      </c>
      <c r="X164" s="16" t="s">
        <v>307</v>
      </c>
      <c r="Y164" s="17">
        <v>27258.959999999999</v>
      </c>
      <c r="AE164" s="13" t="str">
        <f>IF((Реестр!$AA164+Реестр!$AB164+Реестр!$AD164)=0,"",(Реестр!$AA164+Реестр!$AB164+Реестр!$AD164))</f>
        <v/>
      </c>
      <c r="AF164" s="6"/>
      <c r="AG164" s="13" t="str">
        <f>IF(IFERROR((Реестр!$AE164-Реестр!$AF164), "")=0,"",IFERROR(Реестр!$AE164-Реестр!$AF164, ""))</f>
        <v/>
      </c>
      <c r="AH164" s="534" t="str">
        <f>IF(IFERROR((Реестр!$AE164/Реестр!$AF164)-100%, "")=0,"",IFERROR((Реестр!$AE164/Реестр!$AF164)-100%, ""))</f>
        <v/>
      </c>
      <c r="AI164" s="448" t="str">
        <f>IF(IFERROR(Реестр!$AN164/Реестр!$T164,"")=0,"",IFERROR(Реестр!$AN164/Реестр!$T164,""))</f>
        <v/>
      </c>
      <c r="AJ164" s="448" t="str">
        <f>IF(IFERROR(Реестр!$AN164/Реестр!$S164,"")=0,"",IFERROR(Реестр!$AN164/Реестр!$S164,""))</f>
        <v/>
      </c>
      <c r="AK164" s="448" t="str">
        <f>IFERROR(Реестр!$AN164/Реестр!$U164,"")</f>
        <v/>
      </c>
      <c r="AL164" s="594">
        <v>1171933</v>
      </c>
      <c r="AM164" s="594">
        <v>1143427</v>
      </c>
      <c r="AN164" s="630"/>
      <c r="AO164" s="535" t="str">
        <f>IF(IFERROR(AZ164/Реестр!$Y164,"")=0,"",IFERROR(AZ164/Реестр!$Y164,""))</f>
        <v/>
      </c>
      <c r="AQ164" s="13"/>
      <c r="AR164" s="752"/>
      <c r="AS164" s="551" t="str">
        <f>IF(IFERROR(Реестр!$AI164*1000,"")=0,"",IFERROR(Реестр!$AI164*1000,""))</f>
        <v/>
      </c>
      <c r="AT164" s="5" t="str">
        <f>IF(IFERROR(Реестр!$AS164/80,"")=0,"",IFERROR(Реестр!$AS164/80,""))</f>
        <v/>
      </c>
      <c r="AU164" s="4">
        <f t="shared" si="12"/>
        <v>1908.1272000000001</v>
      </c>
      <c r="AV164" s="4">
        <f t="shared" si="13"/>
        <v>-1908.1272000000001</v>
      </c>
      <c r="AW164" s="4"/>
      <c r="AX164" s="4" t="str">
        <f t="shared" si="14"/>
        <v/>
      </c>
      <c r="AY164" s="4"/>
      <c r="AZ164" s="4" t="str">
        <f t="shared" si="15"/>
        <v/>
      </c>
      <c r="BA164" s="4"/>
      <c r="BB164" s="4"/>
      <c r="BC164" s="4">
        <f>VLOOKUP(K164,'Справочные Данные'!$I$2:$J$262,2,0)</f>
        <v>65178</v>
      </c>
      <c r="BD164" s="4" t="str">
        <f>VLOOKUP(BC164,Z_SD_CUSTOMER!$A$2:$K$1599,10,0)</f>
        <v>51</v>
      </c>
      <c r="BE164" s="4" t="str">
        <f>VLOOKUP(BC164,Z_SD_CUSTOMER!$A$2:$L$1599,11,0)</f>
        <v>NORTHWEST</v>
      </c>
      <c r="BF164" s="4" t="str">
        <f>VLOOKUP(BC164,Z_SD_CUSTOMER!$A$2:$K$1599,11,0)</f>
        <v>NORTHWEST</v>
      </c>
      <c r="BG164" s="4"/>
      <c r="BH164" s="4"/>
    </row>
    <row r="165" spans="1:61" ht="21.75" hidden="1" thickBot="1">
      <c r="A165" s="176">
        <v>44482</v>
      </c>
      <c r="B165" s="89" t="s">
        <v>58</v>
      </c>
      <c r="D165" s="63" t="s">
        <v>253</v>
      </c>
      <c r="E165" s="63"/>
      <c r="G165" s="29" t="s">
        <v>356</v>
      </c>
      <c r="H165" s="32" t="s">
        <v>355</v>
      </c>
      <c r="K165" s="646" t="s">
        <v>500</v>
      </c>
      <c r="M165" s="72" t="s">
        <v>310</v>
      </c>
      <c r="N165" s="72" t="s">
        <v>376</v>
      </c>
      <c r="S165" s="86">
        <v>2</v>
      </c>
      <c r="T165" s="86">
        <v>601</v>
      </c>
      <c r="U165" s="80"/>
      <c r="V165" s="85">
        <v>2004456</v>
      </c>
      <c r="W165" s="82">
        <v>201481527</v>
      </c>
      <c r="X165" s="16">
        <v>6428814457</v>
      </c>
      <c r="Y165" s="17">
        <v>147425.28</v>
      </c>
      <c r="AC165" s="4">
        <v>7396</v>
      </c>
      <c r="AE165" s="13" t="str">
        <f>IF((Реестр!$AA165+Реестр!$AB165+Реестр!$AD165)=0,"",(Реестр!$AA165+Реестр!$AB165+Реестр!$AD165))</f>
        <v/>
      </c>
      <c r="AF165" s="6"/>
      <c r="AG165" s="13" t="str">
        <f>IF(IFERROR((Реестр!$AE165-Реестр!$AF165), "")=0,"",IFERROR(Реестр!$AE165-Реестр!$AF165, ""))</f>
        <v/>
      </c>
      <c r="AH165" s="534" t="str">
        <f>IF(IFERROR((Реестр!$AE165/Реестр!$AF165)-100%, "")=0,"",IFERROR((Реестр!$AE165/Реестр!$AF165)-100%, ""))</f>
        <v/>
      </c>
      <c r="AI165" s="448" t="str">
        <f>IF(IFERROR(Реестр!$AN165/Реестр!$T165,"")=0,"",IFERROR(Реестр!$AN165/Реестр!$T165,""))</f>
        <v/>
      </c>
      <c r="AJ165" s="448" t="str">
        <f>IF(IFERROR(Реестр!$AN165/Реестр!$S165,"")=0,"",IFERROR(Реестр!$AN165/Реестр!$S165,""))</f>
        <v/>
      </c>
      <c r="AK165" s="448" t="str">
        <f>IFERROR(Реестр!$AN165/Реестр!$U165,"")</f>
        <v/>
      </c>
      <c r="AL165" s="594">
        <v>1171933</v>
      </c>
      <c r="AM165" s="594">
        <v>1143427</v>
      </c>
      <c r="AN165" s="630"/>
      <c r="AO165" s="535" t="str">
        <f>IF(IFERROR(AZ165/Реестр!$Y165,"")=0,"",IFERROR(AZ165/Реестр!$Y165,""))</f>
        <v/>
      </c>
      <c r="AQ165" s="13"/>
      <c r="AR165" s="752"/>
      <c r="AS165" s="551" t="str">
        <f>IF(IFERROR(Реестр!$AI165*1000,"")=0,"",IFERROR(Реестр!$AI165*1000,""))</f>
        <v/>
      </c>
      <c r="AT165" s="5" t="str">
        <f>IF(IFERROR(Реестр!$AS165/80,"")=0,"",IFERROR(Реестр!$AS165/80,""))</f>
        <v/>
      </c>
      <c r="AU165" s="4">
        <f t="shared" si="12"/>
        <v>10319.769600000001</v>
      </c>
      <c r="AV165" s="4">
        <f t="shared" si="13"/>
        <v>-10319.769600000001</v>
      </c>
      <c r="AW165" s="4"/>
      <c r="AX165" s="4">
        <f t="shared" si="14"/>
        <v>7396</v>
      </c>
      <c r="AY165" s="4"/>
      <c r="AZ165" s="4" t="str">
        <f t="shared" si="15"/>
        <v/>
      </c>
      <c r="BA165" s="4"/>
      <c r="BB165" s="4"/>
      <c r="BC165" s="4">
        <f>VLOOKUP(K165,'Справочные Данные'!$I$2:$J$262,2,0)</f>
        <v>71523</v>
      </c>
      <c r="BD165" s="4" t="str">
        <f>VLOOKUP(BC165,Z_SD_CUSTOMER!$A$2:$K$1599,10,0)</f>
        <v>16</v>
      </c>
      <c r="BE165" s="4" t="str">
        <f>VLOOKUP(BC165,Z_SD_CUSTOMER!$A$2:$L$1599,11,0)</f>
        <v>VOLGA</v>
      </c>
      <c r="BF165" s="4" t="str">
        <f>VLOOKUP(BC165,Z_SD_CUSTOMER!$A$2:$K$1599,11,0)</f>
        <v>VOLGA</v>
      </c>
      <c r="BG165" s="4"/>
      <c r="BH165" s="4"/>
    </row>
    <row r="166" spans="1:61" ht="21.75" hidden="1" thickBot="1">
      <c r="A166" s="176">
        <v>44482</v>
      </c>
      <c r="B166" s="89" t="s">
        <v>58</v>
      </c>
      <c r="D166" s="63" t="s">
        <v>253</v>
      </c>
      <c r="E166" s="63"/>
      <c r="F166" s="494"/>
      <c r="G166" s="29" t="s">
        <v>356</v>
      </c>
      <c r="H166" s="32" t="s">
        <v>355</v>
      </c>
      <c r="I166" s="39"/>
      <c r="J166" s="128"/>
      <c r="K166" s="646" t="s">
        <v>644</v>
      </c>
      <c r="L166" s="39"/>
      <c r="M166" s="87" t="s">
        <v>316</v>
      </c>
      <c r="N166" s="87" t="s">
        <v>113</v>
      </c>
      <c r="O166" s="39"/>
      <c r="P166" s="39"/>
      <c r="Q166" s="39"/>
      <c r="R166" s="39"/>
      <c r="S166" s="20">
        <v>2</v>
      </c>
      <c r="T166" s="20">
        <v>115</v>
      </c>
      <c r="U166" s="20"/>
      <c r="V166" s="18">
        <v>2004074</v>
      </c>
      <c r="W166" s="21">
        <v>201481239</v>
      </c>
      <c r="X166" s="18"/>
      <c r="Y166" s="22">
        <v>54902</v>
      </c>
      <c r="AC166" s="4">
        <v>3692</v>
      </c>
      <c r="AE166" s="13" t="str">
        <f>IF((Реестр!$AA166+Реестр!$AB166+Реестр!$AD166)=0,"",(Реестр!$AA166+Реестр!$AB166+Реестр!$AD166))</f>
        <v/>
      </c>
      <c r="AF166" s="6"/>
      <c r="AG166" s="13" t="str">
        <f>IF(IFERROR((Реестр!$AE166-Реестр!$AF166), "")=0,"",IFERROR(Реестр!$AE166-Реестр!$AF166, ""))</f>
        <v/>
      </c>
      <c r="AH166" s="534" t="str">
        <f>IF(IFERROR((Реестр!$AE166/Реестр!$AF166)-100%, "")=0,"",IFERROR((Реестр!$AE166/Реестр!$AF166)-100%, ""))</f>
        <v/>
      </c>
      <c r="AI166" s="448" t="str">
        <f>IF(IFERROR(Реестр!$AN166/Реестр!$T166,"")=0,"",IFERROR(Реестр!$AN166/Реестр!$T166,""))</f>
        <v/>
      </c>
      <c r="AJ166" s="448" t="str">
        <f>IF(IFERROR(Реестр!$AN166/Реестр!$S166,"")=0,"",IFERROR(Реестр!$AN166/Реестр!$S166,""))</f>
        <v/>
      </c>
      <c r="AK166" s="448" t="str">
        <f>IFERROR(Реестр!$AN166/Реестр!$U166,"")</f>
        <v/>
      </c>
      <c r="AL166" s="594">
        <v>1171933</v>
      </c>
      <c r="AM166" s="594">
        <v>1143427</v>
      </c>
      <c r="AN166" s="630"/>
      <c r="AO166" s="535" t="str">
        <f>IF(IFERROR(AZ166/Реестр!$Y166,"")=0,"",IFERROR(AZ166/Реестр!$Y166,""))</f>
        <v/>
      </c>
      <c r="AQ166" s="13"/>
      <c r="AR166" s="752"/>
      <c r="AS166" s="551" t="str">
        <f>IF(IFERROR(Реестр!$AI166*1000,"")=0,"",IFERROR(Реестр!$AI166*1000,""))</f>
        <v/>
      </c>
      <c r="AT166" s="5" t="str">
        <f>IF(IFERROR(Реестр!$AS166/80,"")=0,"",IFERROR(Реестр!$AS166/80,""))</f>
        <v/>
      </c>
      <c r="AU166" s="4">
        <f t="shared" si="12"/>
        <v>3843.1400000000003</v>
      </c>
      <c r="AV166" s="4">
        <f t="shared" si="13"/>
        <v>-3843.1400000000003</v>
      </c>
      <c r="AW166" s="4"/>
      <c r="AX166" s="4">
        <f t="shared" si="14"/>
        <v>3692</v>
      </c>
      <c r="AY166" s="4"/>
      <c r="AZ166" s="4" t="str">
        <f t="shared" si="15"/>
        <v/>
      </c>
      <c r="BA166" s="4"/>
      <c r="BB166" s="4"/>
      <c r="BC166" s="4">
        <f>VLOOKUP(K166,'Справочные Данные'!$I$2:$J$262,2,0)</f>
        <v>71174</v>
      </c>
      <c r="BD166" s="4" t="str">
        <f>VLOOKUP(BC166,Z_SD_CUSTOMER!$A$2:$K$1599,10,0)</f>
        <v>59</v>
      </c>
      <c r="BE166" s="4" t="str">
        <f>VLOOKUP(BC166,Z_SD_CUSTOMER!$A$2:$L$1599,11,0)</f>
        <v>URAL</v>
      </c>
      <c r="BF166" s="4" t="str">
        <f>VLOOKUP(BC166,Z_SD_CUSTOMER!$A$2:$K$1599,11,0)</f>
        <v>URAL</v>
      </c>
      <c r="BG166" s="4"/>
      <c r="BH166" s="4"/>
    </row>
    <row r="167" spans="1:61" ht="21.75" hidden="1" thickBot="1">
      <c r="A167" s="176">
        <v>44482</v>
      </c>
      <c r="B167" s="89" t="s">
        <v>58</v>
      </c>
      <c r="D167" s="63" t="s">
        <v>253</v>
      </c>
      <c r="E167" s="63"/>
      <c r="F167" s="494"/>
      <c r="G167" s="29" t="s">
        <v>356</v>
      </c>
      <c r="H167" s="32" t="s">
        <v>355</v>
      </c>
      <c r="I167" s="39"/>
      <c r="J167" s="128"/>
      <c r="K167" s="646" t="s">
        <v>579</v>
      </c>
      <c r="L167" s="39"/>
      <c r="M167" s="87">
        <v>44491</v>
      </c>
      <c r="N167" s="87"/>
      <c r="O167" s="39"/>
      <c r="P167" s="39"/>
      <c r="Q167" s="39"/>
      <c r="R167" s="39"/>
      <c r="S167" s="15">
        <v>7</v>
      </c>
      <c r="T167" s="15">
        <v>1168</v>
      </c>
      <c r="U167" s="15"/>
      <c r="V167" s="19">
        <v>2004276</v>
      </c>
      <c r="W167" s="41">
        <v>201481386</v>
      </c>
      <c r="X167" s="9"/>
      <c r="Y167" s="23">
        <v>304758.96000000002</v>
      </c>
      <c r="AC167" s="4">
        <v>22803</v>
      </c>
      <c r="AE167" s="13" t="str">
        <f>IF((Реестр!$AA167+Реестр!$AB167+Реестр!$AD167)=0,"",(Реестр!$AA167+Реестр!$AB167+Реестр!$AD167))</f>
        <v/>
      </c>
      <c r="AF167" s="6"/>
      <c r="AG167" s="13" t="str">
        <f>IF(IFERROR((Реестр!$AE167-Реестр!$AF167), "")=0,"",IFERROR(Реестр!$AE167-Реестр!$AF167, ""))</f>
        <v/>
      </c>
      <c r="AH167" s="534" t="str">
        <f>IF(IFERROR((Реестр!$AE167/Реестр!$AF167)-100%, "")=0,"",IFERROR((Реестр!$AE167/Реестр!$AF167)-100%, ""))</f>
        <v/>
      </c>
      <c r="AI167" s="448" t="str">
        <f>IF(IFERROR(Реестр!$AN167/Реестр!$T167,"")=0,"",IFERROR(Реестр!$AN167/Реестр!$T167,""))</f>
        <v/>
      </c>
      <c r="AJ167" s="448" t="str">
        <f>IF(IFERROR(Реестр!$AN167/Реестр!$S167,"")=0,"",IFERROR(Реестр!$AN167/Реестр!$S167,""))</f>
        <v/>
      </c>
      <c r="AK167" s="448" t="str">
        <f>IFERROR(Реестр!$AN167/Реестр!$U167,"")</f>
        <v/>
      </c>
      <c r="AL167" s="594">
        <v>1171933</v>
      </c>
      <c r="AM167" s="594">
        <v>1143427</v>
      </c>
      <c r="AN167" s="630"/>
      <c r="AO167" s="535" t="str">
        <f>IF(IFERROR(AZ167/Реестр!$Y167,"")=0,"",IFERROR(AZ167/Реестр!$Y167,""))</f>
        <v/>
      </c>
      <c r="AQ167" s="13"/>
      <c r="AR167" s="752"/>
      <c r="AS167" s="551" t="str">
        <f>IF(IFERROR(Реестр!$AI167*1000,"")=0,"",IFERROR(Реестр!$AI167*1000,""))</f>
        <v/>
      </c>
      <c r="AT167" s="5" t="str">
        <f>IF(IFERROR(Реестр!$AS167/80,"")=0,"",IFERROR(Реестр!$AS167/80,""))</f>
        <v/>
      </c>
      <c r="AU167" s="4">
        <f t="shared" si="12"/>
        <v>21333.127200000003</v>
      </c>
      <c r="AV167" s="4">
        <f t="shared" si="13"/>
        <v>-21333.127200000003</v>
      </c>
      <c r="AW167" s="4"/>
      <c r="AX167" s="4">
        <f t="shared" si="14"/>
        <v>22803</v>
      </c>
      <c r="AY167" s="4"/>
      <c r="AZ167" s="4" t="str">
        <f t="shared" si="15"/>
        <v/>
      </c>
      <c r="BA167" s="4"/>
      <c r="BB167" s="4"/>
      <c r="BC167" s="4">
        <f>VLOOKUP(K167,'Справочные Данные'!$I$2:$J$262,2,0)</f>
        <v>64279</v>
      </c>
      <c r="BD167" s="4">
        <f>VLOOKUP(BC167,Z_SD_CUSTOMER!$A$2:$K$1599,10,0)</f>
        <v>91</v>
      </c>
      <c r="BE167" s="4" t="str">
        <f>VLOOKUP(BC167,Z_SD_CUSTOMER!$A$2:$L$1599,11,0)</f>
        <v>SOUTHERN</v>
      </c>
      <c r="BF167" s="4" t="str">
        <f>VLOOKUP(BC167,Z_SD_CUSTOMER!$A$2:$K$1599,11,0)</f>
        <v>SOUTHERN</v>
      </c>
      <c r="BG167" s="4"/>
      <c r="BH167" s="4"/>
    </row>
    <row r="168" spans="1:61" ht="21.75" hidden="1" thickBot="1">
      <c r="A168" s="176">
        <v>44482</v>
      </c>
      <c r="B168" s="89" t="s">
        <v>58</v>
      </c>
      <c r="D168" s="63" t="s">
        <v>253</v>
      </c>
      <c r="E168" s="63"/>
      <c r="F168" s="494"/>
      <c r="G168" s="29" t="s">
        <v>356</v>
      </c>
      <c r="H168" s="32" t="s">
        <v>355</v>
      </c>
      <c r="I168" s="39"/>
      <c r="J168" s="128"/>
      <c r="K168" s="646" t="s">
        <v>495</v>
      </c>
      <c r="L168" s="39"/>
      <c r="M168" s="87" t="s">
        <v>319</v>
      </c>
      <c r="N168" s="87" t="s">
        <v>180</v>
      </c>
      <c r="O168" s="39"/>
      <c r="P168" s="39"/>
      <c r="Q168" s="39"/>
      <c r="R168" s="39"/>
      <c r="S168" s="79">
        <v>1</v>
      </c>
      <c r="T168" s="79">
        <v>161</v>
      </c>
      <c r="U168" s="80"/>
      <c r="V168" s="85">
        <v>2004562</v>
      </c>
      <c r="W168" s="77">
        <v>201481572</v>
      </c>
      <c r="X168" s="16">
        <v>6429060798</v>
      </c>
      <c r="Y168" s="17">
        <v>39602.639999999999</v>
      </c>
      <c r="AC168" s="4">
        <v>5814</v>
      </c>
      <c r="AE168" s="13" t="str">
        <f>IF((Реестр!$AA168+Реестр!$AB168+Реестр!$AD168)=0,"",(Реестр!$AA168+Реестр!$AB168+Реестр!$AD168))</f>
        <v/>
      </c>
      <c r="AF168" s="6"/>
      <c r="AG168" s="13" t="str">
        <f>IF(IFERROR((Реестр!$AE168-Реестр!$AF168), "")=0,"",IFERROR(Реестр!$AE168-Реестр!$AF168, ""))</f>
        <v/>
      </c>
      <c r="AH168" s="534" t="str">
        <f>IF(IFERROR((Реестр!$AE168/Реестр!$AF168)-100%, "")=0,"",IFERROR((Реестр!$AE168/Реестр!$AF168)-100%, ""))</f>
        <v/>
      </c>
      <c r="AI168" s="448" t="str">
        <f>IF(IFERROR(Реестр!$AN168/Реестр!$T168,"")=0,"",IFERROR(Реестр!$AN168/Реестр!$T168,""))</f>
        <v/>
      </c>
      <c r="AJ168" s="448" t="str">
        <f>IF(IFERROR(Реестр!$AN168/Реестр!$S168,"")=0,"",IFERROR(Реестр!$AN168/Реестр!$S168,""))</f>
        <v/>
      </c>
      <c r="AK168" s="448" t="str">
        <f>IFERROR(Реестр!$AN168/Реестр!$U168,"")</f>
        <v/>
      </c>
      <c r="AL168" s="594">
        <v>1171933</v>
      </c>
      <c r="AM168" s="594">
        <v>1143427</v>
      </c>
      <c r="AN168" s="630"/>
      <c r="AO168" s="535" t="str">
        <f>IF(IFERROR(AZ168/Реестр!$Y168,"")=0,"",IFERROR(AZ168/Реестр!$Y168,""))</f>
        <v/>
      </c>
      <c r="AQ168" s="13"/>
      <c r="AR168" s="752"/>
      <c r="AS168" s="551" t="str">
        <f>IF(IFERROR(Реестр!$AI168*1000,"")=0,"",IFERROR(Реестр!$AI168*1000,""))</f>
        <v/>
      </c>
      <c r="AT168" s="5" t="str">
        <f>IF(IFERROR(Реестр!$AS168/80,"")=0,"",IFERROR(Реестр!$AS168/80,""))</f>
        <v/>
      </c>
      <c r="AU168" s="4">
        <f t="shared" si="12"/>
        <v>2772.1848</v>
      </c>
      <c r="AV168" s="4">
        <f t="shared" si="13"/>
        <v>-2772.1848</v>
      </c>
      <c r="AW168" s="4"/>
      <c r="AX168" s="4">
        <f t="shared" si="14"/>
        <v>5814</v>
      </c>
      <c r="AY168" s="4"/>
      <c r="AZ168" s="4" t="str">
        <f t="shared" si="15"/>
        <v/>
      </c>
      <c r="BA168" s="4"/>
      <c r="BB168" s="4"/>
      <c r="BC168" s="4">
        <f>VLOOKUP(K168,'Справочные Данные'!$I$2:$J$262,2,0)</f>
        <v>70894</v>
      </c>
      <c r="BD168" s="4" t="str">
        <f>VLOOKUP(BC168,Z_SD_CUSTOMER!$A$2:$K$1599,10,0)</f>
        <v>54</v>
      </c>
      <c r="BE168" s="4" t="str">
        <f>VLOOKUP(BC168,Z_SD_CUSTOMER!$A$2:$L$1599,11,0)</f>
        <v>SIBERIAN</v>
      </c>
      <c r="BF168" s="4" t="str">
        <f>VLOOKUP(BC168,Z_SD_CUSTOMER!$A$2:$K$1599,11,0)</f>
        <v>SIBERIAN</v>
      </c>
      <c r="BG168" s="4"/>
      <c r="BH168" s="4"/>
    </row>
    <row r="169" spans="1:61" ht="21.75" hidden="1" thickBot="1">
      <c r="A169" s="176">
        <v>44482</v>
      </c>
      <c r="B169" s="89" t="s">
        <v>58</v>
      </c>
      <c r="D169" s="63" t="s">
        <v>253</v>
      </c>
      <c r="E169" s="63"/>
      <c r="G169" s="29" t="s">
        <v>356</v>
      </c>
      <c r="H169" s="32" t="s">
        <v>355</v>
      </c>
      <c r="K169" s="646" t="s">
        <v>663</v>
      </c>
      <c r="L169" s="71"/>
      <c r="M169" s="72">
        <v>44490</v>
      </c>
      <c r="N169" s="72"/>
      <c r="S169" s="5">
        <v>1</v>
      </c>
      <c r="T169" s="5">
        <v>206</v>
      </c>
      <c r="U169" s="5"/>
      <c r="V169" s="16">
        <v>2004312</v>
      </c>
      <c r="W169" s="70">
        <v>201481487</v>
      </c>
      <c r="Y169" s="17">
        <v>78657.600000000006</v>
      </c>
      <c r="AC169" s="4">
        <v>9071</v>
      </c>
      <c r="AE169" s="13" t="str">
        <f>IF((Реестр!$AA169+Реестр!$AB169+Реестр!$AD169)=0,"",(Реестр!$AA169+Реестр!$AB169+Реестр!$AD169))</f>
        <v/>
      </c>
      <c r="AF169" s="6"/>
      <c r="AG169" s="13" t="str">
        <f>IF(IFERROR((Реестр!$AE169-Реестр!$AF169), "")=0,"",IFERROR(Реестр!$AE169-Реестр!$AF169, ""))</f>
        <v/>
      </c>
      <c r="AH169" s="534" t="str">
        <f>IF(IFERROR((Реестр!$AE169/Реестр!$AF169)-100%, "")=0,"",IFERROR((Реестр!$AE169/Реестр!$AF169)-100%, ""))</f>
        <v/>
      </c>
      <c r="AI169" s="448" t="str">
        <f>IF(IFERROR(Реестр!$AN169/Реестр!$T169,"")=0,"",IFERROR(Реестр!$AN169/Реестр!$T169,""))</f>
        <v/>
      </c>
      <c r="AJ169" s="448" t="str">
        <f>IF(IFERROR(Реестр!$AN169/Реестр!$S169,"")=0,"",IFERROR(Реестр!$AN169/Реестр!$S169,""))</f>
        <v/>
      </c>
      <c r="AK169" s="448" t="str">
        <f>IFERROR(Реестр!$AN169/Реестр!$U169,"")</f>
        <v/>
      </c>
      <c r="AL169" s="594">
        <v>1171933</v>
      </c>
      <c r="AM169" s="594">
        <v>1143427</v>
      </c>
      <c r="AN169" s="630"/>
      <c r="AO169" s="535" t="str">
        <f>IF(IFERROR(AZ169/Реестр!$Y169,"")=0,"",IFERROR(AZ169/Реестр!$Y169,""))</f>
        <v/>
      </c>
      <c r="AQ169" s="13"/>
      <c r="AR169" s="752"/>
      <c r="AS169" s="551" t="str">
        <f>IF(IFERROR(Реестр!$AI169*1000,"")=0,"",IFERROR(Реестр!$AI169*1000,""))</f>
        <v/>
      </c>
      <c r="AT169" s="5" t="str">
        <f>IF(IFERROR(Реестр!$AS169/80,"")=0,"",IFERROR(Реестр!$AS169/80,""))</f>
        <v/>
      </c>
      <c r="AU169" s="4">
        <f t="shared" si="12"/>
        <v>5506.0320000000011</v>
      </c>
      <c r="AV169" s="4">
        <f t="shared" si="13"/>
        <v>-5506.0320000000011</v>
      </c>
      <c r="AW169" s="4"/>
      <c r="AX169" s="4">
        <f t="shared" si="14"/>
        <v>9071</v>
      </c>
      <c r="AY169" s="4"/>
      <c r="AZ169" s="4" t="str">
        <f t="shared" si="15"/>
        <v/>
      </c>
      <c r="BA169" s="4"/>
      <c r="BB169" s="4"/>
      <c r="BC169" s="4">
        <f>VLOOKUP(K169,'Справочные Данные'!$I$2:$J$262,2,0)</f>
        <v>80395</v>
      </c>
      <c r="BD169" s="4" t="str">
        <f>VLOOKUP(BC169,Z_SD_CUSTOMER!$A$2:$K$1599,10,0)</f>
        <v>51</v>
      </c>
      <c r="BE169" s="4" t="str">
        <f>VLOOKUP(BC169,Z_SD_CUSTOMER!$A$2:$L$1599,11,0)</f>
        <v>NORTHWEST</v>
      </c>
      <c r="BF169" s="4" t="str">
        <f>VLOOKUP(BC169,Z_SD_CUSTOMER!$A$2:$K$1599,11,0)</f>
        <v>NORTHWEST</v>
      </c>
      <c r="BG169" s="4"/>
      <c r="BH169" s="4"/>
    </row>
    <row r="170" spans="1:61" ht="21.75" hidden="1" thickBot="1">
      <c r="A170" s="176">
        <v>44482</v>
      </c>
      <c r="B170" s="89" t="s">
        <v>58</v>
      </c>
      <c r="D170" s="63" t="s">
        <v>253</v>
      </c>
      <c r="E170" s="63"/>
      <c r="G170" s="29" t="s">
        <v>356</v>
      </c>
      <c r="H170" s="32" t="s">
        <v>355</v>
      </c>
      <c r="K170" s="646" t="s">
        <v>663</v>
      </c>
      <c r="L170" s="71"/>
      <c r="S170" s="5">
        <v>1</v>
      </c>
      <c r="T170" s="5">
        <v>247</v>
      </c>
      <c r="U170" s="5"/>
      <c r="V170" s="16">
        <v>2004321</v>
      </c>
      <c r="W170" s="70">
        <v>201481489</v>
      </c>
      <c r="Y170" s="17">
        <v>85069.2</v>
      </c>
      <c r="AE170" s="13" t="str">
        <f>IF((Реестр!$AA170+Реестр!$AB170+Реестр!$AD170)=0,"",(Реестр!$AA170+Реестр!$AB170+Реестр!$AD170))</f>
        <v/>
      </c>
      <c r="AF170" s="6"/>
      <c r="AG170" s="13" t="str">
        <f>IF(IFERROR((Реестр!$AE170-Реестр!$AF170), "")=0,"",IFERROR(Реестр!$AE170-Реестр!$AF170, ""))</f>
        <v/>
      </c>
      <c r="AH170" s="534" t="str">
        <f>IF(IFERROR((Реестр!$AE170/Реестр!$AF170)-100%, "")=0,"",IFERROR((Реестр!$AE170/Реестр!$AF170)-100%, ""))</f>
        <v/>
      </c>
      <c r="AI170" s="448" t="str">
        <f>IF(IFERROR(Реестр!$AN170/Реестр!$T170,"")=0,"",IFERROR(Реестр!$AN170/Реестр!$T170,""))</f>
        <v/>
      </c>
      <c r="AJ170" s="448" t="str">
        <f>IF(IFERROR(Реестр!$AN170/Реестр!$S170,"")=0,"",IFERROR(Реестр!$AN170/Реестр!$S170,""))</f>
        <v/>
      </c>
      <c r="AK170" s="448" t="str">
        <f>IFERROR(Реестр!$AN170/Реестр!$U170,"")</f>
        <v/>
      </c>
      <c r="AL170" s="594">
        <v>1171933</v>
      </c>
      <c r="AM170" s="594">
        <v>1143427</v>
      </c>
      <c r="AN170" s="630"/>
      <c r="AO170" s="535" t="str">
        <f>IF(IFERROR(AZ170/Реестр!$Y170,"")=0,"",IFERROR(AZ170/Реестр!$Y170,""))</f>
        <v/>
      </c>
      <c r="AQ170" s="13"/>
      <c r="AR170" s="752"/>
      <c r="AS170" s="551" t="str">
        <f>IF(IFERROR(Реестр!$AI170*1000,"")=0,"",IFERROR(Реестр!$AI170*1000,""))</f>
        <v/>
      </c>
      <c r="AT170" s="5" t="str">
        <f>IF(IFERROR(Реестр!$AS170/80,"")=0,"",IFERROR(Реестр!$AS170/80,""))</f>
        <v/>
      </c>
      <c r="AU170" s="4">
        <f t="shared" si="12"/>
        <v>5954.8440000000001</v>
      </c>
      <c r="AV170" s="4">
        <f t="shared" si="13"/>
        <v>-5954.8440000000001</v>
      </c>
      <c r="AW170" s="4"/>
      <c r="AX170" s="4" t="str">
        <f t="shared" si="14"/>
        <v/>
      </c>
      <c r="AY170" s="4"/>
      <c r="AZ170" s="4" t="str">
        <f t="shared" si="15"/>
        <v/>
      </c>
      <c r="BA170" s="4"/>
      <c r="BB170" s="4"/>
      <c r="BC170" s="4">
        <f>VLOOKUP(K170,'Справочные Данные'!$I$2:$J$262,2,0)</f>
        <v>80395</v>
      </c>
      <c r="BD170" s="4" t="str">
        <f>VLOOKUP(BC170,Z_SD_CUSTOMER!$A$2:$K$1599,10,0)</f>
        <v>51</v>
      </c>
      <c r="BE170" s="4" t="str">
        <f>VLOOKUP(BC170,Z_SD_CUSTOMER!$A$2:$L$1599,11,0)</f>
        <v>NORTHWEST</v>
      </c>
      <c r="BF170" s="4" t="str">
        <f>VLOOKUP(BC170,Z_SD_CUSTOMER!$A$2:$K$1599,11,0)</f>
        <v>NORTHWEST</v>
      </c>
      <c r="BG170" s="4"/>
      <c r="BH170" s="4"/>
    </row>
    <row r="171" spans="1:61" ht="21.75" hidden="1" thickBot="1">
      <c r="A171" s="176">
        <v>44482</v>
      </c>
      <c r="B171" s="89" t="s">
        <v>58</v>
      </c>
      <c r="D171" s="63" t="s">
        <v>253</v>
      </c>
      <c r="E171" s="63"/>
      <c r="G171" s="29" t="s">
        <v>356</v>
      </c>
      <c r="H171" s="32" t="s">
        <v>355</v>
      </c>
      <c r="K171" s="646" t="s">
        <v>537</v>
      </c>
      <c r="M171" s="72">
        <v>44487</v>
      </c>
      <c r="N171" s="72"/>
      <c r="S171" s="15">
        <v>2</v>
      </c>
      <c r="T171" s="15">
        <v>932</v>
      </c>
      <c r="U171" s="76"/>
      <c r="V171" s="16">
        <v>2004289</v>
      </c>
      <c r="W171" s="64">
        <v>201481500</v>
      </c>
      <c r="Y171" s="17">
        <v>248382</v>
      </c>
      <c r="AC171" s="4">
        <v>8333</v>
      </c>
      <c r="AE171" s="13" t="str">
        <f>IF((Реестр!$AA171+Реестр!$AB171+Реестр!$AD171)=0,"",(Реестр!$AA171+Реестр!$AB171+Реестр!$AD171))</f>
        <v/>
      </c>
      <c r="AF171" s="6"/>
      <c r="AG171" s="13" t="str">
        <f>IF(IFERROR((Реестр!$AE171-Реестр!$AF171), "")=0,"",IFERROR(Реестр!$AE171-Реестр!$AF171, ""))</f>
        <v/>
      </c>
      <c r="AH171" s="534" t="str">
        <f>IF(IFERROR((Реестр!$AE171/Реестр!$AF171)-100%, "")=0,"",IFERROR((Реестр!$AE171/Реестр!$AF171)-100%, ""))</f>
        <v/>
      </c>
      <c r="AI171" s="448" t="str">
        <f>IF(IFERROR(Реестр!$AN171/Реестр!$T171,"")=0,"",IFERROR(Реестр!$AN171/Реестр!$T171,""))</f>
        <v/>
      </c>
      <c r="AJ171" s="448" t="str">
        <f>IF(IFERROR(Реестр!$AN171/Реестр!$S171,"")=0,"",IFERROR(Реестр!$AN171/Реестр!$S171,""))</f>
        <v/>
      </c>
      <c r="AK171" s="448" t="str">
        <f>IFERROR(Реестр!$AN171/Реестр!$U171,"")</f>
        <v/>
      </c>
      <c r="AL171" s="594">
        <v>1171933</v>
      </c>
      <c r="AM171" s="594">
        <v>1143427</v>
      </c>
      <c r="AN171" s="630"/>
      <c r="AO171" s="535" t="str">
        <f>IF(IFERROR(AZ171/Реестр!$Y171,"")=0,"",IFERROR(AZ171/Реестр!$Y171,""))</f>
        <v/>
      </c>
      <c r="AQ171" s="13"/>
      <c r="AR171" s="752"/>
      <c r="AS171" s="551" t="str">
        <f>IF(IFERROR(Реестр!$AI171*1000,"")=0,"",IFERROR(Реестр!$AI171*1000,""))</f>
        <v/>
      </c>
      <c r="AT171" s="5" t="str">
        <f>IF(IFERROR(Реестр!$AS171/80,"")=0,"",IFERROR(Реестр!$AS171/80,""))</f>
        <v/>
      </c>
      <c r="AU171" s="4">
        <f t="shared" si="12"/>
        <v>17386.740000000002</v>
      </c>
      <c r="AV171" s="4">
        <f t="shared" si="13"/>
        <v>-17386.740000000002</v>
      </c>
      <c r="AW171" s="4"/>
      <c r="AX171" s="4">
        <f t="shared" si="14"/>
        <v>8333</v>
      </c>
      <c r="AY171" s="4"/>
      <c r="AZ171" s="4" t="str">
        <f t="shared" si="15"/>
        <v/>
      </c>
      <c r="BA171" s="4"/>
      <c r="BB171" s="4"/>
      <c r="BC171" s="4">
        <f>VLOOKUP(K171,'Справочные Данные'!$I$2:$J$262,2,0)</f>
        <v>65105</v>
      </c>
      <c r="BD171" s="4" t="str">
        <f>VLOOKUP(BC171,Z_SD_CUSTOMER!$A$2:$K$1599,10,0)</f>
        <v>44</v>
      </c>
      <c r="BE171" s="4" t="str">
        <f>VLOOKUP(BC171,Z_SD_CUSTOMER!$A$2:$L$1599,11,0)</f>
        <v>VOLGA</v>
      </c>
      <c r="BF171" s="4" t="str">
        <f>VLOOKUP(BC171,Z_SD_CUSTOMER!$A$2:$K$1599,11,0)</f>
        <v>VOLGA</v>
      </c>
      <c r="BG171" s="4"/>
      <c r="BH171" s="4"/>
    </row>
    <row r="172" spans="1:61" ht="21.75" hidden="1" thickBot="1">
      <c r="A172" s="176">
        <v>44482</v>
      </c>
      <c r="B172" s="89" t="s">
        <v>58</v>
      </c>
      <c r="D172" s="63" t="s">
        <v>253</v>
      </c>
      <c r="E172" s="63"/>
      <c r="G172" s="29" t="s">
        <v>356</v>
      </c>
      <c r="H172" s="32" t="s">
        <v>355</v>
      </c>
      <c r="J172" s="129"/>
      <c r="K172" s="646" t="s">
        <v>503</v>
      </c>
      <c r="M172" s="72" t="s">
        <v>330</v>
      </c>
      <c r="N172" s="72">
        <v>14946</v>
      </c>
      <c r="S172" s="15">
        <v>2</v>
      </c>
      <c r="T172" s="15">
        <v>340</v>
      </c>
      <c r="U172" s="76"/>
      <c r="V172" s="16">
        <v>2004719</v>
      </c>
      <c r="W172" s="64">
        <v>201481722</v>
      </c>
      <c r="X172" s="16">
        <v>6429079544</v>
      </c>
      <c r="Y172" s="17">
        <v>83400.960000000006</v>
      </c>
      <c r="AC172" s="4">
        <v>13143</v>
      </c>
      <c r="AE172" s="13" t="str">
        <f>IF((Реестр!$AA172+Реестр!$AB172+Реестр!$AD172)=0,"",(Реестр!$AA172+Реестр!$AB172+Реестр!$AD172))</f>
        <v/>
      </c>
      <c r="AF172" s="6"/>
      <c r="AG172" s="13" t="str">
        <f>IF(IFERROR((Реестр!$AE172-Реестр!$AF172), "")=0,"",IFERROR(Реестр!$AE172-Реестр!$AF172, ""))</f>
        <v/>
      </c>
      <c r="AH172" s="534" t="str">
        <f>IF(IFERROR((Реестр!$AE172/Реестр!$AF172)-100%, "")=0,"",IFERROR((Реестр!$AE172/Реестр!$AF172)-100%, ""))</f>
        <v/>
      </c>
      <c r="AI172" s="448" t="str">
        <f>IF(IFERROR(Реестр!$AN172/Реестр!$T172,"")=0,"",IFERROR(Реестр!$AN172/Реестр!$T172,""))</f>
        <v/>
      </c>
      <c r="AJ172" s="448" t="str">
        <f>IF(IFERROR(Реестр!$AN172/Реестр!$S172,"")=0,"",IFERROR(Реестр!$AN172/Реестр!$S172,""))</f>
        <v/>
      </c>
      <c r="AK172" s="448" t="str">
        <f>IFERROR(Реестр!$AN172/Реестр!$U172,"")</f>
        <v/>
      </c>
      <c r="AL172" s="594">
        <v>1171933</v>
      </c>
      <c r="AM172" s="594">
        <v>1143427</v>
      </c>
      <c r="AN172" s="630"/>
      <c r="AO172" s="535" t="str">
        <f>IF(IFERROR(AZ172/Реестр!$Y172,"")=0,"",IFERROR(AZ172/Реестр!$Y172,""))</f>
        <v/>
      </c>
      <c r="AQ172" s="13"/>
      <c r="AR172" s="752"/>
      <c r="AS172" s="551" t="str">
        <f>IF(IFERROR(Реестр!$AI172*1000,"")=0,"",IFERROR(Реестр!$AI172*1000,""))</f>
        <v/>
      </c>
      <c r="AT172" s="5" t="str">
        <f>IF(IFERROR(Реестр!$AS172/80,"")=0,"",IFERROR(Реестр!$AS172/80,""))</f>
        <v/>
      </c>
      <c r="AU172" s="4">
        <f t="shared" si="12"/>
        <v>5838.0672000000013</v>
      </c>
      <c r="AV172" s="4">
        <f t="shared" si="13"/>
        <v>-5838.0672000000013</v>
      </c>
      <c r="AW172" s="4"/>
      <c r="AX172" s="4">
        <f t="shared" si="14"/>
        <v>13143</v>
      </c>
      <c r="AY172" s="4"/>
      <c r="AZ172" s="4" t="str">
        <f t="shared" si="15"/>
        <v/>
      </c>
      <c r="BA172" s="4"/>
      <c r="BB172" s="4"/>
      <c r="BC172" s="4">
        <f>VLOOKUP(K172,'Справочные Данные'!$I$2:$J$262,2,0)</f>
        <v>80002</v>
      </c>
      <c r="BD172" s="4" t="str">
        <f>VLOOKUP(BC172,Z_SD_CUSTOMER!$A$2:$K$1599,10,0)</f>
        <v>58</v>
      </c>
      <c r="BE172" s="4" t="str">
        <f>VLOOKUP(BC172,Z_SD_CUSTOMER!$A$2:$L$1599,11,0)</f>
        <v>VOLGA</v>
      </c>
      <c r="BF172" s="4" t="str">
        <f>VLOOKUP(BC172,Z_SD_CUSTOMER!$A$2:$K$1599,11,0)</f>
        <v>VOLGA</v>
      </c>
      <c r="BG172" s="4"/>
      <c r="BH172" s="4"/>
    </row>
    <row r="173" spans="1:61" ht="21.75" hidden="1" thickBot="1">
      <c r="A173" s="176">
        <v>44482</v>
      </c>
      <c r="B173" s="89" t="s">
        <v>58</v>
      </c>
      <c r="D173" s="63" t="s">
        <v>253</v>
      </c>
      <c r="E173" s="63"/>
      <c r="G173" s="29" t="s">
        <v>358</v>
      </c>
      <c r="H173" s="32" t="s">
        <v>357</v>
      </c>
      <c r="J173" s="129"/>
      <c r="K173" s="646" t="s">
        <v>1207</v>
      </c>
      <c r="M173" s="72" t="s">
        <v>331</v>
      </c>
      <c r="N173" s="72">
        <v>44318</v>
      </c>
      <c r="S173" s="15">
        <v>4</v>
      </c>
      <c r="T173" s="15">
        <v>853</v>
      </c>
      <c r="U173" s="76"/>
      <c r="V173" s="16">
        <v>2004742</v>
      </c>
      <c r="W173" s="64">
        <v>201481730</v>
      </c>
      <c r="X173" s="16">
        <v>6429081240</v>
      </c>
      <c r="Y173" s="17">
        <v>209461.68</v>
      </c>
      <c r="AC173" s="4">
        <v>14116</v>
      </c>
      <c r="AE173" s="13" t="str">
        <f>IF((Реестр!$AA173+Реестр!$AB173+Реестр!$AD173)=0,"",(Реестр!$AA173+Реестр!$AB173+Реестр!$AD173))</f>
        <v/>
      </c>
      <c r="AF173" s="6"/>
      <c r="AG173" s="13" t="str">
        <f>IF(IFERROR((Реестр!$AE173-Реестр!$AF173), "")=0,"",IFERROR(Реестр!$AE173-Реестр!$AF173, ""))</f>
        <v/>
      </c>
      <c r="AH173" s="534" t="str">
        <f>IF(IFERROR((Реестр!$AE173/Реестр!$AF173)-100%, "")=0,"",IFERROR((Реестр!$AE173/Реестр!$AF173)-100%, ""))</f>
        <v/>
      </c>
      <c r="AI173" s="448" t="str">
        <f>IF(IFERROR(Реестр!$AN173/Реестр!$T173,"")=0,"",IFERROR(Реестр!$AN173/Реестр!$T173,""))</f>
        <v/>
      </c>
      <c r="AJ173" s="448" t="str">
        <f>IF(IFERROR(Реестр!$AN173/Реестр!$S173,"")=0,"",IFERROR(Реестр!$AN173/Реестр!$S173,""))</f>
        <v/>
      </c>
      <c r="AK173" s="448" t="str">
        <f>IFERROR(Реестр!$AN173/Реестр!$U173,"")</f>
        <v/>
      </c>
      <c r="AL173" s="594">
        <v>1171933</v>
      </c>
      <c r="AM173" s="594">
        <v>1143427</v>
      </c>
      <c r="AN173" s="630"/>
      <c r="AO173" s="535" t="str">
        <f>IF(IFERROR(AZ173/Реестр!$Y173,"")=0,"",IFERROR(AZ173/Реестр!$Y173,""))</f>
        <v/>
      </c>
      <c r="AQ173" s="13"/>
      <c r="AR173" s="752"/>
      <c r="AS173" s="551" t="str">
        <f>IF(IFERROR(Реестр!$AI173*1000,"")=0,"",IFERROR(Реестр!$AI173*1000,""))</f>
        <v/>
      </c>
      <c r="AT173" s="5" t="str">
        <f>IF(IFERROR(Реестр!$AS173/80,"")=0,"",IFERROR(Реестр!$AS173/80,""))</f>
        <v/>
      </c>
      <c r="AU173" s="4">
        <f t="shared" si="12"/>
        <v>14662.3176</v>
      </c>
      <c r="AV173" s="4">
        <f t="shared" si="13"/>
        <v>-14662.3176</v>
      </c>
      <c r="AW173" s="4"/>
      <c r="AX173" s="4">
        <f t="shared" si="14"/>
        <v>14116</v>
      </c>
      <c r="AY173" s="4"/>
      <c r="AZ173" s="4" t="str">
        <f t="shared" si="15"/>
        <v/>
      </c>
      <c r="BA173" s="4"/>
      <c r="BB173" s="4"/>
      <c r="BC173" s="4">
        <f>VLOOKUP(K173,'Справочные Данные'!$I$2:$J$262,2,0)</f>
        <v>71292</v>
      </c>
      <c r="BD173" s="4" t="str">
        <f>VLOOKUP(BC173,Z_SD_CUSTOMER!$A$2:$K$1599,10,0)</f>
        <v>62</v>
      </c>
      <c r="BE173" s="4" t="str">
        <f>VLOOKUP(BC173,Z_SD_CUSTOMER!$A$2:$L$1599,11,0)</f>
        <v>CENTRAL</v>
      </c>
      <c r="BF173" s="4" t="str">
        <f>VLOOKUP(BC173,Z_SD_CUSTOMER!$A$2:$K$1599,11,0)</f>
        <v>CENTRAL</v>
      </c>
      <c r="BG173" s="4"/>
      <c r="BH173" s="4"/>
    </row>
    <row r="174" spans="1:61" ht="21.75" hidden="1" thickBot="1">
      <c r="A174" s="176">
        <v>44482</v>
      </c>
      <c r="B174" s="89" t="s">
        <v>58</v>
      </c>
      <c r="D174" s="63" t="s">
        <v>253</v>
      </c>
      <c r="E174" s="63"/>
      <c r="G174" s="29" t="s">
        <v>358</v>
      </c>
      <c r="H174" s="32" t="s">
        <v>357</v>
      </c>
      <c r="J174" s="129"/>
      <c r="K174" s="646" t="s">
        <v>1207</v>
      </c>
      <c r="M174" s="72" t="s">
        <v>334</v>
      </c>
      <c r="N174" s="72">
        <v>14611</v>
      </c>
      <c r="S174" s="15">
        <v>1</v>
      </c>
      <c r="T174" s="15">
        <v>48</v>
      </c>
      <c r="U174" s="76"/>
      <c r="V174" s="16">
        <v>2004748</v>
      </c>
      <c r="W174" s="64">
        <v>201481734</v>
      </c>
      <c r="X174" s="16">
        <v>6429067432</v>
      </c>
      <c r="Y174" s="17">
        <v>11089.92</v>
      </c>
      <c r="AE174" s="13" t="str">
        <f>IF((Реестр!$AA174+Реестр!$AB174+Реестр!$AD174)=0,"",(Реестр!$AA174+Реестр!$AB174+Реестр!$AD174))</f>
        <v/>
      </c>
      <c r="AF174" s="6"/>
      <c r="AG174" s="13" t="str">
        <f>IF(IFERROR((Реестр!$AE174-Реестр!$AF174), "")=0,"",IFERROR(Реестр!$AE174-Реестр!$AF174, ""))</f>
        <v/>
      </c>
      <c r="AH174" s="534" t="str">
        <f>IF(IFERROR((Реестр!$AE174/Реестр!$AF174)-100%, "")=0,"",IFERROR((Реестр!$AE174/Реестр!$AF174)-100%, ""))</f>
        <v/>
      </c>
      <c r="AI174" s="448" t="str">
        <f>IF(IFERROR(Реестр!$AN174/Реестр!$T174,"")=0,"",IFERROR(Реестр!$AN174/Реестр!$T174,""))</f>
        <v/>
      </c>
      <c r="AJ174" s="448" t="str">
        <f>IF(IFERROR(Реестр!$AN174/Реестр!$S174,"")=0,"",IFERROR(Реестр!$AN174/Реестр!$S174,""))</f>
        <v/>
      </c>
      <c r="AK174" s="448" t="str">
        <f>IFERROR(Реестр!$AN174/Реестр!$U174,"")</f>
        <v/>
      </c>
      <c r="AL174" s="594">
        <v>1171933</v>
      </c>
      <c r="AM174" s="594">
        <v>1143427</v>
      </c>
      <c r="AN174" s="630"/>
      <c r="AO174" s="535" t="str">
        <f>IF(IFERROR(AZ174/Реестр!$Y174,"")=0,"",IFERROR(AZ174/Реестр!$Y174,""))</f>
        <v/>
      </c>
      <c r="AQ174" s="13"/>
      <c r="AR174" s="752"/>
      <c r="AS174" s="551" t="str">
        <f>IF(IFERROR(Реестр!$AI174*1000,"")=0,"",IFERROR(Реестр!$AI174*1000,""))</f>
        <v/>
      </c>
      <c r="AT174" s="5" t="str">
        <f>IF(IFERROR(Реестр!$AS174/80,"")=0,"",IFERROR(Реестр!$AS174/80,""))</f>
        <v/>
      </c>
      <c r="AU174" s="4">
        <f t="shared" si="12"/>
        <v>776.29440000000011</v>
      </c>
      <c r="AV174" s="4">
        <f t="shared" si="13"/>
        <v>-776.29440000000011</v>
      </c>
      <c r="AW174" s="4"/>
      <c r="AX174" s="4" t="str">
        <f t="shared" si="14"/>
        <v/>
      </c>
      <c r="AY174" s="4"/>
      <c r="AZ174" s="4" t="str">
        <f t="shared" si="15"/>
        <v/>
      </c>
      <c r="BA174" s="4"/>
      <c r="BB174" s="4"/>
      <c r="BC174" s="4">
        <f>VLOOKUP(K174,'Справочные Данные'!$I$2:$J$262,2,0)</f>
        <v>71292</v>
      </c>
      <c r="BD174" s="4" t="str">
        <f>VLOOKUP(BC174,Z_SD_CUSTOMER!$A$2:$K$1599,10,0)</f>
        <v>62</v>
      </c>
      <c r="BE174" s="4" t="str">
        <f>VLOOKUP(BC174,Z_SD_CUSTOMER!$A$2:$L$1599,11,0)</f>
        <v>CENTRAL</v>
      </c>
      <c r="BF174" s="4" t="str">
        <f>VLOOKUP(BC174,Z_SD_CUSTOMER!$A$2:$K$1599,11,0)</f>
        <v>CENTRAL</v>
      </c>
      <c r="BG174" s="4"/>
      <c r="BH174" s="4"/>
    </row>
    <row r="175" spans="1:61" s="4" customFormat="1" ht="166.5" hidden="1">
      <c r="A175" s="176">
        <v>44482</v>
      </c>
      <c r="B175" s="89" t="s">
        <v>55</v>
      </c>
      <c r="C175" s="72" t="s">
        <v>344</v>
      </c>
      <c r="D175" s="51" t="s">
        <v>425</v>
      </c>
      <c r="E175" s="51"/>
      <c r="F175" s="493"/>
      <c r="G175" s="100" t="s">
        <v>105</v>
      </c>
      <c r="H175" s="100" t="s">
        <v>108</v>
      </c>
      <c r="I175" s="101">
        <v>433201018028</v>
      </c>
      <c r="J175" s="130" t="s">
        <v>111</v>
      </c>
      <c r="K175" s="646" t="s">
        <v>1146</v>
      </c>
      <c r="O175" s="4" t="s">
        <v>271</v>
      </c>
      <c r="P175" s="72">
        <v>44484</v>
      </c>
      <c r="Q175" s="4" t="s">
        <v>372</v>
      </c>
      <c r="S175" s="15">
        <v>2</v>
      </c>
      <c r="T175" s="15">
        <v>670</v>
      </c>
      <c r="U175" s="15"/>
      <c r="V175" s="19">
        <v>2002932</v>
      </c>
      <c r="W175" s="41">
        <v>201480364</v>
      </c>
      <c r="X175" s="19"/>
      <c r="Y175" s="23">
        <v>215291</v>
      </c>
      <c r="AA175" s="4">
        <v>32033</v>
      </c>
      <c r="AB175" s="4">
        <v>1700</v>
      </c>
      <c r="AE175" s="13">
        <f>IF((Реестр!$AA175+Реестр!$AB175+Реестр!$AD175)=0,"",(Реестр!$AA175+Реестр!$AB175+Реестр!$AD175))</f>
        <v>33733</v>
      </c>
      <c r="AF175" s="6">
        <v>33733</v>
      </c>
      <c r="AG175" s="13" t="str">
        <f>IF(IFERROR((Реестр!$AE175-Реестр!$AF175), "")=0,"",IFERROR(Реестр!$AE175-Реестр!$AF175, ""))</f>
        <v/>
      </c>
      <c r="AH175" s="534" t="str">
        <f>IF(IFERROR((Реестр!$AE175/Реестр!$AF175)-100%, "")=0,"",IFERROR((Реестр!$AE175/Реестр!$AF175)-100%, ""))</f>
        <v/>
      </c>
      <c r="AI175" s="448">
        <f>IF(IFERROR(Реестр!$AN175/Реестр!$T175,"")=0,"",IFERROR(Реестр!$AN175/Реестр!$T175,""))</f>
        <v>8.3332509881422929</v>
      </c>
      <c r="AJ175" s="448">
        <f>IF(IFERROR(Реестр!$AN175/Реестр!$S175,"")=0,"",IFERROR(Реестр!$AN175/Реестр!$S175,""))</f>
        <v>2791.639081027668</v>
      </c>
      <c r="AK175" s="448" t="str">
        <f>IFERROR(Реестр!$AN175/Реестр!$U175,"")</f>
        <v/>
      </c>
      <c r="AL175" s="594">
        <v>1171934</v>
      </c>
      <c r="AM175" s="594">
        <v>1143428</v>
      </c>
      <c r="AN175" s="630">
        <f>((T175/(T176+T175+T177)*AE175))</f>
        <v>5583.278162055336</v>
      </c>
      <c r="AO175" s="535">
        <f>IF(IFERROR(AZ175/Реестр!$Y175,"")=0,"",IFERROR(AZ175/Реестр!$Y175,""))</f>
        <v>2.5933634764367001E-2</v>
      </c>
      <c r="AQ175" s="13"/>
      <c r="AR175" s="752"/>
      <c r="AS175" s="551">
        <f>IF(IFERROR(Реестр!$AI175*1000,"")=0,"",IFERROR(Реестр!$AI175*1000,""))</f>
        <v>8333.250988142292</v>
      </c>
      <c r="AT175" s="5">
        <f>IF(IFERROR(Реестр!$AS175/80,"")=0,"",IFERROR(Реестр!$AS175/80,""))</f>
        <v>104.16563735177866</v>
      </c>
      <c r="AU175" s="4">
        <f t="shared" si="12"/>
        <v>15070.37</v>
      </c>
      <c r="AV175" s="4">
        <f t="shared" si="13"/>
        <v>-9487.0918379446648</v>
      </c>
      <c r="AX175" s="4" t="str">
        <f t="shared" si="14"/>
        <v/>
      </c>
      <c r="AZ175" s="4">
        <f t="shared" si="15"/>
        <v>5583.278162055336</v>
      </c>
      <c r="BC175" s="4">
        <f>VLOOKUP(K175,'Справочные Данные'!$I$2:$J$262,2,0)</f>
        <v>80752</v>
      </c>
      <c r="BD175" s="4" t="str">
        <f>VLOOKUP(BC175,Z_SD_CUSTOMER!$A$2:$K$1599,10,0)</f>
        <v>47</v>
      </c>
      <c r="BE175" s="4" t="str">
        <f>VLOOKUP(BC175,Z_SD_CUSTOMER!$A$2:$L$1599,11,0)</f>
        <v>NORTHWEST</v>
      </c>
      <c r="BF175" s="4" t="str">
        <f>VLOOKUP(BC175,Z_SD_CUSTOMER!$A$2:$K$1599,11,0)</f>
        <v>NORTHWEST</v>
      </c>
      <c r="BG175" s="4">
        <v>250178</v>
      </c>
      <c r="BI175" s="493"/>
    </row>
    <row r="176" spans="1:61" s="4" customFormat="1" ht="166.5" hidden="1">
      <c r="A176" s="176">
        <v>44482</v>
      </c>
      <c r="B176" s="89" t="s">
        <v>55</v>
      </c>
      <c r="C176" s="30"/>
      <c r="D176" s="51" t="s">
        <v>425</v>
      </c>
      <c r="E176" s="51"/>
      <c r="F176" s="493"/>
      <c r="G176" s="100" t="s">
        <v>105</v>
      </c>
      <c r="H176" s="100" t="s">
        <v>108</v>
      </c>
      <c r="I176" s="101">
        <v>433201018028</v>
      </c>
      <c r="J176" s="130" t="s">
        <v>111</v>
      </c>
      <c r="K176" s="646" t="s">
        <v>1146</v>
      </c>
      <c r="S176" s="15">
        <v>3</v>
      </c>
      <c r="T176" s="15">
        <v>1164</v>
      </c>
      <c r="U176" s="15"/>
      <c r="V176" s="19">
        <v>2002925</v>
      </c>
      <c r="W176" s="41">
        <v>201480366</v>
      </c>
      <c r="X176" s="19"/>
      <c r="Y176" s="23">
        <v>266280</v>
      </c>
      <c r="AE176" s="13" t="str">
        <f>IF((Реестр!$AA176+Реестр!$AB176+Реестр!$AD176)=0,"",(Реестр!$AA176+Реестр!$AB176+Реестр!$AD176))</f>
        <v/>
      </c>
      <c r="AF176" s="6"/>
      <c r="AG176" s="13" t="str">
        <f>IF(IFERROR((Реестр!$AE176-Реестр!$AF176), "")=0,"",IFERROR(Реестр!$AE176-Реестр!$AF176, ""))</f>
        <v/>
      </c>
      <c r="AH176" s="534" t="str">
        <f>IF(IFERROR((Реестр!$AE176/Реестр!$AF176)-100%, "")=0,"",IFERROR((Реестр!$AE176/Реестр!$AF176)-100%, ""))</f>
        <v/>
      </c>
      <c r="AI176" s="448">
        <f>IF(IFERROR(Реестр!$AN176/Реестр!$T176,"")=0,"",IFERROR(Реестр!$AN176/Реестр!$T176,""))</f>
        <v>8.3332509881422929</v>
      </c>
      <c r="AJ176" s="448">
        <f>IF(IFERROR(Реестр!$AN176/Реестр!$S176,"")=0,"",IFERROR(Реестр!$AN176/Реестр!$S176,""))</f>
        <v>3233.3013833992095</v>
      </c>
      <c r="AK176" s="448" t="str">
        <f>IFERROR(Реестр!$AN176/Реестр!$U176,"")</f>
        <v/>
      </c>
      <c r="AL176" s="594">
        <v>1171934</v>
      </c>
      <c r="AM176" s="594">
        <v>1143428</v>
      </c>
      <c r="AN176" s="630">
        <f>((T176/(T175+T176+T177)*AE175))</f>
        <v>9699.904150197628</v>
      </c>
      <c r="AO176" s="535">
        <f>IF(IFERROR(AZ176/Реестр!$Y176,"")=0,"",IFERROR(AZ176/Реестр!$Y176,""))</f>
        <v>3.6427460380793253E-2</v>
      </c>
      <c r="AQ176" s="13"/>
      <c r="AR176" s="752"/>
      <c r="AS176" s="551">
        <f>IF(IFERROR(Реестр!$AI176*1000,"")=0,"",IFERROR(Реестр!$AI176*1000,""))</f>
        <v>8333.250988142292</v>
      </c>
      <c r="AT176" s="5">
        <f>IF(IFERROR(Реестр!$AS176/80,"")=0,"",IFERROR(Реестр!$AS176/80,""))</f>
        <v>104.16563735177866</v>
      </c>
      <c r="AU176" s="4">
        <f t="shared" si="12"/>
        <v>18639.600000000002</v>
      </c>
      <c r="AV176" s="4">
        <f t="shared" si="13"/>
        <v>-8939.6958498023741</v>
      </c>
      <c r="AX176" s="4" t="str">
        <f t="shared" si="14"/>
        <v/>
      </c>
      <c r="AZ176" s="4">
        <f t="shared" si="15"/>
        <v>9699.904150197628</v>
      </c>
      <c r="BC176" s="4">
        <f>VLOOKUP(K176,'Справочные Данные'!$I$2:$J$262,2,0)</f>
        <v>80752</v>
      </c>
      <c r="BD176" s="4" t="str">
        <f>VLOOKUP(BC176,Z_SD_CUSTOMER!$A$2:$K$1599,10,0)</f>
        <v>47</v>
      </c>
      <c r="BE176" s="4" t="str">
        <f>VLOOKUP(BC176,Z_SD_CUSTOMER!$A$2:$L$1599,11,0)</f>
        <v>NORTHWEST</v>
      </c>
      <c r="BF176" s="4" t="str">
        <f>VLOOKUP(BC176,Z_SD_CUSTOMER!$A$2:$K$1599,11,0)</f>
        <v>NORTHWEST</v>
      </c>
      <c r="BG176" s="4">
        <v>250178</v>
      </c>
      <c r="BI176" s="493"/>
    </row>
    <row r="177" spans="1:61" s="4" customFormat="1" ht="166.5" hidden="1">
      <c r="A177" s="176">
        <v>44482</v>
      </c>
      <c r="B177" s="89" t="s">
        <v>55</v>
      </c>
      <c r="C177" s="30"/>
      <c r="D177" s="51" t="s">
        <v>425</v>
      </c>
      <c r="E177" s="51"/>
      <c r="F177" s="493"/>
      <c r="G177" s="100" t="s">
        <v>105</v>
      </c>
      <c r="H177" s="100" t="s">
        <v>108</v>
      </c>
      <c r="I177" s="101">
        <v>433201018028</v>
      </c>
      <c r="J177" s="130" t="s">
        <v>111</v>
      </c>
      <c r="K177" s="646" t="s">
        <v>529</v>
      </c>
      <c r="O177" s="4" t="s">
        <v>155</v>
      </c>
      <c r="P177" s="72">
        <v>44484</v>
      </c>
      <c r="Q177" s="90" t="s">
        <v>326</v>
      </c>
      <c r="S177" s="5">
        <v>4</v>
      </c>
      <c r="T177" s="5">
        <v>2214</v>
      </c>
      <c r="U177" s="5"/>
      <c r="V177" s="4">
        <v>2004695</v>
      </c>
      <c r="W177" s="4">
        <v>201481918</v>
      </c>
      <c r="X177" s="16">
        <v>6429075756</v>
      </c>
      <c r="Y177" s="17">
        <v>597089.28000000003</v>
      </c>
      <c r="AE177" s="13" t="str">
        <f>IF((Реестр!$AA177+Реестр!$AB177+Реестр!$AD177)=0,"",(Реестр!$AA177+Реестр!$AB177+Реестр!$AD177))</f>
        <v/>
      </c>
      <c r="AF177" s="6"/>
      <c r="AG177" s="13" t="str">
        <f>IF(IFERROR((Реестр!$AE177-Реестр!$AF177), "")=0,"",IFERROR(Реестр!$AE177-Реестр!$AF177, ""))</f>
        <v/>
      </c>
      <c r="AH177" s="534" t="str">
        <f>IF(IFERROR((Реестр!$AE177/Реестр!$AF177)-100%, "")=0,"",IFERROR((Реестр!$AE177/Реестр!$AF177)-100%, ""))</f>
        <v/>
      </c>
      <c r="AI177" s="448">
        <f>IF(IFERROR(Реестр!$AN177/Реестр!$T177,"")=0,"",IFERROR(Реестр!$AN177/Реестр!$T177,""))</f>
        <v>8.3332509881422929</v>
      </c>
      <c r="AJ177" s="448">
        <f>IF(IFERROR(Реестр!$AN177/Реестр!$S177,"")=0,"",IFERROR(Реестр!$AN177/Реестр!$S177,""))</f>
        <v>4612.454421936759</v>
      </c>
      <c r="AK177" s="448" t="str">
        <f>IFERROR(Реестр!$AN177/Реестр!$U177,"")</f>
        <v/>
      </c>
      <c r="AL177" s="594">
        <v>1171934</v>
      </c>
      <c r="AM177" s="594">
        <v>1143428</v>
      </c>
      <c r="AN177" s="630">
        <f>((T177/(T176+T177+T175)*AE175))</f>
        <v>18449.817687747036</v>
      </c>
      <c r="AO177" s="535">
        <f>IF(IFERROR(AZ177/Реестр!$Y177,"")=0,"",IFERROR(AZ177/Реестр!$Y177,""))</f>
        <v>3.0899596267658723E-2</v>
      </c>
      <c r="AQ177" s="13"/>
      <c r="AR177" s="752"/>
      <c r="AS177" s="551">
        <f>IF(IFERROR(Реестр!$AI177*1000,"")=0,"",IFERROR(Реестр!$AI177*1000,""))</f>
        <v>8333.250988142292</v>
      </c>
      <c r="AT177" s="5">
        <f>IF(IFERROR(Реестр!$AS177/80,"")=0,"",IFERROR(Реестр!$AS177/80,""))</f>
        <v>104.16563735177866</v>
      </c>
      <c r="AU177" s="4">
        <f t="shared" si="12"/>
        <v>41796.249600000003</v>
      </c>
      <c r="AV177" s="4">
        <f t="shared" si="13"/>
        <v>-23346.431912252967</v>
      </c>
      <c r="AX177" s="4" t="str">
        <f t="shared" si="14"/>
        <v/>
      </c>
      <c r="AZ177" s="4">
        <f t="shared" si="15"/>
        <v>18449.817687747036</v>
      </c>
      <c r="BC177" s="4">
        <f>VLOOKUP(K177,'Справочные Данные'!$I$2:$J$262,2,0)</f>
        <v>80113</v>
      </c>
      <c r="BD177" s="4" t="str">
        <f>VLOOKUP(BC177,Z_SD_CUSTOMER!$A$2:$K$1599,10,0)</f>
        <v>78</v>
      </c>
      <c r="BE177" s="4" t="str">
        <f>VLOOKUP(BC177,Z_SD_CUSTOMER!$A$2:$L$1599,11,0)</f>
        <v>NORTHWEST</v>
      </c>
      <c r="BF177" s="4" t="str">
        <f>VLOOKUP(BC177,Z_SD_CUSTOMER!$A$2:$K$1599,11,0)</f>
        <v>NORTHWEST</v>
      </c>
      <c r="BG177" s="4">
        <v>250178</v>
      </c>
      <c r="BI177" s="493"/>
    </row>
    <row r="178" spans="1:61" s="77" customFormat="1" ht="61.5" hidden="1">
      <c r="A178" s="176">
        <v>44482</v>
      </c>
      <c r="B178" s="89" t="s">
        <v>57</v>
      </c>
      <c r="C178" s="107" t="s">
        <v>354</v>
      </c>
      <c r="D178" s="51" t="s">
        <v>425</v>
      </c>
      <c r="E178" s="51"/>
      <c r="F178" s="99"/>
      <c r="G178" s="102" t="s">
        <v>177</v>
      </c>
      <c r="H178" s="102" t="s">
        <v>129</v>
      </c>
      <c r="I178" s="103">
        <v>526310000000</v>
      </c>
      <c r="J178" s="131" t="s">
        <v>130</v>
      </c>
      <c r="K178" s="646" t="s">
        <v>573</v>
      </c>
      <c r="L178" s="82"/>
      <c r="M178" s="82"/>
      <c r="N178" s="82"/>
      <c r="O178" s="82" t="s">
        <v>101</v>
      </c>
      <c r="P178" s="88">
        <v>44483</v>
      </c>
      <c r="Q178" s="82"/>
      <c r="R178" s="82"/>
      <c r="S178" s="79">
        <v>2</v>
      </c>
      <c r="T178" s="79">
        <v>601</v>
      </c>
      <c r="U178" s="80"/>
      <c r="V178" s="16">
        <v>2004546</v>
      </c>
      <c r="W178" s="77">
        <v>201481551</v>
      </c>
      <c r="Y178" s="17">
        <v>135107.96</v>
      </c>
      <c r="Z178" s="4"/>
      <c r="AA178" s="4">
        <v>32033</v>
      </c>
      <c r="AB178" s="4">
        <v>3400</v>
      </c>
      <c r="AC178" s="4"/>
      <c r="AD178" s="4">
        <v>2500</v>
      </c>
      <c r="AE178" s="13">
        <f>IF((Реестр!$AA178+Реестр!$AB178+Реестр!$AD178)=0,"",(Реестр!$AA178+Реестр!$AB178+Реестр!$AD178))</f>
        <v>37933</v>
      </c>
      <c r="AF178" s="6">
        <v>37933</v>
      </c>
      <c r="AG178" s="13" t="str">
        <f>IF(IFERROR((Реестр!$AE178-Реестр!$AF178), "")=0,"",IFERROR(Реестр!$AE178-Реестр!$AF178, ""))</f>
        <v/>
      </c>
      <c r="AH178" s="534" t="str">
        <f>IF(IFERROR((Реестр!$AE178/Реестр!$AF178)-100%, "")=0,"",IFERROR((Реестр!$AE178/Реестр!$AF178)-100%, ""))</f>
        <v/>
      </c>
      <c r="AI178" s="448">
        <f>IF(IFERROR(Реестр!$AN178/Реестр!$T178,"")=0,"",IFERROR(Реестр!$AN178/Реестр!$T178,""))</f>
        <v>24.890419947506558</v>
      </c>
      <c r="AJ178" s="448">
        <f>IF(IFERROR(Реестр!$AN178/Реестр!$S178,"")=0,"",IFERROR(Реестр!$AN178/Реестр!$S178,""))</f>
        <v>7479.5711942257212</v>
      </c>
      <c r="AK178" s="448" t="str">
        <f>IFERROR(Реестр!$AN178/Реестр!$U178,"")</f>
        <v/>
      </c>
      <c r="AL178" s="594">
        <v>1171935</v>
      </c>
      <c r="AM178" s="594">
        <v>1143429</v>
      </c>
      <c r="AN178" s="630">
        <f>((T178/(T179+T178+T180)*AE178))</f>
        <v>14959.142388451442</v>
      </c>
      <c r="AO178" s="535">
        <f>IF(IFERROR(AZ178/Реестр!$Y178,"")=0,"",IFERROR(AZ178/Реестр!$Y178,""))</f>
        <v>0.11071991900737339</v>
      </c>
      <c r="AP178" s="4"/>
      <c r="AQ178" s="13"/>
      <c r="AR178" s="752"/>
      <c r="AS178" s="551">
        <f>IF(IFERROR(Реестр!$AI178*1000,"")=0,"",IFERROR(Реестр!$AI178*1000,""))</f>
        <v>24890.419947506558</v>
      </c>
      <c r="AT178" s="5">
        <f>IF(IFERROR(Реестр!$AS178/80,"")=0,"",IFERROR(Реестр!$AS178/80,""))</f>
        <v>311.13024934383196</v>
      </c>
      <c r="AU178" s="4">
        <f t="shared" si="12"/>
        <v>9457.5572000000011</v>
      </c>
      <c r="AV178" s="4">
        <f t="shared" si="13"/>
        <v>5501.5851884514414</v>
      </c>
      <c r="AW178" s="4"/>
      <c r="AX178" s="4" t="str">
        <f t="shared" si="14"/>
        <v/>
      </c>
      <c r="AY178" s="4"/>
      <c r="AZ178" s="4">
        <f t="shared" si="15"/>
        <v>14959.142388451442</v>
      </c>
      <c r="BA178" s="4"/>
      <c r="BB178" s="4"/>
      <c r="BC178" s="4">
        <f>VLOOKUP(K178,'Справочные Данные'!$I$2:$J$262,2,0)</f>
        <v>63742</v>
      </c>
      <c r="BD178" s="4" t="str">
        <f>VLOOKUP(BC178,Z_SD_CUSTOMER!$A$2:$K$1599,10,0)</f>
        <v>50</v>
      </c>
      <c r="BE178" s="4" t="str">
        <f>VLOOKUP(BC178,Z_SD_CUSTOMER!$A$2:$L$1599,11,0)</f>
        <v>CENTRAL</v>
      </c>
      <c r="BF178" s="4" t="str">
        <f>VLOOKUP(BC178,Z_SD_CUSTOMER!$A$2:$K$1599,11,0)</f>
        <v>CENTRAL</v>
      </c>
      <c r="BG178" s="4">
        <v>250178</v>
      </c>
      <c r="BH178" s="4"/>
    </row>
    <row r="179" spans="1:61" s="4" customFormat="1" ht="61.5" hidden="1">
      <c r="A179" s="176">
        <v>44482</v>
      </c>
      <c r="B179" s="89" t="s">
        <v>57</v>
      </c>
      <c r="C179" s="30"/>
      <c r="D179" s="51" t="s">
        <v>425</v>
      </c>
      <c r="E179" s="51"/>
      <c r="F179" s="493"/>
      <c r="G179" s="102" t="s">
        <v>128</v>
      </c>
      <c r="H179" s="102" t="s">
        <v>129</v>
      </c>
      <c r="I179" s="103">
        <v>526310000000</v>
      </c>
      <c r="J179" s="131" t="s">
        <v>130</v>
      </c>
      <c r="K179" s="646" t="s">
        <v>515</v>
      </c>
      <c r="O179" s="4" t="s">
        <v>270</v>
      </c>
      <c r="P179" s="72">
        <v>44485</v>
      </c>
      <c r="Q179" s="4" t="s">
        <v>146</v>
      </c>
      <c r="R179" s="4" t="s">
        <v>85</v>
      </c>
      <c r="S179" s="5">
        <v>4</v>
      </c>
      <c r="T179" s="5">
        <v>800</v>
      </c>
      <c r="U179" s="5"/>
      <c r="V179" s="4">
        <v>2004396</v>
      </c>
      <c r="W179" s="4">
        <v>201481943</v>
      </c>
      <c r="X179" s="19">
        <v>4555378319</v>
      </c>
      <c r="Y179" s="23"/>
      <c r="AE179" s="13" t="str">
        <f>IF((Реестр!$AA179+Реестр!$AB179+Реестр!$AD179)=0,"",(Реестр!$AA179+Реестр!$AB179+Реестр!$AD179))</f>
        <v/>
      </c>
      <c r="AF179" s="6"/>
      <c r="AG179" s="13" t="str">
        <f>IF(IFERROR((Реестр!$AE179-Реестр!$AF179), "")=0,"",IFERROR(Реестр!$AE179-Реестр!$AF179, ""))</f>
        <v/>
      </c>
      <c r="AH179" s="534" t="str">
        <f>IF(IFERROR((Реестр!$AE179/Реестр!$AF179)-100%, "")=0,"",IFERROR((Реестр!$AE179/Реестр!$AF179)-100%, ""))</f>
        <v/>
      </c>
      <c r="AI179" s="448">
        <f>IF(IFERROR(Реестр!$AN179/Реестр!$T179,"")=0,"",IFERROR(Реестр!$AN179/Реестр!$T179,""))</f>
        <v>24.890419947506562</v>
      </c>
      <c r="AJ179" s="448">
        <f>IF(IFERROR(Реестр!$AN179/Реестр!$S179,"")=0,"",IFERROR(Реестр!$AN179/Реестр!$S179,""))</f>
        <v>4978.0839895013123</v>
      </c>
      <c r="AK179" s="448" t="str">
        <f>IFERROR(Реестр!$AN179/Реестр!$U179,"")</f>
        <v/>
      </c>
      <c r="AL179" s="594">
        <v>1171935</v>
      </c>
      <c r="AM179" s="594">
        <v>1143429</v>
      </c>
      <c r="AN179" s="630">
        <f>((T179/(T178+T179+T180)*AE178))</f>
        <v>19912.335958005249</v>
      </c>
      <c r="AO179" s="535" t="str">
        <f>IF(IFERROR(AZ179/Реестр!$Y179,"")=0,"",IFERROR(AZ179/Реестр!$Y179,""))</f>
        <v/>
      </c>
      <c r="AQ179" s="13"/>
      <c r="AR179" s="752"/>
      <c r="AS179" s="551">
        <f>IF(IFERROR(Реестр!$AI179*1000,"")=0,"",IFERROR(Реестр!$AI179*1000,""))</f>
        <v>24890.419947506562</v>
      </c>
      <c r="AT179" s="5">
        <f>IF(IFERROR(Реестр!$AS179/80,"")=0,"",IFERROR(Реестр!$AS179/80,""))</f>
        <v>311.13024934383202</v>
      </c>
      <c r="AU179" s="4" t="str">
        <f t="shared" si="12"/>
        <v/>
      </c>
      <c r="AV179" s="4" t="str">
        <f t="shared" si="13"/>
        <v/>
      </c>
      <c r="AX179" s="4" t="str">
        <f t="shared" si="14"/>
        <v/>
      </c>
      <c r="AZ179" s="4">
        <f t="shared" si="15"/>
        <v>19912.335958005249</v>
      </c>
      <c r="BC179" s="4">
        <f>VLOOKUP(K179,'Справочные Данные'!$I$2:$J$262,2,0)</f>
        <v>71660</v>
      </c>
      <c r="BD179" s="4" t="str">
        <f>VLOOKUP(BC179,Z_SD_CUSTOMER!$A$2:$K$1599,10,0)</f>
        <v>47</v>
      </c>
      <c r="BE179" s="4" t="str">
        <f>VLOOKUP(BC179,Z_SD_CUSTOMER!$A$2:$L$1599,11,0)</f>
        <v>NORTHWEST</v>
      </c>
      <c r="BF179" s="4" t="str">
        <f>VLOOKUP(BC179,Z_SD_CUSTOMER!$A$2:$K$1599,11,0)</f>
        <v>NORTHWEST</v>
      </c>
      <c r="BG179" s="4">
        <v>250178</v>
      </c>
      <c r="BI179" s="493"/>
    </row>
    <row r="180" spans="1:61" s="4" customFormat="1" ht="61.5" hidden="1">
      <c r="A180" s="176">
        <v>44482</v>
      </c>
      <c r="B180" s="89" t="s">
        <v>57</v>
      </c>
      <c r="C180" s="30"/>
      <c r="D180" s="51" t="s">
        <v>425</v>
      </c>
      <c r="E180" s="51"/>
      <c r="F180" s="493"/>
      <c r="G180" s="102" t="s">
        <v>128</v>
      </c>
      <c r="H180" s="102" t="s">
        <v>129</v>
      </c>
      <c r="I180" s="103">
        <v>526310000000</v>
      </c>
      <c r="J180" s="131" t="s">
        <v>130</v>
      </c>
      <c r="K180" s="118" t="s">
        <v>479</v>
      </c>
      <c r="O180" s="4" t="s">
        <v>341</v>
      </c>
      <c r="P180" s="72">
        <v>44486</v>
      </c>
      <c r="Q180" s="4" t="s">
        <v>180</v>
      </c>
      <c r="R180" s="4" t="s">
        <v>216</v>
      </c>
      <c r="S180" s="5">
        <v>4</v>
      </c>
      <c r="T180" s="5">
        <v>123</v>
      </c>
      <c r="U180" s="5"/>
      <c r="V180" s="4">
        <v>2004706</v>
      </c>
      <c r="W180" s="4">
        <v>201481917</v>
      </c>
      <c r="X180" s="16">
        <v>164150</v>
      </c>
      <c r="Y180" s="17">
        <v>37510.080000000002</v>
      </c>
      <c r="AE180" s="13" t="str">
        <f>IF((Реестр!$AA180+Реестр!$AB180+Реестр!$AD180)=0,"",(Реестр!$AA180+Реестр!$AB180+Реестр!$AD180))</f>
        <v/>
      </c>
      <c r="AF180" s="6"/>
      <c r="AG180" s="13" t="str">
        <f>IF(IFERROR((Реестр!$AE180-Реестр!$AF180), "")=0,"",IFERROR(Реестр!$AE180-Реестр!$AF180, ""))</f>
        <v/>
      </c>
      <c r="AH180" s="534" t="str">
        <f>IF(IFERROR((Реестр!$AE180/Реестр!$AF180)-100%, "")=0,"",IFERROR((Реестр!$AE180/Реестр!$AF180)-100%, ""))</f>
        <v/>
      </c>
      <c r="AI180" s="448">
        <f>IF(IFERROR(Реестр!$AN180/Реестр!$T180,"")=0,"",IFERROR(Реестр!$AN180/Реестр!$T180,""))</f>
        <v>24.890419947506562</v>
      </c>
      <c r="AJ180" s="448">
        <f>IF(IFERROR(Реестр!$AN180/Реестр!$S180,"")=0,"",IFERROR(Реестр!$AN180/Реестр!$S180,""))</f>
        <v>765.38041338582673</v>
      </c>
      <c r="AK180" s="448" t="str">
        <f>IFERROR(Реестр!$AN180/Реестр!$U180,"")</f>
        <v/>
      </c>
      <c r="AL180" s="594">
        <v>1171935</v>
      </c>
      <c r="AM180" s="594">
        <v>1143429</v>
      </c>
      <c r="AN180" s="630">
        <f>((T180/(T179+T180+T178)*AE178))</f>
        <v>3061.5216535433069</v>
      </c>
      <c r="AO180" s="535">
        <f>IF(IFERROR(AZ180/Реестр!$Y180,"")=0,"",IFERROR(AZ180/Реестр!$Y180,""))</f>
        <v>8.1618638337836308E-2</v>
      </c>
      <c r="AQ180" s="13"/>
      <c r="AR180" s="752"/>
      <c r="AS180" s="551">
        <f>IF(IFERROR(Реестр!$AI180*1000,"")=0,"",IFERROR(Реестр!$AI180*1000,""))</f>
        <v>24890.419947506562</v>
      </c>
      <c r="AT180" s="5">
        <f>IF(IFERROR(Реестр!$AS180/80,"")=0,"",IFERROR(Реестр!$AS180/80,""))</f>
        <v>311.13024934383202</v>
      </c>
      <c r="AU180" s="4">
        <f t="shared" si="12"/>
        <v>2625.7056000000002</v>
      </c>
      <c r="AV180" s="4">
        <f t="shared" si="13"/>
        <v>435.81605354330668</v>
      </c>
      <c r="AX180" s="4" t="str">
        <f t="shared" si="14"/>
        <v/>
      </c>
      <c r="AZ180" s="4">
        <f t="shared" si="15"/>
        <v>3061.5216535433069</v>
      </c>
      <c r="BC180" s="4">
        <f>VLOOKUP(K180,'Справочные Данные'!$I$2:$J$262,2,0)</f>
        <v>53762</v>
      </c>
      <c r="BD180" s="4" t="str">
        <f>VLOOKUP(BC180,Z_SD_CUSTOMER!$A$2:$K$1599,10,0)</f>
        <v>47</v>
      </c>
      <c r="BE180" s="4" t="str">
        <f>VLOOKUP(BC180,Z_SD_CUSTOMER!$A$2:$L$1599,11,0)</f>
        <v>CENTRAL</v>
      </c>
      <c r="BF180" s="4" t="str">
        <f>VLOOKUP(BC180,Z_SD_CUSTOMER!$A$2:$K$1599,11,0)</f>
        <v>CENTRAL</v>
      </c>
      <c r="BG180" s="4">
        <v>250178</v>
      </c>
      <c r="BI180" s="493"/>
    </row>
    <row r="181" spans="1:61" s="4" customFormat="1" ht="106.5" hidden="1">
      <c r="A181" s="176">
        <v>44482</v>
      </c>
      <c r="B181" s="89" t="s">
        <v>54</v>
      </c>
      <c r="C181" s="30">
        <v>1030</v>
      </c>
      <c r="D181" s="51" t="s">
        <v>425</v>
      </c>
      <c r="E181" s="51"/>
      <c r="F181" s="493"/>
      <c r="G181" s="104" t="s">
        <v>45</v>
      </c>
      <c r="H181" s="104" t="s">
        <v>46</v>
      </c>
      <c r="I181" s="105">
        <v>525612000000</v>
      </c>
      <c r="J181" s="132" t="s">
        <v>47</v>
      </c>
      <c r="K181" s="646" t="s">
        <v>486</v>
      </c>
      <c r="O181" s="4" t="s">
        <v>155</v>
      </c>
      <c r="P181" s="72">
        <v>44484</v>
      </c>
      <c r="Q181" s="90" t="s">
        <v>325</v>
      </c>
      <c r="S181" s="5">
        <v>2</v>
      </c>
      <c r="T181" s="5">
        <v>828</v>
      </c>
      <c r="U181" s="5"/>
      <c r="V181" s="4">
        <v>2004697</v>
      </c>
      <c r="W181" s="4">
        <v>201481708</v>
      </c>
      <c r="X181" s="16">
        <v>6429075755</v>
      </c>
      <c r="Y181" s="17">
        <v>218701.08</v>
      </c>
      <c r="AA181" s="4">
        <v>32033</v>
      </c>
      <c r="AB181" s="4">
        <v>1700</v>
      </c>
      <c r="AE181" s="13">
        <f>IF((Реестр!$AA181+Реестр!$AB181+Реестр!$AD181)=0,"",(Реестр!$AA181+Реестр!$AB181+Реестр!$AD181))</f>
        <v>33733</v>
      </c>
      <c r="AF181" s="6">
        <v>33733</v>
      </c>
      <c r="AG181" s="13" t="str">
        <f>IF(IFERROR((Реестр!$AE181-Реестр!$AF181), "")=0,"",IFERROR(Реестр!$AE181-Реестр!$AF181, ""))</f>
        <v/>
      </c>
      <c r="AH181" s="534" t="str">
        <f>IF(IFERROR((Реестр!$AE181/Реестр!$AF181)-100%, "")=0,"",IFERROR((Реестр!$AE181/Реестр!$AF181)-100%, ""))</f>
        <v/>
      </c>
      <c r="AI181" s="448">
        <f>IF(IFERROR(Реестр!$AN181/Реестр!$T181,"")=0,"",IFERROR(Реестр!$AN181/Реестр!$T181,""))</f>
        <v>27.094779116465862</v>
      </c>
      <c r="AJ181" s="448">
        <f>IF(IFERROR(Реестр!$AN181/Реестр!$S181,"")=0,"",IFERROR(Реестр!$AN181/Реестр!$S181,""))</f>
        <v>11217.238554216867</v>
      </c>
      <c r="AK181" s="448" t="str">
        <f>IFERROR(Реестр!$AN181/Реестр!$U181,"")</f>
        <v/>
      </c>
      <c r="AL181" s="594">
        <v>1171936</v>
      </c>
      <c r="AM181" s="594">
        <v>1143430</v>
      </c>
      <c r="AN181" s="630">
        <f>((T181/(T182+T181+T183)*AE181))</f>
        <v>22434.477108433734</v>
      </c>
      <c r="AO181" s="535">
        <f>IF(IFERROR(AZ181/Реестр!$Y181,"")=0,"",IFERROR(AZ181/Реестр!$Y181,""))</f>
        <v>0.10258055016661891</v>
      </c>
      <c r="AQ181" s="13"/>
      <c r="AR181" s="752"/>
      <c r="AS181" s="551">
        <f>IF(IFERROR(Реестр!$AI181*1000,"")=0,"",IFERROR(Реестр!$AI181*1000,""))</f>
        <v>27094.779116465863</v>
      </c>
      <c r="AT181" s="5">
        <f>IF(IFERROR(Реестр!$AS181/80,"")=0,"",IFERROR(Реестр!$AS181/80,""))</f>
        <v>338.68473895582326</v>
      </c>
      <c r="AU181" s="4">
        <f t="shared" si="12"/>
        <v>15309.0756</v>
      </c>
      <c r="AV181" s="4">
        <f t="shared" si="13"/>
        <v>7125.4015084337334</v>
      </c>
      <c r="AX181" s="4" t="str">
        <f t="shared" si="14"/>
        <v/>
      </c>
      <c r="AZ181" s="4">
        <f t="shared" si="15"/>
        <v>22434.477108433734</v>
      </c>
      <c r="BC181" s="4">
        <f>VLOOKUP(K181,'Справочные Данные'!$I$2:$J$262,2,0)</f>
        <v>64660</v>
      </c>
      <c r="BD181" s="4" t="str">
        <f>VLOOKUP(BC181,Z_SD_CUSTOMER!$A$2:$K$1599,10,0)</f>
        <v>78</v>
      </c>
      <c r="BE181" s="4" t="str">
        <f>VLOOKUP(BC181,Z_SD_CUSTOMER!$A$2:$L$1599,11,0)</f>
        <v>NORTHWEST</v>
      </c>
      <c r="BF181" s="4" t="str">
        <f>VLOOKUP(BC181,Z_SD_CUSTOMER!$A$2:$K$1599,11,0)</f>
        <v>NORTHWEST</v>
      </c>
      <c r="BG181" s="4">
        <v>250178</v>
      </c>
      <c r="BI181" s="493"/>
    </row>
    <row r="182" spans="1:61" s="4" customFormat="1" ht="106.5" hidden="1">
      <c r="A182" s="176">
        <v>44482</v>
      </c>
      <c r="B182" s="89" t="s">
        <v>54</v>
      </c>
      <c r="C182" s="30"/>
      <c r="D182" s="51" t="s">
        <v>425</v>
      </c>
      <c r="E182" s="51"/>
      <c r="F182" s="493"/>
      <c r="G182" s="104" t="s">
        <v>45</v>
      </c>
      <c r="H182" s="104" t="s">
        <v>46</v>
      </c>
      <c r="I182" s="105">
        <v>525612000000</v>
      </c>
      <c r="J182" s="132" t="s">
        <v>47</v>
      </c>
      <c r="K182" s="646" t="s">
        <v>526</v>
      </c>
      <c r="O182" s="4" t="s">
        <v>270</v>
      </c>
      <c r="P182" s="72">
        <v>44484</v>
      </c>
      <c r="Q182" s="4" t="s">
        <v>113</v>
      </c>
      <c r="S182" s="15">
        <v>1</v>
      </c>
      <c r="T182" s="15">
        <v>171</v>
      </c>
      <c r="U182" s="15"/>
      <c r="V182" s="19">
        <v>2004540</v>
      </c>
      <c r="W182" s="41">
        <v>201481850</v>
      </c>
      <c r="X182" s="16">
        <v>6429000076</v>
      </c>
      <c r="Y182" s="17">
        <v>46752</v>
      </c>
      <c r="AE182" s="13" t="str">
        <f>IF((Реестр!$AA182+Реестр!$AB182+Реестр!$AD182)=0,"",(Реестр!$AA182+Реестр!$AB182+Реестр!$AD182))</f>
        <v/>
      </c>
      <c r="AF182" s="6"/>
      <c r="AG182" s="13" t="str">
        <f>IF(IFERROR((Реестр!$AE182-Реестр!$AF182), "")=0,"",IFERROR(Реестр!$AE182-Реестр!$AF182, ""))</f>
        <v/>
      </c>
      <c r="AH182" s="534" t="str">
        <f>IF(IFERROR((Реестр!$AE182/Реестр!$AF182)-100%, "")=0,"",IFERROR((Реестр!$AE182/Реестр!$AF182)-100%, ""))</f>
        <v/>
      </c>
      <c r="AI182" s="448">
        <f>IF(IFERROR(Реестр!$AN182/Реестр!$T182,"")=0,"",IFERROR(Реестр!$AN182/Реестр!$T182,""))</f>
        <v>27.094779116465862</v>
      </c>
      <c r="AJ182" s="448">
        <f>IF(IFERROR(Реестр!$AN182/Реестр!$S182,"")=0,"",IFERROR(Реестр!$AN182/Реестр!$S182,""))</f>
        <v>4633.2072289156622</v>
      </c>
      <c r="AK182" s="448" t="str">
        <f>IFERROR(Реестр!$AN182/Реестр!$U182,"")</f>
        <v/>
      </c>
      <c r="AL182" s="594">
        <v>1171936</v>
      </c>
      <c r="AM182" s="594">
        <v>1143430</v>
      </c>
      <c r="AN182" s="630">
        <f>((T182/(T181+T182+T183)*AE181))</f>
        <v>4633.2072289156622</v>
      </c>
      <c r="AO182" s="535">
        <f>IF(IFERROR(AZ182/Реестр!$Y182,"")=0,"",IFERROR(AZ182/Реестр!$Y182,""))</f>
        <v>9.9101797333069439E-2</v>
      </c>
      <c r="AQ182" s="13"/>
      <c r="AR182" s="752"/>
      <c r="AS182" s="551">
        <f>IF(IFERROR(Реестр!$AI182*1000,"")=0,"",IFERROR(Реестр!$AI182*1000,""))</f>
        <v>27094.779116465863</v>
      </c>
      <c r="AT182" s="5">
        <f>IF(IFERROR(Реестр!$AS182/80,"")=0,"",IFERROR(Реестр!$AS182/80,""))</f>
        <v>338.68473895582326</v>
      </c>
      <c r="AU182" s="4">
        <f t="shared" si="12"/>
        <v>3272.6400000000003</v>
      </c>
      <c r="AV182" s="4">
        <f t="shared" si="13"/>
        <v>1360.5672289156619</v>
      </c>
      <c r="AX182" s="4" t="str">
        <f t="shared" si="14"/>
        <v/>
      </c>
      <c r="AZ182" s="4">
        <f t="shared" si="15"/>
        <v>4633.2072289156622</v>
      </c>
      <c r="BC182" s="4">
        <f>VLOOKUP(K182,'Справочные Данные'!$I$2:$J$262,2,0)</f>
        <v>63845</v>
      </c>
      <c r="BD182" s="4" t="str">
        <f>VLOOKUP(BC182,Z_SD_CUSTOMER!$A$2:$K$1599,10,0)</f>
        <v>78</v>
      </c>
      <c r="BE182" s="4" t="str">
        <f>VLOOKUP(BC182,Z_SD_CUSTOMER!$A$2:$L$1599,11,0)</f>
        <v>NORTHWEST</v>
      </c>
      <c r="BF182" s="4" t="str">
        <f>VLOOKUP(BC182,Z_SD_CUSTOMER!$A$2:$K$1599,11,0)</f>
        <v>NORTHWEST</v>
      </c>
      <c r="BG182" s="4">
        <v>250178</v>
      </c>
      <c r="BI182" s="493"/>
    </row>
    <row r="183" spans="1:61" s="77" customFormat="1" ht="106.5" hidden="1">
      <c r="A183" s="176">
        <v>44482</v>
      </c>
      <c r="B183" s="89" t="s">
        <v>54</v>
      </c>
      <c r="C183" s="107"/>
      <c r="D183" s="51" t="s">
        <v>425</v>
      </c>
      <c r="E183" s="51"/>
      <c r="F183" s="99"/>
      <c r="G183" s="104" t="s">
        <v>45</v>
      </c>
      <c r="H183" s="104" t="s">
        <v>46</v>
      </c>
      <c r="I183" s="105">
        <v>525612000000</v>
      </c>
      <c r="J183" s="132" t="s">
        <v>47</v>
      </c>
      <c r="K183" s="646" t="s">
        <v>526</v>
      </c>
      <c r="L183" s="82"/>
      <c r="M183" s="82"/>
      <c r="N183" s="82"/>
      <c r="O183" s="82"/>
      <c r="P183" s="72">
        <v>44484</v>
      </c>
      <c r="Q183" s="82" t="s">
        <v>323</v>
      </c>
      <c r="R183" s="82"/>
      <c r="S183" s="34">
        <v>2</v>
      </c>
      <c r="T183" s="34">
        <v>246</v>
      </c>
      <c r="U183" s="68"/>
      <c r="V183" s="94">
        <v>2004691</v>
      </c>
      <c r="W183" s="95">
        <v>201481878</v>
      </c>
      <c r="X183" s="16">
        <v>6429071347</v>
      </c>
      <c r="Y183" s="17">
        <v>68356.2</v>
      </c>
      <c r="Z183" s="4"/>
      <c r="AA183" s="4"/>
      <c r="AB183" s="4"/>
      <c r="AC183" s="4"/>
      <c r="AD183" s="4"/>
      <c r="AE183" s="13" t="str">
        <f>IF((Реестр!$AA183+Реестр!$AB183+Реестр!$AD183)=0,"",(Реестр!$AA183+Реестр!$AB183+Реестр!$AD183))</f>
        <v/>
      </c>
      <c r="AF183" s="6"/>
      <c r="AG183" s="13" t="str">
        <f>IF(IFERROR((Реестр!$AE183-Реестр!$AF183), "")=0,"",IFERROR(Реестр!$AE183-Реестр!$AF183, ""))</f>
        <v/>
      </c>
      <c r="AH183" s="534" t="str">
        <f>IF(IFERROR((Реестр!$AE183/Реестр!$AF183)-100%, "")=0,"",IFERROR((Реестр!$AE183/Реестр!$AF183)-100%, ""))</f>
        <v/>
      </c>
      <c r="AI183" s="448">
        <f>IF(IFERROR(Реестр!$AN183/Реестр!$T183,"")=0,"",IFERROR(Реестр!$AN183/Реестр!$T183,""))</f>
        <v>27.094779116465865</v>
      </c>
      <c r="AJ183" s="10"/>
      <c r="AK183" s="448" t="str">
        <f>IFERROR(Реестр!$AN183/Реестр!$U183,"")</f>
        <v/>
      </c>
      <c r="AL183" s="594">
        <v>1171936</v>
      </c>
      <c r="AM183" s="594">
        <v>1143430</v>
      </c>
      <c r="AN183" s="630">
        <f>((T183/(T182+T183+T181)*AE181))</f>
        <v>6665.3156626506025</v>
      </c>
      <c r="AO183" s="535">
        <f>IF(IFERROR(AZ183/Реестр!$Y183,"")=0,"",IFERROR(AZ183/Реестр!$Y183,""))</f>
        <v>9.7508575120480695E-2</v>
      </c>
      <c r="AP183" s="4"/>
      <c r="AQ183" s="13"/>
      <c r="AR183" s="752"/>
      <c r="AS183" s="551">
        <f>IF(IFERROR(Реестр!$AI183*1000,"")=0,"",IFERROR(Реестр!$AI183*1000,""))</f>
        <v>27094.779116465867</v>
      </c>
      <c r="AT183" s="5">
        <f>IF(IFERROR(Реестр!$AS183/80,"")=0,"",IFERROR(Реестр!$AS183/80,""))</f>
        <v>338.68473895582332</v>
      </c>
      <c r="AU183" s="4">
        <f t="shared" si="12"/>
        <v>4784.9340000000002</v>
      </c>
      <c r="AV183" s="4">
        <f t="shared" si="13"/>
        <v>1880.3816626506023</v>
      </c>
      <c r="AW183" s="4"/>
      <c r="AX183" s="4" t="str">
        <f t="shared" si="14"/>
        <v/>
      </c>
      <c r="AY183" s="4"/>
      <c r="AZ183" s="4">
        <f t="shared" si="15"/>
        <v>6665.3156626506025</v>
      </c>
      <c r="BA183" s="4"/>
      <c r="BB183" s="4"/>
      <c r="BC183" s="4">
        <f>VLOOKUP(K183,'Справочные Данные'!$I$2:$J$262,2,0)</f>
        <v>63845</v>
      </c>
      <c r="BD183" s="4" t="str">
        <f>VLOOKUP(BC183,Z_SD_CUSTOMER!$A$2:$K$1599,10,0)</f>
        <v>78</v>
      </c>
      <c r="BE183" s="4" t="str">
        <f>VLOOKUP(BC183,Z_SD_CUSTOMER!$A$2:$L$1599,11,0)</f>
        <v>NORTHWEST</v>
      </c>
      <c r="BF183" s="4" t="str">
        <f>VLOOKUP(BC183,Z_SD_CUSTOMER!$A$2:$K$1599,11,0)</f>
        <v>NORTHWEST</v>
      </c>
      <c r="BG183" s="4">
        <v>250178</v>
      </c>
      <c r="BH183" s="4"/>
    </row>
    <row r="184" spans="1:61" ht="21.75" hidden="1" thickBot="1">
      <c r="A184" s="176">
        <v>44482</v>
      </c>
      <c r="B184" s="89" t="s">
        <v>67</v>
      </c>
      <c r="D184" s="51" t="s">
        <v>257</v>
      </c>
      <c r="E184" s="51"/>
      <c r="F184" s="495" t="s">
        <v>142</v>
      </c>
      <c r="G184" s="2" t="s">
        <v>336</v>
      </c>
      <c r="H184" s="57" t="s">
        <v>337</v>
      </c>
      <c r="K184" s="646" t="s">
        <v>533</v>
      </c>
      <c r="O184" s="4" t="s">
        <v>175</v>
      </c>
      <c r="P184" s="72">
        <v>44483</v>
      </c>
      <c r="Q184" s="4" t="s">
        <v>252</v>
      </c>
      <c r="S184" s="5">
        <v>3</v>
      </c>
      <c r="T184" s="5">
        <v>691</v>
      </c>
      <c r="U184" s="5"/>
      <c r="V184" s="4">
        <v>2004322</v>
      </c>
      <c r="W184" s="16">
        <v>201481922</v>
      </c>
      <c r="X184" s="16">
        <v>6428806719</v>
      </c>
      <c r="Y184" s="75">
        <v>19172.16</v>
      </c>
      <c r="AA184" s="4">
        <v>4550</v>
      </c>
      <c r="AE184" s="13">
        <f>IF((Реестр!$AA184+Реестр!$AB184+Реестр!$AD184)=0,"",(Реестр!$AA184+Реестр!$AB184+Реестр!$AD184))</f>
        <v>4550</v>
      </c>
      <c r="AF184" s="4">
        <v>4550</v>
      </c>
      <c r="AG184" s="13" t="str">
        <f>IF(IFERROR((Реестр!$AE184-Реестр!$AF184), "")=0,"",IFERROR(Реестр!$AE184-Реестр!$AF184, ""))</f>
        <v/>
      </c>
      <c r="AH184" s="534" t="str">
        <f>IF(IFERROR((Реестр!$AE184/Реестр!$AF184)-100%, "")=0,"",IFERROR((Реестр!$AE184/Реестр!$AF184)-100%, ""))</f>
        <v/>
      </c>
      <c r="AI184" s="448">
        <f>IF(IFERROR(Реестр!$AN184/Реестр!$T184,"")=0,"",IFERROR(Реестр!$AN184/Реестр!$T184,""))</f>
        <v>6.58465991316932</v>
      </c>
      <c r="AJ184" s="10"/>
      <c r="AK184" s="448" t="str">
        <f>IFERROR(Реестр!$AN184/Реестр!$U184,"")</f>
        <v/>
      </c>
      <c r="AL184" s="594">
        <v>1171937</v>
      </c>
      <c r="AM184" s="594">
        <v>1143431</v>
      </c>
      <c r="AN184" s="630">
        <f t="shared" ref="AN184:AN189" si="16">((T184/(T184))*AE184)</f>
        <v>4550</v>
      </c>
      <c r="AO184" s="535">
        <f>IF(IFERROR(AZ184/Реестр!$Y184,"")=0,"",IFERROR(AZ184/Реестр!$Y184,""))</f>
        <v>0.23732328543054096</v>
      </c>
      <c r="AQ184" s="13"/>
      <c r="AR184" s="752"/>
      <c r="AS184" s="551">
        <f>IF(IFERROR(Реестр!$AI184*1000,"")=0,"",IFERROR(Реестр!$AI184*1000,""))</f>
        <v>6584.6599131693201</v>
      </c>
      <c r="AT184" s="5">
        <f>IF(IFERROR(Реестр!$AS184/80,"")=0,"",IFERROR(Реестр!$AS184/80,""))</f>
        <v>82.308248914616499</v>
      </c>
      <c r="AU184" s="4">
        <f t="shared" si="12"/>
        <v>1342.0512000000001</v>
      </c>
      <c r="AV184" s="4">
        <f t="shared" si="13"/>
        <v>3207.9488000000001</v>
      </c>
      <c r="AW184" s="4"/>
      <c r="AX184" s="4" t="str">
        <f t="shared" si="14"/>
        <v/>
      </c>
      <c r="AY184" s="4"/>
      <c r="AZ184" s="4">
        <f t="shared" si="15"/>
        <v>4550</v>
      </c>
      <c r="BA184" s="4"/>
      <c r="BB184" s="4"/>
      <c r="BC184" s="4">
        <f>VLOOKUP(K184,'Справочные Данные'!$I$2:$J$262,2,0)</f>
        <v>59058</v>
      </c>
      <c r="BD184" s="4" t="str">
        <f>VLOOKUP(BC184,Z_SD_CUSTOMER!$A$2:$K$1599,10,0)</f>
        <v>52</v>
      </c>
      <c r="BE184" s="4" t="str">
        <f>VLOOKUP(BC184,Z_SD_CUSTOMER!$A$2:$L$1599,11,0)</f>
        <v>VOLGA</v>
      </c>
      <c r="BF184" s="4" t="str">
        <f>VLOOKUP(BC184,Z_SD_CUSTOMER!$A$2:$K$1599,11,0)</f>
        <v>VOLGA</v>
      </c>
      <c r="BG184" s="4">
        <v>351</v>
      </c>
      <c r="BH184" s="4"/>
    </row>
    <row r="185" spans="1:61" s="4" customFormat="1" hidden="1">
      <c r="A185" s="176">
        <v>44482</v>
      </c>
      <c r="B185" s="89" t="s">
        <v>67</v>
      </c>
      <c r="C185" s="30"/>
      <c r="D185" s="51" t="s">
        <v>257</v>
      </c>
      <c r="E185" s="51"/>
      <c r="F185" s="496" t="s">
        <v>142</v>
      </c>
      <c r="G185" s="2" t="s">
        <v>336</v>
      </c>
      <c r="H185" s="58" t="s">
        <v>337</v>
      </c>
      <c r="J185" s="127"/>
      <c r="K185" s="646" t="s">
        <v>441</v>
      </c>
      <c r="O185" s="4" t="s">
        <v>145</v>
      </c>
      <c r="P185" s="72">
        <v>44484</v>
      </c>
      <c r="Q185" s="4" t="s">
        <v>322</v>
      </c>
      <c r="S185" s="15">
        <v>1</v>
      </c>
      <c r="T185" s="15">
        <v>48</v>
      </c>
      <c r="U185" s="15"/>
      <c r="V185" s="19">
        <v>2004591</v>
      </c>
      <c r="W185" s="4">
        <v>201482071</v>
      </c>
      <c r="X185" s="16" t="s">
        <v>321</v>
      </c>
      <c r="Y185" s="17">
        <v>11829.36</v>
      </c>
      <c r="AA185" s="4">
        <v>4550</v>
      </c>
      <c r="AE185" s="13">
        <f>IF((Реестр!$AA185+Реестр!$AB185+Реестр!$AD185)=0,"",(Реестр!$AA185+Реестр!$AB185+Реестр!$AD185))</f>
        <v>4550</v>
      </c>
      <c r="AF185" s="4">
        <v>4550</v>
      </c>
      <c r="AG185" s="13" t="str">
        <f>IF(IFERROR((Реестр!$AE185-Реестр!$AF185), "")=0,"",IFERROR(Реестр!$AE185-Реестр!$AF185, ""))</f>
        <v/>
      </c>
      <c r="AH185" s="534" t="str">
        <f>IF(IFERROR((Реестр!$AE185/Реестр!$AF185)-100%, "")=0,"",IFERROR((Реестр!$AE185/Реестр!$AF185)-100%, ""))</f>
        <v/>
      </c>
      <c r="AI185" s="448">
        <f>IF(IFERROR(Реестр!$AN185/Реестр!$T185,"")=0,"",IFERROR(Реестр!$AN185/Реестр!$T185,""))</f>
        <v>94.791666666666671</v>
      </c>
      <c r="AJ185" s="10"/>
      <c r="AK185" s="448" t="str">
        <f>IFERROR(Реестр!$AN185/Реестр!$U185,"")</f>
        <v/>
      </c>
      <c r="AL185" s="594">
        <v>1171938</v>
      </c>
      <c r="AM185" s="594">
        <v>1143432</v>
      </c>
      <c r="AN185" s="630">
        <f t="shared" si="16"/>
        <v>4550</v>
      </c>
      <c r="AO185" s="535">
        <f>IF(IFERROR(AZ185/Реестр!$Y185,"")=0,"",IFERROR(AZ185/Реестр!$Y185,""))</f>
        <v>0.38463619333590321</v>
      </c>
      <c r="AQ185" s="13"/>
      <c r="AR185" s="752"/>
      <c r="AS185" s="551">
        <f>IF(IFERROR(Реестр!$AI185*1000,"")=0,"",IFERROR(Реестр!$AI185*1000,""))</f>
        <v>94791.666666666672</v>
      </c>
      <c r="AT185" s="5">
        <f>IF(IFERROR(Реестр!$AS185/80,"")=0,"",IFERROR(Реестр!$AS185/80,""))</f>
        <v>1184.8958333333335</v>
      </c>
      <c r="AU185" s="4">
        <f t="shared" si="12"/>
        <v>828.05520000000013</v>
      </c>
      <c r="AV185" s="4">
        <f t="shared" si="13"/>
        <v>3721.9447999999998</v>
      </c>
      <c r="AX185" s="4" t="str">
        <f t="shared" si="14"/>
        <v/>
      </c>
      <c r="AZ185" s="4">
        <f t="shared" si="15"/>
        <v>4550</v>
      </c>
      <c r="BC185" s="4">
        <f>VLOOKUP(K185,'Справочные Данные'!$I$2:$J$262,2,0)</f>
        <v>63846</v>
      </c>
      <c r="BD185" s="4" t="str">
        <f>VLOOKUP(BC185,Z_SD_CUSTOMER!$A$2:$K$1599,10,0)</f>
        <v>52</v>
      </c>
      <c r="BE185" s="4" t="str">
        <f>VLOOKUP(BC185,Z_SD_CUSTOMER!$A$2:$L$1599,11,0)</f>
        <v>VOLGA</v>
      </c>
      <c r="BF185" s="4" t="str">
        <f>VLOOKUP(BC185,Z_SD_CUSTOMER!$A$2:$K$1599,11,0)</f>
        <v>VOLGA</v>
      </c>
      <c r="BG185" s="4">
        <v>351</v>
      </c>
      <c r="BI185" s="493"/>
    </row>
    <row r="186" spans="1:61" s="4" customFormat="1" hidden="1">
      <c r="A186" s="176">
        <v>44482</v>
      </c>
      <c r="B186" s="89" t="s">
        <v>67</v>
      </c>
      <c r="C186" s="30"/>
      <c r="D186" s="51" t="s">
        <v>257</v>
      </c>
      <c r="E186" s="51"/>
      <c r="F186" s="496" t="s">
        <v>142</v>
      </c>
      <c r="G186" s="2" t="s">
        <v>336</v>
      </c>
      <c r="H186" s="58" t="s">
        <v>337</v>
      </c>
      <c r="I186" s="4" t="s">
        <v>340</v>
      </c>
      <c r="J186" s="129"/>
      <c r="K186" s="646" t="s">
        <v>518</v>
      </c>
      <c r="O186" s="4" t="s">
        <v>176</v>
      </c>
      <c r="P186" s="72">
        <v>44483</v>
      </c>
      <c r="S186" s="15">
        <v>2</v>
      </c>
      <c r="T186" s="15">
        <v>440</v>
      </c>
      <c r="U186" s="15"/>
      <c r="V186" s="16">
        <v>2004949</v>
      </c>
      <c r="W186" s="4">
        <v>201481909</v>
      </c>
      <c r="X186" s="16"/>
      <c r="Y186" s="17">
        <v>75603.72</v>
      </c>
      <c r="AA186" s="4">
        <v>4050</v>
      </c>
      <c r="AE186" s="13">
        <f>IF((Реестр!$AA186+Реестр!$AB186+Реестр!$AD186)=0,"",(Реестр!$AA186+Реестр!$AB186+Реестр!$AD186))</f>
        <v>4050</v>
      </c>
      <c r="AF186" s="4">
        <v>4050</v>
      </c>
      <c r="AG186" s="13" t="str">
        <f>IF(IFERROR((Реестр!$AE186-Реестр!$AF186), "")=0,"",IFERROR(Реестр!$AE186-Реестр!$AF186, ""))</f>
        <v/>
      </c>
      <c r="AH186" s="534" t="str">
        <f>IF(IFERROR((Реестр!$AE186/Реестр!$AF186)-100%, "")=0,"",IFERROR((Реестр!$AE186/Реестр!$AF186)-100%, ""))</f>
        <v/>
      </c>
      <c r="AI186" s="448">
        <f>IF(IFERROR(Реестр!$AN186/Реестр!$T186,"")=0,"",IFERROR(Реестр!$AN186/Реестр!$T186,""))</f>
        <v>9.204545454545455</v>
      </c>
      <c r="AJ186" s="10"/>
      <c r="AK186" s="448" t="str">
        <f>IFERROR(Реестр!$AN186/Реестр!$U186,"")</f>
        <v/>
      </c>
      <c r="AL186" s="594">
        <v>1171939</v>
      </c>
      <c r="AM186" s="594">
        <v>1143433</v>
      </c>
      <c r="AN186" s="630">
        <f t="shared" si="16"/>
        <v>4050</v>
      </c>
      <c r="AO186" s="535">
        <f>IF(IFERROR(AZ186/Реестр!$Y186,"")=0,"",IFERROR(AZ186/Реестр!$Y186,""))</f>
        <v>5.3568792646711036E-2</v>
      </c>
      <c r="AQ186" s="13"/>
      <c r="AR186" s="752"/>
      <c r="AS186" s="551">
        <f>IF(IFERROR(Реестр!$AI186*1000,"")=0,"",IFERROR(Реестр!$AI186*1000,""))</f>
        <v>9204.5454545454559</v>
      </c>
      <c r="AT186" s="5">
        <f>IF(IFERROR(Реестр!$AS186/80,"")=0,"",IFERROR(Реестр!$AS186/80,""))</f>
        <v>115.0568181818182</v>
      </c>
      <c r="AU186" s="4">
        <f t="shared" si="12"/>
        <v>5292.260400000001</v>
      </c>
      <c r="AV186" s="4">
        <f t="shared" si="13"/>
        <v>-1242.260400000001</v>
      </c>
      <c r="AX186" s="4" t="str">
        <f t="shared" si="14"/>
        <v/>
      </c>
      <c r="AZ186" s="4">
        <f t="shared" si="15"/>
        <v>4050</v>
      </c>
      <c r="BC186" s="4">
        <f>VLOOKUP(K186,'Справочные Данные'!$I$2:$J$262,2,0)</f>
        <v>26482</v>
      </c>
      <c r="BD186" s="4" t="str">
        <f>VLOOKUP(BC186,Z_SD_CUSTOMER!$A$2:$K$1599,10,0)</f>
        <v>52</v>
      </c>
      <c r="BE186" s="4" t="str">
        <f>VLOOKUP(BC186,Z_SD_CUSTOMER!$A$2:$L$1599,11,0)</f>
        <v>VOLGA</v>
      </c>
      <c r="BF186" s="4" t="str">
        <f>VLOOKUP(BC186,Z_SD_CUSTOMER!$A$2:$K$1599,11,0)</f>
        <v>VOLGA</v>
      </c>
      <c r="BG186" s="4">
        <v>351</v>
      </c>
      <c r="BI186" s="493"/>
    </row>
    <row r="187" spans="1:61" s="4" customFormat="1" ht="347.25" hidden="1" thickBot="1">
      <c r="A187" s="176">
        <v>44483</v>
      </c>
      <c r="B187" s="89" t="s">
        <v>57</v>
      </c>
      <c r="C187" s="30" t="s">
        <v>423</v>
      </c>
      <c r="D187" s="51" t="s">
        <v>250</v>
      </c>
      <c r="E187" s="51"/>
      <c r="F187" s="497" t="s">
        <v>394</v>
      </c>
      <c r="G187" s="149" t="s">
        <v>395</v>
      </c>
      <c r="H187" s="149" t="s">
        <v>396</v>
      </c>
      <c r="I187" s="149"/>
      <c r="J187" s="150" t="s">
        <v>397</v>
      </c>
      <c r="K187" s="646" t="s">
        <v>608</v>
      </c>
      <c r="O187" s="4" t="s">
        <v>315</v>
      </c>
      <c r="P187" s="72">
        <v>44484</v>
      </c>
      <c r="S187" s="15">
        <f>18+9</f>
        <v>27</v>
      </c>
      <c r="T187" s="15">
        <f>11367+7700</f>
        <v>19067</v>
      </c>
      <c r="U187" s="15"/>
      <c r="V187" s="19">
        <v>2003479</v>
      </c>
      <c r="W187" s="109">
        <v>201480950</v>
      </c>
      <c r="X187" s="19"/>
      <c r="Y187" s="23">
        <v>3320040.96</v>
      </c>
      <c r="AA187" s="4">
        <v>30000</v>
      </c>
      <c r="AE187" s="13">
        <f>IF((Реестр!$AA187+Реестр!$AB187+Реестр!$AD187)=0,"",(Реестр!$AA187+Реестр!$AB187+Реестр!$AD187))</f>
        <v>30000</v>
      </c>
      <c r="AF187" s="6">
        <v>23000</v>
      </c>
      <c r="AG187" s="13">
        <f>IF(IFERROR((Реестр!$AE187-Реестр!$AF187), "")=0,"",IFERROR(Реестр!$AE187-Реестр!$AF187, ""))</f>
        <v>7000</v>
      </c>
      <c r="AH187" s="534">
        <f>IF(IFERROR((Реестр!$AE187/Реестр!$AF187)-100%, "")=0,"",IFERROR((Реестр!$AE187/Реестр!$AF187)-100%, ""))</f>
        <v>0.30434782608695654</v>
      </c>
      <c r="AI187" s="448">
        <f>IF(IFERROR(Реестр!$AN187/Реестр!$T187,"")=0,"",IFERROR(Реестр!$AN187/Реестр!$T187,""))</f>
        <v>1.5733990664498871</v>
      </c>
      <c r="AJ187" s="10"/>
      <c r="AK187" s="448" t="str">
        <f>IFERROR(Реестр!$AN187/Реестр!$U187,"")</f>
        <v/>
      </c>
      <c r="AL187" s="594">
        <v>1171940</v>
      </c>
      <c r="AM187" s="594">
        <v>1143434</v>
      </c>
      <c r="AN187" s="630">
        <f t="shared" si="16"/>
        <v>30000</v>
      </c>
      <c r="AO187" s="535">
        <f>IF(IFERROR(AZ187/Реестр!$Y187,"")=0,"",IFERROR(AZ187/Реестр!$Y187,""))</f>
        <v>9.0360330976157598E-3</v>
      </c>
      <c r="AQ187" s="13"/>
      <c r="AR187" s="752"/>
      <c r="AS187" s="551">
        <f>IF(IFERROR(Реестр!$AI187*1000,"")=0,"",IFERROR(Реестр!$AI187*1000,""))</f>
        <v>1573.3990664498872</v>
      </c>
      <c r="AT187" s="5">
        <f>IF(IFERROR(Реестр!$AS187/80,"")=0,"",IFERROR(Реестр!$AS187/80,""))</f>
        <v>19.667488330623591</v>
      </c>
      <c r="AU187" s="4">
        <f t="shared" si="12"/>
        <v>232402.86720000001</v>
      </c>
      <c r="AV187" s="4">
        <f t="shared" si="13"/>
        <v>-202402.86720000001</v>
      </c>
      <c r="AX187" s="4" t="str">
        <f t="shared" si="14"/>
        <v/>
      </c>
      <c r="AZ187" s="4">
        <f t="shared" si="15"/>
        <v>30000</v>
      </c>
      <c r="BC187" s="4">
        <f>VLOOKUP(K187,'Справочные Данные'!$I$2:$J$262,2,0)</f>
        <v>70855</v>
      </c>
      <c r="BD187" s="4" t="str">
        <f>VLOOKUP(BC187,Z_SD_CUSTOMER!$A$2:$K$1599,10,0)</f>
        <v>50</v>
      </c>
      <c r="BE187" s="4" t="str">
        <f>VLOOKUP(BC187,Z_SD_CUSTOMER!$A$2:$L$1599,11,0)</f>
        <v>CENTRAL</v>
      </c>
      <c r="BF187" s="4" t="str">
        <f>VLOOKUP(BC187,Z_SD_CUSTOMER!$A$2:$K$1599,11,0)</f>
        <v>CENTRAL</v>
      </c>
      <c r="BG187" s="4">
        <v>1390</v>
      </c>
      <c r="BI187" s="493"/>
    </row>
    <row r="188" spans="1:61" s="4" customFormat="1" ht="384.75" hidden="1">
      <c r="A188" s="176">
        <v>44483</v>
      </c>
      <c r="B188" s="89" t="s">
        <v>54</v>
      </c>
      <c r="C188" s="30" t="s">
        <v>398</v>
      </c>
      <c r="D188" s="51" t="s">
        <v>257</v>
      </c>
      <c r="E188" s="51"/>
      <c r="F188" s="498" t="s">
        <v>389</v>
      </c>
      <c r="G188" s="138" t="s">
        <v>386</v>
      </c>
      <c r="H188" s="139" t="s">
        <v>388</v>
      </c>
      <c r="I188" s="138">
        <v>524505956352</v>
      </c>
      <c r="J188" s="134" t="s">
        <v>387</v>
      </c>
      <c r="K188" s="646" t="s">
        <v>608</v>
      </c>
      <c r="O188" s="4" t="s">
        <v>315</v>
      </c>
      <c r="P188" s="72">
        <v>44484</v>
      </c>
      <c r="S188" s="15">
        <v>5</v>
      </c>
      <c r="T188" s="15">
        <v>3064</v>
      </c>
      <c r="U188" s="15"/>
      <c r="V188" s="16">
        <v>2004840</v>
      </c>
      <c r="W188" s="109">
        <v>201481942</v>
      </c>
      <c r="X188" s="19"/>
      <c r="Y188" s="17">
        <v>513240</v>
      </c>
      <c r="AA188" s="4">
        <v>17796</v>
      </c>
      <c r="AE188" s="13">
        <f>IF((Реестр!$AA188+Реестр!$AB188+Реестр!$AD188)=0,"",(Реестр!$AA188+Реестр!$AB188+Реестр!$AD188))</f>
        <v>17796</v>
      </c>
      <c r="AF188" s="6">
        <v>17796</v>
      </c>
      <c r="AG188" s="13" t="str">
        <f>IF(IFERROR((Реестр!$AE188-Реестр!$AF188), "")=0,"",IFERROR(Реестр!$AE188-Реестр!$AF188, ""))</f>
        <v/>
      </c>
      <c r="AH188" s="534" t="str">
        <f>IF(IFERROR((Реестр!$AE188/Реестр!$AF188)-100%, "")=0,"",IFERROR((Реестр!$AE188/Реестр!$AF188)-100%, ""))</f>
        <v/>
      </c>
      <c r="AI188" s="448">
        <f>IF(IFERROR(Реестр!$AN188/Реестр!$T188,"")=0,"",IFERROR(Реестр!$AN188/Реестр!$T188,""))</f>
        <v>5.8080939947780683</v>
      </c>
      <c r="AJ188" s="10"/>
      <c r="AK188" s="448" t="str">
        <f>IFERROR(Реестр!$AN188/Реестр!$U188,"")</f>
        <v/>
      </c>
      <c r="AL188" s="594">
        <v>1171941</v>
      </c>
      <c r="AM188" s="594">
        <v>1143435</v>
      </c>
      <c r="AN188" s="630">
        <f t="shared" si="16"/>
        <v>17796</v>
      </c>
      <c r="AO188" s="535">
        <f>IF(IFERROR(AZ188/Реестр!$Y188,"")=0,"",IFERROR(AZ188/Реестр!$Y188,""))</f>
        <v>3.4673836801496376E-2</v>
      </c>
      <c r="AQ188" s="13"/>
      <c r="AR188" s="752"/>
      <c r="AS188" s="551">
        <f>IF(IFERROR(Реестр!$AI188*1000,"")=0,"",IFERROR(Реестр!$AI188*1000,""))</f>
        <v>5808.093994778068</v>
      </c>
      <c r="AT188" s="5">
        <f>IF(IFERROR(Реестр!$AS188/80,"")=0,"",IFERROR(Реестр!$AS188/80,""))</f>
        <v>72.601174934725847</v>
      </c>
      <c r="AU188" s="4">
        <f t="shared" si="12"/>
        <v>35926.800000000003</v>
      </c>
      <c r="AV188" s="4">
        <f t="shared" si="13"/>
        <v>-18130.800000000003</v>
      </c>
      <c r="AX188" s="4" t="str">
        <f t="shared" si="14"/>
        <v/>
      </c>
      <c r="AZ188" s="4">
        <f t="shared" si="15"/>
        <v>17796</v>
      </c>
      <c r="BC188" s="4">
        <f>VLOOKUP(K188,'Справочные Данные'!$I$2:$J$262,2,0)</f>
        <v>70855</v>
      </c>
      <c r="BD188" s="4" t="str">
        <f>VLOOKUP(BC188,Z_SD_CUSTOMER!$A$2:$K$1599,10,0)</f>
        <v>50</v>
      </c>
      <c r="BE188" s="4" t="str">
        <f>VLOOKUP(BC188,Z_SD_CUSTOMER!$A$2:$L$1599,11,0)</f>
        <v>CENTRAL</v>
      </c>
      <c r="BF188" s="4" t="str">
        <f>VLOOKUP(BC188,Z_SD_CUSTOMER!$A$2:$K$1599,11,0)</f>
        <v>CENTRAL</v>
      </c>
      <c r="BG188" s="4">
        <v>351</v>
      </c>
      <c r="BI188" s="493"/>
    </row>
    <row r="189" spans="1:61" s="39" customFormat="1" ht="106.5" hidden="1">
      <c r="A189" s="176">
        <v>44483</v>
      </c>
      <c r="B189" s="114" t="s">
        <v>54</v>
      </c>
      <c r="C189" s="40" t="s">
        <v>416</v>
      </c>
      <c r="D189" s="53" t="s">
        <v>425</v>
      </c>
      <c r="E189" s="51"/>
      <c r="F189" s="494"/>
      <c r="G189" s="166" t="s">
        <v>159</v>
      </c>
      <c r="H189" s="166" t="s">
        <v>99</v>
      </c>
      <c r="I189" s="165">
        <v>525621000000</v>
      </c>
      <c r="J189" s="135" t="s">
        <v>100</v>
      </c>
      <c r="K189" s="646" t="s">
        <v>562</v>
      </c>
      <c r="O189" s="39" t="s">
        <v>88</v>
      </c>
      <c r="P189" s="87">
        <v>44484</v>
      </c>
      <c r="Q189" s="39" t="s">
        <v>258</v>
      </c>
      <c r="R189" s="39" t="s">
        <v>216</v>
      </c>
      <c r="S189" s="81">
        <v>5</v>
      </c>
      <c r="T189" s="81">
        <v>2686</v>
      </c>
      <c r="U189" s="81"/>
      <c r="V189" s="47">
        <v>2004337</v>
      </c>
      <c r="W189" s="61">
        <v>201482211</v>
      </c>
      <c r="Y189" s="48">
        <v>792996.6</v>
      </c>
      <c r="Z189" s="4"/>
      <c r="AA189" s="4">
        <v>15200</v>
      </c>
      <c r="AB189" s="4"/>
      <c r="AC189" s="4"/>
      <c r="AD189" s="4"/>
      <c r="AE189" s="13">
        <f>IF((Реестр!$AA189+Реестр!$AB189+Реестр!$AD189)=0,"",(Реестр!$AA189+Реестр!$AB189+Реестр!$AD189))</f>
        <v>15200</v>
      </c>
      <c r="AF189" s="6">
        <v>15200</v>
      </c>
      <c r="AG189" s="13" t="str">
        <f>IF(IFERROR((Реестр!$AE189-Реестр!$AF189), "")=0,"",IFERROR(Реестр!$AE189-Реестр!$AF189, ""))</f>
        <v/>
      </c>
      <c r="AH189" s="534" t="str">
        <f>IF(IFERROR((Реестр!$AE189/Реестр!$AF189)-100%, "")=0,"",IFERROR((Реестр!$AE189/Реестр!$AF189)-100%, ""))</f>
        <v/>
      </c>
      <c r="AI189" s="448">
        <f>IF(IFERROR(Реестр!$AN189/Реестр!$T189,"")=0,"",IFERROR(Реестр!$AN189/Реестр!$T189,""))</f>
        <v>5.6589724497393892</v>
      </c>
      <c r="AJ189" s="10"/>
      <c r="AK189" s="448" t="str">
        <f>IFERROR(Реестр!$AN189/Реестр!$U189,"")</f>
        <v/>
      </c>
      <c r="AL189" s="594">
        <v>1171942</v>
      </c>
      <c r="AM189" s="594">
        <v>1143436</v>
      </c>
      <c r="AN189" s="630">
        <f t="shared" si="16"/>
        <v>15200</v>
      </c>
      <c r="AO189" s="535">
        <f>IF(IFERROR(AZ189/Реестр!$Y189,"")=0,"",IFERROR(AZ189/Реестр!$Y189,""))</f>
        <v>1.9167799710616665E-2</v>
      </c>
      <c r="AP189" s="4"/>
      <c r="AQ189" s="13"/>
      <c r="AR189" s="752"/>
      <c r="AS189" s="551">
        <f>IF(IFERROR(Реестр!$AI189*1000,"")=0,"",IFERROR(Реестр!$AI189*1000,""))</f>
        <v>5658.972449739389</v>
      </c>
      <c r="AT189" s="5">
        <f>IF(IFERROR(Реестр!$AS189/80,"")=0,"",IFERROR(Реестр!$AS189/80,""))</f>
        <v>70.73715562174236</v>
      </c>
      <c r="AU189" s="4">
        <f t="shared" si="12"/>
        <v>55509.762000000002</v>
      </c>
      <c r="AV189" s="4">
        <f t="shared" si="13"/>
        <v>-40309.762000000002</v>
      </c>
      <c r="AW189" s="4"/>
      <c r="AX189" s="4" t="str">
        <f t="shared" si="14"/>
        <v/>
      </c>
      <c r="AY189" s="4"/>
      <c r="AZ189" s="4">
        <f t="shared" si="15"/>
        <v>15200</v>
      </c>
      <c r="BA189" s="4"/>
      <c r="BB189" s="4"/>
      <c r="BC189" s="4">
        <f>VLOOKUP(K189,'Справочные Данные'!$I$2:$J$262,2,0)</f>
        <v>64449</v>
      </c>
      <c r="BD189" s="4" t="str">
        <f>VLOOKUP(BC189,Z_SD_CUSTOMER!$A$2:$K$1599,10,0)</f>
        <v>50</v>
      </c>
      <c r="BE189" s="4" t="str">
        <f>VLOOKUP(BC189,Z_SD_CUSTOMER!$A$2:$L$1599,11,0)</f>
        <v>CENTRAL</v>
      </c>
      <c r="BF189" s="4" t="str">
        <f>VLOOKUP(BC189,Z_SD_CUSTOMER!$A$2:$K$1599,11,0)</f>
        <v>CENTRAL</v>
      </c>
      <c r="BG189" s="4">
        <v>250178</v>
      </c>
      <c r="BH189" s="4"/>
      <c r="BI189" s="494"/>
    </row>
    <row r="190" spans="1:61" s="4" customFormat="1" ht="121.5" hidden="1">
      <c r="A190" s="176">
        <v>44483</v>
      </c>
      <c r="B190" s="89" t="s">
        <v>54</v>
      </c>
      <c r="C190" s="30" t="s">
        <v>400</v>
      </c>
      <c r="D190" s="51" t="s">
        <v>425</v>
      </c>
      <c r="E190" s="51"/>
      <c r="F190" s="493"/>
      <c r="G190" s="162" t="s">
        <v>161</v>
      </c>
      <c r="H190" s="162" t="s">
        <v>164</v>
      </c>
      <c r="I190" s="161">
        <v>526318085250</v>
      </c>
      <c r="J190" s="137" t="s">
        <v>165</v>
      </c>
      <c r="K190" s="646" t="s">
        <v>512</v>
      </c>
      <c r="O190" s="4" t="s">
        <v>86</v>
      </c>
      <c r="P190" s="72">
        <v>44484</v>
      </c>
      <c r="Q190" s="4" t="s">
        <v>132</v>
      </c>
      <c r="R190" s="4" t="s">
        <v>85</v>
      </c>
      <c r="S190" s="5">
        <v>5</v>
      </c>
      <c r="T190" s="5">
        <v>1134</v>
      </c>
      <c r="U190" s="5"/>
      <c r="V190" s="19">
        <v>2004699</v>
      </c>
      <c r="W190" s="4">
        <v>201482176</v>
      </c>
      <c r="X190" s="19">
        <v>4555398147</v>
      </c>
      <c r="Y190" s="23">
        <v>357545.64</v>
      </c>
      <c r="AA190" s="4">
        <v>15200</v>
      </c>
      <c r="AB190" s="4">
        <v>1700</v>
      </c>
      <c r="AE190" s="13">
        <f>IF((Реестр!$AA190+Реестр!$AB190+Реестр!$AD190)=0,"",(Реестр!$AA190+Реестр!$AB190+Реестр!$AD190))</f>
        <v>16900</v>
      </c>
      <c r="AF190" s="6">
        <v>16900</v>
      </c>
      <c r="AG190" s="13" t="str">
        <f>IF(IFERROR((Реестр!$AE190-Реестр!$AF190), "")=0,"",IFERROR(Реестр!$AE190-Реестр!$AF190, ""))</f>
        <v/>
      </c>
      <c r="AH190" s="534" t="str">
        <f>IF(IFERROR((Реестр!$AE190/Реестр!$AF190)-100%, "")=0,"",IFERROR((Реестр!$AE190/Реестр!$AF190)-100%, ""))</f>
        <v/>
      </c>
      <c r="AI190" s="448">
        <f>IF(IFERROR(Реестр!$AN190/Реестр!$T190,"")=0,"",IFERROR(Реестр!$AN190/Реестр!$T190,""))</f>
        <v>10.08955223880597</v>
      </c>
      <c r="AJ190" s="10"/>
      <c r="AK190" s="448" t="str">
        <f>IFERROR(Реестр!$AN190/Реестр!$U190,"")</f>
        <v/>
      </c>
      <c r="AL190" s="594">
        <v>1171943</v>
      </c>
      <c r="AM190" s="594">
        <v>1143437</v>
      </c>
      <c r="AN190" s="630">
        <f>((T190/(T191+T190)*AE190))</f>
        <v>11441.552238805971</v>
      </c>
      <c r="AO190" s="535">
        <f>IF(IFERROR(AZ190/Реестр!$Y190,"")=0,"",IFERROR(AZ190/Реестр!$Y190,""))</f>
        <v>3.2000256635225564E-2</v>
      </c>
      <c r="AQ190" s="13"/>
      <c r="AR190" s="752"/>
      <c r="AS190" s="551">
        <f>IF(IFERROR(Реестр!$AI190*1000,"")=0,"",IFERROR(Реестр!$AI190*1000,""))</f>
        <v>10089.552238805971</v>
      </c>
      <c r="AT190" s="5">
        <f>IF(IFERROR(Реестр!$AS190/80,"")=0,"",IFERROR(Реестр!$AS190/80,""))</f>
        <v>126.11940298507463</v>
      </c>
      <c r="AU190" s="4">
        <f t="shared" si="12"/>
        <v>25028.194800000005</v>
      </c>
      <c r="AV190" s="4">
        <f t="shared" si="13"/>
        <v>-13586.642561194034</v>
      </c>
      <c r="AX190" s="4" t="str">
        <f t="shared" si="14"/>
        <v/>
      </c>
      <c r="AZ190" s="4">
        <f t="shared" si="15"/>
        <v>11441.552238805971</v>
      </c>
      <c r="BC190" s="4">
        <f>VLOOKUP(K190,'Справочные Данные'!$I$2:$J$262,2,0)</f>
        <v>63733</v>
      </c>
      <c r="BD190" s="4" t="str">
        <f>VLOOKUP(BC190,Z_SD_CUSTOMER!$A$2:$K$1599,10,0)</f>
        <v>77</v>
      </c>
      <c r="BE190" s="4" t="str">
        <f>VLOOKUP(BC190,Z_SD_CUSTOMER!$A$2:$L$1599,11,0)</f>
        <v>CENTRAL</v>
      </c>
      <c r="BF190" s="4" t="str">
        <f>VLOOKUP(BC190,Z_SD_CUSTOMER!$A$2:$K$1599,11,0)</f>
        <v>CENTRAL</v>
      </c>
      <c r="BG190" s="4">
        <v>250178</v>
      </c>
      <c r="BI190" s="493"/>
    </row>
    <row r="191" spans="1:61" s="4" customFormat="1" ht="121.5" hidden="1">
      <c r="A191" s="176">
        <v>44483</v>
      </c>
      <c r="B191" s="89" t="s">
        <v>54</v>
      </c>
      <c r="C191" s="30"/>
      <c r="D191" s="51" t="s">
        <v>425</v>
      </c>
      <c r="E191" s="51"/>
      <c r="F191" s="493"/>
      <c r="G191" s="162" t="s">
        <v>161</v>
      </c>
      <c r="H191" s="162" t="s">
        <v>164</v>
      </c>
      <c r="I191" s="161">
        <v>526318085250</v>
      </c>
      <c r="J191" s="137" t="s">
        <v>165</v>
      </c>
      <c r="K191" s="646" t="s">
        <v>514</v>
      </c>
      <c r="O191" s="4" t="s">
        <v>196</v>
      </c>
      <c r="P191" s="72">
        <v>44484</v>
      </c>
      <c r="Q191" s="4" t="s">
        <v>114</v>
      </c>
      <c r="R191" s="4" t="s">
        <v>85</v>
      </c>
      <c r="S191" s="5">
        <v>6</v>
      </c>
      <c r="T191" s="5">
        <v>541</v>
      </c>
      <c r="U191" s="5"/>
      <c r="V191" s="19">
        <v>2004703</v>
      </c>
      <c r="W191" s="4">
        <v>201482177</v>
      </c>
      <c r="X191" s="19">
        <v>4555398585</v>
      </c>
      <c r="Y191" s="23">
        <v>169326.24</v>
      </c>
      <c r="AE191" s="13" t="str">
        <f>IF((Реестр!$AA191+Реестр!$AB191+Реестр!$AD191)=0,"",(Реестр!$AA191+Реестр!$AB191+Реестр!$AD191))</f>
        <v/>
      </c>
      <c r="AF191" s="6"/>
      <c r="AG191" s="13" t="str">
        <f>IF(IFERROR((Реестр!$AE191-Реестр!$AF191), "")=0,"",IFERROR(Реестр!$AE191-Реестр!$AF191, ""))</f>
        <v/>
      </c>
      <c r="AH191" s="534" t="str">
        <f>IF(IFERROR((Реестр!$AE191/Реестр!$AF191)-100%, "")=0,"",IFERROR((Реестр!$AE191/Реестр!$AF191)-100%, ""))</f>
        <v/>
      </c>
      <c r="AI191" s="448">
        <f>IF(IFERROR(Реестр!$AN191/Реестр!$T191,"")=0,"",IFERROR(Реестр!$AN191/Реестр!$T191,""))</f>
        <v>10.089552238805968</v>
      </c>
      <c r="AJ191" s="10"/>
      <c r="AK191" s="448" t="str">
        <f>IFERROR(Реестр!$AN191/Реестр!$U191,"")</f>
        <v/>
      </c>
      <c r="AL191" s="594">
        <v>1171943</v>
      </c>
      <c r="AM191" s="594">
        <v>1143437</v>
      </c>
      <c r="AN191" s="630">
        <f>((T191/(T190+T191)*AE190))</f>
        <v>5458.4477611940292</v>
      </c>
      <c r="AO191" s="535">
        <f>IF(IFERROR(AZ191/Реестр!$Y191,"")=0,"",IFERROR(AZ191/Реестр!$Y191,""))</f>
        <v>3.2236278093661266E-2</v>
      </c>
      <c r="AQ191" s="13"/>
      <c r="AR191" s="752"/>
      <c r="AS191" s="551">
        <f>IF(IFERROR(Реестр!$AI191*1000,"")=0,"",IFERROR(Реестр!$AI191*1000,""))</f>
        <v>10089.552238805969</v>
      </c>
      <c r="AT191" s="5">
        <f>IF(IFERROR(Реестр!$AS191/80,"")=0,"",IFERROR(Реестр!$AS191/80,""))</f>
        <v>126.11940298507461</v>
      </c>
      <c r="AU191" s="4">
        <f t="shared" si="12"/>
        <v>11852.836800000001</v>
      </c>
      <c r="AV191" s="4">
        <f t="shared" si="13"/>
        <v>-6394.3890388059717</v>
      </c>
      <c r="AX191" s="4" t="str">
        <f t="shared" si="14"/>
        <v/>
      </c>
      <c r="AZ191" s="4">
        <f t="shared" si="15"/>
        <v>5458.4477611940292</v>
      </c>
      <c r="BC191" s="4">
        <f>VLOOKUP(K191,'Справочные Данные'!$I$2:$J$262,2,0)</f>
        <v>70834</v>
      </c>
      <c r="BD191" s="4" t="str">
        <f>VLOOKUP(BC191,Z_SD_CUSTOMER!$A$2:$K$1599,10,0)</f>
        <v>50</v>
      </c>
      <c r="BE191" s="4" t="str">
        <f>VLOOKUP(BC191,Z_SD_CUSTOMER!$A$2:$L$1599,11,0)</f>
        <v>CENTRAL</v>
      </c>
      <c r="BF191" s="4" t="str">
        <f>VLOOKUP(BC191,Z_SD_CUSTOMER!$A$2:$K$1599,11,0)</f>
        <v>CENTRAL</v>
      </c>
      <c r="BG191" s="4">
        <v>250178</v>
      </c>
      <c r="BI191" s="493"/>
    </row>
    <row r="192" spans="1:61" ht="91.5" hidden="1">
      <c r="A192" s="176">
        <v>44483</v>
      </c>
      <c r="B192" s="115" t="s">
        <v>55</v>
      </c>
      <c r="C192" s="107" t="s">
        <v>408</v>
      </c>
      <c r="D192" s="106" t="s">
        <v>425</v>
      </c>
      <c r="E192" s="4" t="s">
        <v>2938</v>
      </c>
      <c r="F192" s="99"/>
      <c r="G192" s="167" t="s">
        <v>381</v>
      </c>
      <c r="H192" s="167" t="s">
        <v>382</v>
      </c>
      <c r="I192" s="168" t="s">
        <v>383</v>
      </c>
      <c r="J192" s="136" t="s">
        <v>384</v>
      </c>
      <c r="K192" s="118" t="s">
        <v>477</v>
      </c>
      <c r="L192" s="82"/>
      <c r="M192" s="82" t="s">
        <v>371</v>
      </c>
      <c r="N192" s="82" t="s">
        <v>104</v>
      </c>
      <c r="O192" s="82" t="s">
        <v>263</v>
      </c>
      <c r="P192" s="88">
        <v>44484</v>
      </c>
      <c r="Q192" s="82" t="s">
        <v>132</v>
      </c>
      <c r="R192" s="82"/>
      <c r="S192" s="34">
        <v>4</v>
      </c>
      <c r="T192" s="34">
        <v>120</v>
      </c>
      <c r="U192" s="164"/>
      <c r="V192" s="16">
        <v>2004218</v>
      </c>
      <c r="W192" s="64">
        <v>201482136</v>
      </c>
      <c r="X192" s="16">
        <v>502255</v>
      </c>
      <c r="Y192" s="17">
        <v>35533.32</v>
      </c>
      <c r="AA192" s="4">
        <v>15200</v>
      </c>
      <c r="AC192" s="4">
        <f>3240*4</f>
        <v>12960</v>
      </c>
      <c r="AE192" s="13">
        <f>IF((Реестр!$AA192+Реестр!$AB192+Реестр!$AD192)=0,"",(Реестр!$AA192+Реестр!$AB192+Реестр!$AD192))</f>
        <v>15200</v>
      </c>
      <c r="AF192" s="6">
        <v>15200</v>
      </c>
      <c r="AG192" s="13" t="str">
        <f>IF(IFERROR((Реестр!$AE192-Реестр!$AF192), "")=0,"",IFERROR(Реестр!$AE192-Реестр!$AF192, ""))</f>
        <v/>
      </c>
      <c r="AH192" s="534" t="str">
        <f>IF(IFERROR((Реестр!$AE192/Реестр!$AF192)-100%, "")=0,"",IFERROR((Реестр!$AE192/Реестр!$AF192)-100%, ""))</f>
        <v/>
      </c>
      <c r="AI192" s="448">
        <f>IF(IFERROR(Реестр!$AN192/Реестр!$T192,"")=0,"",IFERROR(Реестр!$AN192/Реестр!$T192,""))</f>
        <v>9.2009685230024196</v>
      </c>
      <c r="AJ192" s="10"/>
      <c r="AK192" s="448" t="str">
        <f>IFERROR(Реестр!$AN192/Реестр!$U192,"")</f>
        <v/>
      </c>
      <c r="AL192" s="594" t="s">
        <v>1038</v>
      </c>
      <c r="AM192" s="594" t="s">
        <v>1039</v>
      </c>
      <c r="AN192" s="630">
        <f>((T192/(T192+T193+T194+T195+T196)*AE192))</f>
        <v>1104.1162227602904</v>
      </c>
      <c r="AO192" s="535">
        <f>IF(IFERROR(AZ192/Реестр!$Y192,"")=0,"",IFERROR(AZ192/Реестр!$Y192,""))</f>
        <v>0.3958007926858591</v>
      </c>
      <c r="AQ192" s="13"/>
      <c r="AR192" s="752"/>
      <c r="AS192" s="551">
        <f>IF(IFERROR(Реестр!$AI192*1000,"")=0,"",IFERROR(Реестр!$AI192*1000,""))</f>
        <v>9200.9685230024188</v>
      </c>
      <c r="AT192" s="5">
        <f>IF(IFERROR(Реестр!$AS192/80,"")=0,"",IFERROR(Реестр!$AS192/80,""))</f>
        <v>115.01210653753023</v>
      </c>
      <c r="AU192" s="4">
        <f t="shared" si="12"/>
        <v>2487.3324000000002</v>
      </c>
      <c r="AV192" s="4">
        <f t="shared" si="13"/>
        <v>-1383.2161772397099</v>
      </c>
      <c r="AW192" s="4"/>
      <c r="AX192" s="4">
        <f t="shared" si="14"/>
        <v>12960</v>
      </c>
      <c r="AY192" s="630">
        <f t="shared" ref="AY192:AY221" si="17">((T192/(T192))*AC192)</f>
        <v>12960</v>
      </c>
      <c r="AZ192" s="4">
        <f t="shared" si="15"/>
        <v>14064.116222760291</v>
      </c>
      <c r="BA192" s="4"/>
      <c r="BB192" s="4"/>
      <c r="BC192" s="4">
        <f>VLOOKUP(K192,'Справочные Данные'!$I$2:$J$262,2,0)</f>
        <v>28240</v>
      </c>
      <c r="BD192" s="4" t="str">
        <f>VLOOKUP(BC192,Z_SD_CUSTOMER!$A$2:$K$1599,10,0)</f>
        <v>63</v>
      </c>
      <c r="BE192" s="4" t="str">
        <f>VLOOKUP(BC192,Z_SD_CUSTOMER!$A$2:$L$1599,11,0)</f>
        <v>CENTRAL</v>
      </c>
      <c r="BF192" s="4" t="str">
        <f>VLOOKUP(BC192,Z_SD_CUSTOMER!$A$2:$K$1599,11,0)</f>
        <v>CENTRAL</v>
      </c>
      <c r="BG192" s="4">
        <v>250178</v>
      </c>
      <c r="BH192" s="4"/>
    </row>
    <row r="193" spans="1:61" ht="91.5" hidden="1">
      <c r="A193" s="176">
        <v>44483</v>
      </c>
      <c r="B193" s="89" t="s">
        <v>55</v>
      </c>
      <c r="D193" s="106" t="s">
        <v>425</v>
      </c>
      <c r="E193" s="4" t="s">
        <v>2938</v>
      </c>
      <c r="G193" s="169" t="s">
        <v>381</v>
      </c>
      <c r="H193" s="169" t="s">
        <v>382</v>
      </c>
      <c r="I193" s="170" t="s">
        <v>383</v>
      </c>
      <c r="J193" s="136" t="s">
        <v>384</v>
      </c>
      <c r="K193" s="646" t="s">
        <v>547</v>
      </c>
      <c r="M193" s="4" t="s">
        <v>328</v>
      </c>
      <c r="N193" s="4" t="s">
        <v>114</v>
      </c>
      <c r="P193" s="72"/>
      <c r="S193" s="5">
        <v>1</v>
      </c>
      <c r="T193" s="5">
        <v>75</v>
      </c>
      <c r="U193" s="124"/>
      <c r="V193" s="16">
        <v>2004696</v>
      </c>
      <c r="W193" s="4">
        <v>201482137</v>
      </c>
      <c r="X193" s="16">
        <v>2141092989782</v>
      </c>
      <c r="Y193" s="17">
        <v>18515.52</v>
      </c>
      <c r="AC193" s="4">
        <v>2650</v>
      </c>
      <c r="AE193" s="13" t="str">
        <f>IF((Реестр!$AA193+Реестр!$AB193+Реестр!$AD193)=0,"",(Реестр!$AA193+Реестр!$AB193+Реестр!$AD193))</f>
        <v/>
      </c>
      <c r="AF193" s="6"/>
      <c r="AG193" s="13" t="str">
        <f>IF(IFERROR((Реестр!$AE193-Реестр!$AF193), "")=0,"",IFERROR(Реестр!$AE193-Реестр!$AF193, ""))</f>
        <v/>
      </c>
      <c r="AH193" s="534" t="str">
        <f>IF(IFERROR((Реестр!$AE193/Реестр!$AF193)-100%, "")=0,"",IFERROR((Реестр!$AE193/Реестр!$AF193)-100%, ""))</f>
        <v/>
      </c>
      <c r="AI193" s="448">
        <f>IF(IFERROR(Реестр!$AN193/Реестр!$T193,"")=0,"",IFERROR(Реестр!$AN193/Реестр!$T193,""))</f>
        <v>9.2009685230024214</v>
      </c>
      <c r="AJ193" s="10"/>
      <c r="AK193" s="448" t="str">
        <f>IFERROR(Реестр!$AN193/Реестр!$U193,"")</f>
        <v/>
      </c>
      <c r="AL193" s="594" t="s">
        <v>1040</v>
      </c>
      <c r="AM193" s="594" t="s">
        <v>1041</v>
      </c>
      <c r="AN193" s="630">
        <f>((T193/(T193+T192+T194+T195+T196))*AE192)</f>
        <v>690.07263922518166</v>
      </c>
      <c r="AO193" s="535">
        <f>IF(IFERROR(AZ193/Реестр!$Y193,"")=0,"",IFERROR(AZ193/Реестр!$Y193,""))</f>
        <v>0.18039313177405666</v>
      </c>
      <c r="AQ193" s="13"/>
      <c r="AR193" s="752"/>
      <c r="AS193" s="551">
        <f>IF(IFERROR(Реестр!$AI193*1000,"")=0,"",IFERROR(Реестр!$AI193*1000,""))</f>
        <v>9200.9685230024206</v>
      </c>
      <c r="AT193" s="5">
        <f>IF(IFERROR(Реестр!$AS193/80,"")=0,"",IFERROR(Реестр!$AS193/80,""))</f>
        <v>115.01210653753026</v>
      </c>
      <c r="AU193" s="4">
        <f t="shared" si="12"/>
        <v>1296.0864000000001</v>
      </c>
      <c r="AV193" s="4">
        <f t="shared" si="13"/>
        <v>-606.01376077481848</v>
      </c>
      <c r="AW193" s="4"/>
      <c r="AX193" s="4">
        <f t="shared" si="14"/>
        <v>2650</v>
      </c>
      <c r="AY193" s="630">
        <f t="shared" si="17"/>
        <v>2650</v>
      </c>
      <c r="AZ193" s="4">
        <f t="shared" si="15"/>
        <v>3340.0726392251818</v>
      </c>
      <c r="BA193" s="4"/>
      <c r="BB193" s="4"/>
      <c r="BC193" s="4">
        <f>VLOOKUP(K193,'Справочные Данные'!$I$2:$J$262,2,0)</f>
        <v>60132</v>
      </c>
      <c r="BD193" s="4" t="str">
        <f>VLOOKUP(BC193,Z_SD_CUSTOMER!$A$2:$K$1599,10,0)</f>
        <v>78</v>
      </c>
      <c r="BE193" s="4" t="str">
        <f>VLOOKUP(BC193,Z_SD_CUSTOMER!$A$2:$L$1599,11,0)</f>
        <v>NORTHWEST</v>
      </c>
      <c r="BF193" s="4" t="str">
        <f>VLOOKUP(BC193,Z_SD_CUSTOMER!$A$2:$K$1599,11,0)</f>
        <v>NORTHWEST</v>
      </c>
      <c r="BG193" s="4">
        <v>250178</v>
      </c>
      <c r="BH193" s="4"/>
    </row>
    <row r="194" spans="1:61" ht="91.5" hidden="1">
      <c r="A194" s="176">
        <v>44483</v>
      </c>
      <c r="B194" s="89" t="s">
        <v>55</v>
      </c>
      <c r="D194" s="106" t="s">
        <v>425</v>
      </c>
      <c r="E194" s="4" t="s">
        <v>2938</v>
      </c>
      <c r="G194" s="171" t="s">
        <v>381</v>
      </c>
      <c r="H194" s="171" t="s">
        <v>382</v>
      </c>
      <c r="I194" s="172" t="s">
        <v>383</v>
      </c>
      <c r="J194" s="136" t="s">
        <v>384</v>
      </c>
      <c r="K194" s="646" t="s">
        <v>502</v>
      </c>
      <c r="M194" s="4" t="s">
        <v>262</v>
      </c>
      <c r="N194" s="4" t="s">
        <v>752</v>
      </c>
      <c r="R194" s="4">
        <v>7601305787</v>
      </c>
      <c r="S194" s="5">
        <v>1</v>
      </c>
      <c r="T194" s="5">
        <v>120</v>
      </c>
      <c r="U194" s="125"/>
      <c r="V194" s="16">
        <v>2004384</v>
      </c>
      <c r="W194" s="4">
        <v>201481513</v>
      </c>
      <c r="X194" s="16">
        <v>6428806173</v>
      </c>
      <c r="Y194" s="17">
        <v>29754.12</v>
      </c>
      <c r="AC194" s="4">
        <v>4660</v>
      </c>
      <c r="AE194" s="13" t="str">
        <f>IF((Реестр!$AA194+Реестр!$AB194+Реестр!$AD194)=0,"",(Реестр!$AA194+Реестр!$AB194+Реестр!$AD194))</f>
        <v/>
      </c>
      <c r="AF194" s="6"/>
      <c r="AG194" s="13" t="str">
        <f>IF(IFERROR((Реестр!$AE194-Реестр!$AF194), "")=0,"",IFERROR(Реестр!$AE194-Реестр!$AF194, ""))</f>
        <v/>
      </c>
      <c r="AH194" s="534" t="str">
        <f>IF(IFERROR((Реестр!$AE194/Реестр!$AF194)-100%, "")=0,"",IFERROR((Реестр!$AE194/Реестр!$AF194)-100%, ""))</f>
        <v/>
      </c>
      <c r="AI194" s="448">
        <f>IF(IFERROR(Реестр!$AN194/Реестр!$T194,"")=0,"",IFERROR(Реестр!$AN194/Реестр!$T194,""))</f>
        <v>9.2009685230024196</v>
      </c>
      <c r="AJ194" s="10"/>
      <c r="AK194" s="448" t="str">
        <f>IFERROR(Реестр!$AN194/Реестр!$U194,"")</f>
        <v/>
      </c>
      <c r="AL194" s="594" t="s">
        <v>1042</v>
      </c>
      <c r="AM194" s="594" t="s">
        <v>1043</v>
      </c>
      <c r="AN194" s="630">
        <f>((T194/(T193+T192+T195+T196+T194)*AE192))</f>
        <v>1104.1162227602904</v>
      </c>
      <c r="AO194" s="535">
        <f>IF(IFERROR(AZ194/Реестр!$Y194,"")=0,"",IFERROR(AZ194/Реестр!$Y194,""))</f>
        <v>0.19372497733961855</v>
      </c>
      <c r="AQ194" s="13"/>
      <c r="AR194" s="752"/>
      <c r="AS194" s="551">
        <f>IF(IFERROR(Реестр!$AI194*1000,"")=0,"",IFERROR(Реестр!$AI194*1000,""))</f>
        <v>9200.9685230024188</v>
      </c>
      <c r="AT194" s="5">
        <f>IF(IFERROR(Реестр!$AS194/80,"")=0,"",IFERROR(Реестр!$AS194/80,""))</f>
        <v>115.01210653753023</v>
      </c>
      <c r="AU194" s="4">
        <f t="shared" ref="AU194:AU257" si="18">IF(IFERROR(Y194*0.07,"")=0,"",IFERROR(Y194*0.07,""))</f>
        <v>2082.7883999999999</v>
      </c>
      <c r="AV194" s="4">
        <f t="shared" ref="AV194:AV257" si="19">IF(IFERROR((AN194-AU194),"")=0,"",IFERROR((AN194-AU194),""))</f>
        <v>-978.67217723970953</v>
      </c>
      <c r="AW194" s="4"/>
      <c r="AX194" s="4">
        <f t="shared" ref="AX194:AX257" si="20">IF(IFERROR(AC194+AW194,"")=0,"",IFERROR(AC194+AW194,""))</f>
        <v>4660</v>
      </c>
      <c r="AY194" s="630">
        <f t="shared" si="17"/>
        <v>4660</v>
      </c>
      <c r="AZ194" s="4">
        <f t="shared" ref="AZ194:AZ257" si="21">IF(IFERROR(AN194+AY194,"")=0,"",IFERROR(AN194+AY194,""))</f>
        <v>5764.1162227602908</v>
      </c>
      <c r="BA194" s="4"/>
      <c r="BB194" s="4"/>
      <c r="BC194" s="4">
        <f>VLOOKUP(K194,'Справочные Данные'!$I$2:$J$262,2,0)</f>
        <v>71700</v>
      </c>
      <c r="BD194" s="4" t="str">
        <f>VLOOKUP(BC194,Z_SD_CUSTOMER!$A$2:$K$1599,10,0)</f>
        <v>26</v>
      </c>
      <c r="BE194" s="4" t="str">
        <f>VLOOKUP(BC194,Z_SD_CUSTOMER!$A$2:$L$1599,11,0)</f>
        <v>NORTH CAUC</v>
      </c>
      <c r="BF194" s="4" t="str">
        <f>VLOOKUP(BC194,Z_SD_CUSTOMER!$A$2:$K$1599,11,0)</f>
        <v>NORTH CAUC</v>
      </c>
      <c r="BG194" s="4">
        <v>250178</v>
      </c>
      <c r="BH194" s="4"/>
    </row>
    <row r="195" spans="1:61" ht="40.5" hidden="1">
      <c r="A195" s="176">
        <v>44483</v>
      </c>
      <c r="B195" s="89" t="s">
        <v>55</v>
      </c>
      <c r="D195" s="106" t="s">
        <v>425</v>
      </c>
      <c r="E195" s="4" t="s">
        <v>2938</v>
      </c>
      <c r="F195" s="77"/>
      <c r="G195" s="171" t="s">
        <v>381</v>
      </c>
      <c r="H195" s="171" t="s">
        <v>382</v>
      </c>
      <c r="I195" s="148"/>
      <c r="J195" s="136"/>
      <c r="K195" s="646" t="s">
        <v>502</v>
      </c>
      <c r="M195" s="39" t="s">
        <v>399</v>
      </c>
      <c r="N195" s="154">
        <v>44492</v>
      </c>
      <c r="O195" s="82"/>
      <c r="P195" s="82"/>
      <c r="Q195" s="82"/>
      <c r="R195" s="39">
        <v>7601305786</v>
      </c>
      <c r="S195" s="81">
        <v>3</v>
      </c>
      <c r="T195" s="81">
        <v>867</v>
      </c>
      <c r="U195" s="125"/>
      <c r="V195" s="16">
        <v>2005275</v>
      </c>
      <c r="W195" s="39">
        <v>201482186</v>
      </c>
      <c r="X195" s="16">
        <v>6429363778</v>
      </c>
      <c r="Y195" s="17">
        <v>211611.84</v>
      </c>
      <c r="AC195" s="4">
        <f>4660*3</f>
        <v>13980</v>
      </c>
      <c r="AE195" s="13" t="str">
        <f>IF((Реестр!$AA195+Реестр!$AB195+Реестр!$AD195)=0,"",(Реестр!$AA195+Реестр!$AB195+Реестр!$AD195))</f>
        <v/>
      </c>
      <c r="AF195" s="6"/>
      <c r="AG195" s="13" t="str">
        <f>IF(IFERROR((Реестр!$AE195-Реестр!$AF195), "")=0,"",IFERROR(Реестр!$AE195-Реестр!$AF195, ""))</f>
        <v/>
      </c>
      <c r="AH195" s="534" t="str">
        <f>IF(IFERROR((Реестр!$AE195/Реестр!$AF195)-100%, "")=0,"",IFERROR((Реестр!$AE195/Реестр!$AF195)-100%, ""))</f>
        <v/>
      </c>
      <c r="AI195" s="448">
        <f>IF(IFERROR(Реестр!$AN195/Реестр!$T195,"")=0,"",IFERROR(Реестр!$AN195/Реестр!$T195,""))</f>
        <v>9.2009685230024214</v>
      </c>
      <c r="AJ195" s="10"/>
      <c r="AK195" s="448" t="str">
        <f>IFERROR(Реестр!$AN195/Реестр!$U195,"")</f>
        <v/>
      </c>
      <c r="AL195" s="594" t="s">
        <v>1042</v>
      </c>
      <c r="AM195" s="594" t="s">
        <v>1043</v>
      </c>
      <c r="AN195" s="630">
        <f>((T195/(T194+T193+T196+T192+T195)*AE192))</f>
        <v>7977.2397094430989</v>
      </c>
      <c r="AO195" s="535">
        <f>IF(IFERROR(AZ195/Реестр!$Y195,"")=0,"",IFERROR(AZ195/Реестр!$Y195,""))</f>
        <v>0.10376186752803199</v>
      </c>
      <c r="AQ195" s="13"/>
      <c r="AR195" s="752"/>
      <c r="AS195" s="551">
        <f>IF(IFERROR(Реестр!$AI195*1000,"")=0,"",IFERROR(Реестр!$AI195*1000,""))</f>
        <v>9200.9685230024206</v>
      </c>
      <c r="AT195" s="5">
        <f>IF(IFERROR(Реестр!$AS195/80,"")=0,"",IFERROR(Реестр!$AS195/80,""))</f>
        <v>115.01210653753026</v>
      </c>
      <c r="AU195" s="4">
        <f t="shared" si="18"/>
        <v>14812.828800000001</v>
      </c>
      <c r="AV195" s="4">
        <f t="shared" si="19"/>
        <v>-6835.5890905569022</v>
      </c>
      <c r="AW195" s="4"/>
      <c r="AX195" s="4">
        <f t="shared" si="20"/>
        <v>13980</v>
      </c>
      <c r="AY195" s="630">
        <f t="shared" si="17"/>
        <v>13980</v>
      </c>
      <c r="AZ195" s="4">
        <f t="shared" si="21"/>
        <v>21957.2397094431</v>
      </c>
      <c r="BA195" s="4"/>
      <c r="BB195" s="4"/>
      <c r="BC195" s="4">
        <f>VLOOKUP(K195,'Справочные Данные'!$I$2:$J$262,2,0)</f>
        <v>71700</v>
      </c>
      <c r="BD195" s="4" t="str">
        <f>VLOOKUP(BC195,Z_SD_CUSTOMER!$A$2:$K$1599,10,0)</f>
        <v>26</v>
      </c>
      <c r="BE195" s="4" t="str">
        <f>VLOOKUP(BC195,Z_SD_CUSTOMER!$A$2:$L$1599,11,0)</f>
        <v>NORTH CAUC</v>
      </c>
      <c r="BF195" s="4" t="str">
        <f>VLOOKUP(BC195,Z_SD_CUSTOMER!$A$2:$K$1599,11,0)</f>
        <v>NORTH CAUC</v>
      </c>
      <c r="BG195" s="4">
        <v>250178</v>
      </c>
      <c r="BH195" s="4"/>
    </row>
    <row r="196" spans="1:61" s="39" customFormat="1" ht="40.5" hidden="1">
      <c r="A196" s="176">
        <v>44483</v>
      </c>
      <c r="B196" s="114" t="s">
        <v>58</v>
      </c>
      <c r="C196" s="40"/>
      <c r="D196" s="106" t="s">
        <v>425</v>
      </c>
      <c r="E196" s="4" t="s">
        <v>2938</v>
      </c>
      <c r="F196" s="494"/>
      <c r="G196" s="171" t="s">
        <v>381</v>
      </c>
      <c r="H196" s="171" t="s">
        <v>382</v>
      </c>
      <c r="J196" s="128"/>
      <c r="K196" s="646" t="s">
        <v>437</v>
      </c>
      <c r="M196" s="87">
        <v>44487</v>
      </c>
      <c r="N196" s="87"/>
      <c r="S196" s="81">
        <v>1</v>
      </c>
      <c r="T196" s="81">
        <v>470</v>
      </c>
      <c r="U196" s="81"/>
      <c r="V196" s="39">
        <v>2004443</v>
      </c>
      <c r="W196" s="39">
        <v>201482092</v>
      </c>
      <c r="X196" s="16" t="s">
        <v>305</v>
      </c>
      <c r="Y196" s="17">
        <v>128568</v>
      </c>
      <c r="Z196" s="4"/>
      <c r="AA196" s="4"/>
      <c r="AB196" s="4"/>
      <c r="AC196" s="4">
        <v>3620</v>
      </c>
      <c r="AD196" s="4"/>
      <c r="AE196" s="13" t="str">
        <f>IF((Реестр!$AA196+Реестр!$AB196+Реестр!$AD196)=0,"",(Реестр!$AA196+Реестр!$AB196+Реестр!$AD196))</f>
        <v/>
      </c>
      <c r="AF196" s="6"/>
      <c r="AG196" s="13" t="str">
        <f>IF(IFERROR((Реестр!$AE196-Реестр!$AF196), "")=0,"",IFERROR(Реестр!$AE196-Реестр!$AF196, ""))</f>
        <v/>
      </c>
      <c r="AH196" s="534" t="str">
        <f>IF(IFERROR((Реестр!$AE196/Реестр!$AF196)-100%, "")=0,"",IFERROR((Реестр!$AE196/Реестр!$AF196)-100%, ""))</f>
        <v/>
      </c>
      <c r="AI196" s="448">
        <f>IF(IFERROR(Реестр!$AN196/Реестр!$T196,"")=0,"",IFERROR(Реестр!$AN196/Реестр!$T196,""))</f>
        <v>9.2009685230024232</v>
      </c>
      <c r="AJ196" s="10"/>
      <c r="AK196" s="448" t="str">
        <f>IFERROR(Реестр!$AN196/Реестр!$U196,"")</f>
        <v/>
      </c>
      <c r="AL196" s="594" t="s">
        <v>1044</v>
      </c>
      <c r="AM196" s="594" t="s">
        <v>1045</v>
      </c>
      <c r="AN196" s="630">
        <f>((T196/(T195+T194+T192+T193+T196)*AE192))</f>
        <v>4324.4552058111385</v>
      </c>
      <c r="AO196" s="535">
        <f>IF(IFERROR(AZ196/Реестр!$Y196,"")=0,"",IFERROR(AZ196/Реестр!$Y196,""))</f>
        <v>6.179185493910723E-2</v>
      </c>
      <c r="AP196" s="4"/>
      <c r="AQ196" s="13"/>
      <c r="AR196" s="752"/>
      <c r="AS196" s="551">
        <f>IF(IFERROR(Реестр!$AI196*1000,"")=0,"",IFERROR(Реестр!$AI196*1000,""))</f>
        <v>9200.9685230024224</v>
      </c>
      <c r="AT196" s="5">
        <f>IF(IFERROR(Реестр!$AS196/80,"")=0,"",IFERROR(Реестр!$AS196/80,""))</f>
        <v>115.01210653753029</v>
      </c>
      <c r="AU196" s="4">
        <f t="shared" si="18"/>
        <v>8999.76</v>
      </c>
      <c r="AV196" s="4">
        <f t="shared" si="19"/>
        <v>-4675.3047941888617</v>
      </c>
      <c r="AW196" s="4"/>
      <c r="AX196" s="4">
        <f t="shared" si="20"/>
        <v>3620</v>
      </c>
      <c r="AY196" s="630">
        <f t="shared" si="17"/>
        <v>3620</v>
      </c>
      <c r="AZ196" s="4">
        <f t="shared" si="21"/>
        <v>7944.4552058111385</v>
      </c>
      <c r="BA196" s="4"/>
      <c r="BB196" s="4"/>
      <c r="BC196" s="4">
        <f>VLOOKUP(K196,'Справочные Данные'!$I$2:$J$262,2,0)</f>
        <v>57246</v>
      </c>
      <c r="BD196" s="4" t="str">
        <f>VLOOKUP(BC196,Z_SD_CUSTOMER!$A$2:$K$1599,10,0)</f>
        <v>34</v>
      </c>
      <c r="BE196" s="4" t="str">
        <f>VLOOKUP(BC196,Z_SD_CUSTOMER!$A$2:$L$1599,11,0)</f>
        <v>SOUTHERN</v>
      </c>
      <c r="BF196" s="4" t="str">
        <f>VLOOKUP(BC196,Z_SD_CUSTOMER!$A$2:$K$1599,11,0)</f>
        <v>SOUTHERN</v>
      </c>
      <c r="BG196" s="4">
        <v>250178</v>
      </c>
      <c r="BH196" s="4"/>
      <c r="BI196" s="494"/>
    </row>
    <row r="197" spans="1:61" ht="308.25" hidden="1">
      <c r="A197" s="176">
        <v>44483</v>
      </c>
      <c r="B197" s="89" t="s">
        <v>58</v>
      </c>
      <c r="C197" s="40"/>
      <c r="D197" s="106" t="s">
        <v>250</v>
      </c>
      <c r="E197" s="4" t="s">
        <v>2938</v>
      </c>
      <c r="F197" s="499" t="s">
        <v>390</v>
      </c>
      <c r="G197" s="140" t="s">
        <v>391</v>
      </c>
      <c r="H197" s="140" t="s">
        <v>392</v>
      </c>
      <c r="I197" s="140"/>
      <c r="J197" s="141" t="s">
        <v>393</v>
      </c>
      <c r="K197" s="646" t="s">
        <v>485</v>
      </c>
      <c r="M197" s="39" t="s">
        <v>265</v>
      </c>
      <c r="N197" s="78" t="s">
        <v>753</v>
      </c>
      <c r="O197" s="82" t="s">
        <v>263</v>
      </c>
      <c r="P197" s="88">
        <v>44484</v>
      </c>
      <c r="Q197" s="82" t="s">
        <v>132</v>
      </c>
      <c r="R197" s="39">
        <v>7601305778</v>
      </c>
      <c r="S197" s="81">
        <v>1</v>
      </c>
      <c r="T197" s="81">
        <v>300</v>
      </c>
      <c r="U197" s="125"/>
      <c r="V197" s="39">
        <v>2004383</v>
      </c>
      <c r="W197" s="39">
        <v>201481516</v>
      </c>
      <c r="X197" s="16">
        <v>6428806172</v>
      </c>
      <c r="Y197" s="17">
        <v>74062.080000000002</v>
      </c>
      <c r="AA197" s="4">
        <v>30000</v>
      </c>
      <c r="AC197" s="4">
        <v>4500</v>
      </c>
      <c r="AE197" s="13">
        <f>IF((Реестр!$AA197+Реестр!$AB197+Реестр!$AD197)=0,"",(Реестр!$AA197+Реестр!$AB197+Реестр!$AD197))</f>
        <v>30000</v>
      </c>
      <c r="AF197" s="6">
        <v>23000</v>
      </c>
      <c r="AG197" s="13">
        <f>IF(IFERROR((Реестр!$AE197-Реестр!$AF197), "")=0,"",IFERROR(Реестр!$AE197-Реестр!$AF197, ""))</f>
        <v>7000</v>
      </c>
      <c r="AH197" s="534">
        <f>IF(IFERROR((Реестр!$AE197/Реестр!$AF197)-100%, "")=0,"",IFERROR((Реестр!$AE197/Реестр!$AF197)-100%, ""))</f>
        <v>0.30434782608695654</v>
      </c>
      <c r="AI197" s="448">
        <f>IF(IFERROR(Реестр!$AN197/Реестр!$T197,"")=0,"",IFERROR(Реестр!$AN197/Реестр!$T197,""))</f>
        <v>4.2517006802721085</v>
      </c>
      <c r="AJ197" s="10"/>
      <c r="AK197" s="448" t="str">
        <f>IFERROR(Реестр!$AN197/Реестр!$U197,"")</f>
        <v/>
      </c>
      <c r="AL197" s="594" t="s">
        <v>1046</v>
      </c>
      <c r="AM197" s="594" t="s">
        <v>1047</v>
      </c>
      <c r="AN197" s="630">
        <f>((T197/(T197+T198+T199+T200+T201+T202+T203+T204+T205+T206+T207+T208+T209+T210+T211+T212+T213+T214+T215+T216+T217+T218+T219+T220+T221)*AE197))</f>
        <v>1275.5102040816325</v>
      </c>
      <c r="AO197" s="535">
        <f>IF(IFERROR(AZ197/Реестр!$Y197,"")=0,"",IFERROR(AZ197/Реестр!$Y197,""))</f>
        <v>7.7982014602906546E-2</v>
      </c>
      <c r="AQ197" s="13"/>
      <c r="AR197" s="752"/>
      <c r="AS197" s="551">
        <f>IF(IFERROR(Реестр!$AI197*1000,"")=0,"",IFERROR(Реестр!$AI197*1000,""))</f>
        <v>4251.700680272108</v>
      </c>
      <c r="AT197" s="5">
        <f>IF(IFERROR(Реестр!$AS197/80,"")=0,"",IFERROR(Реестр!$AS197/80,""))</f>
        <v>53.146258503401349</v>
      </c>
      <c r="AU197" s="4">
        <f t="shared" si="18"/>
        <v>5184.3456000000006</v>
      </c>
      <c r="AV197" s="4">
        <f t="shared" si="19"/>
        <v>-3908.8353959183678</v>
      </c>
      <c r="AW197" s="4"/>
      <c r="AX197" s="4">
        <f t="shared" si="20"/>
        <v>4500</v>
      </c>
      <c r="AY197" s="630">
        <f t="shared" si="17"/>
        <v>4500</v>
      </c>
      <c r="AZ197" s="4">
        <f t="shared" si="21"/>
        <v>5775.5102040816328</v>
      </c>
      <c r="BA197" s="4"/>
      <c r="BB197" s="4"/>
      <c r="BC197" s="4">
        <f>VLOOKUP(K197,'Справочные Данные'!$I$2:$J$262,2,0)</f>
        <v>64524</v>
      </c>
      <c r="BD197" s="4" t="str">
        <f>VLOOKUP(BC197,Z_SD_CUSTOMER!$A$2:$K$1599,10,0)</f>
        <v>01</v>
      </c>
      <c r="BE197" s="4" t="str">
        <f>VLOOKUP(BC197,Z_SD_CUSTOMER!$A$2:$L$1599,11,0)</f>
        <v>SOUTHERN</v>
      </c>
      <c r="BF197" s="4" t="str">
        <f>VLOOKUP(BC197,Z_SD_CUSTOMER!$A$2:$K$1599,11,0)</f>
        <v>SOUTHERN</v>
      </c>
      <c r="BG197" s="4">
        <v>1390</v>
      </c>
      <c r="BH197" s="4"/>
    </row>
    <row r="198" spans="1:61" s="4" customFormat="1" ht="54" hidden="1">
      <c r="A198" s="176">
        <v>44483</v>
      </c>
      <c r="B198" s="89" t="s">
        <v>58</v>
      </c>
      <c r="C198" s="30"/>
      <c r="D198" s="106" t="s">
        <v>250</v>
      </c>
      <c r="E198" s="4" t="s">
        <v>2938</v>
      </c>
      <c r="F198" s="493"/>
      <c r="G198" s="140" t="s">
        <v>391</v>
      </c>
      <c r="H198" s="140" t="s">
        <v>392</v>
      </c>
      <c r="J198" s="127"/>
      <c r="K198" s="646" t="s">
        <v>1206</v>
      </c>
      <c r="M198" s="72" t="s">
        <v>374</v>
      </c>
      <c r="N198" s="72" t="s">
        <v>122</v>
      </c>
      <c r="O198" s="112"/>
      <c r="R198" s="4">
        <v>7601305779</v>
      </c>
      <c r="S198" s="5">
        <v>1</v>
      </c>
      <c r="T198" s="5">
        <v>272</v>
      </c>
      <c r="U198" s="125"/>
      <c r="V198" s="4">
        <v>2005120</v>
      </c>
      <c r="W198" s="4">
        <v>201482066</v>
      </c>
      <c r="X198" s="16">
        <v>6429355131</v>
      </c>
      <c r="Y198" s="17">
        <v>70686.48</v>
      </c>
      <c r="AC198" s="4">
        <v>4180</v>
      </c>
      <c r="AE198" s="13" t="str">
        <f>IF((Реестр!$AA198+Реестр!$AB198+Реестр!$AD198)=0,"",(Реестр!$AA198+Реестр!$AB198+Реестр!$AD198))</f>
        <v/>
      </c>
      <c r="AF198" s="6"/>
      <c r="AG198" s="13" t="str">
        <f>IF(IFERROR((Реестр!$AE198-Реестр!$AF198), "")=0,"",IFERROR(Реестр!$AE198-Реестр!$AF198, ""))</f>
        <v/>
      </c>
      <c r="AH198" s="534" t="str">
        <f>IF(IFERROR((Реестр!$AE198/Реестр!$AF198)-100%, "")=0,"",IFERROR((Реестр!$AE198/Реестр!$AF198)-100%, ""))</f>
        <v/>
      </c>
      <c r="AI198" s="448">
        <f>IF(IFERROR(Реестр!$AN198/Реестр!$T198,"")=0,"",IFERROR(Реестр!$AN198/Реестр!$T198,""))</f>
        <v>4.2722870976929652</v>
      </c>
      <c r="AJ198" s="10"/>
      <c r="AK198" s="448" t="str">
        <f>IFERROR(Реестр!$AN198/Реестр!$U198,"")</f>
        <v/>
      </c>
      <c r="AL198" s="594" t="s">
        <v>1048</v>
      </c>
      <c r="AM198" s="594" t="s">
        <v>1049</v>
      </c>
      <c r="AN198" s="630">
        <f>((T198/(T198+T199+T200+T201+T202+T197+T203+T204+T205+T206+T207+T208+T209+T210+T211+T212+T213+T214+T215+T216+T217+T218+T219+T221+T197)*AE197))</f>
        <v>1162.0620905724866</v>
      </c>
      <c r="AO198" s="535">
        <f>IF(IFERROR(AZ198/Реестр!$Y198,"")=0,"",IFERROR(AZ198/Реестр!$Y198,""))</f>
        <v>7.557402901619216E-2</v>
      </c>
      <c r="AQ198" s="13"/>
      <c r="AR198" s="752"/>
      <c r="AS198" s="551">
        <f>IF(IFERROR(Реестр!$AI198*1000,"")=0,"",IFERROR(Реестр!$AI198*1000,""))</f>
        <v>4272.2870976929653</v>
      </c>
      <c r="AT198" s="5">
        <f>IF(IFERROR(Реестр!$AS198/80,"")=0,"",IFERROR(Реестр!$AS198/80,""))</f>
        <v>53.403588721162066</v>
      </c>
      <c r="AU198" s="4">
        <f t="shared" si="18"/>
        <v>4948.0536000000002</v>
      </c>
      <c r="AV198" s="4">
        <f t="shared" si="19"/>
        <v>-3785.9915094275138</v>
      </c>
      <c r="AX198" s="4">
        <f t="shared" si="20"/>
        <v>4180</v>
      </c>
      <c r="AY198" s="630">
        <f t="shared" si="17"/>
        <v>4180</v>
      </c>
      <c r="AZ198" s="4">
        <f t="shared" si="21"/>
        <v>5342.0620905724863</v>
      </c>
      <c r="BC198" s="4">
        <f>VLOOKUP(K198,'Справочные Данные'!$I$2:$J$262,2,0)</f>
        <v>70872</v>
      </c>
      <c r="BD198" s="4">
        <f>VLOOKUP(BC198,Z_SD_CUSTOMER!$A$2:$K$1599,10,0)</f>
        <v>16</v>
      </c>
      <c r="BE198" s="4" t="str">
        <f>VLOOKUP(BC198,Z_SD_CUSTOMER!$A$2:$L$1599,11,0)</f>
        <v>VOLGA</v>
      </c>
      <c r="BF198" s="4" t="str">
        <f>VLOOKUP(BC198,Z_SD_CUSTOMER!$A$2:$K$1599,11,0)</f>
        <v>VOLGA</v>
      </c>
      <c r="BG198" s="4">
        <v>1390</v>
      </c>
      <c r="BI198" s="493"/>
    </row>
    <row r="199" spans="1:61" s="4" customFormat="1" ht="53.25" hidden="1">
      <c r="A199" s="176">
        <v>44483</v>
      </c>
      <c r="B199" s="89" t="s">
        <v>58</v>
      </c>
      <c r="C199" s="30"/>
      <c r="D199" s="106" t="s">
        <v>250</v>
      </c>
      <c r="E199" s="4" t="s">
        <v>2938</v>
      </c>
      <c r="F199" s="493"/>
      <c r="G199" s="140" t="s">
        <v>391</v>
      </c>
      <c r="H199" s="140" t="s">
        <v>392</v>
      </c>
      <c r="J199" s="127"/>
      <c r="K199" s="646" t="s">
        <v>498</v>
      </c>
      <c r="M199" s="4" t="s">
        <v>324</v>
      </c>
      <c r="N199" s="4" t="s">
        <v>333</v>
      </c>
      <c r="R199" s="4">
        <v>7601305780</v>
      </c>
      <c r="S199" s="152">
        <v>4</v>
      </c>
      <c r="T199" s="5">
        <v>930</v>
      </c>
      <c r="U199" s="125"/>
      <c r="V199" s="4">
        <v>2004702</v>
      </c>
      <c r="W199" s="4">
        <v>201481713</v>
      </c>
      <c r="X199" s="16">
        <v>6429079542</v>
      </c>
      <c r="Y199" s="17">
        <v>227919.6</v>
      </c>
      <c r="AC199" s="4">
        <f>3040*4</f>
        <v>12160</v>
      </c>
      <c r="AE199" s="13" t="str">
        <f>IF((Реестр!$AA199+Реестр!$AB199+Реестр!$AD199)=0,"",(Реестр!$AA199+Реестр!$AB199+Реестр!$AD199))</f>
        <v/>
      </c>
      <c r="AF199" s="6"/>
      <c r="AG199" s="13" t="str">
        <f>IF(IFERROR((Реестр!$AE199-Реестр!$AF199), "")=0,"",IFERROR(Реестр!$AE199-Реестр!$AF199, ""))</f>
        <v/>
      </c>
      <c r="AH199" s="534" t="str">
        <f>IF(IFERROR((Реестр!$AE199/Реестр!$AF199)-100%, "")=0,"",IFERROR((Реестр!$AE199/Реестр!$AF199)-100%, ""))</f>
        <v/>
      </c>
      <c r="AI199" s="448">
        <f>IF(IFERROR(Реестр!$AN199/Реестр!$T199,"")=0,"",IFERROR(Реестр!$AN199/Реестр!$T199,""))</f>
        <v>4.2517006802721093</v>
      </c>
      <c r="AJ199" s="10"/>
      <c r="AK199" s="448" t="str">
        <f>IFERROR(Реестр!$AN199/Реестр!$U199,"")</f>
        <v/>
      </c>
      <c r="AL199" s="594" t="s">
        <v>1050</v>
      </c>
      <c r="AM199" s="594" t="s">
        <v>1051</v>
      </c>
      <c r="AN199" s="630">
        <f>((T199/(T199+T200+T201+T202+T203+T204+T205+T206+T207+T208+T209+T210+T211+T212+T213+T214+T215+T216+T217+T218+T219+T220+T221+T197+T198)*AE197))</f>
        <v>3954.0816326530617</v>
      </c>
      <c r="AO199" s="535">
        <f>IF(IFERROR(AZ199/Реестр!$Y199,"")=0,"",IFERROR(AZ199/Реестр!$Y199,""))</f>
        <v>7.0700727943770789E-2</v>
      </c>
      <c r="AQ199" s="13"/>
      <c r="AR199" s="752"/>
      <c r="AS199" s="551">
        <f>IF(IFERROR(Реестр!$AI199*1000,"")=0,"",IFERROR(Реестр!$AI199*1000,""))</f>
        <v>4251.7006802721089</v>
      </c>
      <c r="AT199" s="5">
        <f>IF(IFERROR(Реестр!$AS199/80,"")=0,"",IFERROR(Реестр!$AS199/80,""))</f>
        <v>53.146258503401363</v>
      </c>
      <c r="AU199" s="4">
        <f t="shared" si="18"/>
        <v>15954.372000000001</v>
      </c>
      <c r="AV199" s="4">
        <f t="shared" si="19"/>
        <v>-12000.290367346939</v>
      </c>
      <c r="AX199" s="4">
        <f t="shared" si="20"/>
        <v>12160</v>
      </c>
      <c r="AY199" s="630">
        <f t="shared" si="17"/>
        <v>12160</v>
      </c>
      <c r="AZ199" s="4">
        <f t="shared" si="21"/>
        <v>16114.081632653062</v>
      </c>
      <c r="BC199" s="4">
        <f>VLOOKUP(K199,'Справочные Данные'!$I$2:$J$262,2,0)</f>
        <v>71434</v>
      </c>
      <c r="BD199" s="4" t="str">
        <f>VLOOKUP(BC199,Z_SD_CUSTOMER!$A$2:$K$1599,10,0)</f>
        <v/>
      </c>
      <c r="BE199" s="4" t="str">
        <f>VLOOKUP(BC199,Z_SD_CUSTOMER!$A$2:$L$1599,11,0)</f>
        <v>SOUTHERN</v>
      </c>
      <c r="BF199" s="4" t="str">
        <f>VLOOKUP(BC199,Z_SD_CUSTOMER!$A$2:$K$1599,11,0)</f>
        <v>SOUTHERN</v>
      </c>
      <c r="BG199" s="4">
        <v>1390</v>
      </c>
      <c r="BI199" s="493"/>
    </row>
    <row r="200" spans="1:61" s="4" customFormat="1" ht="54.75" hidden="1">
      <c r="A200" s="176">
        <v>44483</v>
      </c>
      <c r="B200" s="89" t="s">
        <v>58</v>
      </c>
      <c r="C200" s="30"/>
      <c r="D200" s="106" t="s">
        <v>250</v>
      </c>
      <c r="E200" s="4" t="s">
        <v>2938</v>
      </c>
      <c r="F200" s="493"/>
      <c r="G200" s="140" t="s">
        <v>391</v>
      </c>
      <c r="H200" s="140" t="s">
        <v>392</v>
      </c>
      <c r="J200" s="127"/>
      <c r="K200" s="646" t="s">
        <v>498</v>
      </c>
      <c r="M200" s="4" t="s">
        <v>373</v>
      </c>
      <c r="N200" s="90">
        <v>45901</v>
      </c>
      <c r="O200" s="113"/>
      <c r="R200" s="4">
        <v>7601305784</v>
      </c>
      <c r="S200" s="5">
        <v>2</v>
      </c>
      <c r="T200" s="5">
        <v>513</v>
      </c>
      <c r="U200" s="125"/>
      <c r="V200" s="4">
        <v>2005121</v>
      </c>
      <c r="W200" s="4">
        <v>201482067</v>
      </c>
      <c r="X200" s="16">
        <v>6429357959</v>
      </c>
      <c r="Y200" s="17">
        <v>132502.07999999999</v>
      </c>
      <c r="AC200" s="4">
        <f>3040*2</f>
        <v>6080</v>
      </c>
      <c r="AE200" s="13" t="str">
        <f>IF((Реестр!$AA200+Реестр!$AB200+Реестр!$AD200)=0,"",(Реестр!$AA200+Реестр!$AB200+Реестр!$AD200))</f>
        <v/>
      </c>
      <c r="AF200" s="6"/>
      <c r="AG200" s="13" t="str">
        <f>IF(IFERROR((Реестр!$AE200-Реестр!$AF200), "")=0,"",IFERROR(Реестр!$AE200-Реестр!$AF200, ""))</f>
        <v/>
      </c>
      <c r="AH200" s="534" t="str">
        <f>IF(IFERROR((Реестр!$AE200/Реестр!$AF200)-100%, "")=0,"",IFERROR((Реестр!$AE200/Реестр!$AF200)-100%, ""))</f>
        <v/>
      </c>
      <c r="AI200" s="448">
        <f>IF(IFERROR(Реестр!$AN200/Реестр!$T200,"")=0,"",IFERROR(Реестр!$AN200/Реестр!$T200,""))</f>
        <v>4.2517006802721085</v>
      </c>
      <c r="AJ200" s="10"/>
      <c r="AK200" s="448" t="str">
        <f>IFERROR(Реестр!$AN200/Реестр!$U200,"")</f>
        <v/>
      </c>
      <c r="AL200" s="594" t="s">
        <v>1050</v>
      </c>
      <c r="AM200" s="594" t="s">
        <v>1051</v>
      </c>
      <c r="AN200" s="630">
        <f>((T200/(T200+T197+T198+T199+T201+T202+T203+T204+T205+T206+T207+T208+T209+T210+T211+T212+T213+T214+T215+T216+T217+T218+T219+T220+T221)*AE197))</f>
        <v>2181.1224489795918</v>
      </c>
      <c r="AO200" s="535">
        <f>IF(IFERROR(AZ200/Реестр!$Y200,"")=0,"",IFERROR(AZ200/Реестр!$Y200,""))</f>
        <v>6.2347115222490035E-2</v>
      </c>
      <c r="AQ200" s="13"/>
      <c r="AR200" s="752"/>
      <c r="AS200" s="551">
        <f>IF(IFERROR(Реестр!$AI200*1000,"")=0,"",IFERROR(Реестр!$AI200*1000,""))</f>
        <v>4251.700680272108</v>
      </c>
      <c r="AT200" s="5">
        <f>IF(IFERROR(Реестр!$AS200/80,"")=0,"",IFERROR(Реестр!$AS200/80,""))</f>
        <v>53.146258503401349</v>
      </c>
      <c r="AU200" s="4">
        <f t="shared" si="18"/>
        <v>9275.1455999999998</v>
      </c>
      <c r="AV200" s="4">
        <f t="shared" si="19"/>
        <v>-7094.0231510204085</v>
      </c>
      <c r="AX200" s="4">
        <f t="shared" si="20"/>
        <v>6080</v>
      </c>
      <c r="AY200" s="630">
        <f t="shared" si="17"/>
        <v>6080</v>
      </c>
      <c r="AZ200" s="4">
        <f t="shared" si="21"/>
        <v>8261.1224489795914</v>
      </c>
      <c r="BC200" s="4">
        <f>VLOOKUP(K200,'Справочные Данные'!$I$2:$J$262,2,0)</f>
        <v>71434</v>
      </c>
      <c r="BD200" s="4" t="str">
        <f>VLOOKUP(BC200,Z_SD_CUSTOMER!$A$2:$K$1599,10,0)</f>
        <v/>
      </c>
      <c r="BE200" s="4" t="str">
        <f>VLOOKUP(BC200,Z_SD_CUSTOMER!$A$2:$L$1599,11,0)</f>
        <v>SOUTHERN</v>
      </c>
      <c r="BF200" s="4" t="str">
        <f>VLOOKUP(BC200,Z_SD_CUSTOMER!$A$2:$K$1599,11,0)</f>
        <v>SOUTHERN</v>
      </c>
      <c r="BG200" s="4">
        <v>1390</v>
      </c>
      <c r="BI200" s="493"/>
    </row>
    <row r="201" spans="1:61" s="4" customFormat="1" ht="55.5" hidden="1">
      <c r="A201" s="176">
        <v>44483</v>
      </c>
      <c r="B201" s="89" t="s">
        <v>58</v>
      </c>
      <c r="C201" s="30"/>
      <c r="D201" s="106" t="s">
        <v>250</v>
      </c>
      <c r="E201" s="4" t="s">
        <v>2938</v>
      </c>
      <c r="F201" s="493"/>
      <c r="G201" s="140" t="s">
        <v>391</v>
      </c>
      <c r="H201" s="140" t="s">
        <v>392</v>
      </c>
      <c r="J201" s="127"/>
      <c r="K201" s="646" t="s">
        <v>500</v>
      </c>
      <c r="M201" s="4" t="s">
        <v>335</v>
      </c>
      <c r="N201" s="4" t="s">
        <v>333</v>
      </c>
      <c r="O201" s="98"/>
      <c r="R201" s="4">
        <v>7601305785</v>
      </c>
      <c r="S201" s="5">
        <v>2</v>
      </c>
      <c r="T201" s="5">
        <v>410</v>
      </c>
      <c r="U201" s="125"/>
      <c r="V201" s="4">
        <v>2004698</v>
      </c>
      <c r="W201" s="4">
        <v>201481709</v>
      </c>
      <c r="X201" s="16">
        <v>6429078331</v>
      </c>
      <c r="Y201" s="17">
        <v>101153.52</v>
      </c>
      <c r="AC201" s="4">
        <f>4180*2</f>
        <v>8360</v>
      </c>
      <c r="AE201" s="13" t="str">
        <f>IF((Реестр!$AA201+Реестр!$AB201+Реестр!$AD201)=0,"",(Реестр!$AA201+Реестр!$AB201+Реестр!$AD201))</f>
        <v/>
      </c>
      <c r="AF201" s="6"/>
      <c r="AG201" s="13" t="str">
        <f>IF(IFERROR((Реестр!$AE201-Реестр!$AF201), "")=0,"",IFERROR(Реестр!$AE201-Реестр!$AF201, ""))</f>
        <v/>
      </c>
      <c r="AH201" s="534" t="str">
        <f>IF(IFERROR((Реестр!$AE201/Реестр!$AF201)-100%, "")=0,"",IFERROR((Реестр!$AE201/Реестр!$AF201)-100%, ""))</f>
        <v/>
      </c>
      <c r="AI201" s="448">
        <f>IF(IFERROR(Реестр!$AN201/Реестр!$T201,"")=0,"",IFERROR(Реестр!$AN201/Реестр!$T201,""))</f>
        <v>4.2517006802721085</v>
      </c>
      <c r="AJ201" s="10"/>
      <c r="AK201" s="448" t="str">
        <f>IFERROR(Реестр!$AN201/Реестр!$U201,"")</f>
        <v/>
      </c>
      <c r="AL201" s="594" t="s">
        <v>1052</v>
      </c>
      <c r="AM201" s="594" t="s">
        <v>1053</v>
      </c>
      <c r="AN201" s="630">
        <f>((T201/(T201+T202+T203+T204+T205+T206+T207+T208+T209+T210+T211+T212+T213+T214+T215+T216+T217+T218+T219+T220+T221+T197+T198+T199+T200)*AE197))</f>
        <v>1743.1972789115646</v>
      </c>
      <c r="AO201" s="535">
        <f>IF(IFERROR(AZ201/Реестр!$Y201,"")=0,"",IFERROR(AZ201/Реестр!$Y201,""))</f>
        <v>9.9879838871762092E-2</v>
      </c>
      <c r="AQ201" s="13"/>
      <c r="AR201" s="752"/>
      <c r="AS201" s="551">
        <f>IF(IFERROR(Реестр!$AI201*1000,"")=0,"",IFERROR(Реестр!$AI201*1000,""))</f>
        <v>4251.700680272108</v>
      </c>
      <c r="AT201" s="5">
        <f>IF(IFERROR(Реестр!$AS201/80,"")=0,"",IFERROR(Реестр!$AS201/80,""))</f>
        <v>53.146258503401349</v>
      </c>
      <c r="AU201" s="4">
        <f t="shared" si="18"/>
        <v>7080.7464000000009</v>
      </c>
      <c r="AV201" s="4">
        <f t="shared" si="19"/>
        <v>-5337.5491210884366</v>
      </c>
      <c r="AX201" s="4">
        <f t="shared" si="20"/>
        <v>8360</v>
      </c>
      <c r="AY201" s="630">
        <f t="shared" si="17"/>
        <v>8360</v>
      </c>
      <c r="AZ201" s="4">
        <f t="shared" si="21"/>
        <v>10103.197278911564</v>
      </c>
      <c r="BC201" s="4">
        <f>VLOOKUP(K201,'Справочные Данные'!$I$2:$J$262,2,0)</f>
        <v>71523</v>
      </c>
      <c r="BD201" s="4" t="str">
        <f>VLOOKUP(BC201,Z_SD_CUSTOMER!$A$2:$K$1599,10,0)</f>
        <v>16</v>
      </c>
      <c r="BE201" s="4" t="str">
        <f>VLOOKUP(BC201,Z_SD_CUSTOMER!$A$2:$L$1599,11,0)</f>
        <v>VOLGA</v>
      </c>
      <c r="BF201" s="4" t="str">
        <f>VLOOKUP(BC201,Z_SD_CUSTOMER!$A$2:$K$1599,11,0)</f>
        <v>VOLGA</v>
      </c>
      <c r="BG201" s="4">
        <v>1390</v>
      </c>
      <c r="BI201" s="493"/>
    </row>
    <row r="202" spans="1:61" s="4" customFormat="1" ht="53.25" hidden="1">
      <c r="A202" s="176">
        <v>44483</v>
      </c>
      <c r="B202" s="89" t="s">
        <v>58</v>
      </c>
      <c r="C202" s="30"/>
      <c r="D202" s="106" t="s">
        <v>250</v>
      </c>
      <c r="E202" s="4" t="s">
        <v>2938</v>
      </c>
      <c r="F202" s="493"/>
      <c r="G202" s="140" t="s">
        <v>391</v>
      </c>
      <c r="H202" s="140" t="s">
        <v>392</v>
      </c>
      <c r="J202" s="127"/>
      <c r="K202" s="646" t="s">
        <v>451</v>
      </c>
      <c r="M202" s="72">
        <v>44488</v>
      </c>
      <c r="N202" s="72"/>
      <c r="S202" s="5">
        <v>2</v>
      </c>
      <c r="T202" s="5">
        <v>450</v>
      </c>
      <c r="U202" s="5"/>
      <c r="V202" s="4">
        <v>2004387</v>
      </c>
      <c r="W202" s="4">
        <v>201482072</v>
      </c>
      <c r="X202" s="16" t="s">
        <v>268</v>
      </c>
      <c r="Y202" s="17">
        <v>111093.12</v>
      </c>
      <c r="AC202" s="4">
        <f>3790*2</f>
        <v>7580</v>
      </c>
      <c r="AE202" s="13" t="str">
        <f>IF((Реестр!$AA202+Реестр!$AB202+Реестр!$AD202)=0,"",(Реестр!$AA202+Реестр!$AB202+Реестр!$AD202))</f>
        <v/>
      </c>
      <c r="AF202" s="6"/>
      <c r="AG202" s="13" t="str">
        <f>IF(IFERROR((Реестр!$AE202-Реестр!$AF202), "")=0,"",IFERROR(Реестр!$AE202-Реестр!$AF202, ""))</f>
        <v/>
      </c>
      <c r="AH202" s="534" t="str">
        <f>IF(IFERROR((Реестр!$AE202/Реестр!$AF202)-100%, "")=0,"",IFERROR((Реестр!$AE202/Реестр!$AF202)-100%, ""))</f>
        <v/>
      </c>
      <c r="AI202" s="448">
        <f>IF(IFERROR(Реестр!$AN202/Реестр!$T202,"")=0,"",IFERROR(Реестр!$AN202/Реестр!$T202,""))</f>
        <v>4.2517006802721085</v>
      </c>
      <c r="AJ202" s="10"/>
      <c r="AK202" s="448" t="str">
        <f>IFERROR(Реестр!$AN202/Реестр!$U202,"")</f>
        <v/>
      </c>
      <c r="AL202" s="594" t="s">
        <v>1054</v>
      </c>
      <c r="AM202" s="594" t="s">
        <v>1055</v>
      </c>
      <c r="AN202" s="630">
        <f>((T202/(T202+T203+T204+T205+T206+T207+T208+T209+T210+T211+T212+T213+T214+T215+T216+T217+T218+T219+T220+T221+T197+T198+T199+T200+T201)*AE197))</f>
        <v>1913.2653061224489</v>
      </c>
      <c r="AO202" s="535">
        <f>IF(IFERROR(AZ202/Реестр!$Y202,"")=0,"",IFERROR(AZ202/Реестр!$Y202,""))</f>
        <v>8.5453224341187364E-2</v>
      </c>
      <c r="AQ202" s="13"/>
      <c r="AR202" s="752"/>
      <c r="AS202" s="551">
        <f>IF(IFERROR(Реестр!$AI202*1000,"")=0,"",IFERROR(Реестр!$AI202*1000,""))</f>
        <v>4251.700680272108</v>
      </c>
      <c r="AT202" s="5">
        <f>IF(IFERROR(Реестр!$AS202/80,"")=0,"",IFERROR(Реестр!$AS202/80,""))</f>
        <v>53.146258503401349</v>
      </c>
      <c r="AU202" s="4">
        <f t="shared" si="18"/>
        <v>7776.5184000000008</v>
      </c>
      <c r="AV202" s="4">
        <f t="shared" si="19"/>
        <v>-5863.2530938775517</v>
      </c>
      <c r="AX202" s="4">
        <f t="shared" si="20"/>
        <v>7580</v>
      </c>
      <c r="AY202" s="630">
        <f t="shared" si="17"/>
        <v>7580</v>
      </c>
      <c r="AZ202" s="4">
        <f t="shared" si="21"/>
        <v>9493.2653061224482</v>
      </c>
      <c r="BC202" s="4">
        <f>VLOOKUP(K202,'Справочные Данные'!$I$2:$J$262,2,0)</f>
        <v>63865</v>
      </c>
      <c r="BD202" s="4" t="str">
        <f>VLOOKUP(BC202,Z_SD_CUSTOMER!$A$2:$K$1599,10,0)</f>
        <v>16</v>
      </c>
      <c r="BE202" s="4" t="str">
        <f>VLOOKUP(BC202,Z_SD_CUSTOMER!$A$2:$L$1599,11,0)</f>
        <v>VOLGA</v>
      </c>
      <c r="BF202" s="4" t="str">
        <f>VLOOKUP(BC202,Z_SD_CUSTOMER!$A$2:$K$1599,11,0)</f>
        <v>VOLGA</v>
      </c>
      <c r="BG202" s="4">
        <v>1390</v>
      </c>
      <c r="BI202" s="493"/>
    </row>
    <row r="203" spans="1:61" s="4" customFormat="1" ht="53.25" hidden="1">
      <c r="A203" s="176">
        <v>44483</v>
      </c>
      <c r="B203" s="89" t="s">
        <v>58</v>
      </c>
      <c r="C203" s="30"/>
      <c r="D203" s="106" t="s">
        <v>250</v>
      </c>
      <c r="E203" s="4" t="s">
        <v>2938</v>
      </c>
      <c r="F203" s="493"/>
      <c r="G203" s="140" t="s">
        <v>391</v>
      </c>
      <c r="H203" s="140" t="s">
        <v>392</v>
      </c>
      <c r="J203" s="127"/>
      <c r="K203" s="646" t="s">
        <v>452</v>
      </c>
      <c r="M203" s="72">
        <v>44488</v>
      </c>
      <c r="N203" s="72"/>
      <c r="S203" s="5">
        <v>1</v>
      </c>
      <c r="T203" s="5">
        <v>77</v>
      </c>
      <c r="U203" s="5"/>
      <c r="V203" s="4">
        <v>2004397</v>
      </c>
      <c r="W203" s="4">
        <v>201482073</v>
      </c>
      <c r="X203" s="16" t="s">
        <v>269</v>
      </c>
      <c r="Y203" s="17">
        <v>19029.84</v>
      </c>
      <c r="AC203" s="4">
        <v>4110</v>
      </c>
      <c r="AE203" s="13" t="str">
        <f>IF((Реестр!$AA203+Реестр!$AB203+Реестр!$AD203)=0,"",(Реестр!$AA203+Реестр!$AB203+Реестр!$AD203))</f>
        <v/>
      </c>
      <c r="AF203" s="6"/>
      <c r="AG203" s="13" t="str">
        <f>IF(IFERROR((Реестр!$AE203-Реестр!$AF203), "")=0,"",IFERROR(Реестр!$AE203-Реестр!$AF203, ""))</f>
        <v/>
      </c>
      <c r="AH203" s="534" t="str">
        <f>IF(IFERROR((Реестр!$AE203/Реестр!$AF203)-100%, "")=0,"",IFERROR((Реестр!$AE203/Реестр!$AF203)-100%, ""))</f>
        <v/>
      </c>
      <c r="AI203" s="448">
        <f>IF(IFERROR(Реестр!$AN203/Реестр!$T203,"")=0,"",IFERROR(Реестр!$AN203/Реестр!$T203,""))</f>
        <v>4.2517006802721085</v>
      </c>
      <c r="AJ203" s="10"/>
      <c r="AK203" s="448" t="str">
        <f>IFERROR(Реестр!$AN203/Реестр!$U203,"")</f>
        <v/>
      </c>
      <c r="AL203" s="594" t="s">
        <v>1056</v>
      </c>
      <c r="AM203" s="594" t="s">
        <v>1058</v>
      </c>
      <c r="AN203" s="630">
        <f>((T203/(T203+T204+T205+T206+T207+T208+T209+T210+T211+T212+T213+T214+T215+T216+T217+T218+T219+T220+T221+T197+T198+T199+T200+T201+T202)*AE197))</f>
        <v>327.38095238095235</v>
      </c>
      <c r="AO203" s="535">
        <f>IF(IFERROR(AZ203/Реестр!$Y203,"")=0,"",IFERROR(AZ203/Реестр!$Y203,""))</f>
        <v>0.23318015035233886</v>
      </c>
      <c r="AQ203" s="13"/>
      <c r="AR203" s="752"/>
      <c r="AS203" s="551">
        <f>IF(IFERROR(Реестр!$AI203*1000,"")=0,"",IFERROR(Реестр!$AI203*1000,""))</f>
        <v>4251.700680272108</v>
      </c>
      <c r="AT203" s="5">
        <f>IF(IFERROR(Реестр!$AS203/80,"")=0,"",IFERROR(Реестр!$AS203/80,""))</f>
        <v>53.146258503401349</v>
      </c>
      <c r="AU203" s="4">
        <f t="shared" si="18"/>
        <v>1332.0888000000002</v>
      </c>
      <c r="AV203" s="4">
        <f t="shared" si="19"/>
        <v>-1004.7078476190479</v>
      </c>
      <c r="AX203" s="4">
        <f t="shared" si="20"/>
        <v>4110</v>
      </c>
      <c r="AY203" s="630">
        <f t="shared" si="17"/>
        <v>4110</v>
      </c>
      <c r="AZ203" s="4">
        <f t="shared" si="21"/>
        <v>4437.3809523809523</v>
      </c>
      <c r="BC203" s="4">
        <f>VLOOKUP(K203,'Справочные Данные'!$I$2:$J$262,2,0)</f>
        <v>63866</v>
      </c>
      <c r="BD203" s="4" t="str">
        <f>VLOOKUP(BC203,Z_SD_CUSTOMER!$A$2:$K$1599,10,0)</f>
        <v>23</v>
      </c>
      <c r="BE203" s="4" t="str">
        <f>VLOOKUP(BC203,Z_SD_CUSTOMER!$A$2:$L$1599,11,0)</f>
        <v>SOUTHERN</v>
      </c>
      <c r="BF203" s="4" t="str">
        <f>VLOOKUP(BC203,Z_SD_CUSTOMER!$A$2:$K$1599,11,0)</f>
        <v>SOUTHERN</v>
      </c>
      <c r="BG203" s="4">
        <v>1390</v>
      </c>
      <c r="BI203" s="493"/>
    </row>
    <row r="204" spans="1:61" s="4" customFormat="1" ht="53.25" hidden="1">
      <c r="A204" s="176">
        <v>44483</v>
      </c>
      <c r="B204" s="89" t="s">
        <v>58</v>
      </c>
      <c r="C204" s="30"/>
      <c r="D204" s="106" t="s">
        <v>250</v>
      </c>
      <c r="E204" s="4" t="s">
        <v>2938</v>
      </c>
      <c r="F204" s="493"/>
      <c r="G204" s="140" t="s">
        <v>391</v>
      </c>
      <c r="H204" s="140" t="s">
        <v>392</v>
      </c>
      <c r="J204" s="127"/>
      <c r="K204" s="646" t="s">
        <v>436</v>
      </c>
      <c r="M204" s="72">
        <v>44488</v>
      </c>
      <c r="N204" s="72"/>
      <c r="S204" s="5">
        <v>1</v>
      </c>
      <c r="T204" s="5">
        <v>100</v>
      </c>
      <c r="U204" s="5"/>
      <c r="V204" s="4">
        <v>2004398</v>
      </c>
      <c r="W204" s="4">
        <v>201482074</v>
      </c>
      <c r="X204" s="16" t="s">
        <v>272</v>
      </c>
      <c r="Y204" s="17">
        <v>24687.360000000001</v>
      </c>
      <c r="AC204" s="4">
        <v>4110</v>
      </c>
      <c r="AE204" s="13" t="str">
        <f>IF((Реестр!$AA204+Реестр!$AB204+Реестр!$AD204)=0,"",(Реестр!$AA204+Реестр!$AB204+Реестр!$AD204))</f>
        <v/>
      </c>
      <c r="AF204" s="6"/>
      <c r="AG204" s="13" t="str">
        <f>IF(IFERROR((Реестр!$AE204-Реестр!$AF204), "")=0,"",IFERROR(Реестр!$AE204-Реестр!$AF204, ""))</f>
        <v/>
      </c>
      <c r="AH204" s="534" t="str">
        <f>IF(IFERROR((Реестр!$AE204/Реестр!$AF204)-100%, "")=0,"",IFERROR((Реестр!$AE204/Реестр!$AF204)-100%, ""))</f>
        <v/>
      </c>
      <c r="AI204" s="448">
        <f>IF(IFERROR(Реестр!$AN204/Реестр!$T204,"")=0,"",IFERROR(Реестр!$AN204/Реестр!$T204,""))</f>
        <v>4.2517006802721093</v>
      </c>
      <c r="AJ204" s="10"/>
      <c r="AK204" s="448" t="str">
        <f>IFERROR(Реестр!$AN204/Реестр!$U204,"")</f>
        <v/>
      </c>
      <c r="AL204" s="594" t="s">
        <v>1056</v>
      </c>
      <c r="AM204" s="594" t="s">
        <v>1058</v>
      </c>
      <c r="AN204" s="630">
        <f>((T204/(T204+T205+T206+T207+T208+T209+T210+T211+T212+T213+T214+T215+T216+T217+T218+T219+T220+T221+T197+T198+T199+T200+T201+T202+T203)*AE197))</f>
        <v>425.1700680272109</v>
      </c>
      <c r="AO204" s="535">
        <f>IF(IFERROR(AZ204/Реестр!$Y204,"")=0,"",IFERROR(AZ204/Реестр!$Y204,""))</f>
        <v>0.18370413312833817</v>
      </c>
      <c r="AQ204" s="13"/>
      <c r="AR204" s="752"/>
      <c r="AS204" s="551">
        <f>IF(IFERROR(Реестр!$AI204*1000,"")=0,"",IFERROR(Реестр!$AI204*1000,""))</f>
        <v>4251.7006802721089</v>
      </c>
      <c r="AT204" s="5">
        <f>IF(IFERROR(Реестр!$AS204/80,"")=0,"",IFERROR(Реестр!$AS204/80,""))</f>
        <v>53.146258503401363</v>
      </c>
      <c r="AU204" s="4">
        <f t="shared" si="18"/>
        <v>1728.1152000000002</v>
      </c>
      <c r="AV204" s="4">
        <f t="shared" si="19"/>
        <v>-1302.9451319727893</v>
      </c>
      <c r="AX204" s="4">
        <f t="shared" si="20"/>
        <v>4110</v>
      </c>
      <c r="AY204" s="630">
        <f t="shared" si="17"/>
        <v>4110</v>
      </c>
      <c r="AZ204" s="4">
        <f t="shared" si="21"/>
        <v>4535.1700680272106</v>
      </c>
      <c r="BC204" s="4">
        <f>VLOOKUP(K204,'Справочные Данные'!$I$2:$J$262,2,0)</f>
        <v>23552</v>
      </c>
      <c r="BD204" s="4" t="str">
        <f>VLOOKUP(BC204,Z_SD_CUSTOMER!$A$2:$K$1599,10,0)</f>
        <v>37</v>
      </c>
      <c r="BE204" s="4" t="str">
        <f>VLOOKUP(BC204,Z_SD_CUSTOMER!$A$2:$L$1599,11,0)</f>
        <v>VOLGA</v>
      </c>
      <c r="BF204" s="4" t="str">
        <f>VLOOKUP(BC204,Z_SD_CUSTOMER!$A$2:$K$1599,11,0)</f>
        <v>VOLGA</v>
      </c>
      <c r="BG204" s="4">
        <v>1390</v>
      </c>
      <c r="BI204" s="493"/>
    </row>
    <row r="205" spans="1:61" s="4" customFormat="1" ht="53.25" hidden="1">
      <c r="A205" s="176">
        <v>44483</v>
      </c>
      <c r="B205" s="89" t="s">
        <v>58</v>
      </c>
      <c r="C205" s="30"/>
      <c r="D205" s="106" t="s">
        <v>250</v>
      </c>
      <c r="E205" s="4" t="s">
        <v>2938</v>
      </c>
      <c r="F205" s="493"/>
      <c r="G205" s="140" t="s">
        <v>391</v>
      </c>
      <c r="H205" s="140" t="s">
        <v>392</v>
      </c>
      <c r="J205" s="127"/>
      <c r="K205" s="646" t="s">
        <v>449</v>
      </c>
      <c r="M205" s="72">
        <v>44488</v>
      </c>
      <c r="N205" s="72"/>
      <c r="S205" s="5">
        <v>1</v>
      </c>
      <c r="T205" s="5">
        <v>59</v>
      </c>
      <c r="U205" s="5"/>
      <c r="V205" s="4">
        <v>2004409</v>
      </c>
      <c r="W205" s="4">
        <v>201482075</v>
      </c>
      <c r="X205" s="16" t="s">
        <v>275</v>
      </c>
      <c r="Y205" s="17">
        <v>14400.96</v>
      </c>
      <c r="AC205" s="4">
        <v>4110</v>
      </c>
      <c r="AE205" s="13" t="str">
        <f>IF((Реестр!$AA205+Реестр!$AB205+Реестр!$AD205)=0,"",(Реестр!$AA205+Реестр!$AB205+Реестр!$AD205))</f>
        <v/>
      </c>
      <c r="AF205" s="6"/>
      <c r="AG205" s="13" t="str">
        <f>IF(IFERROR((Реестр!$AE205-Реестр!$AF205), "")=0,"",IFERROR(Реестр!$AE205-Реестр!$AF205, ""))</f>
        <v/>
      </c>
      <c r="AH205" s="534" t="str">
        <f>IF(IFERROR((Реестр!$AE205/Реестр!$AF205)-100%, "")=0,"",IFERROR((Реестр!$AE205/Реестр!$AF205)-100%, ""))</f>
        <v/>
      </c>
      <c r="AI205" s="448">
        <f>IF(IFERROR(Реестр!$AN205/Реестр!$T205,"")=0,"",IFERROR(Реестр!$AN205/Реестр!$T205,""))</f>
        <v>4.2517006802721093</v>
      </c>
      <c r="AJ205" s="10"/>
      <c r="AK205" s="448" t="str">
        <f>IFERROR(Реестр!$AN205/Реестр!$U205,"")</f>
        <v/>
      </c>
      <c r="AL205" s="594" t="s">
        <v>1057</v>
      </c>
      <c r="AM205" s="594" t="s">
        <v>1060</v>
      </c>
      <c r="AN205" s="630">
        <f>((T205/(T205++T206+T207+T208+T209+T210+T212+T211+T213+T214+T215+T216+T217+T218+T219+T220+T221+T197+T198+T199+T200+T201+T202+T203+T204)*AE197))</f>
        <v>250.85034013605443</v>
      </c>
      <c r="AO205" s="535">
        <f>IF(IFERROR(AZ205/Реестр!$Y205,"")=0,"",IFERROR(AZ205/Реестр!$Y205,""))</f>
        <v>0.30281664140002157</v>
      </c>
      <c r="AQ205" s="13"/>
      <c r="AR205" s="752"/>
      <c r="AS205" s="551">
        <f>IF(IFERROR(Реестр!$AI205*1000,"")=0,"",IFERROR(Реестр!$AI205*1000,""))</f>
        <v>4251.7006802721089</v>
      </c>
      <c r="AT205" s="5">
        <f>IF(IFERROR(Реестр!$AS205/80,"")=0,"",IFERROR(Реестр!$AS205/80,""))</f>
        <v>53.146258503401363</v>
      </c>
      <c r="AU205" s="4">
        <f t="shared" si="18"/>
        <v>1008.0672000000001</v>
      </c>
      <c r="AV205" s="4">
        <f t="shared" si="19"/>
        <v>-757.21685986394561</v>
      </c>
      <c r="AX205" s="4">
        <f t="shared" si="20"/>
        <v>4110</v>
      </c>
      <c r="AY205" s="630">
        <f t="shared" si="17"/>
        <v>4110</v>
      </c>
      <c r="AZ205" s="4">
        <f t="shared" si="21"/>
        <v>4360.850340136054</v>
      </c>
      <c r="BC205" s="4">
        <f>VLOOKUP(K205,'Справочные Данные'!$I$2:$J$262,2,0)</f>
        <v>63863</v>
      </c>
      <c r="BD205" s="4" t="str">
        <f>VLOOKUP(BC205,Z_SD_CUSTOMER!$A$2:$K$1599,10,0)</f>
        <v>23</v>
      </c>
      <c r="BE205" s="4" t="str">
        <f>VLOOKUP(BC205,Z_SD_CUSTOMER!$A$2:$L$1599,11,0)</f>
        <v>SOUTHERN</v>
      </c>
      <c r="BF205" s="4" t="str">
        <f>VLOOKUP(BC205,Z_SD_CUSTOMER!$A$2:$K$1599,11,0)</f>
        <v>SOUTHERN</v>
      </c>
      <c r="BG205" s="4">
        <v>1390</v>
      </c>
      <c r="BI205" s="493"/>
    </row>
    <row r="206" spans="1:61" s="4" customFormat="1" ht="53.25" hidden="1">
      <c r="A206" s="176">
        <v>44483</v>
      </c>
      <c r="B206" s="89" t="s">
        <v>58</v>
      </c>
      <c r="C206" s="30"/>
      <c r="D206" s="106" t="s">
        <v>250</v>
      </c>
      <c r="E206" s="4" t="s">
        <v>2938</v>
      </c>
      <c r="F206" s="493"/>
      <c r="G206" s="140" t="s">
        <v>391</v>
      </c>
      <c r="H206" s="140" t="s">
        <v>392</v>
      </c>
      <c r="J206" s="127"/>
      <c r="K206" s="646" t="s">
        <v>449</v>
      </c>
      <c r="M206" s="72">
        <v>44488</v>
      </c>
      <c r="N206" s="72"/>
      <c r="S206" s="5">
        <v>1</v>
      </c>
      <c r="T206" s="5">
        <v>111</v>
      </c>
      <c r="U206" s="5"/>
      <c r="V206" s="4">
        <v>2004406</v>
      </c>
      <c r="W206" s="4">
        <v>201482076</v>
      </c>
      <c r="X206" s="16" t="s">
        <v>276</v>
      </c>
      <c r="Y206" s="17">
        <v>27258.959999999999</v>
      </c>
      <c r="AC206" s="4">
        <v>4110</v>
      </c>
      <c r="AE206" s="13" t="str">
        <f>IF((Реестр!$AA206+Реестр!$AB206+Реестр!$AD206)=0,"",(Реестр!$AA206+Реестр!$AB206+Реестр!$AD206))</f>
        <v/>
      </c>
      <c r="AF206" s="6"/>
      <c r="AG206" s="13" t="str">
        <f>IF(IFERROR((Реестр!$AE206-Реестр!$AF206), "")=0,"",IFERROR(Реестр!$AE206-Реестр!$AF206, ""))</f>
        <v/>
      </c>
      <c r="AH206" s="534" t="str">
        <f>IF(IFERROR((Реестр!$AE206/Реестр!$AF206)-100%, "")=0,"",IFERROR((Реестр!$AE206/Реестр!$AF206)-100%, ""))</f>
        <v/>
      </c>
      <c r="AI206" s="448">
        <f>IF(IFERROR(Реестр!$AN206/Реестр!$T206,"")=0,"",IFERROR(Реестр!$AN206/Реестр!$T206,""))</f>
        <v>4.2517006802721093</v>
      </c>
      <c r="AJ206" s="10"/>
      <c r="AK206" s="448" t="str">
        <f>IFERROR(Реестр!$AN206/Реестр!$U206,"")</f>
        <v/>
      </c>
      <c r="AL206" s="594" t="s">
        <v>1057</v>
      </c>
      <c r="AM206" s="594" t="s">
        <v>1060</v>
      </c>
      <c r="AN206" s="630">
        <f>((T206/(T206+T207+T208+T209+T210+T211+T212+T213+T214+T215+T216+T219+T217+T218+T220+T221+T197+T198+T200+T201+T199+T202+T203+T204+T205)*AE197))</f>
        <v>471.9387755102041</v>
      </c>
      <c r="AO206" s="535">
        <f>IF(IFERROR(AZ206/Реестр!$Y206,"")=0,"",IFERROR(AZ206/Реестр!$Y206,""))</f>
        <v>0.16808927323383593</v>
      </c>
      <c r="AQ206" s="13"/>
      <c r="AR206" s="752"/>
      <c r="AS206" s="551">
        <f>IF(IFERROR(Реестр!$AI206*1000,"")=0,"",IFERROR(Реестр!$AI206*1000,""))</f>
        <v>4251.7006802721089</v>
      </c>
      <c r="AT206" s="5">
        <f>IF(IFERROR(Реестр!$AS206/80,"")=0,"",IFERROR(Реестр!$AS206/80,""))</f>
        <v>53.146258503401363</v>
      </c>
      <c r="AU206" s="4">
        <f t="shared" si="18"/>
        <v>1908.1272000000001</v>
      </c>
      <c r="AV206" s="4">
        <f t="shared" si="19"/>
        <v>-1436.188424489796</v>
      </c>
      <c r="AX206" s="4">
        <f t="shared" si="20"/>
        <v>4110</v>
      </c>
      <c r="AY206" s="630">
        <f t="shared" si="17"/>
        <v>4110</v>
      </c>
      <c r="AZ206" s="4">
        <f t="shared" si="21"/>
        <v>4581.9387755102043</v>
      </c>
      <c r="BC206" s="4">
        <f>VLOOKUP(K206,'Справочные Данные'!$I$2:$J$262,2,0)</f>
        <v>63863</v>
      </c>
      <c r="BD206" s="4" t="str">
        <f>VLOOKUP(BC206,Z_SD_CUSTOMER!$A$2:$K$1599,10,0)</f>
        <v>23</v>
      </c>
      <c r="BE206" s="4" t="str">
        <f>VLOOKUP(BC206,Z_SD_CUSTOMER!$A$2:$L$1599,11,0)</f>
        <v>SOUTHERN</v>
      </c>
      <c r="BF206" s="4" t="str">
        <f>VLOOKUP(BC206,Z_SD_CUSTOMER!$A$2:$K$1599,11,0)</f>
        <v>SOUTHERN</v>
      </c>
      <c r="BG206" s="4">
        <v>1390</v>
      </c>
      <c r="BI206" s="493"/>
    </row>
    <row r="207" spans="1:61" s="4" customFormat="1" ht="53.25" hidden="1">
      <c r="A207" s="176">
        <v>44483</v>
      </c>
      <c r="B207" s="89" t="s">
        <v>58</v>
      </c>
      <c r="C207" s="30"/>
      <c r="D207" s="106" t="s">
        <v>250</v>
      </c>
      <c r="E207" s="4" t="s">
        <v>2938</v>
      </c>
      <c r="F207" s="493"/>
      <c r="G207" s="140" t="s">
        <v>391</v>
      </c>
      <c r="H207" s="140" t="s">
        <v>392</v>
      </c>
      <c r="J207" s="127"/>
      <c r="K207" s="646" t="s">
        <v>450</v>
      </c>
      <c r="M207" s="72">
        <v>44488</v>
      </c>
      <c r="N207" s="72"/>
      <c r="S207" s="5">
        <v>1</v>
      </c>
      <c r="T207" s="5">
        <v>84</v>
      </c>
      <c r="U207" s="5"/>
      <c r="V207" s="4">
        <v>2004405</v>
      </c>
      <c r="W207" s="4">
        <v>201482077</v>
      </c>
      <c r="X207" s="16" t="s">
        <v>279</v>
      </c>
      <c r="Y207" s="17">
        <v>20572.8</v>
      </c>
      <c r="AC207" s="4">
        <v>4820</v>
      </c>
      <c r="AE207" s="13" t="str">
        <f>IF((Реестр!$AA207+Реестр!$AB207+Реестр!$AD207)=0,"",(Реестр!$AA207+Реестр!$AB207+Реестр!$AD207))</f>
        <v/>
      </c>
      <c r="AF207" s="6"/>
      <c r="AG207" s="13" t="str">
        <f>IF(IFERROR((Реестр!$AE207-Реестр!$AF207), "")=0,"",IFERROR(Реестр!$AE207-Реестр!$AF207, ""))</f>
        <v/>
      </c>
      <c r="AH207" s="534" t="str">
        <f>IF(IFERROR((Реестр!$AE207/Реестр!$AF207)-100%, "")=0,"",IFERROR((Реестр!$AE207/Реестр!$AF207)-100%, ""))</f>
        <v/>
      </c>
      <c r="AI207" s="448">
        <f>IF(IFERROR(Реестр!$AN207/Реестр!$T207,"")=0,"",IFERROR(Реестр!$AN207/Реестр!$T207,""))</f>
        <v>4.2517006802721085</v>
      </c>
      <c r="AJ207" s="10"/>
      <c r="AK207" s="448" t="str">
        <f>IFERROR(Реестр!$AN207/Реестр!$U207,"")</f>
        <v/>
      </c>
      <c r="AL207" s="594" t="s">
        <v>1059</v>
      </c>
      <c r="AM207" s="594" t="s">
        <v>1061</v>
      </c>
      <c r="AN207" s="630">
        <f>((T207/(T207+T208+T209+T210+T211+T212+T213+T214+T215+T216+T217+T218+T219+T220+T221+T197+T198+T199+T200+T201+T202+T204+T203+T205+T206)*AE197))</f>
        <v>357.14285714285711</v>
      </c>
      <c r="AO207" s="535">
        <f>IF(IFERROR(AZ207/Реестр!$Y207,"")=0,"",IFERROR(AZ207/Реестр!$Y207,""))</f>
        <v>0.25164989000733284</v>
      </c>
      <c r="AQ207" s="13"/>
      <c r="AR207" s="752"/>
      <c r="AS207" s="551">
        <f>IF(IFERROR(Реестр!$AI207*1000,"")=0,"",IFERROR(Реестр!$AI207*1000,""))</f>
        <v>4251.700680272108</v>
      </c>
      <c r="AT207" s="5">
        <f>IF(IFERROR(Реестр!$AS207/80,"")=0,"",IFERROR(Реестр!$AS207/80,""))</f>
        <v>53.146258503401349</v>
      </c>
      <c r="AU207" s="4">
        <f t="shared" si="18"/>
        <v>1440.096</v>
      </c>
      <c r="AV207" s="4">
        <f t="shared" si="19"/>
        <v>-1082.9531428571429</v>
      </c>
      <c r="AX207" s="4">
        <f t="shared" si="20"/>
        <v>4820</v>
      </c>
      <c r="AY207" s="630">
        <f t="shared" si="17"/>
        <v>4820</v>
      </c>
      <c r="AZ207" s="4">
        <f t="shared" si="21"/>
        <v>5177.1428571428569</v>
      </c>
      <c r="BC207" s="4">
        <f>VLOOKUP(K207,'Справочные Данные'!$I$2:$J$262,2,0)</f>
        <v>63864</v>
      </c>
      <c r="BD207" s="4" t="str">
        <f>VLOOKUP(BC207,Z_SD_CUSTOMER!$A$2:$K$1599,10,0)</f>
        <v>26</v>
      </c>
      <c r="BE207" s="4" t="str">
        <f>VLOOKUP(BC207,Z_SD_CUSTOMER!$A$2:$L$1599,11,0)</f>
        <v>NORTH CAUC</v>
      </c>
      <c r="BF207" s="4" t="str">
        <f>VLOOKUP(BC207,Z_SD_CUSTOMER!$A$2:$K$1599,11,0)</f>
        <v>NORTH CAUC</v>
      </c>
      <c r="BG207" s="4">
        <v>1390</v>
      </c>
      <c r="BI207" s="493"/>
    </row>
    <row r="208" spans="1:61" s="4" customFormat="1" ht="53.25" hidden="1">
      <c r="A208" s="176">
        <v>44483</v>
      </c>
      <c r="B208" s="89" t="s">
        <v>58</v>
      </c>
      <c r="C208" s="30"/>
      <c r="D208" s="106" t="s">
        <v>250</v>
      </c>
      <c r="E208" s="4" t="s">
        <v>2938</v>
      </c>
      <c r="F208" s="493"/>
      <c r="G208" s="140" t="s">
        <v>391</v>
      </c>
      <c r="H208" s="140" t="s">
        <v>392</v>
      </c>
      <c r="J208" s="127"/>
      <c r="K208" s="646" t="s">
        <v>444</v>
      </c>
      <c r="M208" s="72">
        <v>44488</v>
      </c>
      <c r="N208" s="72"/>
      <c r="S208" s="5">
        <v>1</v>
      </c>
      <c r="T208" s="5">
        <v>136</v>
      </c>
      <c r="U208" s="5"/>
      <c r="V208" s="4">
        <v>2004417</v>
      </c>
      <c r="W208" s="4">
        <v>201482078</v>
      </c>
      <c r="X208" s="16" t="s">
        <v>283</v>
      </c>
      <c r="Y208" s="17">
        <v>33430.800000000003</v>
      </c>
      <c r="AC208" s="4">
        <v>5190</v>
      </c>
      <c r="AE208" s="13" t="str">
        <f>IF((Реестр!$AA208+Реестр!$AB208+Реестр!$AD208)=0,"",(Реестр!$AA208+Реестр!$AB208+Реестр!$AD208))</f>
        <v/>
      </c>
      <c r="AF208" s="6"/>
      <c r="AG208" s="13" t="str">
        <f>IF(IFERROR((Реестр!$AE208-Реестр!$AF208), "")=0,"",IFERROR(Реестр!$AE208-Реестр!$AF208, ""))</f>
        <v/>
      </c>
      <c r="AH208" s="534" t="str">
        <f>IF(IFERROR((Реестр!$AE208/Реестр!$AF208)-100%, "")=0,"",IFERROR((Реестр!$AE208/Реестр!$AF208)-100%, ""))</f>
        <v/>
      </c>
      <c r="AI208" s="448">
        <f>IF(IFERROR(Реестр!$AN208/Реестр!$T208,"")=0,"",IFERROR(Реестр!$AN208/Реестр!$T208,""))</f>
        <v>4.2900042900042896</v>
      </c>
      <c r="AJ208" s="10"/>
      <c r="AK208" s="448" t="str">
        <f>IFERROR(Реестр!$AN208/Реестр!$U208,"")</f>
        <v/>
      </c>
      <c r="AL208" s="594" t="s">
        <v>1062</v>
      </c>
      <c r="AM208" s="594" t="s">
        <v>1064</v>
      </c>
      <c r="AN208" s="630">
        <f>((T208/(T208+T209+T210+T211+T212+T213+T216+T214+T215+T216+T217+T218+T219+T220+T221+T197+T198+T199+T201+T202+T203+T204+T205+T206+T207)*AE197))</f>
        <v>583.4405834405834</v>
      </c>
      <c r="AO208" s="535">
        <f>IF(IFERROR(AZ208/Реестр!$Y208,"")=0,"",IFERROR(AZ208/Реестр!$Y208,""))</f>
        <v>0.17269824782657259</v>
      </c>
      <c r="AQ208" s="13"/>
      <c r="AR208" s="752"/>
      <c r="AS208" s="551">
        <f>IF(IFERROR(Реестр!$AI208*1000,"")=0,"",IFERROR(Реестр!$AI208*1000,""))</f>
        <v>4290.0042900042899</v>
      </c>
      <c r="AT208" s="5">
        <f>IF(IFERROR(Реестр!$AS208/80,"")=0,"",IFERROR(Реестр!$AS208/80,""))</f>
        <v>53.625053625053624</v>
      </c>
      <c r="AU208" s="4">
        <f t="shared" si="18"/>
        <v>2340.1560000000004</v>
      </c>
      <c r="AV208" s="4">
        <f t="shared" si="19"/>
        <v>-1756.715416559417</v>
      </c>
      <c r="AX208" s="4">
        <f t="shared" si="20"/>
        <v>5190</v>
      </c>
      <c r="AY208" s="630">
        <f t="shared" si="17"/>
        <v>5190</v>
      </c>
      <c r="AZ208" s="4">
        <f t="shared" si="21"/>
        <v>5773.4405834405834</v>
      </c>
      <c r="BC208" s="4">
        <f>VLOOKUP(K208,'Справочные Данные'!$I$2:$J$262,2,0)</f>
        <v>63857</v>
      </c>
      <c r="BD208" s="4" t="str">
        <f>VLOOKUP(BC208,Z_SD_CUSTOMER!$A$2:$K$1599,10,0)</f>
        <v>03</v>
      </c>
      <c r="BE208" s="4" t="str">
        <f>VLOOKUP(BC208,Z_SD_CUSTOMER!$A$2:$L$1599,11,0)</f>
        <v>URAL</v>
      </c>
      <c r="BF208" s="4" t="str">
        <f>VLOOKUP(BC208,Z_SD_CUSTOMER!$A$2:$K$1599,11,0)</f>
        <v>URAL</v>
      </c>
      <c r="BG208" s="4">
        <v>1390</v>
      </c>
      <c r="BI208" s="493"/>
    </row>
    <row r="209" spans="1:61" s="4" customFormat="1" ht="53.25" hidden="1">
      <c r="A209" s="176">
        <v>44483</v>
      </c>
      <c r="B209" s="89" t="s">
        <v>58</v>
      </c>
      <c r="C209" s="30"/>
      <c r="D209" s="106" t="s">
        <v>250</v>
      </c>
      <c r="E209" s="4" t="s">
        <v>2938</v>
      </c>
      <c r="F209" s="493"/>
      <c r="G209" s="140" t="s">
        <v>391</v>
      </c>
      <c r="H209" s="140" t="s">
        <v>392</v>
      </c>
      <c r="J209" s="127"/>
      <c r="K209" s="646" t="s">
        <v>444</v>
      </c>
      <c r="M209" s="72">
        <v>44488</v>
      </c>
      <c r="N209" s="72"/>
      <c r="S209" s="5">
        <v>1</v>
      </c>
      <c r="T209" s="5">
        <v>225</v>
      </c>
      <c r="U209" s="5"/>
      <c r="V209" s="17">
        <v>2004416</v>
      </c>
      <c r="W209" s="4">
        <v>201482079</v>
      </c>
      <c r="X209" s="16" t="s">
        <v>284</v>
      </c>
      <c r="Y209" s="17">
        <v>55546.559999999998</v>
      </c>
      <c r="AC209" s="4">
        <v>5190</v>
      </c>
      <c r="AE209" s="13" t="str">
        <f>IF((Реестр!$AA209+Реестр!$AB209+Реестр!$AD209)=0,"",(Реестр!$AA209+Реестр!$AB209+Реестр!$AD209))</f>
        <v/>
      </c>
      <c r="AF209" s="6"/>
      <c r="AG209" s="13" t="str">
        <f>IF(IFERROR((Реестр!$AE209-Реестр!$AF209), "")=0,"",IFERROR(Реестр!$AE209-Реестр!$AF209, ""))</f>
        <v/>
      </c>
      <c r="AH209" s="534" t="str">
        <f>IF(IFERROR((Реестр!$AE209/Реестр!$AF209)-100%, "")=0,"",IFERROR((Реестр!$AE209/Реестр!$AF209)-100%, ""))</f>
        <v/>
      </c>
      <c r="AI209" s="448">
        <f>IF(IFERROR(Реестр!$AN209/Реестр!$T209,"")=0,"",IFERROR(Реестр!$AN209/Реестр!$T209,""))</f>
        <v>4.2517006802721085</v>
      </c>
      <c r="AJ209" s="10"/>
      <c r="AK209" s="448" t="str">
        <f>IFERROR(Реестр!$AN209/Реестр!$U209,"")</f>
        <v/>
      </c>
      <c r="AL209" s="594" t="s">
        <v>1062</v>
      </c>
      <c r="AM209" s="594" t="s">
        <v>1064</v>
      </c>
      <c r="AN209" s="630">
        <f>((T209/(T209+T210+T211+T212+T213+T214+T215+T216+T217+T218+T219+T220+T221+T197+T198+T199+T200+T201+T202+T203+T204+T205+T206+T207+T208)*AE197))</f>
        <v>956.63265306122446</v>
      </c>
      <c r="AO209" s="535">
        <f>IF(IFERROR(AZ209/Реестр!$Y209,"")=0,"",IFERROR(AZ209/Реестр!$Y209,""))</f>
        <v>0.11065730538599014</v>
      </c>
      <c r="AQ209" s="13"/>
      <c r="AR209" s="752"/>
      <c r="AS209" s="551">
        <f>IF(IFERROR(Реестр!$AI209*1000,"")=0,"",IFERROR(Реестр!$AI209*1000,""))</f>
        <v>4251.700680272108</v>
      </c>
      <c r="AT209" s="5">
        <f>IF(IFERROR(Реестр!$AS209/80,"")=0,"",IFERROR(Реестр!$AS209/80,""))</f>
        <v>53.146258503401349</v>
      </c>
      <c r="AU209" s="4">
        <f t="shared" si="18"/>
        <v>3888.2592000000004</v>
      </c>
      <c r="AV209" s="4">
        <f t="shared" si="19"/>
        <v>-2931.6265469387758</v>
      </c>
      <c r="AX209" s="4">
        <f t="shared" si="20"/>
        <v>5190</v>
      </c>
      <c r="AY209" s="630">
        <f t="shared" si="17"/>
        <v>5190</v>
      </c>
      <c r="AZ209" s="4">
        <f t="shared" si="21"/>
        <v>6146.6326530612241</v>
      </c>
      <c r="BC209" s="4">
        <f>VLOOKUP(K209,'Справочные Данные'!$I$2:$J$262,2,0)</f>
        <v>63857</v>
      </c>
      <c r="BD209" s="4" t="str">
        <f>VLOOKUP(BC209,Z_SD_CUSTOMER!$A$2:$K$1599,10,0)</f>
        <v>03</v>
      </c>
      <c r="BE209" s="4" t="str">
        <f>VLOOKUP(BC209,Z_SD_CUSTOMER!$A$2:$L$1599,11,0)</f>
        <v>URAL</v>
      </c>
      <c r="BF209" s="4" t="str">
        <f>VLOOKUP(BC209,Z_SD_CUSTOMER!$A$2:$K$1599,11,0)</f>
        <v>URAL</v>
      </c>
      <c r="BG209" s="4">
        <v>1390</v>
      </c>
      <c r="BI209" s="493"/>
    </row>
    <row r="210" spans="1:61" s="4" customFormat="1" ht="53.25" hidden="1">
      <c r="A210" s="176">
        <v>44483</v>
      </c>
      <c r="B210" s="89" t="s">
        <v>58</v>
      </c>
      <c r="C210" s="30"/>
      <c r="D210" s="106" t="s">
        <v>250</v>
      </c>
      <c r="E210" s="4" t="s">
        <v>2938</v>
      </c>
      <c r="F210" s="493"/>
      <c r="G210" s="140" t="s">
        <v>391</v>
      </c>
      <c r="H210" s="140" t="s">
        <v>392</v>
      </c>
      <c r="J210" s="127"/>
      <c r="K210" s="646" t="s">
        <v>455</v>
      </c>
      <c r="M210" s="72">
        <v>44488</v>
      </c>
      <c r="N210" s="72"/>
      <c r="S210" s="5">
        <v>2</v>
      </c>
      <c r="T210" s="5">
        <v>451</v>
      </c>
      <c r="U210" s="5"/>
      <c r="V210" s="4">
        <v>2004420</v>
      </c>
      <c r="W210" s="4">
        <v>201482080</v>
      </c>
      <c r="X210" s="16" t="s">
        <v>285</v>
      </c>
      <c r="Y210" s="17">
        <v>111436.17</v>
      </c>
      <c r="AC210" s="4">
        <f>4000*2</f>
        <v>8000</v>
      </c>
      <c r="AE210" s="13" t="str">
        <f>IF((Реестр!$AA210+Реестр!$AB210+Реестр!$AD210)=0,"",(Реестр!$AA210+Реестр!$AB210+Реестр!$AD210))</f>
        <v/>
      </c>
      <c r="AF210" s="6"/>
      <c r="AG210" s="13" t="str">
        <f>IF(IFERROR((Реестр!$AE210-Реестр!$AF210), "")=0,"",IFERROR(Реестр!$AE210-Реестр!$AF210, ""))</f>
        <v/>
      </c>
      <c r="AH210" s="534" t="str">
        <f>IF(IFERROR((Реестр!$AE210/Реестр!$AF210)-100%, "")=0,"",IFERROR((Реестр!$AE210/Реестр!$AF210)-100%, ""))</f>
        <v/>
      </c>
      <c r="AI210" s="448">
        <f>IF(IFERROR(Реестр!$AN210/Реестр!$T210,"")=0,"",IFERROR(Реестр!$AN210/Реестр!$T210,""))</f>
        <v>4.2517006802721085</v>
      </c>
      <c r="AJ210" s="10"/>
      <c r="AK210" s="448" t="str">
        <f>IFERROR(Реестр!$AN210/Реестр!$U210,"")</f>
        <v/>
      </c>
      <c r="AL210" s="594" t="s">
        <v>1063</v>
      </c>
      <c r="AM210" s="594" t="s">
        <v>1065</v>
      </c>
      <c r="AN210" s="630">
        <f>((T210/(T210+T211+T212+T213+T214+T215+T216+T217+T218+T221+T197+T198+T199+T200+T202+T203+T201+T204+T205+T206+T207+T208+T209+T219+T220)*AE197))</f>
        <v>1917.517006802721</v>
      </c>
      <c r="AO210" s="535">
        <f>IF(IFERROR(AZ210/Реестр!$Y210,"")=0,"",IFERROR(AZ210/Реестр!$Y210,""))</f>
        <v>8.899728882285457E-2</v>
      </c>
      <c r="AQ210" s="13"/>
      <c r="AR210" s="752"/>
      <c r="AS210" s="551">
        <f>IF(IFERROR(Реестр!$AI210*1000,"")=0,"",IFERROR(Реестр!$AI210*1000,""))</f>
        <v>4251.700680272108</v>
      </c>
      <c r="AT210" s="5">
        <f>IF(IFERROR(Реестр!$AS210/80,"")=0,"",IFERROR(Реестр!$AS210/80,""))</f>
        <v>53.146258503401349</v>
      </c>
      <c r="AU210" s="4">
        <f t="shared" si="18"/>
        <v>7800.5319000000009</v>
      </c>
      <c r="AV210" s="4">
        <f t="shared" si="19"/>
        <v>-5883.0148931972799</v>
      </c>
      <c r="AX210" s="4">
        <f t="shared" si="20"/>
        <v>8000</v>
      </c>
      <c r="AY210" s="630">
        <f t="shared" si="17"/>
        <v>8000</v>
      </c>
      <c r="AZ210" s="4">
        <f t="shared" si="21"/>
        <v>9917.5170068027219</v>
      </c>
      <c r="BC210" s="4">
        <f>VLOOKUP(K210,'Справочные Данные'!$I$2:$J$262,2,0)</f>
        <v>63869</v>
      </c>
      <c r="BD210" s="4" t="str">
        <f>VLOOKUP(BC210,Z_SD_CUSTOMER!$A$2:$K$1599,10,0)</f>
        <v>63</v>
      </c>
      <c r="BE210" s="4" t="str">
        <f>VLOOKUP(BC210,Z_SD_CUSTOMER!$A$2:$L$1599,11,0)</f>
        <v>VOLGA</v>
      </c>
      <c r="BF210" s="4" t="str">
        <f>VLOOKUP(BC210,Z_SD_CUSTOMER!$A$2:$K$1599,11,0)</f>
        <v>VOLGA</v>
      </c>
      <c r="BG210" s="4">
        <v>1390</v>
      </c>
      <c r="BI210" s="493"/>
    </row>
    <row r="211" spans="1:61" s="4" customFormat="1" ht="53.25" hidden="1">
      <c r="A211" s="176">
        <v>44483</v>
      </c>
      <c r="B211" s="89" t="s">
        <v>58</v>
      </c>
      <c r="C211" s="30"/>
      <c r="D211" s="106" t="s">
        <v>250</v>
      </c>
      <c r="E211" s="4" t="s">
        <v>2938</v>
      </c>
      <c r="F211" s="493"/>
      <c r="G211" s="140" t="s">
        <v>391</v>
      </c>
      <c r="H211" s="140" t="s">
        <v>392</v>
      </c>
      <c r="J211" s="127"/>
      <c r="K211" s="646" t="s">
        <v>455</v>
      </c>
      <c r="M211" s="72">
        <v>44488</v>
      </c>
      <c r="N211" s="72"/>
      <c r="S211" s="5">
        <v>1</v>
      </c>
      <c r="T211" s="5">
        <v>206</v>
      </c>
      <c r="U211" s="5"/>
      <c r="V211" s="4">
        <v>2004421</v>
      </c>
      <c r="W211" s="4">
        <v>201482081</v>
      </c>
      <c r="X211" s="16" t="s">
        <v>286</v>
      </c>
      <c r="Y211" s="17">
        <v>50917.68</v>
      </c>
      <c r="AC211" s="4">
        <v>4000</v>
      </c>
      <c r="AE211" s="13" t="str">
        <f>IF((Реестр!$AA211+Реестр!$AB211+Реестр!$AD211)=0,"",(Реестр!$AA211+Реестр!$AB211+Реестр!$AD211))</f>
        <v/>
      </c>
      <c r="AF211" s="6"/>
      <c r="AG211" s="13" t="str">
        <f>IF(IFERROR((Реестр!$AE211-Реестр!$AF211), "")=0,"",IFERROR(Реестр!$AE211-Реестр!$AF211, ""))</f>
        <v/>
      </c>
      <c r="AH211" s="534" t="str">
        <f>IF(IFERROR((Реестр!$AE211/Реестр!$AF211)-100%, "")=0,"",IFERROR((Реестр!$AE211/Реестр!$AF211)-100%, ""))</f>
        <v/>
      </c>
      <c r="AI211" s="448">
        <f>IF(IFERROR(Реестр!$AN211/Реестр!$T211,"")=0,"",IFERROR(Реестр!$AN211/Реестр!$T211,""))</f>
        <v>4.2517006802721085</v>
      </c>
      <c r="AJ211" s="10"/>
      <c r="AK211" s="448" t="str">
        <f>IFERROR(Реестр!$AN211/Реестр!$U211,"")</f>
        <v/>
      </c>
      <c r="AL211" s="594" t="s">
        <v>1063</v>
      </c>
      <c r="AM211" s="594" t="s">
        <v>1065</v>
      </c>
      <c r="AN211" s="630">
        <f>((T211/(T211+T212+T213+T214+T215+T216+T217+T219+T220+T221+T197+T198+T202+T199+T200+T201+T203+T204+T205+T206+T207+T208+T209+T210+T218)*AE197))</f>
        <v>875.85034013605434</v>
      </c>
      <c r="AO211" s="535">
        <f>IF(IFERROR(AZ211/Реестр!$Y211,"")=0,"",IFERROR(AZ211/Реестр!$Y211,""))</f>
        <v>9.5759475689702556E-2</v>
      </c>
      <c r="AQ211" s="13"/>
      <c r="AR211" s="752"/>
      <c r="AS211" s="551">
        <f>IF(IFERROR(Реестр!$AI211*1000,"")=0,"",IFERROR(Реестр!$AI211*1000,""))</f>
        <v>4251.700680272108</v>
      </c>
      <c r="AT211" s="5">
        <f>IF(IFERROR(Реестр!$AS211/80,"")=0,"",IFERROR(Реестр!$AS211/80,""))</f>
        <v>53.146258503401349</v>
      </c>
      <c r="AU211" s="4">
        <f t="shared" si="18"/>
        <v>3564.2376000000004</v>
      </c>
      <c r="AV211" s="4">
        <f t="shared" si="19"/>
        <v>-2688.3872598639459</v>
      </c>
      <c r="AX211" s="4">
        <f t="shared" si="20"/>
        <v>4000</v>
      </c>
      <c r="AY211" s="630">
        <f t="shared" si="17"/>
        <v>4000</v>
      </c>
      <c r="AZ211" s="4">
        <f t="shared" si="21"/>
        <v>4875.850340136054</v>
      </c>
      <c r="BC211" s="4">
        <f>VLOOKUP(K211,'Справочные Данные'!$I$2:$J$262,2,0)</f>
        <v>63869</v>
      </c>
      <c r="BD211" s="4" t="str">
        <f>VLOOKUP(BC211,Z_SD_CUSTOMER!$A$2:$K$1599,10,0)</f>
        <v>63</v>
      </c>
      <c r="BE211" s="4" t="str">
        <f>VLOOKUP(BC211,Z_SD_CUSTOMER!$A$2:$L$1599,11,0)</f>
        <v>VOLGA</v>
      </c>
      <c r="BF211" s="4" t="str">
        <f>VLOOKUP(BC211,Z_SD_CUSTOMER!$A$2:$K$1599,11,0)</f>
        <v>VOLGA</v>
      </c>
      <c r="BG211" s="4">
        <v>1390</v>
      </c>
      <c r="BI211" s="493"/>
    </row>
    <row r="212" spans="1:61" s="4" customFormat="1" ht="53.25" hidden="1">
      <c r="A212" s="176">
        <v>44483</v>
      </c>
      <c r="B212" s="89" t="s">
        <v>58</v>
      </c>
      <c r="C212" s="30"/>
      <c r="D212" s="106" t="s">
        <v>250</v>
      </c>
      <c r="E212" s="4" t="s">
        <v>2938</v>
      </c>
      <c r="F212" s="493"/>
      <c r="G212" s="140" t="s">
        <v>391</v>
      </c>
      <c r="H212" s="140" t="s">
        <v>392</v>
      </c>
      <c r="J212" s="127"/>
      <c r="K212" s="646" t="s">
        <v>467</v>
      </c>
      <c r="M212" s="72">
        <v>44488</v>
      </c>
      <c r="N212" s="72"/>
      <c r="S212" s="5">
        <v>1</v>
      </c>
      <c r="T212" s="5">
        <v>63</v>
      </c>
      <c r="U212" s="5"/>
      <c r="V212" s="4">
        <v>2004429</v>
      </c>
      <c r="W212" s="4">
        <v>201482082</v>
      </c>
      <c r="X212" s="16" t="s">
        <v>289</v>
      </c>
      <c r="Y212" s="17">
        <v>15429.6</v>
      </c>
      <c r="AC212" s="4">
        <v>6230</v>
      </c>
      <c r="AE212" s="13" t="str">
        <f>IF((Реестр!$AA212+Реестр!$AB212+Реестр!$AD212)=0,"",(Реестр!$AA212+Реестр!$AB212+Реестр!$AD212))</f>
        <v/>
      </c>
      <c r="AF212" s="6"/>
      <c r="AG212" s="13" t="str">
        <f>IF(IFERROR((Реестр!$AE212-Реестр!$AF212), "")=0,"",IFERROR(Реестр!$AE212-Реестр!$AF212, ""))</f>
        <v/>
      </c>
      <c r="AH212" s="534" t="str">
        <f>IF(IFERROR((Реестр!$AE212/Реестр!$AF212)-100%, "")=0,"",IFERROR((Реестр!$AE212/Реестр!$AF212)-100%, ""))</f>
        <v/>
      </c>
      <c r="AI212" s="448">
        <f>IF(IFERROR(Реестр!$AN212/Реестр!$T212,"")=0,"",IFERROR(Реестр!$AN212/Реестр!$T212,""))</f>
        <v>4.2517006802721085</v>
      </c>
      <c r="AJ212" s="10"/>
      <c r="AK212" s="448" t="str">
        <f>IFERROR(Реестр!$AN212/Реестр!$U212,"")</f>
        <v/>
      </c>
      <c r="AL212" s="594" t="s">
        <v>1066</v>
      </c>
      <c r="AM212" s="594" t="s">
        <v>1067</v>
      </c>
      <c r="AN212" s="630">
        <f>((T212/(T212+T213+T214+T215+T216+T217+T218+T219+T220+T221+T197+T198+T199+T200+T201+T202+T203+T204+T205+T206+T207+T208+T209+T210+T211)*AE197))</f>
        <v>267.85714285714283</v>
      </c>
      <c r="AO212" s="535">
        <f>IF(IFERROR(AZ212/Реестр!$Y212,"")=0,"",IFERROR(AZ212/Реестр!$Y212,""))</f>
        <v>0.42112933211859949</v>
      </c>
      <c r="AQ212" s="13"/>
      <c r="AR212" s="752"/>
      <c r="AS212" s="551">
        <f>IF(IFERROR(Реестр!$AI212*1000,"")=0,"",IFERROR(Реестр!$AI212*1000,""))</f>
        <v>4251.700680272108</v>
      </c>
      <c r="AT212" s="5">
        <f>IF(IFERROR(Реестр!$AS212/80,"")=0,"",IFERROR(Реестр!$AS212/80,""))</f>
        <v>53.146258503401349</v>
      </c>
      <c r="AU212" s="4">
        <f t="shared" si="18"/>
        <v>1080.0720000000001</v>
      </c>
      <c r="AV212" s="4">
        <f t="shared" si="19"/>
        <v>-812.21485714285723</v>
      </c>
      <c r="AX212" s="4">
        <f t="shared" si="20"/>
        <v>6230</v>
      </c>
      <c r="AY212" s="630">
        <f t="shared" si="17"/>
        <v>6230</v>
      </c>
      <c r="AZ212" s="4">
        <f t="shared" si="21"/>
        <v>6497.8571428571431</v>
      </c>
      <c r="BC212" s="4">
        <f>VLOOKUP(K212,'Справочные Данные'!$I$2:$J$262,2,0)</f>
        <v>65063</v>
      </c>
      <c r="BD212" s="4" t="str">
        <f>VLOOKUP(BC212,Z_SD_CUSTOMER!$A$2:$K$1599,10,0)</f>
        <v>56</v>
      </c>
      <c r="BE212" s="4" t="str">
        <f>VLOOKUP(BC212,Z_SD_CUSTOMER!$A$2:$L$1599,11,0)</f>
        <v>VOLGA</v>
      </c>
      <c r="BF212" s="4" t="str">
        <f>VLOOKUP(BC212,Z_SD_CUSTOMER!$A$2:$K$1599,11,0)</f>
        <v>VOLGA</v>
      </c>
      <c r="BG212" s="4">
        <v>1390</v>
      </c>
      <c r="BI212" s="493"/>
    </row>
    <row r="213" spans="1:61" s="4" customFormat="1" ht="53.25" hidden="1">
      <c r="A213" s="176">
        <v>44483</v>
      </c>
      <c r="B213" s="89" t="s">
        <v>58</v>
      </c>
      <c r="C213" s="30"/>
      <c r="D213" s="106" t="s">
        <v>250</v>
      </c>
      <c r="E213" s="4" t="s">
        <v>2938</v>
      </c>
      <c r="F213" s="493"/>
      <c r="G213" s="140" t="s">
        <v>391</v>
      </c>
      <c r="H213" s="140" t="s">
        <v>392</v>
      </c>
      <c r="J213" s="127"/>
      <c r="K213" s="646" t="s">
        <v>467</v>
      </c>
      <c r="M213" s="72">
        <v>44488</v>
      </c>
      <c r="N213" s="72"/>
      <c r="S213" s="5">
        <v>1</v>
      </c>
      <c r="T213" s="5">
        <v>104</v>
      </c>
      <c r="U213" s="5"/>
      <c r="V213" s="4">
        <v>2004432</v>
      </c>
      <c r="W213" s="4">
        <v>201482083</v>
      </c>
      <c r="X213" s="16" t="s">
        <v>298</v>
      </c>
      <c r="Y213" s="17">
        <v>25716</v>
      </c>
      <c r="AC213" s="4">
        <v>6230</v>
      </c>
      <c r="AE213" s="13" t="str">
        <f>IF((Реестр!$AA213+Реестр!$AB213+Реестр!$AD213)=0,"",(Реестр!$AA213+Реестр!$AB213+Реестр!$AD213))</f>
        <v/>
      </c>
      <c r="AF213" s="6"/>
      <c r="AG213" s="13" t="str">
        <f>IF(IFERROR((Реестр!$AE213-Реестр!$AF213), "")=0,"",IFERROR(Реестр!$AE213-Реестр!$AF213, ""))</f>
        <v/>
      </c>
      <c r="AH213" s="534" t="str">
        <f>IF(IFERROR((Реестр!$AE213/Реестр!$AF213)-100%, "")=0,"",IFERROR((Реестр!$AE213/Реестр!$AF213)-100%, ""))</f>
        <v/>
      </c>
      <c r="AI213" s="448">
        <f>IF(IFERROR(Реестр!$AN213/Реестр!$T213,"")=0,"",IFERROR(Реестр!$AN213/Реестр!$T213,""))</f>
        <v>4.2517006802721093</v>
      </c>
      <c r="AJ213" s="10"/>
      <c r="AK213" s="448" t="str">
        <f>IFERROR(Реестр!$AN213/Реестр!$U213,"")</f>
        <v/>
      </c>
      <c r="AL213" s="594" t="s">
        <v>1066</v>
      </c>
      <c r="AM213" s="594" t="s">
        <v>1067</v>
      </c>
      <c r="AN213" s="630">
        <f>((T213/(T213++T214+T215+T216+T217+T218+T219+T220+T221+T197+T198+T199+T200+T201+T202+T203+T205+T204+T206+T207+T209+T208+T210+T211+T212)*AE197))</f>
        <v>442.17687074829934</v>
      </c>
      <c r="AO213" s="535">
        <f>IF(IFERROR(AZ213/Реестр!$Y213,"")=0,"",IFERROR(AZ213/Реестр!$Y213,""))</f>
        <v>0.25945624789035232</v>
      </c>
      <c r="AQ213" s="13"/>
      <c r="AR213" s="752"/>
      <c r="AS213" s="551">
        <f>IF(IFERROR(Реестр!$AI213*1000,"")=0,"",IFERROR(Реестр!$AI213*1000,""))</f>
        <v>4251.7006802721089</v>
      </c>
      <c r="AT213" s="5">
        <f>IF(IFERROR(Реестр!$AS213/80,"")=0,"",IFERROR(Реестр!$AS213/80,""))</f>
        <v>53.146258503401363</v>
      </c>
      <c r="AU213" s="4">
        <f t="shared" si="18"/>
        <v>1800.1200000000001</v>
      </c>
      <c r="AV213" s="4">
        <f t="shared" si="19"/>
        <v>-1357.9431292517008</v>
      </c>
      <c r="AX213" s="4">
        <f t="shared" si="20"/>
        <v>6230</v>
      </c>
      <c r="AY213" s="630">
        <f t="shared" si="17"/>
        <v>6230</v>
      </c>
      <c r="AZ213" s="4">
        <f t="shared" si="21"/>
        <v>6672.1768707482997</v>
      </c>
      <c r="BC213" s="4">
        <f>VLOOKUP(K213,'Справочные Данные'!$I$2:$J$262,2,0)</f>
        <v>65063</v>
      </c>
      <c r="BD213" s="4" t="str">
        <f>VLOOKUP(BC213,Z_SD_CUSTOMER!$A$2:$K$1599,10,0)</f>
        <v>56</v>
      </c>
      <c r="BE213" s="4" t="str">
        <f>VLOOKUP(BC213,Z_SD_CUSTOMER!$A$2:$L$1599,11,0)</f>
        <v>VOLGA</v>
      </c>
      <c r="BF213" s="4" t="str">
        <f>VLOOKUP(BC213,Z_SD_CUSTOMER!$A$2:$K$1599,11,0)</f>
        <v>VOLGA</v>
      </c>
      <c r="BG213" s="4">
        <v>1390</v>
      </c>
      <c r="BI213" s="493"/>
    </row>
    <row r="214" spans="1:61" s="4" customFormat="1" ht="53.25" hidden="1">
      <c r="A214" s="176">
        <v>44483</v>
      </c>
      <c r="B214" s="89" t="s">
        <v>58</v>
      </c>
      <c r="C214" s="30"/>
      <c r="D214" s="106" t="s">
        <v>250</v>
      </c>
      <c r="E214" s="4" t="s">
        <v>2938</v>
      </c>
      <c r="F214" s="493"/>
      <c r="G214" s="140" t="s">
        <v>391</v>
      </c>
      <c r="H214" s="140" t="s">
        <v>392</v>
      </c>
      <c r="J214" s="127"/>
      <c r="K214" s="646" t="s">
        <v>464</v>
      </c>
      <c r="M214" s="72">
        <v>44488</v>
      </c>
      <c r="N214" s="72"/>
      <c r="S214" s="5">
        <v>1</v>
      </c>
      <c r="T214" s="5">
        <v>100</v>
      </c>
      <c r="U214" s="5">
        <v>7601305742</v>
      </c>
      <c r="V214" s="4">
        <v>2004433</v>
      </c>
      <c r="W214" s="4">
        <v>201482084</v>
      </c>
      <c r="X214" s="16" t="s">
        <v>293</v>
      </c>
      <c r="Y214" s="17">
        <v>24687.360000000001</v>
      </c>
      <c r="AC214" s="4">
        <v>4990</v>
      </c>
      <c r="AE214" s="13" t="str">
        <f>IF((Реестр!$AA214+Реестр!$AB214+Реестр!$AD214)=0,"",(Реестр!$AA214+Реестр!$AB214+Реестр!$AD214))</f>
        <v/>
      </c>
      <c r="AF214" s="6"/>
      <c r="AG214" s="13" t="str">
        <f>IF(IFERROR((Реестр!$AE214-Реестр!$AF214), "")=0,"",IFERROR(Реестр!$AE214-Реестр!$AF214, ""))</f>
        <v/>
      </c>
      <c r="AH214" s="534" t="str">
        <f>IF(IFERROR((Реестр!$AE214/Реестр!$AF214)-100%, "")=0,"",IFERROR((Реестр!$AE214/Реестр!$AF214)-100%, ""))</f>
        <v/>
      </c>
      <c r="AI214" s="448">
        <f>IF(IFERROR(Реестр!$AN214/Реестр!$T214,"")=0,"",IFERROR(Реестр!$AN214/Реестр!$T214,""))</f>
        <v>4.2517006802721093</v>
      </c>
      <c r="AJ214" s="10"/>
      <c r="AK214" s="448">
        <f>IFERROR(Реестр!$AN214/Реестр!$U214,"")</f>
        <v>5.5933820116982065E-8</v>
      </c>
      <c r="AL214" s="594" t="s">
        <v>1068</v>
      </c>
      <c r="AM214" s="594" t="s">
        <v>1069</v>
      </c>
      <c r="AN214" s="630">
        <f>((T214/(T214+T215+T216+T217+T218+T219+T220+T221+T197+T198+T199+T202+T200+T201+T203+T204+T205+T206+T207+T208+T209+T210+T211+T212+T213)*AE197))</f>
        <v>425.1700680272109</v>
      </c>
      <c r="AO214" s="535">
        <f>IF(IFERROR(AZ214/Реестр!$Y214,"")=0,"",IFERROR(AZ214/Реестр!$Y214,""))</f>
        <v>0.21934990489170209</v>
      </c>
      <c r="AQ214" s="13"/>
      <c r="AR214" s="752"/>
      <c r="AS214" s="551">
        <f>IF(IFERROR(Реестр!$AI214*1000,"")=0,"",IFERROR(Реестр!$AI214*1000,""))</f>
        <v>4251.7006802721089</v>
      </c>
      <c r="AT214" s="5">
        <f>IF(IFERROR(Реестр!$AS214/80,"")=0,"",IFERROR(Реестр!$AS214/80,""))</f>
        <v>53.146258503401363</v>
      </c>
      <c r="AU214" s="4">
        <f t="shared" si="18"/>
        <v>1728.1152000000002</v>
      </c>
      <c r="AV214" s="4">
        <f t="shared" si="19"/>
        <v>-1302.9451319727893</v>
      </c>
      <c r="AX214" s="4">
        <f t="shared" si="20"/>
        <v>4990</v>
      </c>
      <c r="AY214" s="630">
        <f t="shared" si="17"/>
        <v>4990</v>
      </c>
      <c r="AZ214" s="4">
        <f t="shared" si="21"/>
        <v>5415.1700680272106</v>
      </c>
      <c r="BC214" s="4">
        <f>VLOOKUP(K214,'Справочные Данные'!$I$2:$J$262,2,0)</f>
        <v>63981</v>
      </c>
      <c r="BD214" s="4" t="str">
        <f>VLOOKUP(BC214,Z_SD_CUSTOMER!$A$2:$K$1599,10,0)</f>
        <v>30</v>
      </c>
      <c r="BE214" s="4" t="str">
        <f>VLOOKUP(BC214,Z_SD_CUSTOMER!$A$2:$L$1599,11,0)</f>
        <v>SOUTHERN</v>
      </c>
      <c r="BF214" s="4" t="str">
        <f>VLOOKUP(BC214,Z_SD_CUSTOMER!$A$2:$K$1599,11,0)</f>
        <v>SOUTHERN</v>
      </c>
      <c r="BG214" s="4">
        <v>1390</v>
      </c>
      <c r="BI214" s="493"/>
    </row>
    <row r="215" spans="1:61" s="4" customFormat="1" ht="53.25" hidden="1">
      <c r="A215" s="176">
        <v>44483</v>
      </c>
      <c r="B215" s="89" t="s">
        <v>58</v>
      </c>
      <c r="C215" s="30"/>
      <c r="D215" s="106" t="s">
        <v>250</v>
      </c>
      <c r="E215" s="4" t="s">
        <v>2938</v>
      </c>
      <c r="F215" s="493"/>
      <c r="G215" s="140" t="s">
        <v>391</v>
      </c>
      <c r="H215" s="140" t="s">
        <v>392</v>
      </c>
      <c r="J215" s="127"/>
      <c r="K215" s="646" t="s">
        <v>464</v>
      </c>
      <c r="M215" s="72">
        <v>44488</v>
      </c>
      <c r="N215" s="72"/>
      <c r="S215" s="5">
        <v>1</v>
      </c>
      <c r="T215" s="5">
        <v>80</v>
      </c>
      <c r="U215" s="5"/>
      <c r="V215" s="4">
        <v>2004436</v>
      </c>
      <c r="W215" s="4">
        <v>201482085</v>
      </c>
      <c r="X215" s="16" t="s">
        <v>296</v>
      </c>
      <c r="Y215" s="17">
        <v>19544.16</v>
      </c>
      <c r="AC215" s="4">
        <v>4990</v>
      </c>
      <c r="AE215" s="13" t="str">
        <f>IF((Реестр!$AA215+Реестр!$AB215+Реестр!$AD215)=0,"",(Реестр!$AA215+Реестр!$AB215+Реестр!$AD215))</f>
        <v/>
      </c>
      <c r="AF215" s="6"/>
      <c r="AG215" s="13" t="str">
        <f>IF(IFERROR((Реестр!$AE215-Реестр!$AF215), "")=0,"",IFERROR(Реестр!$AE215-Реестр!$AF215, ""))</f>
        <v/>
      </c>
      <c r="AH215" s="534" t="str">
        <f>IF(IFERROR((Реестр!$AE215/Реестр!$AF215)-100%, "")=0,"",IFERROR((Реестр!$AE215/Реестр!$AF215)-100%, ""))</f>
        <v/>
      </c>
      <c r="AI215" s="448">
        <f>IF(IFERROR(Реестр!$AN215/Реестр!$T215,"")=0,"",IFERROR(Реестр!$AN215/Реестр!$T215,""))</f>
        <v>4.2517006802721085</v>
      </c>
      <c r="AJ215" s="10"/>
      <c r="AK215" s="448" t="str">
        <f>IFERROR(Реестр!$AN215/Реестр!$U215,"")</f>
        <v/>
      </c>
      <c r="AL215" s="594" t="s">
        <v>1068</v>
      </c>
      <c r="AM215" s="594" t="s">
        <v>1069</v>
      </c>
      <c r="AN215" s="630">
        <f>((T215/(T215+T216+T217+T218+T219+T220+T221+T197+T198+T199+T200+T201+T202+T203+T205+T204+T206+T207+T208+T209+T210+T211+T212+T213+T214)*AE197))</f>
        <v>340.13605442176868</v>
      </c>
      <c r="AO215" s="535">
        <f>IF(IFERROR(AZ215/Реестр!$Y215,"")=0,"",IFERROR(AZ215/Реестр!$Y215,""))</f>
        <v>0.2727226984644911</v>
      </c>
      <c r="AQ215" s="13"/>
      <c r="AR215" s="752"/>
      <c r="AS215" s="551">
        <f>IF(IFERROR(Реестр!$AI215*1000,"")=0,"",IFERROR(Реестр!$AI215*1000,""))</f>
        <v>4251.700680272108</v>
      </c>
      <c r="AT215" s="5">
        <f>IF(IFERROR(Реестр!$AS215/80,"")=0,"",IFERROR(Реестр!$AS215/80,""))</f>
        <v>53.146258503401349</v>
      </c>
      <c r="AU215" s="4">
        <f t="shared" si="18"/>
        <v>1368.0912000000001</v>
      </c>
      <c r="AV215" s="4">
        <f t="shared" si="19"/>
        <v>-1027.9551455782314</v>
      </c>
      <c r="AX215" s="4">
        <f t="shared" si="20"/>
        <v>4990</v>
      </c>
      <c r="AY215" s="630">
        <f t="shared" si="17"/>
        <v>4990</v>
      </c>
      <c r="AZ215" s="4">
        <f t="shared" si="21"/>
        <v>5330.1360544217687</v>
      </c>
      <c r="BC215" s="4">
        <f>VLOOKUP(K215,'Справочные Данные'!$I$2:$J$262,2,0)</f>
        <v>63981</v>
      </c>
      <c r="BD215" s="4" t="str">
        <f>VLOOKUP(BC215,Z_SD_CUSTOMER!$A$2:$K$1599,10,0)</f>
        <v>30</v>
      </c>
      <c r="BE215" s="4" t="str">
        <f>VLOOKUP(BC215,Z_SD_CUSTOMER!$A$2:$L$1599,11,0)</f>
        <v>SOUTHERN</v>
      </c>
      <c r="BF215" s="4" t="str">
        <f>VLOOKUP(BC215,Z_SD_CUSTOMER!$A$2:$K$1599,11,0)</f>
        <v>SOUTHERN</v>
      </c>
      <c r="BG215" s="4">
        <v>1390</v>
      </c>
      <c r="BI215" s="493"/>
    </row>
    <row r="216" spans="1:61" s="4" customFormat="1" ht="53.25" hidden="1">
      <c r="A216" s="176">
        <v>44483</v>
      </c>
      <c r="B216" s="89" t="s">
        <v>58</v>
      </c>
      <c r="C216" s="30"/>
      <c r="D216" s="106" t="s">
        <v>250</v>
      </c>
      <c r="E216" s="4" t="s">
        <v>2938</v>
      </c>
      <c r="F216" s="493"/>
      <c r="G216" s="140" t="s">
        <v>391</v>
      </c>
      <c r="H216" s="140" t="s">
        <v>392</v>
      </c>
      <c r="J216" s="127"/>
      <c r="K216" s="646" t="s">
        <v>440</v>
      </c>
      <c r="M216" s="72">
        <v>44489</v>
      </c>
      <c r="N216" s="72"/>
      <c r="S216" s="5">
        <v>2</v>
      </c>
      <c r="T216" s="5">
        <v>450</v>
      </c>
      <c r="U216" s="5"/>
      <c r="V216" s="4">
        <v>2004434</v>
      </c>
      <c r="W216" s="4">
        <v>201482086</v>
      </c>
      <c r="X216" s="16" t="s">
        <v>295</v>
      </c>
      <c r="Y216" s="17">
        <v>111093.12</v>
      </c>
      <c r="AC216" s="4">
        <f>4790*2</f>
        <v>9580</v>
      </c>
      <c r="AE216" s="13" t="str">
        <f>IF((Реестр!$AA216+Реестр!$AB216+Реестр!$AD216)=0,"",(Реестр!$AA216+Реестр!$AB216+Реестр!$AD216))</f>
        <v/>
      </c>
      <c r="AF216" s="6"/>
      <c r="AG216" s="13" t="str">
        <f>IF(IFERROR((Реестр!$AE216-Реестр!$AF216), "")=0,"",IFERROR(Реестр!$AE216-Реестр!$AF216, ""))</f>
        <v/>
      </c>
      <c r="AH216" s="534" t="str">
        <f>IF(IFERROR((Реестр!$AE216/Реестр!$AF216)-100%, "")=0,"",IFERROR((Реестр!$AE216/Реестр!$AF216)-100%, ""))</f>
        <v/>
      </c>
      <c r="AI216" s="448">
        <f>IF(IFERROR(Реестр!$AN216/Реестр!$T216,"")=0,"",IFERROR(Реестр!$AN216/Реестр!$T216,""))</f>
        <v>4.2517006802721085</v>
      </c>
      <c r="AJ216" s="10"/>
      <c r="AK216" s="448" t="str">
        <f>IFERROR(Реестр!$AN216/Реестр!$U216,"")</f>
        <v/>
      </c>
      <c r="AL216" s="594" t="s">
        <v>1070</v>
      </c>
      <c r="AM216" s="594" t="s">
        <v>1071</v>
      </c>
      <c r="AN216" s="630">
        <f>((T216/(T216+T217+T218+T219+T220+T221+T197+T198+T199+T200+T201+T202+T203+T204+T205+T206+T207+T208+T209+T210+T211+T212+T213+T214+T215)*AE197))</f>
        <v>1913.2653061224489</v>
      </c>
      <c r="AO216" s="535">
        <f>IF(IFERROR(AZ216/Реестр!$Y216,"")=0,"",IFERROR(AZ216/Реестр!$Y216,""))</f>
        <v>0.10345613937318934</v>
      </c>
      <c r="AQ216" s="13"/>
      <c r="AR216" s="752"/>
      <c r="AS216" s="551">
        <f>IF(IFERROR(Реестр!$AI216*1000,"")=0,"",IFERROR(Реестр!$AI216*1000,""))</f>
        <v>4251.700680272108</v>
      </c>
      <c r="AT216" s="5">
        <f>IF(IFERROR(Реестр!$AS216/80,"")=0,"",IFERROR(Реестр!$AS216/80,""))</f>
        <v>53.146258503401349</v>
      </c>
      <c r="AU216" s="4">
        <f t="shared" si="18"/>
        <v>7776.5184000000008</v>
      </c>
      <c r="AV216" s="4">
        <f t="shared" si="19"/>
        <v>-5863.2530938775517</v>
      </c>
      <c r="AX216" s="4">
        <f t="shared" si="20"/>
        <v>9580</v>
      </c>
      <c r="AY216" s="630">
        <f t="shared" si="17"/>
        <v>9580</v>
      </c>
      <c r="AZ216" s="4">
        <f t="shared" si="21"/>
        <v>11493.265306122448</v>
      </c>
      <c r="BC216" s="4">
        <f>VLOOKUP(K216,'Справочные Данные'!$I$2:$J$262,2,0)</f>
        <v>62155</v>
      </c>
      <c r="BD216" s="4" t="str">
        <f>VLOOKUP(BC216,Z_SD_CUSTOMER!$A$2:$K$1599,10,0)</f>
        <v>66</v>
      </c>
      <c r="BE216" s="4" t="str">
        <f>VLOOKUP(BC216,Z_SD_CUSTOMER!$A$2:$L$1599,11,0)</f>
        <v>URAL</v>
      </c>
      <c r="BF216" s="4" t="str">
        <f>VLOOKUP(BC216,Z_SD_CUSTOMER!$A$2:$K$1599,11,0)</f>
        <v>URAL</v>
      </c>
      <c r="BG216" s="4">
        <v>1390</v>
      </c>
      <c r="BI216" s="493"/>
    </row>
    <row r="217" spans="1:61" s="4" customFormat="1" ht="53.25" hidden="1">
      <c r="A217" s="176">
        <v>44483</v>
      </c>
      <c r="B217" s="89" t="s">
        <v>58</v>
      </c>
      <c r="C217" s="30"/>
      <c r="D217" s="106" t="s">
        <v>250</v>
      </c>
      <c r="E217" s="4" t="s">
        <v>2938</v>
      </c>
      <c r="F217" s="493"/>
      <c r="G217" s="140" t="s">
        <v>391</v>
      </c>
      <c r="H217" s="140" t="s">
        <v>392</v>
      </c>
      <c r="J217" s="127"/>
      <c r="K217" s="646" t="s">
        <v>440</v>
      </c>
      <c r="M217" s="72">
        <v>44489</v>
      </c>
      <c r="N217" s="72"/>
      <c r="Q217" s="4">
        <v>7601305745</v>
      </c>
      <c r="S217" s="5">
        <v>1</v>
      </c>
      <c r="T217" s="5">
        <v>221</v>
      </c>
      <c r="U217" s="5"/>
      <c r="V217" s="4">
        <v>2004435</v>
      </c>
      <c r="W217" s="4">
        <v>201482087</v>
      </c>
      <c r="X217" s="16" t="s">
        <v>297</v>
      </c>
      <c r="Y217" s="17">
        <v>51363.839999999997</v>
      </c>
      <c r="AC217" s="4">
        <v>4790</v>
      </c>
      <c r="AE217" s="13" t="str">
        <f>IF((Реестр!$AA217+Реестр!$AB217+Реестр!$AD217)=0,"",(Реестр!$AA217+Реестр!$AB217+Реестр!$AD217))</f>
        <v/>
      </c>
      <c r="AF217" s="6"/>
      <c r="AG217" s="13" t="str">
        <f>IF(IFERROR((Реестр!$AE217-Реестр!$AF217), "")=0,"",IFERROR(Реестр!$AE217-Реестр!$AF217, ""))</f>
        <v/>
      </c>
      <c r="AH217" s="534" t="str">
        <f>IF(IFERROR((Реестр!$AE217/Реестр!$AF217)-100%, "")=0,"",IFERROR((Реестр!$AE217/Реестр!$AF217)-100%, ""))</f>
        <v/>
      </c>
      <c r="AI217" s="448">
        <f>IF(IFERROR(Реестр!$AN217/Реестр!$T217,"")=0,"",IFERROR(Реестр!$AN217/Реестр!$T217,""))</f>
        <v>4.2517006802721085</v>
      </c>
      <c r="AJ217" s="10"/>
      <c r="AK217" s="448" t="str">
        <f>IFERROR(Реестр!$AN217/Реестр!$U217,"")</f>
        <v/>
      </c>
      <c r="AL217" s="594" t="s">
        <v>1070</v>
      </c>
      <c r="AM217" s="594" t="s">
        <v>1071</v>
      </c>
      <c r="AN217" s="630">
        <f>((T217/(T217+T218+T219+T220+T221+T197+T198+T201+T199+T200+T202+T203+T204+T205+T206+T207+T208+T209+T210+T211+T212+T213+T214+T215+T216)*AE197))</f>
        <v>939.62585034013603</v>
      </c>
      <c r="AO217" s="535">
        <f>IF(IFERROR(AZ217/Реестр!$Y217,"")=0,"",IFERROR(AZ217/Реестр!$Y217,""))</f>
        <v>0.1115497955437159</v>
      </c>
      <c r="AQ217" s="13"/>
      <c r="AR217" s="752"/>
      <c r="AS217" s="551">
        <f>IF(IFERROR(Реестр!$AI217*1000,"")=0,"",IFERROR(Реестр!$AI217*1000,""))</f>
        <v>4251.700680272108</v>
      </c>
      <c r="AT217" s="5">
        <f>IF(IFERROR(Реестр!$AS217/80,"")=0,"",IFERROR(Реестр!$AS217/80,""))</f>
        <v>53.146258503401349</v>
      </c>
      <c r="AU217" s="4">
        <f t="shared" si="18"/>
        <v>3595.4688000000001</v>
      </c>
      <c r="AV217" s="4">
        <f t="shared" si="19"/>
        <v>-2655.8429496598642</v>
      </c>
      <c r="AX217" s="4">
        <f t="shared" si="20"/>
        <v>4790</v>
      </c>
      <c r="AY217" s="630">
        <f t="shared" si="17"/>
        <v>4790</v>
      </c>
      <c r="AZ217" s="4">
        <f t="shared" si="21"/>
        <v>5729.6258503401359</v>
      </c>
      <c r="BC217" s="4">
        <f>VLOOKUP(K217,'Справочные Данные'!$I$2:$J$262,2,0)</f>
        <v>62155</v>
      </c>
      <c r="BD217" s="4" t="str">
        <f>VLOOKUP(BC217,Z_SD_CUSTOMER!$A$2:$K$1599,10,0)</f>
        <v>66</v>
      </c>
      <c r="BE217" s="4" t="str">
        <f>VLOOKUP(BC217,Z_SD_CUSTOMER!$A$2:$L$1599,11,0)</f>
        <v>URAL</v>
      </c>
      <c r="BF217" s="4" t="str">
        <f>VLOOKUP(BC217,Z_SD_CUSTOMER!$A$2:$K$1599,11,0)</f>
        <v>URAL</v>
      </c>
      <c r="BG217" s="4">
        <v>1390</v>
      </c>
      <c r="BI217" s="493"/>
    </row>
    <row r="218" spans="1:61" s="4" customFormat="1" ht="53.25" hidden="1">
      <c r="A218" s="176">
        <v>44483</v>
      </c>
      <c r="B218" s="89" t="s">
        <v>58</v>
      </c>
      <c r="C218" s="30"/>
      <c r="D218" s="106" t="s">
        <v>250</v>
      </c>
      <c r="E218" s="4" t="s">
        <v>2938</v>
      </c>
      <c r="F218" s="493"/>
      <c r="G218" s="140" t="s">
        <v>391</v>
      </c>
      <c r="H218" s="140" t="s">
        <v>392</v>
      </c>
      <c r="J218" s="127"/>
      <c r="K218" s="646" t="s">
        <v>440</v>
      </c>
      <c r="M218" s="72">
        <v>44489</v>
      </c>
      <c r="N218" s="72"/>
      <c r="S218" s="5">
        <v>1</v>
      </c>
      <c r="T218" s="5">
        <v>811</v>
      </c>
      <c r="U218" s="5"/>
      <c r="V218" s="4">
        <v>2004439</v>
      </c>
      <c r="W218" s="4">
        <v>201482088</v>
      </c>
      <c r="X218" s="16" t="s">
        <v>301</v>
      </c>
      <c r="Y218" s="17">
        <v>219128.4</v>
      </c>
      <c r="AC218" s="4">
        <v>4790</v>
      </c>
      <c r="AE218" s="13" t="str">
        <f>IF((Реестр!$AA218+Реестр!$AB218+Реестр!$AD218)=0,"",(Реестр!$AA218+Реестр!$AB218+Реестр!$AD218))</f>
        <v/>
      </c>
      <c r="AF218" s="6"/>
      <c r="AG218" s="13" t="str">
        <f>IF(IFERROR((Реестр!$AE218-Реестр!$AF218), "")=0,"",IFERROR(Реестр!$AE218-Реестр!$AF218, ""))</f>
        <v/>
      </c>
      <c r="AH218" s="534" t="str">
        <f>IF(IFERROR((Реестр!$AE218/Реестр!$AF218)-100%, "")=0,"",IFERROR((Реестр!$AE218/Реестр!$AF218)-100%, ""))</f>
        <v/>
      </c>
      <c r="AI218" s="448">
        <f>IF(IFERROR(Реестр!$AN218/Реестр!$T218,"")=0,"",IFERROR(Реестр!$AN218/Реестр!$T218,""))</f>
        <v>4.2517006802721085</v>
      </c>
      <c r="AJ218" s="10"/>
      <c r="AK218" s="448" t="str">
        <f>IFERROR(Реестр!$AN218/Реестр!$U218,"")</f>
        <v/>
      </c>
      <c r="AL218" s="594" t="s">
        <v>1070</v>
      </c>
      <c r="AM218" s="594" t="s">
        <v>1071</v>
      </c>
      <c r="AN218" s="630">
        <f>((T218/(T218+T219+T220+T221+T197+T198+T199+T200+T201+T202+T203+T204+T205+T206+T207+T208+T209+T210+T211+T212+T213+T214+T215+T216+T217)*AE197))</f>
        <v>3448.12925170068</v>
      </c>
      <c r="AO218" s="535">
        <f>IF(IFERROR(AZ218/Реестр!$Y218,"")=0,"",IFERROR(AZ218/Реестр!$Y218,""))</f>
        <v>3.7594986554461592E-2</v>
      </c>
      <c r="AQ218" s="13"/>
      <c r="AR218" s="752"/>
      <c r="AS218" s="551">
        <f>IF(IFERROR(Реестр!$AI218*1000,"")=0,"",IFERROR(Реестр!$AI218*1000,""))</f>
        <v>4251.700680272108</v>
      </c>
      <c r="AT218" s="5">
        <f>IF(IFERROR(Реестр!$AS218/80,"")=0,"",IFERROR(Реестр!$AS218/80,""))</f>
        <v>53.146258503401349</v>
      </c>
      <c r="AU218" s="4">
        <f t="shared" si="18"/>
        <v>15338.988000000001</v>
      </c>
      <c r="AV218" s="4">
        <f t="shared" si="19"/>
        <v>-11890.858748299321</v>
      </c>
      <c r="AX218" s="4">
        <f t="shared" si="20"/>
        <v>4790</v>
      </c>
      <c r="AY218" s="630">
        <f t="shared" si="17"/>
        <v>4790</v>
      </c>
      <c r="AZ218" s="4">
        <f t="shared" si="21"/>
        <v>8238.1292517006805</v>
      </c>
      <c r="BC218" s="4">
        <f>VLOOKUP(K218,'Справочные Данные'!$I$2:$J$262,2,0)</f>
        <v>62155</v>
      </c>
      <c r="BD218" s="4" t="str">
        <f>VLOOKUP(BC218,Z_SD_CUSTOMER!$A$2:$K$1599,10,0)</f>
        <v>66</v>
      </c>
      <c r="BE218" s="4" t="str">
        <f>VLOOKUP(BC218,Z_SD_CUSTOMER!$A$2:$L$1599,11,0)</f>
        <v>URAL</v>
      </c>
      <c r="BF218" s="4" t="str">
        <f>VLOOKUP(BC218,Z_SD_CUSTOMER!$A$2:$K$1599,11,0)</f>
        <v>URAL</v>
      </c>
      <c r="BG218" s="4">
        <v>1390</v>
      </c>
      <c r="BI218" s="493"/>
    </row>
    <row r="219" spans="1:61" s="4" customFormat="1" ht="53.25" hidden="1">
      <c r="A219" s="176">
        <v>44483</v>
      </c>
      <c r="B219" s="89" t="s">
        <v>58</v>
      </c>
      <c r="C219" s="30"/>
      <c r="D219" s="106" t="s">
        <v>250</v>
      </c>
      <c r="E219" s="4" t="s">
        <v>2938</v>
      </c>
      <c r="F219" s="493"/>
      <c r="G219" s="140" t="s">
        <v>391</v>
      </c>
      <c r="H219" s="140" t="s">
        <v>392</v>
      </c>
      <c r="J219" s="127"/>
      <c r="K219" s="646" t="s">
        <v>462</v>
      </c>
      <c r="M219" s="72">
        <v>44487</v>
      </c>
      <c r="N219" s="72"/>
      <c r="S219" s="5">
        <v>1</v>
      </c>
      <c r="T219" s="5">
        <v>73</v>
      </c>
      <c r="U219" s="5"/>
      <c r="V219" s="4">
        <v>2004441</v>
      </c>
      <c r="W219" s="4">
        <v>201482089</v>
      </c>
      <c r="X219" s="16" t="s">
        <v>299</v>
      </c>
      <c r="Y219" s="17">
        <v>18001.2</v>
      </c>
      <c r="AC219" s="4">
        <v>4500</v>
      </c>
      <c r="AE219" s="13" t="str">
        <f>IF((Реестр!$AA219+Реестр!$AB219+Реестр!$AD219)=0,"",(Реестр!$AA219+Реестр!$AB219+Реестр!$AD219))</f>
        <v/>
      </c>
      <c r="AF219" s="6"/>
      <c r="AG219" s="13" t="str">
        <f>IF(IFERROR((Реестр!$AE219-Реестр!$AF219), "")=0,"",IFERROR(Реестр!$AE219-Реестр!$AF219, ""))</f>
        <v/>
      </c>
      <c r="AH219" s="534" t="str">
        <f>IF(IFERROR((Реестр!$AE219/Реестр!$AF219)-100%, "")=0,"",IFERROR((Реестр!$AE219/Реестр!$AF219)-100%, ""))</f>
        <v/>
      </c>
      <c r="AI219" s="448">
        <f>IF(IFERROR(Реестр!$AN219/Реестр!$T219,"")=0,"",IFERROR(Реестр!$AN219/Реестр!$T219,""))</f>
        <v>4.2517006802721085</v>
      </c>
      <c r="AJ219" s="10"/>
      <c r="AK219" s="448" t="str">
        <f>IFERROR(Реестр!$AN219/Реестр!$U219,"")</f>
        <v/>
      </c>
      <c r="AL219" s="594" t="s">
        <v>1072</v>
      </c>
      <c r="AM219" s="594" t="s">
        <v>1073</v>
      </c>
      <c r="AN219" s="630">
        <f>((T219/(T219+T220+T221+T197+T198+T199+T200+T201+T202+T203+T204+T205+T206+T207+T208+T209+T210+T211+T212+T213+T214+T215+T216+T217+T218)*AE197))</f>
        <v>310.37414965986392</v>
      </c>
      <c r="AO219" s="535">
        <f>IF(IFERROR(AZ219/Реестр!$Y219,"")=0,"",IFERROR(AZ219/Реестр!$Y219,""))</f>
        <v>0.26722519330155009</v>
      </c>
      <c r="AQ219" s="13"/>
      <c r="AR219" s="752"/>
      <c r="AS219" s="551">
        <f>IF(IFERROR(Реестр!$AI219*1000,"")=0,"",IFERROR(Реестр!$AI219*1000,""))</f>
        <v>4251.700680272108</v>
      </c>
      <c r="AT219" s="5">
        <f>IF(IFERROR(Реестр!$AS219/80,"")=0,"",IFERROR(Реестр!$AS219/80,""))</f>
        <v>53.146258503401349</v>
      </c>
      <c r="AU219" s="4">
        <f t="shared" si="18"/>
        <v>1260.0840000000001</v>
      </c>
      <c r="AV219" s="4">
        <f t="shared" si="19"/>
        <v>-949.7098503401362</v>
      </c>
      <c r="AX219" s="4">
        <f t="shared" si="20"/>
        <v>4500</v>
      </c>
      <c r="AY219" s="630">
        <f t="shared" si="17"/>
        <v>4500</v>
      </c>
      <c r="AZ219" s="4">
        <f t="shared" si="21"/>
        <v>4810.3741496598641</v>
      </c>
      <c r="BC219" s="4">
        <f>VLOOKUP(K219,'Справочные Данные'!$I$2:$J$262,2,0)</f>
        <v>63968</v>
      </c>
      <c r="BD219" s="4" t="str">
        <f>VLOOKUP(BC219,Z_SD_CUSTOMER!$A$2:$K$1599,10,0)</f>
        <v>23</v>
      </c>
      <c r="BE219" s="4" t="str">
        <f>VLOOKUP(BC219,Z_SD_CUSTOMER!$A$2:$L$1599,11,0)</f>
        <v>SOUTHERN</v>
      </c>
      <c r="BF219" s="4" t="str">
        <f>VLOOKUP(BC219,Z_SD_CUSTOMER!$A$2:$K$1599,11,0)</f>
        <v>SOUTHERN</v>
      </c>
      <c r="BG219" s="4">
        <v>1390</v>
      </c>
      <c r="BI219" s="493"/>
    </row>
    <row r="220" spans="1:61" s="4" customFormat="1" ht="53.25" hidden="1">
      <c r="A220" s="176">
        <v>44483</v>
      </c>
      <c r="B220" s="89" t="s">
        <v>58</v>
      </c>
      <c r="C220" s="30"/>
      <c r="D220" s="106" t="s">
        <v>250</v>
      </c>
      <c r="E220" s="4" t="s">
        <v>2938</v>
      </c>
      <c r="F220" s="493"/>
      <c r="G220" s="140" t="s">
        <v>391</v>
      </c>
      <c r="H220" s="140" t="s">
        <v>392</v>
      </c>
      <c r="J220" s="127"/>
      <c r="K220" s="646" t="s">
        <v>439</v>
      </c>
      <c r="M220" s="72">
        <v>44487</v>
      </c>
      <c r="N220" s="72"/>
      <c r="S220" s="5">
        <v>1</v>
      </c>
      <c r="T220" s="5">
        <v>334</v>
      </c>
      <c r="U220" s="5"/>
      <c r="V220" s="4">
        <v>2004445</v>
      </c>
      <c r="W220" s="4">
        <v>201482090</v>
      </c>
      <c r="X220" s="16" t="s">
        <v>303</v>
      </c>
      <c r="Y220" s="17">
        <v>82632.12</v>
      </c>
      <c r="AC220" s="4">
        <v>3800</v>
      </c>
      <c r="AE220" s="13" t="str">
        <f>IF((Реестр!$AA220+Реестр!$AB220+Реестр!$AD220)=0,"",(Реестр!$AA220+Реестр!$AB220+Реестр!$AD220))</f>
        <v/>
      </c>
      <c r="AF220" s="6"/>
      <c r="AG220" s="13" t="str">
        <f>IF(IFERROR((Реестр!$AE220-Реестр!$AF220), "")=0,"",IFERROR(Реестр!$AE220-Реестр!$AF220, ""))</f>
        <v/>
      </c>
      <c r="AH220" s="534" t="str">
        <f>IF(IFERROR((Реестр!$AE220/Реестр!$AF220)-100%, "")=0,"",IFERROR((Реестр!$AE220/Реестр!$AF220)-100%, ""))</f>
        <v/>
      </c>
      <c r="AI220" s="448">
        <f>IF(IFERROR(Реестр!$AN220/Реестр!$T220,"")=0,"",IFERROR(Реестр!$AN220/Реестр!$T220,""))</f>
        <v>4.2517006802721085</v>
      </c>
      <c r="AJ220" s="10"/>
      <c r="AK220" s="448" t="str">
        <f>IFERROR(Реестр!$AN220/Реестр!$U220,"")</f>
        <v/>
      </c>
      <c r="AL220" s="594" t="s">
        <v>1074</v>
      </c>
      <c r="AM220" s="594" t="s">
        <v>1075</v>
      </c>
      <c r="AN220" s="630">
        <f>((T220/(T220+T221+T197+T198+T199+T200+T201+T202+T203+T204+T205+T206+T207+T208+T209+T210+T211+T212+T213+T214+T215+T216+T217+T218+T219)*AE197))</f>
        <v>1420.0680272108843</v>
      </c>
      <c r="AO220" s="535">
        <f>IF(IFERROR(AZ220/Реестр!$Y220,"")=0,"",IFERROR(AZ220/Реестр!$Y220,""))</f>
        <v>6.317238414324701E-2</v>
      </c>
      <c r="AQ220" s="13"/>
      <c r="AR220" s="752"/>
      <c r="AS220" s="551">
        <f>IF(IFERROR(Реестр!$AI220*1000,"")=0,"",IFERROR(Реестр!$AI220*1000,""))</f>
        <v>4251.700680272108</v>
      </c>
      <c r="AT220" s="5">
        <f>IF(IFERROR(Реестр!$AS220/80,"")=0,"",IFERROR(Реестр!$AS220/80,""))</f>
        <v>53.146258503401349</v>
      </c>
      <c r="AU220" s="4">
        <f t="shared" si="18"/>
        <v>5784.2484000000004</v>
      </c>
      <c r="AV220" s="4">
        <f t="shared" si="19"/>
        <v>-4364.1803727891165</v>
      </c>
      <c r="AX220" s="4">
        <f t="shared" si="20"/>
        <v>3800</v>
      </c>
      <c r="AY220" s="630">
        <f t="shared" si="17"/>
        <v>3800</v>
      </c>
      <c r="AZ220" s="4">
        <f t="shared" si="21"/>
        <v>5220.0680272108839</v>
      </c>
      <c r="BC220" s="4">
        <f>VLOOKUP(K220,'Справочные Данные'!$I$2:$J$262,2,0)</f>
        <v>61887</v>
      </c>
      <c r="BD220" s="4" t="str">
        <f>VLOOKUP(BC220,Z_SD_CUSTOMER!$A$2:$K$1599,10,0)</f>
        <v>61</v>
      </c>
      <c r="BE220" s="4" t="str">
        <f>VLOOKUP(BC220,Z_SD_CUSTOMER!$A$2:$L$1599,11,0)</f>
        <v>SOUTHERN</v>
      </c>
      <c r="BF220" s="4" t="str">
        <f>VLOOKUP(BC220,Z_SD_CUSTOMER!$A$2:$K$1599,11,0)</f>
        <v>SOUTHERN</v>
      </c>
      <c r="BG220" s="4">
        <v>1390</v>
      </c>
      <c r="BI220" s="493"/>
    </row>
    <row r="221" spans="1:61" s="4" customFormat="1" ht="53.25" hidden="1">
      <c r="A221" s="176">
        <v>44483</v>
      </c>
      <c r="B221" s="89" t="s">
        <v>58</v>
      </c>
      <c r="C221" s="30"/>
      <c r="D221" s="106" t="s">
        <v>250</v>
      </c>
      <c r="E221" s="4" t="s">
        <v>2938</v>
      </c>
      <c r="F221" s="493"/>
      <c r="G221" s="140" t="s">
        <v>391</v>
      </c>
      <c r="H221" s="140" t="s">
        <v>392</v>
      </c>
      <c r="J221" s="127"/>
      <c r="K221" s="646" t="s">
        <v>436</v>
      </c>
      <c r="M221" s="72">
        <v>44488</v>
      </c>
      <c r="N221" s="72"/>
      <c r="S221" s="5">
        <v>1</v>
      </c>
      <c r="T221" s="5">
        <v>496</v>
      </c>
      <c r="U221" s="5"/>
      <c r="V221" s="4">
        <v>2004444</v>
      </c>
      <c r="W221" s="4">
        <v>201482091</v>
      </c>
      <c r="X221" s="16" t="s">
        <v>304</v>
      </c>
      <c r="Y221" s="17">
        <v>135873</v>
      </c>
      <c r="AC221" s="4">
        <v>2530</v>
      </c>
      <c r="AE221" s="13" t="str">
        <f>IF((Реестр!$AA221+Реестр!$AB221+Реестр!$AD221)=0,"",(Реестр!$AA221+Реестр!$AB221+Реестр!$AD221))</f>
        <v/>
      </c>
      <c r="AF221" s="6"/>
      <c r="AG221" s="13" t="str">
        <f>IF(IFERROR((Реестр!$AE221-Реестр!$AF221), "")=0,"",IFERROR(Реестр!$AE221-Реестр!$AF221, ""))</f>
        <v/>
      </c>
      <c r="AH221" s="534" t="str">
        <f>IF(IFERROR((Реестр!$AE221/Реестр!$AF221)-100%, "")=0,"",IFERROR((Реестр!$AE221/Реестр!$AF221)-100%, ""))</f>
        <v/>
      </c>
      <c r="AI221" s="448">
        <f>IF(IFERROR(Реестр!$AN221/Реестр!$T221,"")=0,"",IFERROR(Реестр!$AN221/Реестр!$T221,""))</f>
        <v>4.2517006802721093</v>
      </c>
      <c r="AJ221" s="10"/>
      <c r="AK221" s="448" t="str">
        <f>IFERROR(Реестр!$AN221/Реестр!$U221,"")</f>
        <v/>
      </c>
      <c r="AL221" s="594" t="s">
        <v>1076</v>
      </c>
      <c r="AM221" s="594" t="s">
        <v>1077</v>
      </c>
      <c r="AN221" s="630">
        <f>((T221/(T221+T198+T199+T200+T201+T202+T203+T204+T205+T206+T207+T208+T209+T210+T211+T212+T213+T214+T215+T216+T217+T218+T219+T220+T197)*AE197))</f>
        <v>2108.8435374149662</v>
      </c>
      <c r="AO221" s="535">
        <f>IF(IFERROR(AZ221/Реестр!$Y221,"")=0,"",IFERROR(AZ221/Реестр!$Y221,""))</f>
        <v>3.4141025350253304E-2</v>
      </c>
      <c r="AQ221" s="13"/>
      <c r="AR221" s="752"/>
      <c r="AS221" s="551">
        <f>IF(IFERROR(Реестр!$AI221*1000,"")=0,"",IFERROR(Реестр!$AI221*1000,""))</f>
        <v>4251.7006802721089</v>
      </c>
      <c r="AT221" s="5">
        <f>IF(IFERROR(Реестр!$AS221/80,"")=0,"",IFERROR(Реестр!$AS221/80,""))</f>
        <v>53.146258503401363</v>
      </c>
      <c r="AU221" s="4">
        <f t="shared" si="18"/>
        <v>9511.11</v>
      </c>
      <c r="AV221" s="4">
        <f t="shared" si="19"/>
        <v>-7402.2664625850339</v>
      </c>
      <c r="AX221" s="4">
        <f t="shared" si="20"/>
        <v>2530</v>
      </c>
      <c r="AY221" s="630">
        <f t="shared" si="17"/>
        <v>2530</v>
      </c>
      <c r="AZ221" s="4">
        <f t="shared" si="21"/>
        <v>4638.8435374149667</v>
      </c>
      <c r="BC221" s="4">
        <f>VLOOKUP(K221,'Справочные Данные'!$I$2:$J$262,2,0)</f>
        <v>23552</v>
      </c>
      <c r="BD221" s="4" t="str">
        <f>VLOOKUP(BC221,Z_SD_CUSTOMER!$A$2:$K$1599,10,0)</f>
        <v>37</v>
      </c>
      <c r="BE221" s="4" t="str">
        <f>VLOOKUP(BC221,Z_SD_CUSTOMER!$A$2:$L$1599,11,0)</f>
        <v>VOLGA</v>
      </c>
      <c r="BF221" s="4" t="str">
        <f>VLOOKUP(BC221,Z_SD_CUSTOMER!$A$2:$K$1599,11,0)</f>
        <v>VOLGA</v>
      </c>
      <c r="BG221" s="4">
        <v>1390</v>
      </c>
      <c r="BI221" s="493"/>
    </row>
    <row r="222" spans="1:61" s="4" customFormat="1" hidden="1">
      <c r="A222" s="176">
        <v>44483</v>
      </c>
      <c r="B222" s="89" t="s">
        <v>59</v>
      </c>
      <c r="C222" s="4" t="s">
        <v>410</v>
      </c>
      <c r="D222" s="63" t="s">
        <v>253</v>
      </c>
      <c r="F222" s="493"/>
      <c r="G222" s="32" t="s">
        <v>406</v>
      </c>
      <c r="H222" s="32" t="s">
        <v>405</v>
      </c>
      <c r="J222" s="142" t="s">
        <v>59</v>
      </c>
      <c r="K222" s="116" t="s">
        <v>480</v>
      </c>
      <c r="M222" s="72" t="s">
        <v>359</v>
      </c>
      <c r="N222" s="72">
        <v>11263</v>
      </c>
      <c r="S222" s="15">
        <v>3</v>
      </c>
      <c r="T222" s="15">
        <v>87</v>
      </c>
      <c r="U222" s="15"/>
      <c r="V222" s="19">
        <v>2004200</v>
      </c>
      <c r="W222" s="41">
        <v>201482138</v>
      </c>
      <c r="X222" s="19">
        <v>491392</v>
      </c>
      <c r="Y222" s="23">
        <v>27056.28</v>
      </c>
      <c r="AC222" s="4">
        <v>5053</v>
      </c>
      <c r="AE222" s="13" t="str">
        <f>IF((Реестр!$AA222+Реестр!$AB222+Реестр!$AD222)=0,"",(Реестр!$AA222+Реестр!$AB222+Реестр!$AD222))</f>
        <v/>
      </c>
      <c r="AF222" s="6"/>
      <c r="AG222" s="13" t="str">
        <f>IF(IFERROR((Реестр!$AE222-Реестр!$AF222), "")=0,"",IFERROR(Реестр!$AE222-Реестр!$AF222, ""))</f>
        <v/>
      </c>
      <c r="AH222" s="534" t="str">
        <f>IF(IFERROR((Реестр!$AE222/Реестр!$AF222)-100%, "")=0,"",IFERROR((Реестр!$AE222/Реестр!$AF222)-100%, ""))</f>
        <v/>
      </c>
      <c r="AI222" s="448" t="str">
        <f>IF(IFERROR(Реестр!$AN222/Реестр!$T222,"")=0,"",IFERROR(Реестр!$AN222/Реестр!$T222,""))</f>
        <v/>
      </c>
      <c r="AJ222" s="10"/>
      <c r="AK222" s="448" t="str">
        <f>IFERROR(Реестр!$AN222/Реестр!$U222,"")</f>
        <v/>
      </c>
      <c r="AL222" s="594">
        <v>1171966</v>
      </c>
      <c r="AM222" s="594">
        <v>1143461</v>
      </c>
      <c r="AN222" s="630"/>
      <c r="AO222" s="535" t="str">
        <f>IF(IFERROR(AZ222/Реестр!$Y222,"")=0,"",IFERROR(AZ222/Реестр!$Y222,""))</f>
        <v/>
      </c>
      <c r="AQ222" s="13"/>
      <c r="AR222" s="752"/>
      <c r="AS222" s="551" t="str">
        <f>IF(IFERROR(Реестр!$AI222*1000,"")=0,"",IFERROR(Реестр!$AI222*1000,""))</f>
        <v/>
      </c>
      <c r="AT222" s="5" t="str">
        <f>IF(IFERROR(Реестр!$AS222/80,"")=0,"",IFERROR(Реестр!$AS222/80,""))</f>
        <v/>
      </c>
      <c r="AU222" s="4">
        <f t="shared" si="18"/>
        <v>1893.9396000000002</v>
      </c>
      <c r="AV222" s="4">
        <f t="shared" si="19"/>
        <v>-1893.9396000000002</v>
      </c>
      <c r="AX222" s="4">
        <f t="shared" si="20"/>
        <v>5053</v>
      </c>
      <c r="AZ222" s="4" t="str">
        <f t="shared" si="21"/>
        <v/>
      </c>
      <c r="BC222" s="4">
        <f>VLOOKUP(K222,'Справочные Данные'!$I$2:$J$262,2,0)</f>
        <v>53763</v>
      </c>
      <c r="BD222" s="4" t="str">
        <f>VLOOKUP(BC222,Z_SD_CUSTOMER!$A$2:$K$1599,10,0)</f>
        <v>66</v>
      </c>
      <c r="BE222" s="4" t="str">
        <f>VLOOKUP(BC222,Z_SD_CUSTOMER!$A$2:$L$1599,11,0)</f>
        <v>CENTRAL</v>
      </c>
      <c r="BF222" s="4" t="str">
        <f>VLOOKUP(BC222,Z_SD_CUSTOMER!$A$2:$K$1599,11,0)</f>
        <v>CENTRAL</v>
      </c>
      <c r="BI222" s="493"/>
    </row>
    <row r="223" spans="1:61" s="4" customFormat="1" hidden="1">
      <c r="A223" s="176">
        <v>44483</v>
      </c>
      <c r="B223" s="89" t="s">
        <v>59</v>
      </c>
      <c r="C223" s="30"/>
      <c r="D223" s="63" t="s">
        <v>253</v>
      </c>
      <c r="F223" s="493"/>
      <c r="G223" s="32" t="s">
        <v>406</v>
      </c>
      <c r="H223" s="32" t="s">
        <v>405</v>
      </c>
      <c r="J223" s="127"/>
      <c r="K223" s="646" t="s">
        <v>466</v>
      </c>
      <c r="M223" s="72">
        <v>44494</v>
      </c>
      <c r="N223" s="72"/>
      <c r="S223" s="5">
        <v>1</v>
      </c>
      <c r="T223" s="5">
        <v>225</v>
      </c>
      <c r="U223" s="5"/>
      <c r="V223" s="4">
        <v>2004388</v>
      </c>
      <c r="W223" s="4">
        <v>201482093</v>
      </c>
      <c r="X223" s="19" t="s">
        <v>266</v>
      </c>
      <c r="Y223" s="23">
        <v>55546.559999999998</v>
      </c>
      <c r="AC223" s="4">
        <v>8200</v>
      </c>
      <c r="AE223" s="13" t="str">
        <f>IF((Реестр!$AA223+Реестр!$AB223+Реестр!$AD223)=0,"",(Реестр!$AA223+Реестр!$AB223+Реестр!$AD223))</f>
        <v/>
      </c>
      <c r="AF223" s="6"/>
      <c r="AG223" s="13" t="str">
        <f>IF(IFERROR((Реестр!$AE223-Реестр!$AF223), "")=0,"",IFERROR(Реестр!$AE223-Реестр!$AF223, ""))</f>
        <v/>
      </c>
      <c r="AH223" s="534" t="str">
        <f>IF(IFERROR((Реестр!$AE223/Реестр!$AF223)-100%, "")=0,"",IFERROR((Реестр!$AE223/Реестр!$AF223)-100%, ""))</f>
        <v/>
      </c>
      <c r="AI223" s="448" t="str">
        <f>IF(IFERROR(Реестр!$AN223/Реестр!$T223,"")=0,"",IFERROR(Реестр!$AN223/Реестр!$T223,""))</f>
        <v/>
      </c>
      <c r="AJ223" s="10"/>
      <c r="AK223" s="448" t="str">
        <f>IFERROR(Реестр!$AN223/Реестр!$U223,"")</f>
        <v/>
      </c>
      <c r="AL223" s="594">
        <v>1171966</v>
      </c>
      <c r="AM223" s="594">
        <v>1143461</v>
      </c>
      <c r="AN223" s="630"/>
      <c r="AO223" s="535" t="str">
        <f>IF(IFERROR(AZ223/Реестр!$Y223,"")=0,"",IFERROR(AZ223/Реестр!$Y223,""))</f>
        <v/>
      </c>
      <c r="AQ223" s="13"/>
      <c r="AR223" s="752"/>
      <c r="AS223" s="551" t="str">
        <f>IF(IFERROR(Реестр!$AI223*1000,"")=0,"",IFERROR(Реестр!$AI223*1000,""))</f>
        <v/>
      </c>
      <c r="AT223" s="5" t="str">
        <f>IF(IFERROR(Реестр!$AS223/80,"")=0,"",IFERROR(Реестр!$AS223/80,""))</f>
        <v/>
      </c>
      <c r="AU223" s="4">
        <f t="shared" si="18"/>
        <v>3888.2592000000004</v>
      </c>
      <c r="AV223" s="4">
        <f t="shared" si="19"/>
        <v>-3888.2592000000004</v>
      </c>
      <c r="AX223" s="4">
        <f t="shared" si="20"/>
        <v>8200</v>
      </c>
      <c r="AZ223" s="4" t="str">
        <f t="shared" si="21"/>
        <v/>
      </c>
      <c r="BC223" s="4">
        <f>VLOOKUP(K223,'Справочные Данные'!$I$2:$J$262,2,0)</f>
        <v>64999</v>
      </c>
      <c r="BD223" s="4" t="str">
        <f>VLOOKUP(BC223,Z_SD_CUSTOMER!$A$2:$K$1599,10,0)</f>
        <v>42</v>
      </c>
      <c r="BE223" s="4" t="str">
        <f>VLOOKUP(BC223,Z_SD_CUSTOMER!$A$2:$L$1599,11,0)</f>
        <v>SIBERIAN</v>
      </c>
      <c r="BF223" s="4" t="str">
        <f>VLOOKUP(BC223,Z_SD_CUSTOMER!$A$2:$K$1599,11,0)</f>
        <v>SIBERIAN</v>
      </c>
      <c r="BI223" s="493"/>
    </row>
    <row r="224" spans="1:61" s="4" customFormat="1" hidden="1">
      <c r="A224" s="176">
        <v>44483</v>
      </c>
      <c r="B224" s="89" t="s">
        <v>59</v>
      </c>
      <c r="C224" s="30"/>
      <c r="D224" s="63" t="s">
        <v>253</v>
      </c>
      <c r="F224" s="493"/>
      <c r="G224" s="32" t="s">
        <v>406</v>
      </c>
      <c r="H224" s="32" t="s">
        <v>405</v>
      </c>
      <c r="J224" s="127"/>
      <c r="K224" s="646" t="s">
        <v>466</v>
      </c>
      <c r="M224" s="72">
        <v>44494</v>
      </c>
      <c r="N224" s="72"/>
      <c r="S224" s="5">
        <v>1</v>
      </c>
      <c r="T224" s="5">
        <v>73</v>
      </c>
      <c r="U224" s="5"/>
      <c r="V224" s="4">
        <v>2004389</v>
      </c>
      <c r="W224" s="4">
        <v>201482094</v>
      </c>
      <c r="X224" s="19" t="s">
        <v>267</v>
      </c>
      <c r="Y224" s="23">
        <v>18001.2</v>
      </c>
      <c r="AE224" s="13" t="str">
        <f>IF((Реестр!$AA224+Реестр!$AB224+Реестр!$AD224)=0,"",(Реестр!$AA224+Реестр!$AB224+Реестр!$AD224))</f>
        <v/>
      </c>
      <c r="AF224" s="6"/>
      <c r="AG224" s="13" t="str">
        <f>IF(IFERROR((Реестр!$AE224-Реестр!$AF224), "")=0,"",IFERROR(Реестр!$AE224-Реестр!$AF224, ""))</f>
        <v/>
      </c>
      <c r="AH224" s="534" t="str">
        <f>IF(IFERROR((Реестр!$AE224/Реестр!$AF224)-100%, "")=0,"",IFERROR((Реестр!$AE224/Реестр!$AF224)-100%, ""))</f>
        <v/>
      </c>
      <c r="AI224" s="448" t="str">
        <f>IF(IFERROR(Реестр!$AN224/Реестр!$T224,"")=0,"",IFERROR(Реестр!$AN224/Реестр!$T224,""))</f>
        <v/>
      </c>
      <c r="AJ224" s="10"/>
      <c r="AK224" s="448" t="str">
        <f>IFERROR(Реестр!$AN224/Реестр!$U224,"")</f>
        <v/>
      </c>
      <c r="AL224" s="594">
        <v>1171966</v>
      </c>
      <c r="AM224" s="594">
        <v>1143461</v>
      </c>
      <c r="AN224" s="630"/>
      <c r="AO224" s="535" t="str">
        <f>IF(IFERROR(AZ224/Реестр!$Y224,"")=0,"",IFERROR(AZ224/Реестр!$Y224,""))</f>
        <v/>
      </c>
      <c r="AQ224" s="13"/>
      <c r="AR224" s="752"/>
      <c r="AS224" s="551" t="str">
        <f>IF(IFERROR(Реестр!$AI224*1000,"")=0,"",IFERROR(Реестр!$AI224*1000,""))</f>
        <v/>
      </c>
      <c r="AT224" s="5" t="str">
        <f>IF(IFERROR(Реестр!$AS224/80,"")=0,"",IFERROR(Реестр!$AS224/80,""))</f>
        <v/>
      </c>
      <c r="AU224" s="4">
        <f t="shared" si="18"/>
        <v>1260.0840000000001</v>
      </c>
      <c r="AV224" s="4">
        <f t="shared" si="19"/>
        <v>-1260.0840000000001</v>
      </c>
      <c r="AX224" s="4" t="str">
        <f t="shared" si="20"/>
        <v/>
      </c>
      <c r="AZ224" s="4" t="str">
        <f t="shared" si="21"/>
        <v/>
      </c>
      <c r="BC224" s="4">
        <f>VLOOKUP(K224,'Справочные Данные'!$I$2:$J$262,2,0)</f>
        <v>64999</v>
      </c>
      <c r="BD224" s="4" t="str">
        <f>VLOOKUP(BC224,Z_SD_CUSTOMER!$A$2:$K$1599,10,0)</f>
        <v>42</v>
      </c>
      <c r="BE224" s="4" t="str">
        <f>VLOOKUP(BC224,Z_SD_CUSTOMER!$A$2:$L$1599,11,0)</f>
        <v>SIBERIAN</v>
      </c>
      <c r="BF224" s="4" t="str">
        <f>VLOOKUP(BC224,Z_SD_CUSTOMER!$A$2:$K$1599,11,0)</f>
        <v>SIBERIAN</v>
      </c>
      <c r="BI224" s="493"/>
    </row>
    <row r="225" spans="1:61" s="4" customFormat="1" hidden="1">
      <c r="A225" s="176">
        <v>44483</v>
      </c>
      <c r="B225" s="89" t="s">
        <v>59</v>
      </c>
      <c r="C225" s="30"/>
      <c r="D225" s="63" t="s">
        <v>253</v>
      </c>
      <c r="F225" s="493"/>
      <c r="G225" s="32" t="s">
        <v>406</v>
      </c>
      <c r="H225" s="32" t="s">
        <v>405</v>
      </c>
      <c r="J225" s="127"/>
      <c r="K225" s="116" t="s">
        <v>468</v>
      </c>
      <c r="M225" s="72">
        <v>44488</v>
      </c>
      <c r="N225" s="72"/>
      <c r="S225" s="5">
        <v>1</v>
      </c>
      <c r="T225" s="5">
        <v>225</v>
      </c>
      <c r="U225" s="5"/>
      <c r="V225" s="4">
        <v>2004403</v>
      </c>
      <c r="W225" s="4">
        <v>201482095</v>
      </c>
      <c r="X225" s="19" t="s">
        <v>273</v>
      </c>
      <c r="Y225" s="23">
        <v>55546.559999999998</v>
      </c>
      <c r="AC225" s="4">
        <v>5835</v>
      </c>
      <c r="AE225" s="13" t="str">
        <f>IF((Реестр!$AA225+Реестр!$AB225+Реестр!$AD225)=0,"",(Реестр!$AA225+Реестр!$AB225+Реестр!$AD225))</f>
        <v/>
      </c>
      <c r="AF225" s="6"/>
      <c r="AG225" s="13" t="str">
        <f>IF(IFERROR((Реестр!$AE225-Реестр!$AF225), "")=0,"",IFERROR(Реестр!$AE225-Реестр!$AF225, ""))</f>
        <v/>
      </c>
      <c r="AH225" s="534" t="str">
        <f>IF(IFERROR((Реестр!$AE225/Реестр!$AF225)-100%, "")=0,"",IFERROR((Реестр!$AE225/Реестр!$AF225)-100%, ""))</f>
        <v/>
      </c>
      <c r="AI225" s="448" t="str">
        <f>IF(IFERROR(Реестр!$AN225/Реестр!$T225,"")=0,"",IFERROR(Реестр!$AN225/Реестр!$T225,""))</f>
        <v/>
      </c>
      <c r="AJ225" s="10"/>
      <c r="AK225" s="448" t="str">
        <f>IFERROR(Реестр!$AN225/Реестр!$U225,"")</f>
        <v/>
      </c>
      <c r="AL225" s="594">
        <v>1171966</v>
      </c>
      <c r="AM225" s="594">
        <v>1143461</v>
      </c>
      <c r="AN225" s="630"/>
      <c r="AO225" s="535" t="str">
        <f>IF(IFERROR(AZ225/Реестр!$Y225,"")=0,"",IFERROR(AZ225/Реестр!$Y225,""))</f>
        <v/>
      </c>
      <c r="AQ225" s="13"/>
      <c r="AR225" s="752"/>
      <c r="AS225" s="551" t="str">
        <f>IF(IFERROR(Реестр!$AI225*1000,"")=0,"",IFERROR(Реестр!$AI225*1000,""))</f>
        <v/>
      </c>
      <c r="AT225" s="5" t="str">
        <f>IF(IFERROR(Реестр!$AS225/80,"")=0,"",IFERROR(Реестр!$AS225/80,""))</f>
        <v/>
      </c>
      <c r="AU225" s="4">
        <f t="shared" si="18"/>
        <v>3888.2592000000004</v>
      </c>
      <c r="AV225" s="4">
        <f t="shared" si="19"/>
        <v>-3888.2592000000004</v>
      </c>
      <c r="AX225" s="4">
        <f t="shared" si="20"/>
        <v>5835</v>
      </c>
      <c r="AZ225" s="4" t="str">
        <f t="shared" si="21"/>
        <v/>
      </c>
      <c r="BC225" s="4">
        <f>VLOOKUP(K225,'Справочные Данные'!$I$2:$J$262,2,0)</f>
        <v>65103</v>
      </c>
      <c r="BD225" s="4" t="str">
        <f>VLOOKUP(BC225,Z_SD_CUSTOMER!$A$2:$K$1599,10,0)</f>
        <v>43</v>
      </c>
      <c r="BE225" s="4" t="str">
        <f>VLOOKUP(BC225,Z_SD_CUSTOMER!$A$2:$L$1599,11,0)</f>
        <v>VOLGA</v>
      </c>
      <c r="BF225" s="4" t="str">
        <f>VLOOKUP(BC225,Z_SD_CUSTOMER!$A$2:$K$1599,11,0)</f>
        <v>VOLGA</v>
      </c>
      <c r="BI225" s="493"/>
    </row>
    <row r="226" spans="1:61" s="4" customFormat="1" hidden="1">
      <c r="A226" s="176">
        <v>44483</v>
      </c>
      <c r="B226" s="89" t="s">
        <v>59</v>
      </c>
      <c r="C226" s="30"/>
      <c r="D226" s="63" t="s">
        <v>253</v>
      </c>
      <c r="F226" s="493"/>
      <c r="G226" s="32" t="s">
        <v>406</v>
      </c>
      <c r="H226" s="32" t="s">
        <v>405</v>
      </c>
      <c r="J226" s="127"/>
      <c r="K226" s="116" t="s">
        <v>468</v>
      </c>
      <c r="M226" s="72">
        <v>44488</v>
      </c>
      <c r="N226" s="72"/>
      <c r="S226" s="5">
        <v>1</v>
      </c>
      <c r="T226" s="5">
        <v>86</v>
      </c>
      <c r="U226" s="5"/>
      <c r="V226" s="4">
        <v>2004410</v>
      </c>
      <c r="W226" s="4">
        <v>201482097</v>
      </c>
      <c r="X226" s="19" t="s">
        <v>277</v>
      </c>
      <c r="Y226" s="23">
        <v>21087.119999999999</v>
      </c>
      <c r="AE226" s="13" t="str">
        <f>IF((Реестр!$AA226+Реестр!$AB226+Реестр!$AD226)=0,"",(Реестр!$AA226+Реестр!$AB226+Реестр!$AD226))</f>
        <v/>
      </c>
      <c r="AF226" s="6"/>
      <c r="AG226" s="13" t="str">
        <f>IF(IFERROR((Реестр!$AE226-Реестр!$AF226), "")=0,"",IFERROR(Реестр!$AE226-Реестр!$AF226, ""))</f>
        <v/>
      </c>
      <c r="AH226" s="534" t="str">
        <f>IF(IFERROR((Реестр!$AE226/Реестр!$AF226)-100%, "")=0,"",IFERROR((Реестр!$AE226/Реестр!$AF226)-100%, ""))</f>
        <v/>
      </c>
      <c r="AI226" s="448" t="str">
        <f>IF(IFERROR(Реестр!$AN226/Реестр!$T226,"")=0,"",IFERROR(Реестр!$AN226/Реестр!$T226,""))</f>
        <v/>
      </c>
      <c r="AJ226" s="10"/>
      <c r="AK226" s="448" t="str">
        <f>IFERROR(Реестр!$AN226/Реестр!$U226,"")</f>
        <v/>
      </c>
      <c r="AL226" s="594">
        <v>1171966</v>
      </c>
      <c r="AM226" s="594">
        <v>1143461</v>
      </c>
      <c r="AN226" s="630"/>
      <c r="AO226" s="535" t="str">
        <f>IF(IFERROR(AZ226/Реестр!$Y226,"")=0,"",IFERROR(AZ226/Реестр!$Y226,""))</f>
        <v/>
      </c>
      <c r="AQ226" s="13"/>
      <c r="AR226" s="752"/>
      <c r="AS226" s="551" t="str">
        <f>IF(IFERROR(Реестр!$AI226*1000,"")=0,"",IFERROR(Реестр!$AI226*1000,""))</f>
        <v/>
      </c>
      <c r="AT226" s="5" t="str">
        <f>IF(IFERROR(Реестр!$AS226/80,"")=0,"",IFERROR(Реестр!$AS226/80,""))</f>
        <v/>
      </c>
      <c r="AU226" s="4">
        <f t="shared" si="18"/>
        <v>1476.0984000000001</v>
      </c>
      <c r="AV226" s="4">
        <f t="shared" si="19"/>
        <v>-1476.0984000000001</v>
      </c>
      <c r="AX226" s="4" t="str">
        <f t="shared" si="20"/>
        <v/>
      </c>
      <c r="AZ226" s="4" t="str">
        <f t="shared" si="21"/>
        <v/>
      </c>
      <c r="BC226" s="4">
        <f>VLOOKUP(K226,'Справочные Данные'!$I$2:$J$262,2,0)</f>
        <v>65103</v>
      </c>
      <c r="BD226" s="4" t="str">
        <f>VLOOKUP(BC226,Z_SD_CUSTOMER!$A$2:$K$1599,10,0)</f>
        <v>43</v>
      </c>
      <c r="BE226" s="4" t="str">
        <f>VLOOKUP(BC226,Z_SD_CUSTOMER!$A$2:$L$1599,11,0)</f>
        <v>VOLGA</v>
      </c>
      <c r="BF226" s="4" t="str">
        <f>VLOOKUP(BC226,Z_SD_CUSTOMER!$A$2:$K$1599,11,0)</f>
        <v>VOLGA</v>
      </c>
      <c r="BI226" s="493"/>
    </row>
    <row r="227" spans="1:61" s="4" customFormat="1" hidden="1">
      <c r="A227" s="176">
        <v>44483</v>
      </c>
      <c r="B227" s="89" t="s">
        <v>59</v>
      </c>
      <c r="C227" s="30"/>
      <c r="D227" s="63" t="s">
        <v>253</v>
      </c>
      <c r="F227" s="493"/>
      <c r="G227" s="32" t="s">
        <v>406</v>
      </c>
      <c r="H227" s="32" t="s">
        <v>405</v>
      </c>
      <c r="J227" s="127"/>
      <c r="K227" s="646" t="s">
        <v>463</v>
      </c>
      <c r="M227" s="72">
        <v>44490</v>
      </c>
      <c r="N227" s="72"/>
      <c r="S227" s="5">
        <v>1</v>
      </c>
      <c r="T227" s="5">
        <v>225</v>
      </c>
      <c r="U227" s="5"/>
      <c r="V227" s="4">
        <v>2004404</v>
      </c>
      <c r="W227" s="4">
        <v>201482098</v>
      </c>
      <c r="X227" s="19" t="s">
        <v>274</v>
      </c>
      <c r="Y227" s="23">
        <v>55546.559999999998</v>
      </c>
      <c r="AC227" s="4">
        <v>5264</v>
      </c>
      <c r="AE227" s="13" t="str">
        <f>IF((Реестр!$AA227+Реестр!$AB227+Реестр!$AD227)=0,"",(Реестр!$AA227+Реестр!$AB227+Реестр!$AD227))</f>
        <v/>
      </c>
      <c r="AF227" s="6"/>
      <c r="AG227" s="13" t="str">
        <f>IF(IFERROR((Реестр!$AE227-Реестр!$AF227), "")=0,"",IFERROR(Реестр!$AE227-Реестр!$AF227, ""))</f>
        <v/>
      </c>
      <c r="AH227" s="534" t="str">
        <f>IF(IFERROR((Реестр!$AE227/Реестр!$AF227)-100%, "")=0,"",IFERROR((Реестр!$AE227/Реестр!$AF227)-100%, ""))</f>
        <v/>
      </c>
      <c r="AI227" s="448" t="str">
        <f>IF(IFERROR(Реестр!$AN227/Реестр!$T227,"")=0,"",IFERROR(Реестр!$AN227/Реестр!$T227,""))</f>
        <v/>
      </c>
      <c r="AJ227" s="10"/>
      <c r="AK227" s="448" t="str">
        <f>IFERROR(Реестр!$AN227/Реестр!$U227,"")</f>
        <v/>
      </c>
      <c r="AL227" s="594">
        <v>1171966</v>
      </c>
      <c r="AM227" s="594">
        <v>1143461</v>
      </c>
      <c r="AN227" s="630"/>
      <c r="AO227" s="535" t="str">
        <f>IF(IFERROR(AZ227/Реестр!$Y227,"")=0,"",IFERROR(AZ227/Реестр!$Y227,""))</f>
        <v/>
      </c>
      <c r="AQ227" s="13"/>
      <c r="AR227" s="752"/>
      <c r="AS227" s="551" t="str">
        <f>IF(IFERROR(Реестр!$AI227*1000,"")=0,"",IFERROR(Реестр!$AI227*1000,""))</f>
        <v/>
      </c>
      <c r="AT227" s="5" t="str">
        <f>IF(IFERROR(Реестр!$AS227/80,"")=0,"",IFERROR(Реестр!$AS227/80,""))</f>
        <v/>
      </c>
      <c r="AU227" s="4">
        <f t="shared" si="18"/>
        <v>3888.2592000000004</v>
      </c>
      <c r="AV227" s="4">
        <f t="shared" si="19"/>
        <v>-3888.2592000000004</v>
      </c>
      <c r="AX227" s="4">
        <f t="shared" si="20"/>
        <v>5264</v>
      </c>
      <c r="AZ227" s="4" t="str">
        <f t="shared" si="21"/>
        <v/>
      </c>
      <c r="BC227" s="4">
        <f>VLOOKUP(K227,'Справочные Данные'!$I$2:$J$262,2,0)</f>
        <v>63975</v>
      </c>
      <c r="BD227" s="4" t="str">
        <f>VLOOKUP(BC227,Z_SD_CUSTOMER!$A$2:$K$1599,10,0)</f>
        <v>72</v>
      </c>
      <c r="BE227" s="4" t="str">
        <f>VLOOKUP(BC227,Z_SD_CUSTOMER!$A$2:$L$1599,11,0)</f>
        <v>URAL</v>
      </c>
      <c r="BF227" s="4" t="str">
        <f>VLOOKUP(BC227,Z_SD_CUSTOMER!$A$2:$K$1599,11,0)</f>
        <v>URAL</v>
      </c>
      <c r="BI227" s="493"/>
    </row>
    <row r="228" spans="1:61" s="4" customFormat="1" hidden="1">
      <c r="A228" s="176">
        <v>44483</v>
      </c>
      <c r="B228" s="89" t="s">
        <v>59</v>
      </c>
      <c r="C228" s="30"/>
      <c r="D228" s="63" t="s">
        <v>253</v>
      </c>
      <c r="F228" s="493"/>
      <c r="G228" s="32" t="s">
        <v>406</v>
      </c>
      <c r="H228" s="32" t="s">
        <v>405</v>
      </c>
      <c r="J228" s="127"/>
      <c r="K228" s="646" t="s">
        <v>471</v>
      </c>
      <c r="M228" s="72">
        <v>44490</v>
      </c>
      <c r="N228" s="72"/>
      <c r="S228" s="5">
        <v>1</v>
      </c>
      <c r="T228" s="5">
        <v>225</v>
      </c>
      <c r="U228" s="5"/>
      <c r="V228" s="4">
        <v>2004408</v>
      </c>
      <c r="W228" s="4">
        <v>201482100</v>
      </c>
      <c r="X228" s="19" t="s">
        <v>278</v>
      </c>
      <c r="Y228" s="23">
        <v>55546.559999999998</v>
      </c>
      <c r="AC228" s="4">
        <v>5877</v>
      </c>
      <c r="AE228" s="13" t="str">
        <f>IF((Реестр!$AA228+Реестр!$AB228+Реестр!$AD228)=0,"",(Реестр!$AA228+Реестр!$AB228+Реестр!$AD228))</f>
        <v/>
      </c>
      <c r="AF228" s="6"/>
      <c r="AG228" s="13" t="str">
        <f>IF(IFERROR((Реестр!$AE228-Реестр!$AF228), "")=0,"",IFERROR(Реестр!$AE228-Реестр!$AF228, ""))</f>
        <v/>
      </c>
      <c r="AH228" s="534" t="str">
        <f>IF(IFERROR((Реестр!$AE228/Реестр!$AF228)-100%, "")=0,"",IFERROR((Реестр!$AE228/Реестр!$AF228)-100%, ""))</f>
        <v/>
      </c>
      <c r="AI228" s="448" t="str">
        <f>IF(IFERROR(Реестр!$AN228/Реестр!$T228,"")=0,"",IFERROR(Реестр!$AN228/Реестр!$T228,""))</f>
        <v/>
      </c>
      <c r="AJ228" s="10"/>
      <c r="AK228" s="448" t="str">
        <f>IFERROR(Реестр!$AN228/Реестр!$U228,"")</f>
        <v/>
      </c>
      <c r="AL228" s="594">
        <v>1171966</v>
      </c>
      <c r="AM228" s="594">
        <v>1143461</v>
      </c>
      <c r="AN228" s="630"/>
      <c r="AO228" s="535" t="str">
        <f>IF(IFERROR(AZ228/Реестр!$Y228,"")=0,"",IFERROR(AZ228/Реестр!$Y228,""))</f>
        <v/>
      </c>
      <c r="AQ228" s="13">
        <v>1</v>
      </c>
      <c r="AR228" s="752"/>
      <c r="AS228" s="551" t="str">
        <f>IF(IFERROR(Реестр!$AI228*1000,"")=0,"",IFERROR(Реестр!$AI228*1000,""))</f>
        <v/>
      </c>
      <c r="AT228" s="5" t="str">
        <f>IF(IFERROR(Реестр!$AS228/80,"")=0,"",IFERROR(Реестр!$AS228/80,""))</f>
        <v/>
      </c>
      <c r="AU228" s="4">
        <f t="shared" si="18"/>
        <v>3888.2592000000004</v>
      </c>
      <c r="AV228" s="4">
        <f t="shared" si="19"/>
        <v>-3888.2592000000004</v>
      </c>
      <c r="AW228" s="4">
        <f>250*18</f>
        <v>4500</v>
      </c>
      <c r="AX228" s="4">
        <f t="shared" si="20"/>
        <v>10377</v>
      </c>
      <c r="AZ228" s="4" t="str">
        <f t="shared" si="21"/>
        <v/>
      </c>
      <c r="BC228" s="4">
        <f>VLOOKUP(K228,'Справочные Данные'!$I$2:$J$262,2,0)</f>
        <v>80086</v>
      </c>
      <c r="BD228" s="4" t="str">
        <f>VLOOKUP(BC228,Z_SD_CUSTOMER!$A$2:$K$1599,10,0)</f>
        <v>86</v>
      </c>
      <c r="BE228" s="4" t="str">
        <f>VLOOKUP(BC228,Z_SD_CUSTOMER!$A$2:$L$1599,11,0)</f>
        <v>SIBERIAN</v>
      </c>
      <c r="BF228" s="4" t="str">
        <f>VLOOKUP(BC228,Z_SD_CUSTOMER!$A$2:$K$1599,11,0)</f>
        <v>SIBERIAN</v>
      </c>
      <c r="BI228" s="493"/>
    </row>
    <row r="229" spans="1:61" s="4" customFormat="1" hidden="1">
      <c r="A229" s="176">
        <v>44483</v>
      </c>
      <c r="B229" s="89" t="s">
        <v>59</v>
      </c>
      <c r="C229" s="30"/>
      <c r="D229" s="63" t="s">
        <v>253</v>
      </c>
      <c r="F229" s="493"/>
      <c r="G229" s="32" t="s">
        <v>406</v>
      </c>
      <c r="H229" s="32" t="s">
        <v>405</v>
      </c>
      <c r="J229" s="127"/>
      <c r="K229" s="646" t="s">
        <v>447</v>
      </c>
      <c r="M229" s="72">
        <v>44488</v>
      </c>
      <c r="N229" s="72"/>
      <c r="S229" s="5">
        <v>2</v>
      </c>
      <c r="T229" s="5">
        <v>450</v>
      </c>
      <c r="U229" s="5"/>
      <c r="V229" s="4">
        <v>2004407</v>
      </c>
      <c r="W229" s="4">
        <v>201482101</v>
      </c>
      <c r="X229" s="19" t="s">
        <v>280</v>
      </c>
      <c r="Y229" s="23">
        <v>111093.12</v>
      </c>
      <c r="AC229" s="4">
        <v>12575</v>
      </c>
      <c r="AE229" s="13" t="str">
        <f>IF((Реестр!$AA229+Реестр!$AB229+Реестр!$AD229)=0,"",(Реестр!$AA229+Реестр!$AB229+Реестр!$AD229))</f>
        <v/>
      </c>
      <c r="AF229" s="6"/>
      <c r="AG229" s="13" t="str">
        <f>IF(IFERROR((Реестр!$AE229-Реестр!$AF229), "")=0,"",IFERROR(Реестр!$AE229-Реестр!$AF229, ""))</f>
        <v/>
      </c>
      <c r="AH229" s="534" t="str">
        <f>IF(IFERROR((Реестр!$AE229/Реестр!$AF229)-100%, "")=0,"",IFERROR((Реестр!$AE229/Реестр!$AF229)-100%, ""))</f>
        <v/>
      </c>
      <c r="AI229" s="448" t="str">
        <f>IF(IFERROR(Реестр!$AN229/Реестр!$T229,"")=0,"",IFERROR(Реестр!$AN229/Реестр!$T229,""))</f>
        <v/>
      </c>
      <c r="AJ229" s="10"/>
      <c r="AK229" s="448" t="str">
        <f>IFERROR(Реестр!$AN229/Реестр!$U229,"")</f>
        <v/>
      </c>
      <c r="AL229" s="594">
        <v>1171966</v>
      </c>
      <c r="AM229" s="594">
        <v>1143461</v>
      </c>
      <c r="AN229" s="630"/>
      <c r="AO229" s="535" t="str">
        <f>IF(IFERROR(AZ229/Реестр!$Y229,"")=0,"",IFERROR(AZ229/Реестр!$Y229,""))</f>
        <v/>
      </c>
      <c r="AQ229" s="13"/>
      <c r="AR229" s="752"/>
      <c r="AS229" s="551" t="str">
        <f>IF(IFERROR(Реестр!$AI229*1000,"")=0,"",IFERROR(Реестр!$AI229*1000,""))</f>
        <v/>
      </c>
      <c r="AT229" s="5" t="str">
        <f>IF(IFERROR(Реестр!$AS229/80,"")=0,"",IFERROR(Реестр!$AS229/80,""))</f>
        <v/>
      </c>
      <c r="AU229" s="4">
        <f t="shared" si="18"/>
        <v>7776.5184000000008</v>
      </c>
      <c r="AV229" s="4">
        <f t="shared" si="19"/>
        <v>-7776.5184000000008</v>
      </c>
      <c r="AX229" s="4">
        <f t="shared" si="20"/>
        <v>12575</v>
      </c>
      <c r="AZ229" s="4" t="str">
        <f t="shared" si="21"/>
        <v/>
      </c>
      <c r="BC229" s="4">
        <f>VLOOKUP(K229,'Справочные Данные'!$I$2:$J$262,2,0)</f>
        <v>63861</v>
      </c>
      <c r="BD229" s="4" t="str">
        <f>VLOOKUP(BC229,Z_SD_CUSTOMER!$A$2:$K$1599,10,0)</f>
        <v>36</v>
      </c>
      <c r="BE229" s="4" t="str">
        <f>VLOOKUP(BC229,Z_SD_CUSTOMER!$A$2:$L$1599,11,0)</f>
        <v>CENTRAL</v>
      </c>
      <c r="BF229" s="4" t="str">
        <f>VLOOKUP(BC229,Z_SD_CUSTOMER!$A$2:$K$1599,11,0)</f>
        <v>CENTRAL</v>
      </c>
      <c r="BI229" s="493"/>
    </row>
    <row r="230" spans="1:61" s="4" customFormat="1" hidden="1">
      <c r="A230" s="176">
        <v>44483</v>
      </c>
      <c r="B230" s="89" t="s">
        <v>59</v>
      </c>
      <c r="C230" s="30"/>
      <c r="D230" s="63" t="s">
        <v>253</v>
      </c>
      <c r="F230" s="493"/>
      <c r="G230" s="32" t="s">
        <v>406</v>
      </c>
      <c r="H230" s="32" t="s">
        <v>405</v>
      </c>
      <c r="J230" s="127"/>
      <c r="K230" s="646" t="s">
        <v>454</v>
      </c>
      <c r="M230" s="72">
        <v>44488</v>
      </c>
      <c r="N230" s="72"/>
      <c r="S230" s="5">
        <v>1</v>
      </c>
      <c r="T230" s="5">
        <v>225</v>
      </c>
      <c r="U230" s="5"/>
      <c r="V230" s="4">
        <v>2004412</v>
      </c>
      <c r="W230" s="4">
        <v>201482102</v>
      </c>
      <c r="X230" s="19" t="s">
        <v>281</v>
      </c>
      <c r="Y230" s="23">
        <v>55546.559999999998</v>
      </c>
      <c r="AC230" s="4">
        <v>3775</v>
      </c>
      <c r="AE230" s="13" t="str">
        <f>IF((Реестр!$AA230+Реестр!$AB230+Реестр!$AD230)=0,"",(Реестр!$AA230+Реестр!$AB230+Реестр!$AD230))</f>
        <v/>
      </c>
      <c r="AF230" s="6"/>
      <c r="AG230" s="13" t="str">
        <f>IF(IFERROR((Реестр!$AE230-Реестр!$AF230), "")=0,"",IFERROR(Реестр!$AE230-Реестр!$AF230, ""))</f>
        <v/>
      </c>
      <c r="AH230" s="534" t="str">
        <f>IF(IFERROR((Реестр!$AE230/Реестр!$AF230)-100%, "")=0,"",IFERROR((Реестр!$AE230/Реестр!$AF230)-100%, ""))</f>
        <v/>
      </c>
      <c r="AI230" s="448" t="str">
        <f>IF(IFERROR(Реестр!$AN230/Реестр!$T230,"")=0,"",IFERROR(Реестр!$AN230/Реестр!$T230,""))</f>
        <v/>
      </c>
      <c r="AJ230" s="10"/>
      <c r="AK230" s="448" t="str">
        <f>IFERROR(Реестр!$AN230/Реестр!$U230,"")</f>
        <v/>
      </c>
      <c r="AL230" s="594">
        <v>1171966</v>
      </c>
      <c r="AM230" s="594">
        <v>1143461</v>
      </c>
      <c r="AN230" s="630"/>
      <c r="AO230" s="535" t="str">
        <f>IF(IFERROR(AZ230/Реестр!$Y230,"")=0,"",IFERROR(AZ230/Реестр!$Y230,""))</f>
        <v/>
      </c>
      <c r="AQ230" s="13"/>
      <c r="AR230" s="752"/>
      <c r="AS230" s="551" t="str">
        <f>IF(IFERROR(Реестр!$AI230*1000,"")=0,"",IFERROR(Реестр!$AI230*1000,""))</f>
        <v/>
      </c>
      <c r="AT230" s="5" t="str">
        <f>IF(IFERROR(Реестр!$AS230/80,"")=0,"",IFERROR(Реестр!$AS230/80,""))</f>
        <v/>
      </c>
      <c r="AU230" s="4">
        <f t="shared" si="18"/>
        <v>3888.2592000000004</v>
      </c>
      <c r="AV230" s="4">
        <f t="shared" si="19"/>
        <v>-3888.2592000000004</v>
      </c>
      <c r="AX230" s="4">
        <f t="shared" si="20"/>
        <v>3775</v>
      </c>
      <c r="AZ230" s="4" t="str">
        <f t="shared" si="21"/>
        <v/>
      </c>
      <c r="BC230" s="4">
        <f>VLOOKUP(K230,'Справочные Данные'!$I$2:$J$262,2,0)</f>
        <v>63868</v>
      </c>
      <c r="BD230" s="4" t="str">
        <f>VLOOKUP(BC230,Z_SD_CUSTOMER!$A$2:$K$1599,10,0)</f>
        <v>57</v>
      </c>
      <c r="BE230" s="4" t="str">
        <f>VLOOKUP(BC230,Z_SD_CUSTOMER!$A$2:$L$1599,11,0)</f>
        <v>CENTRAL</v>
      </c>
      <c r="BF230" s="4" t="str">
        <f>VLOOKUP(BC230,Z_SD_CUSTOMER!$A$2:$K$1599,11,0)</f>
        <v>CENTRAL</v>
      </c>
      <c r="BI230" s="493"/>
    </row>
    <row r="231" spans="1:61" s="4" customFormat="1" hidden="1">
      <c r="A231" s="176">
        <v>44483</v>
      </c>
      <c r="B231" s="89" t="s">
        <v>59</v>
      </c>
      <c r="C231" s="30"/>
      <c r="D231" s="63" t="s">
        <v>253</v>
      </c>
      <c r="F231" s="493"/>
      <c r="G231" s="32" t="s">
        <v>406</v>
      </c>
      <c r="H231" s="32" t="s">
        <v>405</v>
      </c>
      <c r="J231" s="127"/>
      <c r="K231" s="646" t="s">
        <v>445</v>
      </c>
      <c r="M231" s="72">
        <v>44489</v>
      </c>
      <c r="N231" s="72"/>
      <c r="S231" s="5">
        <v>1</v>
      </c>
      <c r="T231" s="5">
        <v>225</v>
      </c>
      <c r="U231" s="5"/>
      <c r="V231" s="4">
        <v>2004413</v>
      </c>
      <c r="W231" s="4">
        <v>201482105</v>
      </c>
      <c r="X231" s="19" t="s">
        <v>282</v>
      </c>
      <c r="Y231" s="23">
        <v>55546.559999999998</v>
      </c>
      <c r="AC231" s="4">
        <v>5005</v>
      </c>
      <c r="AE231" s="13" t="str">
        <f>IF((Реестр!$AA231+Реестр!$AB231+Реестр!$AD231)=0,"",(Реестр!$AA231+Реестр!$AB231+Реестр!$AD231))</f>
        <v/>
      </c>
      <c r="AF231" s="6"/>
      <c r="AG231" s="13" t="str">
        <f>IF(IFERROR((Реестр!$AE231-Реестр!$AF231), "")=0,"",IFERROR(Реестр!$AE231-Реестр!$AF231, ""))</f>
        <v/>
      </c>
      <c r="AH231" s="534" t="str">
        <f>IF(IFERROR((Реестр!$AE231/Реестр!$AF231)-100%, "")=0,"",IFERROR((Реестр!$AE231/Реестр!$AF231)-100%, ""))</f>
        <v/>
      </c>
      <c r="AI231" s="448" t="str">
        <f>IF(IFERROR(Реестр!$AN231/Реестр!$T231,"")=0,"",IFERROR(Реестр!$AN231/Реестр!$T231,""))</f>
        <v/>
      </c>
      <c r="AJ231" s="10"/>
      <c r="AK231" s="448" t="str">
        <f>IFERROR(Реестр!$AN231/Реестр!$U231,"")</f>
        <v/>
      </c>
      <c r="AL231" s="594">
        <v>1171966</v>
      </c>
      <c r="AM231" s="594">
        <v>1143461</v>
      </c>
      <c r="AN231" s="630"/>
      <c r="AO231" s="535" t="str">
        <f>IF(IFERROR(AZ231/Реестр!$Y231,"")=0,"",IFERROR(AZ231/Реестр!$Y231,""))</f>
        <v/>
      </c>
      <c r="AQ231" s="13"/>
      <c r="AR231" s="752"/>
      <c r="AS231" s="551" t="str">
        <f>IF(IFERROR(Реестр!$AI231*1000,"")=0,"",IFERROR(Реестр!$AI231*1000,""))</f>
        <v/>
      </c>
      <c r="AT231" s="5" t="str">
        <f>IF(IFERROR(Реестр!$AS231/80,"")=0,"",IFERROR(Реестр!$AS231/80,""))</f>
        <v/>
      </c>
      <c r="AU231" s="4">
        <f t="shared" si="18"/>
        <v>3888.2592000000004</v>
      </c>
      <c r="AV231" s="4">
        <f t="shared" si="19"/>
        <v>-3888.2592000000004</v>
      </c>
      <c r="AX231" s="4">
        <f t="shared" si="20"/>
        <v>5005</v>
      </c>
      <c r="AZ231" s="4" t="str">
        <f t="shared" si="21"/>
        <v/>
      </c>
      <c r="BC231" s="4">
        <f>VLOOKUP(K231,'Справочные Данные'!$I$2:$J$262,2,0)</f>
        <v>63858</v>
      </c>
      <c r="BD231" s="4" t="str">
        <f>VLOOKUP(BC231,Z_SD_CUSTOMER!$A$2:$K$1599,10,0)</f>
        <v>74</v>
      </c>
      <c r="BE231" s="4" t="str">
        <f>VLOOKUP(BC231,Z_SD_CUSTOMER!$A$2:$L$1599,11,0)</f>
        <v>URAL</v>
      </c>
      <c r="BF231" s="4" t="str">
        <f>VLOOKUP(BC231,Z_SD_CUSTOMER!$A$2:$K$1599,11,0)</f>
        <v>URAL</v>
      </c>
      <c r="BI231" s="493"/>
    </row>
    <row r="232" spans="1:61" s="4" customFormat="1" hidden="1">
      <c r="A232" s="176">
        <v>44483</v>
      </c>
      <c r="B232" s="89" t="s">
        <v>59</v>
      </c>
      <c r="C232" s="30"/>
      <c r="D232" s="63" t="s">
        <v>253</v>
      </c>
      <c r="F232" s="493"/>
      <c r="G232" s="32" t="s">
        <v>406</v>
      </c>
      <c r="H232" s="32" t="s">
        <v>405</v>
      </c>
      <c r="J232" s="127"/>
      <c r="K232" s="646" t="s">
        <v>456</v>
      </c>
      <c r="M232" s="72">
        <v>44489</v>
      </c>
      <c r="N232" s="72"/>
      <c r="S232" s="5">
        <v>1</v>
      </c>
      <c r="T232" s="5">
        <v>63</v>
      </c>
      <c r="U232" s="5"/>
      <c r="V232" s="4">
        <v>2004423</v>
      </c>
      <c r="W232" s="4">
        <v>201482107</v>
      </c>
      <c r="X232" s="19" t="s">
        <v>287</v>
      </c>
      <c r="Y232" s="23">
        <v>15429.6</v>
      </c>
      <c r="AC232" s="4">
        <v>4731</v>
      </c>
      <c r="AE232" s="13" t="str">
        <f>IF((Реестр!$AA232+Реестр!$AB232+Реестр!$AD232)=0,"",(Реестр!$AA232+Реестр!$AB232+Реестр!$AD232))</f>
        <v/>
      </c>
      <c r="AF232" s="6"/>
      <c r="AG232" s="13" t="str">
        <f>IF(IFERROR((Реестр!$AE232-Реестр!$AF232), "")=0,"",IFERROR(Реестр!$AE232-Реестр!$AF232, ""))</f>
        <v/>
      </c>
      <c r="AH232" s="534" t="str">
        <f>IF(IFERROR((Реестр!$AE232/Реестр!$AF232)-100%, "")=0,"",IFERROR((Реестр!$AE232/Реестр!$AF232)-100%, ""))</f>
        <v/>
      </c>
      <c r="AI232" s="448" t="str">
        <f>IF(IFERROR(Реестр!$AN232/Реестр!$T232,"")=0,"",IFERROR(Реестр!$AN232/Реестр!$T232,""))</f>
        <v/>
      </c>
      <c r="AJ232" s="10"/>
      <c r="AK232" s="448" t="str">
        <f>IFERROR(Реестр!$AN232/Реестр!$U232,"")</f>
        <v/>
      </c>
      <c r="AL232" s="594">
        <v>1171966</v>
      </c>
      <c r="AM232" s="594">
        <v>1143461</v>
      </c>
      <c r="AN232" s="630"/>
      <c r="AO232" s="535" t="str">
        <f>IF(IFERROR(AZ232/Реестр!$Y232,"")=0,"",IFERROR(AZ232/Реестр!$Y232,""))</f>
        <v/>
      </c>
      <c r="AQ232" s="13"/>
      <c r="AR232" s="752"/>
      <c r="AS232" s="551" t="str">
        <f>IF(IFERROR(Реестр!$AI232*1000,"")=0,"",IFERROR(Реестр!$AI232*1000,""))</f>
        <v/>
      </c>
      <c r="AT232" s="5" t="str">
        <f>IF(IFERROR(Реестр!$AS232/80,"")=0,"",IFERROR(Реестр!$AS232/80,""))</f>
        <v/>
      </c>
      <c r="AU232" s="4">
        <f t="shared" si="18"/>
        <v>1080.0720000000001</v>
      </c>
      <c r="AV232" s="4">
        <f t="shared" si="19"/>
        <v>-1080.0720000000001</v>
      </c>
      <c r="AX232" s="4">
        <f t="shared" si="20"/>
        <v>4731</v>
      </c>
      <c r="AZ232" s="4" t="str">
        <f t="shared" si="21"/>
        <v/>
      </c>
      <c r="BC232" s="4">
        <f>VLOOKUP(K232,'Справочные Данные'!$I$2:$J$262,2,0)</f>
        <v>63870</v>
      </c>
      <c r="BD232" s="4" t="str">
        <f>VLOOKUP(BC232,Z_SD_CUSTOMER!$A$2:$K$1599,10,0)</f>
        <v>18</v>
      </c>
      <c r="BE232" s="4" t="str">
        <f>VLOOKUP(BC232,Z_SD_CUSTOMER!$A$2:$L$1599,11,0)</f>
        <v>URAL</v>
      </c>
      <c r="BF232" s="4" t="str">
        <f>VLOOKUP(BC232,Z_SD_CUSTOMER!$A$2:$K$1599,11,0)</f>
        <v>URAL</v>
      </c>
      <c r="BI232" s="493"/>
    </row>
    <row r="233" spans="1:61" s="4" customFormat="1" hidden="1">
      <c r="A233" s="176">
        <v>44483</v>
      </c>
      <c r="B233" s="89" t="s">
        <v>59</v>
      </c>
      <c r="C233" s="30"/>
      <c r="D233" s="63" t="s">
        <v>253</v>
      </c>
      <c r="F233" s="493"/>
      <c r="G233" s="32" t="s">
        <v>406</v>
      </c>
      <c r="H233" s="32" t="s">
        <v>405</v>
      </c>
      <c r="J233" s="127"/>
      <c r="K233" s="646" t="s">
        <v>456</v>
      </c>
      <c r="M233" s="72">
        <v>44489</v>
      </c>
      <c r="N233" s="72"/>
      <c r="S233" s="5">
        <v>1</v>
      </c>
      <c r="T233" s="5">
        <v>229</v>
      </c>
      <c r="U233" s="5"/>
      <c r="V233" s="4">
        <v>2004422</v>
      </c>
      <c r="W233" s="4">
        <v>201482108</v>
      </c>
      <c r="X233" s="19" t="s">
        <v>288</v>
      </c>
      <c r="Y233" s="23">
        <v>56575.199999999997</v>
      </c>
      <c r="AE233" s="13" t="str">
        <f>IF((Реестр!$AA233+Реестр!$AB233+Реестр!$AD233)=0,"",(Реестр!$AA233+Реестр!$AB233+Реестр!$AD233))</f>
        <v/>
      </c>
      <c r="AF233" s="6"/>
      <c r="AG233" s="13" t="str">
        <f>IF(IFERROR((Реестр!$AE233-Реестр!$AF233), "")=0,"",IFERROR(Реестр!$AE233-Реестр!$AF233, ""))</f>
        <v/>
      </c>
      <c r="AH233" s="534" t="str">
        <f>IF(IFERROR((Реестр!$AE233/Реестр!$AF233)-100%, "")=0,"",IFERROR((Реестр!$AE233/Реестр!$AF233)-100%, ""))</f>
        <v/>
      </c>
      <c r="AI233" s="448" t="str">
        <f>IF(IFERROR(Реестр!$AN233/Реестр!$T233,"")=0,"",IFERROR(Реестр!$AN233/Реестр!$T233,""))</f>
        <v/>
      </c>
      <c r="AJ233" s="10"/>
      <c r="AK233" s="448" t="str">
        <f>IFERROR(Реестр!$AN233/Реестр!$U233,"")</f>
        <v/>
      </c>
      <c r="AL233" s="594">
        <v>1171966</v>
      </c>
      <c r="AM233" s="594">
        <v>1143461</v>
      </c>
      <c r="AN233" s="630"/>
      <c r="AO233" s="535" t="str">
        <f>IF(IFERROR(AZ233/Реестр!$Y233,"")=0,"",IFERROR(AZ233/Реестр!$Y233,""))</f>
        <v/>
      </c>
      <c r="AQ233" s="13"/>
      <c r="AR233" s="752"/>
      <c r="AS233" s="551" t="str">
        <f>IF(IFERROR(Реестр!$AI233*1000,"")=0,"",IFERROR(Реестр!$AI233*1000,""))</f>
        <v/>
      </c>
      <c r="AT233" s="5" t="str">
        <f>IF(IFERROR(Реестр!$AS233/80,"")=0,"",IFERROR(Реестр!$AS233/80,""))</f>
        <v/>
      </c>
      <c r="AU233" s="4">
        <f t="shared" si="18"/>
        <v>3960.2640000000001</v>
      </c>
      <c r="AV233" s="4">
        <f t="shared" si="19"/>
        <v>-3960.2640000000001</v>
      </c>
      <c r="AX233" s="4" t="str">
        <f t="shared" si="20"/>
        <v/>
      </c>
      <c r="AZ233" s="4" t="str">
        <f t="shared" si="21"/>
        <v/>
      </c>
      <c r="BC233" s="4">
        <f>VLOOKUP(K233,'Справочные Данные'!$I$2:$J$262,2,0)</f>
        <v>63870</v>
      </c>
      <c r="BD233" s="4" t="str">
        <f>VLOOKUP(BC233,Z_SD_CUSTOMER!$A$2:$K$1599,10,0)</f>
        <v>18</v>
      </c>
      <c r="BE233" s="4" t="str">
        <f>VLOOKUP(BC233,Z_SD_CUSTOMER!$A$2:$L$1599,11,0)</f>
        <v>URAL</v>
      </c>
      <c r="BF233" s="4" t="str">
        <f>VLOOKUP(BC233,Z_SD_CUSTOMER!$A$2:$K$1599,11,0)</f>
        <v>URAL</v>
      </c>
      <c r="BI233" s="493"/>
    </row>
    <row r="234" spans="1:61" s="4" customFormat="1" hidden="1">
      <c r="A234" s="176">
        <v>44483</v>
      </c>
      <c r="B234" s="89" t="s">
        <v>59</v>
      </c>
      <c r="C234" s="30"/>
      <c r="D234" s="63" t="s">
        <v>253</v>
      </c>
      <c r="F234" s="493"/>
      <c r="G234" s="32" t="s">
        <v>406</v>
      </c>
      <c r="H234" s="32" t="s">
        <v>405</v>
      </c>
      <c r="J234" s="127"/>
      <c r="K234" s="646" t="s">
        <v>459</v>
      </c>
      <c r="M234" s="72">
        <v>44489</v>
      </c>
      <c r="N234" s="72"/>
      <c r="S234" s="5">
        <v>1</v>
      </c>
      <c r="T234" s="5">
        <v>229</v>
      </c>
      <c r="U234" s="5"/>
      <c r="V234" s="4">
        <v>2004426</v>
      </c>
      <c r="W234" s="4">
        <v>201482111</v>
      </c>
      <c r="X234" s="19" t="s">
        <v>290</v>
      </c>
      <c r="Y234" s="23">
        <v>56575.199999999997</v>
      </c>
      <c r="AC234" s="4">
        <v>17182</v>
      </c>
      <c r="AE234" s="13" t="str">
        <f>IF((Реестр!$AA234+Реестр!$AB234+Реестр!$AD234)=0,"",(Реестр!$AA234+Реестр!$AB234+Реестр!$AD234))</f>
        <v/>
      </c>
      <c r="AF234" s="6"/>
      <c r="AG234" s="13" t="str">
        <f>IF(IFERROR((Реестр!$AE234-Реестр!$AF234), "")=0,"",IFERROR(Реестр!$AE234-Реестр!$AF234, ""))</f>
        <v/>
      </c>
      <c r="AH234" s="534" t="str">
        <f>IF(IFERROR((Реестр!$AE234/Реестр!$AF234)-100%, "")=0,"",IFERROR((Реестр!$AE234/Реестр!$AF234)-100%, ""))</f>
        <v/>
      </c>
      <c r="AI234" s="448" t="str">
        <f>IF(IFERROR(Реестр!$AN234/Реестр!$T234,"")=0,"",IFERROR(Реестр!$AN234/Реестр!$T234,""))</f>
        <v/>
      </c>
      <c r="AJ234" s="10"/>
      <c r="AK234" s="448" t="str">
        <f>IFERROR(Реестр!$AN234/Реестр!$U234,"")</f>
        <v/>
      </c>
      <c r="AL234" s="594">
        <v>1171966</v>
      </c>
      <c r="AM234" s="594">
        <v>1143461</v>
      </c>
      <c r="AN234" s="630"/>
      <c r="AO234" s="535" t="str">
        <f>IF(IFERROR(AZ234/Реестр!$Y234,"")=0,"",IFERROR(AZ234/Реестр!$Y234,""))</f>
        <v/>
      </c>
      <c r="AQ234" s="13"/>
      <c r="AR234" s="752"/>
      <c r="AS234" s="551" t="str">
        <f>IF(IFERROR(Реестр!$AI234*1000,"")=0,"",IFERROR(Реестр!$AI234*1000,""))</f>
        <v/>
      </c>
      <c r="AT234" s="5" t="str">
        <f>IF(IFERROR(Реестр!$AS234/80,"")=0,"",IFERROR(Реестр!$AS234/80,""))</f>
        <v/>
      </c>
      <c r="AU234" s="4">
        <f t="shared" si="18"/>
        <v>3960.2640000000001</v>
      </c>
      <c r="AV234" s="4">
        <f t="shared" si="19"/>
        <v>-3960.2640000000001</v>
      </c>
      <c r="AX234" s="4">
        <f t="shared" si="20"/>
        <v>17182</v>
      </c>
      <c r="AZ234" s="4" t="str">
        <f t="shared" si="21"/>
        <v/>
      </c>
      <c r="BC234" s="4">
        <f>VLOOKUP(K234,'Справочные Данные'!$I$2:$J$262,2,0)</f>
        <v>63875</v>
      </c>
      <c r="BD234" s="4" t="str">
        <f>VLOOKUP(BC234,Z_SD_CUSTOMER!$A$2:$K$1599,10,0)</f>
        <v>64</v>
      </c>
      <c r="BE234" s="4" t="str">
        <f>VLOOKUP(BC234,Z_SD_CUSTOMER!$A$2:$L$1599,11,0)</f>
        <v>VOLGA</v>
      </c>
      <c r="BF234" s="4" t="str">
        <f>VLOOKUP(BC234,Z_SD_CUSTOMER!$A$2:$K$1599,11,0)</f>
        <v>VOLGA</v>
      </c>
      <c r="BI234" s="493"/>
    </row>
    <row r="235" spans="1:61" s="4" customFormat="1" hidden="1">
      <c r="A235" s="176">
        <v>44483</v>
      </c>
      <c r="B235" s="89" t="s">
        <v>59</v>
      </c>
      <c r="C235" s="30"/>
      <c r="D235" s="63" t="s">
        <v>253</v>
      </c>
      <c r="F235" s="493"/>
      <c r="G235" s="32" t="s">
        <v>406</v>
      </c>
      <c r="H235" s="32" t="s">
        <v>405</v>
      </c>
      <c r="J235" s="127"/>
      <c r="K235" s="646" t="s">
        <v>460</v>
      </c>
      <c r="M235" s="72">
        <v>44489</v>
      </c>
      <c r="N235" s="72"/>
      <c r="S235" s="5">
        <v>1</v>
      </c>
      <c r="T235" s="5">
        <v>229</v>
      </c>
      <c r="U235" s="5"/>
      <c r="V235" s="4">
        <v>2004425</v>
      </c>
      <c r="W235" s="4">
        <v>201482114</v>
      </c>
      <c r="X235" s="19" t="s">
        <v>291</v>
      </c>
      <c r="Y235" s="23">
        <v>56575.199999999997</v>
      </c>
      <c r="AC235" s="4">
        <v>5079</v>
      </c>
      <c r="AE235" s="13" t="str">
        <f>IF((Реестр!$AA235+Реестр!$AB235+Реестр!$AD235)=0,"",(Реестр!$AA235+Реестр!$AB235+Реестр!$AD235))</f>
        <v/>
      </c>
      <c r="AF235" s="6"/>
      <c r="AG235" s="13" t="str">
        <f>IF(IFERROR((Реестр!$AE235-Реестр!$AF235), "")=0,"",IFERROR(Реестр!$AE235-Реестр!$AF235, ""))</f>
        <v/>
      </c>
      <c r="AH235" s="534" t="str">
        <f>IF(IFERROR((Реестр!$AE235/Реестр!$AF235)-100%, "")=0,"",IFERROR((Реестр!$AE235/Реестр!$AF235)-100%, ""))</f>
        <v/>
      </c>
      <c r="AI235" s="448" t="str">
        <f>IF(IFERROR(Реестр!$AN235/Реестр!$T235,"")=0,"",IFERROR(Реестр!$AN235/Реестр!$T235,""))</f>
        <v/>
      </c>
      <c r="AJ235" s="10"/>
      <c r="AK235" s="448" t="str">
        <f>IFERROR(Реестр!$AN235/Реестр!$U235,"")</f>
        <v/>
      </c>
      <c r="AL235" s="594">
        <v>1171966</v>
      </c>
      <c r="AM235" s="594">
        <v>1143461</v>
      </c>
      <c r="AN235" s="630"/>
      <c r="AO235" s="535" t="str">
        <f>IF(IFERROR(AZ235/Реестр!$Y235,"")=0,"",IFERROR(AZ235/Реестр!$Y235,""))</f>
        <v/>
      </c>
      <c r="AQ235" s="13"/>
      <c r="AR235" s="752"/>
      <c r="AS235" s="551" t="str">
        <f>IF(IFERROR(Реестр!$AI235*1000,"")=0,"",IFERROR(Реестр!$AI235*1000,""))</f>
        <v/>
      </c>
      <c r="AT235" s="5" t="str">
        <f>IF(IFERROR(Реестр!$AS235/80,"")=0,"",IFERROR(Реестр!$AS235/80,""))</f>
        <v/>
      </c>
      <c r="AU235" s="4">
        <f t="shared" si="18"/>
        <v>3960.2640000000001</v>
      </c>
      <c r="AV235" s="4">
        <f t="shared" si="19"/>
        <v>-3960.2640000000001</v>
      </c>
      <c r="AX235" s="4">
        <f t="shared" si="20"/>
        <v>5079</v>
      </c>
      <c r="AZ235" s="4" t="str">
        <f t="shared" si="21"/>
        <v/>
      </c>
      <c r="BC235" s="4">
        <f>VLOOKUP(K235,'Справочные Данные'!$I$2:$J$262,2,0)</f>
        <v>63881</v>
      </c>
      <c r="BD235" s="4" t="str">
        <f>VLOOKUP(BC235,Z_SD_CUSTOMER!$A$2:$K$1599,10,0)</f>
        <v>58</v>
      </c>
      <c r="BE235" s="4" t="str">
        <f>VLOOKUP(BC235,Z_SD_CUSTOMER!$A$2:$L$1599,11,0)</f>
        <v>VOLGA</v>
      </c>
      <c r="BF235" s="4" t="str">
        <f>VLOOKUP(BC235,Z_SD_CUSTOMER!$A$2:$K$1599,11,0)</f>
        <v>VOLGA</v>
      </c>
      <c r="BI235" s="493"/>
    </row>
    <row r="236" spans="1:61" s="4" customFormat="1" hidden="1">
      <c r="A236" s="176">
        <v>44483</v>
      </c>
      <c r="B236" s="89" t="s">
        <v>59</v>
      </c>
      <c r="C236" s="30"/>
      <c r="D236" s="63" t="s">
        <v>253</v>
      </c>
      <c r="E236" s="63"/>
      <c r="F236" s="493"/>
      <c r="G236" s="32" t="s">
        <v>406</v>
      </c>
      <c r="H236" s="32" t="s">
        <v>405</v>
      </c>
      <c r="J236" s="127"/>
      <c r="K236" s="646" t="s">
        <v>460</v>
      </c>
      <c r="M236" s="72">
        <v>44489</v>
      </c>
      <c r="N236" s="72"/>
      <c r="S236" s="5">
        <v>1</v>
      </c>
      <c r="T236" s="5">
        <v>63</v>
      </c>
      <c r="U236" s="5"/>
      <c r="V236" s="4">
        <v>2004428</v>
      </c>
      <c r="W236" s="4">
        <v>201482120</v>
      </c>
      <c r="X236" s="19" t="s">
        <v>292</v>
      </c>
      <c r="Y236" s="23">
        <v>15429.6</v>
      </c>
      <c r="AE236" s="13" t="str">
        <f>IF((Реестр!$AA236+Реестр!$AB236+Реестр!$AD236)=0,"",(Реестр!$AA236+Реестр!$AB236+Реестр!$AD236))</f>
        <v/>
      </c>
      <c r="AF236" s="6"/>
      <c r="AG236" s="13" t="str">
        <f>IF(IFERROR((Реестр!$AE236-Реестр!$AF236), "")=0,"",IFERROR(Реестр!$AE236-Реестр!$AF236, ""))</f>
        <v/>
      </c>
      <c r="AH236" s="534" t="str">
        <f>IF(IFERROR((Реестр!$AE236/Реестр!$AF236)-100%, "")=0,"",IFERROR((Реестр!$AE236/Реестр!$AF236)-100%, ""))</f>
        <v/>
      </c>
      <c r="AI236" s="448" t="str">
        <f>IF(IFERROR(Реестр!$AN236/Реестр!$T236,"")=0,"",IFERROR(Реестр!$AN236/Реестр!$T236,""))</f>
        <v/>
      </c>
      <c r="AJ236" s="10"/>
      <c r="AK236" s="448" t="str">
        <f>IFERROR(Реестр!$AN236/Реестр!$U236,"")</f>
        <v/>
      </c>
      <c r="AL236" s="594">
        <v>1171966</v>
      </c>
      <c r="AM236" s="594">
        <v>1143461</v>
      </c>
      <c r="AN236" s="630"/>
      <c r="AO236" s="535" t="str">
        <f>IF(IFERROR(AZ236/Реестр!$Y236,"")=0,"",IFERROR(AZ236/Реестр!$Y236,""))</f>
        <v/>
      </c>
      <c r="AQ236" s="13"/>
      <c r="AR236" s="752"/>
      <c r="AS236" s="551" t="str">
        <f>IF(IFERROR(Реестр!$AI236*1000,"")=0,"",IFERROR(Реестр!$AI236*1000,""))</f>
        <v/>
      </c>
      <c r="AT236" s="5" t="str">
        <f>IF(IFERROR(Реестр!$AS236/80,"")=0,"",IFERROR(Реестр!$AS236/80,""))</f>
        <v/>
      </c>
      <c r="AU236" s="4">
        <f t="shared" si="18"/>
        <v>1080.0720000000001</v>
      </c>
      <c r="AV236" s="4">
        <f t="shared" si="19"/>
        <v>-1080.0720000000001</v>
      </c>
      <c r="AX236" s="4" t="str">
        <f t="shared" si="20"/>
        <v/>
      </c>
      <c r="AZ236" s="4" t="str">
        <f t="shared" si="21"/>
        <v/>
      </c>
      <c r="BC236" s="4">
        <f>VLOOKUP(K236,'Справочные Данные'!$I$2:$J$262,2,0)</f>
        <v>63881</v>
      </c>
      <c r="BD236" s="4" t="str">
        <f>VLOOKUP(BC236,Z_SD_CUSTOMER!$A$2:$K$1599,10,0)</f>
        <v>58</v>
      </c>
      <c r="BE236" s="4" t="str">
        <f>VLOOKUP(BC236,Z_SD_CUSTOMER!$A$2:$L$1599,11,0)</f>
        <v>VOLGA</v>
      </c>
      <c r="BF236" s="4" t="str">
        <f>VLOOKUP(BC236,Z_SD_CUSTOMER!$A$2:$K$1599,11,0)</f>
        <v>VOLGA</v>
      </c>
      <c r="BI236" s="493"/>
    </row>
    <row r="237" spans="1:61" s="4" customFormat="1" hidden="1">
      <c r="A237" s="176">
        <v>44483</v>
      </c>
      <c r="B237" s="89" t="s">
        <v>59</v>
      </c>
      <c r="C237" s="30"/>
      <c r="D237" s="63" t="s">
        <v>253</v>
      </c>
      <c r="E237" s="63"/>
      <c r="F237" s="493"/>
      <c r="G237" s="32" t="s">
        <v>406</v>
      </c>
      <c r="H237" s="32" t="s">
        <v>405</v>
      </c>
      <c r="J237" s="127"/>
      <c r="K237" s="646" t="s">
        <v>457</v>
      </c>
      <c r="M237" s="72">
        <v>44489</v>
      </c>
      <c r="N237" s="72"/>
      <c r="S237" s="5">
        <v>1</v>
      </c>
      <c r="T237" s="5">
        <v>225</v>
      </c>
      <c r="U237" s="5"/>
      <c r="V237" s="4">
        <v>2004431</v>
      </c>
      <c r="W237" s="4">
        <v>201482123</v>
      </c>
      <c r="X237" s="19" t="s">
        <v>294</v>
      </c>
      <c r="Y237" s="23">
        <v>55546.559999999998</v>
      </c>
      <c r="AC237" s="4">
        <v>10648</v>
      </c>
      <c r="AE237" s="13" t="str">
        <f>IF((Реестр!$AA237+Реестр!$AB237+Реестр!$AD237)=0,"",(Реестр!$AA237+Реестр!$AB237+Реестр!$AD237))</f>
        <v/>
      </c>
      <c r="AF237" s="6"/>
      <c r="AG237" s="13" t="str">
        <f>IF(IFERROR((Реестр!$AE237-Реестр!$AF237), "")=0,"",IFERROR(Реестр!$AE237-Реестр!$AF237, ""))</f>
        <v/>
      </c>
      <c r="AH237" s="534" t="str">
        <f>IF(IFERROR((Реестр!$AE237/Реестр!$AF237)-100%, "")=0,"",IFERROR((Реестр!$AE237/Реестр!$AF237)-100%, ""))</f>
        <v/>
      </c>
      <c r="AI237" s="448" t="str">
        <f>IF(IFERROR(Реестр!$AN237/Реестр!$T237,"")=0,"",IFERROR(Реестр!$AN237/Реестр!$T237,""))</f>
        <v/>
      </c>
      <c r="AJ237" s="10"/>
      <c r="AK237" s="448" t="str">
        <f>IFERROR(Реестр!$AN237/Реестр!$U237,"")</f>
        <v/>
      </c>
      <c r="AL237" s="594">
        <v>1171966</v>
      </c>
      <c r="AM237" s="594">
        <v>1143461</v>
      </c>
      <c r="AN237" s="630"/>
      <c r="AO237" s="535" t="str">
        <f>IF(IFERROR(AZ237/Реестр!$Y237,"")=0,"",IFERROR(AZ237/Реестр!$Y237,""))</f>
        <v/>
      </c>
      <c r="AQ237" s="13"/>
      <c r="AR237" s="752"/>
      <c r="AS237" s="551" t="str">
        <f>IF(IFERROR(Реестр!$AI237*1000,"")=0,"",IFERROR(Реестр!$AI237*1000,""))</f>
        <v/>
      </c>
      <c r="AT237" s="5" t="str">
        <f>IF(IFERROR(Реестр!$AS237/80,"")=0,"",IFERROR(Реестр!$AS237/80,""))</f>
        <v/>
      </c>
      <c r="AU237" s="4">
        <f t="shared" si="18"/>
        <v>3888.2592000000004</v>
      </c>
      <c r="AV237" s="4">
        <f t="shared" si="19"/>
        <v>-3888.2592000000004</v>
      </c>
      <c r="AX237" s="4">
        <f t="shared" si="20"/>
        <v>10648</v>
      </c>
      <c r="AZ237" s="4" t="str">
        <f t="shared" si="21"/>
        <v/>
      </c>
      <c r="BC237" s="4">
        <f>VLOOKUP(K237,'Справочные Данные'!$I$2:$J$262,2,0)</f>
        <v>63873</v>
      </c>
      <c r="BD237" s="4" t="str">
        <f>VLOOKUP(BC237,Z_SD_CUSTOMER!$A$2:$K$1599,10,0)</f>
        <v>59</v>
      </c>
      <c r="BE237" s="4" t="str">
        <f>VLOOKUP(BC237,Z_SD_CUSTOMER!$A$2:$L$1599,11,0)</f>
        <v>URAL</v>
      </c>
      <c r="BF237" s="4" t="str">
        <f>VLOOKUP(BC237,Z_SD_CUSTOMER!$A$2:$K$1599,11,0)</f>
        <v>URAL</v>
      </c>
      <c r="BI237" s="493"/>
    </row>
    <row r="238" spans="1:61" s="4" customFormat="1" hidden="1">
      <c r="A238" s="176">
        <v>44483</v>
      </c>
      <c r="B238" s="89" t="s">
        <v>59</v>
      </c>
      <c r="C238" s="30"/>
      <c r="D238" s="63" t="s">
        <v>253</v>
      </c>
      <c r="E238" s="63"/>
      <c r="F238" s="493"/>
      <c r="G238" s="32" t="s">
        <v>406</v>
      </c>
      <c r="H238" s="32" t="s">
        <v>405</v>
      </c>
      <c r="J238" s="127"/>
      <c r="K238" s="646" t="s">
        <v>470</v>
      </c>
      <c r="M238" s="72">
        <v>44494</v>
      </c>
      <c r="N238" s="72"/>
      <c r="S238" s="93">
        <v>1</v>
      </c>
      <c r="T238" s="5">
        <v>294</v>
      </c>
      <c r="U238" s="5"/>
      <c r="V238" s="4">
        <v>2004440</v>
      </c>
      <c r="W238" s="4">
        <v>201482124</v>
      </c>
      <c r="X238" s="19" t="s">
        <v>300</v>
      </c>
      <c r="Y238" s="23">
        <v>80355</v>
      </c>
      <c r="AC238" s="4">
        <v>5618</v>
      </c>
      <c r="AE238" s="13" t="str">
        <f>IF((Реестр!$AA238+Реестр!$AB238+Реестр!$AD238)=0,"",(Реестр!$AA238+Реестр!$AB238+Реестр!$AD238))</f>
        <v/>
      </c>
      <c r="AG238" s="13" t="str">
        <f>IF(IFERROR((Реестр!$AE238-Реестр!$AF238), "")=0,"",IFERROR(Реестр!$AE238-Реестр!$AF238, ""))</f>
        <v/>
      </c>
      <c r="AH238" s="534" t="str">
        <f>IF(IFERROR((Реестр!$AE238/Реестр!$AF238)-100%, "")=0,"",IFERROR((Реестр!$AE238/Реестр!$AF238)-100%, ""))</f>
        <v/>
      </c>
      <c r="AI238" s="448" t="str">
        <f>IF(IFERROR(Реестр!$AN238/Реестр!$T238,"")=0,"",IFERROR(Реестр!$AN238/Реестр!$T238,""))</f>
        <v/>
      </c>
      <c r="AJ238" s="10"/>
      <c r="AK238" s="448" t="str">
        <f>IFERROR(Реестр!$AN238/Реестр!$U238,"")</f>
        <v/>
      </c>
      <c r="AL238" s="594">
        <v>1171966</v>
      </c>
      <c r="AM238" s="594">
        <v>1143461</v>
      </c>
      <c r="AN238" s="630"/>
      <c r="AO238" s="535" t="str">
        <f>IF(IFERROR(AZ238/Реестр!$Y238,"")=0,"",IFERROR(AZ238/Реестр!$Y238,""))</f>
        <v/>
      </c>
      <c r="AQ238" s="13"/>
      <c r="AR238" s="752"/>
      <c r="AS238" s="551" t="str">
        <f>IF(IFERROR(Реестр!$AI238*1000,"")=0,"",IFERROR(Реестр!$AI238*1000,""))</f>
        <v/>
      </c>
      <c r="AT238" s="5" t="str">
        <f>IF(IFERROR(Реестр!$AS238/80,"")=0,"",IFERROR(Реестр!$AS238/80,""))</f>
        <v/>
      </c>
      <c r="AU238" s="4">
        <f t="shared" si="18"/>
        <v>5624.85</v>
      </c>
      <c r="AV238" s="4">
        <f t="shared" si="19"/>
        <v>-5624.85</v>
      </c>
      <c r="AW238" s="4">
        <v>3780</v>
      </c>
      <c r="AX238" s="4">
        <f t="shared" si="20"/>
        <v>9398</v>
      </c>
      <c r="AZ238" s="4" t="str">
        <f t="shared" si="21"/>
        <v/>
      </c>
      <c r="BC238" s="4">
        <f>VLOOKUP(K238,'Справочные Данные'!$I$2:$J$262,2,0)</f>
        <v>71598</v>
      </c>
      <c r="BD238" s="4" t="str">
        <f>VLOOKUP(BC238,Z_SD_CUSTOMER!$A$2:$K$1599,10,0)</f>
        <v>54</v>
      </c>
      <c r="BE238" s="4" t="str">
        <f>VLOOKUP(BC238,Z_SD_CUSTOMER!$A$2:$L$1599,11,0)</f>
        <v>SIBERIAN</v>
      </c>
      <c r="BF238" s="4" t="str">
        <f>VLOOKUP(BC238,Z_SD_CUSTOMER!$A$2:$K$1599,11,0)</f>
        <v>SIBERIAN</v>
      </c>
      <c r="BI238" s="493"/>
    </row>
    <row r="239" spans="1:61" s="4" customFormat="1" hidden="1">
      <c r="A239" s="176">
        <v>44483</v>
      </c>
      <c r="B239" s="89" t="s">
        <v>59</v>
      </c>
      <c r="C239" s="30"/>
      <c r="D239" s="63" t="s">
        <v>253</v>
      </c>
      <c r="E239" s="63"/>
      <c r="F239" s="493"/>
      <c r="G239" s="32" t="s">
        <v>406</v>
      </c>
      <c r="H239" s="32" t="s">
        <v>405</v>
      </c>
      <c r="J239" s="127"/>
      <c r="K239" s="646" t="s">
        <v>470</v>
      </c>
      <c r="M239" s="72">
        <v>44494</v>
      </c>
      <c r="N239" s="72"/>
      <c r="S239" s="93">
        <v>0</v>
      </c>
      <c r="T239" s="5">
        <v>6</v>
      </c>
      <c r="U239" s="5"/>
      <c r="V239" s="4">
        <v>2004442</v>
      </c>
      <c r="W239" s="4">
        <v>201482126</v>
      </c>
      <c r="X239" s="19" t="s">
        <v>302</v>
      </c>
      <c r="Y239" s="23">
        <v>1461</v>
      </c>
      <c r="AE239" s="13" t="str">
        <f>IF((Реестр!$AA239+Реестр!$AB239+Реестр!$AD239)=0,"",(Реестр!$AA239+Реестр!$AB239+Реестр!$AD239))</f>
        <v/>
      </c>
      <c r="AG239" s="13" t="str">
        <f>IF(IFERROR((Реестр!$AE239-Реестр!$AF239), "")=0,"",IFERROR(Реестр!$AE239-Реестр!$AF239, ""))</f>
        <v/>
      </c>
      <c r="AH239" s="534" t="str">
        <f>IF(IFERROR((Реестр!$AE239/Реестр!$AF239)-100%, "")=0,"",IFERROR((Реестр!$AE239/Реестр!$AF239)-100%, ""))</f>
        <v/>
      </c>
      <c r="AI239" s="448" t="str">
        <f>IF(IFERROR(Реестр!$AN239/Реестр!$T239,"")=0,"",IFERROR(Реестр!$AN239/Реестр!$T239,""))</f>
        <v/>
      </c>
      <c r="AJ239" s="10"/>
      <c r="AK239" s="448" t="str">
        <f>IFERROR(Реестр!$AN239/Реестр!$U239,"")</f>
        <v/>
      </c>
      <c r="AL239" s="594">
        <v>1171966</v>
      </c>
      <c r="AM239" s="594">
        <v>1143461</v>
      </c>
      <c r="AN239" s="630"/>
      <c r="AO239" s="535" t="str">
        <f>IF(IFERROR(AZ239/Реестр!$Y239,"")=0,"",IFERROR(AZ239/Реестр!$Y239,""))</f>
        <v/>
      </c>
      <c r="AQ239" s="13"/>
      <c r="AR239" s="752"/>
      <c r="AS239" s="551" t="str">
        <f>IF(IFERROR(Реестр!$AI239*1000,"")=0,"",IFERROR(Реестр!$AI239*1000,""))</f>
        <v/>
      </c>
      <c r="AT239" s="5" t="str">
        <f>IF(IFERROR(Реестр!$AS239/80,"")=0,"",IFERROR(Реестр!$AS239/80,""))</f>
        <v/>
      </c>
      <c r="AU239" s="4">
        <f t="shared" si="18"/>
        <v>102.27000000000001</v>
      </c>
      <c r="AV239" s="4">
        <f t="shared" si="19"/>
        <v>-102.27000000000001</v>
      </c>
      <c r="AX239" s="4" t="str">
        <f t="shared" si="20"/>
        <v/>
      </c>
      <c r="AZ239" s="4" t="str">
        <f t="shared" si="21"/>
        <v/>
      </c>
      <c r="BC239" s="4">
        <f>VLOOKUP(K239,'Справочные Данные'!$I$2:$J$262,2,0)</f>
        <v>71598</v>
      </c>
      <c r="BD239" s="4" t="str">
        <f>VLOOKUP(BC239,Z_SD_CUSTOMER!$A$2:$K$1599,10,0)</f>
        <v>54</v>
      </c>
      <c r="BE239" s="4" t="str">
        <f>VLOOKUP(BC239,Z_SD_CUSTOMER!$A$2:$L$1599,11,0)</f>
        <v>SIBERIAN</v>
      </c>
      <c r="BF239" s="4" t="str">
        <f>VLOOKUP(BC239,Z_SD_CUSTOMER!$A$2:$K$1599,11,0)</f>
        <v>SIBERIAN</v>
      </c>
      <c r="BI239" s="493"/>
    </row>
    <row r="240" spans="1:61" s="4" customFormat="1" hidden="1">
      <c r="A240" s="176">
        <v>44483</v>
      </c>
      <c r="B240" s="89" t="s">
        <v>59</v>
      </c>
      <c r="C240" s="30"/>
      <c r="D240" s="63" t="s">
        <v>253</v>
      </c>
      <c r="E240" s="63"/>
      <c r="F240" s="493"/>
      <c r="G240" s="32" t="s">
        <v>406</v>
      </c>
      <c r="H240" s="32" t="s">
        <v>405</v>
      </c>
      <c r="J240" s="127"/>
      <c r="K240" s="646" t="s">
        <v>495</v>
      </c>
      <c r="M240" s="4" t="s">
        <v>318</v>
      </c>
      <c r="N240" s="90">
        <v>45778</v>
      </c>
      <c r="S240" s="5">
        <v>5</v>
      </c>
      <c r="T240" s="5">
        <v>1352</v>
      </c>
      <c r="U240" s="5"/>
      <c r="V240" s="4">
        <v>2004539</v>
      </c>
      <c r="W240" s="4">
        <v>201481570</v>
      </c>
      <c r="X240" s="19">
        <v>6429060725</v>
      </c>
      <c r="Y240" s="23">
        <v>326954.15999999997</v>
      </c>
      <c r="AC240" s="4">
        <v>21725</v>
      </c>
      <c r="AE240" s="13" t="str">
        <f>IF((Реестр!$AA240+Реестр!$AB240+Реестр!$AD240)=0,"",(Реестр!$AA240+Реестр!$AB240+Реестр!$AD240))</f>
        <v/>
      </c>
      <c r="AG240" s="13" t="str">
        <f>IF(IFERROR((Реестр!$AE240-Реестр!$AF240), "")=0,"",IFERROR(Реестр!$AE240-Реестр!$AF240, ""))</f>
        <v/>
      </c>
      <c r="AH240" s="534" t="str">
        <f>IF(IFERROR((Реестр!$AE240/Реестр!$AF240)-100%, "")=0,"",IFERROR((Реестр!$AE240/Реестр!$AF240)-100%, ""))</f>
        <v/>
      </c>
      <c r="AI240" s="448" t="str">
        <f>IF(IFERROR(Реестр!$AN240/Реестр!$T240,"")=0,"",IFERROR(Реестр!$AN240/Реестр!$T240,""))</f>
        <v/>
      </c>
      <c r="AJ240" s="10"/>
      <c r="AK240" s="448" t="str">
        <f>IFERROR(Реестр!$AN240/Реестр!$U240,"")</f>
        <v/>
      </c>
      <c r="AL240" s="594">
        <v>1171966</v>
      </c>
      <c r="AM240" s="594">
        <v>1143461</v>
      </c>
      <c r="AN240" s="630"/>
      <c r="AO240" s="535" t="str">
        <f>IF(IFERROR(AZ240/Реестр!$Y240,"")=0,"",IFERROR(AZ240/Реестр!$Y240,""))</f>
        <v/>
      </c>
      <c r="AQ240" s="13"/>
      <c r="AR240" s="752"/>
      <c r="AS240" s="551" t="str">
        <f>IF(IFERROR(Реестр!$AI240*1000,"")=0,"",IFERROR(Реестр!$AI240*1000,""))</f>
        <v/>
      </c>
      <c r="AT240" s="5" t="str">
        <f>IF(IFERROR(Реестр!$AS240/80,"")=0,"",IFERROR(Реестр!$AS240/80,""))</f>
        <v/>
      </c>
      <c r="AU240" s="4">
        <f t="shared" si="18"/>
        <v>22886.7912</v>
      </c>
      <c r="AV240" s="4">
        <f t="shared" si="19"/>
        <v>-22886.7912</v>
      </c>
      <c r="AX240" s="4">
        <f t="shared" si="20"/>
        <v>21725</v>
      </c>
      <c r="AZ240" s="4" t="str">
        <f t="shared" si="21"/>
        <v/>
      </c>
      <c r="BC240" s="4">
        <f>VLOOKUP(K240,'Справочные Данные'!$I$2:$J$262,2,0)</f>
        <v>70894</v>
      </c>
      <c r="BD240" s="4" t="str">
        <f>VLOOKUP(BC240,Z_SD_CUSTOMER!$A$2:$K$1599,10,0)</f>
        <v>54</v>
      </c>
      <c r="BE240" s="4" t="str">
        <f>VLOOKUP(BC240,Z_SD_CUSTOMER!$A$2:$L$1599,11,0)</f>
        <v>SIBERIAN</v>
      </c>
      <c r="BF240" s="4" t="str">
        <f>VLOOKUP(BC240,Z_SD_CUSTOMER!$A$2:$K$1599,11,0)</f>
        <v>SIBERIAN</v>
      </c>
      <c r="BI240" s="493"/>
    </row>
    <row r="241" spans="1:61" s="4" customFormat="1" hidden="1">
      <c r="A241" s="176">
        <v>44483</v>
      </c>
      <c r="B241" s="89" t="s">
        <v>59</v>
      </c>
      <c r="C241" s="30"/>
      <c r="D241" s="63" t="s">
        <v>253</v>
      </c>
      <c r="E241" s="63"/>
      <c r="F241" s="493"/>
      <c r="G241" s="32" t="s">
        <v>406</v>
      </c>
      <c r="H241" s="32" t="s">
        <v>405</v>
      </c>
      <c r="J241" s="127"/>
      <c r="K241" s="646" t="s">
        <v>524</v>
      </c>
      <c r="M241" s="72" t="s">
        <v>308</v>
      </c>
      <c r="N241" s="72" t="s">
        <v>376</v>
      </c>
      <c r="S241" s="5">
        <v>5</v>
      </c>
      <c r="T241" s="5">
        <v>1367</v>
      </c>
      <c r="U241" s="5"/>
      <c r="V241" s="4">
        <v>2004450</v>
      </c>
      <c r="W241" s="4">
        <v>201482173</v>
      </c>
      <c r="X241" s="19">
        <v>6428814459</v>
      </c>
      <c r="Y241" s="23">
        <v>336596.88</v>
      </c>
      <c r="AC241" s="4">
        <v>17287</v>
      </c>
      <c r="AE241" s="13" t="str">
        <f>IF((Реестр!$AA241+Реестр!$AB241+Реестр!$AD241)=0,"",(Реестр!$AA241+Реестр!$AB241+Реестр!$AD241))</f>
        <v/>
      </c>
      <c r="AG241" s="13" t="str">
        <f>IF(IFERROR((Реестр!$AE241-Реестр!$AF241), "")=0,"",IFERROR(Реестр!$AE241-Реестр!$AF241, ""))</f>
        <v/>
      </c>
      <c r="AH241" s="534" t="str">
        <f>IF(IFERROR((Реестр!$AE241/Реестр!$AF241)-100%, "")=0,"",IFERROR((Реестр!$AE241/Реестр!$AF241)-100%, ""))</f>
        <v/>
      </c>
      <c r="AI241" s="448" t="str">
        <f>IF(IFERROR(Реестр!$AN241/Реестр!$T241,"")=0,"",IFERROR(Реестр!$AN241/Реестр!$T241,""))</f>
        <v/>
      </c>
      <c r="AJ241" s="10"/>
      <c r="AK241" s="448" t="str">
        <f>IFERROR(Реестр!$AN241/Реестр!$U241,"")</f>
        <v/>
      </c>
      <c r="AL241" s="594">
        <v>1171966</v>
      </c>
      <c r="AM241" s="594">
        <v>1143461</v>
      </c>
      <c r="AN241" s="630"/>
      <c r="AO241" s="535" t="str">
        <f>IF(IFERROR(AZ241/Реестр!$Y241,"")=0,"",IFERROR(AZ241/Реестр!$Y241,""))</f>
        <v/>
      </c>
      <c r="AQ241" s="13"/>
      <c r="AR241" s="752"/>
      <c r="AS241" s="551" t="str">
        <f>IF(IFERROR(Реестр!$AI241*1000,"")=0,"",IFERROR(Реестр!$AI241*1000,""))</f>
        <v/>
      </c>
      <c r="AT241" s="5" t="str">
        <f>IF(IFERROR(Реестр!$AS241/80,"")=0,"",IFERROR(Реестр!$AS241/80,""))</f>
        <v/>
      </c>
      <c r="AU241" s="4">
        <f t="shared" si="18"/>
        <v>23561.781600000002</v>
      </c>
      <c r="AV241" s="4">
        <f t="shared" si="19"/>
        <v>-23561.781600000002</v>
      </c>
      <c r="AX241" s="4">
        <f t="shared" si="20"/>
        <v>17287</v>
      </c>
      <c r="AZ241" s="4" t="str">
        <f t="shared" si="21"/>
        <v/>
      </c>
      <c r="BC241" s="4">
        <f>VLOOKUP(K241,'Справочные Данные'!$I$2:$J$262,2,0)</f>
        <v>62127</v>
      </c>
      <c r="BD241" s="4" t="str">
        <f>VLOOKUP(BC241,Z_SD_CUSTOMER!$A$2:$K$1599,10,0)</f>
        <v>63</v>
      </c>
      <c r="BE241" s="4" t="str">
        <f>VLOOKUP(BC241,Z_SD_CUSTOMER!$A$2:$L$1599,11,0)</f>
        <v>VOLGA</v>
      </c>
      <c r="BF241" s="4" t="str">
        <f>VLOOKUP(BC241,Z_SD_CUSTOMER!$A$2:$K$1599,11,0)</f>
        <v>VOLGA</v>
      </c>
      <c r="BI241" s="493"/>
    </row>
    <row r="242" spans="1:61" s="4" customFormat="1" hidden="1">
      <c r="A242" s="176">
        <v>44483</v>
      </c>
      <c r="B242" s="89" t="s">
        <v>59</v>
      </c>
      <c r="C242" s="30"/>
      <c r="D242" s="63" t="s">
        <v>253</v>
      </c>
      <c r="E242" s="63"/>
      <c r="F242" s="493"/>
      <c r="G242" s="32" t="s">
        <v>406</v>
      </c>
      <c r="H242" s="32" t="s">
        <v>405</v>
      </c>
      <c r="J242" s="142"/>
      <c r="K242" s="646" t="s">
        <v>442</v>
      </c>
      <c r="M242" s="72">
        <v>44491</v>
      </c>
      <c r="N242" s="72"/>
      <c r="S242" s="5">
        <v>1</v>
      </c>
      <c r="T242" s="5">
        <v>61</v>
      </c>
      <c r="U242" s="5"/>
      <c r="V242" s="4">
        <v>2004589</v>
      </c>
      <c r="W242" s="4">
        <v>201482129</v>
      </c>
      <c r="X242" s="19" t="s">
        <v>320</v>
      </c>
      <c r="Y242" s="23">
        <v>14915.28</v>
      </c>
      <c r="AC242" s="4">
        <v>6218</v>
      </c>
      <c r="AE242" s="13" t="str">
        <f>IF((Реестр!$AA242+Реестр!$AB242+Реестр!$AD242)=0,"",(Реестр!$AA242+Реестр!$AB242+Реестр!$AD242))</f>
        <v/>
      </c>
      <c r="AG242" s="13" t="str">
        <f>IF(IFERROR((Реестр!$AE242-Реестр!$AF242), "")=0,"",IFERROR(Реестр!$AE242-Реестр!$AF242, ""))</f>
        <v/>
      </c>
      <c r="AH242" s="534" t="str">
        <f>IF(IFERROR((Реестр!$AE242/Реестр!$AF242)-100%, "")=0,"",IFERROR((Реестр!$AE242/Реестр!$AF242)-100%, ""))</f>
        <v/>
      </c>
      <c r="AI242" s="448" t="str">
        <f>IF(IFERROR(Реестр!$AN242/Реестр!$T242,"")=0,"",IFERROR(Реестр!$AN242/Реестр!$T242,""))</f>
        <v/>
      </c>
      <c r="AJ242" s="10"/>
      <c r="AK242" s="448" t="str">
        <f>IFERROR(Реестр!$AN242/Реестр!$U242,"")</f>
        <v/>
      </c>
      <c r="AL242" s="594">
        <v>1171966</v>
      </c>
      <c r="AM242" s="594">
        <v>1143461</v>
      </c>
      <c r="AN242" s="630"/>
      <c r="AO242" s="535" t="str">
        <f>IF(IFERROR(AZ242/Реестр!$Y242,"")=0,"",IFERROR(AZ242/Реестр!$Y242,""))</f>
        <v/>
      </c>
      <c r="AQ242" s="13"/>
      <c r="AR242" s="752"/>
      <c r="AS242" s="551" t="str">
        <f>IF(IFERROR(Реестр!$AI242*1000,"")=0,"",IFERROR(Реестр!$AI242*1000,""))</f>
        <v/>
      </c>
      <c r="AT242" s="5" t="str">
        <f>IF(IFERROR(Реестр!$AS242/80,"")=0,"",IFERROR(Реестр!$AS242/80,""))</f>
        <v/>
      </c>
      <c r="AU242" s="4">
        <f t="shared" si="18"/>
        <v>1044.0696</v>
      </c>
      <c r="AV242" s="4">
        <f t="shared" si="19"/>
        <v>-1044.0696</v>
      </c>
      <c r="AX242" s="4">
        <f t="shared" si="20"/>
        <v>6218</v>
      </c>
      <c r="AZ242" s="4" t="str">
        <f t="shared" si="21"/>
        <v/>
      </c>
      <c r="BC242" s="4">
        <f>VLOOKUP(K242,'Справочные Данные'!$I$2:$J$262,2,0)</f>
        <v>63854</v>
      </c>
      <c r="BD242" s="4" t="str">
        <f>VLOOKUP(BC242,Z_SD_CUSTOMER!$A$2:$K$1599,10,0)</f>
        <v>55</v>
      </c>
      <c r="BE242" s="4" t="str">
        <f>VLOOKUP(BC242,Z_SD_CUSTOMER!$A$2:$L$1599,11,0)</f>
        <v>SIBERIAN</v>
      </c>
      <c r="BF242" s="4" t="str">
        <f>VLOOKUP(BC242,Z_SD_CUSTOMER!$A$2:$K$1599,11,0)</f>
        <v>SIBERIAN</v>
      </c>
      <c r="BI242" s="493"/>
    </row>
    <row r="243" spans="1:61" s="39" customFormat="1" hidden="1">
      <c r="A243" s="176">
        <v>44483</v>
      </c>
      <c r="B243" s="114" t="s">
        <v>59</v>
      </c>
      <c r="C243" s="40"/>
      <c r="D243" s="52" t="s">
        <v>253</v>
      </c>
      <c r="E243" s="63"/>
      <c r="F243" s="494"/>
      <c r="G243" s="32" t="s">
        <v>406</v>
      </c>
      <c r="H243" s="32" t="s">
        <v>405</v>
      </c>
      <c r="J243" s="153"/>
      <c r="K243" s="646" t="s">
        <v>494</v>
      </c>
      <c r="M243" s="39" t="s">
        <v>329</v>
      </c>
      <c r="N243" s="39" t="s">
        <v>122</v>
      </c>
      <c r="S243" s="81">
        <v>1</v>
      </c>
      <c r="T243" s="81">
        <v>91</v>
      </c>
      <c r="U243" s="81"/>
      <c r="V243" s="39">
        <v>2004718</v>
      </c>
      <c r="W243" s="39">
        <v>201481721</v>
      </c>
      <c r="X243" s="47">
        <v>6429078877</v>
      </c>
      <c r="Y243" s="48">
        <v>21012.48</v>
      </c>
      <c r="Z243" s="4"/>
      <c r="AA243" s="4"/>
      <c r="AB243" s="4"/>
      <c r="AC243" s="4">
        <v>5748</v>
      </c>
      <c r="AD243" s="4"/>
      <c r="AE243" s="13" t="str">
        <f>IF((Реестр!$AA243+Реестр!$AB243+Реестр!$AD243)=0,"",(Реестр!$AA243+Реестр!$AB243+Реестр!$AD243))</f>
        <v/>
      </c>
      <c r="AF243" s="4"/>
      <c r="AG243" s="13" t="str">
        <f>IF(IFERROR((Реестр!$AE243-Реестр!$AF243), "")=0,"",IFERROR(Реестр!$AE243-Реестр!$AF243, ""))</f>
        <v/>
      </c>
      <c r="AH243" s="534" t="str">
        <f>IF(IFERROR((Реестр!$AE243/Реестр!$AF243)-100%, "")=0,"",IFERROR((Реестр!$AE243/Реестр!$AF243)-100%, ""))</f>
        <v/>
      </c>
      <c r="AI243" s="448" t="str">
        <f>IF(IFERROR(Реестр!$AN243/Реестр!$T243,"")=0,"",IFERROR(Реестр!$AN243/Реестр!$T243,""))</f>
        <v/>
      </c>
      <c r="AJ243" s="10"/>
      <c r="AK243" s="448" t="str">
        <f>IFERROR(Реестр!$AN243/Реестр!$U243,"")</f>
        <v/>
      </c>
      <c r="AL243" s="594">
        <v>1171966</v>
      </c>
      <c r="AM243" s="594">
        <v>1143461</v>
      </c>
      <c r="AN243" s="630"/>
      <c r="AO243" s="535" t="str">
        <f>IF(IFERROR(AZ243/Реестр!$Y243,"")=0,"",IFERROR(AZ243/Реестр!$Y243,""))</f>
        <v/>
      </c>
      <c r="AP243" s="4"/>
      <c r="AQ243" s="13"/>
      <c r="AR243" s="752"/>
      <c r="AS243" s="551" t="str">
        <f>IF(IFERROR(Реестр!$AI243*1000,"")=0,"",IFERROR(Реестр!$AI243*1000,""))</f>
        <v/>
      </c>
      <c r="AT243" s="5" t="str">
        <f>IF(IFERROR(Реестр!$AS243/80,"")=0,"",IFERROR(Реестр!$AS243/80,""))</f>
        <v/>
      </c>
      <c r="AU243" s="4">
        <f t="shared" si="18"/>
        <v>1470.8736000000001</v>
      </c>
      <c r="AV243" s="4">
        <f t="shared" si="19"/>
        <v>-1470.8736000000001</v>
      </c>
      <c r="AW243" s="4"/>
      <c r="AX243" s="4">
        <f t="shared" si="20"/>
        <v>5748</v>
      </c>
      <c r="AY243" s="4"/>
      <c r="AZ243" s="4" t="str">
        <f t="shared" si="21"/>
        <v/>
      </c>
      <c r="BA243" s="4"/>
      <c r="BB243" s="4"/>
      <c r="BC243" s="4">
        <f>VLOOKUP(K243,'Справочные Данные'!$I$2:$J$262,2,0)</f>
        <v>70871</v>
      </c>
      <c r="BD243" s="4" t="str">
        <f>VLOOKUP(BC243,Z_SD_CUSTOMER!$A$2:$K$1599,10,0)</f>
        <v>36</v>
      </c>
      <c r="BE243" s="4" t="str">
        <f>VLOOKUP(BC243,Z_SD_CUSTOMER!$A$2:$L$1599,11,0)</f>
        <v>CENTRAL</v>
      </c>
      <c r="BF243" s="4" t="str">
        <f>VLOOKUP(BC243,Z_SD_CUSTOMER!$A$2:$K$1599,11,0)</f>
        <v>CENTRAL</v>
      </c>
      <c r="BG243" s="4"/>
      <c r="BH243" s="4"/>
      <c r="BI243" s="494"/>
    </row>
    <row r="244" spans="1:61" s="4" customFormat="1" hidden="1">
      <c r="A244" s="176">
        <v>44483</v>
      </c>
      <c r="B244" s="89" t="s">
        <v>60</v>
      </c>
      <c r="C244" s="30" t="s">
        <v>414</v>
      </c>
      <c r="D244" s="63" t="s">
        <v>253</v>
      </c>
      <c r="E244" s="63"/>
      <c r="F244" s="493"/>
      <c r="G244" s="49" t="s">
        <v>157</v>
      </c>
      <c r="H244" s="50" t="s">
        <v>158</v>
      </c>
      <c r="J244" s="127"/>
      <c r="K244" s="1" t="s">
        <v>661</v>
      </c>
      <c r="M244" s="4" t="s">
        <v>260</v>
      </c>
      <c r="N244" s="90">
        <v>42064</v>
      </c>
      <c r="S244" s="5">
        <v>5</v>
      </c>
      <c r="T244" s="5">
        <v>1254</v>
      </c>
      <c r="U244" s="5"/>
      <c r="V244" s="4">
        <v>2004350</v>
      </c>
      <c r="W244" s="4">
        <v>201481505</v>
      </c>
      <c r="X244" s="19">
        <v>6428810810</v>
      </c>
      <c r="Y244" s="23">
        <v>309898.08</v>
      </c>
      <c r="AC244" s="4">
        <v>19246</v>
      </c>
      <c r="AE244" s="13" t="str">
        <f>IF((Реестр!$AA244+Реестр!$AB244+Реестр!$AD244)=0,"",(Реестр!$AA244+Реестр!$AB244+Реестр!$AD244))</f>
        <v/>
      </c>
      <c r="AG244" s="13" t="str">
        <f>IF(IFERROR((Реестр!$AE244-Реестр!$AF244), "")=0,"",IFERROR(Реестр!$AE244-Реестр!$AF244, ""))</f>
        <v/>
      </c>
      <c r="AH244" s="534" t="str">
        <f>IF(IFERROR((Реестр!$AE244/Реестр!$AF244)-100%, "")=0,"",IFERROR((Реестр!$AE244/Реестр!$AF244)-100%, ""))</f>
        <v/>
      </c>
      <c r="AI244" s="448" t="str">
        <f>IF(IFERROR(Реестр!$AN244/Реестр!$T244,"")=0,"",IFERROR(Реестр!$AN244/Реестр!$T244,""))</f>
        <v/>
      </c>
      <c r="AJ244" s="10"/>
      <c r="AK244" s="448" t="str">
        <f>IFERROR(Реестр!$AN244/Реестр!$U244,"")</f>
        <v/>
      </c>
      <c r="AL244" s="594">
        <v>1171966</v>
      </c>
      <c r="AM244" s="594">
        <v>1143461</v>
      </c>
      <c r="AN244" s="630"/>
      <c r="AO244" s="535" t="str">
        <f>IF(IFERROR(AZ244/Реестр!$Y244,"")=0,"",IFERROR(AZ244/Реестр!$Y244,""))</f>
        <v/>
      </c>
      <c r="AQ244" s="13"/>
      <c r="AR244" s="752"/>
      <c r="AS244" s="551" t="str">
        <f>IF(IFERROR(Реестр!$AI244*1000,"")=0,"",IFERROR(Реестр!$AI244*1000,""))</f>
        <v/>
      </c>
      <c r="AT244" s="5" t="str">
        <f>IF(IFERROR(Реестр!$AS244/80,"")=0,"",IFERROR(Реестр!$AS244/80,""))</f>
        <v/>
      </c>
      <c r="AU244" s="4">
        <f t="shared" si="18"/>
        <v>21692.865600000005</v>
      </c>
      <c r="AV244" s="4">
        <f t="shared" si="19"/>
        <v>-21692.865600000005</v>
      </c>
      <c r="AW244" s="4" t="s">
        <v>1110</v>
      </c>
      <c r="AX244" s="4" t="str">
        <f t="shared" si="20"/>
        <v/>
      </c>
      <c r="AZ244" s="4" t="str">
        <f t="shared" si="21"/>
        <v/>
      </c>
      <c r="BC244" s="4">
        <f>VLOOKUP(K244,'Справочные Данные'!$I$2:$J$262,2,0)</f>
        <v>80207</v>
      </c>
      <c r="BD244" s="4" t="str">
        <f>VLOOKUP(BC244,Z_SD_CUSTOMER!$A$2:$K$1599,10,0)</f>
        <v>66</v>
      </c>
      <c r="BE244" s="4" t="str">
        <f>VLOOKUP(BC244,Z_SD_CUSTOMER!$A$2:$L$1599,11,0)</f>
        <v>URAL</v>
      </c>
      <c r="BF244" s="4" t="str">
        <f>VLOOKUP(BC244,Z_SD_CUSTOMER!$A$2:$K$1599,11,0)</f>
        <v>URAL</v>
      </c>
      <c r="BI244" s="493"/>
    </row>
    <row r="245" spans="1:61" s="4" customFormat="1" hidden="1">
      <c r="A245" s="176">
        <v>44483</v>
      </c>
      <c r="B245" s="89" t="s">
        <v>60</v>
      </c>
      <c r="C245" s="30" t="s">
        <v>415</v>
      </c>
      <c r="D245" s="63" t="s">
        <v>253</v>
      </c>
      <c r="E245" s="63"/>
      <c r="F245" s="493"/>
      <c r="G245" s="49" t="s">
        <v>157</v>
      </c>
      <c r="H245" s="50" t="s">
        <v>158</v>
      </c>
      <c r="J245" s="127"/>
      <c r="K245" s="646" t="s">
        <v>474</v>
      </c>
      <c r="M245" s="4" t="s">
        <v>261</v>
      </c>
      <c r="N245" s="90">
        <v>20241</v>
      </c>
      <c r="S245" s="5">
        <v>3</v>
      </c>
      <c r="T245" s="5">
        <v>768</v>
      </c>
      <c r="U245" s="5"/>
      <c r="V245" s="4">
        <v>2004360</v>
      </c>
      <c r="W245" s="4">
        <v>201482175</v>
      </c>
      <c r="X245" s="19">
        <v>6428810811</v>
      </c>
      <c r="Y245" s="23">
        <v>189784.08</v>
      </c>
      <c r="AC245" s="4">
        <v>11641</v>
      </c>
      <c r="AE245" s="13" t="str">
        <f>IF((Реестр!$AA245+Реестр!$AB245+Реестр!$AD245)=0,"",(Реестр!$AA245+Реестр!$AB245+Реестр!$AD245))</f>
        <v/>
      </c>
      <c r="AG245" s="13" t="str">
        <f>IF(IFERROR((Реестр!$AE245-Реестр!$AF245), "")=0,"",IFERROR(Реестр!$AE245-Реестр!$AF245, ""))</f>
        <v/>
      </c>
      <c r="AH245" s="534" t="str">
        <f>IF(IFERROR((Реестр!$AE245/Реестр!$AF245)-100%, "")=0,"",IFERROR((Реестр!$AE245/Реестр!$AF245)-100%, ""))</f>
        <v/>
      </c>
      <c r="AI245" s="448" t="str">
        <f>IF(IFERROR(Реестр!$AN245/Реестр!$T245,"")=0,"",IFERROR(Реестр!$AN245/Реестр!$T245,""))</f>
        <v/>
      </c>
      <c r="AJ245" s="10"/>
      <c r="AK245" s="448" t="str">
        <f>IFERROR(Реестр!$AN245/Реестр!$U245,"")</f>
        <v/>
      </c>
      <c r="AL245" s="594">
        <v>1171966</v>
      </c>
      <c r="AM245" s="594">
        <v>1143461</v>
      </c>
      <c r="AN245" s="630"/>
      <c r="AO245" s="535" t="str">
        <f>IF(IFERROR(AZ245/Реестр!$Y245,"")=0,"",IFERROR(AZ245/Реестр!$Y245,""))</f>
        <v/>
      </c>
      <c r="AQ245" s="13"/>
      <c r="AR245" s="752"/>
      <c r="AS245" s="551" t="str">
        <f>IF(IFERROR(Реестр!$AI245*1000,"")=0,"",IFERROR(Реестр!$AI245*1000,""))</f>
        <v/>
      </c>
      <c r="AT245" s="5" t="str">
        <f>IF(IFERROR(Реестр!$AS245/80,"")=0,"",IFERROR(Реестр!$AS245/80,""))</f>
        <v/>
      </c>
      <c r="AU245" s="4">
        <f t="shared" si="18"/>
        <v>13284.8856</v>
      </c>
      <c r="AV245" s="4">
        <f t="shared" si="19"/>
        <v>-13284.8856</v>
      </c>
      <c r="AX245" s="4">
        <f t="shared" si="20"/>
        <v>11641</v>
      </c>
      <c r="AZ245" s="4" t="str">
        <f t="shared" si="21"/>
        <v/>
      </c>
      <c r="BC245" s="4">
        <f>VLOOKUP(K245,'Справочные Данные'!$I$2:$J$262,2,0)</f>
        <v>71727</v>
      </c>
      <c r="BD245" s="4" t="str">
        <f>VLOOKUP(BC245,Z_SD_CUSTOMER!$A$2:$K$1599,10,0)</f>
        <v>59</v>
      </c>
      <c r="BE245" s="4" t="str">
        <f>VLOOKUP(BC245,Z_SD_CUSTOMER!$A$2:$L$1599,11,0)</f>
        <v>URAL</v>
      </c>
      <c r="BF245" s="4" t="str">
        <f>VLOOKUP(BC245,Z_SD_CUSTOMER!$A$2:$K$1599,11,0)</f>
        <v>URAL</v>
      </c>
      <c r="BI245" s="493"/>
    </row>
    <row r="246" spans="1:61" s="4" customFormat="1" hidden="1">
      <c r="A246" s="176">
        <v>44483</v>
      </c>
      <c r="B246" s="89" t="s">
        <v>60</v>
      </c>
      <c r="C246" s="30"/>
      <c r="D246" s="63" t="s">
        <v>253</v>
      </c>
      <c r="E246" s="63"/>
      <c r="F246" s="493"/>
      <c r="G246" s="49" t="s">
        <v>157</v>
      </c>
      <c r="H246" s="50" t="s">
        <v>158</v>
      </c>
      <c r="J246" s="127"/>
      <c r="K246" s="646" t="s">
        <v>588</v>
      </c>
      <c r="M246" s="72">
        <v>44490</v>
      </c>
      <c r="N246" s="72"/>
      <c r="S246" s="5">
        <v>1</v>
      </c>
      <c r="T246" s="5">
        <v>911</v>
      </c>
      <c r="U246" s="5"/>
      <c r="V246" s="19">
        <v>2004609</v>
      </c>
      <c r="W246" s="155">
        <v>201481596</v>
      </c>
      <c r="Y246" s="23">
        <v>271329.59999999998</v>
      </c>
      <c r="AC246" s="4">
        <v>10302</v>
      </c>
      <c r="AE246" s="13" t="str">
        <f>IF((Реестр!$AA246+Реестр!$AB246+Реестр!$AD246)=0,"",(Реестр!$AA246+Реестр!$AB246+Реестр!$AD246))</f>
        <v/>
      </c>
      <c r="AG246" s="13" t="str">
        <f>IF(IFERROR((Реестр!$AE246-Реестр!$AF246), "")=0,"",IFERROR(Реестр!$AE246-Реестр!$AF246, ""))</f>
        <v/>
      </c>
      <c r="AH246" s="534" t="str">
        <f>IF(IFERROR((Реестр!$AE246/Реестр!$AF246)-100%, "")=0,"",IFERROR((Реестр!$AE246/Реестр!$AF246)-100%, ""))</f>
        <v/>
      </c>
      <c r="AI246" s="448" t="str">
        <f>IF(IFERROR(Реестр!$AN246/Реестр!$T246,"")=0,"",IFERROR(Реестр!$AN246/Реестр!$T246,""))</f>
        <v/>
      </c>
      <c r="AJ246" s="10"/>
      <c r="AK246" s="448" t="str">
        <f>IFERROR(Реестр!$AN246/Реестр!$U246,"")</f>
        <v/>
      </c>
      <c r="AL246" s="594">
        <v>1171966</v>
      </c>
      <c r="AM246" s="594">
        <v>1143461</v>
      </c>
      <c r="AN246" s="630"/>
      <c r="AO246" s="535" t="str">
        <f>IF(IFERROR(AZ246/Реестр!$Y246,"")=0,"",IFERROR(AZ246/Реестр!$Y246,""))</f>
        <v/>
      </c>
      <c r="AQ246" s="13"/>
      <c r="AR246" s="752"/>
      <c r="AS246" s="551" t="str">
        <f>IF(IFERROR(Реестр!$AI246*1000,"")=0,"",IFERROR(Реестр!$AI246*1000,""))</f>
        <v/>
      </c>
      <c r="AT246" s="5" t="str">
        <f>IF(IFERROR(Реестр!$AS246/80,"")=0,"",IFERROR(Реестр!$AS246/80,""))</f>
        <v/>
      </c>
      <c r="AU246" s="4">
        <f t="shared" si="18"/>
        <v>18993.072</v>
      </c>
      <c r="AV246" s="4">
        <f t="shared" si="19"/>
        <v>-18993.072</v>
      </c>
      <c r="AX246" s="4">
        <f t="shared" si="20"/>
        <v>10302</v>
      </c>
      <c r="AZ246" s="4" t="str">
        <f t="shared" si="21"/>
        <v/>
      </c>
      <c r="BC246" s="4">
        <f>VLOOKUP(K246,'Справочные Данные'!$I$2:$J$262,2,0)</f>
        <v>64635</v>
      </c>
      <c r="BD246" s="4" t="str">
        <f>VLOOKUP(BC246,Z_SD_CUSTOMER!$A$2:$K$1599,10,0)</f>
        <v>30</v>
      </c>
      <c r="BE246" s="4" t="str">
        <f>VLOOKUP(BC246,Z_SD_CUSTOMER!$A$2:$L$1599,11,0)</f>
        <v>SOUTHERN</v>
      </c>
      <c r="BF246" s="4" t="str">
        <f>VLOOKUP(BC246,Z_SD_CUSTOMER!$A$2:$K$1599,11,0)</f>
        <v>SOUTHERN</v>
      </c>
      <c r="BI246" s="493"/>
    </row>
    <row r="247" spans="1:61" s="4" customFormat="1" hidden="1">
      <c r="A247" s="176">
        <v>44483</v>
      </c>
      <c r="B247" s="89" t="s">
        <v>60</v>
      </c>
      <c r="C247" s="30"/>
      <c r="D247" s="63" t="s">
        <v>253</v>
      </c>
      <c r="E247" s="63"/>
      <c r="F247" s="493"/>
      <c r="G247" s="49" t="s">
        <v>157</v>
      </c>
      <c r="H247" s="50" t="s">
        <v>158</v>
      </c>
      <c r="J247" s="127"/>
      <c r="K247" s="646" t="s">
        <v>492</v>
      </c>
      <c r="M247" s="4" t="s">
        <v>327</v>
      </c>
      <c r="N247" s="90">
        <v>43952</v>
      </c>
      <c r="S247" s="5">
        <v>3</v>
      </c>
      <c r="T247" s="5">
        <v>657</v>
      </c>
      <c r="U247" s="5"/>
      <c r="V247" s="4">
        <v>2004713</v>
      </c>
      <c r="W247" s="4">
        <v>201481716</v>
      </c>
      <c r="X247" s="19">
        <v>6429079543</v>
      </c>
      <c r="Y247" s="23">
        <v>160641.84</v>
      </c>
      <c r="AC247" s="4">
        <v>8490</v>
      </c>
      <c r="AE247" s="13" t="str">
        <f>IF((Реестр!$AA247+Реестр!$AB247+Реестр!$AD247)=0,"",(Реестр!$AA247+Реестр!$AB247+Реестр!$AD247))</f>
        <v/>
      </c>
      <c r="AG247" s="13" t="str">
        <f>IF(IFERROR((Реестр!$AE247-Реестр!$AF247), "")=0,"",IFERROR(Реестр!$AE247-Реестр!$AF247, ""))</f>
        <v/>
      </c>
      <c r="AH247" s="534" t="str">
        <f>IF(IFERROR((Реестр!$AE247/Реестр!$AF247)-100%, "")=0,"",IFERROR((Реестр!$AE247/Реестр!$AF247)-100%, ""))</f>
        <v/>
      </c>
      <c r="AI247" s="448" t="str">
        <f>IF(IFERROR(Реестр!$AN247/Реестр!$T247,"")=0,"",IFERROR(Реестр!$AN247/Реестр!$T247,""))</f>
        <v/>
      </c>
      <c r="AJ247" s="10"/>
      <c r="AK247" s="448" t="str">
        <f>IFERROR(Реестр!$AN247/Реестр!$U247,"")</f>
        <v/>
      </c>
      <c r="AL247" s="594">
        <v>1171966</v>
      </c>
      <c r="AM247" s="594">
        <v>1143461</v>
      </c>
      <c r="AN247" s="630"/>
      <c r="AO247" s="535" t="str">
        <f>IF(IFERROR(AZ247/Реестр!$Y247,"")=0,"",IFERROR(AZ247/Реестр!$Y247,""))</f>
        <v/>
      </c>
      <c r="AQ247" s="13"/>
      <c r="AR247" s="752"/>
      <c r="AS247" s="551" t="str">
        <f>IF(IFERROR(Реестр!$AI247*1000,"")=0,"",IFERROR(Реестр!$AI247*1000,""))</f>
        <v/>
      </c>
      <c r="AT247" s="5" t="str">
        <f>IF(IFERROR(Реестр!$AS247/80,"")=0,"",IFERROR(Реестр!$AS247/80,""))</f>
        <v/>
      </c>
      <c r="AU247" s="4">
        <f t="shared" si="18"/>
        <v>11244.928800000002</v>
      </c>
      <c r="AV247" s="4">
        <f t="shared" si="19"/>
        <v>-11244.928800000002</v>
      </c>
      <c r="AX247" s="4">
        <f t="shared" si="20"/>
        <v>8490</v>
      </c>
      <c r="AZ247" s="4" t="str">
        <f t="shared" si="21"/>
        <v/>
      </c>
      <c r="BC247" s="4">
        <f>VLOOKUP(K247,'Справочные Данные'!$I$2:$J$262,2,0)</f>
        <v>70140</v>
      </c>
      <c r="BD247" s="4" t="str">
        <f>VLOOKUP(BC247,Z_SD_CUSTOMER!$A$2:$K$1599,10,0)</f>
        <v>64</v>
      </c>
      <c r="BE247" s="4" t="str">
        <f>VLOOKUP(BC247,Z_SD_CUSTOMER!$A$2:$L$1599,11,0)</f>
        <v>VOLGA</v>
      </c>
      <c r="BF247" s="4" t="str">
        <f>VLOOKUP(BC247,Z_SD_CUSTOMER!$A$2:$K$1599,11,0)</f>
        <v>VOLGA</v>
      </c>
      <c r="BI247" s="493"/>
    </row>
    <row r="248" spans="1:61" s="4" customFormat="1" hidden="1">
      <c r="A248" s="176">
        <v>44483</v>
      </c>
      <c r="B248" s="89" t="s">
        <v>60</v>
      </c>
      <c r="C248" s="30"/>
      <c r="D248" s="63" t="s">
        <v>253</v>
      </c>
      <c r="E248" s="63"/>
      <c r="F248" s="493"/>
      <c r="G248" s="49" t="s">
        <v>157</v>
      </c>
      <c r="H248" s="50" t="s">
        <v>158</v>
      </c>
      <c r="J248" s="127"/>
      <c r="K248" s="646" t="s">
        <v>505</v>
      </c>
      <c r="M248" s="4" t="s">
        <v>332</v>
      </c>
      <c r="N248" s="90">
        <v>14642</v>
      </c>
      <c r="S248" s="5">
        <v>4</v>
      </c>
      <c r="T248" s="5">
        <v>1140</v>
      </c>
      <c r="U248" s="5"/>
      <c r="V248" s="146">
        <v>2004741</v>
      </c>
      <c r="W248" s="4">
        <v>201481731</v>
      </c>
      <c r="X248" s="19">
        <v>6429081239</v>
      </c>
      <c r="Y248" s="23">
        <v>279865.92</v>
      </c>
      <c r="AC248" s="4">
        <v>14092</v>
      </c>
      <c r="AE248" s="13" t="str">
        <f>IF((Реестр!$AA248+Реестр!$AB248+Реестр!$AD248)=0,"",(Реестр!$AA248+Реестр!$AB248+Реестр!$AD248))</f>
        <v/>
      </c>
      <c r="AG248" s="13" t="str">
        <f>IF(IFERROR((Реестр!$AE248-Реестр!$AF248), "")=0,"",IFERROR(Реестр!$AE248-Реестр!$AF248, ""))</f>
        <v/>
      </c>
      <c r="AH248" s="534" t="str">
        <f>IF(IFERROR((Реестр!$AE248/Реестр!$AF248)-100%, "")=0,"",IFERROR((Реестр!$AE248/Реестр!$AF248)-100%, ""))</f>
        <v/>
      </c>
      <c r="AI248" s="448" t="str">
        <f>IF(IFERROR(Реестр!$AN248/Реестр!$T248,"")=0,"",IFERROR(Реестр!$AN248/Реестр!$T248,""))</f>
        <v/>
      </c>
      <c r="AJ248" s="10"/>
      <c r="AK248" s="448" t="str">
        <f>IFERROR(Реестр!$AN248/Реестр!$U248,"")</f>
        <v/>
      </c>
      <c r="AL248" s="594">
        <v>1171966</v>
      </c>
      <c r="AM248" s="594">
        <v>1143461</v>
      </c>
      <c r="AN248" s="630"/>
      <c r="AO248" s="535" t="str">
        <f>IF(IFERROR(AZ248/Реестр!$Y248,"")=0,"",IFERROR(AZ248/Реестр!$Y248,""))</f>
        <v/>
      </c>
      <c r="AQ248" s="13"/>
      <c r="AR248" s="752"/>
      <c r="AS248" s="551" t="str">
        <f>IF(IFERROR(Реестр!$AI248*1000,"")=0,"",IFERROR(Реестр!$AI248*1000,""))</f>
        <v/>
      </c>
      <c r="AT248" s="5" t="str">
        <f>IF(IFERROR(Реестр!$AS248/80,"")=0,"",IFERROR(Реестр!$AS248/80,""))</f>
        <v/>
      </c>
      <c r="AU248" s="4">
        <f t="shared" si="18"/>
        <v>19590.614400000002</v>
      </c>
      <c r="AV248" s="4">
        <f t="shared" si="19"/>
        <v>-19590.614400000002</v>
      </c>
      <c r="AX248" s="4">
        <f t="shared" si="20"/>
        <v>14092</v>
      </c>
      <c r="AZ248" s="4" t="str">
        <f t="shared" si="21"/>
        <v/>
      </c>
      <c r="BC248" s="4">
        <f>VLOOKUP(K248,'Справочные Данные'!$I$2:$J$262,2,0)</f>
        <v>80195</v>
      </c>
      <c r="BD248" s="4" t="str">
        <f>VLOOKUP(BC248,Z_SD_CUSTOMER!$A$2:$K$1599,10,0)</f>
        <v>40</v>
      </c>
      <c r="BE248" s="4" t="str">
        <f>VLOOKUP(BC248,Z_SD_CUSTOMER!$A$2:$L$1599,11,0)</f>
        <v>CENTRAL</v>
      </c>
      <c r="BF248" s="4" t="str">
        <f>VLOOKUP(BC248,Z_SD_CUSTOMER!$A$2:$K$1599,11,0)</f>
        <v>CENTRAL</v>
      </c>
      <c r="BI248" s="493"/>
    </row>
    <row r="249" spans="1:61" s="4" customFormat="1" ht="28.5" hidden="1">
      <c r="A249" s="176">
        <v>44483</v>
      </c>
      <c r="B249" s="89" t="s">
        <v>60</v>
      </c>
      <c r="C249" s="126"/>
      <c r="D249" s="63" t="s">
        <v>253</v>
      </c>
      <c r="E249" s="63"/>
      <c r="F249" s="493"/>
      <c r="G249" s="49" t="s">
        <v>157</v>
      </c>
      <c r="H249" s="50" t="s">
        <v>158</v>
      </c>
      <c r="J249" s="127"/>
      <c r="K249" s="646" t="s">
        <v>505</v>
      </c>
      <c r="M249" s="4" t="s">
        <v>401</v>
      </c>
      <c r="N249" s="90">
        <v>10990</v>
      </c>
      <c r="S249" s="5">
        <v>1</v>
      </c>
      <c r="T249" s="5">
        <v>426</v>
      </c>
      <c r="U249" s="5"/>
      <c r="V249" s="19">
        <v>2005273</v>
      </c>
      <c r="W249" s="156">
        <v>201482179</v>
      </c>
      <c r="X249" s="19">
        <v>6429361088</v>
      </c>
      <c r="Y249" s="23">
        <v>114233.64</v>
      </c>
      <c r="AE249" s="13" t="str">
        <f>IF((Реестр!$AA249+Реестр!$AB249+Реестр!$AD249)=0,"",(Реестр!$AA249+Реестр!$AB249+Реестр!$AD249))</f>
        <v/>
      </c>
      <c r="AG249" s="13" t="str">
        <f>IF(IFERROR((Реестр!$AE249-Реестр!$AF249), "")=0,"",IFERROR(Реестр!$AE249-Реестр!$AF249, ""))</f>
        <v/>
      </c>
      <c r="AH249" s="534" t="str">
        <f>IF(IFERROR((Реестр!$AE249/Реестр!$AF249)-100%, "")=0,"",IFERROR((Реестр!$AE249/Реестр!$AF249)-100%, ""))</f>
        <v/>
      </c>
      <c r="AI249" s="448" t="str">
        <f>IF(IFERROR(Реестр!$AN249/Реестр!$T249,"")=0,"",IFERROR(Реестр!$AN249/Реестр!$T249,""))</f>
        <v/>
      </c>
      <c r="AJ249" s="10"/>
      <c r="AK249" s="448" t="str">
        <f>IFERROR(Реестр!$AN249/Реестр!$U249,"")</f>
        <v/>
      </c>
      <c r="AL249" s="594">
        <v>1171966</v>
      </c>
      <c r="AM249" s="594">
        <v>1143461</v>
      </c>
      <c r="AN249" s="630"/>
      <c r="AO249" s="535" t="str">
        <f>IF(IFERROR(AZ249/Реестр!$Y249,"")=0,"",IFERROR(AZ249/Реестр!$Y249,""))</f>
        <v/>
      </c>
      <c r="AQ249" s="13"/>
      <c r="AR249" s="752"/>
      <c r="AS249" s="551" t="str">
        <f>IF(IFERROR(Реестр!$AI249*1000,"")=0,"",IFERROR(Реестр!$AI249*1000,""))</f>
        <v/>
      </c>
      <c r="AT249" s="5" t="str">
        <f>IF(IFERROR(Реестр!$AS249/80,"")=0,"",IFERROR(Реестр!$AS249/80,""))</f>
        <v/>
      </c>
      <c r="AU249" s="4">
        <f t="shared" si="18"/>
        <v>7996.354800000001</v>
      </c>
      <c r="AV249" s="4">
        <f t="shared" si="19"/>
        <v>-7996.354800000001</v>
      </c>
      <c r="AX249" s="4" t="str">
        <f t="shared" si="20"/>
        <v/>
      </c>
      <c r="AZ249" s="4" t="str">
        <f t="shared" si="21"/>
        <v/>
      </c>
      <c r="BC249" s="4">
        <f>VLOOKUP(K249,'Справочные Данные'!$I$2:$J$262,2,0)</f>
        <v>80195</v>
      </c>
      <c r="BD249" s="4" t="str">
        <f>VLOOKUP(BC249,Z_SD_CUSTOMER!$A$2:$K$1599,10,0)</f>
        <v>40</v>
      </c>
      <c r="BE249" s="4" t="str">
        <f>VLOOKUP(BC249,Z_SD_CUSTOMER!$A$2:$L$1599,11,0)</f>
        <v>CENTRAL</v>
      </c>
      <c r="BF249" s="4" t="str">
        <f>VLOOKUP(BC249,Z_SD_CUSTOMER!$A$2:$K$1599,11,0)</f>
        <v>CENTRAL</v>
      </c>
      <c r="BI249" s="493"/>
    </row>
    <row r="250" spans="1:61" s="77" customFormat="1" ht="409.6" hidden="1" thickBot="1">
      <c r="A250" s="176">
        <v>44484</v>
      </c>
      <c r="B250" s="115" t="s">
        <v>56</v>
      </c>
      <c r="C250" s="108" t="s">
        <v>701</v>
      </c>
      <c r="D250" s="106" t="s">
        <v>257</v>
      </c>
      <c r="E250" s="51"/>
      <c r="F250" s="500" t="s">
        <v>698</v>
      </c>
      <c r="G250" s="209" t="s">
        <v>695</v>
      </c>
      <c r="H250" s="209" t="s">
        <v>696</v>
      </c>
      <c r="I250" s="209">
        <v>526103707060</v>
      </c>
      <c r="J250" s="210" t="s">
        <v>697</v>
      </c>
      <c r="K250" s="646" t="s">
        <v>434</v>
      </c>
      <c r="L250" s="173"/>
      <c r="M250" s="78"/>
      <c r="N250" s="78"/>
      <c r="O250" s="78" t="s">
        <v>363</v>
      </c>
      <c r="P250" s="154">
        <v>44487</v>
      </c>
      <c r="Q250" s="78" t="s">
        <v>173</v>
      </c>
      <c r="R250" s="78"/>
      <c r="S250" s="79">
        <v>11</v>
      </c>
      <c r="T250" s="79">
        <v>3471</v>
      </c>
      <c r="U250" s="80"/>
      <c r="V250" s="16">
        <v>2005079</v>
      </c>
      <c r="W250" s="77">
        <v>201482475</v>
      </c>
      <c r="X250" s="16"/>
      <c r="Y250" s="17">
        <v>519070.93</v>
      </c>
      <c r="Z250" s="4"/>
      <c r="AA250" s="4">
        <v>19491</v>
      </c>
      <c r="AB250" s="4"/>
      <c r="AC250" s="4"/>
      <c r="AD250" s="4"/>
      <c r="AE250" s="13">
        <f>IF((Реестр!$AA250+Реестр!$AB250+Реестр!$AD250)=0,"",(Реестр!$AA250+Реестр!$AB250+Реестр!$AD250))</f>
        <v>19491</v>
      </c>
      <c r="AF250" s="4">
        <v>15254</v>
      </c>
      <c r="AG250" s="13">
        <f>IF(IFERROR((Реестр!$AE250-Реестр!$AF250), "")=0,"",IFERROR(Реестр!$AE250-Реестр!$AF250, ""))</f>
        <v>4237</v>
      </c>
      <c r="AH250" s="534">
        <f>IF(IFERROR((Реестр!$AE250/Реестр!$AF250)-100%, "")=0,"",IFERROR((Реестр!$AE250/Реестр!$AF250)-100%, ""))</f>
        <v>0.27776320964992784</v>
      </c>
      <c r="AI250" s="448">
        <f>IF(IFERROR(Реестр!$AN250/Реестр!$T250,"")=0,"",IFERROR(Реестр!$AN250/Реестр!$T250,""))</f>
        <v>5.615384615384615</v>
      </c>
      <c r="AJ250" s="10"/>
      <c r="AK250" s="448" t="str">
        <f>IFERROR(Реестр!$AN250/Реестр!$U250,"")</f>
        <v/>
      </c>
      <c r="AL250" s="594">
        <v>1171967</v>
      </c>
      <c r="AM250" s="594">
        <v>1143462</v>
      </c>
      <c r="AN250" s="630">
        <f>((T250/(T250))*AE250)</f>
        <v>19491</v>
      </c>
      <c r="AO250" s="535">
        <f>IF(IFERROR(AZ250/Реестр!$Y250,"")=0,"",IFERROR(AZ250/Реестр!$Y250,""))</f>
        <v>3.7549781491327205E-2</v>
      </c>
      <c r="AP250" s="4"/>
      <c r="AQ250" s="13">
        <v>0</v>
      </c>
      <c r="AR250" s="752"/>
      <c r="AS250" s="551">
        <f>IF(IFERROR(Реестр!$AI250*1000,"")=0,"",IFERROR(Реестр!$AI250*1000,""))</f>
        <v>5615.3846153846152</v>
      </c>
      <c r="AT250" s="5">
        <f>IF(IFERROR(Реестр!$AS250/80,"")=0,"",IFERROR(Реестр!$AS250/80,""))</f>
        <v>70.192307692307693</v>
      </c>
      <c r="AU250" s="4">
        <f t="shared" si="18"/>
        <v>36334.965100000001</v>
      </c>
      <c r="AV250" s="4">
        <f t="shared" si="19"/>
        <v>-16843.965100000001</v>
      </c>
      <c r="AW250" s="4"/>
      <c r="AX250" s="4" t="str">
        <f t="shared" si="20"/>
        <v/>
      </c>
      <c r="AY250" s="4"/>
      <c r="AZ250" s="4">
        <f t="shared" si="21"/>
        <v>19491</v>
      </c>
      <c r="BA250" s="4"/>
      <c r="BB250" s="4"/>
      <c r="BC250" s="4">
        <f>VLOOKUP(K250,'Справочные Данные'!$I$2:$J$262,2,0)</f>
        <v>71316</v>
      </c>
      <c r="BD250" s="4" t="str">
        <f>VLOOKUP(BC250,Z_SD_CUSTOMER!$A$2:$K$1599,10,0)</f>
        <v>50</v>
      </c>
      <c r="BE250" s="4" t="str">
        <f>VLOOKUP(BC250,Z_SD_CUSTOMER!$A$2:$L$1599,11,0)</f>
        <v>CENTRAL</v>
      </c>
      <c r="BF250" s="4" t="str">
        <f>VLOOKUP(BC250,Z_SD_CUSTOMER!$A$2:$K$1599,11,0)</f>
        <v>CENTRAL</v>
      </c>
      <c r="BG250" s="4">
        <v>351</v>
      </c>
      <c r="BH250" s="4"/>
    </row>
    <row r="251" spans="1:61" ht="398.25" hidden="1" thickBot="1">
      <c r="A251" s="176">
        <v>44484</v>
      </c>
      <c r="B251" s="89" t="s">
        <v>62</v>
      </c>
      <c r="C251" s="40"/>
      <c r="D251" s="106" t="s">
        <v>257</v>
      </c>
      <c r="E251" s="51"/>
      <c r="F251" s="500" t="s">
        <v>693</v>
      </c>
      <c r="G251" s="185" t="s">
        <v>687</v>
      </c>
      <c r="H251" s="185" t="s">
        <v>688</v>
      </c>
      <c r="I251" s="185">
        <v>525212104430</v>
      </c>
      <c r="J251" s="186" t="s">
        <v>689</v>
      </c>
      <c r="K251" s="646" t="s">
        <v>615</v>
      </c>
      <c r="L251" s="39"/>
      <c r="M251" s="87"/>
      <c r="N251" s="87"/>
      <c r="O251" s="39" t="s">
        <v>317</v>
      </c>
      <c r="P251" s="87">
        <v>44487</v>
      </c>
      <c r="Q251" s="39"/>
      <c r="R251" s="39"/>
      <c r="S251" s="36">
        <v>13</v>
      </c>
      <c r="T251" s="36">
        <v>7473</v>
      </c>
      <c r="U251" s="91"/>
      <c r="V251" s="73">
        <v>2004258</v>
      </c>
      <c r="W251" s="64">
        <v>201481374</v>
      </c>
      <c r="X251" s="37"/>
      <c r="Y251" s="38">
        <v>2522658</v>
      </c>
      <c r="AA251" s="4">
        <v>95000</v>
      </c>
      <c r="AE251" s="13">
        <f>IF((Реестр!$AA251+Реестр!$AB251+Реестр!$AD251)=0,"",(Реестр!$AA251+Реестр!$AB251+Реестр!$AD251))</f>
        <v>95000</v>
      </c>
      <c r="AF251" s="6">
        <v>65254</v>
      </c>
      <c r="AG251" s="13">
        <f>IF(IFERROR((Реестр!$AE251-Реестр!$AF251), "")=0,"",IFERROR(Реестр!$AE251-Реестр!$AF251, ""))</f>
        <v>29746</v>
      </c>
      <c r="AH251" s="534">
        <f>IF(IFERROR((Реестр!$AE251/Реестр!$AF251)-100%, "")=0,"",IFERROR((Реестр!$AE251/Реестр!$AF251)-100%, ""))</f>
        <v>0.45584944984215525</v>
      </c>
      <c r="AI251" s="448">
        <f>IF(IFERROR(Реестр!$AN251/Реестр!$T251,"")=0,"",IFERROR(Реестр!$AN251/Реестр!$T251,""))</f>
        <v>12.712431419777866</v>
      </c>
      <c r="AJ251" s="10"/>
      <c r="AK251" s="448" t="str">
        <f>IFERROR(Реестр!$AN251/Реестр!$U251,"")</f>
        <v/>
      </c>
      <c r="AL251" s="594">
        <v>1171968</v>
      </c>
      <c r="AM251" s="594">
        <v>1143463</v>
      </c>
      <c r="AN251" s="630">
        <f>((T251/(T251))*AE251)</f>
        <v>95000</v>
      </c>
      <c r="AO251" s="535">
        <f>IF(IFERROR(AZ251/Реестр!$Y251,"")=0,"",IFERROR(AZ251/Реестр!$Y251,""))</f>
        <v>3.7658691744976928E-2</v>
      </c>
      <c r="AQ251" s="13">
        <v>0</v>
      </c>
      <c r="AR251" s="752"/>
      <c r="AS251" s="551">
        <f>IF(IFERROR(Реестр!$AI251*1000,"")=0,"",IFERROR(Реестр!$AI251*1000,""))</f>
        <v>12712.431419777866</v>
      </c>
      <c r="AT251" s="5">
        <f>IF(IFERROR(Реестр!$AS251/80,"")=0,"",IFERROR(Реестр!$AS251/80,""))</f>
        <v>158.90539274722332</v>
      </c>
      <c r="AU251" s="4">
        <f t="shared" si="18"/>
        <v>176586.06000000003</v>
      </c>
      <c r="AV251" s="4">
        <f t="shared" si="19"/>
        <v>-81586.060000000027</v>
      </c>
      <c r="AW251" s="4"/>
      <c r="AX251" s="4" t="str">
        <f t="shared" si="20"/>
        <v/>
      </c>
      <c r="AY251" s="4"/>
      <c r="AZ251" s="4">
        <f t="shared" si="21"/>
        <v>95000</v>
      </c>
      <c r="BA251" s="4"/>
      <c r="BB251" s="4"/>
      <c r="BC251" s="4">
        <f>VLOOKUP(K251,'Справочные Данные'!$I$2:$J$262,2,0)</f>
        <v>71710</v>
      </c>
      <c r="BD251" s="4" t="str">
        <f>VLOOKUP(BC251,Z_SD_CUSTOMER!$A$2:$K$1599,10,0)</f>
        <v>26</v>
      </c>
      <c r="BE251" s="4" t="str">
        <f>VLOOKUP(BC251,Z_SD_CUSTOMER!$A$2:$L$1599,11,0)</f>
        <v>NORTH CAUC</v>
      </c>
      <c r="BF251" s="4" t="str">
        <f>VLOOKUP(BC251,Z_SD_CUSTOMER!$A$2:$K$1599,11,0)</f>
        <v>NORTH CAUC</v>
      </c>
      <c r="BG251" s="4">
        <v>351</v>
      </c>
      <c r="BH251" s="4"/>
    </row>
    <row r="252" spans="1:61" ht="333.75" hidden="1">
      <c r="A252" s="176">
        <v>44484</v>
      </c>
      <c r="B252" s="89" t="s">
        <v>57</v>
      </c>
      <c r="C252" s="30" t="s">
        <v>708</v>
      </c>
      <c r="D252" s="51" t="s">
        <v>257</v>
      </c>
      <c r="E252" s="51"/>
      <c r="F252" s="501" t="s">
        <v>694</v>
      </c>
      <c r="G252" s="206" t="s">
        <v>690</v>
      </c>
      <c r="H252" s="206" t="s">
        <v>691</v>
      </c>
      <c r="I252" s="206">
        <v>525102441200</v>
      </c>
      <c r="J252" s="207" t="s">
        <v>692</v>
      </c>
      <c r="K252" s="646" t="s">
        <v>613</v>
      </c>
      <c r="O252" s="4" t="s">
        <v>309</v>
      </c>
      <c r="P252" s="72">
        <v>44487</v>
      </c>
      <c r="S252" s="5">
        <v>10</v>
      </c>
      <c r="T252" s="5">
        <v>2584</v>
      </c>
      <c r="U252" s="5"/>
      <c r="V252" s="16">
        <v>2004454</v>
      </c>
      <c r="W252" s="92">
        <v>201481581</v>
      </c>
      <c r="Y252" s="17">
        <v>647654.40000000002</v>
      </c>
      <c r="AA252" s="4">
        <v>51695</v>
      </c>
      <c r="AE252" s="13">
        <f>IF((Реестр!$AA252+Реестр!$AB252+Реестр!$AD252)=0,"",(Реестр!$AA252+Реестр!$AB252+Реестр!$AD252))</f>
        <v>51695</v>
      </c>
      <c r="AG252" s="13">
        <f>IF(IFERROR((Реестр!$AE252-Реестр!$AF252), "")=0,"",IFERROR(Реестр!$AE252-Реестр!$AF252, ""))</f>
        <v>51695</v>
      </c>
      <c r="AH252" s="534" t="str">
        <f>IF(IFERROR((Реестр!$AE252/Реестр!$AF252)-100%, "")=0,"",IFERROR((Реестр!$AE252/Реестр!$AF252)-100%, ""))</f>
        <v/>
      </c>
      <c r="AI252" s="448">
        <f>IF(IFERROR(Реестр!$AN252/Реестр!$T252,"")=0,"",IFERROR(Реестр!$AN252/Реестр!$T252,""))</f>
        <v>20.005804953560371</v>
      </c>
      <c r="AJ252" s="10"/>
      <c r="AK252" s="448" t="str">
        <f>IFERROR(Реестр!$AN252/Реестр!$U252,"")</f>
        <v/>
      </c>
      <c r="AL252" s="594">
        <v>1171969</v>
      </c>
      <c r="AM252" s="594">
        <v>1143464</v>
      </c>
      <c r="AN252" s="630">
        <f>((T252/(T252))*AE252)</f>
        <v>51695</v>
      </c>
      <c r="AO252" s="535">
        <f>IF(IFERROR(AZ252/Реестр!$Y252,"")=0,"",IFERROR(AZ252/Реестр!$Y252,""))</f>
        <v>7.9818804597019635E-2</v>
      </c>
      <c r="AQ252" s="13">
        <v>0</v>
      </c>
      <c r="AR252" s="752"/>
      <c r="AS252" s="551">
        <f>IF(IFERROR(Реестр!$AI252*1000,"")=0,"",IFERROR(Реестр!$AI252*1000,""))</f>
        <v>20005.804953560371</v>
      </c>
      <c r="AT252" s="5">
        <f>IF(IFERROR(Реестр!$AS252/80,"")=0,"",IFERROR(Реестр!$AS252/80,""))</f>
        <v>250.07256191950464</v>
      </c>
      <c r="AU252" s="4">
        <f t="shared" si="18"/>
        <v>45335.808000000005</v>
      </c>
      <c r="AV252" s="4">
        <f t="shared" si="19"/>
        <v>6359.1919999999955</v>
      </c>
      <c r="AW252" s="4"/>
      <c r="AX252" s="4" t="str">
        <f t="shared" si="20"/>
        <v/>
      </c>
      <c r="AY252" s="4"/>
      <c r="AZ252" s="4">
        <f t="shared" si="21"/>
        <v>51695</v>
      </c>
      <c r="BA252" s="4"/>
      <c r="BB252" s="4"/>
      <c r="BC252" s="4">
        <f>VLOOKUP(K252,'Справочные Данные'!$I$2:$J$262,2,0)</f>
        <v>70327</v>
      </c>
      <c r="BD252" s="4" t="str">
        <f>VLOOKUP(BC252,Z_SD_CUSTOMER!$A$2:$K$1599,10,0)</f>
        <v>61</v>
      </c>
      <c r="BE252" s="4" t="str">
        <f>VLOOKUP(BC252,Z_SD_CUSTOMER!$A$2:$L$1599,11,0)</f>
        <v>SOUTHERN</v>
      </c>
      <c r="BF252" s="4" t="str">
        <f>VLOOKUP(BC252,Z_SD_CUSTOMER!$A$2:$K$1599,11,0)</f>
        <v>SOUTHERN</v>
      </c>
      <c r="BG252" s="4">
        <v>351</v>
      </c>
      <c r="BH252" s="4"/>
    </row>
    <row r="253" spans="1:61" s="4" customFormat="1" ht="136.5" hidden="1">
      <c r="A253" s="176">
        <v>44484</v>
      </c>
      <c r="B253" s="89" t="s">
        <v>58</v>
      </c>
      <c r="C253" s="40" t="s">
        <v>716</v>
      </c>
      <c r="D253" s="106" t="s">
        <v>425</v>
      </c>
      <c r="E253" s="51"/>
      <c r="F253" s="99"/>
      <c r="G253" s="187" t="s">
        <v>702</v>
      </c>
      <c r="H253" s="187" t="s">
        <v>679</v>
      </c>
      <c r="I253" s="189">
        <v>525617815175</v>
      </c>
      <c r="J253" s="188" t="s">
        <v>680</v>
      </c>
      <c r="K253" s="646" t="s">
        <v>483</v>
      </c>
      <c r="O253" s="19" t="s">
        <v>703</v>
      </c>
      <c r="P253" s="72">
        <v>44485</v>
      </c>
      <c r="Q253" s="4" t="s">
        <v>104</v>
      </c>
      <c r="R253" s="4" t="s">
        <v>314</v>
      </c>
      <c r="S253" s="5">
        <v>4</v>
      </c>
      <c r="T253" s="5">
        <v>469</v>
      </c>
      <c r="U253" s="5"/>
      <c r="V253" s="4">
        <v>2004361</v>
      </c>
      <c r="W253" s="4">
        <v>201482468</v>
      </c>
      <c r="X253" s="19">
        <v>192609</v>
      </c>
      <c r="Y253" s="23">
        <v>179963.28</v>
      </c>
      <c r="AA253" s="4">
        <v>28750</v>
      </c>
      <c r="AE253" s="13">
        <f>IF((Реестр!$AA253+Реестр!$AB253+Реестр!$AD253)=0,"",(Реестр!$AA253+Реестр!$AB253+Реестр!$AD253))</f>
        <v>28750</v>
      </c>
      <c r="AF253" s="4">
        <v>15200</v>
      </c>
      <c r="AG253" s="13">
        <f>IF(IFERROR((Реестр!$AE253-Реестр!$AF253), "")=0,"",IFERROR(Реестр!$AE253-Реестр!$AF253, ""))</f>
        <v>13550</v>
      </c>
      <c r="AH253" s="534">
        <f>IF(IFERROR((Реестр!$AE253/Реестр!$AF253)-100%, "")=0,"",IFERROR((Реестр!$AE253/Реестр!$AF253)-100%, ""))</f>
        <v>0.89144736842105265</v>
      </c>
      <c r="AI253" s="448">
        <f>IF(IFERROR(Реестр!$AN253/Реестр!$T253,"")=0,"",IFERROR(Реестр!$AN253/Реестр!$T253,""))</f>
        <v>7.5479128380152263</v>
      </c>
      <c r="AJ253" s="10"/>
      <c r="AK253" s="448" t="str">
        <f>IFERROR(Реестр!$AN253/Реестр!$U253,"")</f>
        <v/>
      </c>
      <c r="AL253" s="594">
        <v>1171970</v>
      </c>
      <c r="AM253" s="594">
        <v>1143465</v>
      </c>
      <c r="AN253" s="630">
        <f>((T253/(T254+T253+T255+T256)*AE253))</f>
        <v>3539.9711210291412</v>
      </c>
      <c r="AO253" s="535">
        <f>IF(IFERROR(AZ253/Реестр!$Y253,"")=0,"",IFERROR(AZ253/Реестр!$Y253,""))</f>
        <v>1.9670519013818492E-2</v>
      </c>
      <c r="AQ253" s="13">
        <v>0</v>
      </c>
      <c r="AR253" s="752"/>
      <c r="AS253" s="551">
        <f>IF(IFERROR(Реестр!$AI253*1000,"")=0,"",IFERROR(Реестр!$AI253*1000,""))</f>
        <v>7547.912838015226</v>
      </c>
      <c r="AT253" s="5">
        <f>IF(IFERROR(Реестр!$AS253/80,"")=0,"",IFERROR(Реестр!$AS253/80,""))</f>
        <v>94.348910475190323</v>
      </c>
      <c r="AU253" s="4">
        <f t="shared" si="18"/>
        <v>12597.429600000001</v>
      </c>
      <c r="AV253" s="4">
        <f t="shared" si="19"/>
        <v>-9057.4584789708606</v>
      </c>
      <c r="AX253" s="4" t="str">
        <f t="shared" si="20"/>
        <v/>
      </c>
      <c r="AZ253" s="4">
        <f t="shared" si="21"/>
        <v>3539.9711210291412</v>
      </c>
      <c r="BC253" s="4">
        <f>VLOOKUP(K253,'Справочные Данные'!$I$2:$J$262,2,0)</f>
        <v>71593</v>
      </c>
      <c r="BD253" s="4" t="str">
        <f>VLOOKUP(BC253,Z_SD_CUSTOMER!$A$2:$K$1599,10,0)</f>
        <v>50</v>
      </c>
      <c r="BE253" s="4" t="str">
        <f>VLOOKUP(BC253,Z_SD_CUSTOMER!$A$2:$L$1599,11,0)</f>
        <v>CENTRAL</v>
      </c>
      <c r="BF253" s="4" t="str">
        <f>VLOOKUP(BC253,Z_SD_CUSTOMER!$A$2:$K$1599,11,0)</f>
        <v>CENTRAL</v>
      </c>
      <c r="BG253" s="4">
        <v>250178</v>
      </c>
      <c r="BI253" s="493"/>
    </row>
    <row r="254" spans="1:61" s="4" customFormat="1" ht="136.5" hidden="1">
      <c r="A254" s="176">
        <v>44484</v>
      </c>
      <c r="B254" s="89" t="s">
        <v>58</v>
      </c>
      <c r="C254" s="30"/>
      <c r="D254" s="106" t="s">
        <v>425</v>
      </c>
      <c r="E254" s="51"/>
      <c r="F254" s="99"/>
      <c r="G254" s="203" t="s">
        <v>678</v>
      </c>
      <c r="H254" s="203" t="s">
        <v>679</v>
      </c>
      <c r="I254" s="205">
        <v>525617815175</v>
      </c>
      <c r="J254" s="204" t="s">
        <v>680</v>
      </c>
      <c r="K254" s="646" t="s">
        <v>483</v>
      </c>
      <c r="O254" s="19" t="s">
        <v>703</v>
      </c>
      <c r="P254" s="72">
        <v>44485</v>
      </c>
      <c r="Q254" s="4" t="s">
        <v>104</v>
      </c>
      <c r="R254" s="4" t="s">
        <v>314</v>
      </c>
      <c r="S254" s="5">
        <v>2</v>
      </c>
      <c r="T254" s="5">
        <v>206</v>
      </c>
      <c r="U254" s="5"/>
      <c r="V254" s="4">
        <v>2004362</v>
      </c>
      <c r="W254" s="4">
        <v>201482466</v>
      </c>
      <c r="X254" s="19">
        <v>192619</v>
      </c>
      <c r="Y254" s="23">
        <v>60123.12</v>
      </c>
      <c r="AE254" s="13" t="str">
        <f>IF((Реестр!$AA254+Реестр!$AB254+Реестр!$AD254)=0,"",(Реестр!$AA254+Реестр!$AB254+Реестр!$AD254))</f>
        <v/>
      </c>
      <c r="AG254" s="13" t="str">
        <f>IF(IFERROR((Реестр!$AE254-Реестр!$AF254), "")=0,"",IFERROR(Реестр!$AE254-Реестр!$AF254, ""))</f>
        <v/>
      </c>
      <c r="AH254" s="534" t="str">
        <f>IF(IFERROR((Реестр!$AE254/Реестр!$AF254)-100%, "")=0,"",IFERROR((Реестр!$AE254/Реестр!$AF254)-100%, ""))</f>
        <v/>
      </c>
      <c r="AI254" s="448">
        <f>IF(IFERROR(Реестр!$AN254/Реестр!$T254,"")=0,"",IFERROR(Реестр!$AN254/Реестр!$T254,""))</f>
        <v>7.5479128380152272</v>
      </c>
      <c r="AJ254" s="10"/>
      <c r="AK254" s="448" t="str">
        <f>IFERROR(Реестр!$AN254/Реестр!$U254,"")</f>
        <v/>
      </c>
      <c r="AL254" s="594">
        <v>1171970</v>
      </c>
      <c r="AM254" s="594">
        <v>1143465</v>
      </c>
      <c r="AN254" s="630">
        <f>((T254/(T253+T254+T255+T256)*AE253))</f>
        <v>1554.8700446311368</v>
      </c>
      <c r="AO254" s="535">
        <f>IF(IFERROR(AZ254/Реестр!$Y254,"")=0,"",IFERROR(AZ254/Реестр!$Y254,""))</f>
        <v>2.5861433083165623E-2</v>
      </c>
      <c r="AQ254" s="13">
        <v>0</v>
      </c>
      <c r="AR254" s="752"/>
      <c r="AS254" s="551">
        <f>IF(IFERROR(Реестр!$AI254*1000,"")=0,"",IFERROR(Реестр!$AI254*1000,""))</f>
        <v>7547.912838015227</v>
      </c>
      <c r="AT254" s="5">
        <f>IF(IFERROR(Реестр!$AS254/80,"")=0,"",IFERROR(Реестр!$AS254/80,""))</f>
        <v>94.348910475190337</v>
      </c>
      <c r="AU254" s="4">
        <f t="shared" si="18"/>
        <v>4208.6184000000003</v>
      </c>
      <c r="AV254" s="4">
        <f t="shared" si="19"/>
        <v>-2653.7483553688635</v>
      </c>
      <c r="AX254" s="4" t="str">
        <f t="shared" si="20"/>
        <v/>
      </c>
      <c r="AZ254" s="4">
        <f t="shared" si="21"/>
        <v>1554.8700446311368</v>
      </c>
      <c r="BC254" s="4">
        <f>VLOOKUP(K254,'Справочные Данные'!$I$2:$J$262,2,0)</f>
        <v>71593</v>
      </c>
      <c r="BD254" s="4" t="str">
        <f>VLOOKUP(BC254,Z_SD_CUSTOMER!$A$2:$K$1599,10,0)</f>
        <v>50</v>
      </c>
      <c r="BE254" s="4" t="str">
        <f>VLOOKUP(BC254,Z_SD_CUSTOMER!$A$2:$L$1599,11,0)</f>
        <v>CENTRAL</v>
      </c>
      <c r="BF254" s="4" t="str">
        <f>VLOOKUP(BC254,Z_SD_CUSTOMER!$A$2:$K$1599,11,0)</f>
        <v>CENTRAL</v>
      </c>
      <c r="BG254" s="4">
        <v>250178</v>
      </c>
      <c r="BI254" s="493"/>
    </row>
    <row r="255" spans="1:61" s="4" customFormat="1" ht="136.5" hidden="1">
      <c r="A255" s="176">
        <v>44484</v>
      </c>
      <c r="B255" s="89" t="s">
        <v>58</v>
      </c>
      <c r="C255" s="30"/>
      <c r="D255" s="106" t="s">
        <v>425</v>
      </c>
      <c r="E255" s="51"/>
      <c r="F255" s="99"/>
      <c r="G255" s="203" t="s">
        <v>678</v>
      </c>
      <c r="H255" s="203" t="s">
        <v>679</v>
      </c>
      <c r="I255" s="205">
        <v>525617815175</v>
      </c>
      <c r="J255" s="204" t="s">
        <v>680</v>
      </c>
      <c r="K255" s="646" t="s">
        <v>483</v>
      </c>
      <c r="O255" s="19" t="s">
        <v>703</v>
      </c>
      <c r="P255" s="72">
        <v>44485</v>
      </c>
      <c r="Q255" s="4" t="s">
        <v>104</v>
      </c>
      <c r="R255" s="4" t="s">
        <v>314</v>
      </c>
      <c r="S255" s="5">
        <v>1</v>
      </c>
      <c r="T255" s="5">
        <v>70</v>
      </c>
      <c r="U255" s="5"/>
      <c r="V255" s="4">
        <v>2004363</v>
      </c>
      <c r="W255" s="4">
        <v>201482465</v>
      </c>
      <c r="X255" s="19">
        <v>192632</v>
      </c>
      <c r="Y255" s="23">
        <v>10185.120000000001</v>
      </c>
      <c r="AE255" s="13" t="str">
        <f>IF((Реестр!$AA255+Реестр!$AB255+Реестр!$AD255)=0,"",(Реестр!$AA255+Реестр!$AB255+Реестр!$AD255))</f>
        <v/>
      </c>
      <c r="AG255" s="13" t="str">
        <f>IF(IFERROR((Реестр!$AE255-Реестр!$AF255), "")=0,"",IFERROR(Реестр!$AE255-Реестр!$AF255, ""))</f>
        <v/>
      </c>
      <c r="AH255" s="534" t="str">
        <f>IF(IFERROR((Реестр!$AE255/Реестр!$AF255)-100%, "")=0,"",IFERROR((Реестр!$AE255/Реестр!$AF255)-100%, ""))</f>
        <v/>
      </c>
      <c r="AI255" s="448">
        <f>IF(IFERROR(Реестр!$AN255/Реестр!$T255,"")=0,"",IFERROR(Реестр!$AN255/Реестр!$T255,""))</f>
        <v>7.5479128380152263</v>
      </c>
      <c r="AJ255" s="10"/>
      <c r="AK255" s="448" t="str">
        <f>IFERROR(Реестр!$AN255/Реестр!$U255,"")</f>
        <v/>
      </c>
      <c r="AL255" s="594">
        <v>1171970</v>
      </c>
      <c r="AM255" s="594">
        <v>1143465</v>
      </c>
      <c r="AN255" s="630">
        <f>((T255/(T256+T255+T253+T254)*AE253))</f>
        <v>528.35389866106584</v>
      </c>
      <c r="AO255" s="535">
        <f>IF(IFERROR(AZ255/Реестр!$Y255,"")=0,"",IFERROR(AZ255/Реестр!$Y255,""))</f>
        <v>5.1875078414497407E-2</v>
      </c>
      <c r="AQ255" s="13">
        <v>0</v>
      </c>
      <c r="AR255" s="752"/>
      <c r="AS255" s="551">
        <f>IF(IFERROR(Реестр!$AI255*1000,"")=0,"",IFERROR(Реестр!$AI255*1000,""))</f>
        <v>7547.912838015226</v>
      </c>
      <c r="AT255" s="5">
        <f>IF(IFERROR(Реестр!$AS255/80,"")=0,"",IFERROR(Реестр!$AS255/80,""))</f>
        <v>94.348910475190323</v>
      </c>
      <c r="AU255" s="4">
        <f t="shared" si="18"/>
        <v>712.9584000000001</v>
      </c>
      <c r="AV255" s="4">
        <f t="shared" si="19"/>
        <v>-184.60450133893426</v>
      </c>
      <c r="AX255" s="4" t="str">
        <f t="shared" si="20"/>
        <v/>
      </c>
      <c r="AZ255" s="4">
        <f t="shared" si="21"/>
        <v>528.35389866106584</v>
      </c>
      <c r="BC255" s="4">
        <f>VLOOKUP(K255,'Справочные Данные'!$I$2:$J$262,2,0)</f>
        <v>71593</v>
      </c>
      <c r="BD255" s="4" t="str">
        <f>VLOOKUP(BC255,Z_SD_CUSTOMER!$A$2:$K$1599,10,0)</f>
        <v>50</v>
      </c>
      <c r="BE255" s="4" t="str">
        <f>VLOOKUP(BC255,Z_SD_CUSTOMER!$A$2:$L$1599,11,0)</f>
        <v>CENTRAL</v>
      </c>
      <c r="BF255" s="4" t="str">
        <f>VLOOKUP(BC255,Z_SD_CUSTOMER!$A$2:$K$1599,11,0)</f>
        <v>CENTRAL</v>
      </c>
      <c r="BG255" s="4">
        <v>250178</v>
      </c>
      <c r="BI255" s="493"/>
    </row>
    <row r="256" spans="1:61" s="4" customFormat="1" ht="136.5" hidden="1">
      <c r="A256" s="176">
        <v>44484</v>
      </c>
      <c r="B256" s="89" t="s">
        <v>58</v>
      </c>
      <c r="C256" s="30"/>
      <c r="D256" s="106" t="s">
        <v>425</v>
      </c>
      <c r="E256" s="51"/>
      <c r="F256" s="99"/>
      <c r="G256" s="203" t="s">
        <v>678</v>
      </c>
      <c r="H256" s="203" t="s">
        <v>679</v>
      </c>
      <c r="I256" s="205">
        <v>525617815175</v>
      </c>
      <c r="J256" s="204" t="s">
        <v>680</v>
      </c>
      <c r="K256" s="646" t="s">
        <v>483</v>
      </c>
      <c r="O256" s="19" t="s">
        <v>703</v>
      </c>
      <c r="R256" s="4" t="s">
        <v>314</v>
      </c>
      <c r="S256" s="15">
        <v>5</v>
      </c>
      <c r="T256" s="15">
        <v>3064</v>
      </c>
      <c r="U256" s="15"/>
      <c r="V256" s="19">
        <v>2002191</v>
      </c>
      <c r="W256" s="4">
        <v>201482464</v>
      </c>
      <c r="X256" s="19">
        <v>186020</v>
      </c>
      <c r="Y256" s="17">
        <v>865107</v>
      </c>
      <c r="AE256" s="13" t="str">
        <f>IF((Реестр!$AA256+Реестр!$AB256+Реестр!$AD256)=0,"",(Реестр!$AA256+Реестр!$AB256+Реестр!$AD256))</f>
        <v/>
      </c>
      <c r="AG256" s="13" t="str">
        <f>IF(IFERROR((Реестр!$AE256-Реестр!$AF256), "")=0,"",IFERROR(Реестр!$AE256-Реестр!$AF256, ""))</f>
        <v/>
      </c>
      <c r="AH256" s="534" t="str">
        <f>IF(IFERROR((Реестр!$AE256/Реестр!$AF256)-100%, "")=0,"",IFERROR((Реестр!$AE256/Реестр!$AF256)-100%, ""))</f>
        <v/>
      </c>
      <c r="AI256" s="448">
        <f>IF(IFERROR(Реестр!$AN256/Реестр!$T256,"")=0,"",IFERROR(Реестр!$AN256/Реестр!$T256,""))</f>
        <v>7.5479128380152263</v>
      </c>
      <c r="AJ256" s="10"/>
      <c r="AK256" s="448" t="str">
        <f>IFERROR(Реестр!$AN256/Реестр!$U256,"")</f>
        <v/>
      </c>
      <c r="AL256" s="594">
        <v>1171970</v>
      </c>
      <c r="AM256" s="594">
        <v>1143465</v>
      </c>
      <c r="AN256" s="630">
        <f>((T256/(T255+T256+T253+T254)*AE253))</f>
        <v>23126.804935678654</v>
      </c>
      <c r="AO256" s="535">
        <f>IF(IFERROR(AZ256/Реестр!$Y256,"")=0,"",IFERROR(AZ256/Реестр!$Y256,""))</f>
        <v>2.6732883834807316E-2</v>
      </c>
      <c r="AQ256" s="13">
        <v>0</v>
      </c>
      <c r="AR256" s="752"/>
      <c r="AS256" s="551">
        <f>IF(IFERROR(Реестр!$AI256*1000,"")=0,"",IFERROR(Реестр!$AI256*1000,""))</f>
        <v>7547.912838015226</v>
      </c>
      <c r="AT256" s="5">
        <f>IF(IFERROR(Реестр!$AS256/80,"")=0,"",IFERROR(Реестр!$AS256/80,""))</f>
        <v>94.348910475190323</v>
      </c>
      <c r="AU256" s="4">
        <f t="shared" si="18"/>
        <v>60557.490000000005</v>
      </c>
      <c r="AV256" s="4">
        <f t="shared" si="19"/>
        <v>-37430.685064321355</v>
      </c>
      <c r="AX256" s="4" t="str">
        <f t="shared" si="20"/>
        <v/>
      </c>
      <c r="AZ256" s="4">
        <f t="shared" si="21"/>
        <v>23126.804935678654</v>
      </c>
      <c r="BC256" s="4">
        <f>VLOOKUP(K256,'Справочные Данные'!$I$2:$J$262,2,0)</f>
        <v>71593</v>
      </c>
      <c r="BD256" s="4" t="str">
        <f>VLOOKUP(BC256,Z_SD_CUSTOMER!$A$2:$K$1599,10,0)</f>
        <v>50</v>
      </c>
      <c r="BE256" s="4" t="str">
        <f>VLOOKUP(BC256,Z_SD_CUSTOMER!$A$2:$L$1599,11,0)</f>
        <v>CENTRAL</v>
      </c>
      <c r="BF256" s="4" t="str">
        <f>VLOOKUP(BC256,Z_SD_CUSTOMER!$A$2:$K$1599,11,0)</f>
        <v>CENTRAL</v>
      </c>
      <c r="BG256" s="4">
        <v>250178</v>
      </c>
      <c r="BI256" s="493"/>
    </row>
    <row r="257" spans="1:61" s="77" customFormat="1" ht="113.25" hidden="1">
      <c r="A257" s="176">
        <v>44484</v>
      </c>
      <c r="B257" s="89" t="s">
        <v>54</v>
      </c>
      <c r="C257" s="107" t="s">
        <v>707</v>
      </c>
      <c r="D257" s="106" t="s">
        <v>425</v>
      </c>
      <c r="E257" s="51"/>
      <c r="F257" s="99"/>
      <c r="G257" s="55" t="s">
        <v>671</v>
      </c>
      <c r="H257" s="55" t="s">
        <v>219</v>
      </c>
      <c r="I257" s="56">
        <v>525625000000</v>
      </c>
      <c r="J257" s="177" t="s">
        <v>220</v>
      </c>
      <c r="K257" s="120" t="s">
        <v>516</v>
      </c>
      <c r="L257" s="78"/>
      <c r="M257" s="78"/>
      <c r="N257" s="78"/>
      <c r="O257" s="78" t="s">
        <v>312</v>
      </c>
      <c r="P257" s="84">
        <v>44485</v>
      </c>
      <c r="Q257" s="144" t="s">
        <v>87</v>
      </c>
      <c r="R257" s="78" t="s">
        <v>314</v>
      </c>
      <c r="S257" s="24">
        <v>3</v>
      </c>
      <c r="T257" s="24">
        <v>1280</v>
      </c>
      <c r="U257" s="24"/>
      <c r="V257" s="43">
        <v>2001968</v>
      </c>
      <c r="W257" s="82">
        <v>201479945</v>
      </c>
      <c r="X257" s="25">
        <v>746463</v>
      </c>
      <c r="Y257" s="26">
        <v>350640</v>
      </c>
      <c r="Z257" s="4"/>
      <c r="AA257" s="4">
        <v>15200</v>
      </c>
      <c r="AB257" s="4"/>
      <c r="AC257" s="4"/>
      <c r="AD257" s="4"/>
      <c r="AE257" s="13">
        <f>IF((Реестр!$AA257+Реестр!$AB257+Реестр!$AD257)=0,"",(Реестр!$AA257+Реестр!$AB257+Реестр!$AD257))</f>
        <v>15200</v>
      </c>
      <c r="AF257" s="4">
        <v>15200</v>
      </c>
      <c r="AG257" s="13" t="str">
        <f>IF(IFERROR((Реестр!$AE257-Реестр!$AF257), "")=0,"",IFERROR(Реестр!$AE257-Реестр!$AF257, ""))</f>
        <v/>
      </c>
      <c r="AH257" s="534" t="str">
        <f>IF(IFERROR((Реестр!$AE257/Реестр!$AF257)-100%, "")=0,"",IFERROR((Реестр!$AE257/Реестр!$AF257)-100%, ""))</f>
        <v/>
      </c>
      <c r="AI257" s="448">
        <f>IF(IFERROR(Реестр!$AN257/Реестр!$T257,"")=0,"",IFERROR(Реестр!$AN257/Реестр!$T257,""))</f>
        <v>9.5</v>
      </c>
      <c r="AJ257" s="10"/>
      <c r="AK257" s="448" t="str">
        <f>IFERROR(Реестр!$AN257/Реестр!$U257,"")</f>
        <v/>
      </c>
      <c r="AL257" s="594">
        <v>1171971</v>
      </c>
      <c r="AM257" s="594">
        <v>1143466</v>
      </c>
      <c r="AN257" s="630">
        <f>((T257/(T258+T257+T259)*AE257))</f>
        <v>12160</v>
      </c>
      <c r="AO257" s="535">
        <f>IF(IFERROR(AZ257/Реестр!$Y257,"")=0,"",IFERROR(AZ257/Реестр!$Y257,""))</f>
        <v>3.4679443303673285E-2</v>
      </c>
      <c r="AP257" s="4"/>
      <c r="AQ257" s="13">
        <v>0</v>
      </c>
      <c r="AR257" s="752"/>
      <c r="AS257" s="551">
        <f>IF(IFERROR(Реестр!$AI257*1000,"")=0,"",IFERROR(Реестр!$AI257*1000,""))</f>
        <v>9500</v>
      </c>
      <c r="AT257" s="5">
        <f>IF(IFERROR(Реестр!$AS257/80,"")=0,"",IFERROR(Реестр!$AS257/80,""))</f>
        <v>118.75</v>
      </c>
      <c r="AU257" s="4">
        <f t="shared" si="18"/>
        <v>24544.800000000003</v>
      </c>
      <c r="AV257" s="4">
        <f t="shared" si="19"/>
        <v>-12384.800000000003</v>
      </c>
      <c r="AW257" s="4"/>
      <c r="AX257" s="4" t="str">
        <f t="shared" si="20"/>
        <v/>
      </c>
      <c r="AY257" s="4"/>
      <c r="AZ257" s="4">
        <f t="shared" si="21"/>
        <v>12160</v>
      </c>
      <c r="BA257" s="4"/>
      <c r="BB257" s="4"/>
      <c r="BC257" s="4">
        <f>VLOOKUP(K257,'Справочные Данные'!$I$2:$J$262,2,0)</f>
        <v>58550</v>
      </c>
      <c r="BD257" s="4" t="str">
        <f>VLOOKUP(BC257,Z_SD_CUSTOMER!$A$2:$K$1599,10,0)</f>
        <v>50</v>
      </c>
      <c r="BE257" s="4" t="str">
        <f>VLOOKUP(BC257,Z_SD_CUSTOMER!$A$2:$L$1599,11,0)</f>
        <v>CENTRAL</v>
      </c>
      <c r="BF257" s="4" t="str">
        <f>VLOOKUP(BC257,Z_SD_CUSTOMER!$A$2:$K$1599,11,0)</f>
        <v>CENTRAL</v>
      </c>
      <c r="BG257" s="4">
        <v>250178</v>
      </c>
      <c r="BH257" s="4"/>
    </row>
    <row r="258" spans="1:61" s="77" customFormat="1" ht="40.5" hidden="1">
      <c r="A258" s="176">
        <v>44484</v>
      </c>
      <c r="B258" s="89" t="s">
        <v>54</v>
      </c>
      <c r="C258" s="108"/>
      <c r="D258" s="106" t="s">
        <v>425</v>
      </c>
      <c r="E258" s="51"/>
      <c r="F258" s="502"/>
      <c r="G258" s="55" t="s">
        <v>671</v>
      </c>
      <c r="H258" s="55" t="s">
        <v>219</v>
      </c>
      <c r="I258" s="56">
        <v>525625000000</v>
      </c>
      <c r="J258" s="177"/>
      <c r="K258" s="120" t="s">
        <v>516</v>
      </c>
      <c r="L258" s="78"/>
      <c r="M258" s="78"/>
      <c r="N258" s="78"/>
      <c r="O258" s="78"/>
      <c r="P258" s="84"/>
      <c r="Q258" s="144" t="s">
        <v>113</v>
      </c>
      <c r="R258" s="78"/>
      <c r="S258" s="34">
        <v>1</v>
      </c>
      <c r="T258" s="34">
        <v>13</v>
      </c>
      <c r="U258" s="34"/>
      <c r="V258" s="35">
        <v>2004958</v>
      </c>
      <c r="W258" s="78">
        <v>201482119</v>
      </c>
      <c r="X258" s="16">
        <v>750459</v>
      </c>
      <c r="Y258" s="17">
        <v>3801.6</v>
      </c>
      <c r="Z258" s="4"/>
      <c r="AA258" s="4"/>
      <c r="AB258" s="4"/>
      <c r="AC258" s="4"/>
      <c r="AD258" s="4"/>
      <c r="AE258" s="13" t="str">
        <f>IF((Реестр!$AA258+Реестр!$AB258+Реестр!$AD258)=0,"",(Реестр!$AA258+Реестр!$AB258+Реестр!$AD258))</f>
        <v/>
      </c>
      <c r="AF258" s="4">
        <v>15200</v>
      </c>
      <c r="AG258" s="13" t="str">
        <f>IF(IFERROR((Реестр!$AE258-Реестр!$AF258), "")=0,"",IFERROR(Реестр!$AE258-Реестр!$AF258, ""))</f>
        <v/>
      </c>
      <c r="AH258" s="534" t="str">
        <f>IF(IFERROR((Реестр!$AE258/Реестр!$AF258)-100%, "")=0,"",IFERROR((Реестр!$AE258/Реестр!$AF258)-100%, ""))</f>
        <v/>
      </c>
      <c r="AI258" s="448">
        <f>IF(IFERROR(Реестр!$AN258/Реестр!$T258,"")=0,"",IFERROR(Реестр!$AN258/Реестр!$T258,""))</f>
        <v>9.5</v>
      </c>
      <c r="AJ258" s="10"/>
      <c r="AK258" s="448" t="str">
        <f>IFERROR(Реестр!$AN258/Реестр!$U258,"")</f>
        <v/>
      </c>
      <c r="AL258" s="594">
        <v>1171971</v>
      </c>
      <c r="AM258" s="594">
        <v>1143466</v>
      </c>
      <c r="AN258" s="630">
        <f>((T258/(T257+T258+T259)*AE257))</f>
        <v>123.5</v>
      </c>
      <c r="AO258" s="535">
        <f>IF(IFERROR(AZ258/Реестр!$Y258,"")=0,"",IFERROR(AZ258/Реестр!$Y258,""))</f>
        <v>3.2486321548821549E-2</v>
      </c>
      <c r="AP258" s="4"/>
      <c r="AQ258" s="13"/>
      <c r="AR258" s="752"/>
      <c r="AS258" s="551">
        <f>IF(IFERROR(Реестр!$AI258*1000,"")=0,"",IFERROR(Реестр!$AI258*1000,""))</f>
        <v>9500</v>
      </c>
      <c r="AT258" s="5">
        <f>IF(IFERROR(Реестр!$AS258/80,"")=0,"",IFERROR(Реестр!$AS258/80,""))</f>
        <v>118.75</v>
      </c>
      <c r="AU258" s="4">
        <f t="shared" ref="AU258:AU321" si="22">IF(IFERROR(Y258*0.07,"")=0,"",IFERROR(Y258*0.07,""))</f>
        <v>266.11200000000002</v>
      </c>
      <c r="AV258" s="4">
        <f t="shared" ref="AV258:AV321" si="23">IF(IFERROR((AN258-AU258),"")=0,"",IFERROR((AN258-AU258),""))</f>
        <v>-142.61200000000002</v>
      </c>
      <c r="AW258" s="4"/>
      <c r="AX258" s="4" t="str">
        <f t="shared" ref="AX258:AX321" si="24">IF(IFERROR(AC258+AW258,"")=0,"",IFERROR(AC258+AW258,""))</f>
        <v/>
      </c>
      <c r="AY258" s="4"/>
      <c r="AZ258" s="4">
        <f t="shared" ref="AZ258:AZ321" si="25">IF(IFERROR(AN258+AY258,"")=0,"",IFERROR(AN258+AY258,""))</f>
        <v>123.5</v>
      </c>
      <c r="BA258" s="4"/>
      <c r="BB258" s="4"/>
      <c r="BC258" s="4">
        <f>VLOOKUP(K258,'Справочные Данные'!$I$2:$J$262,2,0)</f>
        <v>58550</v>
      </c>
      <c r="BD258" s="4" t="str">
        <f>VLOOKUP(BC258,Z_SD_CUSTOMER!$A$2:$K$1599,10,0)</f>
        <v>50</v>
      </c>
      <c r="BE258" s="4" t="str">
        <f>VLOOKUP(BC258,Z_SD_CUSTOMER!$A$2:$L$1599,11,0)</f>
        <v>CENTRAL</v>
      </c>
      <c r="BF258" s="4" t="str">
        <f>VLOOKUP(BC258,Z_SD_CUSTOMER!$A$2:$K$1599,11,0)</f>
        <v>CENTRAL</v>
      </c>
      <c r="BG258" s="4">
        <v>250178</v>
      </c>
      <c r="BH258" s="4"/>
    </row>
    <row r="259" spans="1:61" s="4" customFormat="1" ht="41.25" hidden="1" thickBot="1">
      <c r="A259" s="176">
        <v>44484</v>
      </c>
      <c r="B259" s="89" t="s">
        <v>54</v>
      </c>
      <c r="C259" s="30"/>
      <c r="D259" s="106" t="s">
        <v>425</v>
      </c>
      <c r="E259" s="51"/>
      <c r="F259" s="493"/>
      <c r="G259" s="55" t="s">
        <v>671</v>
      </c>
      <c r="H259" s="55" t="s">
        <v>219</v>
      </c>
      <c r="I259" s="42"/>
      <c r="J259" s="42"/>
      <c r="K259" s="120" t="s">
        <v>516</v>
      </c>
      <c r="P259" s="72"/>
      <c r="S259" s="15">
        <v>4</v>
      </c>
      <c r="T259" s="15">
        <v>307</v>
      </c>
      <c r="U259" s="15"/>
      <c r="V259" s="16">
        <v>2005116</v>
      </c>
      <c r="W259" s="4">
        <v>201482121</v>
      </c>
      <c r="X259" s="16">
        <v>750550</v>
      </c>
      <c r="Y259" s="17">
        <v>90007.08</v>
      </c>
      <c r="AE259" s="13" t="str">
        <f>IF((Реестр!$AA259+Реестр!$AB259+Реестр!$AD259)=0,"",(Реестр!$AA259+Реестр!$AB259+Реестр!$AD259))</f>
        <v/>
      </c>
      <c r="AG259" s="13" t="str">
        <f>IF(IFERROR((Реестр!$AE259-Реестр!$AF259), "")=0,"",IFERROR(Реестр!$AE259-Реестр!$AF259, ""))</f>
        <v/>
      </c>
      <c r="AH259" s="534" t="str">
        <f>IF(IFERROR((Реестр!$AE259/Реестр!$AF259)-100%, "")=0,"",IFERROR((Реестр!$AE259/Реестр!$AF259)-100%, ""))</f>
        <v/>
      </c>
      <c r="AI259" s="448">
        <f>IF(IFERROR(Реестр!$AN259/Реестр!$T259,"")=0,"",IFERROR(Реестр!$AN259/Реестр!$T259,""))</f>
        <v>9.5</v>
      </c>
      <c r="AJ259" s="10"/>
      <c r="AK259" s="448" t="str">
        <f>IFERROR(Реестр!$AN259/Реестр!$U259,"")</f>
        <v/>
      </c>
      <c r="AL259" s="594">
        <v>1171971</v>
      </c>
      <c r="AM259" s="594">
        <v>1143466</v>
      </c>
      <c r="AN259" s="630">
        <f>((T259/(T258+T259+T257)*AE257))</f>
        <v>2916.5</v>
      </c>
      <c r="AO259" s="535">
        <f>IF(IFERROR(AZ259/Реестр!$Y259,"")=0,"",IFERROR(AZ259/Реестр!$Y259,""))</f>
        <v>3.2403006519042724E-2</v>
      </c>
      <c r="AQ259" s="13"/>
      <c r="AR259" s="752"/>
      <c r="AS259" s="551">
        <f>IF(IFERROR(Реестр!$AI259*1000,"")=0,"",IFERROR(Реестр!$AI259*1000,""))</f>
        <v>9500</v>
      </c>
      <c r="AT259" s="5">
        <f>IF(IFERROR(Реестр!$AS259/80,"")=0,"",IFERROR(Реестр!$AS259/80,""))</f>
        <v>118.75</v>
      </c>
      <c r="AU259" s="4">
        <f t="shared" si="22"/>
        <v>6300.4956000000011</v>
      </c>
      <c r="AV259" s="4">
        <f t="shared" si="23"/>
        <v>-3383.9956000000011</v>
      </c>
      <c r="AX259" s="4" t="str">
        <f t="shared" si="24"/>
        <v/>
      </c>
      <c r="AZ259" s="4">
        <f t="shared" si="25"/>
        <v>2916.5</v>
      </c>
      <c r="BC259" s="4">
        <f>VLOOKUP(K259,'Справочные Данные'!$I$2:$J$262,2,0)</f>
        <v>58550</v>
      </c>
      <c r="BD259" s="4" t="str">
        <f>VLOOKUP(BC259,Z_SD_CUSTOMER!$A$2:$K$1599,10,0)</f>
        <v>50</v>
      </c>
      <c r="BE259" s="4" t="str">
        <f>VLOOKUP(BC259,Z_SD_CUSTOMER!$A$2:$L$1599,11,0)</f>
        <v>CENTRAL</v>
      </c>
      <c r="BF259" s="4" t="str">
        <f>VLOOKUP(BC259,Z_SD_CUSTOMER!$A$2:$K$1599,11,0)</f>
        <v>CENTRAL</v>
      </c>
      <c r="BG259" s="4">
        <v>250178</v>
      </c>
      <c r="BI259" s="493"/>
    </row>
    <row r="260" spans="1:61" s="77" customFormat="1" ht="61.5" hidden="1">
      <c r="A260" s="176">
        <v>44484</v>
      </c>
      <c r="B260" s="89" t="s">
        <v>55</v>
      </c>
      <c r="C260" s="108" t="s">
        <v>711</v>
      </c>
      <c r="D260" s="106" t="s">
        <v>425</v>
      </c>
      <c r="E260" s="51"/>
      <c r="F260" s="502"/>
      <c r="G260" s="31" t="s">
        <v>106</v>
      </c>
      <c r="H260" s="31" t="s">
        <v>672</v>
      </c>
      <c r="I260" s="33">
        <v>524408000000</v>
      </c>
      <c r="J260" s="178" t="s">
        <v>673</v>
      </c>
      <c r="K260" s="646" t="s">
        <v>517</v>
      </c>
      <c r="L260" s="78"/>
      <c r="M260" s="78"/>
      <c r="N260" s="78"/>
      <c r="O260" s="78" t="s">
        <v>313</v>
      </c>
      <c r="P260" s="84">
        <v>44485</v>
      </c>
      <c r="Q260" s="77" t="s">
        <v>122</v>
      </c>
      <c r="R260" s="78" t="s">
        <v>314</v>
      </c>
      <c r="S260" s="34">
        <v>3</v>
      </c>
      <c r="T260" s="34">
        <v>1397</v>
      </c>
      <c r="U260" s="34"/>
      <c r="V260" s="35">
        <v>2001967</v>
      </c>
      <c r="W260" s="78">
        <v>201479944</v>
      </c>
      <c r="X260" s="59">
        <v>104663</v>
      </c>
      <c r="Y260" s="45">
        <v>382782</v>
      </c>
      <c r="Z260" s="4"/>
      <c r="AA260" s="4">
        <v>15200</v>
      </c>
      <c r="AB260" s="4"/>
      <c r="AC260" s="4"/>
      <c r="AD260" s="4"/>
      <c r="AE260" s="13">
        <f>IF((Реестр!$AA260+Реестр!$AB260+Реестр!$AD260)=0,"",(Реестр!$AA260+Реестр!$AB260+Реестр!$AD260))</f>
        <v>15200</v>
      </c>
      <c r="AF260" s="4">
        <v>15200</v>
      </c>
      <c r="AG260" s="13" t="str">
        <f>IF(IFERROR((Реестр!$AE260-Реестр!$AF260), "")=0,"",IFERROR(Реестр!$AE260-Реестр!$AF260, ""))</f>
        <v/>
      </c>
      <c r="AH260" s="534" t="str">
        <f>IF(IFERROR((Реестр!$AE260/Реестр!$AF260)-100%, "")=0,"",IFERROR((Реестр!$AE260/Реестр!$AF260)-100%, ""))</f>
        <v/>
      </c>
      <c r="AI260" s="448">
        <f>IF(IFERROR(Реестр!$AN260/Реестр!$T260,"")=0,"",IFERROR(Реестр!$AN260/Реестр!$T260,""))</f>
        <v>7.711821410451547</v>
      </c>
      <c r="AJ260" s="10"/>
      <c r="AK260" s="448" t="str">
        <f>IFERROR(Реестр!$AN260/Реестр!$U260,"")</f>
        <v/>
      </c>
      <c r="AL260" s="594">
        <v>1171972</v>
      </c>
      <c r="AM260" s="594">
        <v>1143467</v>
      </c>
      <c r="AN260" s="630">
        <f>((T260/(T261+T260+T262)*AE260))</f>
        <v>10773.414510400811</v>
      </c>
      <c r="AO260" s="535">
        <f>IF(IFERROR(AZ260/Реестр!$Y260,"")=0,"",IFERROR(AZ260/Реестр!$Y260,""))</f>
        <v>2.8145039501337083E-2</v>
      </c>
      <c r="AP260" s="4"/>
      <c r="AQ260" s="13"/>
      <c r="AR260" s="752"/>
      <c r="AS260" s="551">
        <f>IF(IFERROR(Реестр!$AI260*1000,"")=0,"",IFERROR(Реестр!$AI260*1000,""))</f>
        <v>7711.8214104515473</v>
      </c>
      <c r="AT260" s="5">
        <f>IF(IFERROR(Реестр!$AS260/80,"")=0,"",IFERROR(Реестр!$AS260/80,""))</f>
        <v>96.397767630644339</v>
      </c>
      <c r="AU260" s="4">
        <f t="shared" si="22"/>
        <v>26794.74</v>
      </c>
      <c r="AV260" s="4">
        <f t="shared" si="23"/>
        <v>-16021.32548959919</v>
      </c>
      <c r="AW260" s="4"/>
      <c r="AX260" s="4" t="str">
        <f t="shared" si="24"/>
        <v/>
      </c>
      <c r="AY260" s="4"/>
      <c r="AZ260" s="4">
        <f t="shared" si="25"/>
        <v>10773.414510400811</v>
      </c>
      <c r="BA260" s="4"/>
      <c r="BB260" s="4"/>
      <c r="BC260" s="4">
        <f>VLOOKUP(K260,'Справочные Данные'!$I$2:$J$262,2,0)</f>
        <v>64571</v>
      </c>
      <c r="BD260" s="4" t="str">
        <f>VLOOKUP(BC260,Z_SD_CUSTOMER!$A$2:$K$1599,10,0)</f>
        <v>50</v>
      </c>
      <c r="BE260" s="4" t="str">
        <f>VLOOKUP(BC260,Z_SD_CUSTOMER!$A$2:$L$1599,11,0)</f>
        <v>CENTRAL</v>
      </c>
      <c r="BF260" s="4" t="str">
        <f>VLOOKUP(BC260,Z_SD_CUSTOMER!$A$2:$K$1599,11,0)</f>
        <v>CENTRAL</v>
      </c>
      <c r="BG260" s="4">
        <v>250178</v>
      </c>
      <c r="BH260" s="4"/>
    </row>
    <row r="261" spans="1:61" s="4" customFormat="1" ht="40.5" hidden="1">
      <c r="A261" s="176">
        <v>44484</v>
      </c>
      <c r="B261" s="89" t="s">
        <v>55</v>
      </c>
      <c r="C261" s="30"/>
      <c r="D261" s="106" t="s">
        <v>425</v>
      </c>
      <c r="E261" s="51"/>
      <c r="F261" s="493"/>
      <c r="G261" s="31" t="s">
        <v>106</v>
      </c>
      <c r="H261" s="31" t="s">
        <v>672</v>
      </c>
      <c r="I261" s="33">
        <v>524408000000</v>
      </c>
      <c r="J261" s="178"/>
      <c r="K261" s="646" t="s">
        <v>517</v>
      </c>
      <c r="Q261" s="4" t="s">
        <v>322</v>
      </c>
      <c r="S261" s="5">
        <v>6</v>
      </c>
      <c r="T261" s="5">
        <v>561</v>
      </c>
      <c r="U261" s="5"/>
      <c r="V261" s="4">
        <v>2005114</v>
      </c>
      <c r="W261" s="4">
        <v>201482115</v>
      </c>
      <c r="X261" s="16">
        <v>108548</v>
      </c>
      <c r="Y261" s="17">
        <v>167339.04</v>
      </c>
      <c r="AE261" s="13" t="str">
        <f>IF((Реестр!$AA261+Реестр!$AB261+Реестр!$AD261)=0,"",(Реестр!$AA261+Реестр!$AB261+Реестр!$AD261))</f>
        <v/>
      </c>
      <c r="AG261" s="13" t="str">
        <f>IF(IFERROR((Реестр!$AE261-Реестр!$AF261), "")=0,"",IFERROR(Реестр!$AE261-Реестр!$AF261, ""))</f>
        <v/>
      </c>
      <c r="AH261" s="534" t="str">
        <f>IF(IFERROR((Реестр!$AE261/Реестр!$AF261)-100%, "")=0,"",IFERROR((Реестр!$AE261/Реестр!$AF261)-100%, ""))</f>
        <v/>
      </c>
      <c r="AI261" s="448">
        <f>IF(IFERROR(Реестр!$AN261/Реестр!$T261,"")=0,"",IFERROR(Реестр!$AN261/Реестр!$T261,""))</f>
        <v>7.711821410451547</v>
      </c>
      <c r="AJ261" s="10"/>
      <c r="AK261" s="448" t="str">
        <f>IFERROR(Реестр!$AN261/Реестр!$U261,"")</f>
        <v/>
      </c>
      <c r="AL261" s="594">
        <v>1171972</v>
      </c>
      <c r="AM261" s="594">
        <v>1143467</v>
      </c>
      <c r="AN261" s="630">
        <f>((T261/(T260+T261+T262)*AE260))</f>
        <v>4326.3318112633178</v>
      </c>
      <c r="AO261" s="535">
        <f>IF(IFERROR(AZ261/Реестр!$Y261,"")=0,"",IFERROR(AZ261/Реестр!$Y261,""))</f>
        <v>2.5853690873709551E-2</v>
      </c>
      <c r="AQ261" s="13"/>
      <c r="AR261" s="752"/>
      <c r="AS261" s="551">
        <f>IF(IFERROR(Реестр!$AI261*1000,"")=0,"",IFERROR(Реестр!$AI261*1000,""))</f>
        <v>7711.8214104515473</v>
      </c>
      <c r="AT261" s="5">
        <f>IF(IFERROR(Реестр!$AS261/80,"")=0,"",IFERROR(Реестр!$AS261/80,""))</f>
        <v>96.397767630644339</v>
      </c>
      <c r="AU261" s="4">
        <f t="shared" si="22"/>
        <v>11713.732800000002</v>
      </c>
      <c r="AV261" s="4">
        <f t="shared" si="23"/>
        <v>-7387.4009887366838</v>
      </c>
      <c r="AX261" s="4" t="str">
        <f t="shared" si="24"/>
        <v/>
      </c>
      <c r="AZ261" s="4">
        <f t="shared" si="25"/>
        <v>4326.3318112633178</v>
      </c>
      <c r="BC261" s="4">
        <f>VLOOKUP(K261,'Справочные Данные'!$I$2:$J$262,2,0)</f>
        <v>64571</v>
      </c>
      <c r="BD261" s="4" t="str">
        <f>VLOOKUP(BC261,Z_SD_CUSTOMER!$A$2:$K$1599,10,0)</f>
        <v>50</v>
      </c>
      <c r="BE261" s="4" t="str">
        <f>VLOOKUP(BC261,Z_SD_CUSTOMER!$A$2:$L$1599,11,0)</f>
        <v>CENTRAL</v>
      </c>
      <c r="BF261" s="4" t="str">
        <f>VLOOKUP(BC261,Z_SD_CUSTOMER!$A$2:$K$1599,11,0)</f>
        <v>CENTRAL</v>
      </c>
      <c r="BG261" s="4">
        <v>250178</v>
      </c>
      <c r="BI261" s="493"/>
    </row>
    <row r="262" spans="1:61" s="39" customFormat="1" ht="40.5" hidden="1">
      <c r="A262" s="176">
        <v>44484</v>
      </c>
      <c r="B262" s="114" t="s">
        <v>55</v>
      </c>
      <c r="C262" s="40"/>
      <c r="D262" s="201" t="s">
        <v>425</v>
      </c>
      <c r="E262" s="51"/>
      <c r="F262" s="494"/>
      <c r="G262" s="200" t="s">
        <v>106</v>
      </c>
      <c r="H262" s="200" t="s">
        <v>672</v>
      </c>
      <c r="K262" s="646" t="s">
        <v>517</v>
      </c>
      <c r="S262" s="81">
        <v>1</v>
      </c>
      <c r="T262" s="81">
        <v>13</v>
      </c>
      <c r="U262" s="81"/>
      <c r="V262" s="39">
        <v>2005115</v>
      </c>
      <c r="W262" s="39">
        <v>201482112</v>
      </c>
      <c r="X262" s="17">
        <v>108549</v>
      </c>
      <c r="Y262" s="17">
        <v>3801.6</v>
      </c>
      <c r="Z262" s="4"/>
      <c r="AA262" s="4"/>
      <c r="AB262" s="4"/>
      <c r="AC262" s="4"/>
      <c r="AD262" s="4"/>
      <c r="AE262" s="13" t="str">
        <f>IF((Реестр!$AA262+Реестр!$AB262+Реестр!$AD262)=0,"",(Реестр!$AA262+Реестр!$AB262+Реестр!$AD262))</f>
        <v/>
      </c>
      <c r="AF262" s="4"/>
      <c r="AG262" s="13" t="str">
        <f>IF(IFERROR((Реестр!$AE262-Реестр!$AF262), "")=0,"",IFERROR(Реестр!$AE262-Реестр!$AF262, ""))</f>
        <v/>
      </c>
      <c r="AH262" s="534" t="str">
        <f>IF(IFERROR((Реестр!$AE262/Реестр!$AF262)-100%, "")=0,"",IFERROR((Реестр!$AE262/Реестр!$AF262)-100%, ""))</f>
        <v/>
      </c>
      <c r="AI262" s="448">
        <f>IF(IFERROR(Реестр!$AN262/Реестр!$T262,"")=0,"",IFERROR(Реестр!$AN262/Реестр!$T262,""))</f>
        <v>7.711821410451547</v>
      </c>
      <c r="AJ262" s="10"/>
      <c r="AK262" s="448" t="str">
        <f>IFERROR(Реестр!$AN262/Реестр!$U262,"")</f>
        <v/>
      </c>
      <c r="AL262" s="594">
        <v>1171972</v>
      </c>
      <c r="AM262" s="594">
        <v>1143467</v>
      </c>
      <c r="AN262" s="630">
        <f>((T262/(T261+T262+T260)*AE260))</f>
        <v>100.25367833587011</v>
      </c>
      <c r="AO262" s="535">
        <f>IF(IFERROR(AZ262/Реестр!$Y262,"")=0,"",IFERROR(AZ262/Реестр!$Y262,""))</f>
        <v>2.6371443164948997E-2</v>
      </c>
      <c r="AP262" s="4"/>
      <c r="AQ262" s="13"/>
      <c r="AR262" s="752"/>
      <c r="AS262" s="551">
        <f>IF(IFERROR(Реестр!$AI262*1000,"")=0,"",IFERROR(Реестр!$AI262*1000,""))</f>
        <v>7711.8214104515473</v>
      </c>
      <c r="AT262" s="5">
        <f>IF(IFERROR(Реестр!$AS262/80,"")=0,"",IFERROR(Реестр!$AS262/80,""))</f>
        <v>96.397767630644339</v>
      </c>
      <c r="AU262" s="4">
        <f t="shared" si="22"/>
        <v>266.11200000000002</v>
      </c>
      <c r="AV262" s="4">
        <f t="shared" si="23"/>
        <v>-165.8583216641299</v>
      </c>
      <c r="AW262" s="4"/>
      <c r="AX262" s="4" t="str">
        <f t="shared" si="24"/>
        <v/>
      </c>
      <c r="AY262" s="4"/>
      <c r="AZ262" s="4">
        <f t="shared" si="25"/>
        <v>100.25367833587011</v>
      </c>
      <c r="BA262" s="4"/>
      <c r="BB262" s="4"/>
      <c r="BC262" s="4">
        <f>VLOOKUP(K262,'Справочные Данные'!$I$2:$J$262,2,0)</f>
        <v>64571</v>
      </c>
      <c r="BD262" s="4" t="str">
        <f>VLOOKUP(BC262,Z_SD_CUSTOMER!$A$2:$K$1599,10,0)</f>
        <v>50</v>
      </c>
      <c r="BE262" s="4" t="str">
        <f>VLOOKUP(BC262,Z_SD_CUSTOMER!$A$2:$L$1599,11,0)</f>
        <v>CENTRAL</v>
      </c>
      <c r="BF262" s="4" t="str">
        <f>VLOOKUP(BC262,Z_SD_CUSTOMER!$A$2:$K$1599,11,0)</f>
        <v>CENTRAL</v>
      </c>
      <c r="BG262" s="4">
        <v>250178</v>
      </c>
      <c r="BH262" s="4"/>
      <c r="BI262" s="494"/>
    </row>
    <row r="263" spans="1:61" s="4" customFormat="1" ht="359.25" hidden="1">
      <c r="A263" s="2">
        <v>44484</v>
      </c>
      <c r="B263" s="89" t="s">
        <v>60</v>
      </c>
      <c r="C263" s="30" t="s">
        <v>338</v>
      </c>
      <c r="D263" s="51" t="s">
        <v>257</v>
      </c>
      <c r="E263" s="4" t="s">
        <v>2937</v>
      </c>
      <c r="F263" s="498" t="s">
        <v>713</v>
      </c>
      <c r="G263" s="193" t="s">
        <v>681</v>
      </c>
      <c r="H263" s="191" t="s">
        <v>712</v>
      </c>
      <c r="I263" s="193">
        <v>616708374046</v>
      </c>
      <c r="J263" s="197" t="s">
        <v>683</v>
      </c>
      <c r="K263" s="1" t="s">
        <v>660</v>
      </c>
      <c r="M263" s="4" t="s">
        <v>347</v>
      </c>
      <c r="N263" s="4" t="s">
        <v>376</v>
      </c>
      <c r="O263" s="4" t="s">
        <v>365</v>
      </c>
      <c r="P263" s="72">
        <v>44485</v>
      </c>
      <c r="Q263" s="4" t="s">
        <v>132</v>
      </c>
      <c r="S263" s="158">
        <v>3</v>
      </c>
      <c r="T263" s="158">
        <v>652</v>
      </c>
      <c r="U263" s="5"/>
      <c r="V263" s="4">
        <v>2004765</v>
      </c>
      <c r="W263" s="4">
        <v>201481817</v>
      </c>
      <c r="X263" s="19">
        <v>6429086415</v>
      </c>
      <c r="Y263" s="23">
        <v>157995.6</v>
      </c>
      <c r="AA263" s="599">
        <v>19491</v>
      </c>
      <c r="AC263" s="4">
        <v>4076</v>
      </c>
      <c r="AE263" s="13">
        <f>IF((Реестр!$AA263+Реестр!$AB263+Реестр!$AD263)=0,"",(Реестр!$AA263+Реестр!$AB263+Реестр!$AD263))</f>
        <v>19491</v>
      </c>
      <c r="AF263" s="4">
        <v>15254</v>
      </c>
      <c r="AG263" s="13">
        <f>IF(IFERROR((Реестр!$AE263-Реестр!$AF263), "")=0,"",IFERROR(Реестр!$AE263-Реестр!$AF263, ""))</f>
        <v>4237</v>
      </c>
      <c r="AH263" s="534">
        <f>IF(IFERROR((Реестр!$AE263/Реестр!$AF263)-100%, "")=0,"",IFERROR((Реестр!$AE263/Реестр!$AF263)-100%, ""))</f>
        <v>0.27776320964992784</v>
      </c>
      <c r="AI263" s="448">
        <f>IF(IFERROR(Реестр!$AN263/Реестр!$T263,"")=0,"",IFERROR(Реестр!$AN263/Реестр!$T263,""))</f>
        <v>6.5626262626262619</v>
      </c>
      <c r="AJ263" s="10"/>
      <c r="AK263" s="448" t="str">
        <f>IFERROR(Реестр!$AN263/Реестр!$U263,"")</f>
        <v/>
      </c>
      <c r="AL263" s="594" t="s">
        <v>2966</v>
      </c>
      <c r="AM263" s="594" t="s">
        <v>2967</v>
      </c>
      <c r="AN263" s="630">
        <f>((T263/(T263+T264+T265+T266+T267)*AE263))</f>
        <v>4278.8323232323228</v>
      </c>
      <c r="AO263" s="535">
        <f>IF(IFERROR(AZ263/Реестр!$Y263,"")=0,"",IFERROR(AZ263/Реестр!$Y263,""))</f>
        <v>5.9329704898315669E-2</v>
      </c>
      <c r="AQ263" s="13">
        <v>1</v>
      </c>
      <c r="AR263" s="752"/>
      <c r="AS263" s="551">
        <f>IF(IFERROR(Реестр!$AI263*1000,"")=0,"",IFERROR(Реестр!$AI263*1000,""))</f>
        <v>6562.6262626262624</v>
      </c>
      <c r="AT263" s="5">
        <f>IF(IFERROR(Реестр!$AS263/80,"")=0,"",IFERROR(Реестр!$AS263/80,""))</f>
        <v>82.032828282828277</v>
      </c>
      <c r="AU263" s="4">
        <f t="shared" si="22"/>
        <v>11059.692000000001</v>
      </c>
      <c r="AV263" s="4">
        <f t="shared" si="23"/>
        <v>-6780.8596767676781</v>
      </c>
      <c r="AW263" s="4">
        <v>1019</v>
      </c>
      <c r="AX263" s="4">
        <f t="shared" si="24"/>
        <v>5095</v>
      </c>
      <c r="AY263" s="630">
        <f t="shared" ref="AY263:AY271" si="26">((T263/(T263))*AX263)</f>
        <v>5095</v>
      </c>
      <c r="AZ263" s="4">
        <f t="shared" si="25"/>
        <v>9373.8323232323237</v>
      </c>
      <c r="BC263" s="4">
        <f>VLOOKUP(K263,'Справочные Данные'!$I$2:$J$262,2,0)</f>
        <v>80206</v>
      </c>
      <c r="BD263" s="4" t="str">
        <f>VLOOKUP(BC263,Z_SD_CUSTOMER!$A$2:$K$1599,10,0)</f>
        <v>50</v>
      </c>
      <c r="BE263" s="4" t="str">
        <f>VLOOKUP(BC263,Z_SD_CUSTOMER!$A$2:$L$1599,11,0)</f>
        <v>CENTRAL</v>
      </c>
      <c r="BF263" s="4" t="str">
        <f>VLOOKUP(BC263,Z_SD_CUSTOMER!$A$2:$K$1599,11,0)</f>
        <v>CENTRAL</v>
      </c>
      <c r="BG263" s="4">
        <v>351</v>
      </c>
      <c r="BI263" s="493"/>
    </row>
    <row r="264" spans="1:61" s="4" customFormat="1" ht="53.25" hidden="1">
      <c r="A264" s="2">
        <v>44484</v>
      </c>
      <c r="B264" s="89" t="s">
        <v>60</v>
      </c>
      <c r="C264" s="30"/>
      <c r="D264" s="51" t="s">
        <v>257</v>
      </c>
      <c r="E264" s="4" t="s">
        <v>2937</v>
      </c>
      <c r="F264" s="503"/>
      <c r="G264" s="193" t="s">
        <v>681</v>
      </c>
      <c r="H264" s="191" t="s">
        <v>682</v>
      </c>
      <c r="I264" s="193"/>
      <c r="J264" s="193"/>
      <c r="K264" s="1" t="s">
        <v>660</v>
      </c>
      <c r="M264" s="4" t="s">
        <v>362</v>
      </c>
      <c r="N264" s="461">
        <v>12936</v>
      </c>
      <c r="S264" s="158">
        <v>3</v>
      </c>
      <c r="T264" s="158">
        <v>1261</v>
      </c>
      <c r="U264" s="5"/>
      <c r="V264" s="4">
        <v>2005061</v>
      </c>
      <c r="W264" s="4">
        <v>201481956</v>
      </c>
      <c r="X264" s="19">
        <v>6429347659</v>
      </c>
      <c r="Y264" s="23">
        <v>327349.68</v>
      </c>
      <c r="AC264" s="4">
        <v>4076</v>
      </c>
      <c r="AE264" s="13" t="str">
        <f>IF((Реестр!$AA264+Реестр!$AB264+Реестр!$AD264)=0,"",(Реестр!$AA264+Реестр!$AB264+Реестр!$AD264))</f>
        <v/>
      </c>
      <c r="AG264" s="13" t="str">
        <f>IF(IFERROR((Реестр!$AE264-Реестр!$AF264), "")=0,"",IFERROR(Реестр!$AE264-Реестр!$AF264, ""))</f>
        <v/>
      </c>
      <c r="AH264" s="534" t="str">
        <f>IF(IFERROR((Реестр!$AE264/Реестр!$AF264)-100%, "")=0,"",IFERROR((Реестр!$AE264/Реестр!$AF264)-100%, ""))</f>
        <v/>
      </c>
      <c r="AI264" s="448">
        <f>IF(IFERROR(Реестр!$AN264/Реестр!$T264,"")=0,"",IFERROR(Реестр!$AN264/Реестр!$T264,""))</f>
        <v>6.5626262626262619</v>
      </c>
      <c r="AJ264" s="10"/>
      <c r="AK264" s="448" t="str">
        <f>IFERROR(Реестр!$AN264/Реестр!$U264,"")</f>
        <v/>
      </c>
      <c r="AL264" s="594" t="s">
        <v>2966</v>
      </c>
      <c r="AM264" s="594" t="s">
        <v>2967</v>
      </c>
      <c r="AN264" s="630">
        <f>((T264/(T264+T263+T265+T266+T267))*AE263)</f>
        <v>8275.4717171717166</v>
      </c>
      <c r="AO264" s="535">
        <f>IF(IFERROR(AZ264/Реестр!$Y264,"")=0,"",IFERROR(AZ264/Реестр!$Y264,""))</f>
        <v>4.8176224632850463E-2</v>
      </c>
      <c r="AQ264" s="13"/>
      <c r="AR264" s="752"/>
      <c r="AS264" s="551">
        <f>IF(IFERROR(Реестр!$AI264*1000,"")=0,"",IFERROR(Реестр!$AI264*1000,""))</f>
        <v>6562.6262626262624</v>
      </c>
      <c r="AT264" s="5">
        <f>IF(IFERROR(Реестр!$AS264/80,"")=0,"",IFERROR(Реестр!$AS264/80,""))</f>
        <v>82.032828282828277</v>
      </c>
      <c r="AU264" s="4">
        <f t="shared" si="22"/>
        <v>22914.477600000002</v>
      </c>
      <c r="AV264" s="4">
        <f t="shared" si="23"/>
        <v>-14639.005882828285</v>
      </c>
      <c r="AW264" s="4">
        <v>3419</v>
      </c>
      <c r="AX264" s="4">
        <f t="shared" si="24"/>
        <v>7495</v>
      </c>
      <c r="AY264" s="630">
        <f t="shared" si="26"/>
        <v>7495</v>
      </c>
      <c r="AZ264" s="4">
        <f t="shared" si="25"/>
        <v>15770.471717171717</v>
      </c>
      <c r="BC264" s="4">
        <f>VLOOKUP(K264,'Справочные Данные'!$I$2:$J$262,2,0)</f>
        <v>80206</v>
      </c>
      <c r="BD264" s="4" t="str">
        <f>VLOOKUP(BC264,Z_SD_CUSTOMER!$A$2:$K$1599,10,0)</f>
        <v>50</v>
      </c>
      <c r="BE264" s="4" t="str">
        <f>VLOOKUP(BC264,Z_SD_CUSTOMER!$A$2:$L$1599,11,0)</f>
        <v>CENTRAL</v>
      </c>
      <c r="BF264" s="4" t="str">
        <f>VLOOKUP(BC264,Z_SD_CUSTOMER!$A$2:$K$1599,11,0)</f>
        <v>CENTRAL</v>
      </c>
      <c r="BG264" s="4">
        <v>351</v>
      </c>
      <c r="BI264" s="493"/>
    </row>
    <row r="265" spans="1:61" s="4" customFormat="1" ht="53.25" hidden="1">
      <c r="A265" s="2">
        <v>44484</v>
      </c>
      <c r="B265" s="89" t="s">
        <v>60</v>
      </c>
      <c r="C265" s="30"/>
      <c r="D265" s="51" t="s">
        <v>257</v>
      </c>
      <c r="E265" s="4" t="s">
        <v>2937</v>
      </c>
      <c r="F265" s="503"/>
      <c r="G265" s="193" t="s">
        <v>681</v>
      </c>
      <c r="H265" s="191" t="s">
        <v>682</v>
      </c>
      <c r="I265" s="193"/>
      <c r="J265" s="193"/>
      <c r="K265" s="646" t="s">
        <v>528</v>
      </c>
      <c r="M265" s="4" t="s">
        <v>352</v>
      </c>
      <c r="N265" s="4" t="s">
        <v>94</v>
      </c>
      <c r="S265" s="158">
        <v>3</v>
      </c>
      <c r="T265" s="158">
        <v>100</v>
      </c>
      <c r="U265" s="5"/>
      <c r="V265" s="4">
        <v>2004984</v>
      </c>
      <c r="W265" s="4">
        <v>201482502</v>
      </c>
      <c r="X265" s="19">
        <v>6429333447</v>
      </c>
      <c r="Y265" s="23">
        <v>34731.839999999997</v>
      </c>
      <c r="AC265" s="4">
        <v>4076</v>
      </c>
      <c r="AE265" s="13" t="str">
        <f>IF((Реестр!$AA265+Реестр!$AB265+Реестр!$AD265)=0,"",(Реестр!$AA265+Реестр!$AB265+Реестр!$AD265))</f>
        <v/>
      </c>
      <c r="AG265" s="13" t="str">
        <f>IF(IFERROR((Реестр!$AE265-Реестр!$AF265), "")=0,"",IFERROR(Реестр!$AE265-Реестр!$AF265, ""))</f>
        <v/>
      </c>
      <c r="AH265" s="534" t="str">
        <f>IF(IFERROR((Реестр!$AE265/Реестр!$AF265)-100%, "")=0,"",IFERROR((Реестр!$AE265/Реестр!$AF265)-100%, ""))</f>
        <v/>
      </c>
      <c r="AI265" s="448">
        <f>IF(IFERROR(Реестр!$AN265/Реестр!$T265,"")=0,"",IFERROR(Реестр!$AN265/Реестр!$T265,""))</f>
        <v>6.5626262626262619</v>
      </c>
      <c r="AJ265" s="10"/>
      <c r="AK265" s="448" t="str">
        <f>IFERROR(Реестр!$AN265/Реестр!$U265,"")</f>
        <v/>
      </c>
      <c r="AL265" s="594" t="s">
        <v>2966</v>
      </c>
      <c r="AM265" s="594" t="s">
        <v>2967</v>
      </c>
      <c r="AN265" s="630">
        <f>((T265/(T264+T263+T266+T267+T265)*AE263))</f>
        <v>656.26262626262621</v>
      </c>
      <c r="AO265" s="535">
        <f>IF(IFERROR(AZ265/Реестр!$Y265,"")=0,"",IFERROR(AZ265/Реестр!$Y265,""))</f>
        <v>0.16559049639358661</v>
      </c>
      <c r="AQ265" s="13"/>
      <c r="AR265" s="752"/>
      <c r="AS265" s="551">
        <f>IF(IFERROR(Реестр!$AI265*1000,"")=0,"",IFERROR(Реестр!$AI265*1000,""))</f>
        <v>6562.6262626262624</v>
      </c>
      <c r="AT265" s="5">
        <f>IF(IFERROR(Реестр!$AS265/80,"")=0,"",IFERROR(Реестр!$AS265/80,""))</f>
        <v>82.032828282828277</v>
      </c>
      <c r="AU265" s="4">
        <f t="shared" si="22"/>
        <v>2431.2287999999999</v>
      </c>
      <c r="AV265" s="4">
        <f t="shared" si="23"/>
        <v>-1774.9661737373735</v>
      </c>
      <c r="AW265" s="4">
        <v>1019</v>
      </c>
      <c r="AX265" s="4">
        <f t="shared" si="24"/>
        <v>5095</v>
      </c>
      <c r="AY265" s="630">
        <f t="shared" si="26"/>
        <v>5095</v>
      </c>
      <c r="AZ265" s="4">
        <f t="shared" si="25"/>
        <v>5751.2626262626263</v>
      </c>
      <c r="BC265" s="4">
        <f>VLOOKUP(K265,'Справочные Данные'!$I$2:$J$262,2,0)</f>
        <v>80101</v>
      </c>
      <c r="BD265" s="4" t="str">
        <f>VLOOKUP(BC265,Z_SD_CUSTOMER!$A$2:$K$1599,10,0)</f>
        <v>77</v>
      </c>
      <c r="BE265" s="4" t="str">
        <f>VLOOKUP(BC265,Z_SD_CUSTOMER!$A$2:$L$1599,11,0)</f>
        <v>CENTRAL</v>
      </c>
      <c r="BF265" s="4" t="str">
        <f>VLOOKUP(BC265,Z_SD_CUSTOMER!$A$2:$K$1599,11,0)</f>
        <v>CENTRAL</v>
      </c>
      <c r="BG265" s="4">
        <v>351</v>
      </c>
      <c r="BI265" s="493"/>
    </row>
    <row r="266" spans="1:61" s="4" customFormat="1" ht="53.25" hidden="1">
      <c r="A266" s="2">
        <v>44484</v>
      </c>
      <c r="B266" s="89" t="s">
        <v>60</v>
      </c>
      <c r="C266" s="30"/>
      <c r="D266" s="51" t="s">
        <v>257</v>
      </c>
      <c r="E266" s="4" t="s">
        <v>2937</v>
      </c>
      <c r="F266" s="503"/>
      <c r="G266" s="193" t="s">
        <v>681</v>
      </c>
      <c r="H266" s="191" t="s">
        <v>682</v>
      </c>
      <c r="I266" s="193"/>
      <c r="J266" s="193"/>
      <c r="K266" s="646" t="s">
        <v>528</v>
      </c>
      <c r="M266" s="4" t="s">
        <v>353</v>
      </c>
      <c r="N266" s="72">
        <v>44337</v>
      </c>
      <c r="S266" s="158">
        <v>1</v>
      </c>
      <c r="T266" s="158">
        <v>195</v>
      </c>
      <c r="U266" s="5"/>
      <c r="V266" s="4">
        <v>2004957</v>
      </c>
      <c r="W266" s="4">
        <v>201482501</v>
      </c>
      <c r="X266" s="19">
        <v>6429312582</v>
      </c>
      <c r="Y266" s="23">
        <v>52936.92</v>
      </c>
      <c r="AC266" s="4">
        <v>1559</v>
      </c>
      <c r="AE266" s="13" t="str">
        <f>IF((Реестр!$AA266+Реестр!$AB266+Реестр!$AD266)=0,"",(Реестр!$AA266+Реестр!$AB266+Реестр!$AD266))</f>
        <v/>
      </c>
      <c r="AG266" s="13" t="str">
        <f>IF(IFERROR((Реестр!$AE266-Реестр!$AF266), "")=0,"",IFERROR(Реестр!$AE266-Реестр!$AF266, ""))</f>
        <v/>
      </c>
      <c r="AH266" s="534" t="str">
        <f>IF(IFERROR((Реестр!$AE266/Реестр!$AF266)-100%, "")=0,"",IFERROR((Реестр!$AE266/Реестр!$AF266)-100%, ""))</f>
        <v/>
      </c>
      <c r="AI266" s="448">
        <f>IF(IFERROR(Реестр!$AN266/Реестр!$T266,"")=0,"",IFERROR(Реестр!$AN266/Реестр!$T266,""))</f>
        <v>6.5626262626262628</v>
      </c>
      <c r="AJ266" s="10"/>
      <c r="AK266" s="448" t="str">
        <f>IFERROR(Реестр!$AN266/Реестр!$U266,"")</f>
        <v/>
      </c>
      <c r="AL266" s="594" t="s">
        <v>2966</v>
      </c>
      <c r="AM266" s="594" t="s">
        <v>2967</v>
      </c>
      <c r="AN266" s="630">
        <f>((T266/(T265+T264+T267+T263+T266)*AE263))</f>
        <v>1279.7121212121212</v>
      </c>
      <c r="AO266" s="535">
        <f>IF(IFERROR(AZ266/Реестр!$Y266,"")=0,"",IFERROR(AZ266/Реестр!$Y266,""))</f>
        <v>6.0986965641599875E-2</v>
      </c>
      <c r="AQ266" s="13"/>
      <c r="AR266" s="752"/>
      <c r="AS266" s="551">
        <f>IF(IFERROR(Реестр!$AI266*1000,"")=0,"",IFERROR(Реестр!$AI266*1000,""))</f>
        <v>6562.6262626262624</v>
      </c>
      <c r="AT266" s="5">
        <f>IF(IFERROR(Реестр!$AS266/80,"")=0,"",IFERROR(Реестр!$AS266/80,""))</f>
        <v>82.032828282828277</v>
      </c>
      <c r="AU266" s="4">
        <f t="shared" si="22"/>
        <v>3705.5844000000002</v>
      </c>
      <c r="AV266" s="4">
        <f t="shared" si="23"/>
        <v>-2425.8722787878787</v>
      </c>
      <c r="AW266" s="766">
        <v>389.75</v>
      </c>
      <c r="AX266" s="4">
        <f t="shared" si="24"/>
        <v>1948.75</v>
      </c>
      <c r="AY266" s="630">
        <f t="shared" si="26"/>
        <v>1948.75</v>
      </c>
      <c r="AZ266" s="4">
        <f t="shared" si="25"/>
        <v>3228.462121212121</v>
      </c>
      <c r="BC266" s="4">
        <f>VLOOKUP(K266,'Справочные Данные'!$I$2:$J$262,2,0)</f>
        <v>80101</v>
      </c>
      <c r="BD266" s="4" t="str">
        <f>VLOOKUP(BC266,Z_SD_CUSTOMER!$A$2:$K$1599,10,0)</f>
        <v>77</v>
      </c>
      <c r="BE266" s="4" t="str">
        <f>VLOOKUP(BC266,Z_SD_CUSTOMER!$A$2:$L$1599,11,0)</f>
        <v>CENTRAL</v>
      </c>
      <c r="BF266" s="4" t="str">
        <f>VLOOKUP(BC266,Z_SD_CUSTOMER!$A$2:$K$1599,11,0)</f>
        <v>CENTRAL</v>
      </c>
      <c r="BG266" s="4">
        <v>351</v>
      </c>
      <c r="BI266" s="493"/>
    </row>
    <row r="267" spans="1:61" s="4" customFormat="1" ht="53.25" hidden="1">
      <c r="A267" s="2">
        <v>44484</v>
      </c>
      <c r="B267" s="89" t="s">
        <v>60</v>
      </c>
      <c r="C267" s="30"/>
      <c r="D267" s="51" t="s">
        <v>257</v>
      </c>
      <c r="E267" s="4" t="s">
        <v>2937</v>
      </c>
      <c r="F267" s="503"/>
      <c r="G267" s="193" t="s">
        <v>681</v>
      </c>
      <c r="H267" s="191" t="s">
        <v>682</v>
      </c>
      <c r="I267" s="193"/>
      <c r="J267" s="193"/>
      <c r="K267" s="646" t="s">
        <v>496</v>
      </c>
      <c r="M267" s="4" t="s">
        <v>361</v>
      </c>
      <c r="N267" s="4" t="s">
        <v>754</v>
      </c>
      <c r="S267" s="158">
        <v>2</v>
      </c>
      <c r="T267" s="158">
        <v>762</v>
      </c>
      <c r="U267" s="5"/>
      <c r="V267" s="4">
        <v>2005060</v>
      </c>
      <c r="W267" s="4">
        <v>201481958</v>
      </c>
      <c r="X267" s="19">
        <v>6429347658</v>
      </c>
      <c r="Y267" s="23">
        <v>196170</v>
      </c>
      <c r="AC267" s="4">
        <v>2717</v>
      </c>
      <c r="AE267" s="13" t="str">
        <f>IF((Реестр!$AA267+Реестр!$AB267+Реестр!$AD267)=0,"",(Реестр!$AA267+Реестр!$AB267+Реестр!$AD267))</f>
        <v/>
      </c>
      <c r="AG267" s="13" t="str">
        <f>IF(IFERROR((Реестр!$AE267-Реестр!$AF267), "")=0,"",IFERROR(Реестр!$AE267-Реестр!$AF267, ""))</f>
        <v/>
      </c>
      <c r="AH267" s="534" t="str">
        <f>IF(IFERROR((Реестр!$AE267/Реестр!$AF267)-100%, "")=0,"",IFERROR((Реестр!$AE267/Реестр!$AF267)-100%, ""))</f>
        <v/>
      </c>
      <c r="AI267" s="448">
        <f>IF(IFERROR(Реестр!$AN267/Реестр!$T267,"")=0,"",IFERROR(Реестр!$AN267/Реестр!$T267,""))</f>
        <v>6.5626262626262619</v>
      </c>
      <c r="AJ267" s="10"/>
      <c r="AK267" s="448" t="str">
        <f>IFERROR(Реестр!$AN267/Реестр!$U267,"")</f>
        <v/>
      </c>
      <c r="AL267" s="594" t="s">
        <v>2966</v>
      </c>
      <c r="AM267" s="594" t="s">
        <v>2967</v>
      </c>
      <c r="AN267" s="630">
        <f>((T267/(T266+T265+T263+T264+T267)*AE263))</f>
        <v>5000.7212121212115</v>
      </c>
      <c r="AO267" s="535">
        <f>IF(IFERROR(AZ267/Реестр!$Y267,"")=0,"",IFERROR(AZ267/Реестр!$Y267,""))</f>
        <v>4.28045634506867E-2</v>
      </c>
      <c r="AQ267" s="13"/>
      <c r="AR267" s="752"/>
      <c r="AS267" s="551">
        <f>IF(IFERROR(Реестр!$AI267*1000,"")=0,"",IFERROR(Реестр!$AI267*1000,""))</f>
        <v>6562.6262626262624</v>
      </c>
      <c r="AT267" s="5">
        <f>IF(IFERROR(Реестр!$AS267/80,"")=0,"",IFERROR(Реестр!$AS267/80,""))</f>
        <v>82.032828282828277</v>
      </c>
      <c r="AU267" s="4">
        <f t="shared" si="22"/>
        <v>13731.900000000001</v>
      </c>
      <c r="AV267" s="4">
        <f t="shared" si="23"/>
        <v>-8731.1787878787909</v>
      </c>
      <c r="AW267" s="4">
        <v>679.25</v>
      </c>
      <c r="AX267" s="4">
        <f t="shared" si="24"/>
        <v>3396.25</v>
      </c>
      <c r="AY267" s="630">
        <f t="shared" si="26"/>
        <v>3396.25</v>
      </c>
      <c r="AZ267" s="4">
        <f t="shared" si="25"/>
        <v>8396.9712121212106</v>
      </c>
      <c r="BC267" s="4">
        <f>VLOOKUP(K267,'Справочные Данные'!$I$2:$J$262,2,0)</f>
        <v>71382</v>
      </c>
      <c r="BD267" s="4" t="str">
        <f>VLOOKUP(BC267,Z_SD_CUSTOMER!$A$2:$K$1599,10,0)</f>
        <v>77</v>
      </c>
      <c r="BE267" s="4" t="str">
        <f>VLOOKUP(BC267,Z_SD_CUSTOMER!$A$2:$L$1599,11,0)</f>
        <v>CENTRAL</v>
      </c>
      <c r="BF267" s="4" t="str">
        <f>VLOOKUP(BC267,Z_SD_CUSTOMER!$A$2:$K$1599,11,0)</f>
        <v>CENTRAL</v>
      </c>
      <c r="BG267" s="4">
        <v>351</v>
      </c>
      <c r="BI267" s="493"/>
    </row>
    <row r="268" spans="1:61" s="82" customFormat="1" ht="384.75" hidden="1">
      <c r="A268" s="176">
        <v>44484</v>
      </c>
      <c r="B268" s="115" t="s">
        <v>57</v>
      </c>
      <c r="C268" s="107" t="s">
        <v>699</v>
      </c>
      <c r="D268" s="106" t="s">
        <v>257</v>
      </c>
      <c r="E268" s="4" t="s">
        <v>2937</v>
      </c>
      <c r="F268" s="504" t="s">
        <v>700</v>
      </c>
      <c r="G268" s="199" t="s">
        <v>684</v>
      </c>
      <c r="H268" s="199" t="s">
        <v>685</v>
      </c>
      <c r="I268" s="199">
        <v>772863842704</v>
      </c>
      <c r="J268" s="202" t="s">
        <v>686</v>
      </c>
      <c r="K268" s="646" t="s">
        <v>497</v>
      </c>
      <c r="M268" s="82" t="s">
        <v>704</v>
      </c>
      <c r="N268" s="82" t="s">
        <v>113</v>
      </c>
      <c r="O268" s="4" t="s">
        <v>365</v>
      </c>
      <c r="P268" s="72">
        <v>44485</v>
      </c>
      <c r="Q268" s="4" t="s">
        <v>132</v>
      </c>
      <c r="S268" s="198">
        <v>3</v>
      </c>
      <c r="T268" s="198">
        <v>1168</v>
      </c>
      <c r="U268" s="86"/>
      <c r="V268" s="82">
        <v>2005059</v>
      </c>
      <c r="W268" s="82">
        <v>201481957</v>
      </c>
      <c r="X268" s="16">
        <v>6429347657</v>
      </c>
      <c r="Y268" s="17">
        <v>291731.28000000003</v>
      </c>
      <c r="Z268" s="4"/>
      <c r="AA268" s="4">
        <v>19491</v>
      </c>
      <c r="AB268" s="4"/>
      <c r="AC268" s="4">
        <v>4076</v>
      </c>
      <c r="AD268" s="4"/>
      <c r="AE268" s="13">
        <f>IF((Реестр!$AA268+Реестр!$AB268+Реестр!$AD268)=0,"",(Реестр!$AA268+Реестр!$AB268+Реестр!$AD268))</f>
        <v>19491</v>
      </c>
      <c r="AF268" s="4">
        <v>15254</v>
      </c>
      <c r="AG268" s="13">
        <f>IF(IFERROR((Реестр!$AE268-Реестр!$AF268), "")=0,"",IFERROR(Реестр!$AE268-Реестр!$AF268, ""))</f>
        <v>4237</v>
      </c>
      <c r="AH268" s="534">
        <f>IF(IFERROR((Реестр!$AE268/Реестр!$AF268)-100%, "")=0,"",IFERROR((Реестр!$AE268/Реестр!$AF268)-100%, ""))</f>
        <v>0.27776320964992784</v>
      </c>
      <c r="AI268" s="448">
        <f>IF(IFERROR(Реестр!$AN268/Реестр!$T268,"")=0,"",IFERROR(Реестр!$AN268/Реестр!$T268,""))</f>
        <v>8.1586437840100459</v>
      </c>
      <c r="AJ268" s="10"/>
      <c r="AK268" s="448" t="str">
        <f>IFERROR(Реестр!$AN268/Реестр!$U268,"")</f>
        <v/>
      </c>
      <c r="AL268" s="594" t="s">
        <v>2968</v>
      </c>
      <c r="AM268" s="594" t="s">
        <v>2969</v>
      </c>
      <c r="AN268" s="630">
        <f>((T268/(T269+T268+T270+T271)*AE268))</f>
        <v>9529.2959397237337</v>
      </c>
      <c r="AO268" s="535">
        <f>IF(IFERROR(AZ268/Реестр!$Y268,"")=0,"",IFERROR(AZ268/Реестр!$Y268,""))</f>
        <v>5.0129337998049889E-2</v>
      </c>
      <c r="AP268" s="4"/>
      <c r="AQ268" s="13"/>
      <c r="AR268" s="752"/>
      <c r="AS268" s="551">
        <f>IF(IFERROR(Реестр!$AI268*1000,"")=0,"",IFERROR(Реестр!$AI268*1000,""))</f>
        <v>8158.6437840100461</v>
      </c>
      <c r="AT268" s="5">
        <f>IF(IFERROR(Реестр!$AS268/80,"")=0,"",IFERROR(Реестр!$AS268/80,""))</f>
        <v>101.98304730012558</v>
      </c>
      <c r="AU268" s="4">
        <f t="shared" si="22"/>
        <v>20421.189600000005</v>
      </c>
      <c r="AV268" s="4">
        <f t="shared" si="23"/>
        <v>-10891.893660276271</v>
      </c>
      <c r="AW268" s="4">
        <v>1019</v>
      </c>
      <c r="AX268" s="4">
        <f t="shared" si="24"/>
        <v>5095</v>
      </c>
      <c r="AY268" s="630">
        <f t="shared" si="26"/>
        <v>5095</v>
      </c>
      <c r="AZ268" s="4">
        <f t="shared" si="25"/>
        <v>14624.295939723734</v>
      </c>
      <c r="BA268" s="4"/>
      <c r="BB268" s="4"/>
      <c r="BC268" s="4">
        <f>VLOOKUP(K268,'Справочные Данные'!$I$2:$J$262,2,0)</f>
        <v>71415</v>
      </c>
      <c r="BD268" s="4" t="str">
        <f>VLOOKUP(BC268,Z_SD_CUSTOMER!$A$2:$K$1599,10,0)</f>
        <v>77</v>
      </c>
      <c r="BE268" s="4" t="str">
        <f>VLOOKUP(BC268,Z_SD_CUSTOMER!$A$2:$L$1599,11,0)</f>
        <v>CENTRAL</v>
      </c>
      <c r="BF268" s="4" t="str">
        <f>VLOOKUP(BC268,Z_SD_CUSTOMER!$A$2:$K$1599,11,0)</f>
        <v>CENTRAL</v>
      </c>
      <c r="BG268" s="4">
        <v>351</v>
      </c>
      <c r="BH268" s="4"/>
      <c r="BI268" s="99"/>
    </row>
    <row r="269" spans="1:61" s="4" customFormat="1" hidden="1">
      <c r="A269" s="176">
        <v>44484</v>
      </c>
      <c r="B269" s="89" t="s">
        <v>57</v>
      </c>
      <c r="C269" s="30"/>
      <c r="D269" s="106" t="s">
        <v>257</v>
      </c>
      <c r="E269" s="4" t="s">
        <v>2937</v>
      </c>
      <c r="F269" s="503"/>
      <c r="G269" s="193" t="s">
        <v>684</v>
      </c>
      <c r="H269" s="193" t="s">
        <v>685</v>
      </c>
      <c r="I269" s="193"/>
      <c r="J269" s="193"/>
      <c r="K269" s="646" t="s">
        <v>473</v>
      </c>
      <c r="M269" s="4" t="s">
        <v>364</v>
      </c>
      <c r="N269" s="461">
        <v>16558</v>
      </c>
      <c r="S269" s="5">
        <v>1</v>
      </c>
      <c r="T269" s="5">
        <v>427</v>
      </c>
      <c r="U269" s="5"/>
      <c r="V269" s="4">
        <v>2005096</v>
      </c>
      <c r="W269" s="4">
        <v>201482496</v>
      </c>
      <c r="X269" s="16">
        <v>6429347661</v>
      </c>
      <c r="Y269" s="17">
        <v>116880</v>
      </c>
      <c r="AC269" s="4">
        <v>1559</v>
      </c>
      <c r="AE269" s="13" t="str">
        <f>IF((Реестр!$AA269+Реестр!$AB269+Реестр!$AD269)=0,"",(Реестр!$AA269+Реестр!$AB269+Реестр!$AD269))</f>
        <v/>
      </c>
      <c r="AF269" s="4">
        <v>19491</v>
      </c>
      <c r="AG269" s="13" t="str">
        <f>IF(IFERROR((Реестр!$AE269-Реестр!$AF269), "")=0,"",IFERROR(Реестр!$AE269-Реестр!$AF269, ""))</f>
        <v/>
      </c>
      <c r="AH269" s="534" t="str">
        <f>IF(IFERROR((Реестр!$AE269/Реестр!$AF269)-100%, "")=0,"",IFERROR((Реестр!$AE269/Реестр!$AF269)-100%, ""))</f>
        <v/>
      </c>
      <c r="AI269" s="448">
        <f>IF(IFERROR(Реестр!$AN269/Реестр!$T269,"")=0,"",IFERROR(Реестр!$AN269/Реестр!$T269,""))</f>
        <v>8.1586437840100459</v>
      </c>
      <c r="AJ269" s="10"/>
      <c r="AK269" s="448" t="str">
        <f>IFERROR(Реестр!$AN269/Реестр!$U269,"")</f>
        <v/>
      </c>
      <c r="AL269" s="594" t="s">
        <v>2968</v>
      </c>
      <c r="AM269" s="594" t="s">
        <v>2969</v>
      </c>
      <c r="AN269" s="630">
        <f>((T269/(T268+T269+T270+T271)*AE268))</f>
        <v>3483.7408957722896</v>
      </c>
      <c r="AO269" s="535">
        <f>IF(IFERROR(AZ269/Реестр!$Y269,"")=0,"",IFERROR(AZ269/Реестр!$Y269,""))</f>
        <v>4.6479217109619178E-2</v>
      </c>
      <c r="AQ269" s="13"/>
      <c r="AR269" s="752"/>
      <c r="AS269" s="551">
        <f>IF(IFERROR(Реестр!$AI269*1000,"")=0,"",IFERROR(Реестр!$AI269*1000,""))</f>
        <v>8158.6437840100461</v>
      </c>
      <c r="AT269" s="5">
        <f>IF(IFERROR(Реестр!$AS269/80,"")=0,"",IFERROR(Реестр!$AS269/80,""))</f>
        <v>101.98304730012558</v>
      </c>
      <c r="AU269" s="4">
        <f t="shared" si="22"/>
        <v>8181.6</v>
      </c>
      <c r="AV269" s="4">
        <f t="shared" si="23"/>
        <v>-4697.8591042277112</v>
      </c>
      <c r="AW269" s="766">
        <v>389.75</v>
      </c>
      <c r="AX269" s="4">
        <f t="shared" si="24"/>
        <v>1948.75</v>
      </c>
      <c r="AY269" s="630">
        <f t="shared" si="26"/>
        <v>1948.75</v>
      </c>
      <c r="AZ269" s="4">
        <f t="shared" si="25"/>
        <v>5432.4908957722892</v>
      </c>
      <c r="BC269" s="4">
        <f>VLOOKUP(K269,'Справочные Данные'!$I$2:$J$262,2,0)</f>
        <v>23951</v>
      </c>
      <c r="BD269" s="4" t="str">
        <f>VLOOKUP(BC269,Z_SD_CUSTOMER!$A$2:$K$1599,10,0)</f>
        <v>77</v>
      </c>
      <c r="BE269" s="4" t="str">
        <f>VLOOKUP(BC269,Z_SD_CUSTOMER!$A$2:$L$1599,11,0)</f>
        <v>CENTRAL</v>
      </c>
      <c r="BF269" s="4" t="str">
        <f>VLOOKUP(BC269,Z_SD_CUSTOMER!$A$2:$K$1599,11,0)</f>
        <v>CENTRAL</v>
      </c>
      <c r="BG269" s="4">
        <v>351</v>
      </c>
      <c r="BI269" s="493"/>
    </row>
    <row r="270" spans="1:61" s="4" customFormat="1" hidden="1">
      <c r="A270" s="176">
        <v>44484</v>
      </c>
      <c r="B270" s="89" t="s">
        <v>57</v>
      </c>
      <c r="C270" s="30"/>
      <c r="D270" s="106" t="s">
        <v>257</v>
      </c>
      <c r="E270" s="4" t="s">
        <v>2937</v>
      </c>
      <c r="F270" s="503"/>
      <c r="G270" s="193" t="s">
        <v>684</v>
      </c>
      <c r="H270" s="193" t="s">
        <v>685</v>
      </c>
      <c r="I270" s="193"/>
      <c r="J270" s="193"/>
      <c r="K270" s="646" t="s">
        <v>534</v>
      </c>
      <c r="M270" s="4" t="s">
        <v>366</v>
      </c>
      <c r="N270" s="461">
        <v>44471</v>
      </c>
      <c r="S270" s="5">
        <v>1</v>
      </c>
      <c r="T270" s="5">
        <v>300</v>
      </c>
      <c r="U270" s="5"/>
      <c r="V270" s="4">
        <v>2005095</v>
      </c>
      <c r="W270" s="4">
        <v>201482498</v>
      </c>
      <c r="X270" s="16">
        <v>6429347660</v>
      </c>
      <c r="Y270" s="17">
        <v>74062.080000000002</v>
      </c>
      <c r="AC270" s="4">
        <v>1559</v>
      </c>
      <c r="AE270" s="13" t="str">
        <f>IF((Реестр!$AA270+Реестр!$AB270+Реестр!$AD270)=0,"",(Реестр!$AA270+Реестр!$AB270+Реестр!$AD270))</f>
        <v/>
      </c>
      <c r="AG270" s="13" t="str">
        <f>IF(IFERROR((Реестр!$AE270-Реестр!$AF270), "")=0,"",IFERROR(Реестр!$AE270-Реестр!$AF270, ""))</f>
        <v/>
      </c>
      <c r="AH270" s="534" t="str">
        <f>IF(IFERROR((Реестр!$AE270/Реестр!$AF270)-100%, "")=0,"",IFERROR((Реестр!$AE270/Реестр!$AF270)-100%, ""))</f>
        <v/>
      </c>
      <c r="AI270" s="448">
        <f>IF(IFERROR(Реестр!$AN270/Реестр!$T270,"")=0,"",IFERROR(Реестр!$AN270/Реестр!$T270,""))</f>
        <v>8.1586437840100459</v>
      </c>
      <c r="AJ270" s="10"/>
      <c r="AK270" s="448" t="str">
        <f>IFERROR(Реестр!$AN270/Реестр!$U270,"")</f>
        <v/>
      </c>
      <c r="AL270" s="594" t="s">
        <v>2968</v>
      </c>
      <c r="AM270" s="594" t="s">
        <v>2969</v>
      </c>
      <c r="AN270" s="630">
        <f>((T270/(T271+T270+T268+T269)*AE268))</f>
        <v>2447.5931352030138</v>
      </c>
      <c r="AO270" s="535">
        <f>IF(IFERROR(AZ270/Реестр!$Y270,"")=0,"",IFERROR(AZ270/Реестр!$Y270,""))</f>
        <v>5.9360243935938792E-2</v>
      </c>
      <c r="AQ270" s="13"/>
      <c r="AR270" s="752"/>
      <c r="AS270" s="551">
        <f>IF(IFERROR(Реестр!$AI270*1000,"")=0,"",IFERROR(Реестр!$AI270*1000,""))</f>
        <v>8158.6437840100461</v>
      </c>
      <c r="AT270" s="5">
        <f>IF(IFERROR(Реестр!$AS270/80,"")=0,"",IFERROR(Реестр!$AS270/80,""))</f>
        <v>101.98304730012558</v>
      </c>
      <c r="AU270" s="4">
        <f t="shared" si="22"/>
        <v>5184.3456000000006</v>
      </c>
      <c r="AV270" s="4">
        <f t="shared" si="23"/>
        <v>-2736.7524647969867</v>
      </c>
      <c r="AW270" s="766">
        <v>389.75</v>
      </c>
      <c r="AX270" s="4">
        <f t="shared" si="24"/>
        <v>1948.75</v>
      </c>
      <c r="AY270" s="630">
        <f t="shared" si="26"/>
        <v>1948.75</v>
      </c>
      <c r="AZ270" s="4">
        <f t="shared" si="25"/>
        <v>4396.3431352030138</v>
      </c>
      <c r="BC270" s="4">
        <f>VLOOKUP(K270,'Справочные Данные'!$I$2:$J$262,2,0)</f>
        <v>70849</v>
      </c>
      <c r="BD270" s="4" t="str">
        <f>VLOOKUP(BC270,Z_SD_CUSTOMER!$A$2:$K$1599,10,0)</f>
        <v>77</v>
      </c>
      <c r="BE270" s="4" t="str">
        <f>VLOOKUP(BC270,Z_SD_CUSTOMER!$A$2:$L$1599,11,0)</f>
        <v>CENTRAL</v>
      </c>
      <c r="BF270" s="4" t="str">
        <f>VLOOKUP(BC270,Z_SD_CUSTOMER!$A$2:$K$1599,11,0)</f>
        <v>CENTRAL</v>
      </c>
      <c r="BG270" s="4">
        <v>351</v>
      </c>
      <c r="BI270" s="493"/>
    </row>
    <row r="271" spans="1:61" s="4" customFormat="1" ht="21.75" hidden="1" thickBot="1">
      <c r="A271" s="176">
        <v>44484</v>
      </c>
      <c r="B271" s="89" t="s">
        <v>57</v>
      </c>
      <c r="C271" s="30"/>
      <c r="D271" s="106" t="s">
        <v>257</v>
      </c>
      <c r="E271" s="4" t="s">
        <v>2937</v>
      </c>
      <c r="F271" s="505"/>
      <c r="G271" s="192" t="s">
        <v>684</v>
      </c>
      <c r="H271" s="192" t="s">
        <v>685</v>
      </c>
      <c r="I271" s="192"/>
      <c r="J271" s="192"/>
      <c r="K271" s="12" t="s">
        <v>582</v>
      </c>
      <c r="M271" s="4" t="s">
        <v>368</v>
      </c>
      <c r="N271" s="461" t="s">
        <v>755</v>
      </c>
      <c r="S271" s="5">
        <v>4</v>
      </c>
      <c r="T271" s="5">
        <v>494</v>
      </c>
      <c r="U271" s="5"/>
      <c r="V271" s="4">
        <v>2005098</v>
      </c>
      <c r="W271" s="4">
        <v>201482474</v>
      </c>
      <c r="X271" s="16">
        <v>23728659</v>
      </c>
      <c r="Y271" s="17">
        <v>160805.4</v>
      </c>
      <c r="AC271" s="4">
        <v>5436</v>
      </c>
      <c r="AE271" s="13" t="str">
        <f>IF((Реестр!$AA271+Реестр!$AB271+Реестр!$AD271)=0,"",(Реестр!$AA271+Реестр!$AB271+Реестр!$AD271))</f>
        <v/>
      </c>
      <c r="AG271" s="13" t="str">
        <f>IF(IFERROR((Реестр!$AE271-Реестр!$AF271), "")=0,"",IFERROR(Реестр!$AE271-Реестр!$AF271, ""))</f>
        <v/>
      </c>
      <c r="AH271" s="534" t="str">
        <f>IF(IFERROR((Реестр!$AE271/Реестр!$AF271)-100%, "")=0,"",IFERROR((Реестр!$AE271/Реестр!$AF271)-100%, ""))</f>
        <v/>
      </c>
      <c r="AI271" s="448">
        <f>IF(IFERROR(Реестр!$AN271/Реестр!$T271,"")=0,"",IFERROR(Реестр!$AN271/Реестр!$T271,""))</f>
        <v>8.1586437840100459</v>
      </c>
      <c r="AJ271" s="10"/>
      <c r="AK271" s="448" t="str">
        <f>IFERROR(Реестр!$AN271/Реестр!$U271,"")</f>
        <v/>
      </c>
      <c r="AL271" s="594" t="s">
        <v>2968</v>
      </c>
      <c r="AM271" s="594" t="s">
        <v>2969</v>
      </c>
      <c r="AN271" s="630">
        <f>((T271/(T270+T271+T268+T269)*AE268))</f>
        <v>4030.3700293009624</v>
      </c>
      <c r="AO271" s="535">
        <f>IF(IFERROR(AZ271/Реестр!$Y271,"")=0,"",IFERROR(AZ271/Реестр!$Y271,""))</f>
        <v>6.7319692182606819E-2</v>
      </c>
      <c r="AQ271" s="13"/>
      <c r="AR271" s="752"/>
      <c r="AS271" s="551">
        <f>IF(IFERROR(Реестр!$AI271*1000,"")=0,"",IFERROR(Реестр!$AI271*1000,""))</f>
        <v>8158.6437840100461</v>
      </c>
      <c r="AT271" s="5">
        <f>IF(IFERROR(Реестр!$AS271/80,"")=0,"",IFERROR(Реестр!$AS271/80,""))</f>
        <v>101.98304730012558</v>
      </c>
      <c r="AU271" s="4">
        <f t="shared" si="22"/>
        <v>11256.378000000001</v>
      </c>
      <c r="AV271" s="4">
        <f t="shared" si="23"/>
        <v>-7226.0079706990382</v>
      </c>
      <c r="AW271" s="4">
        <v>1359</v>
      </c>
      <c r="AX271" s="4">
        <f t="shared" si="24"/>
        <v>6795</v>
      </c>
      <c r="AY271" s="630">
        <f t="shared" si="26"/>
        <v>6795</v>
      </c>
      <c r="AZ271" s="4">
        <f t="shared" si="25"/>
        <v>10825.370029300962</v>
      </c>
      <c r="BC271" s="4">
        <f>VLOOKUP(K271,'Справочные Данные'!$I$2:$J$262,2,0)</f>
        <v>71563</v>
      </c>
      <c r="BD271" s="4" t="str">
        <f>VLOOKUP(BC271,Z_SD_CUSTOMER!$A$2:$K$1599,10,0)</f>
        <v>50</v>
      </c>
      <c r="BE271" s="4" t="str">
        <f>VLOOKUP(BC271,Z_SD_CUSTOMER!$A$2:$L$1599,11,0)</f>
        <v>CENTRAL</v>
      </c>
      <c r="BF271" s="4" t="str">
        <f>VLOOKUP(BC271,Z_SD_CUSTOMER!$A$2:$K$1599,11,0)</f>
        <v>CENTRAL</v>
      </c>
      <c r="BG271" s="4">
        <v>351</v>
      </c>
      <c r="BI271" s="493"/>
    </row>
    <row r="272" spans="1:61" s="4" customFormat="1" ht="91.5" hidden="1">
      <c r="A272" s="176">
        <v>44484</v>
      </c>
      <c r="B272" s="89" t="s">
        <v>54</v>
      </c>
      <c r="C272" s="30" t="s">
        <v>677</v>
      </c>
      <c r="D272" s="106" t="s">
        <v>425</v>
      </c>
      <c r="E272" s="51"/>
      <c r="F272" s="493"/>
      <c r="G272" s="179" t="s">
        <v>674</v>
      </c>
      <c r="H272" s="179" t="s">
        <v>675</v>
      </c>
      <c r="I272" s="180">
        <v>331300137502</v>
      </c>
      <c r="J272" s="181" t="s">
        <v>676</v>
      </c>
      <c r="K272" s="646" t="s">
        <v>527</v>
      </c>
      <c r="O272" s="4" t="s">
        <v>350</v>
      </c>
      <c r="P272" s="72">
        <v>44486</v>
      </c>
      <c r="Q272" s="90" t="s">
        <v>351</v>
      </c>
      <c r="S272" s="5">
        <v>3</v>
      </c>
      <c r="T272" s="5">
        <v>1592</v>
      </c>
      <c r="U272" s="5"/>
      <c r="V272" s="4">
        <v>2004844</v>
      </c>
      <c r="W272" s="4">
        <v>201482477</v>
      </c>
      <c r="X272" s="19">
        <v>6429335513</v>
      </c>
      <c r="Y272" s="23">
        <v>438512.4</v>
      </c>
      <c r="AA272" s="4">
        <v>15200</v>
      </c>
      <c r="AB272" s="4">
        <v>1700</v>
      </c>
      <c r="AE272" s="13">
        <f>IF((Реестр!$AA272+Реестр!$AB272+Реестр!$AD272)=0,"",(Реестр!$AA272+Реестр!$AB272+Реестр!$AD272))</f>
        <v>16900</v>
      </c>
      <c r="AF272" s="4">
        <v>16900</v>
      </c>
      <c r="AG272" s="13" t="str">
        <f>IF(IFERROR((Реестр!$AE272-Реестр!$AF272), "")=0,"",IFERROR(Реестр!$AE272-Реестр!$AF272, ""))</f>
        <v/>
      </c>
      <c r="AH272" s="534" t="str">
        <f>IF(IFERROR((Реестр!$AE272/Реестр!$AF272)-100%, "")=0,"",IFERROR((Реестр!$AE272/Реестр!$AF272)-100%, ""))</f>
        <v/>
      </c>
      <c r="AI272" s="448">
        <f>IF(IFERROR(Реестр!$AN272/Реестр!$T272,"")=0,"",IFERROR(Реестр!$AN272/Реестр!$T272,""))</f>
        <v>9.4202898550724647</v>
      </c>
      <c r="AJ272" s="10"/>
      <c r="AK272" s="448" t="str">
        <f>IFERROR(Реестр!$AN272/Реестр!$U272,"")</f>
        <v/>
      </c>
      <c r="AL272" s="594">
        <v>1171975</v>
      </c>
      <c r="AM272" s="594">
        <v>1143470</v>
      </c>
      <c r="AN272" s="630">
        <f>((T272/(T273+T272+T274+T275)*AE272))</f>
        <v>14997.101449275364</v>
      </c>
      <c r="AO272" s="535">
        <f>IF(IFERROR(AZ272/Реестр!$Y272,"")=0,"",IFERROR(AZ272/Реестр!$Y272,""))</f>
        <v>3.4199948392053141E-2</v>
      </c>
      <c r="AQ272" s="13"/>
      <c r="AR272" s="752"/>
      <c r="AS272" s="551">
        <f>IF(IFERROR(Реестр!$AI272*1000,"")=0,"",IFERROR(Реестр!$AI272*1000,""))</f>
        <v>9420.289855072464</v>
      </c>
      <c r="AT272" s="5">
        <f>IF(IFERROR(Реестр!$AS272/80,"")=0,"",IFERROR(Реестр!$AS272/80,""))</f>
        <v>117.7536231884058</v>
      </c>
      <c r="AU272" s="4">
        <f t="shared" si="22"/>
        <v>30695.868000000006</v>
      </c>
      <c r="AV272" s="4">
        <f t="shared" si="23"/>
        <v>-15698.766550724642</v>
      </c>
      <c r="AX272" s="4" t="str">
        <f t="shared" si="24"/>
        <v/>
      </c>
      <c r="AZ272" s="4">
        <f t="shared" si="25"/>
        <v>14997.101449275364</v>
      </c>
      <c r="BC272" s="4">
        <f>VLOOKUP(K272,'Справочные Данные'!$I$2:$J$262,2,0)</f>
        <v>64082</v>
      </c>
      <c r="BD272" s="4" t="str">
        <f>VLOOKUP(BC272,Z_SD_CUSTOMER!$A$2:$K$1599,10,0)</f>
        <v>77</v>
      </c>
      <c r="BE272" s="4" t="str">
        <f>VLOOKUP(BC272,Z_SD_CUSTOMER!$A$2:$L$1599,11,0)</f>
        <v>CENTRAL</v>
      </c>
      <c r="BF272" s="4" t="str">
        <f>VLOOKUP(BC272,Z_SD_CUSTOMER!$A$2:$K$1599,11,0)</f>
        <v>CENTRAL</v>
      </c>
      <c r="BG272" s="4">
        <v>250178</v>
      </c>
      <c r="BI272" s="493"/>
    </row>
    <row r="273" spans="1:61" s="4" customFormat="1" ht="40.5" hidden="1">
      <c r="A273" s="176">
        <v>44484</v>
      </c>
      <c r="B273" s="89" t="s">
        <v>54</v>
      </c>
      <c r="C273" s="30"/>
      <c r="D273" s="106" t="s">
        <v>425</v>
      </c>
      <c r="E273" s="51"/>
      <c r="F273" s="493"/>
      <c r="G273" s="182" t="s">
        <v>674</v>
      </c>
      <c r="H273" s="182" t="s">
        <v>675</v>
      </c>
      <c r="I273" s="183">
        <v>331300137502</v>
      </c>
      <c r="J273" s="184"/>
      <c r="K273" s="646" t="s">
        <v>513</v>
      </c>
      <c r="O273" s="4" t="s">
        <v>86</v>
      </c>
      <c r="P273" s="72">
        <v>44485</v>
      </c>
      <c r="Q273" s="90" t="s">
        <v>87</v>
      </c>
      <c r="R273" s="4" t="s">
        <v>85</v>
      </c>
      <c r="S273" s="5">
        <v>1</v>
      </c>
      <c r="T273" s="5">
        <v>157</v>
      </c>
      <c r="U273" s="5"/>
      <c r="V273" s="4">
        <v>2005106</v>
      </c>
      <c r="W273" s="4">
        <v>201482058</v>
      </c>
      <c r="X273" s="16">
        <v>4555429679</v>
      </c>
      <c r="Y273" s="17">
        <v>52667.64</v>
      </c>
      <c r="AE273" s="13" t="str">
        <f>IF((Реестр!$AA273+Реестр!$AB273+Реестр!$AD273)=0,"",(Реестр!$AA273+Реестр!$AB273+Реестр!$AD273))</f>
        <v/>
      </c>
      <c r="AG273" s="13" t="str">
        <f>IF(IFERROR((Реестр!$AE273-Реестр!$AF273), "")=0,"",IFERROR(Реестр!$AE273-Реестр!$AF273, ""))</f>
        <v/>
      </c>
      <c r="AH273" s="534" t="str">
        <f>IF(IFERROR((Реестр!$AE273/Реестр!$AF273)-100%, "")=0,"",IFERROR((Реестр!$AE273/Реестр!$AF273)-100%, ""))</f>
        <v/>
      </c>
      <c r="AI273" s="448">
        <f>IF(IFERROR(Реестр!$AN273/Реестр!$T273,"")=0,"",IFERROR(Реестр!$AN273/Реестр!$T273,""))</f>
        <v>9.4202898550724647</v>
      </c>
      <c r="AJ273" s="10"/>
      <c r="AK273" s="448" t="str">
        <f>IFERROR(Реестр!$AN273/Реестр!$U273,"")</f>
        <v/>
      </c>
      <c r="AL273" s="594">
        <v>1171975</v>
      </c>
      <c r="AM273" s="594">
        <v>1143470</v>
      </c>
      <c r="AN273" s="630">
        <f>((T273/(T272+T273+T274+T275)*AE272))</f>
        <v>1478.985507246377</v>
      </c>
      <c r="AO273" s="535">
        <f>IF(IFERROR(AZ273/Реестр!$Y273,"")=0,"",IFERROR(AZ273/Реестр!$Y273,""))</f>
        <v>2.8081484327879075E-2</v>
      </c>
      <c r="AQ273" s="13"/>
      <c r="AR273" s="752"/>
      <c r="AS273" s="551">
        <f>IF(IFERROR(Реестр!$AI273*1000,"")=0,"",IFERROR(Реестр!$AI273*1000,""))</f>
        <v>9420.289855072464</v>
      </c>
      <c r="AT273" s="5">
        <f>IF(IFERROR(Реестр!$AS273/80,"")=0,"",IFERROR(Реестр!$AS273/80,""))</f>
        <v>117.7536231884058</v>
      </c>
      <c r="AU273" s="4">
        <f t="shared" si="22"/>
        <v>3686.7348000000002</v>
      </c>
      <c r="AV273" s="4">
        <f t="shared" si="23"/>
        <v>-2207.7492927536232</v>
      </c>
      <c r="AX273" s="4" t="str">
        <f t="shared" si="24"/>
        <v/>
      </c>
      <c r="AZ273" s="4">
        <f t="shared" si="25"/>
        <v>1478.985507246377</v>
      </c>
      <c r="BC273" s="4">
        <f>VLOOKUP(K273,'Справочные Данные'!$I$2:$J$262,2,0)</f>
        <v>64427</v>
      </c>
      <c r="BD273" s="4" t="str">
        <f>VLOOKUP(BC273,Z_SD_CUSTOMER!$A$2:$K$1599,10,0)</f>
        <v>77</v>
      </c>
      <c r="BE273" s="4" t="str">
        <f>VLOOKUP(BC273,Z_SD_CUSTOMER!$A$2:$L$1599,11,0)</f>
        <v>CENTRAL</v>
      </c>
      <c r="BF273" s="4" t="str">
        <f>VLOOKUP(BC273,Z_SD_CUSTOMER!$A$2:$K$1599,11,0)</f>
        <v>CENTRAL</v>
      </c>
      <c r="BG273" s="4">
        <v>250178</v>
      </c>
      <c r="BI273" s="493"/>
    </row>
    <row r="274" spans="1:61" s="4" customFormat="1" ht="40.5" hidden="1">
      <c r="A274" s="176">
        <v>44484</v>
      </c>
      <c r="B274" s="89" t="s">
        <v>54</v>
      </c>
      <c r="C274" s="30"/>
      <c r="D274" s="106" t="s">
        <v>425</v>
      </c>
      <c r="E274" s="51"/>
      <c r="F274" s="493"/>
      <c r="G274" s="182" t="s">
        <v>674</v>
      </c>
      <c r="H274" s="182" t="s">
        <v>675</v>
      </c>
      <c r="K274" s="646" t="s">
        <v>513</v>
      </c>
      <c r="P274" s="72"/>
      <c r="Q274" s="90"/>
      <c r="S274" s="5">
        <v>1</v>
      </c>
      <c r="T274" s="5">
        <v>3</v>
      </c>
      <c r="U274" s="5"/>
      <c r="V274" s="4">
        <v>2005127</v>
      </c>
      <c r="W274" s="4">
        <v>201482110</v>
      </c>
      <c r="X274" s="16">
        <v>4555430046</v>
      </c>
      <c r="Y274" s="17">
        <v>1382.4</v>
      </c>
      <c r="AE274" s="13" t="str">
        <f>IF((Реестр!$AA274+Реестр!$AB274+Реестр!$AD274)=0,"",(Реестр!$AA274+Реестр!$AB274+Реестр!$AD274))</f>
        <v/>
      </c>
      <c r="AG274" s="13" t="str">
        <f>IF(IFERROR((Реестр!$AE274-Реестр!$AF274), "")=0,"",IFERROR(Реестр!$AE274-Реестр!$AF274, ""))</f>
        <v/>
      </c>
      <c r="AH274" s="534" t="str">
        <f>IF(IFERROR((Реестр!$AE274/Реестр!$AF274)-100%, "")=0,"",IFERROR((Реестр!$AE274/Реестр!$AF274)-100%, ""))</f>
        <v/>
      </c>
      <c r="AI274" s="448">
        <f>IF(IFERROR(Реестр!$AN274/Реестр!$T274,"")=0,"",IFERROR(Реестр!$AN274/Реестр!$T274,""))</f>
        <v>9.420289855072463</v>
      </c>
      <c r="AJ274" s="10"/>
      <c r="AK274" s="448" t="str">
        <f>IFERROR(Реестр!$AN274/Реестр!$U274,"")</f>
        <v/>
      </c>
      <c r="AL274" s="594">
        <v>1171975</v>
      </c>
      <c r="AM274" s="594">
        <v>1143470</v>
      </c>
      <c r="AN274" s="630">
        <f>((T274/(T275+T274+T272+T273)*AE272))</f>
        <v>28.260869565217391</v>
      </c>
      <c r="AO274" s="535">
        <f>IF(IFERROR(AZ274/Реестр!$Y274,"")=0,"",IFERROR(AZ274/Реестр!$Y274,""))</f>
        <v>2.0443337359098226E-2</v>
      </c>
      <c r="AQ274" s="13"/>
      <c r="AR274" s="752"/>
      <c r="AS274" s="551">
        <f>IF(IFERROR(Реестр!$AI274*1000,"")=0,"",IFERROR(Реестр!$AI274*1000,""))</f>
        <v>9420.2898550724622</v>
      </c>
      <c r="AT274" s="5">
        <f>IF(IFERROR(Реестр!$AS274/80,"")=0,"",IFERROR(Реестр!$AS274/80,""))</f>
        <v>117.75362318840578</v>
      </c>
      <c r="AU274" s="4">
        <f t="shared" si="22"/>
        <v>96.768000000000015</v>
      </c>
      <c r="AV274" s="4">
        <f t="shared" si="23"/>
        <v>-68.507130434782624</v>
      </c>
      <c r="AX274" s="4" t="str">
        <f t="shared" si="24"/>
        <v/>
      </c>
      <c r="AZ274" s="4">
        <f t="shared" si="25"/>
        <v>28.260869565217391</v>
      </c>
      <c r="BC274" s="4">
        <f>VLOOKUP(K274,'Справочные Данные'!$I$2:$J$262,2,0)</f>
        <v>64427</v>
      </c>
      <c r="BD274" s="4" t="str">
        <f>VLOOKUP(BC274,Z_SD_CUSTOMER!$A$2:$K$1599,10,0)</f>
        <v>77</v>
      </c>
      <c r="BE274" s="4" t="str">
        <f>VLOOKUP(BC274,Z_SD_CUSTOMER!$A$2:$L$1599,11,0)</f>
        <v>CENTRAL</v>
      </c>
      <c r="BF274" s="4" t="str">
        <f>VLOOKUP(BC274,Z_SD_CUSTOMER!$A$2:$K$1599,11,0)</f>
        <v>CENTRAL</v>
      </c>
      <c r="BG274" s="4">
        <v>250178</v>
      </c>
      <c r="BI274" s="493"/>
    </row>
    <row r="275" spans="1:61" s="77" customFormat="1" ht="40.5" hidden="1">
      <c r="A275" s="176">
        <v>44484</v>
      </c>
      <c r="B275" s="89" t="s">
        <v>54</v>
      </c>
      <c r="C275" s="30"/>
      <c r="D275" s="106" t="s">
        <v>425</v>
      </c>
      <c r="E275" s="51"/>
      <c r="F275" s="99"/>
      <c r="G275" s="182" t="s">
        <v>674</v>
      </c>
      <c r="H275" s="182" t="s">
        <v>675</v>
      </c>
      <c r="I275" s="4"/>
      <c r="J275" s="4"/>
      <c r="K275" s="123" t="s">
        <v>514</v>
      </c>
      <c r="L275" s="78"/>
      <c r="M275" s="78"/>
      <c r="N275" s="78"/>
      <c r="O275" s="78"/>
      <c r="P275" s="84"/>
      <c r="Q275" s="174"/>
      <c r="R275" s="78"/>
      <c r="S275" s="79">
        <v>2</v>
      </c>
      <c r="T275" s="79">
        <v>42</v>
      </c>
      <c r="U275" s="80"/>
      <c r="V275" s="175">
        <v>2005126</v>
      </c>
      <c r="W275" s="82">
        <v>201482109</v>
      </c>
      <c r="X275" s="16">
        <v>4555428126</v>
      </c>
      <c r="Y275" s="17">
        <v>14001.96</v>
      </c>
      <c r="Z275" s="4"/>
      <c r="AA275" s="4"/>
      <c r="AB275" s="4"/>
      <c r="AC275" s="4"/>
      <c r="AD275" s="4"/>
      <c r="AE275" s="13" t="str">
        <f>IF((Реестр!$AA275+Реестр!$AB275+Реестр!$AD275)=0,"",(Реестр!$AA275+Реестр!$AB275+Реестр!$AD275))</f>
        <v/>
      </c>
      <c r="AF275" s="4"/>
      <c r="AG275" s="13" t="str">
        <f>IF(IFERROR((Реестр!$AE275-Реестр!$AF275), "")=0,"",IFERROR(Реестр!$AE275-Реестр!$AF275, ""))</f>
        <v/>
      </c>
      <c r="AH275" s="534" t="str">
        <f>IF(IFERROR((Реестр!$AE275/Реестр!$AF275)-100%, "")=0,"",IFERROR((Реестр!$AE275/Реестр!$AF275)-100%, ""))</f>
        <v/>
      </c>
      <c r="AI275" s="448">
        <f>IF(IFERROR(Реестр!$AN275/Реестр!$T275,"")=0,"",IFERROR(Реестр!$AN275/Реестр!$T275,""))</f>
        <v>9.420289855072463</v>
      </c>
      <c r="AJ275" s="10"/>
      <c r="AK275" s="448" t="str">
        <f>IFERROR(Реестр!$AN275/Реестр!$U275,"")</f>
        <v/>
      </c>
      <c r="AL275" s="594">
        <v>1171975</v>
      </c>
      <c r="AM275" s="594">
        <v>1143470</v>
      </c>
      <c r="AN275" s="630">
        <f>((T275/(T274+T275+T272+T273)*AE272))</f>
        <v>395.65217391304344</v>
      </c>
      <c r="AO275" s="535">
        <f>IF(IFERROR(AZ275/Реестр!$Y275,"")=0,"",IFERROR(AZ275/Реестр!$Y275,""))</f>
        <v>2.8256913597313766E-2</v>
      </c>
      <c r="AP275" s="4"/>
      <c r="AQ275" s="13"/>
      <c r="AR275" s="752"/>
      <c r="AS275" s="551">
        <f>IF(IFERROR(Реестр!$AI275*1000,"")=0,"",IFERROR(Реестр!$AI275*1000,""))</f>
        <v>9420.2898550724622</v>
      </c>
      <c r="AT275" s="5">
        <f>IF(IFERROR(Реестр!$AS275/80,"")=0,"",IFERROR(Реестр!$AS275/80,""))</f>
        <v>117.75362318840578</v>
      </c>
      <c r="AU275" s="4">
        <f t="shared" si="22"/>
        <v>980.13720000000001</v>
      </c>
      <c r="AV275" s="4">
        <f t="shared" si="23"/>
        <v>-584.48502608695662</v>
      </c>
      <c r="AW275" s="4"/>
      <c r="AX275" s="4" t="str">
        <f t="shared" si="24"/>
        <v/>
      </c>
      <c r="AY275" s="4"/>
      <c r="AZ275" s="4">
        <f t="shared" si="25"/>
        <v>395.65217391304344</v>
      </c>
      <c r="BA275" s="4"/>
      <c r="BB275" s="4"/>
      <c r="BC275" s="4">
        <f>VLOOKUP(K275,'Справочные Данные'!$I$2:$J$262,2,0)</f>
        <v>70834</v>
      </c>
      <c r="BD275" s="4" t="str">
        <f>VLOOKUP(BC275,Z_SD_CUSTOMER!$A$2:$K$1599,10,0)</f>
        <v>50</v>
      </c>
      <c r="BE275" s="4" t="str">
        <f>VLOOKUP(BC275,Z_SD_CUSTOMER!$A$2:$L$1599,11,0)</f>
        <v>CENTRAL</v>
      </c>
      <c r="BF275" s="4" t="str">
        <f>VLOOKUP(BC275,Z_SD_CUSTOMER!$A$2:$K$1599,11,0)</f>
        <v>CENTRAL</v>
      </c>
      <c r="BG275" s="4">
        <v>250178</v>
      </c>
      <c r="BH275" s="4"/>
    </row>
    <row r="276" spans="1:61" ht="21.75" hidden="1" thickBot="1">
      <c r="A276" s="176">
        <v>44484</v>
      </c>
      <c r="B276" s="89" t="s">
        <v>58</v>
      </c>
      <c r="C276" s="44" t="s">
        <v>714</v>
      </c>
      <c r="D276" s="110" t="s">
        <v>257</v>
      </c>
      <c r="E276" s="522"/>
      <c r="F276" s="495" t="s">
        <v>142</v>
      </c>
      <c r="G276" s="2" t="s">
        <v>336</v>
      </c>
      <c r="H276" s="82" t="s">
        <v>377</v>
      </c>
      <c r="I276" s="82"/>
      <c r="J276" s="133" t="s">
        <v>58</v>
      </c>
      <c r="K276" s="646" t="s">
        <v>533</v>
      </c>
      <c r="L276" s="65"/>
      <c r="M276" s="74"/>
      <c r="N276" s="74"/>
      <c r="O276" s="60" t="s">
        <v>375</v>
      </c>
      <c r="P276" s="157">
        <v>44486</v>
      </c>
      <c r="Q276" s="28" t="s">
        <v>413</v>
      </c>
      <c r="R276" s="66"/>
      <c r="S276" s="60">
        <v>1</v>
      </c>
      <c r="T276" s="60">
        <v>164</v>
      </c>
      <c r="U276" s="69"/>
      <c r="V276" s="28">
        <v>2004073</v>
      </c>
      <c r="W276" s="82">
        <v>201482493</v>
      </c>
      <c r="X276" s="82">
        <v>6428139300</v>
      </c>
      <c r="Y276" s="75">
        <v>19172.16</v>
      </c>
      <c r="AA276" s="4">
        <v>4550</v>
      </c>
      <c r="AE276" s="13">
        <f>IF((Реестр!$AA276+Реестр!$AB276+Реестр!$AD276)=0,"",(Реестр!$AA276+Реестр!$AB276+Реестр!$AD276))</f>
        <v>4550</v>
      </c>
      <c r="AF276" s="4">
        <v>4550</v>
      </c>
      <c r="AG276" s="13" t="str">
        <f>IF(IFERROR((Реестр!$AE276-Реестр!$AF276), "")=0,"",IFERROR(Реестр!$AE276-Реестр!$AF276, ""))</f>
        <v/>
      </c>
      <c r="AH276" s="534" t="str">
        <f>IF(IFERROR((Реестр!$AE276/Реестр!$AF276)-100%, "")=0,"",IFERROR((Реестр!$AE276/Реестр!$AF276)-100%, ""))</f>
        <v/>
      </c>
      <c r="AI276" s="448">
        <f>IF(IFERROR(Реестр!$AN276/Реестр!$T276,"")=0,"",IFERROR(Реестр!$AN276/Реестр!$T276,""))</f>
        <v>27.743902439024389</v>
      </c>
      <c r="AJ276" s="10"/>
      <c r="AK276" s="448" t="str">
        <f>IFERROR(Реестр!$AN276/Реестр!$U276,"")</f>
        <v/>
      </c>
      <c r="AL276" s="594">
        <v>1171976</v>
      </c>
      <c r="AM276" s="594">
        <v>1143471</v>
      </c>
      <c r="AN276" s="630">
        <f>((T276/(T276))*AE276)</f>
        <v>4550</v>
      </c>
      <c r="AO276" s="535">
        <f>IF(IFERROR(AZ276/Реестр!$Y276,"")=0,"",IFERROR(AZ276/Реестр!$Y276,""))</f>
        <v>0.23732328543054096</v>
      </c>
      <c r="AQ276" s="13"/>
      <c r="AR276" s="752"/>
      <c r="AS276" s="551">
        <f>IF(IFERROR(Реестр!$AI276*1000,"")=0,"",IFERROR(Реестр!$AI276*1000,""))</f>
        <v>27743.90243902439</v>
      </c>
      <c r="AT276" s="5">
        <f>IF(IFERROR(Реестр!$AS276/80,"")=0,"",IFERROR(Реестр!$AS276/80,""))</f>
        <v>346.79878048780489</v>
      </c>
      <c r="AU276" s="4">
        <f t="shared" si="22"/>
        <v>1342.0512000000001</v>
      </c>
      <c r="AV276" s="4">
        <f t="shared" si="23"/>
        <v>3207.9488000000001</v>
      </c>
      <c r="AW276" s="4"/>
      <c r="AX276" s="4" t="str">
        <f t="shared" si="24"/>
        <v/>
      </c>
      <c r="AY276" s="4"/>
      <c r="AZ276" s="4">
        <f t="shared" si="25"/>
        <v>4550</v>
      </c>
      <c r="BA276" s="4"/>
      <c r="BB276" s="4"/>
      <c r="BC276" s="4">
        <f>VLOOKUP(K276,'Справочные Данные'!$I$2:$J$262,2,0)</f>
        <v>59058</v>
      </c>
      <c r="BD276" s="4" t="str">
        <f>VLOOKUP(BC276,Z_SD_CUSTOMER!$A$2:$K$1599,10,0)</f>
        <v>52</v>
      </c>
      <c r="BE276" s="4" t="str">
        <f>VLOOKUP(BC276,Z_SD_CUSTOMER!$A$2:$L$1599,11,0)</f>
        <v>VOLGA</v>
      </c>
      <c r="BF276" s="4" t="str">
        <f>VLOOKUP(BC276,Z_SD_CUSTOMER!$A$2:$K$1599,11,0)</f>
        <v>VOLGA</v>
      </c>
      <c r="BG276" s="4">
        <v>351</v>
      </c>
      <c r="BH276" s="4"/>
    </row>
    <row r="277" spans="1:61" hidden="1">
      <c r="A277" s="176">
        <v>44484</v>
      </c>
      <c r="B277" s="89" t="s">
        <v>59</v>
      </c>
      <c r="C277" s="30" t="s">
        <v>710</v>
      </c>
      <c r="D277" s="111" t="s">
        <v>253</v>
      </c>
      <c r="E277" s="63"/>
      <c r="G277" s="32" t="s">
        <v>705</v>
      </c>
      <c r="H277" s="32" t="s">
        <v>706</v>
      </c>
      <c r="J277" s="133" t="s">
        <v>59</v>
      </c>
      <c r="K277" s="646" t="s">
        <v>563</v>
      </c>
      <c r="M277" s="72">
        <v>44490</v>
      </c>
      <c r="N277" s="72"/>
      <c r="O277" s="151" t="s">
        <v>404</v>
      </c>
      <c r="S277" s="5">
        <v>1</v>
      </c>
      <c r="T277" s="5">
        <v>330</v>
      </c>
      <c r="U277" s="5"/>
      <c r="V277" s="16">
        <v>2004982</v>
      </c>
      <c r="W277" s="109">
        <v>201481937</v>
      </c>
      <c r="Y277" s="17">
        <v>100001.88</v>
      </c>
      <c r="AC277" s="4">
        <v>4011</v>
      </c>
      <c r="AE277" s="13" t="str">
        <f>IF((Реестр!$AA277+Реестр!$AB277+Реестр!$AD277)=0,"",(Реестр!$AA277+Реестр!$AB277+Реестр!$AD277))</f>
        <v/>
      </c>
      <c r="AG277" s="13" t="str">
        <f>IF(IFERROR((Реестр!$AE277-Реестр!$AF277), "")=0,"",IFERROR(Реестр!$AE277-Реестр!$AF277, ""))</f>
        <v/>
      </c>
      <c r="AH277" s="534" t="str">
        <f>IF(IFERROR((Реестр!$AE277/Реестр!$AF277)-100%, "")=0,"",IFERROR((Реестр!$AE277/Реестр!$AF277)-100%, ""))</f>
        <v/>
      </c>
      <c r="AI277" s="448" t="str">
        <f>IF(IFERROR(Реестр!$AN277/Реестр!$T277,"")=0,"",IFERROR(Реестр!$AN277/Реестр!$T277,""))</f>
        <v/>
      </c>
      <c r="AJ277" s="10"/>
      <c r="AK277" s="448" t="str">
        <f>IFERROR(Реестр!$AN277/Реестр!$U277,"")</f>
        <v/>
      </c>
      <c r="AL277" s="594">
        <v>1171977</v>
      </c>
      <c r="AM277" s="594">
        <v>1143472</v>
      </c>
      <c r="AN277" s="630" t="e">
        <f>((T277/(T277))*AE277)</f>
        <v>#VALUE!</v>
      </c>
      <c r="AO277" s="535" t="str">
        <f>IF(IFERROR(AZ277/Реестр!$Y277,"")=0,"",IFERROR(AZ277/Реестр!$Y277,""))</f>
        <v/>
      </c>
      <c r="AQ277" s="13"/>
      <c r="AR277" s="752"/>
      <c r="AS277" s="551" t="str">
        <f>IF(IFERROR(Реестр!$AI277*1000,"")=0,"",IFERROR(Реестр!$AI277*1000,""))</f>
        <v/>
      </c>
      <c r="AT277" s="5" t="str">
        <f>IF(IFERROR(Реестр!$AS277/80,"")=0,"",IFERROR(Реестр!$AS277/80,""))</f>
        <v/>
      </c>
      <c r="AU277" s="4">
        <f t="shared" si="22"/>
        <v>7000.1316000000006</v>
      </c>
      <c r="AV277" s="4" t="str">
        <f t="shared" si="23"/>
        <v/>
      </c>
      <c r="AW277" s="4"/>
      <c r="AX277" s="4">
        <f t="shared" si="24"/>
        <v>4011</v>
      </c>
      <c r="AY277" s="4"/>
      <c r="AZ277" s="4" t="str">
        <f t="shared" si="25"/>
        <v/>
      </c>
      <c r="BA277" s="4"/>
      <c r="BB277" s="4"/>
      <c r="BC277" s="4">
        <f>VLOOKUP(K277,'Справочные Данные'!$I$2:$J$262,2,0)</f>
        <v>62874</v>
      </c>
      <c r="BD277" s="4" t="str">
        <f>VLOOKUP(BC277,Z_SD_CUSTOMER!$A$2:$K$1599,10,0)</f>
        <v>69</v>
      </c>
      <c r="BE277" s="4" t="str">
        <f>VLOOKUP(BC277,Z_SD_CUSTOMER!$A$2:$L$1599,11,0)</f>
        <v>CENTRAL</v>
      </c>
      <c r="BF277" s="4" t="str">
        <f>VLOOKUP(BC277,Z_SD_CUSTOMER!$A$2:$K$1599,11,0)</f>
        <v>CENTRAL</v>
      </c>
      <c r="BG277" s="4"/>
      <c r="BH277" s="4"/>
    </row>
    <row r="278" spans="1:61" hidden="1">
      <c r="A278" s="176">
        <v>44484</v>
      </c>
      <c r="B278" s="89" t="s">
        <v>59</v>
      </c>
      <c r="D278" s="111" t="s">
        <v>253</v>
      </c>
      <c r="E278" s="63"/>
      <c r="G278" s="32" t="s">
        <v>705</v>
      </c>
      <c r="H278" s="32" t="s">
        <v>706</v>
      </c>
      <c r="K278" s="116" t="s">
        <v>653</v>
      </c>
      <c r="L278" s="4" t="s">
        <v>939</v>
      </c>
      <c r="M278" s="72">
        <v>44490</v>
      </c>
      <c r="N278" s="72"/>
      <c r="S278" s="5">
        <v>1</v>
      </c>
      <c r="T278" s="5">
        <v>444</v>
      </c>
      <c r="U278" s="5"/>
      <c r="V278" s="16">
        <v>2005006</v>
      </c>
      <c r="W278" s="61" t="s">
        <v>418</v>
      </c>
      <c r="X278" s="77"/>
      <c r="Y278" s="17">
        <v>55881.599999999999</v>
      </c>
      <c r="AC278" s="4">
        <v>4047</v>
      </c>
      <c r="AE278" s="13" t="str">
        <f>IF((Реестр!$AA278+Реестр!$AB278+Реестр!$AD278)=0,"",(Реестр!$AA278+Реестр!$AB278+Реестр!$AD278))</f>
        <v/>
      </c>
      <c r="AG278" s="13" t="str">
        <f>IF(IFERROR((Реестр!$AE278-Реестр!$AF278), "")=0,"",IFERROR(Реестр!$AE278-Реестр!$AF278, ""))</f>
        <v/>
      </c>
      <c r="AH278" s="534" t="str">
        <f>IF(IFERROR((Реестр!$AE278/Реестр!$AF278)-100%, "")=0,"",IFERROR((Реестр!$AE278/Реестр!$AF278)-100%, ""))</f>
        <v/>
      </c>
      <c r="AI278" s="448" t="str">
        <f>IF(IFERROR(Реестр!$AN278/Реестр!$T278,"")=0,"",IFERROR(Реестр!$AN278/Реестр!$T278,""))</f>
        <v/>
      </c>
      <c r="AJ278" s="10"/>
      <c r="AK278" s="448" t="str">
        <f>IFERROR(Реестр!$AN278/Реестр!$U278,"")</f>
        <v/>
      </c>
      <c r="AL278" s="594">
        <v>1171977</v>
      </c>
      <c r="AM278" s="594">
        <v>1143472</v>
      </c>
      <c r="AN278" s="630" t="e">
        <f>((T278/(T278))*AE278)</f>
        <v>#VALUE!</v>
      </c>
      <c r="AO278" s="535" t="str">
        <f>IF(IFERROR(AZ278/Реестр!$Y278,"")=0,"",IFERROR(AZ278/Реестр!$Y278,""))</f>
        <v/>
      </c>
      <c r="AQ278" s="13">
        <v>1</v>
      </c>
      <c r="AR278" s="752"/>
      <c r="AS278" s="551" t="str">
        <f>IF(IFERROR(Реестр!$AI278*1000,"")=0,"",IFERROR(Реестр!$AI278*1000,""))</f>
        <v/>
      </c>
      <c r="AT278" s="5" t="str">
        <f>IF(IFERROR(Реестр!$AS278/80,"")=0,"",IFERROR(Реестр!$AS278/80,""))</f>
        <v/>
      </c>
      <c r="AU278" s="4">
        <f t="shared" si="22"/>
        <v>3911.7120000000004</v>
      </c>
      <c r="AV278" s="4" t="str">
        <f t="shared" si="23"/>
        <v/>
      </c>
      <c r="AW278" s="4"/>
      <c r="AX278" s="4">
        <f t="shared" si="24"/>
        <v>4047</v>
      </c>
      <c r="AY278" s="4"/>
      <c r="AZ278" s="4" t="str">
        <f t="shared" si="25"/>
        <v/>
      </c>
      <c r="BA278" s="4"/>
      <c r="BB278" s="4"/>
      <c r="BC278" s="4">
        <f>VLOOKUP(K278,'Справочные Данные'!$I$2:$J$262,2,0)</f>
        <v>80044</v>
      </c>
      <c r="BD278" s="4" t="str">
        <f>VLOOKUP(BC278,Z_SD_CUSTOMER!$A$2:$K$1599,10,0)</f>
        <v>16</v>
      </c>
      <c r="BE278" s="4" t="str">
        <f>VLOOKUP(BC278,Z_SD_CUSTOMER!$A$2:$L$1599,11,0)</f>
        <v>VOLGA</v>
      </c>
      <c r="BF278" s="4" t="str">
        <f>VLOOKUP(BC278,Z_SD_CUSTOMER!$A$2:$K$1599,11,0)</f>
        <v>VOLGA</v>
      </c>
      <c r="BG278" s="4"/>
      <c r="BH278" s="4"/>
    </row>
    <row r="279" spans="1:61" hidden="1">
      <c r="A279" s="176">
        <v>44484</v>
      </c>
      <c r="B279" s="89" t="s">
        <v>59</v>
      </c>
      <c r="D279" s="111" t="s">
        <v>253</v>
      </c>
      <c r="E279" s="63"/>
      <c r="G279" s="32" t="s">
        <v>705</v>
      </c>
      <c r="H279" s="32" t="s">
        <v>706</v>
      </c>
      <c r="K279" s="646" t="s">
        <v>524</v>
      </c>
      <c r="M279" s="4" t="s">
        <v>409</v>
      </c>
      <c r="N279" s="461">
        <v>18384</v>
      </c>
      <c r="S279" s="5">
        <v>2</v>
      </c>
      <c r="T279" s="5">
        <v>503</v>
      </c>
      <c r="U279" s="5"/>
      <c r="V279" s="16">
        <v>2005455</v>
      </c>
      <c r="W279" s="109">
        <v>201482495</v>
      </c>
      <c r="X279" s="16">
        <v>6429630664</v>
      </c>
      <c r="Y279" s="17">
        <v>129580.08</v>
      </c>
      <c r="AC279" s="4">
        <v>18443</v>
      </c>
      <c r="AE279" s="13" t="str">
        <f>IF((Реестр!$AA279+Реестр!$AB279+Реестр!$AD279)=0,"",(Реестр!$AA279+Реестр!$AB279+Реестр!$AD279))</f>
        <v/>
      </c>
      <c r="AG279" s="13" t="str">
        <f>IF(IFERROR((Реестр!$AE279-Реестр!$AF279), "")=0,"",IFERROR(Реестр!$AE279-Реестр!$AF279, ""))</f>
        <v/>
      </c>
      <c r="AH279" s="534" t="str">
        <f>IF(IFERROR((Реестр!$AE279/Реестр!$AF279)-100%, "")=0,"",IFERROR((Реестр!$AE279/Реестр!$AF279)-100%, ""))</f>
        <v/>
      </c>
      <c r="AI279" s="448" t="str">
        <f>IF(IFERROR(Реестр!$AN279/Реестр!$T279,"")=0,"",IFERROR(Реестр!$AN279/Реестр!$T279,""))</f>
        <v/>
      </c>
      <c r="AJ279" s="10"/>
      <c r="AK279" s="448" t="str">
        <f>IFERROR(Реестр!$AN279/Реестр!$U279,"")</f>
        <v/>
      </c>
      <c r="AL279" s="594">
        <v>1171977</v>
      </c>
      <c r="AM279" s="594">
        <v>1143472</v>
      </c>
      <c r="AN279" s="630" t="e">
        <f>((T279/(T279))*AE279)</f>
        <v>#VALUE!</v>
      </c>
      <c r="AO279" s="535" t="str">
        <f>IF(IFERROR(AZ279/Реестр!$Y279,"")=0,"",IFERROR(AZ279/Реестр!$Y279,""))</f>
        <v/>
      </c>
      <c r="AQ279" s="13"/>
      <c r="AR279" s="752"/>
      <c r="AS279" s="551" t="str">
        <f>IF(IFERROR(Реестр!$AI279*1000,"")=0,"",IFERROR(Реестр!$AI279*1000,""))</f>
        <v/>
      </c>
      <c r="AT279" s="5" t="str">
        <f>IF(IFERROR(Реестр!$AS279/80,"")=0,"",IFERROR(Реестр!$AS279/80,""))</f>
        <v/>
      </c>
      <c r="AU279" s="4">
        <f t="shared" si="22"/>
        <v>9070.6056000000008</v>
      </c>
      <c r="AV279" s="4" t="str">
        <f t="shared" si="23"/>
        <v/>
      </c>
      <c r="AW279" s="4"/>
      <c r="AX279" s="4">
        <f t="shared" si="24"/>
        <v>18443</v>
      </c>
      <c r="AY279" s="4"/>
      <c r="AZ279" s="4" t="str">
        <f t="shared" si="25"/>
        <v/>
      </c>
      <c r="BA279" s="4"/>
      <c r="BB279" s="4"/>
      <c r="BC279" s="4">
        <f>VLOOKUP(K279,'Справочные Данные'!$I$2:$J$262,2,0)</f>
        <v>62127</v>
      </c>
      <c r="BD279" s="4" t="str">
        <f>VLOOKUP(BC279,Z_SD_CUSTOMER!$A$2:$K$1599,10,0)</f>
        <v>63</v>
      </c>
      <c r="BE279" s="4" t="str">
        <f>VLOOKUP(BC279,Z_SD_CUSTOMER!$A$2:$L$1599,11,0)</f>
        <v>VOLGA</v>
      </c>
      <c r="BF279" s="4" t="str">
        <f>VLOOKUP(BC279,Z_SD_CUSTOMER!$A$2:$K$1599,11,0)</f>
        <v>VOLGA</v>
      </c>
      <c r="BG279" s="4"/>
      <c r="BH279" s="4"/>
    </row>
    <row r="280" spans="1:61" hidden="1">
      <c r="A280" s="176">
        <v>44484</v>
      </c>
      <c r="B280" s="89" t="s">
        <v>59</v>
      </c>
      <c r="D280" s="111" t="s">
        <v>253</v>
      </c>
      <c r="E280" s="63"/>
      <c r="G280" s="32" t="s">
        <v>705</v>
      </c>
      <c r="H280" s="32" t="s">
        <v>706</v>
      </c>
      <c r="K280" s="646" t="s">
        <v>493</v>
      </c>
      <c r="M280" s="4" t="s">
        <v>378</v>
      </c>
      <c r="N280" s="461">
        <v>44317</v>
      </c>
      <c r="S280" s="5">
        <v>4</v>
      </c>
      <c r="T280" s="5">
        <v>760</v>
      </c>
      <c r="U280" s="5"/>
      <c r="V280" s="16">
        <v>2005193</v>
      </c>
      <c r="W280" s="109">
        <v>201482174</v>
      </c>
      <c r="X280" s="16">
        <v>6429360227</v>
      </c>
      <c r="Y280" s="17">
        <v>185982.24</v>
      </c>
      <c r="AC280" s="4">
        <v>20475</v>
      </c>
      <c r="AE280" s="13" t="str">
        <f>IF((Реестр!$AA280+Реестр!$AB280+Реестр!$AD280)=0,"",(Реестр!$AA280+Реестр!$AB280+Реестр!$AD280))</f>
        <v/>
      </c>
      <c r="AG280" s="13" t="str">
        <f>IF(IFERROR((Реестр!$AE280-Реестр!$AF280), "")=0,"",IFERROR(Реестр!$AE280-Реестр!$AF280, ""))</f>
        <v/>
      </c>
      <c r="AH280" s="534" t="str">
        <f>IF(IFERROR((Реестр!$AE280/Реестр!$AF280)-100%, "")=0,"",IFERROR((Реестр!$AE280/Реестр!$AF280)-100%, ""))</f>
        <v/>
      </c>
      <c r="AI280" s="448" t="str">
        <f>IF(IFERROR(Реестр!$AN280/Реестр!$T280,"")=0,"",IFERROR(Реестр!$AN280/Реестр!$T280,""))</f>
        <v/>
      </c>
      <c r="AJ280" s="10"/>
      <c r="AK280" s="448" t="str">
        <f>IFERROR(Реестр!$AN280/Реестр!$U280,"")</f>
        <v/>
      </c>
      <c r="AL280" s="594">
        <v>1171977</v>
      </c>
      <c r="AM280" s="594">
        <v>1143472</v>
      </c>
      <c r="AN280" s="630" t="e">
        <f>((T280/(T281+T280)*AE280))</f>
        <v>#VALUE!</v>
      </c>
      <c r="AO280" s="535" t="str">
        <f>IF(IFERROR(AZ280/Реестр!$Y280,"")=0,"",IFERROR(AZ280/Реестр!$Y280,""))</f>
        <v/>
      </c>
      <c r="AQ280" s="13"/>
      <c r="AR280" s="752"/>
      <c r="AS280" s="551" t="str">
        <f>IF(IFERROR(Реестр!$AI280*1000,"")=0,"",IFERROR(Реестр!$AI280*1000,""))</f>
        <v/>
      </c>
      <c r="AT280" s="5" t="str">
        <f>IF(IFERROR(Реестр!$AS280/80,"")=0,"",IFERROR(Реестр!$AS280/80,""))</f>
        <v/>
      </c>
      <c r="AU280" s="4">
        <f t="shared" si="22"/>
        <v>13018.756800000001</v>
      </c>
      <c r="AV280" s="4" t="str">
        <f t="shared" si="23"/>
        <v/>
      </c>
      <c r="AW280" s="4"/>
      <c r="AX280" s="4">
        <f t="shared" si="24"/>
        <v>20475</v>
      </c>
      <c r="AY280" s="4"/>
      <c r="AZ280" s="4" t="str">
        <f t="shared" si="25"/>
        <v/>
      </c>
      <c r="BA280" s="4"/>
      <c r="BB280" s="4"/>
      <c r="BC280" s="4">
        <f>VLOOKUP(K280,'Справочные Данные'!$I$2:$J$262,2,0)</f>
        <v>70152</v>
      </c>
      <c r="BD280" s="4" t="str">
        <f>VLOOKUP(BC280,Z_SD_CUSTOMER!$A$2:$K$1599,10,0)</f>
        <v>76</v>
      </c>
      <c r="BE280" s="4" t="str">
        <f>VLOOKUP(BC280,Z_SD_CUSTOMER!$A$2:$L$1599,11,0)</f>
        <v>VOLGA</v>
      </c>
      <c r="BF280" s="4" t="str">
        <f>VLOOKUP(BC280,Z_SD_CUSTOMER!$A$2:$K$1599,11,0)</f>
        <v>VOLGA</v>
      </c>
      <c r="BG280" s="4"/>
      <c r="BH280" s="4"/>
    </row>
    <row r="281" spans="1:61" hidden="1">
      <c r="A281" s="176">
        <v>44484</v>
      </c>
      <c r="B281" s="89" t="s">
        <v>59</v>
      </c>
      <c r="D281" s="111" t="s">
        <v>253</v>
      </c>
      <c r="E281" s="63"/>
      <c r="G281" s="32" t="s">
        <v>705</v>
      </c>
      <c r="H281" s="32" t="s">
        <v>706</v>
      </c>
      <c r="K281" s="646" t="s">
        <v>499</v>
      </c>
      <c r="L281" s="4">
        <v>6429639418</v>
      </c>
      <c r="M281" s="4" t="s">
        <v>667</v>
      </c>
      <c r="N281" s="461"/>
      <c r="S281" s="5">
        <v>2</v>
      </c>
      <c r="T281" s="5">
        <v>722</v>
      </c>
      <c r="U281" s="5"/>
      <c r="V281" s="16">
        <v>2005582</v>
      </c>
      <c r="W281" s="109">
        <v>201482503</v>
      </c>
      <c r="X281" s="16">
        <v>6429639418</v>
      </c>
      <c r="Y281" s="17">
        <v>184640.4</v>
      </c>
      <c r="AE281" s="13" t="str">
        <f>IF((Реестр!$AA281+Реестр!$AB281+Реестр!$AD281)=0,"",(Реестр!$AA281+Реестр!$AB281+Реестр!$AD281))</f>
        <v/>
      </c>
      <c r="AG281" s="13" t="str">
        <f>IF(IFERROR((Реестр!$AE281-Реестр!$AF281), "")=0,"",IFERROR(Реестр!$AE281-Реестр!$AF281, ""))</f>
        <v/>
      </c>
      <c r="AH281" s="534" t="str">
        <f>IF(IFERROR((Реестр!$AE281/Реестр!$AF281)-100%, "")=0,"",IFERROR((Реестр!$AE281/Реестр!$AF281)-100%, ""))</f>
        <v/>
      </c>
      <c r="AI281" s="448" t="str">
        <f>IF(IFERROR(Реестр!$AN281/Реестр!$T281,"")=0,"",IFERROR(Реестр!$AN281/Реестр!$T281,""))</f>
        <v/>
      </c>
      <c r="AJ281" s="10"/>
      <c r="AK281" s="448" t="str">
        <f>IFERROR(Реестр!$AN281/Реестр!$U281,"")</f>
        <v/>
      </c>
      <c r="AL281" s="594">
        <v>1171977</v>
      </c>
      <c r="AM281" s="594">
        <v>1143472</v>
      </c>
      <c r="AN281" s="630" t="e">
        <f>((T281/(T280+T281)*AE280))</f>
        <v>#VALUE!</v>
      </c>
      <c r="AO281" s="535" t="str">
        <f>IF(IFERROR(AZ281/Реестр!$Y281,"")=0,"",IFERROR(AZ281/Реестр!$Y281,""))</f>
        <v/>
      </c>
      <c r="AQ281" s="13"/>
      <c r="AR281" s="752"/>
      <c r="AS281" s="551" t="str">
        <f>IF(IFERROR(Реестр!$AI281*1000,"")=0,"",IFERROR(Реестр!$AI281*1000,""))</f>
        <v/>
      </c>
      <c r="AT281" s="5" t="str">
        <f>IF(IFERROR(Реестр!$AS281/80,"")=0,"",IFERROR(Реестр!$AS281/80,""))</f>
        <v/>
      </c>
      <c r="AU281" s="4">
        <f t="shared" si="22"/>
        <v>12924.828000000001</v>
      </c>
      <c r="AV281" s="4" t="str">
        <f t="shared" si="23"/>
        <v/>
      </c>
      <c r="AW281" s="4"/>
      <c r="AX281" s="4" t="str">
        <f t="shared" si="24"/>
        <v/>
      </c>
      <c r="AY281" s="4"/>
      <c r="AZ281" s="4" t="str">
        <f t="shared" si="25"/>
        <v/>
      </c>
      <c r="BA281" s="4"/>
      <c r="BB281" s="4"/>
      <c r="BC281" s="4">
        <f>VLOOKUP(K281,'Справочные Данные'!$I$2:$J$262,2,0)</f>
        <v>71463</v>
      </c>
      <c r="BD281" s="4" t="str">
        <f>VLOOKUP(BC281,Z_SD_CUSTOMER!$A$2:$K$1599,10,0)</f>
        <v>36</v>
      </c>
      <c r="BE281" s="4" t="str">
        <f>VLOOKUP(BC281,Z_SD_CUSTOMER!$A$2:$L$1599,11,0)</f>
        <v>CENTRAL</v>
      </c>
      <c r="BF281" s="4" t="str">
        <f>VLOOKUP(BC281,Z_SD_CUSTOMER!$A$2:$K$1599,11,0)</f>
        <v>CENTRAL</v>
      </c>
      <c r="BG281" s="4"/>
      <c r="BH281" s="4"/>
    </row>
    <row r="282" spans="1:61" ht="28.5" hidden="1">
      <c r="A282" s="176">
        <v>44484</v>
      </c>
      <c r="B282" s="89" t="s">
        <v>59</v>
      </c>
      <c r="C282" s="126"/>
      <c r="D282" s="111" t="s">
        <v>253</v>
      </c>
      <c r="E282" s="63"/>
      <c r="G282" s="32" t="s">
        <v>705</v>
      </c>
      <c r="H282" s="32" t="s">
        <v>706</v>
      </c>
      <c r="K282" s="646" t="s">
        <v>509</v>
      </c>
      <c r="M282" s="4" t="s">
        <v>380</v>
      </c>
      <c r="N282" s="461"/>
      <c r="S282" s="5">
        <v>1</v>
      </c>
      <c r="T282" s="5">
        <v>41</v>
      </c>
      <c r="U282" s="5"/>
      <c r="V282" s="16">
        <v>2005500</v>
      </c>
      <c r="W282" s="109">
        <v>201482452</v>
      </c>
      <c r="X282" s="16">
        <v>6429360228</v>
      </c>
      <c r="Y282" s="17">
        <v>9338.8799999999992</v>
      </c>
      <c r="AC282" s="4">
        <v>1495</v>
      </c>
      <c r="AE282" s="13" t="str">
        <f>IF((Реестр!$AA282+Реестр!$AB282+Реестр!$AD282)=0,"",(Реестр!$AA282+Реестр!$AB282+Реестр!$AD282))</f>
        <v/>
      </c>
      <c r="AG282" s="13" t="str">
        <f>IF(IFERROR((Реестр!$AE282-Реестр!$AF282), "")=0,"",IFERROR(Реестр!$AE282-Реестр!$AF282, ""))</f>
        <v/>
      </c>
      <c r="AH282" s="534" t="str">
        <f>IF(IFERROR((Реестр!$AE282/Реестр!$AF282)-100%, "")=0,"",IFERROR((Реестр!$AE282/Реестр!$AF282)-100%, ""))</f>
        <v/>
      </c>
      <c r="AI282" s="448" t="str">
        <f>IF(IFERROR(Реестр!$AN282/Реестр!$T282,"")=0,"",IFERROR(Реестр!$AN282/Реестр!$T282,""))</f>
        <v/>
      </c>
      <c r="AJ282" s="10"/>
      <c r="AK282" s="448" t="str">
        <f>IFERROR(Реестр!$AN282/Реестр!$U282,"")</f>
        <v/>
      </c>
      <c r="AL282" s="594">
        <v>1171977</v>
      </c>
      <c r="AM282" s="594">
        <v>1143472</v>
      </c>
      <c r="AN282" s="630" t="e">
        <f>((T282/(T282))*AE282)</f>
        <v>#VALUE!</v>
      </c>
      <c r="AO282" s="535" t="str">
        <f>IF(IFERROR(AZ282/Реестр!$Y282,"")=0,"",IFERROR(AZ282/Реестр!$Y282,""))</f>
        <v/>
      </c>
      <c r="AQ282" s="13"/>
      <c r="AR282" s="752"/>
      <c r="AS282" s="551" t="str">
        <f>IF(IFERROR(Реестр!$AI282*1000,"")=0,"",IFERROR(Реестр!$AI282*1000,""))</f>
        <v/>
      </c>
      <c r="AT282" s="5" t="str">
        <f>IF(IFERROR(Реестр!$AS282/80,"")=0,"",IFERROR(Реестр!$AS282/80,""))</f>
        <v/>
      </c>
      <c r="AU282" s="4">
        <f t="shared" si="22"/>
        <v>653.72159999999997</v>
      </c>
      <c r="AV282" s="4" t="str">
        <f t="shared" si="23"/>
        <v/>
      </c>
      <c r="AW282" s="4">
        <v>250</v>
      </c>
      <c r="AX282" s="4">
        <f t="shared" si="24"/>
        <v>1745</v>
      </c>
      <c r="AY282" s="4"/>
      <c r="AZ282" s="4" t="str">
        <f t="shared" si="25"/>
        <v/>
      </c>
      <c r="BA282" s="4"/>
      <c r="BB282" s="4"/>
      <c r="BC282" s="4">
        <f>VLOOKUP(K282,'Справочные Данные'!$I$2:$J$262,2,0)</f>
        <v>80275</v>
      </c>
      <c r="BD282" s="4" t="str">
        <f>VLOOKUP(BC282,Z_SD_CUSTOMER!$A$2:$K$1599,10,0)</f>
        <v>43</v>
      </c>
      <c r="BE282" s="4" t="str">
        <f>VLOOKUP(BC282,Z_SD_CUSTOMER!$A$2:$L$1599,11,0)</f>
        <v>VOLGA</v>
      </c>
      <c r="BF282" s="4" t="str">
        <f>VLOOKUP(BC282,Z_SD_CUSTOMER!$A$2:$K$1599,11,0)</f>
        <v>VOLGA</v>
      </c>
      <c r="BG282" s="4"/>
      <c r="BH282" s="4"/>
    </row>
    <row r="283" spans="1:61" hidden="1">
      <c r="A283" s="176">
        <v>44484</v>
      </c>
      <c r="B283" s="89" t="s">
        <v>59</v>
      </c>
      <c r="D283" s="111" t="s">
        <v>253</v>
      </c>
      <c r="E283" s="63"/>
      <c r="G283" s="32" t="s">
        <v>705</v>
      </c>
      <c r="H283" s="32" t="s">
        <v>706</v>
      </c>
      <c r="J283" s="133"/>
      <c r="K283" s="646" t="s">
        <v>666</v>
      </c>
      <c r="L283" s="4" t="s">
        <v>1412</v>
      </c>
      <c r="M283" s="72">
        <v>44494</v>
      </c>
      <c r="N283" s="72"/>
      <c r="S283" s="5">
        <v>9</v>
      </c>
      <c r="T283" s="5">
        <v>2369</v>
      </c>
      <c r="U283" s="5"/>
      <c r="V283" s="16">
        <v>2004701</v>
      </c>
      <c r="W283" s="145">
        <v>201482220</v>
      </c>
      <c r="Y283" s="17">
        <v>619502.4</v>
      </c>
      <c r="AC283" s="4">
        <v>49858</v>
      </c>
      <c r="AE283" s="13" t="str">
        <f>IF((Реестр!$AA283+Реестр!$AB283+Реестр!$AD283)=0,"",(Реестр!$AA283+Реестр!$AB283+Реестр!$AD283))</f>
        <v/>
      </c>
      <c r="AG283" s="13" t="str">
        <f>IF(IFERROR((Реестр!$AE283-Реестр!$AF283), "")=0,"",IFERROR(Реестр!$AE283-Реестр!$AF283, ""))</f>
        <v/>
      </c>
      <c r="AH283" s="534" t="str">
        <f>IF(IFERROR((Реестр!$AE283/Реестр!$AF283)-100%, "")=0,"",IFERROR((Реестр!$AE283/Реестр!$AF283)-100%, ""))</f>
        <v/>
      </c>
      <c r="AI283" s="448" t="str">
        <f>IF(IFERROR(Реестр!$AN283/Реестр!$T283,"")=0,"",IFERROR(Реестр!$AN283/Реестр!$T283,""))</f>
        <v/>
      </c>
      <c r="AJ283" s="10"/>
      <c r="AK283" s="448" t="str">
        <f>IFERROR(Реестр!$AN283/Реестр!$U283,"")</f>
        <v/>
      </c>
      <c r="AL283" s="594">
        <v>1171977</v>
      </c>
      <c r="AM283" s="594">
        <v>1143472</v>
      </c>
      <c r="AN283" s="630" t="e">
        <f>((T283/(T283))*AE283)</f>
        <v>#VALUE!</v>
      </c>
      <c r="AO283" s="535" t="str">
        <f>IF(IFERROR(AZ283/Реестр!$Y283,"")=0,"",IFERROR(AZ283/Реестр!$Y283,""))</f>
        <v/>
      </c>
      <c r="AQ283" s="13"/>
      <c r="AR283" s="752"/>
      <c r="AS283" s="551" t="str">
        <f>IF(IFERROR(Реестр!$AI283*1000,"")=0,"",IFERROR(Реестр!$AI283*1000,""))</f>
        <v/>
      </c>
      <c r="AT283" s="5" t="str">
        <f>IF(IFERROR(Реестр!$AS283/80,"")=0,"",IFERROR(Реестр!$AS283/80,""))</f>
        <v/>
      </c>
      <c r="AU283" s="4">
        <f t="shared" si="22"/>
        <v>43365.168000000005</v>
      </c>
      <c r="AV283" s="4" t="str">
        <f t="shared" si="23"/>
        <v/>
      </c>
      <c r="AW283" s="4"/>
      <c r="AX283" s="4">
        <f t="shared" si="24"/>
        <v>49858</v>
      </c>
      <c r="AY283" s="4"/>
      <c r="AZ283" s="4" t="str">
        <f t="shared" si="25"/>
        <v/>
      </c>
      <c r="BA283" s="4"/>
      <c r="BB283" s="4"/>
      <c r="BC283" s="4">
        <f>VLOOKUP(K283,'Справочные Данные'!$I$2:$J$262,2,0)</f>
        <v>80689</v>
      </c>
      <c r="BD283" s="4" t="str">
        <f>VLOOKUP(BC283,Z_SD_CUSTOMER!$A$2:$K$1599,10,0)</f>
        <v>42</v>
      </c>
      <c r="BE283" s="4" t="str">
        <f>VLOOKUP(BC283,Z_SD_CUSTOMER!$A$2:$L$1599,11,0)</f>
        <v>SIBERIAN</v>
      </c>
      <c r="BF283" s="4" t="str">
        <f>VLOOKUP(BC283,Z_SD_CUSTOMER!$A$2:$K$1599,11,0)</f>
        <v>SIBERIAN</v>
      </c>
      <c r="BG283" s="4"/>
      <c r="BH283" s="4"/>
    </row>
    <row r="284" spans="1:61" hidden="1">
      <c r="A284" s="176">
        <v>44484</v>
      </c>
      <c r="B284" s="114" t="s">
        <v>59</v>
      </c>
      <c r="C284" s="40"/>
      <c r="D284" s="208" t="s">
        <v>253</v>
      </c>
      <c r="E284" s="63"/>
      <c r="F284" s="494"/>
      <c r="G284" s="32" t="s">
        <v>705</v>
      </c>
      <c r="H284" s="32" t="s">
        <v>706</v>
      </c>
      <c r="I284" s="39"/>
      <c r="J284" s="133"/>
      <c r="K284" s="646" t="s">
        <v>511</v>
      </c>
      <c r="L284" s="39"/>
      <c r="M284" s="87" t="s">
        <v>422</v>
      </c>
      <c r="N284" s="462"/>
      <c r="O284" s="39"/>
      <c r="P284" s="39"/>
      <c r="Q284" s="39"/>
      <c r="R284" s="39"/>
      <c r="S284" s="81">
        <v>6</v>
      </c>
      <c r="T284" s="81">
        <v>1796</v>
      </c>
      <c r="U284" s="81"/>
      <c r="V284" s="16">
        <v>2005503</v>
      </c>
      <c r="W284" s="145">
        <v>201482459</v>
      </c>
      <c r="X284" s="16">
        <v>6429631358</v>
      </c>
      <c r="Y284" s="17">
        <v>456003.36</v>
      </c>
      <c r="AC284" s="4">
        <v>24412</v>
      </c>
      <c r="AE284" s="13" t="str">
        <f>IF((Реестр!$AA284+Реестр!$AB284+Реестр!$AD284)=0,"",(Реестр!$AA284+Реестр!$AB284+Реестр!$AD284))</f>
        <v/>
      </c>
      <c r="AG284" s="13" t="str">
        <f>IF(IFERROR((Реестр!$AE284-Реестр!$AF284), "")=0,"",IFERROR(Реестр!$AE284-Реестр!$AF284, ""))</f>
        <v/>
      </c>
      <c r="AH284" s="534" t="str">
        <f>IF(IFERROR((Реестр!$AE284/Реестр!$AF284)-100%, "")=0,"",IFERROR((Реестр!$AE284/Реестр!$AF284)-100%, ""))</f>
        <v/>
      </c>
      <c r="AI284" s="448" t="str">
        <f>IF(IFERROR(Реестр!$AN284/Реестр!$T284,"")=0,"",IFERROR(Реестр!$AN284/Реестр!$T284,""))</f>
        <v/>
      </c>
      <c r="AJ284" s="10"/>
      <c r="AK284" s="448" t="str">
        <f>IFERROR(Реестр!$AN284/Реестр!$U284,"")</f>
        <v/>
      </c>
      <c r="AL284" s="594">
        <v>1171977</v>
      </c>
      <c r="AM284" s="594">
        <v>1143472</v>
      </c>
      <c r="AN284" s="630" t="e">
        <f>((T284/(T284))*AE284)</f>
        <v>#VALUE!</v>
      </c>
      <c r="AO284" s="535" t="str">
        <f>IF(IFERROR(AZ284/Реестр!$Y284,"")=0,"",IFERROR(AZ284/Реестр!$Y284,""))</f>
        <v/>
      </c>
      <c r="AQ284" s="13"/>
      <c r="AR284" s="752"/>
      <c r="AS284" s="551" t="str">
        <f>IF(IFERROR(Реестр!$AI284*1000,"")=0,"",IFERROR(Реестр!$AI284*1000,""))</f>
        <v/>
      </c>
      <c r="AT284" s="5" t="str">
        <f>IF(IFERROR(Реестр!$AS284/80,"")=0,"",IFERROR(Реестр!$AS284/80,""))</f>
        <v/>
      </c>
      <c r="AU284" s="4">
        <f t="shared" si="22"/>
        <v>31920.235200000003</v>
      </c>
      <c r="AV284" s="4" t="str">
        <f t="shared" si="23"/>
        <v/>
      </c>
      <c r="AW284" s="4">
        <f>804*10</f>
        <v>8040</v>
      </c>
      <c r="AX284" s="4">
        <f t="shared" si="24"/>
        <v>32452</v>
      </c>
      <c r="AY284" s="4"/>
      <c r="AZ284" s="4" t="str">
        <f t="shared" si="25"/>
        <v/>
      </c>
      <c r="BA284" s="4"/>
      <c r="BB284" s="4"/>
      <c r="BC284" s="4">
        <f>VLOOKUP(K284,'Справочные Данные'!$I$2:$J$262,2,0)</f>
        <v>80631</v>
      </c>
      <c r="BD284" s="4" t="str">
        <f>VLOOKUP(BC284,Z_SD_CUSTOMER!$A$2:$K$1599,10,0)</f>
        <v>66</v>
      </c>
      <c r="BE284" s="4" t="str">
        <f>VLOOKUP(BC284,Z_SD_CUSTOMER!$A$2:$L$1599,11,0)</f>
        <v>URAL</v>
      </c>
      <c r="BF284" s="4" t="str">
        <f>VLOOKUP(BC284,Z_SD_CUSTOMER!$A$2:$K$1599,11,0)</f>
        <v>URAL</v>
      </c>
      <c r="BG284" s="4"/>
      <c r="BH284" s="4"/>
    </row>
    <row r="285" spans="1:61" s="4" customFormat="1" ht="409.6" hidden="1">
      <c r="A285" s="2">
        <v>44487</v>
      </c>
      <c r="B285" s="89" t="s">
        <v>769</v>
      </c>
      <c r="C285" s="30"/>
      <c r="D285" s="51" t="s">
        <v>257</v>
      </c>
      <c r="E285" s="51"/>
      <c r="F285" s="506" t="s">
        <v>728</v>
      </c>
      <c r="G285" s="469" t="s">
        <v>727</v>
      </c>
      <c r="H285" s="469" t="s">
        <v>726</v>
      </c>
      <c r="I285" s="4">
        <v>526318517920</v>
      </c>
      <c r="J285" s="470" t="s">
        <v>725</v>
      </c>
      <c r="K285" s="646" t="s">
        <v>499</v>
      </c>
      <c r="O285" s="4" t="s">
        <v>1443</v>
      </c>
      <c r="P285" s="72">
        <v>44488</v>
      </c>
      <c r="Q285" s="4" t="s">
        <v>333</v>
      </c>
      <c r="S285" s="5">
        <v>6</v>
      </c>
      <c r="T285" s="5">
        <v>1706</v>
      </c>
      <c r="U285" s="5"/>
      <c r="V285" s="19">
        <v>2004740</v>
      </c>
      <c r="W285" s="471">
        <v>201481732</v>
      </c>
      <c r="X285" s="19">
        <v>6429081238</v>
      </c>
      <c r="Y285" s="23"/>
      <c r="AA285" s="4">
        <v>27119</v>
      </c>
      <c r="AE285" s="13">
        <f>IF((Реестр!$AA285+Реестр!$AB285+Реестр!$AD285)=0,"",(Реестр!$AA285+Реестр!$AB285+Реестр!$AD285))</f>
        <v>27119</v>
      </c>
      <c r="AF285" s="4">
        <v>24576</v>
      </c>
      <c r="AG285" s="13">
        <f>IF(IFERROR((Реестр!$AE285-Реестр!$AF285), "")=0,"",IFERROR(Реестр!$AE285-Реестр!$AF285, ""))</f>
        <v>2543</v>
      </c>
      <c r="AH285" s="534">
        <f>IF(IFERROR((Реестр!$AE285/Реестр!$AF285)-100%, "")=0,"",IFERROR((Реестр!$AE285/Реестр!$AF285)-100%, ""))</f>
        <v>0.10347493489583326</v>
      </c>
      <c r="AI285" s="448">
        <f>IF(IFERROR(Реестр!$AN285/Реестр!$T285,"")=0,"",IFERROR(Реестр!$AN285/Реестр!$T285,""))</f>
        <v>15.896248534583822</v>
      </c>
      <c r="AJ285" s="10"/>
      <c r="AK285" s="448" t="str">
        <f>IFERROR(Реестр!$AN285/Реестр!$U285,"")</f>
        <v/>
      </c>
      <c r="AL285" s="594">
        <v>1172027</v>
      </c>
      <c r="AM285" s="594">
        <v>1143876</v>
      </c>
      <c r="AN285" s="630">
        <f>((T285/(T285))*AE285)</f>
        <v>27119</v>
      </c>
      <c r="AO285" s="535" t="str">
        <f>IF(IFERROR(AZ285/Реестр!$Y285,"")=0,"",IFERROR(AZ285/Реестр!$Y285,""))</f>
        <v/>
      </c>
      <c r="AQ285" s="13"/>
      <c r="AR285" s="752"/>
      <c r="AS285" s="551">
        <f>IF(IFERROR(Реестр!$AI285*1000,"")=0,"",IFERROR(Реестр!$AI285*1000,""))</f>
        <v>15896.248534583823</v>
      </c>
      <c r="AT285" s="5">
        <f>IF(IFERROR(Реестр!$AS285/80,"")=0,"",IFERROR(Реестр!$AS285/80,""))</f>
        <v>198.7031066822978</v>
      </c>
      <c r="AU285" s="4" t="str">
        <f t="shared" si="22"/>
        <v/>
      </c>
      <c r="AV285" s="4" t="str">
        <f t="shared" si="23"/>
        <v/>
      </c>
      <c r="AX285" s="4" t="str">
        <f t="shared" si="24"/>
        <v/>
      </c>
      <c r="AY285" s="630" t="e">
        <f>((AD285/(AD285))*AP285)</f>
        <v>#DIV/0!</v>
      </c>
      <c r="AZ285" s="4" t="str">
        <f t="shared" si="25"/>
        <v/>
      </c>
      <c r="BC285" s="4">
        <f>VLOOKUP(K285,'Справочные Данные'!$I$2:$J$262,2,0)</f>
        <v>71463</v>
      </c>
      <c r="BD285" s="4" t="str">
        <f>VLOOKUP(BC285,Z_SD_CUSTOMER!$A$2:$K$1599,10,0)</f>
        <v>36</v>
      </c>
      <c r="BE285" s="4" t="str">
        <f>VLOOKUP(BC285,Z_SD_CUSTOMER!$A$2:$L$1599,11,0)</f>
        <v>CENTRAL</v>
      </c>
      <c r="BF285" s="4" t="str">
        <f>VLOOKUP(BC285,Z_SD_CUSTOMER!$A$2:$K$1599,11,0)</f>
        <v>CENTRAL</v>
      </c>
      <c r="BG285" s="4">
        <v>352</v>
      </c>
      <c r="BI285" s="493"/>
    </row>
    <row r="286" spans="1:61" s="4" customFormat="1" ht="28.5" hidden="1">
      <c r="A286" s="2">
        <v>44487</v>
      </c>
      <c r="B286" s="89" t="s">
        <v>59</v>
      </c>
      <c r="C286" s="126" t="s">
        <v>797</v>
      </c>
      <c r="D286" s="63" t="s">
        <v>253</v>
      </c>
      <c r="E286" s="63"/>
      <c r="G286" s="49" t="s">
        <v>157</v>
      </c>
      <c r="H286" s="50" t="s">
        <v>158</v>
      </c>
      <c r="J286" s="472"/>
      <c r="K286" s="646" t="s">
        <v>602</v>
      </c>
      <c r="M286" s="72">
        <v>44494</v>
      </c>
      <c r="N286" s="72"/>
      <c r="S286" s="159">
        <v>1</v>
      </c>
      <c r="T286" s="5">
        <v>240</v>
      </c>
      <c r="U286" s="5"/>
      <c r="V286" s="19">
        <v>2005135</v>
      </c>
      <c r="W286" s="473">
        <v>201482224</v>
      </c>
      <c r="Y286" s="23">
        <v>46634.879999999997</v>
      </c>
      <c r="AC286" s="4">
        <v>29172</v>
      </c>
      <c r="AE286" s="13" t="str">
        <f>IF((Реестр!$AA286+Реестр!$AB286+Реестр!$AD286)=0,"",(Реестр!$AA286+Реестр!$AB286+Реестр!$AD286))</f>
        <v/>
      </c>
      <c r="AG286" s="13" t="str">
        <f>IF(IFERROR((Реестр!$AE286-Реестр!$AF286), "")=0,"",IFERROR(Реестр!$AE286-Реестр!$AF286, ""))</f>
        <v/>
      </c>
      <c r="AH286" s="534" t="str">
        <f>IF(IFERROR((Реестр!$AE286/Реестр!$AF286)-100%, "")=0,"",IFERROR((Реестр!$AE286/Реестр!$AF286)-100%, ""))</f>
        <v/>
      </c>
      <c r="AI286" s="448" t="str">
        <f>IF(IFERROR(Реестр!$AN286/Реестр!$T286,"")=0,"",IFERROR(Реестр!$AN286/Реестр!$T286,""))</f>
        <v/>
      </c>
      <c r="AJ286" s="10"/>
      <c r="AK286" s="448" t="str">
        <f>IFERROR(Реестр!$AN286/Реестр!$U286,"")</f>
        <v/>
      </c>
      <c r="AL286" s="594">
        <v>1172028</v>
      </c>
      <c r="AM286" s="594">
        <v>1143877</v>
      </c>
      <c r="AN286" s="630" t="e">
        <f>((T286/(T287+T286+T288)*AE286))</f>
        <v>#VALUE!</v>
      </c>
      <c r="AO286" s="535" t="str">
        <f>IF(IFERROR(AZ286/Реестр!$Y286,"")=0,"",IFERROR(AZ286/Реестр!$Y286,""))</f>
        <v/>
      </c>
      <c r="AQ286" s="13"/>
      <c r="AR286" s="752"/>
      <c r="AS286" s="551" t="str">
        <f>IF(IFERROR(Реестр!$AI286*1000,"")=0,"",IFERROR(Реестр!$AI286*1000,""))</f>
        <v/>
      </c>
      <c r="AT286" s="5" t="str">
        <f>IF(IFERROR(Реестр!$AS286/80,"")=0,"",IFERROR(Реестр!$AS286/80,""))</f>
        <v/>
      </c>
      <c r="AU286" s="4">
        <f t="shared" si="22"/>
        <v>3264.4416000000001</v>
      </c>
      <c r="AV286" s="4" t="str">
        <f t="shared" si="23"/>
        <v/>
      </c>
      <c r="AX286" s="4">
        <f t="shared" si="24"/>
        <v>29172</v>
      </c>
      <c r="AY286" s="630">
        <f>((T286/(T286+T287+T288)*AX286))</f>
        <v>5148</v>
      </c>
      <c r="AZ286" s="4" t="str">
        <f t="shared" si="25"/>
        <v/>
      </c>
      <c r="BC286" s="4">
        <f>VLOOKUP(K286,'Справочные Данные'!$I$2:$J$262,2,0)</f>
        <v>70143</v>
      </c>
      <c r="BD286" s="4" t="str">
        <f>VLOOKUP(BC286,Z_SD_CUSTOMER!$A$2:$K$1599,10,0)</f>
        <v>55</v>
      </c>
      <c r="BE286" s="4" t="str">
        <f>VLOOKUP(BC286,Z_SD_CUSTOMER!$A$2:$L$1599,11,0)</f>
        <v>SIBERIAN</v>
      </c>
      <c r="BF286" s="4" t="str">
        <f>VLOOKUP(BC286,Z_SD_CUSTOMER!$A$2:$K$1599,11,0)</f>
        <v>SIBERIAN</v>
      </c>
      <c r="BI286" s="493"/>
    </row>
    <row r="287" spans="1:61" s="4" customFormat="1" ht="28.5" hidden="1">
      <c r="A287" s="2">
        <v>44487</v>
      </c>
      <c r="B287" s="89" t="s">
        <v>59</v>
      </c>
      <c r="C287" s="126"/>
      <c r="D287" s="63" t="s">
        <v>253</v>
      </c>
      <c r="E287" s="63"/>
      <c r="G287" s="49" t="s">
        <v>157</v>
      </c>
      <c r="H287" s="50" t="s">
        <v>158</v>
      </c>
      <c r="J287" s="127"/>
      <c r="K287" s="646" t="s">
        <v>602</v>
      </c>
      <c r="M287" s="72">
        <v>44494</v>
      </c>
      <c r="N287" s="72"/>
      <c r="S287" s="159">
        <v>1</v>
      </c>
      <c r="T287" s="5">
        <v>75</v>
      </c>
      <c r="U287" s="5"/>
      <c r="V287" s="19">
        <v>2005142</v>
      </c>
      <c r="W287" s="156">
        <v>201482225</v>
      </c>
      <c r="Y287" s="23">
        <v>17750.400000000001</v>
      </c>
      <c r="AE287" s="13" t="str">
        <f>IF((Реестр!$AA287+Реестр!$AB287+Реестр!$AD287)=0,"",(Реестр!$AA287+Реестр!$AB287+Реестр!$AD287))</f>
        <v/>
      </c>
      <c r="AG287" s="13" t="str">
        <f>IF(IFERROR((Реестр!$AE287-Реестр!$AF287), "")=0,"",IFERROR(Реестр!$AE287-Реестр!$AF287, ""))</f>
        <v/>
      </c>
      <c r="AH287" s="534" t="str">
        <f>IF(IFERROR((Реестр!$AE287/Реестр!$AF287)-100%, "")=0,"",IFERROR((Реестр!$AE287/Реестр!$AF287)-100%, ""))</f>
        <v/>
      </c>
      <c r="AI287" s="448" t="str">
        <f>IF(IFERROR(Реестр!$AN287/Реестр!$T287,"")=0,"",IFERROR(Реестр!$AN287/Реестр!$T287,""))</f>
        <v/>
      </c>
      <c r="AJ287" s="10"/>
      <c r="AK287" s="448" t="str">
        <f>IFERROR(Реестр!$AN287/Реестр!$U287,"")</f>
        <v/>
      </c>
      <c r="AL287" s="594">
        <v>1172028</v>
      </c>
      <c r="AM287" s="594">
        <v>1143877</v>
      </c>
      <c r="AN287" s="630" t="e">
        <f>((T287/(T286+T287+T288)*AE286))</f>
        <v>#VALUE!</v>
      </c>
      <c r="AO287" s="535" t="str">
        <f>IF(IFERROR(AZ287/Реестр!$Y287,"")=0,"",IFERROR(AZ287/Реестр!$Y287,""))</f>
        <v/>
      </c>
      <c r="AQ287" s="13"/>
      <c r="AR287" s="752"/>
      <c r="AS287" s="551" t="str">
        <f>IF(IFERROR(Реестр!$AI287*1000,"")=0,"",IFERROR(Реестр!$AI287*1000,""))</f>
        <v/>
      </c>
      <c r="AT287" s="5" t="str">
        <f>IF(IFERROR(Реестр!$AS287/80,"")=0,"",IFERROR(Реестр!$AS287/80,""))</f>
        <v/>
      </c>
      <c r="AU287" s="4">
        <f t="shared" si="22"/>
        <v>1242.5280000000002</v>
      </c>
      <c r="AV287" s="4" t="str">
        <f t="shared" si="23"/>
        <v/>
      </c>
      <c r="AX287" s="4" t="str">
        <f t="shared" si="24"/>
        <v/>
      </c>
      <c r="AY287" s="630">
        <f>((T287/(T286+T287+T288)*AX286))</f>
        <v>1608.75</v>
      </c>
      <c r="AZ287" s="4" t="str">
        <f t="shared" si="25"/>
        <v/>
      </c>
      <c r="BC287" s="4">
        <f>VLOOKUP(K287,'Справочные Данные'!$I$2:$J$262,2,0)</f>
        <v>70143</v>
      </c>
      <c r="BD287" s="4" t="str">
        <f>VLOOKUP(BC287,Z_SD_CUSTOMER!$A$2:$K$1599,10,0)</f>
        <v>55</v>
      </c>
      <c r="BE287" s="4" t="str">
        <f>VLOOKUP(BC287,Z_SD_CUSTOMER!$A$2:$L$1599,11,0)</f>
        <v>SIBERIAN</v>
      </c>
      <c r="BF287" s="4" t="str">
        <f>VLOOKUP(BC287,Z_SD_CUSTOMER!$A$2:$K$1599,11,0)</f>
        <v>SIBERIAN</v>
      </c>
      <c r="BI287" s="493"/>
    </row>
    <row r="288" spans="1:61" s="4" customFormat="1" ht="28.5" hidden="1">
      <c r="A288" s="2">
        <v>44487</v>
      </c>
      <c r="B288" s="89" t="s">
        <v>59</v>
      </c>
      <c r="C288" s="126"/>
      <c r="D288" s="63" t="s">
        <v>253</v>
      </c>
      <c r="E288" s="63"/>
      <c r="G288" s="49" t="s">
        <v>157</v>
      </c>
      <c r="H288" s="50" t="s">
        <v>158</v>
      </c>
      <c r="J288" s="127"/>
      <c r="K288" s="646" t="s">
        <v>602</v>
      </c>
      <c r="M288" s="72">
        <v>44494</v>
      </c>
      <c r="N288" s="72"/>
      <c r="S288" s="159">
        <v>4</v>
      </c>
      <c r="T288" s="5">
        <v>1045</v>
      </c>
      <c r="U288" s="5"/>
      <c r="V288" s="19">
        <v>2005144</v>
      </c>
      <c r="W288" s="196">
        <v>201482226</v>
      </c>
      <c r="Y288" s="23">
        <v>539253.6</v>
      </c>
      <c r="AE288" s="13" t="str">
        <f>IF((Реестр!$AA288+Реестр!$AB288+Реестр!$AD288)=0,"",(Реестр!$AA288+Реестр!$AB288+Реестр!$AD288))</f>
        <v/>
      </c>
      <c r="AG288" s="13" t="str">
        <f>IF(IFERROR((Реестр!$AE288-Реестр!$AF288), "")=0,"",IFERROR(Реестр!$AE288-Реестр!$AF288, ""))</f>
        <v/>
      </c>
      <c r="AH288" s="534" t="str">
        <f>IF(IFERROR((Реестр!$AE288/Реестр!$AF288)-100%, "")=0,"",IFERROR((Реестр!$AE288/Реестр!$AF288)-100%, ""))</f>
        <v/>
      </c>
      <c r="AI288" s="448" t="str">
        <f>IF(IFERROR(Реестр!$AN288/Реестр!$T288,"")=0,"",IFERROR(Реестр!$AN288/Реестр!$T288,""))</f>
        <v/>
      </c>
      <c r="AJ288" s="10"/>
      <c r="AK288" s="448" t="str">
        <f>IFERROR(Реестр!$AN288/Реестр!$U288,"")</f>
        <v/>
      </c>
      <c r="AL288" s="594">
        <v>1172028</v>
      </c>
      <c r="AM288" s="594">
        <v>1143877</v>
      </c>
      <c r="AN288" s="630" t="e">
        <f>((T288/(T287+T288+T286)*AE286))</f>
        <v>#VALUE!</v>
      </c>
      <c r="AO288" s="535" t="str">
        <f>IF(IFERROR(AZ288/Реестр!$Y288,"")=0,"",IFERROR(AZ288/Реестр!$Y288,""))</f>
        <v/>
      </c>
      <c r="AQ288" s="13"/>
      <c r="AR288" s="752"/>
      <c r="AS288" s="551" t="str">
        <f>IF(IFERROR(Реестр!$AI288*1000,"")=0,"",IFERROR(Реестр!$AI288*1000,""))</f>
        <v/>
      </c>
      <c r="AT288" s="5" t="str">
        <f>IF(IFERROR(Реестр!$AS288/80,"")=0,"",IFERROR(Реестр!$AS288/80,""))</f>
        <v/>
      </c>
      <c r="AU288" s="4">
        <f t="shared" si="22"/>
        <v>37747.752</v>
      </c>
      <c r="AV288" s="4" t="str">
        <f t="shared" si="23"/>
        <v/>
      </c>
      <c r="AX288" s="4" t="str">
        <f t="shared" si="24"/>
        <v/>
      </c>
      <c r="AY288" s="630">
        <f>((T288/(T286+T287+T288)*AX286))</f>
        <v>22415.25</v>
      </c>
      <c r="AZ288" s="4" t="str">
        <f t="shared" si="25"/>
        <v/>
      </c>
      <c r="BC288" s="4">
        <f>VLOOKUP(K288,'Справочные Данные'!$I$2:$J$262,2,0)</f>
        <v>70143</v>
      </c>
      <c r="BD288" s="4" t="str">
        <f>VLOOKUP(BC288,Z_SD_CUSTOMER!$A$2:$K$1599,10,0)</f>
        <v>55</v>
      </c>
      <c r="BE288" s="4" t="str">
        <f>VLOOKUP(BC288,Z_SD_CUSTOMER!$A$2:$L$1599,11,0)</f>
        <v>SIBERIAN</v>
      </c>
      <c r="BF288" s="4" t="str">
        <f>VLOOKUP(BC288,Z_SD_CUSTOMER!$A$2:$K$1599,11,0)</f>
        <v>SIBERIAN</v>
      </c>
      <c r="BI288" s="493"/>
    </row>
    <row r="289" spans="1:61" s="4" customFormat="1" hidden="1">
      <c r="A289" s="2">
        <v>44487</v>
      </c>
      <c r="B289" s="89" t="s">
        <v>59</v>
      </c>
      <c r="C289" s="30"/>
      <c r="D289" s="63" t="s">
        <v>253</v>
      </c>
      <c r="E289" s="63"/>
      <c r="G289" s="49" t="s">
        <v>157</v>
      </c>
      <c r="H289" s="50" t="s">
        <v>158</v>
      </c>
      <c r="J289" s="127"/>
      <c r="K289" s="646" t="s">
        <v>587</v>
      </c>
      <c r="M289" s="72">
        <v>44491</v>
      </c>
      <c r="N289" s="72"/>
      <c r="S289" s="159">
        <v>2</v>
      </c>
      <c r="T289" s="5">
        <v>554</v>
      </c>
      <c r="U289" s="5"/>
      <c r="V289" s="19">
        <v>2005315</v>
      </c>
      <c r="W289" s="473">
        <v>201481707</v>
      </c>
      <c r="Y289" s="23">
        <v>150231.06</v>
      </c>
      <c r="AC289" s="4">
        <v>6355</v>
      </c>
      <c r="AE289" s="13" t="str">
        <f>IF((Реестр!$AA289+Реестр!$AB289+Реестр!$AD289)=0,"",(Реестр!$AA289+Реестр!$AB289+Реестр!$AD289))</f>
        <v/>
      </c>
      <c r="AG289" s="13" t="str">
        <f>IF(IFERROR((Реестр!$AE289-Реестр!$AF289), "")=0,"",IFERROR(Реестр!$AE289-Реестр!$AF289, ""))</f>
        <v/>
      </c>
      <c r="AH289" s="534" t="str">
        <f>IF(IFERROR((Реестр!$AE289/Реестр!$AF289)-100%, "")=0,"",IFERROR((Реестр!$AE289/Реестр!$AF289)-100%, ""))</f>
        <v/>
      </c>
      <c r="AI289" s="448" t="str">
        <f>IF(IFERROR(Реестр!$AN289/Реестр!$T289,"")=0,"",IFERROR(Реестр!$AN289/Реестр!$T289,""))</f>
        <v/>
      </c>
      <c r="AJ289" s="10"/>
      <c r="AK289" s="448" t="str">
        <f>IFERROR(Реестр!$AN289/Реестр!$U289,"")</f>
        <v/>
      </c>
      <c r="AL289" s="594">
        <v>1172029</v>
      </c>
      <c r="AM289" s="594">
        <v>1143878</v>
      </c>
      <c r="AN289" s="630" t="e">
        <f>((T289/(T289))*AE289)</f>
        <v>#VALUE!</v>
      </c>
      <c r="AO289" s="535" t="str">
        <f>IF(IFERROR(AZ289/Реестр!$Y289,"")=0,"",IFERROR(AZ289/Реестр!$Y289,""))</f>
        <v/>
      </c>
      <c r="AQ289" s="13"/>
      <c r="AR289" s="752"/>
      <c r="AS289" s="551" t="str">
        <f>IF(IFERROR(Реестр!$AI289*1000,"")=0,"",IFERROR(Реестр!$AI289*1000,""))</f>
        <v/>
      </c>
      <c r="AT289" s="5" t="str">
        <f>IF(IFERROR(Реестр!$AS289/80,"")=0,"",IFERROR(Реестр!$AS289/80,""))</f>
        <v/>
      </c>
      <c r="AU289" s="4">
        <f t="shared" si="22"/>
        <v>10516.174200000001</v>
      </c>
      <c r="AV289" s="4" t="str">
        <f t="shared" si="23"/>
        <v/>
      </c>
      <c r="AX289" s="4">
        <f t="shared" si="24"/>
        <v>6355</v>
      </c>
      <c r="AY289" s="630">
        <f>((T289/(T289)*AX289))</f>
        <v>6355</v>
      </c>
      <c r="AZ289" s="4" t="str">
        <f t="shared" si="25"/>
        <v/>
      </c>
      <c r="BC289" s="4">
        <f>VLOOKUP(K289,'Справочные Данные'!$I$2:$J$262,2,0)</f>
        <v>64621</v>
      </c>
      <c r="BD289" s="4" t="str">
        <f>VLOOKUP(BC289,Z_SD_CUSTOMER!$A$2:$K$1599,10,0)</f>
        <v>67</v>
      </c>
      <c r="BE289" s="4" t="str">
        <f>VLOOKUP(BC289,Z_SD_CUSTOMER!$A$2:$L$1599,11,0)</f>
        <v>CENTRAL</v>
      </c>
      <c r="BF289" s="4" t="str">
        <f>VLOOKUP(BC289,Z_SD_CUSTOMER!$A$2:$K$1599,11,0)</f>
        <v>CENTRAL</v>
      </c>
      <c r="BI289" s="493"/>
    </row>
    <row r="290" spans="1:61" s="4" customFormat="1" hidden="1">
      <c r="A290" s="2">
        <v>44487</v>
      </c>
      <c r="B290" s="89" t="s">
        <v>59</v>
      </c>
      <c r="C290" s="30"/>
      <c r="D290" s="63" t="s">
        <v>253</v>
      </c>
      <c r="E290" s="63"/>
      <c r="G290" s="49" t="s">
        <v>107</v>
      </c>
      <c r="H290" s="50" t="s">
        <v>110</v>
      </c>
      <c r="J290" s="127"/>
      <c r="K290" s="646" t="s">
        <v>559</v>
      </c>
      <c r="M290" s="72" t="s">
        <v>367</v>
      </c>
      <c r="N290" s="461"/>
      <c r="P290" s="72"/>
      <c r="S290" s="159">
        <v>6</v>
      </c>
      <c r="T290" s="5">
        <v>286</v>
      </c>
      <c r="U290" s="5"/>
      <c r="V290" s="4">
        <v>2005100</v>
      </c>
      <c r="W290" s="4">
        <v>201482104</v>
      </c>
      <c r="X290" s="19">
        <v>106433011</v>
      </c>
      <c r="Y290" s="23">
        <v>111742.08</v>
      </c>
      <c r="AC290" s="4">
        <v>6587</v>
      </c>
      <c r="AE290" s="13" t="str">
        <f>IF((Реестр!$AA290+Реестр!$AB290+Реестр!$AD290)=0,"",(Реестр!$AA290+Реестр!$AB290+Реестр!$AD290))</f>
        <v/>
      </c>
      <c r="AG290" s="13" t="str">
        <f>IF(IFERROR((Реестр!$AE290-Реестр!$AF290), "")=0,"",IFERROR(Реестр!$AE290-Реестр!$AF290, ""))</f>
        <v/>
      </c>
      <c r="AH290" s="534" t="str">
        <f>IF(IFERROR((Реестр!$AE290/Реестр!$AF290)-100%, "")=0,"",IFERROR((Реестр!$AE290/Реестр!$AF290)-100%, ""))</f>
        <v/>
      </c>
      <c r="AI290" s="448" t="str">
        <f>IF(IFERROR(Реестр!$AN290/Реестр!$T290,"")=0,"",IFERROR(Реестр!$AN290/Реестр!$T290,""))</f>
        <v/>
      </c>
      <c r="AJ290" s="10"/>
      <c r="AK290" s="448" t="str">
        <f>IFERROR(Реестр!$AN290/Реестр!$U290,"")</f>
        <v/>
      </c>
      <c r="AL290" s="594">
        <v>1172420</v>
      </c>
      <c r="AM290" s="594">
        <v>1143879</v>
      </c>
      <c r="AN290" s="630" t="e">
        <f>((T290/(T290))*AE290)</f>
        <v>#VALUE!</v>
      </c>
      <c r="AO290" s="535" t="str">
        <f>IF(IFERROR(AZ290/Реестр!$Y290,"")=0,"",IFERROR(AZ290/Реестр!$Y290,""))</f>
        <v/>
      </c>
      <c r="AQ290" s="13"/>
      <c r="AR290" s="752"/>
      <c r="AS290" s="551" t="str">
        <f>IF(IFERROR(Реестр!$AI290*1000,"")=0,"",IFERROR(Реестр!$AI290*1000,""))</f>
        <v/>
      </c>
      <c r="AT290" s="5" t="str">
        <f>IF(IFERROR(Реестр!$AS290/80,"")=0,"",IFERROR(Реестр!$AS290/80,""))</f>
        <v/>
      </c>
      <c r="AU290" s="4">
        <f t="shared" si="22"/>
        <v>7821.9456000000009</v>
      </c>
      <c r="AV290" s="4" t="str">
        <f t="shared" si="23"/>
        <v/>
      </c>
      <c r="AX290" s="4">
        <f t="shared" si="24"/>
        <v>6587</v>
      </c>
      <c r="AY290" s="630">
        <f>((T290/(T290)*AX290))</f>
        <v>6587</v>
      </c>
      <c r="AZ290" s="4" t="str">
        <f t="shared" si="25"/>
        <v/>
      </c>
      <c r="BC290" s="4">
        <f>VLOOKUP(K290,'Справочные Данные'!$I$2:$J$262,2,0)</f>
        <v>71343</v>
      </c>
      <c r="BD290" s="4" t="str">
        <f>VLOOKUP(BC290,Z_SD_CUSTOMER!$A$2:$K$1599,10,0)</f>
        <v>72</v>
      </c>
      <c r="BE290" s="4" t="str">
        <f>VLOOKUP(BC290,Z_SD_CUSTOMER!$A$2:$L$1599,11,0)</f>
        <v>URAL</v>
      </c>
      <c r="BF290" s="4" t="str">
        <f>VLOOKUP(BC290,Z_SD_CUSTOMER!$A$2:$K$1599,11,0)</f>
        <v>URAL</v>
      </c>
      <c r="BI290" s="493"/>
    </row>
    <row r="291" spans="1:61" s="4" customFormat="1" hidden="1">
      <c r="A291" s="2">
        <v>44487</v>
      </c>
      <c r="B291" s="89" t="s">
        <v>59</v>
      </c>
      <c r="C291" s="30"/>
      <c r="D291" s="63" t="s">
        <v>253</v>
      </c>
      <c r="E291" s="63"/>
      <c r="G291" s="49" t="s">
        <v>157</v>
      </c>
      <c r="H291" s="50" t="s">
        <v>158</v>
      </c>
      <c r="J291" s="472"/>
      <c r="K291" s="646" t="s">
        <v>560</v>
      </c>
      <c r="M291" s="72" t="s">
        <v>367</v>
      </c>
      <c r="N291" s="461"/>
      <c r="Q291" s="19"/>
      <c r="S291" s="158">
        <v>6</v>
      </c>
      <c r="T291" s="5">
        <v>266</v>
      </c>
      <c r="U291" s="5"/>
      <c r="V291" s="4">
        <v>2005101</v>
      </c>
      <c r="W291" s="4">
        <v>201482106</v>
      </c>
      <c r="X291" s="19">
        <v>106433531</v>
      </c>
      <c r="Y291" s="23">
        <v>99767.039999999994</v>
      </c>
      <c r="AC291" s="4">
        <v>29172</v>
      </c>
      <c r="AE291" s="13" t="str">
        <f>IF((Реестр!$AA291+Реестр!$AB291+Реестр!$AD291)=0,"",(Реестр!$AA291+Реестр!$AB291+Реестр!$AD291))</f>
        <v/>
      </c>
      <c r="AG291" s="13" t="str">
        <f>IF(IFERROR((Реестр!$AE291-Реестр!$AF291), "")=0,"",IFERROR(Реестр!$AE291-Реестр!$AF291, ""))</f>
        <v/>
      </c>
      <c r="AH291" s="534" t="str">
        <f>IF(IFERROR((Реестр!$AE291/Реестр!$AF291)-100%, "")=0,"",IFERROR((Реестр!$AE291/Реестр!$AF291)-100%, ""))</f>
        <v/>
      </c>
      <c r="AI291" s="448" t="str">
        <f>IF(IFERROR(Реестр!$AN291/Реестр!$T291,"")=0,"",IFERROR(Реестр!$AN291/Реестр!$T291,""))</f>
        <v/>
      </c>
      <c r="AJ291" s="10"/>
      <c r="AK291" s="448" t="str">
        <f>IFERROR(Реестр!$AN291/Реестр!$U291,"")</f>
        <v/>
      </c>
      <c r="AL291" s="594">
        <v>1172421</v>
      </c>
      <c r="AM291" s="594">
        <v>1143880</v>
      </c>
      <c r="AN291" s="630" t="e">
        <f>((T291/(T291))*AE291)</f>
        <v>#VALUE!</v>
      </c>
      <c r="AO291" s="535" t="str">
        <f>IF(IFERROR(AZ291/Реестр!$Y291,"")=0,"",IFERROR(AZ291/Реестр!$Y291,""))</f>
        <v/>
      </c>
      <c r="AQ291" s="13"/>
      <c r="AR291" s="752"/>
      <c r="AS291" s="551" t="str">
        <f>IF(IFERROR(Реестр!$AI291*1000,"")=0,"",IFERROR(Реестр!$AI291*1000,""))</f>
        <v/>
      </c>
      <c r="AT291" s="5" t="str">
        <f>IF(IFERROR(Реестр!$AS291/80,"")=0,"",IFERROR(Реестр!$AS291/80,""))</f>
        <v/>
      </c>
      <c r="AU291" s="4">
        <f t="shared" si="22"/>
        <v>6983.6927999999998</v>
      </c>
      <c r="AV291" s="4" t="str">
        <f t="shared" si="23"/>
        <v/>
      </c>
      <c r="AX291" s="4">
        <f t="shared" si="24"/>
        <v>29172</v>
      </c>
      <c r="AY291" s="630">
        <f>((T291/(T291)*AX291))</f>
        <v>29172</v>
      </c>
      <c r="AZ291" s="4" t="str">
        <f t="shared" si="25"/>
        <v/>
      </c>
      <c r="BC291" s="4">
        <f>VLOOKUP(K291,'Справочные Данные'!$I$2:$J$262,2,0)</f>
        <v>71344</v>
      </c>
      <c r="BD291" s="4" t="str">
        <f>VLOOKUP(BC291,Z_SD_CUSTOMER!$A$2:$K$1599,10,0)</f>
        <v>54</v>
      </c>
      <c r="BE291" s="4" t="str">
        <f>VLOOKUP(BC291,Z_SD_CUSTOMER!$A$2:$L$1599,11,0)</f>
        <v>SIBERIAN</v>
      </c>
      <c r="BF291" s="4" t="str">
        <f>VLOOKUP(BC291,Z_SD_CUSTOMER!$A$2:$K$1599,11,0)</f>
        <v>SIBERIAN</v>
      </c>
      <c r="BI291" s="493"/>
    </row>
    <row r="292" spans="1:61" s="4" customFormat="1" hidden="1">
      <c r="A292" s="2">
        <v>44487</v>
      </c>
      <c r="B292" s="89" t="s">
        <v>59</v>
      </c>
      <c r="C292" s="30"/>
      <c r="D292" s="63" t="s">
        <v>253</v>
      </c>
      <c r="E292" s="63"/>
      <c r="G292" s="49" t="s">
        <v>107</v>
      </c>
      <c r="H292" s="50" t="s">
        <v>110</v>
      </c>
      <c r="J292" s="127"/>
      <c r="K292" s="646" t="s">
        <v>553</v>
      </c>
      <c r="M292" s="72">
        <v>44491</v>
      </c>
      <c r="N292" s="72"/>
      <c r="S292" s="158">
        <v>3</v>
      </c>
      <c r="T292" s="5">
        <v>961</v>
      </c>
      <c r="U292" s="5"/>
      <c r="V292" s="23">
        <v>2004936</v>
      </c>
      <c r="W292" s="195">
        <v>201482497</v>
      </c>
      <c r="Y292" s="23">
        <v>299449.92</v>
      </c>
      <c r="AC292" s="4">
        <v>23690</v>
      </c>
      <c r="AE292" s="13" t="str">
        <f>IF((Реестр!$AA292+Реестр!$AB292+Реестр!$AD292)=0,"",(Реестр!$AA292+Реестр!$AB292+Реестр!$AD292))</f>
        <v/>
      </c>
      <c r="AG292" s="13" t="str">
        <f>IF(IFERROR((Реестр!$AE292-Реестр!$AF292), "")=0,"",IFERROR(Реестр!$AE292-Реестр!$AF292, ""))</f>
        <v/>
      </c>
      <c r="AH292" s="534" t="str">
        <f>IF(IFERROR((Реестр!$AE292/Реестр!$AF292)-100%, "")=0,"",IFERROR((Реестр!$AE292/Реестр!$AF292)-100%, ""))</f>
        <v/>
      </c>
      <c r="AI292" s="448" t="str">
        <f>IF(IFERROR(Реестр!$AN292/Реестр!$T292,"")=0,"",IFERROR(Реестр!$AN292/Реестр!$T292,""))</f>
        <v/>
      </c>
      <c r="AJ292" s="10"/>
      <c r="AK292" s="448" t="str">
        <f>IFERROR(Реестр!$AN292/Реестр!$U292,"")</f>
        <v/>
      </c>
      <c r="AL292" s="594">
        <v>1172422</v>
      </c>
      <c r="AM292" s="594">
        <v>1143891</v>
      </c>
      <c r="AN292" s="630" t="e">
        <f>((T292/(T293+T292+T294)*AE292))</f>
        <v>#VALUE!</v>
      </c>
      <c r="AO292" s="535" t="str">
        <f>IF(IFERROR(AZ292/Реестр!$Y292,"")=0,"",IFERROR(AZ292/Реестр!$Y292,""))</f>
        <v/>
      </c>
      <c r="AQ292" s="13"/>
      <c r="AR292" s="752"/>
      <c r="AS292" s="551" t="str">
        <f>IF(IFERROR(Реестр!$AI292*1000,"")=0,"",IFERROR(Реестр!$AI292*1000,""))</f>
        <v/>
      </c>
      <c r="AT292" s="5" t="str">
        <f>IF(IFERROR(Реестр!$AS292/80,"")=0,"",IFERROR(Реестр!$AS292/80,""))</f>
        <v/>
      </c>
      <c r="AU292" s="4">
        <f t="shared" si="22"/>
        <v>20961.4944</v>
      </c>
      <c r="AV292" s="4" t="str">
        <f t="shared" si="23"/>
        <v/>
      </c>
      <c r="AX292" s="4">
        <f t="shared" si="24"/>
        <v>23690</v>
      </c>
      <c r="AY292" s="630">
        <f>((T292/(T292+T293+T294)*AX292))</f>
        <v>8610.472768532527</v>
      </c>
      <c r="AZ292" s="4" t="str">
        <f t="shared" si="25"/>
        <v/>
      </c>
      <c r="BC292" s="4">
        <f>VLOOKUP(K292,'Справочные Данные'!$I$2:$J$262,2,0)</f>
        <v>61207</v>
      </c>
      <c r="BD292" s="4" t="str">
        <f>VLOOKUP(BC292,Z_SD_CUSTOMER!$A$2:$K$1599,10,0)</f>
        <v>60</v>
      </c>
      <c r="BE292" s="4" t="str">
        <f>VLOOKUP(BC292,Z_SD_CUSTOMER!$A$2:$L$1599,11,0)</f>
        <v>NORTHWEST</v>
      </c>
      <c r="BF292" s="4" t="str">
        <f>VLOOKUP(BC292,Z_SD_CUSTOMER!$A$2:$K$1599,11,0)</f>
        <v>NORTHWEST</v>
      </c>
      <c r="BI292" s="493"/>
    </row>
    <row r="293" spans="1:61" s="4" customFormat="1" hidden="1">
      <c r="A293" s="2">
        <v>44487</v>
      </c>
      <c r="B293" s="89" t="s">
        <v>59</v>
      </c>
      <c r="C293" s="30"/>
      <c r="D293" s="63" t="s">
        <v>253</v>
      </c>
      <c r="E293" s="63"/>
      <c r="G293" s="49" t="s">
        <v>107</v>
      </c>
      <c r="H293" s="50" t="s">
        <v>110</v>
      </c>
      <c r="J293" s="127"/>
      <c r="K293" s="646" t="s">
        <v>553</v>
      </c>
      <c r="M293" s="72">
        <v>44491</v>
      </c>
      <c r="N293" s="72"/>
      <c r="S293" s="158">
        <v>3</v>
      </c>
      <c r="T293" s="5">
        <v>1645</v>
      </c>
      <c r="U293" s="5"/>
      <c r="V293" s="23">
        <v>2004956</v>
      </c>
      <c r="W293" s="61">
        <v>201482494</v>
      </c>
      <c r="Y293" s="23">
        <v>391012.32</v>
      </c>
      <c r="AE293" s="13" t="str">
        <f>IF((Реестр!$AA293+Реестр!$AB293+Реестр!$AD293)=0,"",(Реестр!$AA293+Реестр!$AB293+Реестр!$AD293))</f>
        <v/>
      </c>
      <c r="AG293" s="13" t="str">
        <f>IF(IFERROR((Реестр!$AE293-Реестр!$AF293), "")=0,"",IFERROR(Реестр!$AE293-Реестр!$AF293, ""))</f>
        <v/>
      </c>
      <c r="AH293" s="534" t="str">
        <f>IF(IFERROR((Реестр!$AE293/Реестр!$AF293)-100%, "")=0,"",IFERROR((Реестр!$AE293/Реестр!$AF293)-100%, ""))</f>
        <v/>
      </c>
      <c r="AI293" s="448" t="str">
        <f>IF(IFERROR(Реестр!$AN293/Реестр!$T293,"")=0,"",IFERROR(Реестр!$AN293/Реестр!$T293,""))</f>
        <v/>
      </c>
      <c r="AJ293" s="10"/>
      <c r="AK293" s="448" t="str">
        <f>IFERROR(Реестр!$AN293/Реестр!$U293,"")</f>
        <v/>
      </c>
      <c r="AL293" s="594">
        <v>1172422</v>
      </c>
      <c r="AM293" s="594">
        <v>1143891</v>
      </c>
      <c r="AN293" s="630" t="e">
        <f>((T293/(T292+T293+T294)*AE292))</f>
        <v>#VALUE!</v>
      </c>
      <c r="AO293" s="535" t="str">
        <f>IF(IFERROR(AZ293/Реестр!$Y293,"")=0,"",IFERROR(AZ293/Реестр!$Y293,""))</f>
        <v/>
      </c>
      <c r="AQ293" s="13"/>
      <c r="AR293" s="752"/>
      <c r="AS293" s="551" t="str">
        <f>IF(IFERROR(Реестр!$AI293*1000,"")=0,"",IFERROR(Реестр!$AI293*1000,""))</f>
        <v/>
      </c>
      <c r="AT293" s="5" t="str">
        <f>IF(IFERROR(Реестр!$AS293/80,"")=0,"",IFERROR(Реестр!$AS293/80,""))</f>
        <v/>
      </c>
      <c r="AU293" s="4">
        <f t="shared" si="22"/>
        <v>27370.862400000002</v>
      </c>
      <c r="AV293" s="4" t="str">
        <f t="shared" si="23"/>
        <v/>
      </c>
      <c r="AX293" s="4" t="str">
        <f t="shared" si="24"/>
        <v/>
      </c>
      <c r="AY293" s="630">
        <f>((T293/(T292+T293+T294)*AX292))</f>
        <v>14739.050680786686</v>
      </c>
      <c r="AZ293" s="4" t="str">
        <f t="shared" si="25"/>
        <v/>
      </c>
      <c r="BC293" s="4">
        <f>VLOOKUP(K293,'Справочные Данные'!$I$2:$J$262,2,0)</f>
        <v>61207</v>
      </c>
      <c r="BD293" s="4" t="str">
        <f>VLOOKUP(BC293,Z_SD_CUSTOMER!$A$2:$K$1599,10,0)</f>
        <v>60</v>
      </c>
      <c r="BE293" s="4" t="str">
        <f>VLOOKUP(BC293,Z_SD_CUSTOMER!$A$2:$L$1599,11,0)</f>
        <v>NORTHWEST</v>
      </c>
      <c r="BF293" s="4" t="str">
        <f>VLOOKUP(BC293,Z_SD_CUSTOMER!$A$2:$K$1599,11,0)</f>
        <v>NORTHWEST</v>
      </c>
      <c r="BI293" s="493"/>
    </row>
    <row r="294" spans="1:61" s="4" customFormat="1" hidden="1">
      <c r="A294" s="2">
        <v>44487</v>
      </c>
      <c r="B294" s="89" t="s">
        <v>59</v>
      </c>
      <c r="C294" s="30"/>
      <c r="D294" s="63" t="s">
        <v>253</v>
      </c>
      <c r="E294" s="63"/>
      <c r="G294" s="49" t="s">
        <v>107</v>
      </c>
      <c r="H294" s="50" t="s">
        <v>110</v>
      </c>
      <c r="J294" s="127"/>
      <c r="K294" s="646" t="s">
        <v>553</v>
      </c>
      <c r="M294" s="72">
        <v>44491</v>
      </c>
      <c r="N294" s="72"/>
      <c r="S294" s="158">
        <v>1</v>
      </c>
      <c r="T294" s="5">
        <v>38</v>
      </c>
      <c r="U294" s="5"/>
      <c r="V294" s="19">
        <v>180023091</v>
      </c>
      <c r="W294" s="195">
        <v>201482499</v>
      </c>
      <c r="Y294" s="23"/>
      <c r="AE294" s="13" t="str">
        <f>IF((Реестр!$AA294+Реестр!$AB294+Реестр!$AD294)=0,"",(Реестр!$AA294+Реестр!$AB294+Реестр!$AD294))</f>
        <v/>
      </c>
      <c r="AG294" s="13" t="str">
        <f>IF(IFERROR((Реестр!$AE294-Реестр!$AF294), "")=0,"",IFERROR(Реестр!$AE294-Реестр!$AF294, ""))</f>
        <v/>
      </c>
      <c r="AH294" s="534" t="str">
        <f>IF(IFERROR((Реестр!$AE294/Реестр!$AF294)-100%, "")=0,"",IFERROR((Реестр!$AE294/Реестр!$AF294)-100%, ""))</f>
        <v/>
      </c>
      <c r="AI294" s="448" t="str">
        <f>IF(IFERROR(Реестр!$AN294/Реестр!$T294,"")=0,"",IFERROR(Реестр!$AN294/Реестр!$T294,""))</f>
        <v/>
      </c>
      <c r="AJ294" s="10"/>
      <c r="AK294" s="448" t="str">
        <f>IFERROR(Реестр!$AN294/Реестр!$U294,"")</f>
        <v/>
      </c>
      <c r="AL294" s="594">
        <v>1172422</v>
      </c>
      <c r="AM294" s="594">
        <v>1143891</v>
      </c>
      <c r="AN294" s="630" t="e">
        <f>((T294/(T293+T294+T292)*AE292))</f>
        <v>#VALUE!</v>
      </c>
      <c r="AO294" s="535" t="str">
        <f>IF(IFERROR(AZ294/Реестр!$Y294,"")=0,"",IFERROR(AZ294/Реестр!$Y294,""))</f>
        <v/>
      </c>
      <c r="AQ294" s="13"/>
      <c r="AR294" s="752"/>
      <c r="AS294" s="551" t="str">
        <f>IF(IFERROR(Реестр!$AI294*1000,"")=0,"",IFERROR(Реестр!$AI294*1000,""))</f>
        <v/>
      </c>
      <c r="AT294" s="5" t="str">
        <f>IF(IFERROR(Реестр!$AS294/80,"")=0,"",IFERROR(Реестр!$AS294/80,""))</f>
        <v/>
      </c>
      <c r="AU294" s="4" t="str">
        <f t="shared" si="22"/>
        <v/>
      </c>
      <c r="AV294" s="4" t="str">
        <f t="shared" si="23"/>
        <v/>
      </c>
      <c r="AX294" s="4" t="str">
        <f t="shared" si="24"/>
        <v/>
      </c>
      <c r="AY294" s="630">
        <f>((T294/(T292+T293+T294)*AX292))</f>
        <v>340.47655068078666</v>
      </c>
      <c r="AZ294" s="4" t="str">
        <f t="shared" si="25"/>
        <v/>
      </c>
      <c r="BC294" s="4">
        <f>VLOOKUP(K294,'Справочные Данные'!$I$2:$J$262,2,0)</f>
        <v>61207</v>
      </c>
      <c r="BD294" s="4" t="str">
        <f>VLOOKUP(BC294,Z_SD_CUSTOMER!$A$2:$K$1599,10,0)</f>
        <v>60</v>
      </c>
      <c r="BE294" s="4" t="str">
        <f>VLOOKUP(BC294,Z_SD_CUSTOMER!$A$2:$L$1599,11,0)</f>
        <v>NORTHWEST</v>
      </c>
      <c r="BF294" s="4" t="str">
        <f>VLOOKUP(BC294,Z_SD_CUSTOMER!$A$2:$K$1599,11,0)</f>
        <v>NORTHWEST</v>
      </c>
      <c r="BI294" s="493"/>
    </row>
    <row r="295" spans="1:61" s="4" customFormat="1" ht="28.5" hidden="1">
      <c r="A295" s="2">
        <v>44487</v>
      </c>
      <c r="B295" s="89" t="s">
        <v>59</v>
      </c>
      <c r="C295" s="126"/>
      <c r="D295" s="63" t="s">
        <v>253</v>
      </c>
      <c r="E295" s="63"/>
      <c r="G295" s="49" t="s">
        <v>107</v>
      </c>
      <c r="H295" s="50" t="s">
        <v>110</v>
      </c>
      <c r="J295" s="127"/>
      <c r="K295" s="647" t="s">
        <v>1442</v>
      </c>
      <c r="L295" s="23" t="s">
        <v>379</v>
      </c>
      <c r="M295" s="72">
        <v>44497</v>
      </c>
      <c r="N295" s="72"/>
      <c r="O295" s="23" t="s">
        <v>715</v>
      </c>
      <c r="S295" s="158">
        <v>1</v>
      </c>
      <c r="T295" s="5">
        <v>820</v>
      </c>
      <c r="U295" s="5"/>
      <c r="V295" s="19">
        <v>2005177</v>
      </c>
      <c r="W295" s="4">
        <v>201483061</v>
      </c>
      <c r="Y295" s="23">
        <v>113978.38</v>
      </c>
      <c r="AC295" s="4">
        <v>12130</v>
      </c>
      <c r="AE295" s="13" t="str">
        <f>IF((Реестр!$AA295+Реестр!$AB295+Реестр!$AD295)=0,"",(Реестр!$AA295+Реестр!$AB295+Реестр!$AD295))</f>
        <v/>
      </c>
      <c r="AG295" s="13" t="str">
        <f>IF(IFERROR((Реестр!$AE295-Реестр!$AF295), "")=0,"",IFERROR(Реестр!$AE295-Реестр!$AF295, ""))</f>
        <v/>
      </c>
      <c r="AH295" s="534" t="str">
        <f>IF(IFERROR((Реестр!$AE295/Реестр!$AF295)-100%, "")=0,"",IFERROR((Реестр!$AE295/Реестр!$AF295)-100%, ""))</f>
        <v/>
      </c>
      <c r="AI295" s="448" t="str">
        <f>IF(IFERROR(Реестр!$AN295/Реестр!$T295,"")=0,"",IFERROR(Реестр!$AN295/Реестр!$T295,""))</f>
        <v/>
      </c>
      <c r="AJ295" s="10"/>
      <c r="AK295" s="448" t="str">
        <f>IFERROR(Реестр!$AN295/Реестр!$U295,"")</f>
        <v/>
      </c>
      <c r="AL295" s="594">
        <v>1172423</v>
      </c>
      <c r="AM295" s="594">
        <v>1143892</v>
      </c>
      <c r="AN295" s="630" t="e">
        <f>((T295/(T295))*AE295)</f>
        <v>#VALUE!</v>
      </c>
      <c r="AO295" s="535" t="str">
        <f>IF(IFERROR(AZ295/Реестр!$Y295,"")=0,"",IFERROR(AZ295/Реестр!$Y295,""))</f>
        <v/>
      </c>
      <c r="AQ295" s="13"/>
      <c r="AR295" s="752"/>
      <c r="AS295" s="551" t="str">
        <f>IF(IFERROR(Реестр!$AI295*1000,"")=0,"",IFERROR(Реестр!$AI295*1000,""))</f>
        <v/>
      </c>
      <c r="AT295" s="5" t="str">
        <f>IF(IFERROR(Реестр!$AS295/80,"")=0,"",IFERROR(Реестр!$AS295/80,""))</f>
        <v/>
      </c>
      <c r="AU295" s="4">
        <f t="shared" si="22"/>
        <v>7978.4866000000011</v>
      </c>
      <c r="AV295" s="4" t="str">
        <f t="shared" si="23"/>
        <v/>
      </c>
      <c r="AX295" s="4">
        <f t="shared" si="24"/>
        <v>12130</v>
      </c>
      <c r="AY295" s="630">
        <f>((T295/(T295)*AX295))</f>
        <v>12130</v>
      </c>
      <c r="AZ295" s="4" t="str">
        <f t="shared" si="25"/>
        <v/>
      </c>
      <c r="BC295" s="4">
        <f>VLOOKUP(K295,'Справочные Данные'!$I$2:$J$262,2,0)</f>
        <v>80769</v>
      </c>
      <c r="BD295" s="4" t="str">
        <f>VLOOKUP(BC295,Z_SD_CUSTOMER!$A$2:$K$1599,10,0)</f>
        <v>54</v>
      </c>
      <c r="BE295" s="4" t="str">
        <f>VLOOKUP(BC295,Z_SD_CUSTOMER!$A$2:$L$1599,11,0)</f>
        <v>SIBERIAN</v>
      </c>
      <c r="BF295" s="4" t="str">
        <f>VLOOKUP(BC295,Z_SD_CUSTOMER!$A$2:$K$1599,11,0)</f>
        <v>SIBERIAN</v>
      </c>
      <c r="BI295" s="493"/>
    </row>
    <row r="296" spans="1:61" s="4" customFormat="1" hidden="1">
      <c r="A296" s="2">
        <v>44487</v>
      </c>
      <c r="B296" s="89" t="s">
        <v>59</v>
      </c>
      <c r="C296" s="30"/>
      <c r="D296" s="63" t="s">
        <v>253</v>
      </c>
      <c r="E296" s="63"/>
      <c r="F296" s="469"/>
      <c r="G296" s="49" t="s">
        <v>107</v>
      </c>
      <c r="H296" s="50" t="s">
        <v>110</v>
      </c>
      <c r="J296" s="470"/>
      <c r="K296" s="120" t="s">
        <v>495</v>
      </c>
      <c r="M296" s="4" t="s">
        <v>668</v>
      </c>
      <c r="N296" s="461"/>
      <c r="S296" s="194">
        <v>1</v>
      </c>
      <c r="T296" s="5">
        <v>134</v>
      </c>
      <c r="U296" s="5"/>
      <c r="V296" s="19">
        <v>2005580</v>
      </c>
      <c r="W296" s="195">
        <v>201482805</v>
      </c>
      <c r="X296" s="19">
        <v>6429638357</v>
      </c>
      <c r="Y296" s="23">
        <v>32916.480000000003</v>
      </c>
      <c r="AC296" s="4">
        <v>9266</v>
      </c>
      <c r="AE296" s="13" t="str">
        <f>IF((Реестр!$AA296+Реестр!$AB296+Реестр!$AD296)=0,"",(Реестр!$AA296+Реестр!$AB296+Реестр!$AD296))</f>
        <v/>
      </c>
      <c r="AG296" s="13" t="str">
        <f>IF(IFERROR((Реестр!$AE296-Реестр!$AF296), "")=0,"",IFERROR(Реестр!$AE296-Реестр!$AF296, ""))</f>
        <v/>
      </c>
      <c r="AH296" s="534" t="str">
        <f>IF(IFERROR((Реестр!$AE296/Реестр!$AF296)-100%, "")=0,"",IFERROR((Реестр!$AE296/Реестр!$AF296)-100%, ""))</f>
        <v/>
      </c>
      <c r="AI296" s="448" t="str">
        <f>IF(IFERROR(Реестр!$AN296/Реестр!$T296,"")=0,"",IFERROR(Реестр!$AN296/Реестр!$T296,""))</f>
        <v/>
      </c>
      <c r="AJ296" s="10"/>
      <c r="AK296" s="448" t="str">
        <f>IFERROR(Реестр!$AN296/Реестр!$U296,"")</f>
        <v/>
      </c>
      <c r="AL296" s="594">
        <v>1172424</v>
      </c>
      <c r="AM296" s="594">
        <v>1143893</v>
      </c>
      <c r="AN296" s="630" t="e">
        <f>((T296/(T296))*AE296)</f>
        <v>#VALUE!</v>
      </c>
      <c r="AO296" s="535" t="str">
        <f>IF(IFERROR(AZ296/Реестр!$Y296,"")=0,"",IFERROR(AZ296/Реестр!$Y296,""))</f>
        <v/>
      </c>
      <c r="AQ296" s="13"/>
      <c r="AR296" s="752"/>
      <c r="AS296" s="551" t="str">
        <f>IF(IFERROR(Реестр!$AI296*1000,"")=0,"",IFERROR(Реестр!$AI296*1000,""))</f>
        <v/>
      </c>
      <c r="AT296" s="5" t="str">
        <f>IF(IFERROR(Реестр!$AS296/80,"")=0,"",IFERROR(Реестр!$AS296/80,""))</f>
        <v/>
      </c>
      <c r="AU296" s="4">
        <f t="shared" si="22"/>
        <v>2304.1536000000006</v>
      </c>
      <c r="AV296" s="4" t="str">
        <f t="shared" si="23"/>
        <v/>
      </c>
      <c r="AX296" s="4">
        <f t="shared" si="24"/>
        <v>9266</v>
      </c>
      <c r="AY296" s="630">
        <f>((T296/(T296)*AX296))</f>
        <v>9266</v>
      </c>
      <c r="AZ296" s="4" t="str">
        <f t="shared" si="25"/>
        <v/>
      </c>
      <c r="BC296" s="4">
        <f>VLOOKUP(K296,'Справочные Данные'!$I$2:$J$262,2,0)</f>
        <v>70894</v>
      </c>
      <c r="BD296" s="4" t="str">
        <f>VLOOKUP(BC296,Z_SD_CUSTOMER!$A$2:$K$1599,10,0)</f>
        <v>54</v>
      </c>
      <c r="BE296" s="4" t="str">
        <f>VLOOKUP(BC296,Z_SD_CUSTOMER!$A$2:$L$1599,11,0)</f>
        <v>SIBERIAN</v>
      </c>
      <c r="BF296" s="4" t="str">
        <f>VLOOKUP(BC296,Z_SD_CUSTOMER!$A$2:$K$1599,11,0)</f>
        <v>SIBERIAN</v>
      </c>
      <c r="BI296" s="493"/>
    </row>
    <row r="297" spans="1:61" s="82" customFormat="1" ht="261" hidden="1">
      <c r="A297" s="463">
        <v>44487</v>
      </c>
      <c r="B297" s="115" t="s">
        <v>57</v>
      </c>
      <c r="C297" s="107" t="s">
        <v>764</v>
      </c>
      <c r="D297" s="106" t="s">
        <v>250</v>
      </c>
      <c r="E297" s="106"/>
      <c r="F297" s="528" t="s">
        <v>719</v>
      </c>
      <c r="G297" s="523" t="s">
        <v>720</v>
      </c>
      <c r="H297" s="523" t="s">
        <v>721</v>
      </c>
      <c r="I297" s="524"/>
      <c r="J297" s="524" t="s">
        <v>722</v>
      </c>
      <c r="K297" s="646" t="s">
        <v>628</v>
      </c>
      <c r="O297" s="82" t="s">
        <v>407</v>
      </c>
      <c r="P297" s="88">
        <v>44488</v>
      </c>
      <c r="S297" s="86">
        <v>19</v>
      </c>
      <c r="T297" s="86">
        <v>9578</v>
      </c>
      <c r="U297" s="86"/>
      <c r="V297" s="526">
        <v>2005362</v>
      </c>
      <c r="W297" s="527">
        <v>201482588</v>
      </c>
      <c r="Y297" s="26">
        <v>2285579.52</v>
      </c>
      <c r="Z297" s="4"/>
      <c r="AA297" s="4">
        <v>45000</v>
      </c>
      <c r="AB297" s="4"/>
      <c r="AC297" s="4"/>
      <c r="AD297" s="4"/>
      <c r="AE297" s="13">
        <f>IF((Реестр!$AA297+Реестр!$AB297+Реестр!$AD297)=0,"",(Реестр!$AA297+Реестр!$AB297+Реестр!$AD297))</f>
        <v>45000</v>
      </c>
      <c r="AF297" s="4">
        <v>40000</v>
      </c>
      <c r="AG297" s="13">
        <f>IF(IFERROR((Реестр!$AE297-Реестр!$AF297), "")=0,"",IFERROR(Реестр!$AE297-Реестр!$AF297, ""))</f>
        <v>5000</v>
      </c>
      <c r="AH297" s="534">
        <f>IF(IFERROR((Реестр!$AE297/Реестр!$AF297)-100%, "")=0,"",IFERROR((Реестр!$AE297/Реестр!$AF297)-100%, ""))</f>
        <v>0.125</v>
      </c>
      <c r="AI297" s="448">
        <f>IF(IFERROR(Реестр!$AN297/Реестр!$T297,"")=0,"",IFERROR(Реестр!$AN297/Реестр!$T297,""))</f>
        <v>4.6982668615577365</v>
      </c>
      <c r="AJ297" s="10"/>
      <c r="AK297" s="448" t="str">
        <f>IFERROR(Реестр!$AN297/Реестр!$U297,"")</f>
        <v/>
      </c>
      <c r="AL297" s="594">
        <v>1172425</v>
      </c>
      <c r="AM297" s="594">
        <v>1143894</v>
      </c>
      <c r="AN297" s="630">
        <f>((T297/(T297))*AE297)</f>
        <v>45000</v>
      </c>
      <c r="AO297" s="535" t="str">
        <f>IF(IFERROR(AZ297/Реестр!$Y297,"")=0,"",IFERROR(AZ297/Реестр!$Y297,""))</f>
        <v/>
      </c>
      <c r="AP297" s="4"/>
      <c r="AQ297" s="13"/>
      <c r="AR297" s="752"/>
      <c r="AS297" s="551">
        <f>IF(IFERROR(Реестр!$AI297*1000,"")=0,"",IFERROR(Реестр!$AI297*1000,""))</f>
        <v>4698.2668615577368</v>
      </c>
      <c r="AT297" s="5">
        <f>IF(IFERROR(Реестр!$AS297/80,"")=0,"",IFERROR(Реестр!$AS297/80,""))</f>
        <v>58.728335769471713</v>
      </c>
      <c r="AU297" s="4">
        <f t="shared" si="22"/>
        <v>159990.56640000001</v>
      </c>
      <c r="AV297" s="4">
        <f t="shared" si="23"/>
        <v>-114990.56640000001</v>
      </c>
      <c r="AW297" s="4"/>
      <c r="AX297" s="4" t="str">
        <f t="shared" si="24"/>
        <v/>
      </c>
      <c r="AY297" s="630" t="e">
        <f>((AD297/(AD297))*AP297)</f>
        <v>#DIV/0!</v>
      </c>
      <c r="AZ297" s="4" t="str">
        <f t="shared" si="25"/>
        <v/>
      </c>
      <c r="BA297" s="4"/>
      <c r="BB297" s="4"/>
      <c r="BC297" s="4">
        <f>VLOOKUP(K297,'Справочные Данные'!$I$2:$J$262,2,0)</f>
        <v>70795</v>
      </c>
      <c r="BD297" s="4" t="str">
        <f>VLOOKUP(BC297,Z_SD_CUSTOMER!$A$2:$K$1599,10,0)</f>
        <v>63</v>
      </c>
      <c r="BE297" s="4" t="str">
        <f>VLOOKUP(BC297,Z_SD_CUSTOMER!$A$2:$L$1599,11,0)</f>
        <v>VOLGA</v>
      </c>
      <c r="BF297" s="4" t="str">
        <f>VLOOKUP(BC297,Z_SD_CUSTOMER!$A$2:$K$1599,11,0)</f>
        <v>VOLGA</v>
      </c>
      <c r="BG297" s="4">
        <v>1414</v>
      </c>
      <c r="BH297" s="4"/>
      <c r="BI297" s="99"/>
    </row>
    <row r="298" spans="1:61" s="82" customFormat="1" ht="179.25" hidden="1" thickBot="1">
      <c r="A298" s="463">
        <v>44487</v>
      </c>
      <c r="B298" s="464" t="s">
        <v>54</v>
      </c>
      <c r="C298" s="107"/>
      <c r="D298" s="106" t="s">
        <v>425</v>
      </c>
      <c r="E298" s="51"/>
      <c r="F298" s="99"/>
      <c r="G298" s="465" t="s">
        <v>729</v>
      </c>
      <c r="H298" s="465" t="s">
        <v>730</v>
      </c>
      <c r="I298" s="466" t="s">
        <v>731</v>
      </c>
      <c r="J298" s="467" t="s">
        <v>732</v>
      </c>
      <c r="K298" s="646" t="s">
        <v>630</v>
      </c>
      <c r="L298" s="468"/>
      <c r="O298" s="82" t="s">
        <v>256</v>
      </c>
      <c r="P298" s="88">
        <v>44487</v>
      </c>
      <c r="S298" s="24">
        <v>11</v>
      </c>
      <c r="T298" s="24">
        <v>2756</v>
      </c>
      <c r="U298" s="25"/>
      <c r="V298" s="25">
        <v>2004215</v>
      </c>
      <c r="W298" s="82">
        <v>201482593</v>
      </c>
      <c r="Y298" s="26">
        <v>677760</v>
      </c>
      <c r="Z298" s="4"/>
      <c r="AA298" s="4">
        <v>8237</v>
      </c>
      <c r="AB298" s="4"/>
      <c r="AC298" s="4"/>
      <c r="AD298" s="4"/>
      <c r="AE298" s="13">
        <f>IF((Реестр!$AA298+Реестр!$AB298+Реестр!$AD298)=0,"",(Реестр!$AA298+Реестр!$AB298+Реестр!$AD298))</f>
        <v>8237</v>
      </c>
      <c r="AF298" s="6">
        <v>8237</v>
      </c>
      <c r="AG298" s="13" t="str">
        <f>IF(IFERROR((Реестр!$AE298-Реестр!$AF298), "")=0,"",IFERROR(Реестр!$AE298-Реестр!$AF298, ""))</f>
        <v/>
      </c>
      <c r="AH298" s="534" t="str">
        <f>IF(IFERROR((Реестр!$AE298/Реестр!$AF298)-100%, "")=0,"",IFERROR((Реестр!$AE298/Реестр!$AF298)-100%, ""))</f>
        <v/>
      </c>
      <c r="AI298" s="448" t="str">
        <f>IF(IFERROR(Реестр!$AN298/Реестр!$T298,"")=0,"",IFERROR(Реестр!$AN298/Реестр!$T298,""))</f>
        <v/>
      </c>
      <c r="AJ298" s="10"/>
      <c r="AK298" s="448" t="str">
        <f>IFERROR(Реестр!$AN298/Реестр!$U298,"")</f>
        <v/>
      </c>
      <c r="AL298" s="594">
        <v>1172426</v>
      </c>
      <c r="AM298" s="594">
        <v>1143895</v>
      </c>
      <c r="AN298" s="4"/>
      <c r="AO298" s="535" t="str">
        <f>IF(IFERROR(AZ298/Реестр!$Y298,"")=0,"",IFERROR(AZ298/Реестр!$Y298,""))</f>
        <v/>
      </c>
      <c r="AP298" s="4"/>
      <c r="AQ298" s="13">
        <v>1</v>
      </c>
      <c r="AR298" s="752"/>
      <c r="AS298" s="551" t="str">
        <f>IF(IFERROR(Реестр!$AI298*1000,"")=0,"",IFERROR(Реестр!$AI298*1000,""))</f>
        <v/>
      </c>
      <c r="AT298" s="5" t="str">
        <f>IF(IFERROR(Реестр!$AS298/80,"")=0,"",IFERROR(Реестр!$AS298/80,""))</f>
        <v/>
      </c>
      <c r="AU298" s="4">
        <f t="shared" si="22"/>
        <v>47443.200000000004</v>
      </c>
      <c r="AV298" s="4">
        <f t="shared" si="23"/>
        <v>-47443.200000000004</v>
      </c>
      <c r="AW298" s="4"/>
      <c r="AX298" s="4" t="str">
        <f t="shared" si="24"/>
        <v/>
      </c>
      <c r="AY298" s="630" t="e">
        <f>((AD298/(AD298))*AP298)</f>
        <v>#DIV/0!</v>
      </c>
      <c r="AZ298" s="4" t="str">
        <f t="shared" si="25"/>
        <v/>
      </c>
      <c r="BA298" s="4"/>
      <c r="BB298" s="4"/>
      <c r="BC298" s="4">
        <f>VLOOKUP(K298,'Справочные Данные'!$I$2:$J$262,2,0)</f>
        <v>80622</v>
      </c>
      <c r="BD298" s="4" t="str">
        <f>VLOOKUP(BC298,Z_SD_CUSTOMER!$A$2:$K$1599,10,0)</f>
        <v>52</v>
      </c>
      <c r="BE298" s="4" t="str">
        <f>VLOOKUP(BC298,Z_SD_CUSTOMER!$A$2:$L$1599,11,0)</f>
        <v>VOLGA</v>
      </c>
      <c r="BF298" s="4" t="str">
        <f>VLOOKUP(BC298,Z_SD_CUSTOMER!$A$2:$K$1599,11,0)</f>
        <v>VOLGA</v>
      </c>
      <c r="BG298" s="4">
        <v>257247</v>
      </c>
      <c r="BH298" s="4"/>
      <c r="BI298" s="99"/>
    </row>
    <row r="299" spans="1:61" s="4" customFormat="1" ht="21.75" hidden="1" thickBot="1">
      <c r="A299" s="2">
        <v>44487</v>
      </c>
      <c r="B299" s="97" t="s">
        <v>58</v>
      </c>
      <c r="C299" s="30"/>
      <c r="D299" s="51" t="s">
        <v>257</v>
      </c>
      <c r="E299" s="51"/>
      <c r="F299" s="495" t="s">
        <v>142</v>
      </c>
      <c r="G299" s="2" t="s">
        <v>336</v>
      </c>
      <c r="H299" s="4" t="s">
        <v>143</v>
      </c>
      <c r="J299" s="96"/>
      <c r="K299" s="646" t="s">
        <v>532</v>
      </c>
      <c r="L299" s="3"/>
      <c r="P299" s="72">
        <v>44488</v>
      </c>
      <c r="Q299" s="4" t="s">
        <v>417</v>
      </c>
      <c r="S299" s="15">
        <v>3</v>
      </c>
      <c r="T299" s="15">
        <v>656</v>
      </c>
      <c r="U299" s="19"/>
      <c r="V299" s="19">
        <v>2005490</v>
      </c>
      <c r="W299" s="23">
        <v>201482698</v>
      </c>
      <c r="Y299" s="23">
        <v>186934.44</v>
      </c>
      <c r="AA299" s="4">
        <v>4550</v>
      </c>
      <c r="AE299" s="13">
        <f>IF((Реестр!$AA299+Реестр!$AB299+Реестр!$AD299)=0,"",(Реестр!$AA299+Реестр!$AB299+Реестр!$AD299))</f>
        <v>4550</v>
      </c>
      <c r="AF299" s="6">
        <v>4550</v>
      </c>
      <c r="AG299" s="13" t="str">
        <f>IF(IFERROR((Реестр!$AE299-Реестр!$AF299), "")=0,"",IFERROR(Реестр!$AE299-Реестр!$AF299, ""))</f>
        <v/>
      </c>
      <c r="AH299" s="534" t="str">
        <f>IF(IFERROR((Реестр!$AE299/Реестр!$AF299)-100%, "")=0,"",IFERROR((Реестр!$AE299/Реестр!$AF299)-100%, ""))</f>
        <v/>
      </c>
      <c r="AI299" s="448">
        <f>IF(IFERROR(Реестр!$AN299/Реестр!$T299,"")=0,"",IFERROR(Реестр!$AN299/Реестр!$T299,""))</f>
        <v>6.5373563218390798</v>
      </c>
      <c r="AJ299" s="10"/>
      <c r="AK299" s="448" t="str">
        <f>IFERROR(Реестр!$AN299/Реестр!$U299,"")</f>
        <v/>
      </c>
      <c r="AL299" s="594">
        <v>1172427</v>
      </c>
      <c r="AM299" s="594">
        <v>1143896</v>
      </c>
      <c r="AN299" s="630">
        <f>((T299/(T300+T299)*AE299))</f>
        <v>4288.5057471264363</v>
      </c>
      <c r="AO299" s="535">
        <f>IF(IFERROR(AZ299/Реестр!$Y299,"")=0,"",IFERROR(AZ299/Реестр!$Y299,""))</f>
        <v>2.2941228738409231E-2</v>
      </c>
      <c r="AQ299" s="13"/>
      <c r="AR299" s="752"/>
      <c r="AS299" s="551">
        <f>IF(IFERROR(Реестр!$AI299*1000,"")=0,"",IFERROR(Реестр!$AI299*1000,""))</f>
        <v>6537.35632183908</v>
      </c>
      <c r="AT299" s="5">
        <f>IF(IFERROR(Реестр!$AS299/80,"")=0,"",IFERROR(Реестр!$AS299/80,""))</f>
        <v>81.716954022988503</v>
      </c>
      <c r="AU299" s="4">
        <f t="shared" si="22"/>
        <v>13085.410800000001</v>
      </c>
      <c r="AV299" s="4">
        <f t="shared" si="23"/>
        <v>-8796.9050528735643</v>
      </c>
      <c r="AX299" s="4" t="str">
        <f t="shared" si="24"/>
        <v/>
      </c>
      <c r="AZ299" s="4">
        <f t="shared" si="25"/>
        <v>4288.5057471264363</v>
      </c>
      <c r="BC299" s="4">
        <f>VLOOKUP(K299,'Справочные Данные'!$I$2:$J$262,2,0)</f>
        <v>80378</v>
      </c>
      <c r="BD299" s="4" t="str">
        <f>VLOOKUP(BC299,Z_SD_CUSTOMER!$A$2:$K$1599,10,0)</f>
        <v>52</v>
      </c>
      <c r="BE299" s="4" t="str">
        <f>VLOOKUP(BC299,Z_SD_CUSTOMER!$A$2:$L$1599,11,0)</f>
        <v>VOLGA</v>
      </c>
      <c r="BF299" s="4" t="str">
        <f>VLOOKUP(BC299,Z_SD_CUSTOMER!$A$2:$K$1599,11,0)</f>
        <v>VOLGA</v>
      </c>
      <c r="BG299" s="4">
        <v>352</v>
      </c>
      <c r="BI299" s="493"/>
    </row>
    <row r="300" spans="1:61" s="39" customFormat="1" hidden="1">
      <c r="A300" s="437">
        <v>44487</v>
      </c>
      <c r="B300" s="438" t="s">
        <v>58</v>
      </c>
      <c r="C300" s="40"/>
      <c r="D300" s="53" t="s">
        <v>257</v>
      </c>
      <c r="E300" s="51"/>
      <c r="F300" s="496" t="s">
        <v>142</v>
      </c>
      <c r="G300" s="437" t="s">
        <v>336</v>
      </c>
      <c r="H300" s="39" t="s">
        <v>143</v>
      </c>
      <c r="J300" s="128"/>
      <c r="K300" s="646" t="s">
        <v>532</v>
      </c>
      <c r="L300" s="439"/>
      <c r="P300" s="87"/>
      <c r="S300" s="440">
        <v>1</v>
      </c>
      <c r="T300" s="440">
        <v>40</v>
      </c>
      <c r="U300" s="47"/>
      <c r="V300" s="47">
        <v>2005491</v>
      </c>
      <c r="W300" s="48">
        <v>201482702</v>
      </c>
      <c r="Y300" s="48">
        <v>8747.0400000000009</v>
      </c>
      <c r="Z300" s="4"/>
      <c r="AA300" s="4"/>
      <c r="AB300" s="4"/>
      <c r="AC300" s="4"/>
      <c r="AD300" s="4"/>
      <c r="AE300" s="13" t="str">
        <f>IF((Реестр!$AA300+Реестр!$AB300+Реестр!$AD300)=0,"",(Реестр!$AA300+Реестр!$AB300+Реестр!$AD300))</f>
        <v/>
      </c>
      <c r="AF300" s="6"/>
      <c r="AG300" s="13" t="str">
        <f>IF(IFERROR((Реестр!$AE300-Реестр!$AF300), "")=0,"",IFERROR(Реестр!$AE300-Реестр!$AF300, ""))</f>
        <v/>
      </c>
      <c r="AH300" s="534" t="str">
        <f>IF(IFERROR((Реестр!$AE300/Реестр!$AF300)-100%, "")=0,"",IFERROR((Реестр!$AE300/Реестр!$AF300)-100%, ""))</f>
        <v/>
      </c>
      <c r="AI300" s="448">
        <f>IF(IFERROR(Реестр!$AN300/Реестр!$T300,"")=0,"",IFERROR(Реестр!$AN300/Реестр!$T300,""))</f>
        <v>6.5373563218390798</v>
      </c>
      <c r="AJ300" s="10"/>
      <c r="AK300" s="448" t="str">
        <f>IFERROR(Реестр!$AN300/Реестр!$U300,"")</f>
        <v/>
      </c>
      <c r="AL300" s="594"/>
      <c r="AM300" s="594">
        <v>1143896</v>
      </c>
      <c r="AN300" s="630">
        <f>((T300/(T299+T300)*AE299))</f>
        <v>261.4942528735632</v>
      </c>
      <c r="AO300" s="535">
        <f>IF(IFERROR(AZ300/Реестр!$Y300,"")=0,"",IFERROR(AZ300/Реестр!$Y300,""))</f>
        <v>2.9895170580397847E-2</v>
      </c>
      <c r="AP300" s="4"/>
      <c r="AQ300" s="13"/>
      <c r="AR300" s="752"/>
      <c r="AS300" s="551">
        <f>IF(IFERROR(Реестр!$AI300*1000,"")=0,"",IFERROR(Реестр!$AI300*1000,""))</f>
        <v>6537.35632183908</v>
      </c>
      <c r="AT300" s="5">
        <f>IF(IFERROR(Реестр!$AS300/80,"")=0,"",IFERROR(Реестр!$AS300/80,""))</f>
        <v>81.716954022988503</v>
      </c>
      <c r="AU300" s="4">
        <f t="shared" si="22"/>
        <v>612.29280000000017</v>
      </c>
      <c r="AV300" s="4">
        <f t="shared" si="23"/>
        <v>-350.79854712643697</v>
      </c>
      <c r="AW300" s="4"/>
      <c r="AX300" s="4" t="str">
        <f t="shared" si="24"/>
        <v/>
      </c>
      <c r="AY300" s="4"/>
      <c r="AZ300" s="4">
        <f t="shared" si="25"/>
        <v>261.4942528735632</v>
      </c>
      <c r="BA300" s="4"/>
      <c r="BB300" s="4"/>
      <c r="BC300" s="4">
        <f>VLOOKUP(K300,'Справочные Данные'!$I$2:$J$262,2,0)</f>
        <v>80378</v>
      </c>
      <c r="BD300" s="4" t="str">
        <f>VLOOKUP(BC300,Z_SD_CUSTOMER!$A$2:$K$1599,10,0)</f>
        <v>52</v>
      </c>
      <c r="BE300" s="4" t="str">
        <f>VLOOKUP(BC300,Z_SD_CUSTOMER!$A$2:$L$1599,11,0)</f>
        <v>VOLGA</v>
      </c>
      <c r="BF300" s="4" t="str">
        <f>VLOOKUP(BC300,Z_SD_CUSTOMER!$A$2:$K$1599,11,0)</f>
        <v>VOLGA</v>
      </c>
      <c r="BG300" s="4">
        <v>352</v>
      </c>
      <c r="BH300" s="4"/>
      <c r="BI300" s="494"/>
    </row>
    <row r="301" spans="1:61" s="4" customFormat="1" ht="204" hidden="1">
      <c r="A301" s="2">
        <v>44487</v>
      </c>
      <c r="B301" s="97" t="s">
        <v>55</v>
      </c>
      <c r="C301" s="30" t="s">
        <v>749</v>
      </c>
      <c r="D301" s="51" t="s">
        <v>425</v>
      </c>
      <c r="E301" s="51"/>
      <c r="F301" s="493"/>
      <c r="G301" s="445" t="s">
        <v>737</v>
      </c>
      <c r="H301" s="445" t="s">
        <v>738</v>
      </c>
      <c r="I301" s="445" t="s">
        <v>739</v>
      </c>
      <c r="J301" s="446" t="s">
        <v>740</v>
      </c>
      <c r="K301" s="646" t="s">
        <v>531</v>
      </c>
      <c r="L301" s="3"/>
      <c r="O301" s="4" t="s">
        <v>124</v>
      </c>
      <c r="P301" s="72">
        <v>44488</v>
      </c>
      <c r="Q301" s="4" t="s">
        <v>173</v>
      </c>
      <c r="S301" s="15">
        <v>2</v>
      </c>
      <c r="T301" s="15">
        <v>262</v>
      </c>
      <c r="U301" s="19"/>
      <c r="V301" s="19">
        <v>2005495</v>
      </c>
      <c r="W301" s="23">
        <v>201482685</v>
      </c>
      <c r="Y301" s="23">
        <v>83259.839999999997</v>
      </c>
      <c r="AA301" s="4">
        <v>15200</v>
      </c>
      <c r="AB301" s="4">
        <v>1700</v>
      </c>
      <c r="AE301" s="13">
        <f>IF((Реестр!$AA301+Реестр!$AB301+Реестр!$AD301)=0,"",(Реестр!$AA301+Реестр!$AB301+Реестр!$AD301))</f>
        <v>16900</v>
      </c>
      <c r="AF301" s="6">
        <v>16900</v>
      </c>
      <c r="AG301" s="13" t="str">
        <f>IF(IFERROR((Реестр!$AE301-Реестр!$AF301), "")=0,"",IFERROR(Реестр!$AE301-Реестр!$AF301, ""))</f>
        <v/>
      </c>
      <c r="AH301" s="534" t="str">
        <f>IF(IFERROR((Реестр!$AE301/Реестр!$AF301)-100%, "")=0,"",IFERROR((Реестр!$AE301/Реестр!$AF301)-100%, ""))</f>
        <v/>
      </c>
      <c r="AI301" s="448">
        <f>IF(IFERROR(Реестр!$AN301/Реестр!$T301,"")=0,"",IFERROR(Реестр!$AN301/Реестр!$T301,""))</f>
        <v>29.188255613126081</v>
      </c>
      <c r="AJ301" s="10"/>
      <c r="AK301" s="448" t="str">
        <f>IFERROR(Реестр!$AN301/Реестр!$U301,"")</f>
        <v/>
      </c>
      <c r="AL301" s="594">
        <v>1172428</v>
      </c>
      <c r="AM301" s="594">
        <v>1143897</v>
      </c>
      <c r="AN301" s="630">
        <f>((T301/(T302+T301+T303+T304)*AE301))</f>
        <v>7647.322970639033</v>
      </c>
      <c r="AO301" s="535">
        <f>IF(IFERROR(AZ301/Реестр!$Y301,"")=0,"",IFERROR(AZ301/Реестр!$Y301,""))</f>
        <v>9.1848879011045825E-2</v>
      </c>
      <c r="AQ301" s="13"/>
      <c r="AR301" s="752"/>
      <c r="AS301" s="551">
        <f>IF(IFERROR(Реестр!$AI301*1000,"")=0,"",IFERROR(Реестр!$AI301*1000,""))</f>
        <v>29188.255613126083</v>
      </c>
      <c r="AT301" s="5">
        <f>IF(IFERROR(Реестр!$AS301/80,"")=0,"",IFERROR(Реестр!$AS301/80,""))</f>
        <v>364.85319516407606</v>
      </c>
      <c r="AU301" s="4">
        <f t="shared" si="22"/>
        <v>5828.1887999999999</v>
      </c>
      <c r="AV301" s="4">
        <f t="shared" si="23"/>
        <v>1819.1341706390331</v>
      </c>
      <c r="AX301" s="4" t="str">
        <f t="shared" si="24"/>
        <v/>
      </c>
      <c r="AZ301" s="4">
        <f t="shared" si="25"/>
        <v>7647.322970639033</v>
      </c>
      <c r="BC301" s="4">
        <f>VLOOKUP(K301,'Справочные Данные'!$I$2:$J$262,2,0)</f>
        <v>80358</v>
      </c>
      <c r="BD301" s="4" t="str">
        <f>VLOOKUP(BC301,Z_SD_CUSTOMER!$A$2:$K$1599,10,0)</f>
        <v>50</v>
      </c>
      <c r="BE301" s="4" t="str">
        <f>VLOOKUP(BC301,Z_SD_CUSTOMER!$A$2:$L$1599,11,0)</f>
        <v>CENTRAL</v>
      </c>
      <c r="BF301" s="4" t="str">
        <f>VLOOKUP(BC301,Z_SD_CUSTOMER!$A$2:$K$1599,11,0)</f>
        <v>CENTRAL</v>
      </c>
      <c r="BG301" s="4">
        <v>257247</v>
      </c>
      <c r="BI301" s="493"/>
    </row>
    <row r="302" spans="1:61" s="4" customFormat="1" ht="204" hidden="1">
      <c r="A302" s="2">
        <v>44487</v>
      </c>
      <c r="B302" s="97" t="s">
        <v>55</v>
      </c>
      <c r="C302" s="30"/>
      <c r="D302" s="51" t="s">
        <v>425</v>
      </c>
      <c r="E302" s="51"/>
      <c r="F302" s="493"/>
      <c r="G302" s="445" t="s">
        <v>737</v>
      </c>
      <c r="H302" s="445" t="s">
        <v>738</v>
      </c>
      <c r="I302" s="445" t="s">
        <v>739</v>
      </c>
      <c r="J302" s="446" t="s">
        <v>740</v>
      </c>
      <c r="K302" s="646" t="s">
        <v>531</v>
      </c>
      <c r="L302" s="3"/>
      <c r="P302" s="72"/>
      <c r="S302" s="15">
        <v>1</v>
      </c>
      <c r="T302" s="15">
        <v>33</v>
      </c>
      <c r="U302" s="19"/>
      <c r="V302" s="19">
        <v>2005496</v>
      </c>
      <c r="W302" s="23">
        <v>201482688</v>
      </c>
      <c r="Y302" s="23">
        <v>9924</v>
      </c>
      <c r="AE302" s="13" t="str">
        <f>IF((Реестр!$AA302+Реестр!$AB302+Реестр!$AD302)=0,"",(Реестр!$AA302+Реестр!$AB302+Реестр!$AD302))</f>
        <v/>
      </c>
      <c r="AF302" s="6"/>
      <c r="AG302" s="13" t="str">
        <f>IF(IFERROR((Реестр!$AE302-Реестр!$AF302), "")=0,"",IFERROR(Реестр!$AE302-Реестр!$AF302, ""))</f>
        <v/>
      </c>
      <c r="AH302" s="534" t="str">
        <f>IF(IFERROR((Реестр!$AE302/Реестр!$AF302)-100%, "")=0,"",IFERROR((Реестр!$AE302/Реестр!$AF302)-100%, ""))</f>
        <v/>
      </c>
      <c r="AI302" s="448">
        <f>IF(IFERROR(Реестр!$AN302/Реестр!$T302,"")=0,"",IFERROR(Реестр!$AN302/Реестр!$T302,""))</f>
        <v>29.188255613126078</v>
      </c>
      <c r="AJ302" s="10"/>
      <c r="AK302" s="448" t="str">
        <f>IFERROR(Реестр!$AN302/Реестр!$U302,"")</f>
        <v/>
      </c>
      <c r="AL302" s="594">
        <v>1172428</v>
      </c>
      <c r="AM302" s="594">
        <v>1143897</v>
      </c>
      <c r="AN302" s="630">
        <f>((T302/(T301+T302+T303+T304)*AE301))</f>
        <v>963.21243523316059</v>
      </c>
      <c r="AO302" s="535">
        <f>IF(IFERROR(AZ302/Реестр!$Y302,"")=0,"",IFERROR(AZ302/Реестр!$Y302,""))</f>
        <v>9.7058891095642946E-2</v>
      </c>
      <c r="AQ302" s="13"/>
      <c r="AR302" s="752"/>
      <c r="AS302" s="551">
        <f>IF(IFERROR(Реестр!$AI302*1000,"")=0,"",IFERROR(Реестр!$AI302*1000,""))</f>
        <v>29188.255613126079</v>
      </c>
      <c r="AT302" s="5">
        <f>IF(IFERROR(Реестр!$AS302/80,"")=0,"",IFERROR(Реестр!$AS302/80,""))</f>
        <v>364.853195164076</v>
      </c>
      <c r="AU302" s="4">
        <f t="shared" si="22"/>
        <v>694.68000000000006</v>
      </c>
      <c r="AV302" s="4">
        <f t="shared" si="23"/>
        <v>268.53243523316053</v>
      </c>
      <c r="AX302" s="4" t="str">
        <f t="shared" si="24"/>
        <v/>
      </c>
      <c r="AZ302" s="4">
        <f t="shared" si="25"/>
        <v>963.21243523316059</v>
      </c>
      <c r="BC302" s="4">
        <f>VLOOKUP(K302,'Справочные Данные'!$I$2:$J$262,2,0)</f>
        <v>80358</v>
      </c>
      <c r="BD302" s="4" t="str">
        <f>VLOOKUP(BC302,Z_SD_CUSTOMER!$A$2:$K$1599,10,0)</f>
        <v>50</v>
      </c>
      <c r="BE302" s="4" t="str">
        <f>VLOOKUP(BC302,Z_SD_CUSTOMER!$A$2:$L$1599,11,0)</f>
        <v>CENTRAL</v>
      </c>
      <c r="BF302" s="4" t="str">
        <f>VLOOKUP(BC302,Z_SD_CUSTOMER!$A$2:$K$1599,11,0)</f>
        <v>CENTRAL</v>
      </c>
      <c r="BG302" s="4">
        <v>257247</v>
      </c>
      <c r="BI302" s="493"/>
    </row>
    <row r="303" spans="1:61" s="4" customFormat="1" ht="204" hidden="1">
      <c r="A303" s="2">
        <v>44487</v>
      </c>
      <c r="B303" s="97" t="s">
        <v>55</v>
      </c>
      <c r="C303" s="30"/>
      <c r="D303" s="51" t="s">
        <v>425</v>
      </c>
      <c r="E303" s="51"/>
      <c r="F303" s="493"/>
      <c r="G303" s="445" t="s">
        <v>737</v>
      </c>
      <c r="H303" s="445" t="s">
        <v>738</v>
      </c>
      <c r="I303" s="445" t="s">
        <v>739</v>
      </c>
      <c r="J303" s="446" t="s">
        <v>740</v>
      </c>
      <c r="K303" s="646" t="s">
        <v>531</v>
      </c>
      <c r="L303" s="3"/>
      <c r="P303" s="72"/>
      <c r="S303" s="15">
        <v>1</v>
      </c>
      <c r="T303" s="15">
        <v>16</v>
      </c>
      <c r="U303" s="19"/>
      <c r="V303" s="19">
        <v>2005497</v>
      </c>
      <c r="W303" s="23">
        <v>201482694</v>
      </c>
      <c r="Y303" s="23">
        <v>3484.8</v>
      </c>
      <c r="AE303" s="13" t="str">
        <f>IF((Реестр!$AA303+Реестр!$AB303+Реестр!$AD303)=0,"",(Реестр!$AA303+Реестр!$AB303+Реестр!$AD303))</f>
        <v/>
      </c>
      <c r="AF303" s="6"/>
      <c r="AG303" s="13" t="str">
        <f>IF(IFERROR((Реестр!$AE303-Реестр!$AF303), "")=0,"",IFERROR(Реестр!$AE303-Реестр!$AF303, ""))</f>
        <v/>
      </c>
      <c r="AH303" s="534" t="str">
        <f>IF(IFERROR((Реестр!$AE303/Реестр!$AF303)-100%, "")=0,"",IFERROR((Реестр!$AE303/Реестр!$AF303)-100%, ""))</f>
        <v/>
      </c>
      <c r="AI303" s="448">
        <f>IF(IFERROR(Реестр!$AN303/Реестр!$T303,"")=0,"",IFERROR(Реестр!$AN303/Реестр!$T303,""))</f>
        <v>29.188255613126078</v>
      </c>
      <c r="AJ303" s="10"/>
      <c r="AK303" s="448" t="str">
        <f>IFERROR(Реестр!$AN303/Реестр!$U303,"")</f>
        <v/>
      </c>
      <c r="AL303" s="594">
        <v>1172428</v>
      </c>
      <c r="AM303" s="594">
        <v>1143897</v>
      </c>
      <c r="AN303" s="630">
        <f>((T303/(T304+T303+T301+T302)*AE301))</f>
        <v>467.01208981001724</v>
      </c>
      <c r="AO303" s="535">
        <f>IF(IFERROR(AZ303/Реестр!$Y303,"")=0,"",IFERROR(AZ303/Реестр!$Y303,""))</f>
        <v>0.1340140294450233</v>
      </c>
      <c r="AQ303" s="13"/>
      <c r="AR303" s="752"/>
      <c r="AS303" s="551">
        <f>IF(IFERROR(Реестр!$AI303*1000,"")=0,"",IFERROR(Реестр!$AI303*1000,""))</f>
        <v>29188.255613126079</v>
      </c>
      <c r="AT303" s="5">
        <f>IF(IFERROR(Реестр!$AS303/80,"")=0,"",IFERROR(Реестр!$AS303/80,""))</f>
        <v>364.853195164076</v>
      </c>
      <c r="AU303" s="4">
        <f t="shared" si="22"/>
        <v>243.93600000000004</v>
      </c>
      <c r="AV303" s="4">
        <f t="shared" si="23"/>
        <v>223.07608981001721</v>
      </c>
      <c r="AX303" s="4" t="str">
        <f t="shared" si="24"/>
        <v/>
      </c>
      <c r="AZ303" s="4">
        <f t="shared" si="25"/>
        <v>467.01208981001724</v>
      </c>
      <c r="BC303" s="4">
        <f>VLOOKUP(K303,'Справочные Данные'!$I$2:$J$262,2,0)</f>
        <v>80358</v>
      </c>
      <c r="BD303" s="4" t="str">
        <f>VLOOKUP(BC303,Z_SD_CUSTOMER!$A$2:$K$1599,10,0)</f>
        <v>50</v>
      </c>
      <c r="BE303" s="4" t="str">
        <f>VLOOKUP(BC303,Z_SD_CUSTOMER!$A$2:$L$1599,11,0)</f>
        <v>CENTRAL</v>
      </c>
      <c r="BF303" s="4" t="str">
        <f>VLOOKUP(BC303,Z_SD_CUSTOMER!$A$2:$K$1599,11,0)</f>
        <v>CENTRAL</v>
      </c>
      <c r="BG303" s="4">
        <v>257247</v>
      </c>
      <c r="BI303" s="493"/>
    </row>
    <row r="304" spans="1:61" s="39" customFormat="1" ht="204" hidden="1">
      <c r="A304" s="437">
        <v>44487</v>
      </c>
      <c r="B304" s="438" t="s">
        <v>55</v>
      </c>
      <c r="C304" s="40"/>
      <c r="D304" s="53" t="s">
        <v>425</v>
      </c>
      <c r="E304" s="51"/>
      <c r="F304" s="494"/>
      <c r="G304" s="449" t="s">
        <v>737</v>
      </c>
      <c r="H304" s="449" t="s">
        <v>738</v>
      </c>
      <c r="I304" s="449" t="s">
        <v>739</v>
      </c>
      <c r="J304" s="450" t="s">
        <v>740</v>
      </c>
      <c r="K304" s="646" t="s">
        <v>548</v>
      </c>
      <c r="O304" s="39" t="s">
        <v>127</v>
      </c>
      <c r="P304" s="87">
        <v>44488</v>
      </c>
      <c r="Q304" s="39" t="s">
        <v>126</v>
      </c>
      <c r="S304" s="81">
        <v>2</v>
      </c>
      <c r="T304" s="81">
        <v>268</v>
      </c>
      <c r="U304" s="81"/>
      <c r="V304" s="39">
        <v>2005448</v>
      </c>
      <c r="W304" s="39">
        <v>201482704</v>
      </c>
      <c r="X304" s="47">
        <v>2141093394916</v>
      </c>
      <c r="Y304" s="48">
        <v>69173.039999999994</v>
      </c>
      <c r="Z304" s="4"/>
      <c r="AA304" s="4"/>
      <c r="AB304" s="4"/>
      <c r="AC304" s="4"/>
      <c r="AD304" s="4"/>
      <c r="AE304" s="13" t="str">
        <f>IF((Реестр!$AA304+Реестр!$AB304+Реестр!$AD304)=0,"",(Реестр!$AA304+Реестр!$AB304+Реестр!$AD304))</f>
        <v/>
      </c>
      <c r="AF304" s="4"/>
      <c r="AG304" s="13" t="str">
        <f>IF(IFERROR((Реестр!$AE304-Реестр!$AF304), "")=0,"",IFERROR(Реестр!$AE304-Реестр!$AF304, ""))</f>
        <v/>
      </c>
      <c r="AH304" s="534" t="str">
        <f>IF(IFERROR((Реестр!$AE304/Реестр!$AF304)-100%, "")=0,"",IFERROR((Реестр!$AE304/Реестр!$AF304)-100%, ""))</f>
        <v/>
      </c>
      <c r="AI304" s="448">
        <f>IF(IFERROR(Реестр!$AN304/Реестр!$T304,"")=0,"",IFERROR(Реестр!$AN304/Реестр!$T304,""))</f>
        <v>29.188255613126078</v>
      </c>
      <c r="AJ304" s="10"/>
      <c r="AK304" s="448" t="str">
        <f>IFERROR(Реестр!$AN304/Реестр!$U304,"")</f>
        <v/>
      </c>
      <c r="AL304" s="594">
        <v>1172428</v>
      </c>
      <c r="AM304" s="594">
        <v>1143897</v>
      </c>
      <c r="AN304" s="630">
        <f>((T304/(T303+T304+T301+T302)*AE301))</f>
        <v>7822.4525043177891</v>
      </c>
      <c r="AO304" s="535">
        <f>IF(IFERROR(AZ304/Реестр!$Y304,"")=0,"",IFERROR(AZ304/Реестр!$Y304,""))</f>
        <v>0.11308527866229083</v>
      </c>
      <c r="AP304" s="4"/>
      <c r="AQ304" s="13"/>
      <c r="AR304" s="752"/>
      <c r="AS304" s="551">
        <f>IF(IFERROR(Реестр!$AI304*1000,"")=0,"",IFERROR(Реестр!$AI304*1000,""))</f>
        <v>29188.255613126079</v>
      </c>
      <c r="AT304" s="5">
        <f>IF(IFERROR(Реестр!$AS304/80,"")=0,"",IFERROR(Реестр!$AS304/80,""))</f>
        <v>364.853195164076</v>
      </c>
      <c r="AU304" s="4">
        <f t="shared" si="22"/>
        <v>4842.1127999999999</v>
      </c>
      <c r="AV304" s="4">
        <f t="shared" si="23"/>
        <v>2980.3397043177893</v>
      </c>
      <c r="AW304" s="4"/>
      <c r="AX304" s="4" t="str">
        <f t="shared" si="24"/>
        <v/>
      </c>
      <c r="AY304" s="4"/>
      <c r="AZ304" s="4">
        <f t="shared" si="25"/>
        <v>7822.4525043177891</v>
      </c>
      <c r="BA304" s="4"/>
      <c r="BB304" s="4"/>
      <c r="BC304" s="4">
        <f>VLOOKUP(K304,'Справочные Данные'!$I$2:$J$262,2,0)</f>
        <v>60286</v>
      </c>
      <c r="BD304" s="4" t="str">
        <f>VLOOKUP(BC304,Z_SD_CUSTOMER!$A$2:$K$1599,10,0)</f>
        <v>50</v>
      </c>
      <c r="BE304" s="4" t="str">
        <f>VLOOKUP(BC304,Z_SD_CUSTOMER!$A$2:$L$1599,11,0)</f>
        <v>CENTRAL</v>
      </c>
      <c r="BF304" s="4" t="str">
        <f>VLOOKUP(BC304,Z_SD_CUSTOMER!$A$2:$K$1599,11,0)</f>
        <v>CENTRAL</v>
      </c>
      <c r="BG304" s="4">
        <v>257247</v>
      </c>
      <c r="BH304" s="4"/>
      <c r="BI304" s="494"/>
    </row>
    <row r="305" spans="1:61" s="4" customFormat="1" ht="204" hidden="1">
      <c r="A305" s="2">
        <v>44487</v>
      </c>
      <c r="B305" s="97" t="s">
        <v>56</v>
      </c>
      <c r="C305" s="30" t="s">
        <v>765</v>
      </c>
      <c r="D305" s="51" t="s">
        <v>425</v>
      </c>
      <c r="E305" s="4" t="s">
        <v>2938</v>
      </c>
      <c r="F305" s="493"/>
      <c r="G305" s="451" t="s">
        <v>741</v>
      </c>
      <c r="H305" s="451" t="s">
        <v>742</v>
      </c>
      <c r="I305" s="451" t="s">
        <v>743</v>
      </c>
      <c r="J305" s="452" t="s">
        <v>744</v>
      </c>
      <c r="K305" s="648" t="s">
        <v>510</v>
      </c>
      <c r="M305" s="4" t="s">
        <v>342</v>
      </c>
      <c r="N305" s="461"/>
      <c r="O305" s="4" t="s">
        <v>131</v>
      </c>
      <c r="P305" s="72">
        <v>44488</v>
      </c>
      <c r="Q305" s="4" t="s">
        <v>146</v>
      </c>
      <c r="S305" s="5">
        <v>5</v>
      </c>
      <c r="T305" s="5">
        <v>1313</v>
      </c>
      <c r="U305" s="5"/>
      <c r="V305" s="4">
        <v>2004732</v>
      </c>
      <c r="W305" s="4">
        <v>201481727</v>
      </c>
      <c r="X305" s="19">
        <v>6429081241</v>
      </c>
      <c r="Y305" s="23">
        <v>322722</v>
      </c>
      <c r="AA305" s="4">
        <v>15200</v>
      </c>
      <c r="AC305" s="4">
        <f>2090*5</f>
        <v>10450</v>
      </c>
      <c r="AE305" s="13">
        <f>IF((Реестр!$AA305+Реестр!$AB305+Реестр!$AD305)=0,"",(Реестр!$AA305+Реестр!$AB305+Реестр!$AD305))</f>
        <v>15200</v>
      </c>
      <c r="AF305" s="4">
        <v>15200</v>
      </c>
      <c r="AG305" s="13" t="str">
        <f>IF(IFERROR((Реестр!$AE305-Реестр!$AF305), "")=0,"",IFERROR(Реестр!$AE305-Реестр!$AF305, ""))</f>
        <v/>
      </c>
      <c r="AH305" s="534" t="str">
        <f>IF(IFERROR((Реестр!$AE305/Реестр!$AF305)-100%, "")=0,"",IFERROR((Реестр!$AE305/Реестр!$AF305)-100%, ""))</f>
        <v/>
      </c>
      <c r="AI305" s="448">
        <f>IF(IFERROR(Реестр!$AN305/Реестр!$T305,"")=0,"",IFERROR(Реестр!$AN305/Реестр!$T305,""))</f>
        <v>6.106870229007634</v>
      </c>
      <c r="AJ305" s="10"/>
      <c r="AK305" s="448" t="str">
        <f>IFERROR(Реестр!$AN305/Реестр!$U305,"")</f>
        <v/>
      </c>
      <c r="AL305" s="594" t="s">
        <v>1209</v>
      </c>
      <c r="AM305" s="594" t="s">
        <v>1210</v>
      </c>
      <c r="AN305" s="630">
        <f>((T305/(T306+T305+T307+T308)*AE305))</f>
        <v>8018.320610687023</v>
      </c>
      <c r="AO305" s="535">
        <f>IF(IFERROR(AZ305/Реестр!$Y305,"")=0,"",IFERROR(AZ305/Реестр!$Y305,""))</f>
        <v>5.7226717145676537E-2</v>
      </c>
      <c r="AQ305" s="13"/>
      <c r="AR305" s="752"/>
      <c r="AS305" s="551">
        <f>IF(IFERROR(Реестр!$AI305*1000,"")=0,"",IFERROR(Реестр!$AI305*1000,""))</f>
        <v>6106.8702290076344</v>
      </c>
      <c r="AT305" s="5">
        <f>IF(IFERROR(Реестр!$AS305/80,"")=0,"",IFERROR(Реестр!$AS305/80,""))</f>
        <v>76.335877862595424</v>
      </c>
      <c r="AU305" s="4">
        <f t="shared" si="22"/>
        <v>22590.54</v>
      </c>
      <c r="AV305" s="4">
        <f t="shared" si="23"/>
        <v>-14572.219389312977</v>
      </c>
      <c r="AX305" s="4">
        <f t="shared" si="24"/>
        <v>10450</v>
      </c>
      <c r="AY305" s="630">
        <f>((T305/(T305))*AC305)</f>
        <v>10450</v>
      </c>
      <c r="AZ305" s="4">
        <f t="shared" si="25"/>
        <v>18468.320610687024</v>
      </c>
      <c r="BC305" s="4">
        <f>VLOOKUP(K305,'Справочные Данные'!$I$2:$J$262,2,0)</f>
        <v>80347</v>
      </c>
      <c r="BD305" s="4" t="str">
        <f>VLOOKUP(BC305,Z_SD_CUSTOMER!$A$2:$K$1599,10,0)</f>
        <v>46</v>
      </c>
      <c r="BE305" s="4" t="str">
        <f>VLOOKUP(BC305,Z_SD_CUSTOMER!$A$2:$L$1599,11,0)</f>
        <v>CENTRAL</v>
      </c>
      <c r="BF305" s="4" t="str">
        <f>VLOOKUP(BC305,Z_SD_CUSTOMER!$A$2:$K$1599,11,0)</f>
        <v>CENTRAL</v>
      </c>
      <c r="BG305" s="4">
        <v>257247</v>
      </c>
      <c r="BI305" s="493"/>
    </row>
    <row r="306" spans="1:61" s="4" customFormat="1" ht="204" hidden="1">
      <c r="A306" s="2">
        <v>44487</v>
      </c>
      <c r="B306" s="97" t="s">
        <v>56</v>
      </c>
      <c r="C306" s="30"/>
      <c r="D306" s="51" t="s">
        <v>425</v>
      </c>
      <c r="E306" s="4" t="s">
        <v>2938</v>
      </c>
      <c r="F306" s="493"/>
      <c r="G306" s="451" t="s">
        <v>741</v>
      </c>
      <c r="H306" s="451" t="s">
        <v>742</v>
      </c>
      <c r="I306" s="451" t="s">
        <v>743</v>
      </c>
      <c r="J306" s="452" t="s">
        <v>744</v>
      </c>
      <c r="K306" s="648" t="s">
        <v>510</v>
      </c>
      <c r="M306" s="4" t="s">
        <v>385</v>
      </c>
      <c r="N306" s="461"/>
      <c r="P306" s="72"/>
      <c r="S306" s="5">
        <v>1</v>
      </c>
      <c r="T306" s="5">
        <v>277</v>
      </c>
      <c r="U306" s="5"/>
      <c r="V306" s="4">
        <v>2005262</v>
      </c>
      <c r="W306" s="4">
        <v>201482178</v>
      </c>
      <c r="X306" s="19">
        <v>6429361089</v>
      </c>
      <c r="Y306" s="23">
        <v>67832.639999999999</v>
      </c>
      <c r="AC306" s="4">
        <v>2090</v>
      </c>
      <c r="AE306" s="13" t="str">
        <f>IF((Реестр!$AA306+Реестр!$AB306+Реестр!$AD306)=0,"",(Реестр!$AA306+Реестр!$AB306+Реестр!$AD306))</f>
        <v/>
      </c>
      <c r="AG306" s="13" t="str">
        <f>IF(IFERROR((Реестр!$AE306-Реестр!$AF306), "")=0,"",IFERROR(Реестр!$AE306-Реестр!$AF306, ""))</f>
        <v/>
      </c>
      <c r="AH306" s="534" t="str">
        <f>IF(IFERROR((Реестр!$AE306/Реестр!$AF306)-100%, "")=0,"",IFERROR((Реестр!$AE306/Реестр!$AF306)-100%, ""))</f>
        <v/>
      </c>
      <c r="AI306" s="448">
        <f>IF(IFERROR(Реестр!$AN306/Реестр!$T306,"")=0,"",IFERROR(Реестр!$AN306/Реестр!$T306,""))</f>
        <v>6.106870229007634</v>
      </c>
      <c r="AJ306" s="10"/>
      <c r="AK306" s="448" t="str">
        <f>IFERROR(Реестр!$AN306/Реестр!$U306,"")</f>
        <v/>
      </c>
      <c r="AL306" s="594" t="s">
        <v>1211</v>
      </c>
      <c r="AM306" s="594" t="s">
        <v>1214</v>
      </c>
      <c r="AN306" s="630">
        <f>((T306/(T305+T306+T307+T308)*AE305))</f>
        <v>1691.6030534351146</v>
      </c>
      <c r="AO306" s="535">
        <f>IF(IFERROR(AZ306/Реестр!$Y306,"")=0,"",IFERROR(AZ306/Реестр!$Y306,""))</f>
        <v>5.5749017780158859E-2</v>
      </c>
      <c r="AQ306" s="13"/>
      <c r="AR306" s="752"/>
      <c r="AS306" s="551">
        <f>IF(IFERROR(Реестр!$AI306*1000,"")=0,"",IFERROR(Реестр!$AI306*1000,""))</f>
        <v>6106.8702290076344</v>
      </c>
      <c r="AT306" s="5">
        <f>IF(IFERROR(Реестр!$AS306/80,"")=0,"",IFERROR(Реестр!$AS306/80,""))</f>
        <v>76.335877862595424</v>
      </c>
      <c r="AU306" s="4">
        <f t="shared" si="22"/>
        <v>4748.2848000000004</v>
      </c>
      <c r="AV306" s="4">
        <f t="shared" si="23"/>
        <v>-3056.6817465648855</v>
      </c>
      <c r="AX306" s="4">
        <f t="shared" si="24"/>
        <v>2090</v>
      </c>
      <c r="AY306" s="630">
        <f>((T306/(T306))*AC306)</f>
        <v>2090</v>
      </c>
      <c r="AZ306" s="4">
        <f t="shared" si="25"/>
        <v>3781.6030534351148</v>
      </c>
      <c r="BC306" s="4">
        <f>VLOOKUP(K306,'Справочные Данные'!$I$2:$J$262,2,0)</f>
        <v>80347</v>
      </c>
      <c r="BD306" s="4" t="str">
        <f>VLOOKUP(BC306,Z_SD_CUSTOMER!$A$2:$K$1599,10,0)</f>
        <v>46</v>
      </c>
      <c r="BE306" s="4" t="str">
        <f>VLOOKUP(BC306,Z_SD_CUSTOMER!$A$2:$L$1599,11,0)</f>
        <v>CENTRAL</v>
      </c>
      <c r="BF306" s="4" t="str">
        <f>VLOOKUP(BC306,Z_SD_CUSTOMER!$A$2:$K$1599,11,0)</f>
        <v>CENTRAL</v>
      </c>
      <c r="BG306" s="4">
        <v>257247</v>
      </c>
      <c r="BI306" s="493"/>
    </row>
    <row r="307" spans="1:61" s="4" customFormat="1" ht="204" hidden="1">
      <c r="A307" s="2">
        <v>44487</v>
      </c>
      <c r="B307" s="97" t="s">
        <v>56</v>
      </c>
      <c r="C307" s="30"/>
      <c r="D307" s="51" t="s">
        <v>425</v>
      </c>
      <c r="E307" s="4" t="s">
        <v>2938</v>
      </c>
      <c r="F307" s="493"/>
      <c r="G307" s="451" t="s">
        <v>741</v>
      </c>
      <c r="H307" s="451" t="s">
        <v>742</v>
      </c>
      <c r="I307" s="451" t="s">
        <v>743</v>
      </c>
      <c r="J307" s="452" t="s">
        <v>744</v>
      </c>
      <c r="K307" s="646" t="s">
        <v>453</v>
      </c>
      <c r="M307" s="72">
        <v>44489</v>
      </c>
      <c r="N307" s="72"/>
      <c r="P307" s="72"/>
      <c r="S307" s="5">
        <v>1</v>
      </c>
      <c r="T307" s="5">
        <v>225</v>
      </c>
      <c r="U307" s="5"/>
      <c r="V307" s="4">
        <v>2005501</v>
      </c>
      <c r="W307" s="19">
        <v>201482810</v>
      </c>
      <c r="X307" s="19" t="s">
        <v>419</v>
      </c>
      <c r="Y307" s="23">
        <v>55546.559999999998</v>
      </c>
      <c r="AC307" s="4">
        <v>2250</v>
      </c>
      <c r="AE307" s="13" t="str">
        <f>IF((Реестр!$AA307+Реестр!$AB307+Реестр!$AD307)=0,"",(Реестр!$AA307+Реестр!$AB307+Реестр!$AD307))</f>
        <v/>
      </c>
      <c r="AG307" s="13" t="str">
        <f>IF(IFERROR((Реестр!$AE307-Реестр!$AF307), "")=0,"",IFERROR(Реестр!$AE307-Реестр!$AF307, ""))</f>
        <v/>
      </c>
      <c r="AH307" s="534" t="str">
        <f>IF(IFERROR((Реестр!$AE307/Реестр!$AF307)-100%, "")=0,"",IFERROR((Реестр!$AE307/Реестр!$AF307)-100%, ""))</f>
        <v/>
      </c>
      <c r="AI307" s="448">
        <f>IF(IFERROR(Реестр!$AN307/Реестр!$T307,"")=0,"",IFERROR(Реестр!$AN307/Реестр!$T307,""))</f>
        <v>6.1068702290076331</v>
      </c>
      <c r="AJ307" s="10"/>
      <c r="AK307" s="448" t="str">
        <f>IFERROR(Реестр!$AN307/Реестр!$U307,"")</f>
        <v/>
      </c>
      <c r="AL307" s="594" t="s">
        <v>1212</v>
      </c>
      <c r="AM307" s="594" t="s">
        <v>1215</v>
      </c>
      <c r="AN307" s="630">
        <f>((T307/(T308+T307+T305+T306)*AE305))</f>
        <v>1374.0458015267175</v>
      </c>
      <c r="AO307" s="535">
        <f>IF(IFERROR(AZ307/Реестр!$Y307,"")=0,"",IFERROR(AZ307/Реестр!$Y307,""))</f>
        <v>6.5243388636969019E-2</v>
      </c>
      <c r="AQ307" s="13"/>
      <c r="AR307" s="752"/>
      <c r="AS307" s="551">
        <f>IF(IFERROR(Реестр!$AI307*1000,"")=0,"",IFERROR(Реестр!$AI307*1000,""))</f>
        <v>6106.8702290076335</v>
      </c>
      <c r="AT307" s="5">
        <f>IF(IFERROR(Реестр!$AS307/80,"")=0,"",IFERROR(Реестр!$AS307/80,""))</f>
        <v>76.335877862595424</v>
      </c>
      <c r="AU307" s="4">
        <f t="shared" si="22"/>
        <v>3888.2592000000004</v>
      </c>
      <c r="AV307" s="4">
        <f t="shared" si="23"/>
        <v>-2514.2133984732827</v>
      </c>
      <c r="AX307" s="4">
        <f t="shared" si="24"/>
        <v>2250</v>
      </c>
      <c r="AY307" s="630">
        <f>((T307/(T307))*AC307)</f>
        <v>2250</v>
      </c>
      <c r="AZ307" s="4">
        <f t="shared" si="25"/>
        <v>3624.0458015267177</v>
      </c>
      <c r="BC307" s="4">
        <f>VLOOKUP(K307,'Справочные Данные'!$I$2:$J$262,2,0)</f>
        <v>63867</v>
      </c>
      <c r="BD307" s="4" t="str">
        <f>VLOOKUP(BC307,Z_SD_CUSTOMER!$A$2:$K$1599,10,0)</f>
        <v>50</v>
      </c>
      <c r="BE307" s="4" t="str">
        <f>VLOOKUP(BC307,Z_SD_CUSTOMER!$A$2:$L$1599,11,0)</f>
        <v>CENTRAL</v>
      </c>
      <c r="BF307" s="4" t="str">
        <f>VLOOKUP(BC307,Z_SD_CUSTOMER!$A$2:$K$1599,11,0)</f>
        <v>CENTRAL</v>
      </c>
      <c r="BG307" s="4">
        <v>257247</v>
      </c>
      <c r="BI307" s="493"/>
    </row>
    <row r="308" spans="1:61" s="4" customFormat="1" ht="204" hidden="1">
      <c r="A308" s="2">
        <v>44487</v>
      </c>
      <c r="B308" s="97" t="s">
        <v>56</v>
      </c>
      <c r="C308" s="30"/>
      <c r="D308" s="51" t="s">
        <v>425</v>
      </c>
      <c r="E308" s="4" t="s">
        <v>2938</v>
      </c>
      <c r="F308" s="493"/>
      <c r="G308" s="451" t="s">
        <v>741</v>
      </c>
      <c r="H308" s="451" t="s">
        <v>742</v>
      </c>
      <c r="I308" s="451" t="s">
        <v>743</v>
      </c>
      <c r="J308" s="452" t="s">
        <v>744</v>
      </c>
      <c r="K308" s="646" t="s">
        <v>465</v>
      </c>
      <c r="M308" s="72">
        <v>44489</v>
      </c>
      <c r="N308" s="72"/>
      <c r="P308" s="72"/>
      <c r="S308" s="5">
        <v>3</v>
      </c>
      <c r="T308" s="5">
        <v>674</v>
      </c>
      <c r="U308" s="5"/>
      <c r="V308" s="4">
        <v>2005520</v>
      </c>
      <c r="W308" s="4">
        <v>201482809</v>
      </c>
      <c r="X308" s="19" t="s">
        <v>420</v>
      </c>
      <c r="Y308" s="23">
        <v>166639.67999999999</v>
      </c>
      <c r="AC308" s="4">
        <f>2140*3</f>
        <v>6420</v>
      </c>
      <c r="AE308" s="13" t="str">
        <f>IF((Реестр!$AA308+Реестр!$AB308+Реестр!$AD308)=0,"",(Реестр!$AA308+Реестр!$AB308+Реестр!$AD308))</f>
        <v/>
      </c>
      <c r="AG308" s="13" t="str">
        <f>IF(IFERROR((Реестр!$AE308-Реестр!$AF308), "")=0,"",IFERROR(Реестр!$AE308-Реестр!$AF308, ""))</f>
        <v/>
      </c>
      <c r="AH308" s="534" t="str">
        <f>IF(IFERROR((Реестр!$AE308/Реестр!$AF308)-100%, "")=0,"",IFERROR((Реестр!$AE308/Реестр!$AF308)-100%, ""))</f>
        <v/>
      </c>
      <c r="AI308" s="448">
        <f>IF(IFERROR(Реестр!$AN308/Реестр!$T308,"")=0,"",IFERROR(Реестр!$AN308/Реестр!$T308,""))</f>
        <v>6.106870229007634</v>
      </c>
      <c r="AJ308" s="10"/>
      <c r="AK308" s="448" t="str">
        <f>IFERROR(Реестр!$AN308/Реестр!$U308,"")</f>
        <v/>
      </c>
      <c r="AL308" s="594" t="s">
        <v>1213</v>
      </c>
      <c r="AM308" s="594" t="s">
        <v>1216</v>
      </c>
      <c r="AN308" s="630">
        <f>((T308/(T307+T308+T305+T306)*AE305))</f>
        <v>4116.0305343511454</v>
      </c>
      <c r="AO308" s="535">
        <f>IF(IFERROR(AZ308/Реестр!$Y308,"")=0,"",IFERROR(AZ308/Реестр!$Y308,""))</f>
        <v>6.3226420828167373E-2</v>
      </c>
      <c r="AQ308" s="13"/>
      <c r="AR308" s="752"/>
      <c r="AS308" s="551">
        <f>IF(IFERROR(Реестр!$AI308*1000,"")=0,"",IFERROR(Реестр!$AI308*1000,""))</f>
        <v>6106.8702290076344</v>
      </c>
      <c r="AT308" s="5">
        <f>IF(IFERROR(Реестр!$AS308/80,"")=0,"",IFERROR(Реестр!$AS308/80,""))</f>
        <v>76.335877862595424</v>
      </c>
      <c r="AU308" s="4">
        <f t="shared" si="22"/>
        <v>11664.777600000001</v>
      </c>
      <c r="AV308" s="4">
        <f t="shared" si="23"/>
        <v>-7548.7470656488558</v>
      </c>
      <c r="AX308" s="4">
        <f t="shared" si="24"/>
        <v>6420</v>
      </c>
      <c r="AY308" s="630">
        <f>((T308/(T308))*AC308)</f>
        <v>6420</v>
      </c>
      <c r="AZ308" s="4">
        <f t="shared" si="25"/>
        <v>10536.030534351146</v>
      </c>
      <c r="BC308" s="4">
        <f>VLOOKUP(K308,'Справочные Данные'!$I$2:$J$262,2,0)</f>
        <v>64255</v>
      </c>
      <c r="BD308" s="4" t="str">
        <f>VLOOKUP(BC308,Z_SD_CUSTOMER!$A$2:$K$1599,10,0)</f>
        <v>50</v>
      </c>
      <c r="BE308" s="4" t="str">
        <f>VLOOKUP(BC308,Z_SD_CUSTOMER!$A$2:$L$1599,11,0)</f>
        <v>CENTRAL</v>
      </c>
      <c r="BF308" s="4" t="str">
        <f>VLOOKUP(BC308,Z_SD_CUSTOMER!$A$2:$K$1599,11,0)</f>
        <v>CENTRAL</v>
      </c>
      <c r="BG308" s="4">
        <v>257247</v>
      </c>
      <c r="BI308" s="493"/>
    </row>
    <row r="309" spans="1:61" s="77" customFormat="1" ht="409.6" hidden="1">
      <c r="A309" s="176">
        <v>44487</v>
      </c>
      <c r="B309" s="453" t="s">
        <v>60</v>
      </c>
      <c r="C309" s="108" t="s">
        <v>770</v>
      </c>
      <c r="D309" s="201" t="s">
        <v>257</v>
      </c>
      <c r="E309" s="51"/>
      <c r="F309" s="507" t="s">
        <v>736</v>
      </c>
      <c r="G309" s="78" t="s">
        <v>733</v>
      </c>
      <c r="H309" s="78" t="s">
        <v>734</v>
      </c>
      <c r="I309" s="78">
        <v>525619714447</v>
      </c>
      <c r="J309" s="454" t="s">
        <v>735</v>
      </c>
      <c r="K309" s="646" t="s">
        <v>434</v>
      </c>
      <c r="L309" s="78"/>
      <c r="M309" s="78"/>
      <c r="N309" s="78"/>
      <c r="O309" s="78" t="s">
        <v>412</v>
      </c>
      <c r="P309" s="154">
        <v>44488</v>
      </c>
      <c r="Q309" s="78" t="s">
        <v>173</v>
      </c>
      <c r="R309" s="78"/>
      <c r="S309" s="79">
        <v>8</v>
      </c>
      <c r="T309" s="79">
        <v>1055</v>
      </c>
      <c r="U309" s="80"/>
      <c r="V309" s="16">
        <v>2005260</v>
      </c>
      <c r="W309" s="77">
        <v>201483081</v>
      </c>
      <c r="X309" s="16"/>
      <c r="Y309" s="17">
        <v>224422.02</v>
      </c>
      <c r="Z309" s="4"/>
      <c r="AA309" s="4">
        <v>15254</v>
      </c>
      <c r="AB309" s="4"/>
      <c r="AC309" s="4"/>
      <c r="AD309" s="4"/>
      <c r="AE309" s="13">
        <f>IF((Реестр!$AA309+Реестр!$AB309+Реестр!$AD309)=0,"",(Реестр!$AA309+Реестр!$AB309+Реестр!$AD309))</f>
        <v>15254</v>
      </c>
      <c r="AF309" s="4">
        <v>15254</v>
      </c>
      <c r="AG309" s="13" t="str">
        <f>IF(IFERROR((Реестр!$AE309-Реестр!$AF309), "")=0,"",IFERROR(Реестр!$AE309-Реестр!$AF309, ""))</f>
        <v/>
      </c>
      <c r="AH309" s="534" t="str">
        <f>IF(IFERROR((Реестр!$AE309/Реестр!$AF309)-100%, "")=0,"",IFERROR((Реестр!$AE309/Реестр!$AF309)-100%, ""))</f>
        <v/>
      </c>
      <c r="AI309" s="448">
        <f>IF(IFERROR(Реестр!$AN309/Реестр!$T309,"")=0,"",IFERROR(Реестр!$AN309/Реестр!$T309,""))</f>
        <v>14.458767772511848</v>
      </c>
      <c r="AJ309" s="10"/>
      <c r="AK309" s="448" t="str">
        <f>IFERROR(Реестр!$AN309/Реестр!$U309,"")</f>
        <v/>
      </c>
      <c r="AL309" s="594">
        <v>1172434</v>
      </c>
      <c r="AM309" s="594">
        <v>1143903</v>
      </c>
      <c r="AN309" s="630">
        <f>((T309/(T309))*AE309)</f>
        <v>15254</v>
      </c>
      <c r="AO309" s="535">
        <f>IF(IFERROR(AZ309/Реестр!$Y309,"")=0,"",IFERROR(AZ309/Реестр!$Y309,""))</f>
        <v>6.7970157295616535E-2</v>
      </c>
      <c r="AP309" s="4"/>
      <c r="AQ309" s="13"/>
      <c r="AR309" s="752"/>
      <c r="AS309" s="551">
        <f>IF(IFERROR(Реестр!$AI309*1000,"")=0,"",IFERROR(Реестр!$AI309*1000,""))</f>
        <v>14458.767772511848</v>
      </c>
      <c r="AT309" s="5">
        <f>IF(IFERROR(Реестр!$AS309/80,"")=0,"",IFERROR(Реестр!$AS309/80,""))</f>
        <v>180.73459715639811</v>
      </c>
      <c r="AU309" s="4">
        <f t="shared" si="22"/>
        <v>15709.5414</v>
      </c>
      <c r="AV309" s="4">
        <f t="shared" si="23"/>
        <v>-455.54140000000007</v>
      </c>
      <c r="AW309" s="4"/>
      <c r="AX309" s="4" t="str">
        <f t="shared" si="24"/>
        <v/>
      </c>
      <c r="AY309" s="4"/>
      <c r="AZ309" s="4">
        <f t="shared" si="25"/>
        <v>15254</v>
      </c>
      <c r="BA309" s="4"/>
      <c r="BB309" s="4"/>
      <c r="BC309" s="4">
        <f>VLOOKUP(K309,'Справочные Данные'!$I$2:$J$262,2,0)</f>
        <v>71316</v>
      </c>
      <c r="BD309" s="4" t="str">
        <f>VLOOKUP(BC309,Z_SD_CUSTOMER!$A$2:$K$1599,10,0)</f>
        <v>50</v>
      </c>
      <c r="BE309" s="4" t="str">
        <f>VLOOKUP(BC309,Z_SD_CUSTOMER!$A$2:$L$1599,11,0)</f>
        <v>CENTRAL</v>
      </c>
      <c r="BF309" s="4" t="str">
        <f>VLOOKUP(BC309,Z_SD_CUSTOMER!$A$2:$K$1599,11,0)</f>
        <v>CENTRAL</v>
      </c>
      <c r="BG309" s="4">
        <v>352</v>
      </c>
      <c r="BH309" s="4"/>
    </row>
    <row r="310" spans="1:61" s="4" customFormat="1" ht="165.75" hidden="1">
      <c r="A310" s="2">
        <v>44487</v>
      </c>
      <c r="B310" s="97" t="s">
        <v>58</v>
      </c>
      <c r="C310" s="30" t="s">
        <v>756</v>
      </c>
      <c r="D310" s="51" t="s">
        <v>425</v>
      </c>
      <c r="E310" s="51"/>
      <c r="F310" s="493"/>
      <c r="G310" s="455" t="s">
        <v>745</v>
      </c>
      <c r="H310" s="455" t="s">
        <v>746</v>
      </c>
      <c r="I310" s="455" t="s">
        <v>747</v>
      </c>
      <c r="J310" s="456" t="s">
        <v>748</v>
      </c>
      <c r="K310" s="646" t="s">
        <v>573</v>
      </c>
      <c r="L310" s="4" t="s">
        <v>718</v>
      </c>
      <c r="O310" s="4" t="s">
        <v>101</v>
      </c>
      <c r="P310" s="72">
        <v>44488</v>
      </c>
      <c r="S310" s="5">
        <f>2+1</f>
        <v>3</v>
      </c>
      <c r="T310" s="5">
        <f>629+100</f>
        <v>729</v>
      </c>
      <c r="U310" s="5"/>
      <c r="V310" s="19">
        <v>2005458</v>
      </c>
      <c r="W310" s="457">
        <v>201482440</v>
      </c>
      <c r="X310" s="19"/>
      <c r="Y310" s="23">
        <f>141691.08+43714</f>
        <v>185405.08</v>
      </c>
      <c r="AA310" s="4">
        <v>15200</v>
      </c>
      <c r="AB310" s="4">
        <v>1700</v>
      </c>
      <c r="AE310" s="13">
        <f>IF((Реестр!$AA310+Реестр!$AB310+Реестр!$AD310)=0,"",(Реестр!$AA310+Реестр!$AB310+Реестр!$AD310))</f>
        <v>16900</v>
      </c>
      <c r="AF310" s="4">
        <v>16900</v>
      </c>
      <c r="AG310" s="13" t="str">
        <f>IF(IFERROR((Реестр!$AE310-Реестр!$AF310), "")=0,"",IFERROR(Реестр!$AE310-Реестр!$AF310, ""))</f>
        <v/>
      </c>
      <c r="AH310" s="534" t="str">
        <f>IF(IFERROR((Реестр!$AE310/Реестр!$AF310)-100%, "")=0,"",IFERROR((Реестр!$AE310/Реестр!$AF310)-100%, ""))</f>
        <v/>
      </c>
      <c r="AI310" s="448">
        <f>IF(IFERROR(Реестр!$AN310/Реестр!$T310,"")=0,"",IFERROR(Реестр!$AN310/Реестр!$T310,""))</f>
        <v>18.777777777777779</v>
      </c>
      <c r="AJ310" s="10"/>
      <c r="AK310" s="448" t="str">
        <f>IFERROR(Реестр!$AN310/Реестр!$U310,"")</f>
        <v/>
      </c>
      <c r="AL310" s="594">
        <v>1172435</v>
      </c>
      <c r="AM310" s="594">
        <v>1143904</v>
      </c>
      <c r="AN310" s="630">
        <f>((T310/(T311+T310)*AE310))</f>
        <v>13689</v>
      </c>
      <c r="AO310" s="535">
        <f>IF(IFERROR(AZ310/Реестр!$Y310,"")=0,"",IFERROR(AZ310/Реестр!$Y310,""))</f>
        <v>7.3832928418142596E-2</v>
      </c>
      <c r="AQ310" s="13"/>
      <c r="AR310" s="752"/>
      <c r="AS310" s="551">
        <f>IF(IFERROR(Реестр!$AI310*1000,"")=0,"",IFERROR(Реестр!$AI310*1000,""))</f>
        <v>18777.777777777777</v>
      </c>
      <c r="AT310" s="5">
        <f>IF(IFERROR(Реестр!$AS310/80,"")=0,"",IFERROR(Реестр!$AS310/80,""))</f>
        <v>234.72222222222223</v>
      </c>
      <c r="AU310" s="4">
        <f t="shared" si="22"/>
        <v>12978.355600000001</v>
      </c>
      <c r="AV310" s="4">
        <f t="shared" si="23"/>
        <v>710.64439999999922</v>
      </c>
      <c r="AX310" s="4" t="str">
        <f t="shared" si="24"/>
        <v/>
      </c>
      <c r="AZ310" s="4">
        <f t="shared" si="25"/>
        <v>13689</v>
      </c>
      <c r="BC310" s="4">
        <f>VLOOKUP(K310,'Справочные Данные'!$I$2:$J$262,2,0)</f>
        <v>63742</v>
      </c>
      <c r="BD310" s="4" t="str">
        <f>VLOOKUP(BC310,Z_SD_CUSTOMER!$A$2:$K$1599,10,0)</f>
        <v>50</v>
      </c>
      <c r="BE310" s="4" t="str">
        <f>VLOOKUP(BC310,Z_SD_CUSTOMER!$A$2:$L$1599,11,0)</f>
        <v>CENTRAL</v>
      </c>
      <c r="BF310" s="4" t="str">
        <f>VLOOKUP(BC310,Z_SD_CUSTOMER!$A$2:$K$1599,11,0)</f>
        <v>CENTRAL</v>
      </c>
      <c r="BG310" s="4">
        <v>257247</v>
      </c>
      <c r="BI310" s="493"/>
    </row>
    <row r="311" spans="1:61" s="4" customFormat="1" ht="165.75" hidden="1">
      <c r="A311" s="2">
        <v>44487</v>
      </c>
      <c r="B311" s="97" t="s">
        <v>58</v>
      </c>
      <c r="C311" s="30"/>
      <c r="D311" s="51" t="s">
        <v>425</v>
      </c>
      <c r="E311" s="51"/>
      <c r="F311" s="493"/>
      <c r="G311" s="455" t="s">
        <v>745</v>
      </c>
      <c r="H311" s="455" t="s">
        <v>746</v>
      </c>
      <c r="I311" s="455" t="s">
        <v>747</v>
      </c>
      <c r="J311" s="456" t="s">
        <v>748</v>
      </c>
      <c r="K311" s="646" t="s">
        <v>552</v>
      </c>
      <c r="O311" s="4" t="s">
        <v>411</v>
      </c>
      <c r="P311" s="72">
        <v>44488</v>
      </c>
      <c r="Q311" s="4" t="s">
        <v>50</v>
      </c>
      <c r="S311" s="5">
        <v>2</v>
      </c>
      <c r="T311" s="5">
        <v>171</v>
      </c>
      <c r="U311" s="5"/>
      <c r="V311" s="4">
        <v>2005447</v>
      </c>
      <c r="W311" s="4">
        <v>201482703</v>
      </c>
      <c r="X311" s="19">
        <v>2141093394915</v>
      </c>
      <c r="Y311" s="23">
        <v>43844.28</v>
      </c>
      <c r="AE311" s="13" t="str">
        <f>IF((Реестр!$AA311+Реестр!$AB311+Реестр!$AD311)=0,"",(Реестр!$AA311+Реестр!$AB311+Реестр!$AD311))</f>
        <v/>
      </c>
      <c r="AG311" s="13" t="str">
        <f>IF(IFERROR((Реестр!$AE311-Реестр!$AF311), "")=0,"",IFERROR(Реестр!$AE311-Реестр!$AF311, ""))</f>
        <v/>
      </c>
      <c r="AH311" s="534" t="str">
        <f>IF(IFERROR((Реестр!$AE311/Реестр!$AF311)-100%, "")=0,"",IFERROR((Реестр!$AE311/Реестр!$AF311)-100%, ""))</f>
        <v/>
      </c>
      <c r="AI311" s="448">
        <f>IF(IFERROR(Реестр!$AN311/Реестр!$T311,"")=0,"",IFERROR(Реестр!$AN311/Реестр!$T311,""))</f>
        <v>18.777777777777779</v>
      </c>
      <c r="AJ311" s="10"/>
      <c r="AK311" s="448" t="str">
        <f>IFERROR(Реестр!$AN311/Реестр!$U311,"")</f>
        <v/>
      </c>
      <c r="AL311" s="594">
        <v>1172435</v>
      </c>
      <c r="AM311" s="594">
        <v>1143904</v>
      </c>
      <c r="AN311" s="630">
        <f>((T311/(T310+T311)*AE310))</f>
        <v>3211</v>
      </c>
      <c r="AO311" s="535">
        <f>IF(IFERROR(AZ311/Реестр!$Y311,"")=0,"",IFERROR(AZ311/Реестр!$Y311,""))</f>
        <v>7.323646322849868E-2</v>
      </c>
      <c r="AQ311" s="13"/>
      <c r="AR311" s="752"/>
      <c r="AS311" s="551">
        <f>IF(IFERROR(Реестр!$AI311*1000,"")=0,"",IFERROR(Реестр!$AI311*1000,""))</f>
        <v>18777.777777777777</v>
      </c>
      <c r="AT311" s="5">
        <f>IF(IFERROR(Реестр!$AS311/80,"")=0,"",IFERROR(Реестр!$AS311/80,""))</f>
        <v>234.72222222222223</v>
      </c>
      <c r="AU311" s="4">
        <f t="shared" si="22"/>
        <v>3069.0996</v>
      </c>
      <c r="AV311" s="4">
        <f t="shared" si="23"/>
        <v>141.90039999999999</v>
      </c>
      <c r="AX311" s="4" t="str">
        <f t="shared" si="24"/>
        <v/>
      </c>
      <c r="AZ311" s="4">
        <f t="shared" si="25"/>
        <v>3211</v>
      </c>
      <c r="BC311" s="4">
        <f>VLOOKUP(K311,'Справочные Данные'!$I$2:$J$262,2,0)</f>
        <v>71742</v>
      </c>
      <c r="BD311" s="4" t="str">
        <f>VLOOKUP(BC311,Z_SD_CUSTOMER!$A$2:$K$1599,10,0)</f>
        <v>50</v>
      </c>
      <c r="BE311" s="4" t="str">
        <f>VLOOKUP(BC311,Z_SD_CUSTOMER!$A$2:$L$1599,11,0)</f>
        <v>CENTRAL</v>
      </c>
      <c r="BF311" s="4" t="str">
        <f>VLOOKUP(BC311,Z_SD_CUSTOMER!$A$2:$K$1599,11,0)</f>
        <v>CENTRAL</v>
      </c>
      <c r="BG311" s="4">
        <v>257247</v>
      </c>
      <c r="BI311" s="493"/>
    </row>
    <row r="312" spans="1:61" ht="31.5" hidden="1">
      <c r="A312" s="176">
        <v>44488</v>
      </c>
      <c r="B312" s="97" t="s">
        <v>58</v>
      </c>
      <c r="C312" s="107" t="s">
        <v>832</v>
      </c>
      <c r="D312" s="111" t="s">
        <v>253</v>
      </c>
      <c r="E312" s="63"/>
      <c r="F312" s="99"/>
      <c r="G312" s="32" t="s">
        <v>157</v>
      </c>
      <c r="H312" s="32" t="s">
        <v>158</v>
      </c>
      <c r="I312" s="82"/>
      <c r="J312" s="96"/>
      <c r="K312" s="190" t="s">
        <v>648</v>
      </c>
      <c r="L312" s="82" t="s">
        <v>760</v>
      </c>
      <c r="M312" s="88">
        <v>44494</v>
      </c>
      <c r="N312" s="82"/>
      <c r="O312" s="82"/>
      <c r="P312" s="82"/>
      <c r="Q312" s="82"/>
      <c r="R312" s="82"/>
      <c r="S312" s="86">
        <v>2</v>
      </c>
      <c r="T312" s="86">
        <v>896</v>
      </c>
      <c r="U312" s="86"/>
      <c r="V312" s="16">
        <v>2005397</v>
      </c>
      <c r="W312" s="109">
        <v>201483271</v>
      </c>
      <c r="X312" s="82"/>
      <c r="Y312" s="17">
        <v>232065.96</v>
      </c>
      <c r="AC312" s="4">
        <v>10663</v>
      </c>
      <c r="AE312" s="13" t="str">
        <f>IF((Реестр!$AA312+Реестр!$AB312+Реестр!$AD312)=0,"",(Реестр!$AA312+Реестр!$AB312+Реестр!$AD312))</f>
        <v/>
      </c>
      <c r="AG312" s="13" t="str">
        <f>IF(IFERROR((Реестр!$AE312-Реестр!$AF312), "")=0,"",IFERROR(Реестр!$AE312-Реестр!$AF312, ""))</f>
        <v/>
      </c>
      <c r="AH312" s="534" t="str">
        <f>IF(IFERROR((Реестр!$AE312/Реестр!$AF312)-100%, "")=0,"",IFERROR((Реестр!$AE312/Реестр!$AF312)-100%, ""))</f>
        <v/>
      </c>
      <c r="AI312" s="448" t="str">
        <f>IF(IFERROR(Реестр!$AN312/Реестр!$T312,"")=0,"",IFERROR(Реестр!$AN312/Реестр!$T312,""))</f>
        <v/>
      </c>
      <c r="AJ312" s="10"/>
      <c r="AK312" s="448" t="str">
        <f>IFERROR(Реестр!$AN312/Реестр!$U312,"")</f>
        <v/>
      </c>
      <c r="AL312" s="594">
        <v>1172436</v>
      </c>
      <c r="AM312" s="594">
        <v>1143905</v>
      </c>
      <c r="AN312" s="630" t="e">
        <f>((T312/(T313+T312)*AE312))</f>
        <v>#VALUE!</v>
      </c>
      <c r="AO312" s="535" t="str">
        <f>IF(IFERROR(AZ312/Реестр!$Y312,"")=0,"",IFERROR(AZ312/Реестр!$Y312,""))</f>
        <v/>
      </c>
      <c r="AQ312" s="13"/>
      <c r="AR312" s="752"/>
      <c r="AS312" s="551" t="str">
        <f>IF(IFERROR(Реестр!$AI312*1000,"")=0,"",IFERROR(Реестр!$AI312*1000,""))</f>
        <v/>
      </c>
      <c r="AT312" s="5" t="str">
        <f>IF(IFERROR(Реестр!$AS312/80,"")=0,"",IFERROR(Реестр!$AS312/80,""))</f>
        <v/>
      </c>
      <c r="AU312" s="4">
        <f t="shared" si="22"/>
        <v>16244.617200000001</v>
      </c>
      <c r="AV312" s="4" t="str">
        <f t="shared" si="23"/>
        <v/>
      </c>
      <c r="AW312" s="4">
        <v>250</v>
      </c>
      <c r="AX312" s="4">
        <f t="shared" si="24"/>
        <v>10913</v>
      </c>
      <c r="AY312" s="630">
        <f>((T312/(T312+T313)*AX312))</f>
        <v>9967.429153924566</v>
      </c>
      <c r="AZ312" s="4" t="str">
        <f t="shared" si="25"/>
        <v/>
      </c>
      <c r="BA312" s="4"/>
      <c r="BB312" s="4"/>
      <c r="BC312" s="4">
        <f>VLOOKUP(K312,'Справочные Данные'!$I$2:$J$262,2,0)</f>
        <v>71468</v>
      </c>
      <c r="BD312" s="4" t="str">
        <f>VLOOKUP(BC312,Z_SD_CUSTOMER!$A$2:$K$1599,10,0)</f>
        <v>43</v>
      </c>
      <c r="BE312" s="4" t="str">
        <f>VLOOKUP(BC312,Z_SD_CUSTOMER!$A$2:$L$1599,11,0)</f>
        <v>VOLGA</v>
      </c>
      <c r="BF312" s="4" t="str">
        <f>VLOOKUP(BC312,Z_SD_CUSTOMER!$A$2:$K$1599,11,0)</f>
        <v>VOLGA</v>
      </c>
      <c r="BG312" s="4"/>
      <c r="BH312" s="4"/>
    </row>
    <row r="313" spans="1:61" ht="31.5" hidden="1">
      <c r="A313" s="176">
        <v>44488</v>
      </c>
      <c r="B313" s="438" t="s">
        <v>58</v>
      </c>
      <c r="C313" s="40"/>
      <c r="D313" s="208" t="s">
        <v>253</v>
      </c>
      <c r="E313" s="52"/>
      <c r="F313" s="494"/>
      <c r="G313" s="32" t="s">
        <v>157</v>
      </c>
      <c r="H313" s="32" t="s">
        <v>158</v>
      </c>
      <c r="I313" s="39"/>
      <c r="J313" s="128"/>
      <c r="K313" s="730" t="s">
        <v>648</v>
      </c>
      <c r="L313" s="82" t="s">
        <v>760</v>
      </c>
      <c r="S313" s="79">
        <v>1</v>
      </c>
      <c r="T313" s="79">
        <v>85</v>
      </c>
      <c r="U313" s="80"/>
      <c r="V313" s="16">
        <v>2005405</v>
      </c>
      <c r="W313" s="109">
        <v>201483293</v>
      </c>
      <c r="X313" s="39"/>
      <c r="Y313" s="17">
        <v>18191.8</v>
      </c>
      <c r="AE313" s="13" t="str">
        <f>IF((Реестр!$AA313+Реестр!$AB313+Реестр!$AD313)=0,"",(Реестр!$AA313+Реестр!$AB313+Реестр!$AD313))</f>
        <v/>
      </c>
      <c r="AG313" s="13" t="str">
        <f>IF(IFERROR((Реестр!$AE313-Реестр!$AF313), "")=0,"",IFERROR(Реестр!$AE313-Реестр!$AF313, ""))</f>
        <v/>
      </c>
      <c r="AH313" s="534" t="str">
        <f>IF(IFERROR((Реестр!$AE313/Реестр!$AF313)-100%, "")=0,"",IFERROR((Реестр!$AE313/Реестр!$AF313)-100%, ""))</f>
        <v/>
      </c>
      <c r="AI313" s="448" t="str">
        <f>IF(IFERROR(Реестр!$AN313/Реестр!$T313,"")=0,"",IFERROR(Реестр!$AN313/Реестр!$T313,""))</f>
        <v/>
      </c>
      <c r="AJ313" s="10"/>
      <c r="AK313" s="448" t="str">
        <f>IFERROR(Реестр!$AN313/Реестр!$U313,"")</f>
        <v/>
      </c>
      <c r="AL313" s="594">
        <v>1172436</v>
      </c>
      <c r="AM313" s="594">
        <v>1143905</v>
      </c>
      <c r="AN313" s="630" t="e">
        <f>((T313/(T312+T313)*AE312))</f>
        <v>#VALUE!</v>
      </c>
      <c r="AO313" s="535" t="str">
        <f>IF(IFERROR(AZ313/Реестр!$Y313,"")=0,"",IFERROR(AZ313/Реестр!$Y313,""))</f>
        <v/>
      </c>
      <c r="AQ313" s="13"/>
      <c r="AR313" s="752"/>
      <c r="AS313" s="551" t="str">
        <f>IF(IFERROR(Реестр!$AI313*1000,"")=0,"",IFERROR(Реестр!$AI313*1000,""))</f>
        <v/>
      </c>
      <c r="AT313" s="5" t="str">
        <f>IF(IFERROR(Реестр!$AS313/80,"")=0,"",IFERROR(Реестр!$AS313/80,""))</f>
        <v/>
      </c>
      <c r="AU313" s="4">
        <f t="shared" si="22"/>
        <v>1273.4260000000002</v>
      </c>
      <c r="AV313" s="4" t="str">
        <f t="shared" si="23"/>
        <v/>
      </c>
      <c r="AW313" s="4"/>
      <c r="AX313" s="4" t="str">
        <f t="shared" si="24"/>
        <v/>
      </c>
      <c r="AY313" s="630">
        <f>((T313/(T312+T313)*AX312))</f>
        <v>945.57084607543322</v>
      </c>
      <c r="AZ313" s="4" t="str">
        <f t="shared" si="25"/>
        <v/>
      </c>
      <c r="BA313" s="4"/>
      <c r="BB313" s="4"/>
      <c r="BC313" s="4">
        <f>VLOOKUP(K313,'Справочные Данные'!$I$2:$J$262,2,0)</f>
        <v>71468</v>
      </c>
      <c r="BD313" s="4" t="str">
        <f>VLOOKUP(BC313,Z_SD_CUSTOMER!$A$2:$K$1599,10,0)</f>
        <v>43</v>
      </c>
      <c r="BE313" s="4" t="str">
        <f>VLOOKUP(BC313,Z_SD_CUSTOMER!$A$2:$L$1599,11,0)</f>
        <v>VOLGA</v>
      </c>
      <c r="BF313" s="4" t="str">
        <f>VLOOKUP(BC313,Z_SD_CUSTOMER!$A$2:$K$1599,11,0)</f>
        <v>VOLGA</v>
      </c>
      <c r="BG313" s="4"/>
      <c r="BH313" s="4"/>
    </row>
    <row r="314" spans="1:61" hidden="1">
      <c r="A314" s="2">
        <v>44488</v>
      </c>
      <c r="B314" s="97" t="s">
        <v>58</v>
      </c>
      <c r="D314" s="63" t="s">
        <v>253</v>
      </c>
      <c r="E314" s="63"/>
      <c r="F314" s="4"/>
      <c r="G314" s="50" t="s">
        <v>157</v>
      </c>
      <c r="H314" s="50" t="s">
        <v>158</v>
      </c>
      <c r="K314" s="119" t="s">
        <v>585</v>
      </c>
      <c r="L314" s="493" t="s">
        <v>761</v>
      </c>
      <c r="M314" s="72">
        <v>44494</v>
      </c>
      <c r="S314" s="5">
        <v>3</v>
      </c>
      <c r="T314" s="5">
        <v>1763</v>
      </c>
      <c r="U314" s="5"/>
      <c r="V314" s="19">
        <v>2005525</v>
      </c>
      <c r="W314" s="471">
        <v>201482526</v>
      </c>
      <c r="Y314" s="23">
        <v>579669.12</v>
      </c>
      <c r="AC314" s="4">
        <v>18285</v>
      </c>
      <c r="AE314" s="13" t="str">
        <f>IF((Реестр!$AA314+Реестр!$AB314+Реестр!$AD314)=0,"",(Реестр!$AA314+Реестр!$AB314+Реестр!$AD314))</f>
        <v/>
      </c>
      <c r="AG314" s="13" t="str">
        <f>IF(IFERROR((Реестр!$AE314-Реестр!$AF314), "")=0,"",IFERROR(Реестр!$AE314-Реестр!$AF314, ""))</f>
        <v/>
      </c>
      <c r="AH314" s="534" t="str">
        <f>IF(IFERROR((Реестр!$AE314/Реестр!$AF314)-100%, "")=0,"",IFERROR((Реестр!$AE314/Реестр!$AF314)-100%, ""))</f>
        <v/>
      </c>
      <c r="AI314" s="448" t="str">
        <f>IF(IFERROR(Реестр!$AN314/Реестр!$T314,"")=0,"",IFERROR(Реестр!$AN314/Реестр!$T314,""))</f>
        <v/>
      </c>
      <c r="AJ314" s="10"/>
      <c r="AK314" s="448" t="str">
        <f>IFERROR(Реестр!$AN314/Реестр!$U314,"")</f>
        <v/>
      </c>
      <c r="AL314" s="594">
        <v>1172437</v>
      </c>
      <c r="AM314" s="594">
        <v>1143906</v>
      </c>
      <c r="AN314" s="630" t="e">
        <f>((T314/(T314))*AE314)</f>
        <v>#VALUE!</v>
      </c>
      <c r="AO314" s="535" t="str">
        <f>IF(IFERROR(AZ314/Реестр!$Y314,"")=0,"",IFERROR(AZ314/Реестр!$Y314,""))</f>
        <v/>
      </c>
      <c r="AQ314" s="13"/>
      <c r="AR314" s="752"/>
      <c r="AS314" s="551" t="str">
        <f>IF(IFERROR(Реестр!$AI314*1000,"")=0,"",IFERROR(Реестр!$AI314*1000,""))</f>
        <v/>
      </c>
      <c r="AT314" s="5" t="str">
        <f>IF(IFERROR(Реестр!$AS314/80,"")=0,"",IFERROR(Реестр!$AS314/80,""))</f>
        <v/>
      </c>
      <c r="AU314" s="4">
        <f t="shared" si="22"/>
        <v>40576.838400000001</v>
      </c>
      <c r="AV314" s="4" t="str">
        <f t="shared" si="23"/>
        <v/>
      </c>
      <c r="AW314" s="4"/>
      <c r="AX314" s="4">
        <f t="shared" si="24"/>
        <v>18285</v>
      </c>
      <c r="AY314" s="630">
        <f>((T314/(T314)*AX314))</f>
        <v>18285</v>
      </c>
      <c r="AZ314" s="4" t="str">
        <f t="shared" si="25"/>
        <v/>
      </c>
      <c r="BA314" s="4"/>
      <c r="BB314" s="4"/>
      <c r="BC314" s="4">
        <f>VLOOKUP(K314,'Справочные Данные'!$I$2:$J$262,2,0)</f>
        <v>64521</v>
      </c>
      <c r="BD314" s="4" t="str">
        <f>VLOOKUP(BC314,Z_SD_CUSTOMER!$A$2:$K$1599,10,0)</f>
        <v>34</v>
      </c>
      <c r="BE314" s="4" t="str">
        <f>VLOOKUP(BC314,Z_SD_CUSTOMER!$A$2:$L$1599,11,0)</f>
        <v>SOUTHERN</v>
      </c>
      <c r="BF314" s="4" t="str">
        <f>VLOOKUP(BC314,Z_SD_CUSTOMER!$A$2:$K$1599,11,0)</f>
        <v>SOUTHERN</v>
      </c>
      <c r="BG314" s="4"/>
      <c r="BH314" s="4"/>
    </row>
    <row r="315" spans="1:61" hidden="1">
      <c r="A315" s="2">
        <v>44488</v>
      </c>
      <c r="B315" s="97" t="s">
        <v>58</v>
      </c>
      <c r="D315" s="63" t="s">
        <v>253</v>
      </c>
      <c r="E315" s="63"/>
      <c r="F315" s="4"/>
      <c r="G315" s="50" t="s">
        <v>157</v>
      </c>
      <c r="H315" s="50" t="s">
        <v>158</v>
      </c>
      <c r="K315" s="117" t="s">
        <v>481</v>
      </c>
      <c r="L315" s="493"/>
      <c r="M315" s="72">
        <v>44498</v>
      </c>
      <c r="N315" s="72" t="s">
        <v>94</v>
      </c>
      <c r="S315" s="5">
        <v>2</v>
      </c>
      <c r="T315" s="5">
        <v>34</v>
      </c>
      <c r="U315" s="5"/>
      <c r="V315" s="19">
        <v>2005775</v>
      </c>
      <c r="W315" s="471">
        <v>201483385</v>
      </c>
      <c r="X315" s="19">
        <v>462932</v>
      </c>
      <c r="Y315" s="23">
        <v>12445.92</v>
      </c>
      <c r="AC315" s="4">
        <v>7236</v>
      </c>
      <c r="AE315" s="13" t="str">
        <f>IF((Реестр!$AA315+Реестр!$AB315+Реестр!$AD315)=0,"",(Реестр!$AA315+Реестр!$AB315+Реестр!$AD315))</f>
        <v/>
      </c>
      <c r="AG315" s="13" t="str">
        <f>IF(IFERROR((Реестр!$AE315-Реестр!$AF315), "")=0,"",IFERROR(Реестр!$AE315-Реестр!$AF315, ""))</f>
        <v/>
      </c>
      <c r="AH315" s="534" t="str">
        <f>IF(IFERROR((Реестр!$AE315/Реестр!$AF315)-100%, "")=0,"",IFERROR((Реестр!$AE315/Реестр!$AF315)-100%, ""))</f>
        <v/>
      </c>
      <c r="AI315" s="448" t="str">
        <f>IF(IFERROR(Реестр!$AN315/Реестр!$T315,"")=0,"",IFERROR(Реестр!$AN315/Реестр!$T315,""))</f>
        <v/>
      </c>
      <c r="AJ315" s="10"/>
      <c r="AK315" s="448" t="str">
        <f>IFERROR(Реестр!$AN315/Реестр!$U315,"")</f>
        <v/>
      </c>
      <c r="AL315" s="594">
        <v>1172438</v>
      </c>
      <c r="AM315" s="594">
        <v>1143907</v>
      </c>
      <c r="AN315" s="630" t="e">
        <f>((T315/(T316+T315)*AE315))</f>
        <v>#VALUE!</v>
      </c>
      <c r="AO315" s="535" t="str">
        <f>IF(IFERROR(AZ315/Реестр!$Y315,"")=0,"",IFERROR(AZ315/Реестр!$Y315,""))</f>
        <v/>
      </c>
      <c r="AQ315" s="13"/>
      <c r="AR315" s="752"/>
      <c r="AS315" s="551" t="str">
        <f>IF(IFERROR(Реестр!$AI315*1000,"")=0,"",IFERROR(Реестр!$AI315*1000,""))</f>
        <v/>
      </c>
      <c r="AT315" s="5" t="str">
        <f>IF(IFERROR(Реестр!$AS315/80,"")=0,"",IFERROR(Реестр!$AS315/80,""))</f>
        <v/>
      </c>
      <c r="AU315" s="4">
        <f t="shared" si="22"/>
        <v>871.21440000000007</v>
      </c>
      <c r="AV315" s="4" t="str">
        <f t="shared" si="23"/>
        <v/>
      </c>
      <c r="AW315" s="4"/>
      <c r="AX315" s="4">
        <f t="shared" si="24"/>
        <v>7236</v>
      </c>
      <c r="AY315" s="630">
        <f>((T315/(T315+T316)*AX315))</f>
        <v>3844.125</v>
      </c>
      <c r="AZ315" s="4" t="str">
        <f t="shared" si="25"/>
        <v/>
      </c>
      <c r="BA315" s="4"/>
      <c r="BB315" s="4"/>
      <c r="BC315" s="4">
        <f>VLOOKUP(K315,'Справочные Данные'!$I$2:$J$262,2,0)</f>
        <v>53764</v>
      </c>
      <c r="BD315" s="4" t="str">
        <f>VLOOKUP(BC315,Z_SD_CUSTOMER!$A$2:$K$1599,10,0)</f>
        <v>54</v>
      </c>
      <c r="BE315" s="4" t="str">
        <f>VLOOKUP(BC315,Z_SD_CUSTOMER!$A$2:$L$1599,11,0)</f>
        <v>CENTRAL</v>
      </c>
      <c r="BF315" s="4" t="str">
        <f>VLOOKUP(BC315,Z_SD_CUSTOMER!$A$2:$K$1599,11,0)</f>
        <v>CENTRAL</v>
      </c>
      <c r="BG315" s="4"/>
      <c r="BH315" s="4"/>
    </row>
    <row r="316" spans="1:61" hidden="1">
      <c r="A316" s="2">
        <v>44488</v>
      </c>
      <c r="B316" s="97" t="s">
        <v>58</v>
      </c>
      <c r="D316" s="63" t="s">
        <v>253</v>
      </c>
      <c r="E316" s="63"/>
      <c r="F316" s="4"/>
      <c r="G316" s="50" t="s">
        <v>157</v>
      </c>
      <c r="H316" s="50" t="s">
        <v>158</v>
      </c>
      <c r="K316" s="117" t="s">
        <v>481</v>
      </c>
      <c r="L316" s="493"/>
      <c r="M316" s="72">
        <v>44498</v>
      </c>
      <c r="N316" s="72" t="s">
        <v>94</v>
      </c>
      <c r="S316" s="5">
        <v>1</v>
      </c>
      <c r="T316" s="5">
        <v>30</v>
      </c>
      <c r="U316" s="5"/>
      <c r="V316" s="19">
        <v>2005776</v>
      </c>
      <c r="W316" s="471">
        <v>201483359</v>
      </c>
      <c r="X316" s="19">
        <v>462997</v>
      </c>
      <c r="Y316" s="23">
        <v>10521.6</v>
      </c>
      <c r="AE316" s="13" t="str">
        <f>IF((Реестр!$AA316+Реестр!$AB316+Реестр!$AD316)=0,"",(Реестр!$AA316+Реестр!$AB316+Реестр!$AD316))</f>
        <v/>
      </c>
      <c r="AG316" s="13" t="str">
        <f>IF(IFERROR((Реестр!$AE316-Реестр!$AF316), "")=0,"",IFERROR(Реестр!$AE316-Реестр!$AF316, ""))</f>
        <v/>
      </c>
      <c r="AH316" s="534" t="str">
        <f>IF(IFERROR((Реестр!$AE316/Реестр!$AF316)-100%, "")=0,"",IFERROR((Реестр!$AE316/Реестр!$AF316)-100%, ""))</f>
        <v/>
      </c>
      <c r="AI316" s="448" t="str">
        <f>IF(IFERROR(Реестр!$AN316/Реестр!$T316,"")=0,"",IFERROR(Реестр!$AN316/Реестр!$T316,""))</f>
        <v/>
      </c>
      <c r="AJ316" s="10"/>
      <c r="AK316" s="448" t="str">
        <f>IFERROR(Реестр!$AN316/Реестр!$U316,"")</f>
        <v/>
      </c>
      <c r="AL316" s="594"/>
      <c r="AM316" s="594">
        <v>1143907</v>
      </c>
      <c r="AN316" s="630" t="e">
        <f>((T316/(T315+T316)*AE315))</f>
        <v>#VALUE!</v>
      </c>
      <c r="AO316" s="535" t="str">
        <f>IF(IFERROR(AZ316/Реестр!$Y316,"")=0,"",IFERROR(AZ316/Реестр!$Y316,""))</f>
        <v/>
      </c>
      <c r="AQ316" s="13"/>
      <c r="AR316" s="752"/>
      <c r="AS316" s="551" t="str">
        <f>IF(IFERROR(Реестр!$AI316*1000,"")=0,"",IFERROR(Реестр!$AI316*1000,""))</f>
        <v/>
      </c>
      <c r="AT316" s="5" t="str">
        <f>IF(IFERROR(Реестр!$AS316/80,"")=0,"",IFERROR(Реестр!$AS316/80,""))</f>
        <v/>
      </c>
      <c r="AU316" s="4">
        <f t="shared" si="22"/>
        <v>736.51200000000006</v>
      </c>
      <c r="AV316" s="4" t="str">
        <f t="shared" si="23"/>
        <v/>
      </c>
      <c r="AW316" s="4"/>
      <c r="AX316" s="4" t="str">
        <f t="shared" si="24"/>
        <v/>
      </c>
      <c r="AY316" s="630">
        <f>((T316/(T315+T316)*AX315))</f>
        <v>3391.875</v>
      </c>
      <c r="AZ316" s="4" t="str">
        <f t="shared" si="25"/>
        <v/>
      </c>
      <c r="BA316" s="4"/>
      <c r="BB316" s="4"/>
      <c r="BC316" s="4">
        <f>VLOOKUP(K316,'Справочные Данные'!$I$2:$J$262,2,0)</f>
        <v>53764</v>
      </c>
      <c r="BD316" s="4" t="str">
        <f>VLOOKUP(BC316,Z_SD_CUSTOMER!$A$2:$K$1599,10,0)</f>
        <v>54</v>
      </c>
      <c r="BE316" s="4" t="str">
        <f>VLOOKUP(BC316,Z_SD_CUSTOMER!$A$2:$L$1599,11,0)</f>
        <v>CENTRAL</v>
      </c>
      <c r="BF316" s="4" t="str">
        <f>VLOOKUP(BC316,Z_SD_CUSTOMER!$A$2:$K$1599,11,0)</f>
        <v>CENTRAL</v>
      </c>
      <c r="BG316" s="4"/>
      <c r="BH316" s="4"/>
    </row>
    <row r="317" spans="1:61" hidden="1">
      <c r="A317" s="2">
        <v>44488</v>
      </c>
      <c r="B317" s="97" t="s">
        <v>58</v>
      </c>
      <c r="D317" s="63" t="s">
        <v>253</v>
      </c>
      <c r="E317" s="63"/>
      <c r="F317" s="4"/>
      <c r="G317" s="50" t="s">
        <v>157</v>
      </c>
      <c r="H317" s="50" t="s">
        <v>158</v>
      </c>
      <c r="K317" s="117" t="s">
        <v>556</v>
      </c>
      <c r="L317" s="493" t="s">
        <v>121</v>
      </c>
      <c r="M317" s="72">
        <v>44494</v>
      </c>
      <c r="S317" s="5">
        <v>1</v>
      </c>
      <c r="T317" s="5">
        <v>90</v>
      </c>
      <c r="U317" s="5"/>
      <c r="V317" s="19">
        <v>2005966</v>
      </c>
      <c r="W317" s="4">
        <v>201482806</v>
      </c>
      <c r="Y317" s="23">
        <v>21241.919999999998</v>
      </c>
      <c r="AC317" s="4">
        <v>1885</v>
      </c>
      <c r="AE317" s="13" t="str">
        <f>IF((Реестр!$AA317+Реестр!$AB317+Реестр!$AD317)=0,"",(Реестр!$AA317+Реестр!$AB317+Реестр!$AD317))</f>
        <v/>
      </c>
      <c r="AG317" s="13" t="str">
        <f>IF(IFERROR((Реестр!$AE317-Реестр!$AF317), "")=0,"",IFERROR(Реестр!$AE317-Реестр!$AF317, ""))</f>
        <v/>
      </c>
      <c r="AH317" s="534" t="str">
        <f>IF(IFERROR((Реестр!$AE317/Реестр!$AF317)-100%, "")=0,"",IFERROR((Реестр!$AE317/Реестр!$AF317)-100%, ""))</f>
        <v/>
      </c>
      <c r="AI317" s="448" t="str">
        <f>IF(IFERROR(Реестр!$AN317/Реестр!$T317,"")=0,"",IFERROR(Реестр!$AN317/Реестр!$T317,""))</f>
        <v/>
      </c>
      <c r="AJ317" s="10"/>
      <c r="AK317" s="448" t="str">
        <f>IFERROR(Реестр!$AN317/Реестр!$U317,"")</f>
        <v/>
      </c>
      <c r="AL317" s="594">
        <v>1172439</v>
      </c>
      <c r="AM317" s="594">
        <v>1143908</v>
      </c>
      <c r="AN317" s="630" t="e">
        <f>((T317/(T317))*AE317)</f>
        <v>#VALUE!</v>
      </c>
      <c r="AO317" s="535" t="str">
        <f>IF(IFERROR(AZ317/Реестр!$Y317,"")=0,"",IFERROR(AZ317/Реестр!$Y317,""))</f>
        <v/>
      </c>
      <c r="AQ317" s="13"/>
      <c r="AR317" s="752"/>
      <c r="AS317" s="551" t="str">
        <f>IF(IFERROR(Реестр!$AI317*1000,"")=0,"",IFERROR(Реестр!$AI317*1000,""))</f>
        <v/>
      </c>
      <c r="AT317" s="5" t="str">
        <f>IF(IFERROR(Реестр!$AS317/80,"")=0,"",IFERROR(Реестр!$AS317/80,""))</f>
        <v/>
      </c>
      <c r="AU317" s="4">
        <f t="shared" si="22"/>
        <v>1486.9344000000001</v>
      </c>
      <c r="AV317" s="4" t="str">
        <f t="shared" si="23"/>
        <v/>
      </c>
      <c r="AW317" s="4"/>
      <c r="AX317" s="4">
        <f t="shared" si="24"/>
        <v>1885</v>
      </c>
      <c r="AY317" s="630">
        <f>((T317/(T317)*AX317))</f>
        <v>1885</v>
      </c>
      <c r="AZ317" s="4" t="str">
        <f t="shared" si="25"/>
        <v/>
      </c>
      <c r="BA317" s="4"/>
      <c r="BB317" s="4"/>
      <c r="BC317" s="4">
        <f>VLOOKUP(K317,'Справочные Данные'!$I$2:$J$262,2,0)</f>
        <v>61824</v>
      </c>
      <c r="BD317" s="4" t="str">
        <f>VLOOKUP(BC317,Z_SD_CUSTOMER!$A$2:$K$1599,10,0)</f>
        <v>33</v>
      </c>
      <c r="BE317" s="4" t="str">
        <f>VLOOKUP(BC317,Z_SD_CUSTOMER!$A$2:$L$1599,11,0)</f>
        <v>VOLGA</v>
      </c>
      <c r="BF317" s="4" t="str">
        <f>VLOOKUP(BC317,Z_SD_CUSTOMER!$A$2:$K$1599,11,0)</f>
        <v>VOLGA</v>
      </c>
      <c r="BG317" s="4"/>
      <c r="BH317" s="4"/>
    </row>
    <row r="318" spans="1:61" hidden="1">
      <c r="A318" s="2">
        <v>44488</v>
      </c>
      <c r="B318" s="97" t="s">
        <v>58</v>
      </c>
      <c r="D318" s="63" t="s">
        <v>253</v>
      </c>
      <c r="E318" s="63"/>
      <c r="F318" s="4"/>
      <c r="G318" s="50" t="s">
        <v>157</v>
      </c>
      <c r="H318" s="50" t="s">
        <v>158</v>
      </c>
      <c r="K318" s="117" t="s">
        <v>645</v>
      </c>
      <c r="L318" s="494" t="s">
        <v>759</v>
      </c>
      <c r="M318" s="87">
        <v>44494</v>
      </c>
      <c r="N318" s="39"/>
      <c r="O318" s="39"/>
      <c r="P318" s="39"/>
      <c r="Q318" s="39"/>
      <c r="R318" s="39"/>
      <c r="S318" s="5">
        <f>3+2</f>
        <v>5</v>
      </c>
      <c r="T318" s="5">
        <f>2988+530</f>
        <v>3518</v>
      </c>
      <c r="U318" s="5"/>
      <c r="V318" s="663">
        <v>2004263</v>
      </c>
      <c r="W318" s="548">
        <v>201482988</v>
      </c>
      <c r="X318" s="9"/>
      <c r="Y318" s="23">
        <f>221606.4 +117795</f>
        <v>339401.4</v>
      </c>
      <c r="AC318" s="4">
        <v>20178</v>
      </c>
      <c r="AE318" s="13" t="str">
        <f>IF((Реестр!$AA318+Реестр!$AB318+Реестр!$AD318)=0,"",(Реестр!$AA318+Реестр!$AB318+Реестр!$AD318))</f>
        <v/>
      </c>
      <c r="AG318" s="13" t="str">
        <f>IF(IFERROR((Реестр!$AE318-Реестр!$AF318), "")=0,"",IFERROR(Реестр!$AE318-Реестр!$AF318, ""))</f>
        <v/>
      </c>
      <c r="AH318" s="534" t="str">
        <f>IF(IFERROR((Реестр!$AE318/Реестр!$AF318)-100%, "")=0,"",IFERROR((Реестр!$AE318/Реестр!$AF318)-100%, ""))</f>
        <v/>
      </c>
      <c r="AI318" s="448" t="str">
        <f>IF(IFERROR(Реестр!$AN318/Реестр!$T318,"")=0,"",IFERROR(Реестр!$AN318/Реестр!$T318,""))</f>
        <v/>
      </c>
      <c r="AJ318" s="10"/>
      <c r="AK318" s="448" t="str">
        <f>IFERROR(Реестр!$AN318/Реестр!$U318,"")</f>
        <v/>
      </c>
      <c r="AL318" s="594">
        <v>1172440</v>
      </c>
      <c r="AM318" s="594">
        <v>1143909</v>
      </c>
      <c r="AN318" s="630" t="e">
        <f>((T318/(T318))*AE318)</f>
        <v>#VALUE!</v>
      </c>
      <c r="AO318" s="535" t="str">
        <f>IF(IFERROR(AZ318/Реестр!$Y318,"")=0,"",IFERROR(AZ318/Реестр!$Y318,""))</f>
        <v/>
      </c>
      <c r="AQ318" s="13"/>
      <c r="AR318" s="752"/>
      <c r="AS318" s="551" t="str">
        <f>IF(IFERROR(Реестр!$AI318*1000,"")=0,"",IFERROR(Реестр!$AI318*1000,""))</f>
        <v/>
      </c>
      <c r="AT318" s="5" t="str">
        <f>IF(IFERROR(Реестр!$AS318/80,"")=0,"",IFERROR(Реестр!$AS318/80,""))</f>
        <v/>
      </c>
      <c r="AU318" s="4">
        <f t="shared" si="22"/>
        <v>23758.098000000005</v>
      </c>
      <c r="AV318" s="4" t="str">
        <f t="shared" si="23"/>
        <v/>
      </c>
      <c r="AW318" s="4"/>
      <c r="AX318" s="4">
        <f t="shared" si="24"/>
        <v>20178</v>
      </c>
      <c r="AY318" s="630">
        <f>((T318/(T318)*AX318))</f>
        <v>20178</v>
      </c>
      <c r="AZ318" s="4" t="str">
        <f t="shared" si="25"/>
        <v/>
      </c>
      <c r="BA318" s="4"/>
      <c r="BB318" s="4"/>
      <c r="BC318" s="4">
        <f>VLOOKUP(K318,'Справочные Данные'!$I$2:$J$262,2,0)</f>
        <v>71238</v>
      </c>
      <c r="BD318" s="4" t="str">
        <f>VLOOKUP(BC318,Z_SD_CUSTOMER!$A$2:$K$1599,10,0)</f>
        <v>29</v>
      </c>
      <c r="BE318" s="4" t="str">
        <f>VLOOKUP(BC318,Z_SD_CUSTOMER!$A$2:$L$1599,11,0)</f>
        <v>NORTHWEST</v>
      </c>
      <c r="BF318" s="4" t="str">
        <f>VLOOKUP(BC318,Z_SD_CUSTOMER!$A$2:$K$1599,11,0)</f>
        <v>NORTHWEST</v>
      </c>
      <c r="BG318" s="4"/>
      <c r="BH318" s="4"/>
    </row>
    <row r="319" spans="1:61" s="4" customFormat="1" ht="225" hidden="1">
      <c r="A319" s="2">
        <v>44488</v>
      </c>
      <c r="B319" s="97" t="s">
        <v>54</v>
      </c>
      <c r="C319" s="30" t="s">
        <v>826</v>
      </c>
      <c r="D319" s="51" t="s">
        <v>425</v>
      </c>
      <c r="E319" s="51"/>
      <c r="G319" s="533" t="s">
        <v>775</v>
      </c>
      <c r="H319" s="533" t="s">
        <v>776</v>
      </c>
      <c r="I319" s="533" t="s">
        <v>777</v>
      </c>
      <c r="J319" s="533" t="s">
        <v>778</v>
      </c>
      <c r="K319" s="119" t="s">
        <v>555</v>
      </c>
      <c r="L319" s="493"/>
      <c r="O319" s="4" t="s">
        <v>170</v>
      </c>
      <c r="P319" s="72">
        <v>44489</v>
      </c>
      <c r="Q319" s="4" t="s">
        <v>125</v>
      </c>
      <c r="R319" s="4" t="s">
        <v>216</v>
      </c>
      <c r="S319" s="5">
        <v>3</v>
      </c>
      <c r="T319" s="5">
        <v>1386</v>
      </c>
      <c r="U319" s="5"/>
      <c r="V319" s="4">
        <v>2005099</v>
      </c>
      <c r="W319" s="4">
        <v>201482057</v>
      </c>
      <c r="X319" s="19">
        <v>45361525</v>
      </c>
      <c r="Y319" s="23">
        <v>430137.59999999998</v>
      </c>
      <c r="AA319" s="4">
        <v>15200</v>
      </c>
      <c r="AB319" s="4">
        <v>1700</v>
      </c>
      <c r="AE319" s="13">
        <f>IF((Реестр!$AA319+Реестр!$AB319+Реестр!$AD319)=0,"",(Реестр!$AA319+Реестр!$AB319+Реестр!$AD319))</f>
        <v>16900</v>
      </c>
      <c r="AF319" s="4">
        <v>16900</v>
      </c>
      <c r="AG319" s="13" t="str">
        <f>IF(IFERROR((Реестр!$AE319-Реестр!$AF319), "")=0,"",IFERROR(Реестр!$AE319-Реестр!$AF319, ""))</f>
        <v/>
      </c>
      <c r="AH319" s="534" t="str">
        <f>IF(IFERROR((Реестр!$AE319/Реестр!$AF319)-100%, "")=0,"",IFERROR((Реестр!$AE319/Реестр!$AF319)-100%, ""))</f>
        <v/>
      </c>
      <c r="AI319" s="448">
        <f>IF(IFERROR(Реестр!$AN319/Реестр!$T319,"")=0,"",IFERROR(Реестр!$AN319/Реестр!$T319,""))</f>
        <v>4.8052317315894228</v>
      </c>
      <c r="AJ319" s="10"/>
      <c r="AK319" s="448" t="str">
        <f>IFERROR(Реестр!$AN319/Реестр!$U319,"")</f>
        <v/>
      </c>
      <c r="AL319" s="594">
        <v>1172441</v>
      </c>
      <c r="AM319" s="594">
        <v>1143910</v>
      </c>
      <c r="AN319" s="630">
        <f>((T319/(T320+T319)*AE319))</f>
        <v>6660.0511799829401</v>
      </c>
      <c r="AO319" s="535">
        <f>IF(IFERROR(AZ319/Реестр!$Y319,"")=0,"",IFERROR(AZ319/Реестр!$Y319,""))</f>
        <v>1.5483536384596326E-2</v>
      </c>
      <c r="AQ319" s="13"/>
      <c r="AR319" s="752"/>
      <c r="AS319" s="551">
        <f>IF(IFERROR(Реестр!$AI319*1000,"")=0,"",IFERROR(Реестр!$AI319*1000,""))</f>
        <v>4805.2317315894225</v>
      </c>
      <c r="AT319" s="5">
        <f>IF(IFERROR(Реестр!$AS319/80,"")=0,"",IFERROR(Реестр!$AS319/80,""))</f>
        <v>60.065396644867782</v>
      </c>
      <c r="AU319" s="4">
        <f t="shared" si="22"/>
        <v>30109.632000000001</v>
      </c>
      <c r="AV319" s="4">
        <f t="shared" si="23"/>
        <v>-23449.580820017061</v>
      </c>
      <c r="AX319" s="4" t="str">
        <f t="shared" si="24"/>
        <v/>
      </c>
      <c r="AZ319" s="4">
        <f t="shared" si="25"/>
        <v>6660.0511799829401</v>
      </c>
      <c r="BC319" s="4">
        <f>VLOOKUP(K319,'Справочные Данные'!$I$2:$J$262,2,0)</f>
        <v>61698</v>
      </c>
      <c r="BD319" s="4" t="str">
        <f>VLOOKUP(BC319,Z_SD_CUSTOMER!$A$2:$K$1599,10,0)</f>
        <v>50</v>
      </c>
      <c r="BE319" s="4" t="str">
        <f>VLOOKUP(BC319,Z_SD_CUSTOMER!$A$2:$L$1599,11,0)</f>
        <v>CENTRAL</v>
      </c>
      <c r="BF319" s="4" t="str">
        <f>VLOOKUP(BC319,Z_SD_CUSTOMER!$A$2:$K$1599,11,0)</f>
        <v>CENTRAL</v>
      </c>
      <c r="BG319" s="4">
        <v>257247</v>
      </c>
      <c r="BI319" s="493"/>
    </row>
    <row r="320" spans="1:61" s="4" customFormat="1" ht="60" hidden="1">
      <c r="A320" s="2">
        <v>44488</v>
      </c>
      <c r="B320" s="97" t="s">
        <v>54</v>
      </c>
      <c r="C320" s="30"/>
      <c r="D320" s="51" t="s">
        <v>425</v>
      </c>
      <c r="E320" s="51"/>
      <c r="G320" s="533" t="s">
        <v>775</v>
      </c>
      <c r="H320" s="533" t="s">
        <v>776</v>
      </c>
      <c r="I320" s="533" t="s">
        <v>777</v>
      </c>
      <c r="J320" s="533"/>
      <c r="K320" s="12" t="s">
        <v>534</v>
      </c>
      <c r="L320" s="493"/>
      <c r="O320" s="4" t="s">
        <v>170</v>
      </c>
      <c r="P320" s="72">
        <v>44489</v>
      </c>
      <c r="Q320" s="4" t="s">
        <v>346</v>
      </c>
      <c r="S320" s="5">
        <v>7</v>
      </c>
      <c r="T320" s="5">
        <v>2131</v>
      </c>
      <c r="U320" s="5"/>
      <c r="V320" s="4">
        <v>2004750</v>
      </c>
      <c r="W320" s="4">
        <v>201483433</v>
      </c>
      <c r="X320" s="19">
        <v>6429082502</v>
      </c>
      <c r="Y320" s="23">
        <v>514076.15999999997</v>
      </c>
      <c r="AE320" s="13" t="str">
        <f>IF((Реестр!$AA320+Реестр!$AB320+Реестр!$AD320)=0,"",(Реестр!$AA320+Реестр!$AB320+Реестр!$AD320))</f>
        <v/>
      </c>
      <c r="AG320" s="13" t="str">
        <f>IF(IFERROR((Реестр!$AE320-Реестр!$AF320), "")=0,"",IFERROR(Реестр!$AE320-Реестр!$AF320, ""))</f>
        <v/>
      </c>
      <c r="AH320" s="534" t="str">
        <f>IF(IFERROR((Реестр!$AE320/Реестр!$AF320)-100%, "")=0,"",IFERROR((Реестр!$AE320/Реестр!$AF320)-100%, ""))</f>
        <v/>
      </c>
      <c r="AI320" s="448">
        <f>IF(IFERROR(Реестр!$AN320/Реестр!$T320,"")=0,"",IFERROR(Реестр!$AN320/Реестр!$T320,""))</f>
        <v>4.8052317315894237</v>
      </c>
      <c r="AJ320" s="10"/>
      <c r="AK320" s="448" t="str">
        <f>IFERROR(Реестр!$AN320/Реестр!$U320,"")</f>
        <v/>
      </c>
      <c r="AL320" s="594">
        <v>1172441</v>
      </c>
      <c r="AM320" s="594">
        <v>1143910</v>
      </c>
      <c r="AN320" s="630">
        <f>((T320/(T319+T320)*AE319))</f>
        <v>10239.948820017062</v>
      </c>
      <c r="AO320" s="535">
        <f>IF(IFERROR(AZ320/Реестр!$Y320,"")=0,"",IFERROR(AZ320/Реестр!$Y320,""))</f>
        <v>1.9919127975156565E-2</v>
      </c>
      <c r="AQ320" s="13"/>
      <c r="AR320" s="752"/>
      <c r="AS320" s="551">
        <f>IF(IFERROR(Реестр!$AI320*1000,"")=0,"",IFERROR(Реестр!$AI320*1000,""))</f>
        <v>4805.2317315894234</v>
      </c>
      <c r="AT320" s="5">
        <f>IF(IFERROR(Реестр!$AS320/80,"")=0,"",IFERROR(Реестр!$AS320/80,""))</f>
        <v>60.065396644867789</v>
      </c>
      <c r="AU320" s="4">
        <f t="shared" si="22"/>
        <v>35985.331200000001</v>
      </c>
      <c r="AV320" s="4">
        <f t="shared" si="23"/>
        <v>-25745.382379982941</v>
      </c>
      <c r="AX320" s="4" t="str">
        <f t="shared" si="24"/>
        <v/>
      </c>
      <c r="AZ320" s="4">
        <f t="shared" si="25"/>
        <v>10239.948820017062</v>
      </c>
      <c r="BC320" s="4">
        <f>VLOOKUP(K320,'Справочные Данные'!$I$2:$J$262,2,0)</f>
        <v>70849</v>
      </c>
      <c r="BD320" s="4" t="str">
        <f>VLOOKUP(BC320,Z_SD_CUSTOMER!$A$2:$K$1599,10,0)</f>
        <v>77</v>
      </c>
      <c r="BE320" s="4" t="str">
        <f>VLOOKUP(BC320,Z_SD_CUSTOMER!$A$2:$L$1599,11,0)</f>
        <v>CENTRAL</v>
      </c>
      <c r="BF320" s="4" t="str">
        <f>VLOOKUP(BC320,Z_SD_CUSTOMER!$A$2:$K$1599,11,0)</f>
        <v>CENTRAL</v>
      </c>
      <c r="BG320" s="4">
        <v>257247</v>
      </c>
      <c r="BI320" s="493"/>
    </row>
    <row r="321" spans="1:61" s="4" customFormat="1" ht="270" hidden="1">
      <c r="A321" s="2">
        <v>44488</v>
      </c>
      <c r="B321" s="97" t="s">
        <v>55</v>
      </c>
      <c r="C321" s="30" t="s">
        <v>827</v>
      </c>
      <c r="D321" s="51" t="s">
        <v>425</v>
      </c>
      <c r="E321" s="4" t="s">
        <v>2938</v>
      </c>
      <c r="G321" s="536" t="s">
        <v>779</v>
      </c>
      <c r="H321" s="536" t="s">
        <v>780</v>
      </c>
      <c r="I321" s="536" t="s">
        <v>781</v>
      </c>
      <c r="J321" s="536" t="s">
        <v>782</v>
      </c>
      <c r="K321" s="120" t="s">
        <v>478</v>
      </c>
      <c r="L321" s="493"/>
      <c r="M321" s="72">
        <v>44492</v>
      </c>
      <c r="N321" s="72" t="s">
        <v>766</v>
      </c>
      <c r="O321" s="4" t="s">
        <v>131</v>
      </c>
      <c r="P321" s="72">
        <v>44489</v>
      </c>
      <c r="S321" s="5">
        <v>4</v>
      </c>
      <c r="T321" s="5">
        <v>209</v>
      </c>
      <c r="U321" s="5"/>
      <c r="V321" s="543">
        <v>2005847</v>
      </c>
      <c r="W321" s="4">
        <v>201483349</v>
      </c>
      <c r="X321" s="19">
        <v>569681</v>
      </c>
      <c r="Y321" s="23">
        <v>64846.080000000002</v>
      </c>
      <c r="AA321" s="4">
        <v>15200</v>
      </c>
      <c r="AB321" s="4">
        <v>1700</v>
      </c>
      <c r="AC321" s="4">
        <f>3230*4</f>
        <v>12920</v>
      </c>
      <c r="AE321" s="13">
        <f>IF((Реестр!$AA321+Реестр!$AB321+Реестр!$AD321)=0,"",(Реестр!$AA321+Реестр!$AB321+Реестр!$AD321))</f>
        <v>16900</v>
      </c>
      <c r="AF321" s="4">
        <v>16900</v>
      </c>
      <c r="AG321" s="13" t="str">
        <f>IF(IFERROR((Реестр!$AE321-Реестр!$AF321), "")=0,"",IFERROR(Реестр!$AE321-Реестр!$AF321, ""))</f>
        <v/>
      </c>
      <c r="AH321" s="534" t="str">
        <f>IF(IFERROR((Реестр!$AE321/Реестр!$AF321)-100%, "")=0,"",IFERROR((Реестр!$AE321/Реестр!$AF321)-100%, ""))</f>
        <v/>
      </c>
      <c r="AI321" s="448">
        <f>IF(IFERROR(Реестр!$AN321/Реестр!$T321,"")=0,"",IFERROR(Реестр!$AN321/Реестр!$T321,""))</f>
        <v>24.246771879483504</v>
      </c>
      <c r="AJ321" s="10"/>
      <c r="AK321" s="448" t="str">
        <f>IFERROR(Реестр!$AN321/Реестр!$U321,"")</f>
        <v/>
      </c>
      <c r="AL321" s="594" t="s">
        <v>1217</v>
      </c>
      <c r="AM321" s="594" t="s">
        <v>1218</v>
      </c>
      <c r="AN321" s="630">
        <f>((T321/(T322+T321+T323)*AE321))</f>
        <v>5067.575322812052</v>
      </c>
      <c r="AO321" s="535">
        <f>IF(IFERROR(AZ321/Реестр!$Y321,"")=0,"",IFERROR(AZ321/Реестр!$Y321,""))</f>
        <v>0.27738878468539735</v>
      </c>
      <c r="AQ321" s="13"/>
      <c r="AR321" s="752"/>
      <c r="AS321" s="551">
        <f>IF(IFERROR(Реестр!$AI321*1000,"")=0,"",IFERROR(Реестр!$AI321*1000,""))</f>
        <v>24246.771879483502</v>
      </c>
      <c r="AT321" s="5">
        <f>IF(IFERROR(Реестр!$AS321/80,"")=0,"",IFERROR(Реестр!$AS321/80,""))</f>
        <v>303.0846484935438</v>
      </c>
      <c r="AU321" s="4">
        <f t="shared" si="22"/>
        <v>4539.2256000000007</v>
      </c>
      <c r="AV321" s="4">
        <f t="shared" si="23"/>
        <v>528.34972281205137</v>
      </c>
      <c r="AX321" s="4">
        <f t="shared" si="24"/>
        <v>12920</v>
      </c>
      <c r="AY321" s="630">
        <f>((T321/(T321))*AC321)</f>
        <v>12920</v>
      </c>
      <c r="AZ321" s="4">
        <f t="shared" si="25"/>
        <v>17987.575322812052</v>
      </c>
      <c r="BC321" s="4">
        <f>VLOOKUP(K321,'Справочные Данные'!$I$2:$J$262,2,0)</f>
        <v>30056</v>
      </c>
      <c r="BD321" s="4" t="str">
        <f>VLOOKUP(BC321,Z_SD_CUSTOMER!$A$2:$K$1599,10,0)</f>
        <v>61</v>
      </c>
      <c r="BE321" s="4" t="str">
        <f>VLOOKUP(BC321,Z_SD_CUSTOMER!$A$2:$L$1599,11,0)</f>
        <v>CENTRAL</v>
      </c>
      <c r="BF321" s="4" t="str">
        <f>VLOOKUP(BC321,Z_SD_CUSTOMER!$A$2:$K$1599,11,0)</f>
        <v>CENTRAL</v>
      </c>
      <c r="BG321" s="4">
        <v>257247</v>
      </c>
      <c r="BI321" s="493"/>
    </row>
    <row r="322" spans="1:61" s="4" customFormat="1" ht="60" hidden="1">
      <c r="A322" s="2">
        <v>44488</v>
      </c>
      <c r="B322" s="97" t="s">
        <v>55</v>
      </c>
      <c r="C322" s="30"/>
      <c r="D322" s="51" t="s">
        <v>425</v>
      </c>
      <c r="E322" s="4" t="s">
        <v>2938</v>
      </c>
      <c r="G322" s="536" t="s">
        <v>779</v>
      </c>
      <c r="H322" s="536" t="s">
        <v>780</v>
      </c>
      <c r="I322" s="536" t="s">
        <v>781</v>
      </c>
      <c r="J322" s="536"/>
      <c r="K322" s="119" t="s">
        <v>461</v>
      </c>
      <c r="L322" s="493"/>
      <c r="M322" s="72">
        <v>44491</v>
      </c>
      <c r="N322" s="72"/>
      <c r="P322" s="72"/>
      <c r="S322" s="5">
        <v>2</v>
      </c>
      <c r="T322" s="5">
        <v>450</v>
      </c>
      <c r="U322" s="5"/>
      <c r="V322" s="4">
        <v>2005521</v>
      </c>
      <c r="W322" s="4">
        <v>201483298</v>
      </c>
      <c r="X322" s="19" t="s">
        <v>421</v>
      </c>
      <c r="Y322" s="23">
        <v>111093.12</v>
      </c>
      <c r="AC322" s="4">
        <f>2240*2</f>
        <v>4480</v>
      </c>
      <c r="AE322" s="13" t="str">
        <f>IF((Реестр!$AA322+Реестр!$AB322+Реестр!$AD322)=0,"",(Реестр!$AA322+Реестр!$AB322+Реестр!$AD322))</f>
        <v/>
      </c>
      <c r="AG322" s="13" t="str">
        <f>IF(IFERROR((Реестр!$AE322-Реестр!$AF322), "")=0,"",IFERROR(Реестр!$AE322-Реестр!$AF322, ""))</f>
        <v/>
      </c>
      <c r="AH322" s="534" t="str">
        <f>IF(IFERROR((Реестр!$AE322/Реестр!$AF322)-100%, "")=0,"",IFERROR((Реестр!$AE322/Реестр!$AF322)-100%, ""))</f>
        <v/>
      </c>
      <c r="AI322" s="448">
        <f>IF(IFERROR(Реестр!$AN322/Реестр!$T322,"")=0,"",IFERROR(Реестр!$AN322/Реестр!$T322,""))</f>
        <v>24.246771879483504</v>
      </c>
      <c r="AJ322" s="10"/>
      <c r="AK322" s="448" t="str">
        <f>IFERROR(Реестр!$AN322/Реестр!$U322,"")</f>
        <v/>
      </c>
      <c r="AL322" s="594" t="s">
        <v>1219</v>
      </c>
      <c r="AM322" s="594" t="s">
        <v>1220</v>
      </c>
      <c r="AN322" s="630">
        <f>((T322/(T321+T322+T323)*AE321))</f>
        <v>10911.047345767576</v>
      </c>
      <c r="AO322" s="535">
        <f>IF(IFERROR(AZ322/Реестр!$Y322,"")=0,"",IFERROR(AZ322/Реестр!$Y322,""))</f>
        <v>0.13854185880968667</v>
      </c>
      <c r="AQ322" s="13"/>
      <c r="AR322" s="752"/>
      <c r="AS322" s="551">
        <f>IF(IFERROR(Реестр!$AI322*1000,"")=0,"",IFERROR(Реестр!$AI322*1000,""))</f>
        <v>24246.771879483502</v>
      </c>
      <c r="AT322" s="5">
        <f>IF(IFERROR(Реестр!$AS322/80,"")=0,"",IFERROR(Реестр!$AS322/80,""))</f>
        <v>303.0846484935438</v>
      </c>
      <c r="AU322" s="4">
        <f t="shared" ref="AU322:AU385" si="27">IF(IFERROR(Y322*0.07,"")=0,"",IFERROR(Y322*0.07,""))</f>
        <v>7776.5184000000008</v>
      </c>
      <c r="AV322" s="4">
        <f t="shared" ref="AV322:AV385" si="28">IF(IFERROR((AN322-AU322),"")=0,"",IFERROR((AN322-AU322),""))</f>
        <v>3134.5289457675754</v>
      </c>
      <c r="AX322" s="4">
        <f t="shared" ref="AX322:AX385" si="29">IF(IFERROR(AC322+AW322,"")=0,"",IFERROR(AC322+AW322,""))</f>
        <v>4480</v>
      </c>
      <c r="AY322" s="630">
        <f>((T322/(T322))*AC322)</f>
        <v>4480</v>
      </c>
      <c r="AZ322" s="4">
        <f t="shared" ref="AZ322:AZ328" si="30">IF(IFERROR(AN322+AY322,"")=0,"",IFERROR(AN322+AY322,""))</f>
        <v>15391.047345767576</v>
      </c>
      <c r="BC322" s="4">
        <f>VLOOKUP(K322,'Справочные Данные'!$I$2:$J$262,2,0)</f>
        <v>63895</v>
      </c>
      <c r="BD322" s="4" t="str">
        <f>VLOOKUP(BC322,Z_SD_CUSTOMER!$A$2:$K$1599,10,0)</f>
        <v>53</v>
      </c>
      <c r="BE322" s="4" t="str">
        <f>VLOOKUP(BC322,Z_SD_CUSTOMER!$A$2:$L$1599,11,0)</f>
        <v>NORTHWEST</v>
      </c>
      <c r="BF322" s="4" t="str">
        <f>VLOOKUP(BC322,Z_SD_CUSTOMER!$A$2:$K$1599,11,0)</f>
        <v>NORTHWEST</v>
      </c>
      <c r="BG322" s="4">
        <v>257247</v>
      </c>
      <c r="BI322" s="493"/>
    </row>
    <row r="323" spans="1:61" s="39" customFormat="1" ht="60" hidden="1">
      <c r="A323" s="2">
        <v>44488</v>
      </c>
      <c r="B323" s="97" t="s">
        <v>55</v>
      </c>
      <c r="C323" s="30"/>
      <c r="D323" s="51" t="s">
        <v>425</v>
      </c>
      <c r="E323" s="51"/>
      <c r="F323" s="4"/>
      <c r="G323" s="536" t="s">
        <v>779</v>
      </c>
      <c r="H323" s="536" t="s">
        <v>780</v>
      </c>
      <c r="I323" s="536" t="s">
        <v>781</v>
      </c>
      <c r="J323" s="472" t="s">
        <v>55</v>
      </c>
      <c r="K323" s="119" t="s">
        <v>549</v>
      </c>
      <c r="L323" s="494"/>
      <c r="O323" s="39" t="s">
        <v>244</v>
      </c>
      <c r="P323" s="87">
        <v>44489</v>
      </c>
      <c r="Q323" s="39" t="s">
        <v>172</v>
      </c>
      <c r="S323" s="5">
        <v>1</v>
      </c>
      <c r="T323" s="5">
        <v>38</v>
      </c>
      <c r="U323" s="5"/>
      <c r="V323" s="4">
        <v>2005446</v>
      </c>
      <c r="W323" s="4">
        <v>201482705</v>
      </c>
      <c r="X323" s="19">
        <v>2141093394913</v>
      </c>
      <c r="Y323" s="23">
        <v>9257.76</v>
      </c>
      <c r="Z323" s="4"/>
      <c r="AA323" s="4"/>
      <c r="AB323" s="4"/>
      <c r="AC323" s="4"/>
      <c r="AD323" s="4"/>
      <c r="AE323" s="13" t="str">
        <f>IF((Реестр!$AA323+Реестр!$AB323+Реестр!$AD323)=0,"",(Реестр!$AA323+Реестр!$AB323+Реестр!$AD323))</f>
        <v/>
      </c>
      <c r="AF323" s="4"/>
      <c r="AG323" s="13" t="str">
        <f>IF(IFERROR((Реестр!$AE323-Реестр!$AF323), "")=0,"",IFERROR(Реестр!$AE323-Реестр!$AF323, ""))</f>
        <v/>
      </c>
      <c r="AH323" s="534" t="str">
        <f>IF(IFERROR((Реестр!$AE323/Реестр!$AF323)-100%, "")=0,"",IFERROR((Реестр!$AE323/Реестр!$AF323)-100%, ""))</f>
        <v/>
      </c>
      <c r="AI323" s="448">
        <f>IF(IFERROR(Реестр!$AN323/Реестр!$T323,"")=0,"",IFERROR(Реестр!$AN323/Реестр!$T323,""))</f>
        <v>24.2467718794835</v>
      </c>
      <c r="AJ323" s="10"/>
      <c r="AK323" s="448" t="str">
        <f>IFERROR(Реестр!$AN323/Реестр!$U323,"")</f>
        <v/>
      </c>
      <c r="AL323" s="594">
        <v>1172442</v>
      </c>
      <c r="AM323" s="594">
        <v>1143911</v>
      </c>
      <c r="AN323" s="630">
        <f>((T323/(T322+T323+T321)*AE321))</f>
        <v>921.37733142037303</v>
      </c>
      <c r="AO323" s="535">
        <f>IF(IFERROR(AZ323/Реестр!$Y323,"")=0,"",IFERROR(AZ323/Реестр!$Y323,""))</f>
        <v>9.9524866859842229E-2</v>
      </c>
      <c r="AP323" s="4"/>
      <c r="AQ323" s="13"/>
      <c r="AR323" s="752"/>
      <c r="AS323" s="551">
        <f>IF(IFERROR(Реестр!$AI323*1000,"")=0,"",IFERROR(Реестр!$AI323*1000,""))</f>
        <v>24246.771879483502</v>
      </c>
      <c r="AT323" s="5">
        <f>IF(IFERROR(Реестр!$AS323/80,"")=0,"",IFERROR(Реестр!$AS323/80,""))</f>
        <v>303.0846484935438</v>
      </c>
      <c r="AU323" s="4">
        <f t="shared" si="27"/>
        <v>648.04320000000007</v>
      </c>
      <c r="AV323" s="4">
        <f t="shared" si="28"/>
        <v>273.33413142037296</v>
      </c>
      <c r="AW323" s="4"/>
      <c r="AX323" s="4" t="str">
        <f t="shared" si="29"/>
        <v/>
      </c>
      <c r="AY323" s="4"/>
      <c r="AZ323" s="4">
        <f t="shared" si="30"/>
        <v>921.37733142037303</v>
      </c>
      <c r="BA323" s="4"/>
      <c r="BB323" s="4"/>
      <c r="BC323" s="4">
        <f>VLOOKUP(K323,'Справочные Данные'!$I$2:$J$262,2,0)</f>
        <v>60291</v>
      </c>
      <c r="BD323" s="4" t="str">
        <f>VLOOKUP(BC323,Z_SD_CUSTOMER!$A$2:$K$1599,10,0)</f>
        <v>50</v>
      </c>
      <c r="BE323" s="4" t="str">
        <f>VLOOKUP(BC323,Z_SD_CUSTOMER!$A$2:$L$1599,11,0)</f>
        <v>CENTRAL</v>
      </c>
      <c r="BF323" s="4" t="str">
        <f>VLOOKUP(BC323,Z_SD_CUSTOMER!$A$2:$K$1599,11,0)</f>
        <v>CENTRAL</v>
      </c>
      <c r="BG323" s="4">
        <v>257247</v>
      </c>
      <c r="BH323" s="4"/>
      <c r="BI323" s="494"/>
    </row>
    <row r="324" spans="1:61" s="4" customFormat="1" ht="255" hidden="1">
      <c r="A324" s="2">
        <v>44488</v>
      </c>
      <c r="B324" s="97" t="s">
        <v>55</v>
      </c>
      <c r="C324" s="30" t="s">
        <v>830</v>
      </c>
      <c r="D324" s="51" t="s">
        <v>425</v>
      </c>
      <c r="E324" s="51"/>
      <c r="G324" s="542" t="s">
        <v>783</v>
      </c>
      <c r="H324" s="542" t="s">
        <v>784</v>
      </c>
      <c r="I324" s="542" t="s">
        <v>785</v>
      </c>
      <c r="J324" s="542" t="s">
        <v>786</v>
      </c>
      <c r="K324" s="122" t="s">
        <v>497</v>
      </c>
      <c r="L324" s="493"/>
      <c r="O324" s="4" t="s">
        <v>196</v>
      </c>
      <c r="P324" s="72">
        <v>44489</v>
      </c>
      <c r="Q324" s="90" t="s">
        <v>717</v>
      </c>
      <c r="S324" s="5">
        <v>1</v>
      </c>
      <c r="T324" s="5">
        <v>352</v>
      </c>
      <c r="U324" s="5"/>
      <c r="V324" s="4">
        <v>2005890</v>
      </c>
      <c r="W324" s="4">
        <v>201482786</v>
      </c>
      <c r="X324" s="19">
        <v>6429928529</v>
      </c>
      <c r="Y324" s="23">
        <v>96426</v>
      </c>
      <c r="AA324" s="4">
        <v>15200</v>
      </c>
      <c r="AE324" s="13">
        <f>IF((Реестр!$AA324+Реестр!$AB324+Реестр!$AD324)=0,"",(Реестр!$AA324+Реестр!$AB324+Реестр!$AD324))</f>
        <v>15200</v>
      </c>
      <c r="AF324" s="4">
        <v>15200</v>
      </c>
      <c r="AG324" s="13" t="str">
        <f>IF(IFERROR((Реестр!$AE324-Реестр!$AF324), "")=0,"",IFERROR(Реестр!$AE324-Реестр!$AF324, ""))</f>
        <v/>
      </c>
      <c r="AH324" s="534" t="str">
        <f>IF(IFERROR((Реестр!$AE324/Реестр!$AF324)-100%, "")=0,"",IFERROR((Реестр!$AE324/Реестр!$AF324)-100%, ""))</f>
        <v/>
      </c>
      <c r="AI324" s="448">
        <f>IF(IFERROR(Реестр!$AN324/Реестр!$T324,"")=0,"",IFERROR(Реестр!$AN324/Реестр!$T324,""))</f>
        <v>43.18181818181818</v>
      </c>
      <c r="AJ324" s="10"/>
      <c r="AK324" s="448" t="str">
        <f>IFERROR(Реестр!$AN324/Реестр!$U324,"")</f>
        <v/>
      </c>
      <c r="AL324" s="594">
        <v>1172445</v>
      </c>
      <c r="AM324" s="594">
        <v>1143914</v>
      </c>
      <c r="AN324" s="630">
        <f>((T324/(T324))*AE324)</f>
        <v>15200</v>
      </c>
      <c r="AO324" s="535">
        <f>IF(IFERROR(AZ324/Реестр!$Y324,"")=0,"",IFERROR(AZ324/Реестр!$Y324,""))</f>
        <v>0.15763383319851493</v>
      </c>
      <c r="AQ324" s="13"/>
      <c r="AR324" s="752"/>
      <c r="AS324" s="551">
        <f>IF(IFERROR(Реестр!$AI324*1000,"")=0,"",IFERROR(Реестр!$AI324*1000,""))</f>
        <v>43181.818181818177</v>
      </c>
      <c r="AT324" s="5">
        <f>IF(IFERROR(Реестр!$AS324/80,"")=0,"",IFERROR(Реестр!$AS324/80,""))</f>
        <v>539.77272727272725</v>
      </c>
      <c r="AU324" s="4">
        <f t="shared" si="27"/>
        <v>6749.8200000000006</v>
      </c>
      <c r="AV324" s="4">
        <f t="shared" si="28"/>
        <v>8450.18</v>
      </c>
      <c r="AX324" s="4" t="str">
        <f t="shared" si="29"/>
        <v/>
      </c>
      <c r="AZ324" s="4">
        <f t="shared" si="30"/>
        <v>15200</v>
      </c>
      <c r="BC324" s="4">
        <f>VLOOKUP(K324,'Справочные Данные'!$I$2:$J$262,2,0)</f>
        <v>71415</v>
      </c>
      <c r="BD324" s="4" t="str">
        <f>VLOOKUP(BC324,Z_SD_CUSTOMER!$A$2:$K$1599,10,0)</f>
        <v>77</v>
      </c>
      <c r="BE324" s="4" t="str">
        <f>VLOOKUP(BC324,Z_SD_CUSTOMER!$A$2:$L$1599,11,0)</f>
        <v>CENTRAL</v>
      </c>
      <c r="BF324" s="4" t="str">
        <f>VLOOKUP(BC324,Z_SD_CUSTOMER!$A$2:$K$1599,11,0)</f>
        <v>CENTRAL</v>
      </c>
      <c r="BG324" s="4">
        <v>257247</v>
      </c>
      <c r="BI324" s="493"/>
    </row>
    <row r="325" spans="1:61" s="4" customFormat="1" ht="282.75" hidden="1">
      <c r="A325" s="2">
        <v>44488</v>
      </c>
      <c r="B325" s="97" t="s">
        <v>59</v>
      </c>
      <c r="C325" s="30" t="s">
        <v>831</v>
      </c>
      <c r="D325" s="51" t="s">
        <v>250</v>
      </c>
      <c r="E325" s="4" t="s">
        <v>723</v>
      </c>
      <c r="F325" s="541" t="s">
        <v>787</v>
      </c>
      <c r="G325" s="541" t="s">
        <v>788</v>
      </c>
      <c r="H325" s="540" t="s">
        <v>789</v>
      </c>
      <c r="I325" s="539"/>
      <c r="J325" s="540" t="s">
        <v>790</v>
      </c>
      <c r="K325" s="12" t="s">
        <v>540</v>
      </c>
      <c r="L325" s="493"/>
      <c r="O325" s="4" t="s">
        <v>238</v>
      </c>
      <c r="P325" s="72">
        <v>44489</v>
      </c>
      <c r="S325" s="5">
        <v>1</v>
      </c>
      <c r="T325" s="5">
        <v>502</v>
      </c>
      <c r="U325" s="551">
        <v>1.47</v>
      </c>
      <c r="V325" s="19">
        <v>2005970</v>
      </c>
      <c r="W325" s="471">
        <v>201482807</v>
      </c>
      <c r="X325" s="19"/>
      <c r="Y325" s="23">
        <v>116736</v>
      </c>
      <c r="AA325" s="4">
        <v>14000</v>
      </c>
      <c r="AC325" s="627">
        <f>(640.42*1)+(4633.05*1.47)</f>
        <v>7451.0034999999998</v>
      </c>
      <c r="AE325" s="13">
        <f>IF((Реестр!$AA325+Реестр!$AB325+Реестр!$AD325)=0,"",(Реестр!$AA325+Реестр!$AB325+Реестр!$AD325))</f>
        <v>14000</v>
      </c>
      <c r="AF325" s="4">
        <v>14000</v>
      </c>
      <c r="AG325" s="13" t="str">
        <f>IF(IFERROR((Реестр!$AE325-Реестр!$AF325), "")=0,"",IFERROR(Реестр!$AE325-Реестр!$AF325, ""))</f>
        <v/>
      </c>
      <c r="AH325" s="534" t="str">
        <f>IF(IFERROR((Реестр!$AE325/Реестр!$AF325)-100%, "")=0,"",IFERROR((Реестр!$AE325/Реестр!$AF325)-100%, ""))</f>
        <v/>
      </c>
      <c r="AI325" s="448">
        <f>IF(IFERROR(Реестр!$AN325/Реестр!$T325,"")=0,"",IFERROR(Реестр!$AN325/Реестр!$T325,""))</f>
        <v>7.9772079772079776</v>
      </c>
      <c r="AJ325" s="10"/>
      <c r="AK325" s="448">
        <f>IFERROR(Реестр!$AN325/Реестр!$U325,"")</f>
        <v>2724.1893908560578</v>
      </c>
      <c r="AL325" s="594" t="s">
        <v>1221</v>
      </c>
      <c r="AM325" s="594" t="s">
        <v>1222</v>
      </c>
      <c r="AN325" s="630">
        <f>((T325/(T326+T325)*AE325))</f>
        <v>4004.5584045584046</v>
      </c>
      <c r="AO325" s="535">
        <f>IF(IFERROR(AZ325/Реестр!$Y325,"")=0,"",IFERROR(AZ325/Реестр!$Y325,""))</f>
        <v>5.2561699874770391E-2</v>
      </c>
      <c r="AQ325" s="13"/>
      <c r="AR325" s="752"/>
      <c r="AS325" s="551">
        <f>IF(IFERROR(Реестр!$AI325*1000,"")=0,"",IFERROR(Реестр!$AI325*1000,""))</f>
        <v>7977.2079772079778</v>
      </c>
      <c r="AT325" s="5">
        <f>IF(IFERROR(Реестр!$AS325/80,"")=0,"",IFERROR(Реестр!$AS325/80,""))</f>
        <v>99.715099715099726</v>
      </c>
      <c r="AU325" s="4">
        <f t="shared" si="27"/>
        <v>8171.52</v>
      </c>
      <c r="AV325" s="4">
        <f t="shared" si="28"/>
        <v>-4166.9615954415958</v>
      </c>
      <c r="AX325" s="4">
        <f t="shared" si="29"/>
        <v>7451.0034999999998</v>
      </c>
      <c r="AY325" s="630">
        <f>((T325/(T326+T325)*AX325))</f>
        <v>2131.284192022792</v>
      </c>
      <c r="AZ325" s="4">
        <f t="shared" si="30"/>
        <v>6135.8425965811966</v>
      </c>
      <c r="BC325" s="4">
        <f>VLOOKUP(K325,'Справочные Данные'!$I$2:$J$262,2,0)</f>
        <v>53513</v>
      </c>
      <c r="BD325" s="4" t="str">
        <f>VLOOKUP(BC325,Z_SD_CUSTOMER!$A$2:$K$1599,10,0)</f>
        <v>75</v>
      </c>
      <c r="BE325" s="4" t="str">
        <f>VLOOKUP(BC325,Z_SD_CUSTOMER!$A$2:$L$1599,11,0)</f>
        <v>SIBERIAN</v>
      </c>
      <c r="BF325" s="4" t="str">
        <f>VLOOKUP(BC325,Z_SD_CUSTOMER!$A$2:$K$1599,11,0)</f>
        <v>SIBERIAN</v>
      </c>
      <c r="BG325" s="4">
        <v>1414</v>
      </c>
      <c r="BI325" s="493"/>
    </row>
    <row r="326" spans="1:61" s="4" customFormat="1" ht="66" hidden="1">
      <c r="A326" s="2">
        <v>44488</v>
      </c>
      <c r="B326" s="97" t="s">
        <v>59</v>
      </c>
      <c r="C326" s="30"/>
      <c r="D326" s="51" t="s">
        <v>250</v>
      </c>
      <c r="E326" s="4" t="s">
        <v>723</v>
      </c>
      <c r="F326" s="541"/>
      <c r="G326" s="541" t="s">
        <v>788</v>
      </c>
      <c r="H326" s="540" t="s">
        <v>789</v>
      </c>
      <c r="I326" s="539"/>
      <c r="J326" s="540" t="s">
        <v>790</v>
      </c>
      <c r="K326" s="12" t="s">
        <v>540</v>
      </c>
      <c r="L326" s="493"/>
      <c r="P326" s="72"/>
      <c r="S326" s="5">
        <v>4</v>
      </c>
      <c r="T326" s="5">
        <v>1253</v>
      </c>
      <c r="U326" s="551">
        <v>4.07</v>
      </c>
      <c r="V326" s="19">
        <v>2005973</v>
      </c>
      <c r="W326" s="471">
        <v>201482808</v>
      </c>
      <c r="X326" s="19"/>
      <c r="Y326" s="23">
        <v>519366</v>
      </c>
      <c r="AC326" s="627">
        <f>(640.42*4)+(4633.05*4.07)</f>
        <v>21418.193500000001</v>
      </c>
      <c r="AE326" s="13" t="str">
        <f>IF((Реестр!$AA326+Реестр!$AB326+Реестр!$AD326)=0,"",(Реестр!$AA326+Реестр!$AB326+Реестр!$AD326))</f>
        <v/>
      </c>
      <c r="AG326" s="13" t="str">
        <f>IF(IFERROR((Реестр!$AE326-Реестр!$AF326), "")=0,"",IFERROR(Реестр!$AE326-Реестр!$AF326, ""))</f>
        <v/>
      </c>
      <c r="AH326" s="534" t="str">
        <f>IF(IFERROR((Реестр!$AE326/Реестр!$AF326)-100%, "")=0,"",IFERROR((Реестр!$AE326/Реестр!$AF326)-100%, ""))</f>
        <v/>
      </c>
      <c r="AI326" s="448">
        <f>IF(IFERROR(Реестр!$AN326/Реестр!$T326,"")=0,"",IFERROR(Реестр!$AN326/Реестр!$T326,""))</f>
        <v>7.9772079772079767</v>
      </c>
      <c r="AJ326" s="10"/>
      <c r="AK326" s="448">
        <f>IFERROR(Реестр!$AN326/Реестр!$U326,"")</f>
        <v>2455.8824558824554</v>
      </c>
      <c r="AL326" s="594" t="s">
        <v>1221</v>
      </c>
      <c r="AM326" s="594" t="s">
        <v>1222</v>
      </c>
      <c r="AN326" s="630">
        <f>((T326/(T325+T326)*AE325))</f>
        <v>9995.4415954415945</v>
      </c>
      <c r="AO326" s="535">
        <f>IF(IFERROR(AZ326/Реестр!$Y326,"")=0,"",IFERROR(AZ326/Реестр!$Y326,""))</f>
        <v>2.948818540955473E-2</v>
      </c>
      <c r="AQ326" s="13"/>
      <c r="AR326" s="752"/>
      <c r="AS326" s="551">
        <f>IF(IFERROR(Реестр!$AI326*1000,"")=0,"",IFERROR(Реестр!$AI326*1000,""))</f>
        <v>7977.2079772079769</v>
      </c>
      <c r="AT326" s="5">
        <f>IF(IFERROR(Реестр!$AS326/80,"")=0,"",IFERROR(Реестр!$AS326/80,""))</f>
        <v>99.715099715099711</v>
      </c>
      <c r="AU326" s="4">
        <f t="shared" si="27"/>
        <v>36355.620000000003</v>
      </c>
      <c r="AV326" s="4">
        <f t="shared" si="28"/>
        <v>-26360.178404558406</v>
      </c>
      <c r="AX326" s="4">
        <f t="shared" si="29"/>
        <v>21418.193500000001</v>
      </c>
      <c r="AY326" s="630">
        <f>((T326/(T325+T326)*AX325))</f>
        <v>5319.7193079772078</v>
      </c>
      <c r="AZ326" s="4">
        <f t="shared" si="30"/>
        <v>15315.160903418802</v>
      </c>
      <c r="BC326" s="4">
        <f>VLOOKUP(K326,'Справочные Данные'!$I$2:$J$262,2,0)</f>
        <v>53513</v>
      </c>
      <c r="BD326" s="4" t="str">
        <f>VLOOKUP(BC326,Z_SD_CUSTOMER!$A$2:$K$1599,10,0)</f>
        <v>75</v>
      </c>
      <c r="BE326" s="4" t="str">
        <f>VLOOKUP(BC326,Z_SD_CUSTOMER!$A$2:$L$1599,11,0)</f>
        <v>SIBERIAN</v>
      </c>
      <c r="BF326" s="4" t="str">
        <f>VLOOKUP(BC326,Z_SD_CUSTOMER!$A$2:$K$1599,11,0)</f>
        <v>SIBERIAN</v>
      </c>
      <c r="BG326" s="4">
        <v>1414</v>
      </c>
      <c r="BI326" s="493"/>
    </row>
    <row r="327" spans="1:61" s="4" customFormat="1" ht="278.25" hidden="1">
      <c r="A327" s="2">
        <v>44488</v>
      </c>
      <c r="B327" s="97" t="s">
        <v>56</v>
      </c>
      <c r="C327" s="30" t="s">
        <v>829</v>
      </c>
      <c r="D327" s="51" t="s">
        <v>250</v>
      </c>
      <c r="E327" s="51"/>
      <c r="F327" s="538" t="s">
        <v>791</v>
      </c>
      <c r="G327" s="541" t="s">
        <v>792</v>
      </c>
      <c r="H327" s="537" t="s">
        <v>793</v>
      </c>
      <c r="I327" s="537"/>
      <c r="J327" s="537" t="s">
        <v>794</v>
      </c>
      <c r="K327" s="447" t="s">
        <v>613</v>
      </c>
      <c r="L327" s="493"/>
      <c r="O327" s="4" t="s">
        <v>724</v>
      </c>
      <c r="P327" s="72">
        <v>44490</v>
      </c>
      <c r="S327" s="5">
        <v>16</v>
      </c>
      <c r="T327" s="5">
        <v>13331</v>
      </c>
      <c r="U327" s="5"/>
      <c r="V327" s="19">
        <v>2005550</v>
      </c>
      <c r="W327" s="4">
        <v>201483075</v>
      </c>
      <c r="Y327" s="23">
        <v>4734720</v>
      </c>
      <c r="AA327" s="4">
        <v>78000</v>
      </c>
      <c r="AE327" s="13">
        <f>IF((Реестр!$AA327+Реестр!$AB327+Реестр!$AD327)=0,"",(Реестр!$AA327+Реестр!$AB327+Реестр!$AD327))</f>
        <v>78000</v>
      </c>
      <c r="AF327" s="4">
        <v>62000</v>
      </c>
      <c r="AG327" s="13">
        <f>IF(IFERROR((Реестр!$AE327-Реестр!$AF327), "")=0,"",IFERROR(Реестр!$AE327-Реестр!$AF327, ""))</f>
        <v>16000</v>
      </c>
      <c r="AH327" s="534">
        <f>IF(IFERROR((Реестр!$AE327/Реестр!$AF327)-100%, "")=0,"",IFERROR((Реестр!$AE327/Реестр!$AF327)-100%, ""))</f>
        <v>0.25806451612903225</v>
      </c>
      <c r="AI327" s="448">
        <f>IF(IFERROR(Реестр!$AN327/Реестр!$T327,"")=0,"",IFERROR(Реестр!$AN327/Реестр!$T327,""))</f>
        <v>5.8510239291876083</v>
      </c>
      <c r="AJ327" s="10"/>
      <c r="AK327" s="448" t="str">
        <f>IFERROR(Реестр!$AN327/Реестр!$U327,"")</f>
        <v/>
      </c>
      <c r="AL327" s="594">
        <v>1172448</v>
      </c>
      <c r="AM327" s="594">
        <v>1143917</v>
      </c>
      <c r="AN327" s="630">
        <f>((T327/(T327))*AE327)</f>
        <v>78000</v>
      </c>
      <c r="AO327" s="535">
        <f>IF(IFERROR(AZ327/Реестр!$Y327,"")=0,"",IFERROR(AZ327/Реестр!$Y327,""))</f>
        <v>1.647404703974047E-2</v>
      </c>
      <c r="AQ327" s="13"/>
      <c r="AR327" s="752"/>
      <c r="AS327" s="551">
        <f>IF(IFERROR(Реестр!$AI327*1000,"")=0,"",IFERROR(Реестр!$AI327*1000,""))</f>
        <v>5851.0239291876087</v>
      </c>
      <c r="AT327" s="5">
        <f>IF(IFERROR(Реестр!$AS327/80,"")=0,"",IFERROR(Реестр!$AS327/80,""))</f>
        <v>73.137799114845109</v>
      </c>
      <c r="AU327" s="4">
        <f t="shared" si="27"/>
        <v>331430.40000000002</v>
      </c>
      <c r="AV327" s="4">
        <f t="shared" si="28"/>
        <v>-253430.40000000002</v>
      </c>
      <c r="AX327" s="4" t="str">
        <f t="shared" si="29"/>
        <v/>
      </c>
      <c r="AZ327" s="4">
        <f t="shared" si="30"/>
        <v>78000</v>
      </c>
      <c r="BC327" s="4">
        <f>VLOOKUP(K327,'Справочные Данные'!$I$2:$J$262,2,0)</f>
        <v>70327</v>
      </c>
      <c r="BD327" s="4" t="str">
        <f>VLOOKUP(BC327,Z_SD_CUSTOMER!$A$2:$K$1599,10,0)</f>
        <v>61</v>
      </c>
      <c r="BE327" s="4" t="str">
        <f>VLOOKUP(BC327,Z_SD_CUSTOMER!$A$2:$L$1599,11,0)</f>
        <v>SOUTHERN</v>
      </c>
      <c r="BF327" s="4" t="str">
        <f>VLOOKUP(BC327,Z_SD_CUSTOMER!$A$2:$K$1599,11,0)</f>
        <v>SOUTHERN</v>
      </c>
      <c r="BG327" s="4">
        <v>1414</v>
      </c>
      <c r="BI327" s="493"/>
    </row>
    <row r="328" spans="1:61" s="4" customFormat="1" hidden="1">
      <c r="A328" s="2">
        <v>44489</v>
      </c>
      <c r="B328" s="97" t="s">
        <v>59</v>
      </c>
      <c r="C328" s="30"/>
      <c r="D328" s="63" t="s">
        <v>253</v>
      </c>
      <c r="E328" s="63"/>
      <c r="G328" s="50" t="s">
        <v>107</v>
      </c>
      <c r="H328" s="50" t="s">
        <v>110</v>
      </c>
      <c r="J328" s="472" t="s">
        <v>59</v>
      </c>
      <c r="K328" s="119" t="s">
        <v>557</v>
      </c>
      <c r="L328" s="493"/>
      <c r="M328" s="4" t="s">
        <v>370</v>
      </c>
      <c r="N328" s="461"/>
      <c r="P328" s="72"/>
      <c r="S328" s="5">
        <v>6</v>
      </c>
      <c r="T328" s="5">
        <v>411</v>
      </c>
      <c r="U328" s="5"/>
      <c r="V328" s="4">
        <v>2005113</v>
      </c>
      <c r="W328" s="4">
        <v>201482103</v>
      </c>
      <c r="X328" s="19">
        <v>106432111</v>
      </c>
      <c r="Y328" s="23">
        <v>148901.76000000001</v>
      </c>
      <c r="AC328" s="4">
        <v>7296</v>
      </c>
      <c r="AE328" s="13" t="str">
        <f>IF((Реестр!$AA328+Реестр!$AB328+Реестр!$AD328)=0,"",(Реестр!$AA328+Реестр!$AB328+Реестр!$AD328))</f>
        <v/>
      </c>
      <c r="AG328" s="13" t="str">
        <f>IF(IFERROR((Реестр!$AE328-Реестр!$AF328), "")=0,"",IFERROR(Реестр!$AE328-Реестр!$AF328, ""))</f>
        <v/>
      </c>
      <c r="AH328" s="534" t="str">
        <f>IF(IFERROR((Реестр!$AE328/Реестр!$AF328)-100%, "")=0,"",IFERROR((Реестр!$AE328/Реестр!$AF328)-100%, ""))</f>
        <v/>
      </c>
      <c r="AI328" s="448">
        <f>IF(IFERROR(Реестр!$AN328/Реестр!$T328,"")=0,"",IFERROR(Реестр!$AN328/Реестр!$T328,""))</f>
        <v>5.6760296900014557</v>
      </c>
      <c r="AJ328" s="10"/>
      <c r="AK328" s="448" t="str">
        <f>IFERROR(Реестр!$AN328/Реестр!$U328,"")</f>
        <v/>
      </c>
      <c r="AL328" s="594">
        <v>1172986</v>
      </c>
      <c r="AM328" s="594">
        <v>1143925</v>
      </c>
      <c r="AN328" s="630">
        <f>((T328/(T327+T328)*AE327))</f>
        <v>2332.8482025905982</v>
      </c>
      <c r="AO328" s="535">
        <f>IF(IFERROR(AZ328/Реестр!$Y328,"")=0,"",IFERROR(AZ328/Реестр!$Y328,""))</f>
        <v>1.5667029070647639E-2</v>
      </c>
      <c r="AQ328" s="13"/>
      <c r="AR328" s="752"/>
      <c r="AS328" s="551">
        <f>IF(IFERROR(Реестр!$AI328*1000,"")=0,"",IFERROR(Реестр!$AI328*1000,""))</f>
        <v>5676.0296900014555</v>
      </c>
      <c r="AT328" s="5">
        <f>IF(IFERROR(Реестр!$AS328/80,"")=0,"",IFERROR(Реестр!$AS328/80,""))</f>
        <v>70.950371125018194</v>
      </c>
      <c r="AU328" s="4">
        <f t="shared" si="27"/>
        <v>10423.123200000002</v>
      </c>
      <c r="AV328" s="4">
        <f t="shared" si="28"/>
        <v>-8090.274997409404</v>
      </c>
      <c r="AX328" s="4">
        <f t="shared" si="29"/>
        <v>7296</v>
      </c>
      <c r="AZ328" s="4">
        <f t="shared" si="30"/>
        <v>2332.8482025905982</v>
      </c>
      <c r="BC328" s="4">
        <f>VLOOKUP(K328,'Справочные Данные'!$I$2:$J$262,2,0)</f>
        <v>65019</v>
      </c>
      <c r="BD328" s="4" t="str">
        <f>VLOOKUP(BC328,Z_SD_CUSTOMER!$A$2:$K$1599,10,0)</f>
        <v>03</v>
      </c>
      <c r="BE328" s="4" t="str">
        <f>VLOOKUP(BC328,Z_SD_CUSTOMER!$A$2:$L$1599,11,0)</f>
        <v>URAL</v>
      </c>
      <c r="BF328" s="4" t="str">
        <f>VLOOKUP(BC328,Z_SD_CUSTOMER!$A$2:$K$1599,11,0)</f>
        <v>URAL</v>
      </c>
      <c r="BI328" s="493"/>
    </row>
    <row r="329" spans="1:61" hidden="1">
      <c r="A329" s="2">
        <v>44489</v>
      </c>
      <c r="B329" s="97" t="s">
        <v>59</v>
      </c>
      <c r="D329" s="63" t="s">
        <v>253</v>
      </c>
      <c r="F329" s="4"/>
      <c r="G329" s="50" t="s">
        <v>107</v>
      </c>
      <c r="H329" s="50" t="s">
        <v>110</v>
      </c>
      <c r="K329" s="117" t="s">
        <v>430</v>
      </c>
      <c r="L329" s="99" t="s">
        <v>243</v>
      </c>
      <c r="M329" s="88">
        <v>44494</v>
      </c>
      <c r="N329" s="82"/>
      <c r="O329" s="82"/>
      <c r="P329" s="82"/>
      <c r="Q329" s="82"/>
      <c r="R329" s="82"/>
      <c r="S329" s="5">
        <v>3</v>
      </c>
      <c r="T329" s="5">
        <v>783</v>
      </c>
      <c r="U329" s="5"/>
      <c r="V329" s="19">
        <v>2005840</v>
      </c>
      <c r="W329" s="4">
        <v>201482642</v>
      </c>
      <c r="Y329" s="23">
        <v>276701.76</v>
      </c>
      <c r="AC329" s="4">
        <v>14986</v>
      </c>
      <c r="AE329" s="13" t="str">
        <f>IF((Реестр!$AA329+Реестр!$AB329+Реестр!$AD329)=0,"",(Реестр!$AA329+Реестр!$AB329+Реестр!$AD329))</f>
        <v/>
      </c>
      <c r="AG329" s="13" t="e">
        <f>Реестр!$AE329-Реестр!$AF329</f>
        <v>#VALUE!</v>
      </c>
      <c r="AH329" s="534" t="str">
        <f>IFERROR((Реестр!$AE329/Реестр!$AF329)-100%, "")</f>
        <v/>
      </c>
      <c r="AI329" s="448" t="str">
        <f>IF(IFERROR(Реестр!$AN329/Реестр!$T329,"")=0,"",IFERROR(Реестр!$AN329/Реестр!$T329,""))</f>
        <v/>
      </c>
      <c r="AJ329" s="10"/>
      <c r="AK329" s="448" t="str">
        <f>IFERROR(Реестр!$AN329/Реестр!$U329,"")</f>
        <v/>
      </c>
      <c r="AL329" s="594">
        <v>1172986</v>
      </c>
      <c r="AM329" s="594">
        <v>1143925</v>
      </c>
      <c r="AN329" s="630" t="e">
        <f>((T329/(T328+T329)*AE328))</f>
        <v>#VALUE!</v>
      </c>
      <c r="AO329" s="535" t="str">
        <f>IF(IFERROR(AZ329/Реестр!$Y329,"")=0,"",IFERROR(AZ329/Реестр!$Y329,""))</f>
        <v/>
      </c>
      <c r="AQ329" s="13"/>
      <c r="AR329" s="752"/>
      <c r="AS329" s="551" t="str">
        <f>IF(IFERROR(Реестр!$AI329*1000,"")=0,"",IFERROR(Реестр!$AI329*1000,""))</f>
        <v/>
      </c>
      <c r="AT329" s="5" t="str">
        <f>IF(IFERROR(Реестр!$AS329/80,"")=0,"",IFERROR(Реестр!$AS329/80,""))</f>
        <v/>
      </c>
      <c r="AU329" s="4">
        <f t="shared" si="27"/>
        <v>19369.123200000002</v>
      </c>
      <c r="AV329" s="4" t="str">
        <f t="shared" si="28"/>
        <v/>
      </c>
      <c r="AW329" s="4"/>
      <c r="AX329" s="4">
        <f t="shared" si="29"/>
        <v>14986</v>
      </c>
      <c r="AY329" s="4"/>
      <c r="AZ329" s="630" t="e">
        <f>((AE329/(AE328+AE329)*AQ328))</f>
        <v>#VALUE!</v>
      </c>
      <c r="BA329" s="4"/>
      <c r="BB329" s="4"/>
      <c r="BC329" s="4">
        <f>VLOOKUP(K329,'Справочные Данные'!$I$2:$J$262,2,0)</f>
        <v>13743</v>
      </c>
      <c r="BD329" s="4" t="str">
        <f>VLOOKUP(BC329,Z_SD_CUSTOMER!$A$2:$K$1599,10,0)</f>
        <v>66</v>
      </c>
      <c r="BE329" s="4" t="str">
        <f>VLOOKUP(BC329,Z_SD_CUSTOMER!$A$2:$L$1599,11,0)</f>
        <v>URAL</v>
      </c>
      <c r="BF329" s="4" t="str">
        <f>VLOOKUP(BC329,Z_SD_CUSTOMER!$A$2:$K$1599,11,0)</f>
        <v>URAL</v>
      </c>
      <c r="BG329" s="4"/>
      <c r="BH329" s="4"/>
    </row>
    <row r="330" spans="1:61" hidden="1">
      <c r="A330" s="2">
        <v>44489</v>
      </c>
      <c r="B330" s="97" t="s">
        <v>59</v>
      </c>
      <c r="D330" s="63" t="s">
        <v>253</v>
      </c>
      <c r="F330" s="4"/>
      <c r="G330" s="50" t="s">
        <v>107</v>
      </c>
      <c r="H330" s="50" t="s">
        <v>110</v>
      </c>
      <c r="K330" s="117" t="s">
        <v>586</v>
      </c>
      <c r="L330" s="494" t="s">
        <v>243</v>
      </c>
      <c r="M330" s="87">
        <v>44497</v>
      </c>
      <c r="N330" s="39"/>
      <c r="O330" s="39"/>
      <c r="P330" s="39"/>
      <c r="Q330" s="39"/>
      <c r="R330" s="39"/>
      <c r="S330" s="5">
        <v>2</v>
      </c>
      <c r="T330" s="5">
        <v>936</v>
      </c>
      <c r="U330" s="5"/>
      <c r="V330" s="19">
        <v>2005745</v>
      </c>
      <c r="W330" s="4">
        <v>201483681</v>
      </c>
      <c r="Y330" s="23">
        <v>281328</v>
      </c>
      <c r="AC330" s="4">
        <v>10865</v>
      </c>
      <c r="AE330" s="13" t="str">
        <f>IF((Реестр!$AA330+Реестр!$AB330+Реестр!$AD330)=0,"",(Реестр!$AA330+Реестр!$AB330+Реестр!$AD330))</f>
        <v/>
      </c>
      <c r="AG330" s="13" t="e">
        <f>Реестр!$AE330-Реестр!$AF330</f>
        <v>#VALUE!</v>
      </c>
      <c r="AH330" s="534" t="str">
        <f>IFERROR((Реестр!$AE330/Реестр!$AF330)-100%, "")</f>
        <v/>
      </c>
      <c r="AI330" s="448" t="str">
        <f>IF(IFERROR(Реестр!$AN330/Реестр!$T330,"")=0,"",IFERROR(Реестр!$AN330/Реестр!$T330,""))</f>
        <v/>
      </c>
      <c r="AJ330" s="10"/>
      <c r="AK330" s="448" t="str">
        <f>IFERROR(Реестр!$AN330/Реестр!$U330,"")</f>
        <v/>
      </c>
      <c r="AL330" s="594">
        <v>1172986</v>
      </c>
      <c r="AM330" s="594">
        <v>1143925</v>
      </c>
      <c r="AN330" s="630" t="e">
        <f>((T330/(T329+T330)*AE329))</f>
        <v>#VALUE!</v>
      </c>
      <c r="AO330" s="535" t="str">
        <f>IF(IFERROR(AZ330/Реестр!$Y330,"")=0,"",IFERROR(AZ330/Реестр!$Y330,""))</f>
        <v/>
      </c>
      <c r="AQ330" s="13"/>
      <c r="AR330" s="752"/>
      <c r="AS330" s="551" t="str">
        <f>IF(IFERROR(Реестр!$AI330*1000,"")=0,"",IFERROR(Реестр!$AI330*1000,""))</f>
        <v/>
      </c>
      <c r="AT330" s="5" t="str">
        <f>IF(IFERROR(Реестр!$AS330/80,"")=0,"",IFERROR(Реестр!$AS330/80,""))</f>
        <v/>
      </c>
      <c r="AU330" s="4">
        <f t="shared" si="27"/>
        <v>19692.960000000003</v>
      </c>
      <c r="AV330" s="4" t="str">
        <f t="shared" si="28"/>
        <v/>
      </c>
      <c r="AW330" s="4"/>
      <c r="AX330" s="4">
        <f t="shared" si="29"/>
        <v>10865</v>
      </c>
      <c r="AY330" s="4"/>
      <c r="AZ330" s="630" t="e">
        <f>((AE330/(AE329+AE330)*AQ329))</f>
        <v>#VALUE!</v>
      </c>
      <c r="BA330" s="4"/>
      <c r="BB330" s="4"/>
      <c r="BC330" s="4">
        <f>VLOOKUP(K330,'Справочные Данные'!$I$2:$J$262,2,0)</f>
        <v>70788</v>
      </c>
      <c r="BD330" s="4" t="str">
        <f>VLOOKUP(BC330,Z_SD_CUSTOMER!$A$2:$K$1599,10,0)</f>
        <v>66</v>
      </c>
      <c r="BE330" s="4" t="str">
        <f>VLOOKUP(BC330,Z_SD_CUSTOMER!$A$2:$L$1599,11,0)</f>
        <v>URAL</v>
      </c>
      <c r="BF330" s="4" t="str">
        <f>VLOOKUP(BC330,Z_SD_CUSTOMER!$A$2:$K$1599,11,0)</f>
        <v>URAL</v>
      </c>
      <c r="BG330" s="4"/>
      <c r="BH330" s="4"/>
    </row>
    <row r="331" spans="1:61" s="39" customFormat="1" ht="409.6" hidden="1">
      <c r="A331" s="2">
        <v>44489</v>
      </c>
      <c r="B331" s="97" t="s">
        <v>769</v>
      </c>
      <c r="C331" s="30"/>
      <c r="D331" s="51" t="s">
        <v>257</v>
      </c>
      <c r="E331" s="54"/>
      <c r="F331" s="712" t="s">
        <v>841</v>
      </c>
      <c r="G331" s="712" t="s">
        <v>843</v>
      </c>
      <c r="H331" s="711" t="s">
        <v>840</v>
      </c>
      <c r="I331" s="711">
        <v>522203623226</v>
      </c>
      <c r="J331" s="712" t="s">
        <v>842</v>
      </c>
      <c r="K331" s="119" t="s">
        <v>638</v>
      </c>
      <c r="L331" s="494" t="s">
        <v>771</v>
      </c>
      <c r="O331" s="48"/>
      <c r="S331" s="5">
        <v>6</v>
      </c>
      <c r="T331" s="5">
        <v>1530</v>
      </c>
      <c r="U331" s="5"/>
      <c r="V331" s="19">
        <v>2005971</v>
      </c>
      <c r="W331" s="753">
        <v>201483264</v>
      </c>
      <c r="X331" s="4"/>
      <c r="Y331" s="23">
        <v>570166.92000000004</v>
      </c>
      <c r="Z331" s="4"/>
      <c r="AA331" s="4">
        <v>24576</v>
      </c>
      <c r="AB331" s="4"/>
      <c r="AC331" s="4"/>
      <c r="AD331" s="4"/>
      <c r="AE331" s="13">
        <f>IF((Реестр!$AA331+Реестр!$AB331+Реестр!$AD331)=0,"",(Реестр!$AA331+Реестр!$AB331+Реестр!$AD331))</f>
        <v>24576</v>
      </c>
      <c r="AF331" s="4">
        <v>18644</v>
      </c>
      <c r="AG331" s="13">
        <f>Реестр!$AE331-Реестр!$AF331</f>
        <v>5932</v>
      </c>
      <c r="AH331" s="534">
        <f>IFERROR((Реестр!$AE331/Реестр!$AF331)-100%, "")</f>
        <v>0.31817206608024029</v>
      </c>
      <c r="AI331" s="448" t="str">
        <f>IF(IFERROR(Реестр!$AN331/Реестр!$T331,"")=0,"",IFERROR(Реестр!$AN331/Реестр!$T331,""))</f>
        <v/>
      </c>
      <c r="AJ331" s="10"/>
      <c r="AK331" s="448" t="str">
        <f>IFERROR(Реестр!$AN331/Реестр!$U331,"")</f>
        <v/>
      </c>
      <c r="AL331" s="594">
        <v>1172987</v>
      </c>
      <c r="AM331" s="594">
        <v>1143926</v>
      </c>
      <c r="AN331" s="4"/>
      <c r="AO331" s="535" t="str">
        <f>IF(IFERROR(AZ331/Реестр!$Y331,"")=0,"",IFERROR(AZ331/Реестр!$Y331,""))</f>
        <v/>
      </c>
      <c r="AP331" s="4"/>
      <c r="AQ331" s="13">
        <v>1</v>
      </c>
      <c r="AR331" s="752"/>
      <c r="AS331" s="551" t="str">
        <f>IF(IFERROR(Реестр!$AI331*1000,"")=0,"",IFERROR(Реестр!$AI331*1000,""))</f>
        <v/>
      </c>
      <c r="AT331" s="5" t="str">
        <f>IF(IFERROR(Реестр!$AS331/80,"")=0,"",IFERROR(Реестр!$AS331/80,""))</f>
        <v/>
      </c>
      <c r="AU331" s="4">
        <f t="shared" si="27"/>
        <v>39911.684400000006</v>
      </c>
      <c r="AV331" s="4">
        <f t="shared" si="28"/>
        <v>-39911.684400000006</v>
      </c>
      <c r="AW331" s="4"/>
      <c r="AX331" s="4" t="str">
        <f t="shared" si="29"/>
        <v/>
      </c>
      <c r="AY331" s="4"/>
      <c r="AZ331" s="4" t="str">
        <f t="shared" ref="AZ331:AZ362" si="31">IF(IFERROR(AN331+AY331,"")=0,"",IFERROR(AN331+AY331,""))</f>
        <v/>
      </c>
      <c r="BA331" s="4"/>
      <c r="BB331" s="4"/>
      <c r="BC331" s="4">
        <f>VLOOKUP(K331,'Справочные Данные'!$I$2:$J$262,2,0)</f>
        <v>70971</v>
      </c>
      <c r="BD331" s="4" t="str">
        <f>VLOOKUP(BC331,Z_SD_CUSTOMER!$A$2:$K$1599,10,0)</f>
        <v>77</v>
      </c>
      <c r="BE331" s="4" t="str">
        <f>VLOOKUP(BC331,Z_SD_CUSTOMER!$A$2:$L$1599,11,0)</f>
        <v>CENTRAL</v>
      </c>
      <c r="BF331" s="4" t="str">
        <f>VLOOKUP(BC331,Z_SD_CUSTOMER!$A$2:$K$1599,11,0)</f>
        <v>CENTRAL</v>
      </c>
      <c r="BG331" s="4">
        <v>352</v>
      </c>
      <c r="BH331" s="4"/>
      <c r="BI331" s="494"/>
    </row>
    <row r="332" spans="1:61" s="4" customFormat="1" ht="255" hidden="1">
      <c r="A332" s="2">
        <v>44489</v>
      </c>
      <c r="B332" s="97" t="s">
        <v>55</v>
      </c>
      <c r="C332" s="30" t="s">
        <v>867</v>
      </c>
      <c r="D332" s="51" t="s">
        <v>425</v>
      </c>
      <c r="E332" s="67"/>
      <c r="G332" s="455" t="s">
        <v>849</v>
      </c>
      <c r="H332" s="455" t="s">
        <v>850</v>
      </c>
      <c r="I332" s="455" t="s">
        <v>851</v>
      </c>
      <c r="J332" s="455" t="s">
        <v>852</v>
      </c>
      <c r="K332" s="121" t="s">
        <v>534</v>
      </c>
      <c r="L332" s="493"/>
      <c r="O332" s="4" t="s">
        <v>170</v>
      </c>
      <c r="P332" s="72">
        <v>44490</v>
      </c>
      <c r="Q332" s="90" t="s">
        <v>709</v>
      </c>
      <c r="S332" s="5">
        <v>3</v>
      </c>
      <c r="T332" s="5">
        <v>797</v>
      </c>
      <c r="U332" s="5"/>
      <c r="V332" s="544">
        <v>2005846</v>
      </c>
      <c r="W332" s="4">
        <v>201483694</v>
      </c>
      <c r="X332" s="19">
        <v>6429928530</v>
      </c>
      <c r="Y332" s="23">
        <v>189630.72</v>
      </c>
      <c r="AA332" s="4">
        <v>15200</v>
      </c>
      <c r="AB332" s="4">
        <v>1700</v>
      </c>
      <c r="AE332" s="13">
        <f>IF((Реестр!$AA332+Реестр!$AB332+Реестр!$AD332)=0,"",(Реестр!$AA332+Реестр!$AB332+Реестр!$AD332))</f>
        <v>16900</v>
      </c>
      <c r="AF332" s="4">
        <v>16900</v>
      </c>
      <c r="AG332" s="13" t="str">
        <f>IF(IFERROR((Реестр!$AE332-Реестр!$AF332), "")=0,"",IFERROR(Реестр!$AE332-Реестр!$AF332, ""))</f>
        <v/>
      </c>
      <c r="AH332" s="534" t="str">
        <f>IF(IFERROR((Реестр!$AE332/Реестр!$AF332)-100%, "")=0,"",IFERROR((Реестр!$AE332/Реестр!$AF332)-100%, ""))</f>
        <v/>
      </c>
      <c r="AI332" s="448">
        <f>IF(IFERROR(Реестр!$AN332/Реестр!$T332,"")=0,"",IFERROR(Реестр!$AN332/Реестр!$T332,""))</f>
        <v>9.9004100761570015</v>
      </c>
      <c r="AJ332" s="10"/>
      <c r="AK332" s="448" t="str">
        <f>IFERROR(Реестр!$AN332/Реестр!$U332,"")</f>
        <v/>
      </c>
      <c r="AL332" s="594">
        <v>1172988</v>
      </c>
      <c r="AM332" s="594">
        <v>1143927</v>
      </c>
      <c r="AN332" s="630">
        <f>((T332/(T333+T332)*AE332))</f>
        <v>7890.6268306971297</v>
      </c>
      <c r="AO332" s="535">
        <f>IF(IFERROR(AZ332/Реестр!$Y332,"")=0,"",IFERROR(AZ332/Реестр!$Y332,""))</f>
        <v>4.1610488167197431E-2</v>
      </c>
      <c r="AQ332" s="13"/>
      <c r="AR332" s="752"/>
      <c r="AS332" s="551">
        <f>IF(IFERROR(Реестр!$AI332*1000,"")=0,"",IFERROR(Реестр!$AI332*1000,""))</f>
        <v>9900.4100761570007</v>
      </c>
      <c r="AT332" s="5">
        <f>IF(IFERROR(Реестр!$AS332/80,"")=0,"",IFERROR(Реестр!$AS332/80,""))</f>
        <v>123.75512595196251</v>
      </c>
      <c r="AU332" s="4">
        <f t="shared" si="27"/>
        <v>13274.1504</v>
      </c>
      <c r="AV332" s="4">
        <f t="shared" si="28"/>
        <v>-5383.5235693028708</v>
      </c>
      <c r="AX332" s="4" t="str">
        <f t="shared" si="29"/>
        <v/>
      </c>
      <c r="AZ332" s="4">
        <f t="shared" si="31"/>
        <v>7890.6268306971297</v>
      </c>
      <c r="BC332" s="4">
        <f>VLOOKUP(K332,'Справочные Данные'!$I$2:$J$262,2,0)</f>
        <v>70849</v>
      </c>
      <c r="BD332" s="4" t="str">
        <f>VLOOKUP(BC332,Z_SD_CUSTOMER!$A$2:$K$1599,10,0)</f>
        <v>77</v>
      </c>
      <c r="BE332" s="4" t="str">
        <f>VLOOKUP(BC332,Z_SD_CUSTOMER!$A$2:$L$1599,11,0)</f>
        <v>CENTRAL</v>
      </c>
      <c r="BF332" s="4" t="str">
        <f>VLOOKUP(BC332,Z_SD_CUSTOMER!$A$2:$K$1599,11,0)</f>
        <v>CENTRAL</v>
      </c>
      <c r="BG332" s="4">
        <v>257247</v>
      </c>
      <c r="BI332" s="493"/>
    </row>
    <row r="333" spans="1:61" s="4" customFormat="1" ht="255" hidden="1">
      <c r="A333" s="2">
        <v>44489</v>
      </c>
      <c r="B333" s="97" t="s">
        <v>56</v>
      </c>
      <c r="C333" s="30"/>
      <c r="D333" s="51" t="s">
        <v>425</v>
      </c>
      <c r="E333" s="54"/>
      <c r="G333" s="455" t="s">
        <v>849</v>
      </c>
      <c r="H333" s="455" t="s">
        <v>850</v>
      </c>
      <c r="I333" s="455" t="s">
        <v>851</v>
      </c>
      <c r="J333" s="455" t="s">
        <v>852</v>
      </c>
      <c r="K333" s="121" t="s">
        <v>619</v>
      </c>
      <c r="L333" s="493"/>
      <c r="O333" s="23" t="s">
        <v>103</v>
      </c>
      <c r="S333" s="5">
        <f>2+1</f>
        <v>3</v>
      </c>
      <c r="T333" s="5">
        <f>830+80</f>
        <v>910</v>
      </c>
      <c r="U333" s="5"/>
      <c r="V333" s="19">
        <v>2006379</v>
      </c>
      <c r="W333" s="4">
        <v>201483688</v>
      </c>
      <c r="Y333" s="23">
        <v>318520.8</v>
      </c>
      <c r="AE333" s="13" t="str">
        <f>IF((Реестр!$AA333+Реестр!$AB333+Реестр!$AD333)=0,"",(Реестр!$AA333+Реестр!$AB333+Реестр!$AD333))</f>
        <v/>
      </c>
      <c r="AG333" s="13" t="e">
        <f>Реестр!$AE333-Реестр!$AF333</f>
        <v>#VALUE!</v>
      </c>
      <c r="AH333" s="534" t="str">
        <f>IFERROR((Реестр!$AE333/Реестр!$AF333)-100%, "")</f>
        <v/>
      </c>
      <c r="AI333" s="448">
        <f>IF(IFERROR(Реестр!$AN333/Реестр!$T333,"")=0,"",IFERROR(Реестр!$AN333/Реестр!$T333,""))</f>
        <v>9.9004100761570015</v>
      </c>
      <c r="AJ333" s="10"/>
      <c r="AK333" s="448" t="str">
        <f>IFERROR(Реестр!$AN333/Реестр!$U333,"")</f>
        <v/>
      </c>
      <c r="AL333" s="594">
        <v>1172988</v>
      </c>
      <c r="AM333" s="594">
        <v>1143927</v>
      </c>
      <c r="AN333" s="630">
        <f>((T333/(T332+T333)*AE332))</f>
        <v>9009.3731693028712</v>
      </c>
      <c r="AO333" s="535">
        <f>IF(IFERROR(AZ333/Реестр!$Y333,"")=0,"",IFERROR(AZ333/Реестр!$Y333,""))</f>
        <v>2.8285038745673348E-2</v>
      </c>
      <c r="AQ333" s="13"/>
      <c r="AR333" s="752"/>
      <c r="AS333" s="551">
        <f>IF(IFERROR(Реестр!$AI333*1000,"")=0,"",IFERROR(Реестр!$AI333*1000,""))</f>
        <v>9900.4100761570007</v>
      </c>
      <c r="AT333" s="5">
        <f>IF(IFERROR(Реестр!$AS333/80,"")=0,"",IFERROR(Реестр!$AS333/80,""))</f>
        <v>123.75512595196251</v>
      </c>
      <c r="AU333" s="4">
        <f t="shared" si="27"/>
        <v>22296.456000000002</v>
      </c>
      <c r="AV333" s="4">
        <f t="shared" si="28"/>
        <v>-13287.082830697131</v>
      </c>
      <c r="AX333" s="4" t="str">
        <f t="shared" si="29"/>
        <v/>
      </c>
      <c r="AZ333" s="4">
        <f t="shared" si="31"/>
        <v>9009.3731693028712</v>
      </c>
      <c r="BC333" s="4">
        <f>VLOOKUP(K333,'Справочные Данные'!$I$2:$J$262,2,0)</f>
        <v>70524</v>
      </c>
      <c r="BD333" s="4" t="str">
        <f>VLOOKUP(BC333,Z_SD_CUSTOMER!$A$2:$K$1599,10,0)</f>
        <v>50</v>
      </c>
      <c r="BE333" s="4" t="str">
        <f>VLOOKUP(BC333,Z_SD_CUSTOMER!$A$2:$L$1599,11,0)</f>
        <v>CENTRAL</v>
      </c>
      <c r="BF333" s="4" t="str">
        <f>VLOOKUP(BC333,Z_SD_CUSTOMER!$A$2:$K$1599,11,0)</f>
        <v>CENTRAL</v>
      </c>
      <c r="BG333" s="4">
        <v>257247</v>
      </c>
      <c r="BI333" s="493"/>
    </row>
    <row r="334" spans="1:61" s="4" customFormat="1" ht="210" hidden="1">
      <c r="A334" s="2">
        <v>44489</v>
      </c>
      <c r="B334" s="97" t="s">
        <v>56</v>
      </c>
      <c r="C334" s="30" t="s">
        <v>864</v>
      </c>
      <c r="D334" s="51" t="s">
        <v>425</v>
      </c>
      <c r="E334" s="476"/>
      <c r="G334" s="549" t="s">
        <v>853</v>
      </c>
      <c r="H334" s="549" t="s">
        <v>854</v>
      </c>
      <c r="I334" s="549" t="s">
        <v>855</v>
      </c>
      <c r="J334" s="549" t="s">
        <v>856</v>
      </c>
      <c r="K334" s="475" t="s">
        <v>601</v>
      </c>
      <c r="L334" s="493"/>
      <c r="O334" s="4" t="s">
        <v>758</v>
      </c>
      <c r="P334" s="72">
        <v>44491</v>
      </c>
      <c r="S334" s="5">
        <v>3</v>
      </c>
      <c r="T334" s="5">
        <v>1500</v>
      </c>
      <c r="U334" s="5"/>
      <c r="V334" s="19">
        <v>2005385</v>
      </c>
      <c r="W334" s="548">
        <v>201483093</v>
      </c>
      <c r="Y334" s="23">
        <v>173361.05</v>
      </c>
      <c r="AA334" s="4">
        <v>32033</v>
      </c>
      <c r="AB334" s="4">
        <v>1700</v>
      </c>
      <c r="AE334" s="13">
        <f>IF((Реестр!$AA334+Реестр!$AB334+Реестр!$AD334)=0,"",(Реестр!$AA334+Реестр!$AB334+Реестр!$AD334))</f>
        <v>33733</v>
      </c>
      <c r="AF334" s="4">
        <v>33733</v>
      </c>
      <c r="AG334" s="13" t="str">
        <f>IF(IFERROR((Реестр!$AE334-Реестр!$AF334), "")=0,"",IFERROR(Реестр!$AE334-Реестр!$AF334, ""))</f>
        <v/>
      </c>
      <c r="AH334" s="534" t="str">
        <f>IF(IFERROR((Реестр!$AE334/Реестр!$AF334)-100%, "")=0,"",IFERROR((Реестр!$AE334/Реестр!$AF334)-100%, ""))</f>
        <v/>
      </c>
      <c r="AI334" s="448">
        <f>IF(IFERROR(Реестр!$AN334/Реестр!$T334,"")=0,"",IFERROR(Реестр!$AN334/Реестр!$T334,""))</f>
        <v>14.992444444444443</v>
      </c>
      <c r="AJ334" s="10"/>
      <c r="AK334" s="448" t="str">
        <f>IFERROR(Реестр!$AN334/Реестр!$U334,"")</f>
        <v/>
      </c>
      <c r="AL334" s="594">
        <v>1172995</v>
      </c>
      <c r="AM334" s="594">
        <v>1144429</v>
      </c>
      <c r="AN334" s="630">
        <f>((T334/(T335+T334)*AE334))</f>
        <v>22488.666666666664</v>
      </c>
      <c r="AO334" s="535">
        <f>IF(IFERROR(AZ334/Реестр!$Y334,"")=0,"",IFERROR(AZ334/Реестр!$Y334,""))</f>
        <v>0.12972156471518065</v>
      </c>
      <c r="AQ334" s="13"/>
      <c r="AR334" s="752"/>
      <c r="AS334" s="551">
        <f>IF(IFERROR(Реестр!$AI334*1000,"")=0,"",IFERROR(Реестр!$AI334*1000,""))</f>
        <v>14992.444444444443</v>
      </c>
      <c r="AT334" s="5">
        <f>IF(IFERROR(Реестр!$AS334/80,"")=0,"",IFERROR(Реестр!$AS334/80,""))</f>
        <v>187.40555555555554</v>
      </c>
      <c r="AU334" s="4">
        <f t="shared" si="27"/>
        <v>12135.273500000001</v>
      </c>
      <c r="AV334" s="4">
        <f t="shared" si="28"/>
        <v>10353.393166666663</v>
      </c>
      <c r="AX334" s="4" t="str">
        <f t="shared" si="29"/>
        <v/>
      </c>
      <c r="AZ334" s="4">
        <f t="shared" si="31"/>
        <v>22488.666666666664</v>
      </c>
      <c r="BC334" s="4">
        <f>VLOOKUP(K334,'Справочные Данные'!$I$2:$J$262,2,0)</f>
        <v>71138</v>
      </c>
      <c r="BD334" s="4" t="str">
        <f>VLOOKUP(BC334,Z_SD_CUSTOMER!$A$2:$K$1599,10,0)</f>
        <v>78</v>
      </c>
      <c r="BE334" s="4" t="str">
        <f>VLOOKUP(BC334,Z_SD_CUSTOMER!$A$2:$L$1599,11,0)</f>
        <v>NORTHWEST</v>
      </c>
      <c r="BF334" s="4" t="str">
        <f>VLOOKUP(BC334,Z_SD_CUSTOMER!$A$2:$K$1599,11,0)</f>
        <v>NORTHWEST</v>
      </c>
      <c r="BG334" s="4">
        <v>257247</v>
      </c>
      <c r="BI334" s="493"/>
    </row>
    <row r="335" spans="1:61" s="4" customFormat="1" ht="210" hidden="1">
      <c r="A335" s="2">
        <v>44489</v>
      </c>
      <c r="B335" s="97" t="s">
        <v>56</v>
      </c>
      <c r="C335" s="30"/>
      <c r="D335" s="51" t="s">
        <v>425</v>
      </c>
      <c r="E335" s="67"/>
      <c r="G335" s="549" t="s">
        <v>853</v>
      </c>
      <c r="H335" s="549" t="s">
        <v>854</v>
      </c>
      <c r="I335" s="549" t="s">
        <v>855</v>
      </c>
      <c r="J335" s="549" t="s">
        <v>856</v>
      </c>
      <c r="K335" s="118" t="s">
        <v>515</v>
      </c>
      <c r="L335" s="493"/>
      <c r="O335" s="4" t="s">
        <v>762</v>
      </c>
      <c r="P335" s="72">
        <v>44492</v>
      </c>
      <c r="Q335" s="90" t="s">
        <v>146</v>
      </c>
      <c r="R335" s="4" t="s">
        <v>85</v>
      </c>
      <c r="S335" s="5">
        <v>3</v>
      </c>
      <c r="T335" s="5">
        <v>750</v>
      </c>
      <c r="U335" s="5"/>
      <c r="V335" s="544">
        <v>2006522</v>
      </c>
      <c r="W335" s="4">
        <v>201483502</v>
      </c>
      <c r="X335" s="19">
        <v>4555540839</v>
      </c>
      <c r="Y335" s="23">
        <v>236614.92</v>
      </c>
      <c r="AE335" s="13" t="str">
        <f>IF((Реестр!$AA335+Реестр!$AB335+Реестр!$AD335)=0,"",(Реестр!$AA335+Реестр!$AB335+Реестр!$AD335))</f>
        <v/>
      </c>
      <c r="AG335" s="13" t="str">
        <f>IF(IFERROR((Реестр!$AE335-Реестр!$AF335), "")=0,"",IFERROR(Реестр!$AE335-Реестр!$AF335, ""))</f>
        <v/>
      </c>
      <c r="AH335" s="534" t="str">
        <f>IF(IFERROR((Реестр!$AE335/Реестр!$AF335)-100%, "")=0,"",IFERROR((Реестр!$AE335/Реестр!$AF335)-100%, ""))</f>
        <v/>
      </c>
      <c r="AI335" s="448">
        <f>IF(IFERROR(Реестр!$AN335/Реестр!$T335,"")=0,"",IFERROR(Реестр!$AN335/Реестр!$T335,""))</f>
        <v>14.992444444444443</v>
      </c>
      <c r="AJ335" s="10"/>
      <c r="AK335" s="448" t="str">
        <f>IFERROR(Реестр!$AN335/Реестр!$U335,"")</f>
        <v/>
      </c>
      <c r="AL335" s="594">
        <v>1172995</v>
      </c>
      <c r="AM335" s="594">
        <v>1144429</v>
      </c>
      <c r="AN335" s="630">
        <f>((T335/(T334+T335)*AE334))</f>
        <v>11244.333333333332</v>
      </c>
      <c r="AO335" s="535">
        <f>IF(IFERROR(AZ335/Реестр!$Y335,"")=0,"",IFERROR(AZ335/Реестр!$Y335,""))</f>
        <v>4.752165811578294E-2</v>
      </c>
      <c r="AQ335" s="13"/>
      <c r="AR335" s="752"/>
      <c r="AS335" s="551">
        <f>IF(IFERROR(Реестр!$AI335*1000,"")=0,"",IFERROR(Реестр!$AI335*1000,""))</f>
        <v>14992.444444444443</v>
      </c>
      <c r="AT335" s="5">
        <f>IF(IFERROR(Реестр!$AS335/80,"")=0,"",IFERROR(Реестр!$AS335/80,""))</f>
        <v>187.40555555555554</v>
      </c>
      <c r="AU335" s="4">
        <f t="shared" si="27"/>
        <v>16563.044400000002</v>
      </c>
      <c r="AV335" s="4">
        <f t="shared" si="28"/>
        <v>-5318.7110666666704</v>
      </c>
      <c r="AX335" s="4" t="str">
        <f t="shared" si="29"/>
        <v/>
      </c>
      <c r="AZ335" s="4">
        <f t="shared" si="31"/>
        <v>11244.333333333332</v>
      </c>
      <c r="BC335" s="4">
        <f>VLOOKUP(K335,'Справочные Данные'!$I$2:$J$262,2,0)</f>
        <v>71660</v>
      </c>
      <c r="BD335" s="4" t="str">
        <f>VLOOKUP(BC335,Z_SD_CUSTOMER!$A$2:$K$1599,10,0)</f>
        <v>47</v>
      </c>
      <c r="BE335" s="4" t="str">
        <f>VLOOKUP(BC335,Z_SD_CUSTOMER!$A$2:$L$1599,11,0)</f>
        <v>NORTHWEST</v>
      </c>
      <c r="BF335" s="4" t="str">
        <f>VLOOKUP(BC335,Z_SD_CUSTOMER!$A$2:$K$1599,11,0)</f>
        <v>NORTHWEST</v>
      </c>
      <c r="BG335" s="4">
        <v>257247</v>
      </c>
      <c r="BI335" s="493"/>
    </row>
    <row r="336" spans="1:61" s="4" customFormat="1" ht="255" hidden="1">
      <c r="A336" s="2">
        <v>44489</v>
      </c>
      <c r="B336" s="97" t="s">
        <v>57</v>
      </c>
      <c r="C336" s="30" t="s">
        <v>868</v>
      </c>
      <c r="D336" s="51" t="s">
        <v>425</v>
      </c>
      <c r="E336" s="54"/>
      <c r="G336" s="547" t="s">
        <v>745</v>
      </c>
      <c r="H336" s="547" t="s">
        <v>857</v>
      </c>
      <c r="I336" s="547" t="s">
        <v>858</v>
      </c>
      <c r="J336" s="547" t="s">
        <v>859</v>
      </c>
      <c r="K336" s="12" t="s">
        <v>486</v>
      </c>
      <c r="L336" s="493"/>
      <c r="O336" s="4" t="s">
        <v>270</v>
      </c>
      <c r="P336" s="72">
        <v>44491</v>
      </c>
      <c r="Q336" s="90" t="s">
        <v>348</v>
      </c>
      <c r="S336" s="5">
        <v>4</v>
      </c>
      <c r="T336" s="5">
        <v>989</v>
      </c>
      <c r="U336" s="5"/>
      <c r="V336" s="4">
        <v>2004772</v>
      </c>
      <c r="W336" s="4">
        <v>201481816</v>
      </c>
      <c r="X336" s="19">
        <v>6429085492</v>
      </c>
      <c r="Y336" s="23">
        <v>240073.44</v>
      </c>
      <c r="AA336" s="4">
        <v>32033</v>
      </c>
      <c r="AE336" s="13">
        <f>IF((Реестр!$AA336+Реестр!$AB336+Реестр!$AD336)=0,"",(Реестр!$AA336+Реестр!$AB336+Реестр!$AD336))</f>
        <v>32033</v>
      </c>
      <c r="AF336" s="4">
        <v>32033</v>
      </c>
      <c r="AG336" s="13">
        <f>Реестр!$AE336-Реестр!$AF336</f>
        <v>0</v>
      </c>
      <c r="AH336" s="534">
        <f>IFERROR((Реестр!$AE336/Реестр!$AF336)-100%, "")</f>
        <v>0</v>
      </c>
      <c r="AI336" s="448">
        <f>IF(IFERROR(Реестр!$AN336/Реестр!$T336,"")=0,"",IFERROR(Реестр!$AN336/Реестр!$T336,""))</f>
        <v>24.851047323506592</v>
      </c>
      <c r="AJ336" s="10"/>
      <c r="AK336" s="448" t="str">
        <f>IFERROR(Реестр!$AN336/Реестр!$U336,"")</f>
        <v/>
      </c>
      <c r="AL336" s="594">
        <v>1172996</v>
      </c>
      <c r="AM336" s="594">
        <v>1144430</v>
      </c>
      <c r="AN336" s="630">
        <f>((T336/(T337+T336)*AE336))</f>
        <v>24577.685802948021</v>
      </c>
      <c r="AO336" s="535">
        <f>IF(IFERROR(AZ336/Реестр!$Y336,"")=0,"",IFERROR(AZ336/Реестр!$Y336,""))</f>
        <v>0.10237569721560211</v>
      </c>
      <c r="AQ336" s="13"/>
      <c r="AR336" s="752"/>
      <c r="AS336" s="551">
        <f>IF(IFERROR(Реестр!$AI336*1000,"")=0,"",IFERROR(Реестр!$AI336*1000,""))</f>
        <v>24851.047323506591</v>
      </c>
      <c r="AT336" s="5">
        <f>IF(IFERROR(Реестр!$AS336/80,"")=0,"",IFERROR(Реестр!$AS336/80,""))</f>
        <v>310.63809154383239</v>
      </c>
      <c r="AU336" s="4">
        <f t="shared" si="27"/>
        <v>16805.140800000001</v>
      </c>
      <c r="AV336" s="4">
        <f t="shared" si="28"/>
        <v>7772.5450029480198</v>
      </c>
      <c r="AX336" s="4" t="str">
        <f t="shared" si="29"/>
        <v/>
      </c>
      <c r="AZ336" s="4">
        <f t="shared" si="31"/>
        <v>24577.685802948021</v>
      </c>
      <c r="BC336" s="4">
        <f>VLOOKUP(K336,'Справочные Данные'!$I$2:$J$262,2,0)</f>
        <v>64660</v>
      </c>
      <c r="BD336" s="4" t="str">
        <f>VLOOKUP(BC336,Z_SD_CUSTOMER!$A$2:$K$1599,10,0)</f>
        <v>78</v>
      </c>
      <c r="BE336" s="4" t="str">
        <f>VLOOKUP(BC336,Z_SD_CUSTOMER!$A$2:$L$1599,11,0)</f>
        <v>NORTHWEST</v>
      </c>
      <c r="BF336" s="4" t="str">
        <f>VLOOKUP(BC336,Z_SD_CUSTOMER!$A$2:$K$1599,11,0)</f>
        <v>NORTHWEST</v>
      </c>
      <c r="BG336" s="4">
        <v>257247</v>
      </c>
      <c r="BI336" s="493"/>
    </row>
    <row r="337" spans="1:61" s="4" customFormat="1" ht="255" hidden="1">
      <c r="A337" s="2">
        <v>44489</v>
      </c>
      <c r="B337" s="97" t="s">
        <v>57</v>
      </c>
      <c r="C337" s="30"/>
      <c r="D337" s="51" t="s">
        <v>425</v>
      </c>
      <c r="E337" s="54"/>
      <c r="G337" s="547" t="s">
        <v>745</v>
      </c>
      <c r="H337" s="547" t="s">
        <v>857</v>
      </c>
      <c r="I337" s="547" t="s">
        <v>858</v>
      </c>
      <c r="J337" s="547" t="s">
        <v>859</v>
      </c>
      <c r="K337" s="12" t="s">
        <v>486</v>
      </c>
      <c r="L337" s="493"/>
      <c r="P337" s="72"/>
      <c r="S337" s="5">
        <v>1</v>
      </c>
      <c r="T337" s="5">
        <v>300</v>
      </c>
      <c r="U337" s="5"/>
      <c r="V337" s="4">
        <v>2006947</v>
      </c>
      <c r="W337" s="4">
        <v>201483667</v>
      </c>
      <c r="X337" s="19">
        <v>6430879530</v>
      </c>
      <c r="Y337" s="23">
        <v>74062.080000000002</v>
      </c>
      <c r="AE337" s="13" t="str">
        <f>IF((Реестр!$AA337+Реестр!$AB337+Реестр!$AD337)=0,"",(Реестр!$AA337+Реестр!$AB337+Реестр!$AD337))</f>
        <v/>
      </c>
      <c r="AG337" s="13" t="e">
        <f>Реестр!$AE337-Реестр!$AF337</f>
        <v>#VALUE!</v>
      </c>
      <c r="AH337" s="534" t="str">
        <f>IFERROR((Реестр!$AE337/Реестр!$AF337)-100%, "")</f>
        <v/>
      </c>
      <c r="AI337" s="448">
        <f>IF(IFERROR(Реестр!$AN337/Реестр!$T337,"")=0,"",IFERROR(Реестр!$AN337/Реестр!$T337,""))</f>
        <v>24.851047323506595</v>
      </c>
      <c r="AJ337" s="10"/>
      <c r="AK337" s="448" t="str">
        <f>IFERROR(Реестр!$AN337/Реестр!$U337,"")</f>
        <v/>
      </c>
      <c r="AL337" s="594">
        <v>1172996</v>
      </c>
      <c r="AM337" s="594">
        <v>1144430</v>
      </c>
      <c r="AN337" s="630">
        <f>((T337/(T336+T337)*AE336))</f>
        <v>7455.3141970519782</v>
      </c>
      <c r="AO337" s="535">
        <f>IF(IFERROR(AZ337/Реестр!$Y337,"")=0,"",IFERROR(AZ337/Реестр!$Y337,""))</f>
        <v>0.10066304101980363</v>
      </c>
      <c r="AQ337" s="13"/>
      <c r="AR337" s="752"/>
      <c r="AS337" s="551">
        <f>IF(IFERROR(Реестр!$AI337*1000,"")=0,"",IFERROR(Реестр!$AI337*1000,""))</f>
        <v>24851.047323506595</v>
      </c>
      <c r="AT337" s="5">
        <f>IF(IFERROR(Реестр!$AS337/80,"")=0,"",IFERROR(Реестр!$AS337/80,""))</f>
        <v>310.63809154383245</v>
      </c>
      <c r="AU337" s="4">
        <f t="shared" si="27"/>
        <v>5184.3456000000006</v>
      </c>
      <c r="AV337" s="4">
        <f t="shared" si="28"/>
        <v>2270.9685970519777</v>
      </c>
      <c r="AX337" s="4" t="str">
        <f t="shared" si="29"/>
        <v/>
      </c>
      <c r="AZ337" s="4">
        <f t="shared" si="31"/>
        <v>7455.3141970519782</v>
      </c>
      <c r="BC337" s="4">
        <f>VLOOKUP(K337,'Справочные Данные'!$I$2:$J$262,2,0)</f>
        <v>64660</v>
      </c>
      <c r="BD337" s="4" t="str">
        <f>VLOOKUP(BC337,Z_SD_CUSTOMER!$A$2:$K$1599,10,0)</f>
        <v>78</v>
      </c>
      <c r="BE337" s="4" t="str">
        <f>VLOOKUP(BC337,Z_SD_CUSTOMER!$A$2:$L$1599,11,0)</f>
        <v>NORTHWEST</v>
      </c>
      <c r="BF337" s="4" t="str">
        <f>VLOOKUP(BC337,Z_SD_CUSTOMER!$A$2:$K$1599,11,0)</f>
        <v>NORTHWEST</v>
      </c>
      <c r="BG337" s="4">
        <v>257247</v>
      </c>
      <c r="BI337" s="493"/>
    </row>
    <row r="338" spans="1:61" s="4" customFormat="1" ht="384.75" hidden="1">
      <c r="A338" s="2">
        <v>44489</v>
      </c>
      <c r="B338" s="97" t="s">
        <v>54</v>
      </c>
      <c r="C338" s="30" t="s">
        <v>865</v>
      </c>
      <c r="D338" s="51" t="s">
        <v>257</v>
      </c>
      <c r="E338" s="54"/>
      <c r="F338" s="712" t="s">
        <v>866</v>
      </c>
      <c r="G338" s="711" t="s">
        <v>845</v>
      </c>
      <c r="H338" s="711" t="s">
        <v>846</v>
      </c>
      <c r="I338" s="712" t="s">
        <v>847</v>
      </c>
      <c r="J338" s="712" t="s">
        <v>848</v>
      </c>
      <c r="K338" s="120" t="s">
        <v>529</v>
      </c>
      <c r="L338" s="493"/>
      <c r="O338" s="4" t="s">
        <v>155</v>
      </c>
      <c r="P338" s="72">
        <v>44491</v>
      </c>
      <c r="Q338" s="90" t="s">
        <v>349</v>
      </c>
      <c r="S338" s="5">
        <v>6</v>
      </c>
      <c r="T338" s="5">
        <v>1705</v>
      </c>
      <c r="U338" s="5"/>
      <c r="V338" s="4">
        <v>2004839</v>
      </c>
      <c r="W338" s="4">
        <v>201483698</v>
      </c>
      <c r="X338" s="19">
        <v>6429085493</v>
      </c>
      <c r="Y338" s="23">
        <v>413106</v>
      </c>
      <c r="AA338" s="4">
        <v>28813</v>
      </c>
      <c r="AE338" s="13">
        <f>IF((Реестр!$AA338+Реестр!$AB338+Реестр!$AD338)=0,"",(Реестр!$AA338+Реестр!$AB338+Реестр!$AD338))</f>
        <v>28813</v>
      </c>
      <c r="AF338" s="4">
        <v>28813</v>
      </c>
      <c r="AG338" s="13">
        <f>Реестр!$AE338-Реестр!$AF338</f>
        <v>0</v>
      </c>
      <c r="AH338" s="534">
        <f>IFERROR((Реестр!$AE338/Реестр!$AF338)-100%, "")</f>
        <v>0</v>
      </c>
      <c r="AI338" s="448">
        <f>IF(IFERROR(Реестр!$AN338/Реестр!$T338,"")=0,"",IFERROR(Реестр!$AN338/Реестр!$T338,""))</f>
        <v>14.277998017839446</v>
      </c>
      <c r="AJ338" s="10"/>
      <c r="AK338" s="448" t="str">
        <f>IFERROR(Реестр!$AN338/Реестр!$U338,"")</f>
        <v/>
      </c>
      <c r="AL338" s="594">
        <v>1172997</v>
      </c>
      <c r="AM338" s="594">
        <v>1144441</v>
      </c>
      <c r="AN338" s="630">
        <f>((T338/(T339+T338)*AE338))</f>
        <v>24343.986620416254</v>
      </c>
      <c r="AO338" s="535"/>
      <c r="AQ338" s="13"/>
      <c r="AR338" s="752"/>
      <c r="AS338" s="551">
        <f>IF(IFERROR(Реестр!$AI338*1000,"")=0,"",IFERROR(Реестр!$AI338*1000,""))</f>
        <v>14277.998017839445</v>
      </c>
      <c r="AT338" s="5">
        <f>IF(IFERROR(Реестр!$AS338/80,"")=0,"",IFERROR(Реестр!$AS338/80,""))</f>
        <v>178.47497522299307</v>
      </c>
      <c r="AU338" s="4">
        <f t="shared" si="27"/>
        <v>28917.420000000002</v>
      </c>
      <c r="AV338" s="4">
        <f t="shared" si="28"/>
        <v>-4573.4333795837483</v>
      </c>
      <c r="AX338" s="4" t="str">
        <f t="shared" si="29"/>
        <v/>
      </c>
      <c r="AZ338" s="4">
        <f t="shared" si="31"/>
        <v>24343.986620416254</v>
      </c>
      <c r="BC338" s="4">
        <f>VLOOKUP(K338,'Справочные Данные'!$I$2:$J$262,2,0)</f>
        <v>80113</v>
      </c>
      <c r="BD338" s="4" t="str">
        <f>VLOOKUP(BC338,Z_SD_CUSTOMER!$A$2:$K$1599,10,0)</f>
        <v>78</v>
      </c>
      <c r="BE338" s="4" t="str">
        <f>VLOOKUP(BC338,Z_SD_CUSTOMER!$A$2:$L$1599,11,0)</f>
        <v>NORTHWEST</v>
      </c>
      <c r="BF338" s="4" t="str">
        <f>VLOOKUP(BC338,Z_SD_CUSTOMER!$A$2:$K$1599,11,0)</f>
        <v>NORTHWEST</v>
      </c>
      <c r="BG338" s="4">
        <v>352</v>
      </c>
      <c r="BI338" s="493"/>
    </row>
    <row r="339" spans="1:61" s="4" customFormat="1" ht="384.75" hidden="1">
      <c r="A339" s="2">
        <v>44489</v>
      </c>
      <c r="B339" s="97" t="s">
        <v>54</v>
      </c>
      <c r="C339" s="30"/>
      <c r="D339" s="51" t="s">
        <v>257</v>
      </c>
      <c r="E339" s="54"/>
      <c r="F339" s="712" t="s">
        <v>844</v>
      </c>
      <c r="G339" s="711" t="s">
        <v>845</v>
      </c>
      <c r="H339" s="711" t="s">
        <v>846</v>
      </c>
      <c r="I339" s="712" t="s">
        <v>847</v>
      </c>
      <c r="J339" s="712" t="s">
        <v>848</v>
      </c>
      <c r="K339" s="120" t="s">
        <v>529</v>
      </c>
      <c r="L339" s="493"/>
      <c r="P339" s="72"/>
      <c r="Q339" s="4" t="s">
        <v>376</v>
      </c>
      <c r="S339" s="5">
        <v>2</v>
      </c>
      <c r="T339" s="5">
        <v>313</v>
      </c>
      <c r="U339" s="5"/>
      <c r="V339" s="4">
        <v>2006910</v>
      </c>
      <c r="W339" s="4">
        <v>201483697</v>
      </c>
      <c r="X339" s="19">
        <v>6430879531</v>
      </c>
      <c r="Y339" s="23">
        <v>76980.479999999996</v>
      </c>
      <c r="AE339" s="13" t="str">
        <f>IF((Реестр!$AA339+Реестр!$AB339+Реестр!$AD339)=0,"",(Реестр!$AA339+Реестр!$AB339+Реестр!$AD339))</f>
        <v/>
      </c>
      <c r="AG339" s="13" t="e">
        <f>Реестр!$AE339-Реестр!$AF339</f>
        <v>#VALUE!</v>
      </c>
      <c r="AH339" s="534" t="str">
        <f>IFERROR((Реестр!$AE339/Реестр!$AF339)-100%, "")</f>
        <v/>
      </c>
      <c r="AI339" s="448">
        <f>IF(IFERROR(Реестр!$AN339/Реестр!$T339,"")=0,"",IFERROR(Реестр!$AN339/Реестр!$T339,""))</f>
        <v>14.277998017839446</v>
      </c>
      <c r="AJ339" s="10"/>
      <c r="AK339" s="448" t="str">
        <f>IFERROR(Реестр!$AN339/Реестр!$U339,"")</f>
        <v/>
      </c>
      <c r="AL339" s="594">
        <v>1172997</v>
      </c>
      <c r="AM339" s="594">
        <v>1144441</v>
      </c>
      <c r="AN339" s="630">
        <f>((T339/(T338+T339)*AE338))</f>
        <v>4469.0133795837464</v>
      </c>
      <c r="AO339" s="535">
        <f>IF(IFERROR(Реестр!$AN339/Реестр!$Y339,"")=0,"",IFERROR(Реестр!$AN339/Реестр!$Y339,""))</f>
        <v>5.8053851828200428E-2</v>
      </c>
      <c r="AQ339" s="13"/>
      <c r="AR339" s="752"/>
      <c r="AS339" s="551">
        <f>IF(IFERROR(Реестр!$AI339*1000,"")=0,"",IFERROR(Реестр!$AI339*1000,""))</f>
        <v>14277.998017839445</v>
      </c>
      <c r="AT339" s="5">
        <f>IF(IFERROR(Реестр!$AS339/80,"")=0,"",IFERROR(Реестр!$AS339/80,""))</f>
        <v>178.47497522299307</v>
      </c>
      <c r="AU339" s="4">
        <f t="shared" si="27"/>
        <v>5388.6336000000001</v>
      </c>
      <c r="AV339" s="4">
        <f t="shared" si="28"/>
        <v>-919.62022041625369</v>
      </c>
      <c r="AX339" s="4" t="str">
        <f t="shared" si="29"/>
        <v/>
      </c>
      <c r="AZ339" s="4">
        <f t="shared" si="31"/>
        <v>4469.0133795837464</v>
      </c>
      <c r="BC339" s="4">
        <f>VLOOKUP(K339,'Справочные Данные'!$I$2:$J$262,2,0)</f>
        <v>80113</v>
      </c>
      <c r="BD339" s="4" t="str">
        <f>VLOOKUP(BC339,Z_SD_CUSTOMER!$A$2:$K$1599,10,0)</f>
        <v>78</v>
      </c>
      <c r="BE339" s="4" t="str">
        <f>VLOOKUP(BC339,Z_SD_CUSTOMER!$A$2:$L$1599,11,0)</f>
        <v>NORTHWEST</v>
      </c>
      <c r="BF339" s="4" t="str">
        <f>VLOOKUP(BC339,Z_SD_CUSTOMER!$A$2:$K$1599,11,0)</f>
        <v>NORTHWEST</v>
      </c>
      <c r="BG339" s="4">
        <v>352</v>
      </c>
      <c r="BI339" s="493"/>
    </row>
    <row r="340" spans="1:61" hidden="1">
      <c r="A340" s="2">
        <v>44489</v>
      </c>
      <c r="B340" s="97" t="s">
        <v>66</v>
      </c>
      <c r="D340" s="51" t="s">
        <v>257</v>
      </c>
      <c r="F340" s="731" t="s">
        <v>142</v>
      </c>
      <c r="G340" s="2" t="s">
        <v>336</v>
      </c>
      <c r="H340" s="4" t="s">
        <v>143</v>
      </c>
      <c r="J340" s="472" t="s">
        <v>66</v>
      </c>
      <c r="K340" s="12" t="s">
        <v>533</v>
      </c>
      <c r="L340" s="502"/>
      <c r="M340" s="78"/>
      <c r="N340" s="78"/>
      <c r="O340" s="78" t="s">
        <v>375</v>
      </c>
      <c r="P340" s="154">
        <v>44490</v>
      </c>
      <c r="Q340" s="78" t="s">
        <v>376</v>
      </c>
      <c r="R340" s="78"/>
      <c r="S340" s="5">
        <v>5</v>
      </c>
      <c r="T340" s="5">
        <v>1076</v>
      </c>
      <c r="U340" s="5"/>
      <c r="V340" s="4">
        <v>2005167</v>
      </c>
      <c r="W340" s="4">
        <v>201483695</v>
      </c>
      <c r="X340" s="19">
        <v>6429360229</v>
      </c>
      <c r="Y340" s="23">
        <v>263754.48</v>
      </c>
      <c r="AA340" s="4">
        <v>4550</v>
      </c>
      <c r="AE340" s="13">
        <f>IF((Реестр!$AA340+Реестр!$AB340+Реестр!$AD340)=0,"",(Реестр!$AA340+Реестр!$AB340+Реестр!$AD340))</f>
        <v>4550</v>
      </c>
      <c r="AF340" s="4">
        <v>4550</v>
      </c>
      <c r="AG340" s="13">
        <f>Реестр!$AE340-Реестр!$AF340</f>
        <v>0</v>
      </c>
      <c r="AH340" s="534">
        <f>IFERROR((Реестр!$AE340/Реестр!$AF340)-100%, "")</f>
        <v>0</v>
      </c>
      <c r="AI340" s="448">
        <f>IF(IFERROR(Реестр!$AN340/Реестр!$T340,"")=0,"",IFERROR(Реестр!$AN340/Реестр!$T340,""))</f>
        <v>2.7196652719665271</v>
      </c>
      <c r="AJ340" s="10"/>
      <c r="AK340" s="448" t="str">
        <f>IFERROR(Реестр!$AN340/Реестр!$U340,"")</f>
        <v/>
      </c>
      <c r="AL340" s="594">
        <v>1172998</v>
      </c>
      <c r="AM340" s="594">
        <v>1144442</v>
      </c>
      <c r="AN340" s="630">
        <f>((T340/(T341+T340)*AE340))</f>
        <v>2926.3598326359834</v>
      </c>
      <c r="AO340" s="535">
        <f>IF(IFERROR(Реестр!$AN340/Реестр!$Y340,"")=0,"",IFERROR(Реестр!$AN340/Реестр!$Y340,""))</f>
        <v>1.1095014699412816E-2</v>
      </c>
      <c r="AQ340" s="13"/>
      <c r="AR340" s="752"/>
      <c r="AS340" s="551">
        <f>IF(IFERROR(Реестр!$AI340*1000,"")=0,"",IFERROR(Реестр!$AI340*1000,""))</f>
        <v>2719.6652719665271</v>
      </c>
      <c r="AT340" s="5">
        <f>IF(IFERROR(Реестр!$AS340/80,"")=0,"",IFERROR(Реестр!$AS340/80,""))</f>
        <v>33.995815899581586</v>
      </c>
      <c r="AU340" s="4">
        <f t="shared" si="27"/>
        <v>18462.813600000001</v>
      </c>
      <c r="AV340" s="4">
        <f t="shared" si="28"/>
        <v>-15536.453767364019</v>
      </c>
      <c r="AW340" s="4"/>
      <c r="AX340" s="4" t="str">
        <f t="shared" si="29"/>
        <v/>
      </c>
      <c r="AY340" s="4"/>
      <c r="AZ340" s="4">
        <f t="shared" si="31"/>
        <v>2926.3598326359834</v>
      </c>
      <c r="BA340" s="4"/>
      <c r="BB340" s="4"/>
      <c r="BC340" s="4">
        <f>VLOOKUP(K340,'Справочные Данные'!$I$2:$J$262,2,0)</f>
        <v>59058</v>
      </c>
      <c r="BD340" s="4" t="str">
        <f>VLOOKUP(BC340,Z_SD_CUSTOMER!$A$2:$K$1599,10,0)</f>
        <v>52</v>
      </c>
      <c r="BE340" s="4" t="str">
        <f>VLOOKUP(BC340,Z_SD_CUSTOMER!$A$2:$L$1599,11,0)</f>
        <v>VOLGA</v>
      </c>
      <c r="BF340" s="4" t="str">
        <f>VLOOKUP(BC340,Z_SD_CUSTOMER!$A$2:$K$1599,11,0)</f>
        <v>VOLGA</v>
      </c>
      <c r="BG340" s="4">
        <v>352</v>
      </c>
      <c r="BH340" s="4"/>
    </row>
    <row r="341" spans="1:61" ht="31.5" hidden="1">
      <c r="A341" s="2">
        <v>44489</v>
      </c>
      <c r="B341" s="97" t="s">
        <v>66</v>
      </c>
      <c r="D341" s="51" t="s">
        <v>257</v>
      </c>
      <c r="F341" s="731" t="s">
        <v>142</v>
      </c>
      <c r="G341" s="2" t="s">
        <v>336</v>
      </c>
      <c r="H341" s="4" t="s">
        <v>143</v>
      </c>
      <c r="J341" s="732"/>
      <c r="K341" s="12" t="s">
        <v>533</v>
      </c>
      <c r="L341" s="494"/>
      <c r="M341" s="39"/>
      <c r="N341" s="39"/>
      <c r="O341" s="39" t="s">
        <v>860</v>
      </c>
      <c r="P341" s="87">
        <v>44491</v>
      </c>
      <c r="Q341" s="529" t="s">
        <v>772</v>
      </c>
      <c r="R341" s="39"/>
      <c r="S341" s="5">
        <v>1</v>
      </c>
      <c r="T341" s="5">
        <v>597</v>
      </c>
      <c r="U341" s="5"/>
      <c r="V341" s="19">
        <v>2006374</v>
      </c>
      <c r="W341" s="4">
        <v>201483696</v>
      </c>
      <c r="X341" s="19">
        <v>6430598252</v>
      </c>
      <c r="Y341" s="23">
        <v>163632</v>
      </c>
      <c r="AE341" s="13" t="str">
        <f>IF((Реестр!$AA341+Реестр!$AB341+Реестр!$AD341)=0,"",(Реестр!$AA341+Реестр!$AB341+Реестр!$AD341))</f>
        <v/>
      </c>
      <c r="AG341" s="13" t="e">
        <f>Реестр!$AE341-Реестр!$AF341</f>
        <v>#VALUE!</v>
      </c>
      <c r="AH341" s="534" t="str">
        <f>IFERROR((Реестр!$AE341/Реестр!$AF341)-100%, "")</f>
        <v/>
      </c>
      <c r="AI341" s="448">
        <f>IF(IFERROR(Реестр!$AN341/Реестр!$T341,"")=0,"",IFERROR(Реестр!$AN341/Реестр!$T341,""))</f>
        <v>2.7196652719665275</v>
      </c>
      <c r="AJ341" s="10"/>
      <c r="AK341" s="448"/>
      <c r="AL341" s="594">
        <v>1172998</v>
      </c>
      <c r="AM341" s="594">
        <v>1144442</v>
      </c>
      <c r="AN341" s="630">
        <f>((T341/(T340+T341)*AE340))</f>
        <v>1623.6401673640169</v>
      </c>
      <c r="AO341" s="535"/>
      <c r="AQ341" s="13"/>
      <c r="AR341" s="752"/>
      <c r="AS341" s="551">
        <f>IF(IFERROR(Реестр!$AI341*1000,"")=0,"",IFERROR(Реестр!$AI341*1000,""))</f>
        <v>2719.6652719665276</v>
      </c>
      <c r="AT341" s="5">
        <f>IF(IFERROR(Реестр!$AS341/80,"")=0,"",IFERROR(Реестр!$AS341/80,""))</f>
        <v>33.995815899581594</v>
      </c>
      <c r="AU341" s="4">
        <f t="shared" si="27"/>
        <v>11454.240000000002</v>
      </c>
      <c r="AV341" s="4">
        <f t="shared" si="28"/>
        <v>-9830.5998326359841</v>
      </c>
      <c r="AW341" s="4"/>
      <c r="AX341" s="4" t="str">
        <f t="shared" si="29"/>
        <v/>
      </c>
      <c r="AY341" s="4"/>
      <c r="AZ341" s="4">
        <f t="shared" si="31"/>
        <v>1623.6401673640169</v>
      </c>
      <c r="BA341" s="4"/>
      <c r="BB341" s="4"/>
      <c r="BC341" s="4">
        <f>VLOOKUP(K341,'Справочные Данные'!$I$2:$J$262,2,0)</f>
        <v>59058</v>
      </c>
      <c r="BD341" s="4" t="str">
        <f>VLOOKUP(BC341,Z_SD_CUSTOMER!$A$2:$K$1599,10,0)</f>
        <v>52</v>
      </c>
      <c r="BE341" s="4" t="str">
        <f>VLOOKUP(BC341,Z_SD_CUSTOMER!$A$2:$L$1599,11,0)</f>
        <v>VOLGA</v>
      </c>
      <c r="BF341" s="4" t="str">
        <f>VLOOKUP(BC341,Z_SD_CUSTOMER!$A$2:$K$1599,11,0)</f>
        <v>VOLGA</v>
      </c>
      <c r="BG341" s="4">
        <v>352</v>
      </c>
      <c r="BH341" s="4"/>
    </row>
    <row r="342" spans="1:61" s="77" customFormat="1" hidden="1">
      <c r="A342" s="2">
        <v>44489</v>
      </c>
      <c r="B342" s="97" t="s">
        <v>66</v>
      </c>
      <c r="C342" s="30"/>
      <c r="D342" s="51" t="s">
        <v>257</v>
      </c>
      <c r="E342" s="4"/>
      <c r="F342" s="731" t="s">
        <v>142</v>
      </c>
      <c r="G342" s="2" t="s">
        <v>336</v>
      </c>
      <c r="H342" s="4" t="s">
        <v>143</v>
      </c>
      <c r="I342" s="4"/>
      <c r="J342" s="472" t="s">
        <v>66</v>
      </c>
      <c r="K342" s="118" t="s">
        <v>441</v>
      </c>
      <c r="L342" s="99"/>
      <c r="M342" s="88"/>
      <c r="N342" s="82"/>
      <c r="O342" s="82" t="s">
        <v>145</v>
      </c>
      <c r="P342" s="88">
        <v>44491</v>
      </c>
      <c r="Q342" s="82" t="s">
        <v>802</v>
      </c>
      <c r="R342" s="82"/>
      <c r="S342" s="5">
        <v>2</v>
      </c>
      <c r="T342" s="5">
        <v>450</v>
      </c>
      <c r="U342" s="5"/>
      <c r="V342" s="4">
        <v>2006537</v>
      </c>
      <c r="W342" s="4">
        <v>201483318</v>
      </c>
      <c r="X342" s="19" t="s">
        <v>803</v>
      </c>
      <c r="Y342" s="23">
        <v>111093.12</v>
      </c>
      <c r="Z342" s="4"/>
      <c r="AA342" s="4">
        <v>4550</v>
      </c>
      <c r="AB342" s="4"/>
      <c r="AC342" s="4"/>
      <c r="AD342" s="4"/>
      <c r="AE342" s="13">
        <f>IF((Реестр!$AA342+Реестр!$AB342+Реестр!$AD342)=0,"",(Реестр!$AA342+Реестр!$AB342+Реестр!$AD342))</f>
        <v>4550</v>
      </c>
      <c r="AF342" s="4">
        <v>4550</v>
      </c>
      <c r="AG342" s="13">
        <f>Реестр!$AE342-Реестр!$AF342</f>
        <v>0</v>
      </c>
      <c r="AH342" s="534">
        <f>IFERROR((Реестр!$AE342/Реестр!$AF342)-100%, "")</f>
        <v>0</v>
      </c>
      <c r="AI342" s="448">
        <f>IF(IFERROR(Реестр!$AN342/Реестр!$T342,"")=0,"",IFERROR(Реестр!$AN342/Реестр!$T342,""))</f>
        <v>6.7208271787296896</v>
      </c>
      <c r="AJ342" s="10"/>
      <c r="AK342" s="448"/>
      <c r="AL342" s="594">
        <v>1172999</v>
      </c>
      <c r="AM342" s="594">
        <v>1144443</v>
      </c>
      <c r="AN342" s="630">
        <f>((T342/(T343+T342)*AE342))</f>
        <v>3024.3722304283601</v>
      </c>
      <c r="AO342" s="535"/>
      <c r="AP342" s="4"/>
      <c r="AQ342" s="13"/>
      <c r="AR342" s="752"/>
      <c r="AS342" s="551">
        <f>IF(IFERROR(Реестр!$AI342*1000,"")=0,"",IFERROR(Реестр!$AI342*1000,""))</f>
        <v>6720.8271787296899</v>
      </c>
      <c r="AT342" s="5">
        <f>IF(IFERROR(Реестр!$AS342/80,"")=0,"",IFERROR(Реестр!$AS342/80,""))</f>
        <v>84.010339734121118</v>
      </c>
      <c r="AU342" s="4">
        <f t="shared" si="27"/>
        <v>7776.5184000000008</v>
      </c>
      <c r="AV342" s="4">
        <f t="shared" si="28"/>
        <v>-4752.1461695716407</v>
      </c>
      <c r="AW342" s="4"/>
      <c r="AX342" s="4" t="str">
        <f t="shared" si="29"/>
        <v/>
      </c>
      <c r="AY342" s="4"/>
      <c r="AZ342" s="4">
        <f t="shared" si="31"/>
        <v>3024.3722304283601</v>
      </c>
      <c r="BA342" s="4"/>
      <c r="BB342" s="4"/>
      <c r="BC342" s="4">
        <f>VLOOKUP(K342,'Справочные Данные'!$I$2:$J$262,2,0)</f>
        <v>63846</v>
      </c>
      <c r="BD342" s="4" t="str">
        <f>VLOOKUP(BC342,Z_SD_CUSTOMER!$A$2:$K$1599,10,0)</f>
        <v>52</v>
      </c>
      <c r="BE342" s="4" t="str">
        <f>VLOOKUP(BC342,Z_SD_CUSTOMER!$A$2:$L$1599,11,0)</f>
        <v>VOLGA</v>
      </c>
      <c r="BF342" s="4" t="str">
        <f>VLOOKUP(BC342,Z_SD_CUSTOMER!$A$2:$K$1599,11,0)</f>
        <v>VOLGA</v>
      </c>
      <c r="BG342" s="4">
        <v>352</v>
      </c>
      <c r="BH342" s="4"/>
    </row>
    <row r="343" spans="1:61" s="77" customFormat="1" hidden="1">
      <c r="A343" s="2">
        <v>44489</v>
      </c>
      <c r="B343" s="97" t="s">
        <v>66</v>
      </c>
      <c r="C343" s="30"/>
      <c r="D343" s="51" t="s">
        <v>257</v>
      </c>
      <c r="E343" s="4"/>
      <c r="F343" s="731" t="s">
        <v>142</v>
      </c>
      <c r="G343" s="2" t="s">
        <v>336</v>
      </c>
      <c r="H343" s="4" t="s">
        <v>143</v>
      </c>
      <c r="I343" s="4"/>
      <c r="J343" s="127"/>
      <c r="K343" s="118" t="s">
        <v>441</v>
      </c>
      <c r="L343" s="99"/>
      <c r="M343" s="88"/>
      <c r="N343" s="82"/>
      <c r="O343" s="82"/>
      <c r="P343" s="88"/>
      <c r="Q343" s="82"/>
      <c r="R343" s="82"/>
      <c r="S343" s="5">
        <v>1</v>
      </c>
      <c r="T343" s="5">
        <v>227</v>
      </c>
      <c r="U343" s="5"/>
      <c r="V343" s="4">
        <v>2006540</v>
      </c>
      <c r="W343" s="4">
        <v>201483319</v>
      </c>
      <c r="X343" s="19" t="s">
        <v>801</v>
      </c>
      <c r="Y343" s="23">
        <v>56060.88</v>
      </c>
      <c r="Z343" s="4"/>
      <c r="AA343" s="4"/>
      <c r="AB343" s="4"/>
      <c r="AC343" s="4"/>
      <c r="AD343" s="4"/>
      <c r="AE343" s="13" t="str">
        <f>IF((Реестр!$AA343+Реестр!$AB343+Реестр!$AD343)=0,"",(Реестр!$AA343+Реестр!$AB343+Реестр!$AD343))</f>
        <v/>
      </c>
      <c r="AF343" s="4"/>
      <c r="AG343" s="13" t="e">
        <f>Реестр!$AE343-Реестр!$AF343</f>
        <v>#VALUE!</v>
      </c>
      <c r="AH343" s="534" t="str">
        <f>IFERROR((Реестр!$AE343/Реестр!$AF343)-100%, "")</f>
        <v/>
      </c>
      <c r="AI343" s="448">
        <f>IF(IFERROR(Реестр!$AN343/Реестр!$T343,"")=0,"",IFERROR(Реестр!$AN343/Реестр!$T343,""))</f>
        <v>6.7208271787296905</v>
      </c>
      <c r="AJ343" s="10"/>
      <c r="AK343" s="448"/>
      <c r="AL343" s="594">
        <v>1172999</v>
      </c>
      <c r="AM343" s="594">
        <v>1144443</v>
      </c>
      <c r="AN343" s="630">
        <f>((T343/(T342+T343)*AE342))</f>
        <v>1525.6277695716396</v>
      </c>
      <c r="AO343" s="535"/>
      <c r="AP343" s="4"/>
      <c r="AQ343" s="13"/>
      <c r="AR343" s="752"/>
      <c r="AS343" s="551">
        <f>IF(IFERROR(Реестр!$AI343*1000,"")=0,"",IFERROR(Реестр!$AI343*1000,""))</f>
        <v>6720.8271787296908</v>
      </c>
      <c r="AT343" s="5">
        <f>IF(IFERROR(Реестр!$AS343/80,"")=0,"",IFERROR(Реестр!$AS343/80,""))</f>
        <v>84.010339734121132</v>
      </c>
      <c r="AU343" s="4">
        <f t="shared" si="27"/>
        <v>3924.2616000000003</v>
      </c>
      <c r="AV343" s="4">
        <f t="shared" si="28"/>
        <v>-2398.6338304283609</v>
      </c>
      <c r="AW343" s="4"/>
      <c r="AX343" s="4" t="str">
        <f t="shared" si="29"/>
        <v/>
      </c>
      <c r="AY343" s="4"/>
      <c r="AZ343" s="4">
        <f t="shared" si="31"/>
        <v>1525.6277695716396</v>
      </c>
      <c r="BA343" s="4"/>
      <c r="BB343" s="4"/>
      <c r="BC343" s="4">
        <f>VLOOKUP(K343,'Справочные Данные'!$I$2:$J$262,2,0)</f>
        <v>63846</v>
      </c>
      <c r="BD343" s="4" t="str">
        <f>VLOOKUP(BC343,Z_SD_CUSTOMER!$A$2:$K$1599,10,0)</f>
        <v>52</v>
      </c>
      <c r="BE343" s="4" t="str">
        <f>VLOOKUP(BC343,Z_SD_CUSTOMER!$A$2:$L$1599,11,0)</f>
        <v>VOLGA</v>
      </c>
      <c r="BF343" s="4" t="str">
        <f>VLOOKUP(BC343,Z_SD_CUSTOMER!$A$2:$K$1599,11,0)</f>
        <v>VOLGA</v>
      </c>
      <c r="BG343" s="4">
        <v>352</v>
      </c>
      <c r="BH343" s="4"/>
    </row>
    <row r="344" spans="1:61" s="77" customFormat="1" hidden="1">
      <c r="A344" s="2">
        <v>44489</v>
      </c>
      <c r="B344" s="97" t="s">
        <v>66</v>
      </c>
      <c r="C344" s="30"/>
      <c r="D344" s="51" t="s">
        <v>257</v>
      </c>
      <c r="E344" s="4"/>
      <c r="F344" s="731" t="s">
        <v>142</v>
      </c>
      <c r="G344" s="2" t="s">
        <v>336</v>
      </c>
      <c r="H344" s="4" t="s">
        <v>143</v>
      </c>
      <c r="I344" s="4"/>
      <c r="J344" s="472" t="s">
        <v>66</v>
      </c>
      <c r="K344" s="118" t="s">
        <v>518</v>
      </c>
      <c r="L344" s="502"/>
      <c r="M344" s="154"/>
      <c r="N344" s="78"/>
      <c r="O344" s="78" t="s">
        <v>176</v>
      </c>
      <c r="P344" s="154">
        <v>44490</v>
      </c>
      <c r="Q344" s="78"/>
      <c r="R344" s="78"/>
      <c r="S344" s="5">
        <v>2</v>
      </c>
      <c r="T344" s="5">
        <v>540</v>
      </c>
      <c r="U344" s="5"/>
      <c r="V344" s="19">
        <v>2007161</v>
      </c>
      <c r="W344" s="4">
        <v>201483735</v>
      </c>
      <c r="X344" s="19"/>
      <c r="Y344" s="23">
        <v>98032.76</v>
      </c>
      <c r="Z344" s="4"/>
      <c r="AA344" s="4">
        <v>4050</v>
      </c>
      <c r="AB344" s="4"/>
      <c r="AC344" s="4"/>
      <c r="AD344" s="4"/>
      <c r="AE344" s="13">
        <f>IF((Реестр!$AA344+Реестр!$AB344+Реестр!$AD344)=0,"",(Реестр!$AA344+Реестр!$AB344+Реестр!$AD344))</f>
        <v>4050</v>
      </c>
      <c r="AF344" s="4">
        <v>4050</v>
      </c>
      <c r="AG344" s="13">
        <f>Реестр!$AE344-Реестр!$AF344</f>
        <v>0</v>
      </c>
      <c r="AH344" s="534">
        <f>IFERROR((Реестр!$AE344/Реестр!$AF344)-100%, "")</f>
        <v>0</v>
      </c>
      <c r="AI344" s="448" t="str">
        <f>IF(IFERROR(Реестр!$AN344/Реестр!$T344,"")=0,"",IFERROR(Реестр!$AN344/Реестр!$T344,""))</f>
        <v/>
      </c>
      <c r="AJ344" s="10"/>
      <c r="AK344" s="448"/>
      <c r="AL344" s="594">
        <v>1173010</v>
      </c>
      <c r="AM344" s="594">
        <v>1144444</v>
      </c>
      <c r="AN344" s="4"/>
      <c r="AO344" s="535"/>
      <c r="AP344" s="4"/>
      <c r="AQ344" s="13"/>
      <c r="AR344" s="752"/>
      <c r="AS344" s="551" t="str">
        <f>IF(IFERROR(Реестр!$AI344*1000,"")=0,"",IFERROR(Реестр!$AI344*1000,""))</f>
        <v/>
      </c>
      <c r="AT344" s="5" t="str">
        <f>IF(IFERROR(Реестр!$AS344/80,"")=0,"",IFERROR(Реестр!$AS344/80,""))</f>
        <v/>
      </c>
      <c r="AU344" s="4">
        <f t="shared" si="27"/>
        <v>6862.2932000000001</v>
      </c>
      <c r="AV344" s="4">
        <f t="shared" si="28"/>
        <v>-6862.2932000000001</v>
      </c>
      <c r="AW344" s="4"/>
      <c r="AX344" s="4" t="str">
        <f t="shared" si="29"/>
        <v/>
      </c>
      <c r="AY344" s="4"/>
      <c r="AZ344" s="4" t="str">
        <f t="shared" si="31"/>
        <v/>
      </c>
      <c r="BA344" s="4"/>
      <c r="BB344" s="4"/>
      <c r="BC344" s="4">
        <f>VLOOKUP(K344,'Справочные Данные'!$I$2:$J$262,2,0)</f>
        <v>26482</v>
      </c>
      <c r="BD344" s="4" t="str">
        <f>VLOOKUP(BC344,Z_SD_CUSTOMER!$A$2:$K$1599,10,0)</f>
        <v>52</v>
      </c>
      <c r="BE344" s="4" t="str">
        <f>VLOOKUP(BC344,Z_SD_CUSTOMER!$A$2:$L$1599,11,0)</f>
        <v>VOLGA</v>
      </c>
      <c r="BF344" s="4" t="str">
        <f>VLOOKUP(BC344,Z_SD_CUSTOMER!$A$2:$K$1599,11,0)</f>
        <v>VOLGA</v>
      </c>
      <c r="BG344" s="4">
        <v>352</v>
      </c>
      <c r="BH344" s="4"/>
    </row>
    <row r="345" spans="1:61" s="4" customFormat="1" ht="321" hidden="1">
      <c r="A345" s="2">
        <v>44490</v>
      </c>
      <c r="B345" s="97" t="s">
        <v>63</v>
      </c>
      <c r="C345" s="30"/>
      <c r="D345" s="563" t="s">
        <v>250</v>
      </c>
      <c r="E345" s="63"/>
      <c r="F345" s="541" t="s">
        <v>909</v>
      </c>
      <c r="G345" s="541" t="s">
        <v>910</v>
      </c>
      <c r="H345" s="541" t="s">
        <v>911</v>
      </c>
      <c r="I345" s="541"/>
      <c r="J345" s="571" t="s">
        <v>912</v>
      </c>
      <c r="K345" s="120" t="s">
        <v>598</v>
      </c>
      <c r="L345" s="493"/>
      <c r="O345" s="4" t="s">
        <v>828</v>
      </c>
      <c r="P345" s="72">
        <v>44496</v>
      </c>
      <c r="S345" s="5">
        <v>10</v>
      </c>
      <c r="T345" s="5">
        <v>8859</v>
      </c>
      <c r="U345" s="5"/>
      <c r="V345" s="19">
        <v>2006786</v>
      </c>
      <c r="W345" s="570">
        <v>201483442</v>
      </c>
      <c r="X345" s="19"/>
      <c r="Y345" s="23">
        <v>2599350</v>
      </c>
      <c r="AA345" s="4">
        <v>120000</v>
      </c>
      <c r="AE345" s="13">
        <f>IF((Реестр!$AA345+Реестр!$AB345+Реестр!$AD345)=0,"",(Реестр!$AA345+Реестр!$AB345+Реестр!$AD345))</f>
        <v>120000</v>
      </c>
      <c r="AF345" s="4">
        <v>120000</v>
      </c>
      <c r="AG345" s="13">
        <f>Реестр!$AE345-Реестр!$AF345</f>
        <v>0</v>
      </c>
      <c r="AH345" s="534" t="str">
        <f>IF(IFERROR((Реестр!$AE345/Реестр!$AF345)-100%, "")=0,"",IFERROR((Реестр!$AE345/Реестр!$AF345)-100%, ""))</f>
        <v/>
      </c>
      <c r="AI345" s="448" t="str">
        <f>IF(IFERROR(Реестр!$AN345/Реестр!$T345,"")=0,"",IFERROR(Реестр!$AN345/Реестр!$T345,""))</f>
        <v/>
      </c>
      <c r="AJ345" s="10"/>
      <c r="AK345" s="448" t="str">
        <f>IFERROR(Реестр!$AN345/Реестр!$U345,"")</f>
        <v/>
      </c>
      <c r="AL345" s="594">
        <v>1173011</v>
      </c>
      <c r="AM345" s="594">
        <v>1144445</v>
      </c>
      <c r="AO345" s="535" t="str">
        <f>IF(IFERROR(Реестр!$AN345/Реестр!$Y345,"")=0,"",IFERROR(Реестр!$AN345/Реестр!$Y345,""))</f>
        <v/>
      </c>
      <c r="AQ345" s="13"/>
      <c r="AR345" s="752"/>
      <c r="AS345" s="551" t="str">
        <f>IF(IFERROR(Реестр!$AI345*1000,"")=0,"",IFERROR(Реестр!$AI345*1000,""))</f>
        <v/>
      </c>
      <c r="AT345" s="5" t="str">
        <f>IF(IFERROR(Реестр!$AS345/80,"")=0,"",IFERROR(Реестр!$AS345/80,""))</f>
        <v/>
      </c>
      <c r="AU345" s="4">
        <f t="shared" si="27"/>
        <v>181954.50000000003</v>
      </c>
      <c r="AV345" s="4">
        <f t="shared" si="28"/>
        <v>-181954.50000000003</v>
      </c>
      <c r="AX345" s="4" t="str">
        <f t="shared" si="29"/>
        <v/>
      </c>
      <c r="AZ345" s="4" t="str">
        <f t="shared" si="31"/>
        <v/>
      </c>
      <c r="BC345" s="4">
        <f>VLOOKUP(K345,'Справочные Данные'!$I$2:$J$262,2,0)</f>
        <v>65408</v>
      </c>
      <c r="BD345" s="4" t="str">
        <f>VLOOKUP(BC345,Z_SD_CUSTOMER!$A$2:$K$1599,10,0)</f>
        <v>02</v>
      </c>
      <c r="BE345" s="4" t="str">
        <f>VLOOKUP(BC345,Z_SD_CUSTOMER!$A$2:$L$1599,11,0)</f>
        <v>SIBERIAN</v>
      </c>
      <c r="BF345" s="4" t="str">
        <f>VLOOKUP(BC345,Z_SD_CUSTOMER!$A$2:$K$1599,11,0)</f>
        <v>SIBERIAN</v>
      </c>
      <c r="BI345" s="493"/>
    </row>
    <row r="346" spans="1:61" s="4" customFormat="1" ht="386.25" hidden="1">
      <c r="A346" s="2">
        <v>44490</v>
      </c>
      <c r="B346" s="97" t="s">
        <v>59</v>
      </c>
      <c r="C346" s="30"/>
      <c r="D346" s="563" t="s">
        <v>257</v>
      </c>
      <c r="E346" s="4" t="s">
        <v>2938</v>
      </c>
      <c r="F346" s="569" t="s">
        <v>926</v>
      </c>
      <c r="G346" s="712" t="s">
        <v>925</v>
      </c>
      <c r="H346" s="712" t="s">
        <v>924</v>
      </c>
      <c r="I346" s="711">
        <v>525913622494</v>
      </c>
      <c r="J346" s="568" t="s">
        <v>916</v>
      </c>
      <c r="K346" s="118" t="s">
        <v>477</v>
      </c>
      <c r="L346" s="493"/>
      <c r="M346" s="72">
        <v>44494</v>
      </c>
      <c r="N346" s="72" t="s">
        <v>104</v>
      </c>
      <c r="O346" s="146" t="s">
        <v>403</v>
      </c>
      <c r="P346" s="72">
        <v>44491</v>
      </c>
      <c r="Q346" s="4" t="s">
        <v>132</v>
      </c>
      <c r="S346" s="5">
        <v>1</v>
      </c>
      <c r="T346" s="5">
        <v>12</v>
      </c>
      <c r="U346" s="5"/>
      <c r="V346" s="4">
        <v>2005891</v>
      </c>
      <c r="W346" s="4">
        <v>201484028</v>
      </c>
      <c r="X346" s="19">
        <v>503093</v>
      </c>
      <c r="Y346" s="23">
        <v>3945.6</v>
      </c>
      <c r="AA346" s="4">
        <v>32000</v>
      </c>
      <c r="AC346" s="4">
        <v>3060</v>
      </c>
      <c r="AE346" s="13">
        <f>IF((Реестр!$AA346+Реестр!$AB346+Реестр!$AD346)=0,"",(Реестр!$AA346+Реестр!$AB346+Реестр!$AD346))</f>
        <v>32000</v>
      </c>
      <c r="AF346" s="4">
        <v>25423</v>
      </c>
      <c r="AG346" s="13">
        <f>Реестр!$AE346-Реестр!$AF346</f>
        <v>6577</v>
      </c>
      <c r="AH346" s="534">
        <f>IFERROR((Реестр!$AE346/Реестр!$AF346)-100%, "")</f>
        <v>0.25870274947881833</v>
      </c>
      <c r="AI346" s="448">
        <f>IF(IFERROR(Реестр!$AN346/Реестр!$T346,"")=0,"",IFERROR(Реестр!$AN346/Реестр!$T346,""))</f>
        <v>7.5757575757575752</v>
      </c>
      <c r="AJ346" s="10"/>
      <c r="AK346" s="448" t="str">
        <f>IFERROR(Реестр!$AN346/Реестр!$U346,"")</f>
        <v/>
      </c>
      <c r="AL346" s="594" t="s">
        <v>1272</v>
      </c>
      <c r="AM346" s="594" t="s">
        <v>1273</v>
      </c>
      <c r="AN346" s="630">
        <f>((T346/(T346+T347+T348+T349+T350+T351+T352+T353+T354+T355+T356)*AE346))</f>
        <v>90.909090909090907</v>
      </c>
      <c r="AO346" s="535">
        <f>IF(IFERROR(Реестр!$AN346/Реестр!$Y346,"")=0,"",IFERROR(Реестр!$AN346/Реестр!$Y346,""))</f>
        <v>2.3040625230406252E-2</v>
      </c>
      <c r="AQ346" s="13"/>
      <c r="AR346" s="752"/>
      <c r="AS346" s="551">
        <f>IF(IFERROR(Реестр!$AI346*1000,"")=0,"",IFERROR(Реестр!$AI346*1000,""))</f>
        <v>7575.7575757575751</v>
      </c>
      <c r="AT346" s="5">
        <f>IF(IFERROR(Реестр!$AS346/80,"")=0,"",IFERROR(Реестр!$AS346/80,""))</f>
        <v>94.696969696969688</v>
      </c>
      <c r="AU346" s="4">
        <f t="shared" si="27"/>
        <v>276.19200000000001</v>
      </c>
      <c r="AV346" s="4">
        <f t="shared" si="28"/>
        <v>-185.2829090909091</v>
      </c>
      <c r="AX346" s="4">
        <f t="shared" si="29"/>
        <v>3060</v>
      </c>
      <c r="AY346" s="630">
        <f t="shared" ref="AY346:AY375" si="32">((T346/(T346))*AC346)</f>
        <v>3060</v>
      </c>
      <c r="AZ346" s="4">
        <f t="shared" si="31"/>
        <v>3150.909090909091</v>
      </c>
      <c r="BC346" s="4">
        <f>VLOOKUP(K346,'Справочные Данные'!$I$2:$J$262,2,0)</f>
        <v>28240</v>
      </c>
      <c r="BD346" s="4" t="str">
        <f>VLOOKUP(BC346,Z_SD_CUSTOMER!$A$2:$K$1599,10,0)</f>
        <v>63</v>
      </c>
      <c r="BE346" s="4" t="str">
        <f>VLOOKUP(BC346,Z_SD_CUSTOMER!$A$2:$L$1599,11,0)</f>
        <v>CENTRAL</v>
      </c>
      <c r="BF346" s="4" t="str">
        <f>VLOOKUP(BC346,Z_SD_CUSTOMER!$A$2:$K$1599,11,0)</f>
        <v>CENTRAL</v>
      </c>
      <c r="BG346" s="4">
        <v>352</v>
      </c>
      <c r="BI346" s="493"/>
    </row>
    <row r="347" spans="1:61" s="4" customFormat="1" ht="78.75" hidden="1">
      <c r="A347" s="2">
        <v>44490</v>
      </c>
      <c r="B347" s="97" t="s">
        <v>59</v>
      </c>
      <c r="C347" s="30"/>
      <c r="D347" s="563" t="s">
        <v>257</v>
      </c>
      <c r="E347" s="4" t="s">
        <v>2938</v>
      </c>
      <c r="G347" s="712" t="s">
        <v>914</v>
      </c>
      <c r="H347" s="712" t="s">
        <v>915</v>
      </c>
      <c r="I347" s="711">
        <v>525913622494</v>
      </c>
      <c r="J347" s="127"/>
      <c r="K347" s="118" t="s">
        <v>477</v>
      </c>
      <c r="L347" s="493"/>
      <c r="M347" s="72">
        <v>44494</v>
      </c>
      <c r="N347" s="72" t="s">
        <v>104</v>
      </c>
      <c r="S347" s="5">
        <v>4</v>
      </c>
      <c r="T347" s="5">
        <v>122</v>
      </c>
      <c r="U347" s="5"/>
      <c r="V347" s="4">
        <v>2006355</v>
      </c>
      <c r="W347" s="4">
        <v>201484029</v>
      </c>
      <c r="X347" s="19">
        <v>503368</v>
      </c>
      <c r="Y347" s="23">
        <v>37727.040000000001</v>
      </c>
      <c r="AC347" s="4">
        <f>3060*4</f>
        <v>12240</v>
      </c>
      <c r="AE347" s="13" t="str">
        <f>IF((Реестр!$AA347+Реестр!$AB347+Реестр!$AD347)=0,"",(Реестр!$AA347+Реестр!$AB347+Реестр!$AD347))</f>
        <v/>
      </c>
      <c r="AG347" s="13"/>
      <c r="AH347" s="534"/>
      <c r="AI347" s="448">
        <f>IF(IFERROR(Реестр!$AN347/Реестр!$T347,"")=0,"",IFERROR(Реестр!$AN347/Реестр!$T347,""))</f>
        <v>7.5757575757575761</v>
      </c>
      <c r="AJ347" s="10"/>
      <c r="AK347" s="448"/>
      <c r="AL347" s="594" t="s">
        <v>1274</v>
      </c>
      <c r="AM347" s="594" t="s">
        <v>1275</v>
      </c>
      <c r="AN347" s="630">
        <f>((T347/(T347+T346+T348+T349+T350+T351+T352+T353+T354+T355+T356))*AE346)</f>
        <v>924.24242424242425</v>
      </c>
      <c r="AO347" s="535"/>
      <c r="AQ347" s="13"/>
      <c r="AR347" s="752"/>
      <c r="AS347" s="551">
        <f>IF(IFERROR(Реестр!$AI347*1000,"")=0,"",IFERROR(Реестр!$AI347*1000,""))</f>
        <v>7575.757575757576</v>
      </c>
      <c r="AT347" s="5">
        <f>IF(IFERROR(Реестр!$AS347/80,"")=0,"",IFERROR(Реестр!$AS347/80,""))</f>
        <v>94.696969696969703</v>
      </c>
      <c r="AU347" s="4">
        <f t="shared" si="27"/>
        <v>2640.8928000000005</v>
      </c>
      <c r="AV347" s="4">
        <f t="shared" si="28"/>
        <v>-1716.6503757575763</v>
      </c>
      <c r="AX347" s="4">
        <f t="shared" si="29"/>
        <v>12240</v>
      </c>
      <c r="AY347" s="630">
        <f t="shared" si="32"/>
        <v>12240</v>
      </c>
      <c r="AZ347" s="4">
        <f t="shared" si="31"/>
        <v>13164.242424242424</v>
      </c>
      <c r="BC347" s="4">
        <f>VLOOKUP(K347,'Справочные Данные'!$I$2:$J$262,2,0)</f>
        <v>28240</v>
      </c>
      <c r="BD347" s="4" t="str">
        <f>VLOOKUP(BC347,Z_SD_CUSTOMER!$A$2:$K$1599,10,0)</f>
        <v>63</v>
      </c>
      <c r="BE347" s="4" t="str">
        <f>VLOOKUP(BC347,Z_SD_CUSTOMER!$A$2:$L$1599,11,0)</f>
        <v>CENTRAL</v>
      </c>
      <c r="BF347" s="4" t="str">
        <f>VLOOKUP(BC347,Z_SD_CUSTOMER!$A$2:$K$1599,11,0)</f>
        <v>CENTRAL</v>
      </c>
      <c r="BG347" s="4">
        <v>352</v>
      </c>
      <c r="BI347" s="493"/>
    </row>
    <row r="348" spans="1:61" s="4" customFormat="1" ht="78.75" hidden="1">
      <c r="A348" s="2">
        <v>44490</v>
      </c>
      <c r="B348" s="97" t="s">
        <v>59</v>
      </c>
      <c r="C348" s="30"/>
      <c r="D348" s="563" t="s">
        <v>257</v>
      </c>
      <c r="E348" s="4" t="s">
        <v>2938</v>
      </c>
      <c r="F348" s="712"/>
      <c r="G348" s="712" t="s">
        <v>914</v>
      </c>
      <c r="H348" s="712" t="s">
        <v>915</v>
      </c>
      <c r="I348" s="711">
        <v>525913622494</v>
      </c>
      <c r="J348" s="567"/>
      <c r="K348" s="118" t="s">
        <v>477</v>
      </c>
      <c r="L348" s="493"/>
      <c r="M348" s="72">
        <v>44494</v>
      </c>
      <c r="N348" s="72" t="s">
        <v>104</v>
      </c>
      <c r="S348" s="5">
        <v>1</v>
      </c>
      <c r="T348" s="5">
        <v>19</v>
      </c>
      <c r="U348" s="5"/>
      <c r="V348" s="4">
        <v>2007320</v>
      </c>
      <c r="W348" s="4">
        <v>201484026</v>
      </c>
      <c r="X348" s="19">
        <v>503954</v>
      </c>
      <c r="Y348" s="23">
        <v>6576</v>
      </c>
      <c r="AC348" s="4">
        <v>3060</v>
      </c>
      <c r="AE348" s="13" t="str">
        <f>IF((Реестр!$AA348+Реестр!$AB348+Реестр!$AD348)=0,"",(Реестр!$AA348+Реестр!$AB348+Реестр!$AD348))</f>
        <v/>
      </c>
      <c r="AG348" s="13"/>
      <c r="AH348" s="534"/>
      <c r="AI348" s="448"/>
      <c r="AJ348" s="10"/>
      <c r="AK348" s="448"/>
      <c r="AL348" s="594" t="s">
        <v>1274</v>
      </c>
      <c r="AM348" s="594" t="s">
        <v>1275</v>
      </c>
      <c r="AN348" s="630">
        <f>((T348/(T347+T346+T349+T350+T348+T351+T352+T353+T354+T355+T356)*AE346))</f>
        <v>143.93939393939394</v>
      </c>
      <c r="AO348" s="535"/>
      <c r="AQ348" s="13"/>
      <c r="AR348" s="752"/>
      <c r="AS348" s="551"/>
      <c r="AT348" s="5"/>
      <c r="AU348" s="4">
        <f t="shared" si="27"/>
        <v>460.32000000000005</v>
      </c>
      <c r="AV348" s="4">
        <f t="shared" si="28"/>
        <v>-316.38060606060611</v>
      </c>
      <c r="AX348" s="4">
        <f t="shared" si="29"/>
        <v>3060</v>
      </c>
      <c r="AY348" s="630">
        <f t="shared" si="32"/>
        <v>3060</v>
      </c>
      <c r="AZ348" s="4">
        <f t="shared" si="31"/>
        <v>3203.939393939394</v>
      </c>
      <c r="BC348" s="4">
        <f>VLOOKUP(K348,'Справочные Данные'!$I$2:$J$262,2,0)</f>
        <v>28240</v>
      </c>
      <c r="BD348" s="4" t="str">
        <f>VLOOKUP(BC348,Z_SD_CUSTOMER!$A$2:$K$1599,10,0)</f>
        <v>63</v>
      </c>
      <c r="BE348" s="4" t="str">
        <f>VLOOKUP(BC348,Z_SD_CUSTOMER!$A$2:$L$1599,11,0)</f>
        <v>CENTRAL</v>
      </c>
      <c r="BF348" s="4" t="str">
        <f>VLOOKUP(BC348,Z_SD_CUSTOMER!$A$2:$K$1599,11,0)</f>
        <v>CENTRAL</v>
      </c>
      <c r="BG348" s="4">
        <v>352</v>
      </c>
      <c r="BI348" s="493"/>
    </row>
    <row r="349" spans="1:61" s="4" customFormat="1" ht="78.75" hidden="1">
      <c r="A349" s="2">
        <v>44490</v>
      </c>
      <c r="B349" s="97" t="s">
        <v>59</v>
      </c>
      <c r="C349" s="30"/>
      <c r="D349" s="563" t="s">
        <v>257</v>
      </c>
      <c r="E349" s="4" t="s">
        <v>2938</v>
      </c>
      <c r="G349" s="712" t="s">
        <v>914</v>
      </c>
      <c r="H349" s="712" t="s">
        <v>915</v>
      </c>
      <c r="I349" s="711">
        <v>525913622494</v>
      </c>
      <c r="J349" s="127"/>
      <c r="K349" s="118" t="s">
        <v>479</v>
      </c>
      <c r="L349" s="493"/>
      <c r="M349" s="72">
        <v>44496</v>
      </c>
      <c r="N349" s="4" t="s">
        <v>87</v>
      </c>
      <c r="P349" s="72"/>
      <c r="Q349" s="90"/>
      <c r="S349" s="5">
        <v>1</v>
      </c>
      <c r="T349" s="5">
        <v>23</v>
      </c>
      <c r="U349" s="5"/>
      <c r="V349" s="544">
        <v>2006150</v>
      </c>
      <c r="W349" s="4">
        <v>201484025</v>
      </c>
      <c r="X349" s="19">
        <v>165736</v>
      </c>
      <c r="Y349" s="23">
        <v>7891.2</v>
      </c>
      <c r="AC349" s="4">
        <v>1960</v>
      </c>
      <c r="AE349" s="13" t="str">
        <f>IF((Реестр!$AA349+Реестр!$AB349+Реестр!$AD349)=0,"",(Реестр!$AA349+Реестр!$AB349+Реестр!$AD349))</f>
        <v/>
      </c>
      <c r="AG349" s="13" t="str">
        <f>IF(IFERROR((Реестр!$AE349-Реестр!$AF349), "")=0,"",IFERROR(Реестр!$AE349-Реестр!$AF349, ""))</f>
        <v/>
      </c>
      <c r="AH349" s="534" t="str">
        <f>IF(IFERROR((Реестр!$AE349/Реестр!$AF349)-100%, "")=0,"",IFERROR((Реестр!$AE349/Реестр!$AF349)-100%, ""))</f>
        <v/>
      </c>
      <c r="AI349" s="448">
        <f>IF(IFERROR(Реестр!$AN349/Реестр!$T349,"")=0,"",IFERROR(Реестр!$AN349/Реестр!$T349,""))</f>
        <v>7.5757575757575761</v>
      </c>
      <c r="AJ349" s="10"/>
      <c r="AK349" s="448" t="str">
        <f>IFERROR(Реестр!$AN349/Реестр!$U349,"")</f>
        <v/>
      </c>
      <c r="AL349" s="594" t="s">
        <v>1276</v>
      </c>
      <c r="AM349" s="594" t="s">
        <v>1277</v>
      </c>
      <c r="AN349" s="630">
        <f>((T349/(T348+T347+T350+T346+T349+T351+T352+T353+T354+T355+T356)*AE346))</f>
        <v>174.24242424242425</v>
      </c>
      <c r="AO349" s="535">
        <f>IF(IFERROR(Реестр!$AN349/Реестр!$Y349,"")=0,"",IFERROR(Реестр!$AN349/Реестр!$Y349,""))</f>
        <v>2.2080599179139328E-2</v>
      </c>
      <c r="AQ349" s="13"/>
      <c r="AR349" s="752"/>
      <c r="AS349" s="551">
        <f>IF(IFERROR(Реестр!$AI349*1000,"")=0,"",IFERROR(Реестр!$AI349*1000,""))</f>
        <v>7575.757575757576</v>
      </c>
      <c r="AT349" s="5">
        <f>IF(IFERROR(Реестр!$AS349/80,"")=0,"",IFERROR(Реестр!$AS349/80,""))</f>
        <v>94.696969696969703</v>
      </c>
      <c r="AU349" s="4">
        <f t="shared" si="27"/>
        <v>552.38400000000001</v>
      </c>
      <c r="AV349" s="4">
        <f t="shared" si="28"/>
        <v>-378.14157575757577</v>
      </c>
      <c r="AX349" s="4">
        <f t="shared" si="29"/>
        <v>1960</v>
      </c>
      <c r="AY349" s="630">
        <f t="shared" si="32"/>
        <v>1960</v>
      </c>
      <c r="AZ349" s="4">
        <f t="shared" si="31"/>
        <v>2134.242424242424</v>
      </c>
      <c r="BC349" s="4">
        <f>VLOOKUP(K349,'Справочные Данные'!$I$2:$J$262,2,0)</f>
        <v>53762</v>
      </c>
      <c r="BD349" s="4" t="str">
        <f>VLOOKUP(BC349,Z_SD_CUSTOMER!$A$2:$K$1599,10,0)</f>
        <v>47</v>
      </c>
      <c r="BE349" s="4" t="str">
        <f>VLOOKUP(BC349,Z_SD_CUSTOMER!$A$2:$L$1599,11,0)</f>
        <v>CENTRAL</v>
      </c>
      <c r="BF349" s="4" t="str">
        <f>VLOOKUP(BC349,Z_SD_CUSTOMER!$A$2:$K$1599,11,0)</f>
        <v>CENTRAL</v>
      </c>
      <c r="BG349" s="4">
        <v>352</v>
      </c>
      <c r="BI349" s="493"/>
    </row>
    <row r="350" spans="1:61" s="4" customFormat="1" ht="78.75" hidden="1">
      <c r="A350" s="2">
        <v>44490</v>
      </c>
      <c r="B350" s="97" t="s">
        <v>59</v>
      </c>
      <c r="C350" s="30"/>
      <c r="D350" s="563" t="s">
        <v>257</v>
      </c>
      <c r="E350" s="4" t="s">
        <v>2938</v>
      </c>
      <c r="G350" s="712" t="s">
        <v>914</v>
      </c>
      <c r="H350" s="712" t="s">
        <v>915</v>
      </c>
      <c r="I350" s="711">
        <v>525913622494</v>
      </c>
      <c r="J350" s="127"/>
      <c r="K350" s="118" t="s">
        <v>479</v>
      </c>
      <c r="L350" s="493"/>
      <c r="M350" s="72">
        <v>44496</v>
      </c>
      <c r="N350" s="4" t="s">
        <v>87</v>
      </c>
      <c r="P350" s="72"/>
      <c r="Q350" s="90"/>
      <c r="S350" s="5">
        <v>5</v>
      </c>
      <c r="T350" s="5">
        <v>202</v>
      </c>
      <c r="U350" s="5"/>
      <c r="V350" s="544">
        <v>2006963</v>
      </c>
      <c r="W350" s="4">
        <v>201484024</v>
      </c>
      <c r="X350" s="19">
        <v>166855</v>
      </c>
      <c r="Y350" s="23">
        <v>61080.12</v>
      </c>
      <c r="AC350" s="4">
        <f>1960*5</f>
        <v>9800</v>
      </c>
      <c r="AE350" s="13" t="str">
        <f>IF((Реестр!$AA350+Реестр!$AB350+Реестр!$AD350)=0,"",(Реестр!$AA350+Реестр!$AB350+Реестр!$AD350))</f>
        <v/>
      </c>
      <c r="AG350" s="13"/>
      <c r="AH350" s="534"/>
      <c r="AI350" s="448">
        <f>IF(IFERROR(Реестр!$AN350/Реестр!$T350,"")=0,"",IFERROR(Реестр!$AN350/Реестр!$T350,""))</f>
        <v>7.5757575757575752</v>
      </c>
      <c r="AJ350" s="10"/>
      <c r="AK350" s="448"/>
      <c r="AL350" s="594" t="s">
        <v>1276</v>
      </c>
      <c r="AM350" s="594" t="s">
        <v>1277</v>
      </c>
      <c r="AN350" s="630">
        <f>((T350/(T349+T348+T346+T347+T350+T351+T352+T353+T354+T355+T356)*AE346))</f>
        <v>1530.3030303030303</v>
      </c>
      <c r="AO350" s="535">
        <f>IF(IFERROR(Реестр!$AN350/Реестр!$Y350,"")=0,"",IFERROR(Реестр!$AN350/Реестр!$Y350,""))</f>
        <v>2.5054027894886751E-2</v>
      </c>
      <c r="AQ350" s="13"/>
      <c r="AR350" s="752"/>
      <c r="AS350" s="551">
        <f>IF(IFERROR(Реестр!$AI350*1000,"")=0,"",IFERROR(Реестр!$AI350*1000,""))</f>
        <v>7575.7575757575751</v>
      </c>
      <c r="AT350" s="5">
        <f>IF(IFERROR(Реестр!$AS350/80,"")=0,"",IFERROR(Реестр!$AS350/80,""))</f>
        <v>94.696969696969688</v>
      </c>
      <c r="AU350" s="4">
        <f t="shared" si="27"/>
        <v>4275.608400000001</v>
      </c>
      <c r="AV350" s="4">
        <f t="shared" si="28"/>
        <v>-2745.305369696971</v>
      </c>
      <c r="AX350" s="4">
        <f t="shared" si="29"/>
        <v>9800</v>
      </c>
      <c r="AY350" s="630">
        <f t="shared" si="32"/>
        <v>9800</v>
      </c>
      <c r="AZ350" s="4">
        <f t="shared" si="31"/>
        <v>11330.30303030303</v>
      </c>
      <c r="BC350" s="4">
        <f>VLOOKUP(K350,'Справочные Данные'!$I$2:$J$262,2,0)</f>
        <v>53762</v>
      </c>
      <c r="BD350" s="4" t="str">
        <f>VLOOKUP(BC350,Z_SD_CUSTOMER!$A$2:$K$1599,10,0)</f>
        <v>47</v>
      </c>
      <c r="BE350" s="4" t="str">
        <f>VLOOKUP(BC350,Z_SD_CUSTOMER!$A$2:$L$1599,11,0)</f>
        <v>CENTRAL</v>
      </c>
      <c r="BF350" s="4" t="str">
        <f>VLOOKUP(BC350,Z_SD_CUSTOMER!$A$2:$K$1599,11,0)</f>
        <v>CENTRAL</v>
      </c>
      <c r="BG350" s="4">
        <v>352</v>
      </c>
      <c r="BI350" s="493"/>
    </row>
    <row r="351" spans="1:61" s="4" customFormat="1" ht="78.75" hidden="1">
      <c r="A351" s="2">
        <v>44490</v>
      </c>
      <c r="B351" s="97" t="s">
        <v>59</v>
      </c>
      <c r="C351" s="30"/>
      <c r="D351" s="563" t="s">
        <v>257</v>
      </c>
      <c r="E351" s="4" t="s">
        <v>2938</v>
      </c>
      <c r="G351" s="712" t="s">
        <v>914</v>
      </c>
      <c r="H351" s="712" t="s">
        <v>915</v>
      </c>
      <c r="I351" s="711">
        <v>525913622494</v>
      </c>
      <c r="J351" s="127"/>
      <c r="K351" s="118" t="s">
        <v>547</v>
      </c>
      <c r="L351" s="493"/>
      <c r="M351" s="72">
        <v>44493</v>
      </c>
      <c r="N351" s="4" t="s">
        <v>834</v>
      </c>
      <c r="P351" s="72"/>
      <c r="Q351" s="90"/>
      <c r="S351" s="5">
        <v>1</v>
      </c>
      <c r="T351" s="5">
        <v>528</v>
      </c>
      <c r="U351" s="5"/>
      <c r="V351" s="544">
        <v>2006961</v>
      </c>
      <c r="W351" s="4">
        <v>201484019</v>
      </c>
      <c r="X351" s="19">
        <v>2142094474487</v>
      </c>
      <c r="Y351" s="23">
        <v>144639</v>
      </c>
      <c r="AC351" s="4">
        <v>2650</v>
      </c>
      <c r="AE351" s="13" t="str">
        <f>IF((Реестр!$AA351+Реестр!$AB351+Реестр!$AD351)=0,"",(Реестр!$AA351+Реестр!$AB351+Реестр!$AD351))</f>
        <v/>
      </c>
      <c r="AG351" s="13"/>
      <c r="AH351" s="534"/>
      <c r="AI351" s="448">
        <f>IF(IFERROR(Реестр!$AN351/Реестр!$T351,"")=0,"",IFERROR(Реестр!$AN351/Реестр!$T351,""))</f>
        <v>7.5757575757575761</v>
      </c>
      <c r="AJ351" s="10"/>
      <c r="AK351" s="448"/>
      <c r="AL351" s="594" t="s">
        <v>1278</v>
      </c>
      <c r="AM351" s="594" t="s">
        <v>1279</v>
      </c>
      <c r="AN351" s="630">
        <f>((T351/(T350+T349+T347+T348+T351+T346+T352+T353+T354+T355+T356)*AE346))</f>
        <v>4000</v>
      </c>
      <c r="AO351" s="535"/>
      <c r="AQ351" s="13"/>
      <c r="AR351" s="752"/>
      <c r="AS351" s="551">
        <f>IF(IFERROR(Реестр!$AI351*1000,"")=0,"",IFERROR(Реестр!$AI351*1000,""))</f>
        <v>7575.757575757576</v>
      </c>
      <c r="AT351" s="5">
        <f>IF(IFERROR(Реестр!$AS351/80,"")=0,"",IFERROR(Реестр!$AS351/80,""))</f>
        <v>94.696969696969703</v>
      </c>
      <c r="AU351" s="4">
        <f t="shared" si="27"/>
        <v>10124.730000000001</v>
      </c>
      <c r="AV351" s="4">
        <f t="shared" si="28"/>
        <v>-6124.7300000000014</v>
      </c>
      <c r="AX351" s="4">
        <f t="shared" si="29"/>
        <v>2650</v>
      </c>
      <c r="AY351" s="630">
        <f t="shared" si="32"/>
        <v>2650</v>
      </c>
      <c r="AZ351" s="4">
        <f t="shared" si="31"/>
        <v>6650</v>
      </c>
      <c r="BC351" s="4">
        <f>VLOOKUP(K351,'Справочные Данные'!$I$2:$J$262,2,0)</f>
        <v>60132</v>
      </c>
      <c r="BD351" s="4" t="str">
        <f>VLOOKUP(BC351,Z_SD_CUSTOMER!$A$2:$K$1599,10,0)</f>
        <v>78</v>
      </c>
      <c r="BE351" s="4" t="str">
        <f>VLOOKUP(BC351,Z_SD_CUSTOMER!$A$2:$L$1599,11,0)</f>
        <v>NORTHWEST</v>
      </c>
      <c r="BF351" s="4" t="str">
        <f>VLOOKUP(BC351,Z_SD_CUSTOMER!$A$2:$K$1599,11,0)</f>
        <v>NORTHWEST</v>
      </c>
      <c r="BG351" s="4">
        <v>352</v>
      </c>
      <c r="BI351" s="493"/>
    </row>
    <row r="352" spans="1:61" s="4" customFormat="1" ht="78.75" hidden="1">
      <c r="A352" s="2">
        <v>44490</v>
      </c>
      <c r="B352" s="97" t="s">
        <v>59</v>
      </c>
      <c r="C352" s="30"/>
      <c r="D352" s="563" t="s">
        <v>257</v>
      </c>
      <c r="E352" s="4" t="s">
        <v>2938</v>
      </c>
      <c r="G352" s="712" t="s">
        <v>914</v>
      </c>
      <c r="H352" s="712" t="s">
        <v>915</v>
      </c>
      <c r="I352" s="711">
        <v>525913622494</v>
      </c>
      <c r="J352" s="127"/>
      <c r="K352" s="118" t="s">
        <v>547</v>
      </c>
      <c r="L352" s="493"/>
      <c r="M352" s="72">
        <v>44493</v>
      </c>
      <c r="N352" s="4" t="s">
        <v>834</v>
      </c>
      <c r="P352" s="72"/>
      <c r="Q352" s="90"/>
      <c r="S352" s="5">
        <v>1</v>
      </c>
      <c r="T352" s="5">
        <v>150</v>
      </c>
      <c r="U352" s="5"/>
      <c r="V352" s="544">
        <v>2006960</v>
      </c>
      <c r="W352" s="4">
        <v>201484018</v>
      </c>
      <c r="X352" s="19">
        <v>2142094474486</v>
      </c>
      <c r="Y352" s="23">
        <v>37031.040000000001</v>
      </c>
      <c r="AC352" s="4">
        <v>2650</v>
      </c>
      <c r="AE352" s="13" t="str">
        <f>IF((Реестр!$AA352+Реестр!$AB352+Реестр!$AD352)=0,"",(Реестр!$AA352+Реестр!$AB352+Реестр!$AD352))</f>
        <v/>
      </c>
      <c r="AG352" s="13"/>
      <c r="AH352" s="534"/>
      <c r="AI352" s="448">
        <f>IF(IFERROR(Реестр!$AN352/Реестр!$T352,"")=0,"",IFERROR(Реестр!$AN352/Реестр!$T352,""))</f>
        <v>7.575757575757577</v>
      </c>
      <c r="AJ352" s="10"/>
      <c r="AK352" s="448"/>
      <c r="AL352" s="594" t="s">
        <v>1278</v>
      </c>
      <c r="AM352" s="594" t="s">
        <v>1279</v>
      </c>
      <c r="AN352" s="630">
        <f>((T352/(T351+T350+T348+T349+T352+T347+T346+T353+T354+T355+T356)*AE346))</f>
        <v>1136.3636363636365</v>
      </c>
      <c r="AO352" s="535"/>
      <c r="AQ352" s="13"/>
      <c r="AR352" s="752"/>
      <c r="AS352" s="551">
        <f>IF(IFERROR(Реестр!$AI352*1000,"")=0,"",IFERROR(Реестр!$AI352*1000,""))</f>
        <v>7575.7575757575769</v>
      </c>
      <c r="AT352" s="5">
        <f>IF(IFERROR(Реестр!$AS352/80,"")=0,"",IFERROR(Реестр!$AS352/80,""))</f>
        <v>94.696969696969717</v>
      </c>
      <c r="AU352" s="4">
        <f t="shared" si="27"/>
        <v>2592.1728000000003</v>
      </c>
      <c r="AV352" s="4">
        <f t="shared" si="28"/>
        <v>-1455.8091636363638</v>
      </c>
      <c r="AX352" s="4">
        <f t="shared" si="29"/>
        <v>2650</v>
      </c>
      <c r="AY352" s="630">
        <f t="shared" si="32"/>
        <v>2650</v>
      </c>
      <c r="AZ352" s="4">
        <f t="shared" si="31"/>
        <v>3786.3636363636365</v>
      </c>
      <c r="BC352" s="4">
        <f>VLOOKUP(K352,'Справочные Данные'!$I$2:$J$262,2,0)</f>
        <v>60132</v>
      </c>
      <c r="BD352" s="4" t="str">
        <f>VLOOKUP(BC352,Z_SD_CUSTOMER!$A$2:$K$1599,10,0)</f>
        <v>78</v>
      </c>
      <c r="BE352" s="4" t="str">
        <f>VLOOKUP(BC352,Z_SD_CUSTOMER!$A$2:$L$1599,11,0)</f>
        <v>NORTHWEST</v>
      </c>
      <c r="BF352" s="4" t="str">
        <f>VLOOKUP(BC352,Z_SD_CUSTOMER!$A$2:$K$1599,11,0)</f>
        <v>NORTHWEST</v>
      </c>
      <c r="BG352" s="4">
        <v>352</v>
      </c>
      <c r="BI352" s="493"/>
    </row>
    <row r="353" spans="1:61" s="4" customFormat="1" ht="78.75" hidden="1">
      <c r="A353" s="2">
        <v>44490</v>
      </c>
      <c r="B353" s="97" t="s">
        <v>59</v>
      </c>
      <c r="C353" s="30"/>
      <c r="D353" s="563" t="s">
        <v>257</v>
      </c>
      <c r="E353" s="4" t="s">
        <v>2938</v>
      </c>
      <c r="G353" s="712" t="s">
        <v>914</v>
      </c>
      <c r="H353" s="712" t="s">
        <v>915</v>
      </c>
      <c r="I353" s="711">
        <v>525913622494</v>
      </c>
      <c r="J353" s="127"/>
      <c r="K353" s="118" t="s">
        <v>485</v>
      </c>
      <c r="L353" s="493"/>
      <c r="M353" s="72">
        <v>44494</v>
      </c>
      <c r="N353" s="461" t="s">
        <v>752</v>
      </c>
      <c r="O353" s="146" t="s">
        <v>876</v>
      </c>
      <c r="P353" s="72"/>
      <c r="S353" s="5">
        <v>5</v>
      </c>
      <c r="T353" s="5">
        <v>1262</v>
      </c>
      <c r="U353" s="5"/>
      <c r="V353" s="4">
        <v>2005274</v>
      </c>
      <c r="W353" s="4">
        <v>201482181</v>
      </c>
      <c r="X353" s="19">
        <v>6429363777</v>
      </c>
      <c r="Y353" s="23">
        <v>307853.76</v>
      </c>
      <c r="AC353" s="4">
        <f>3770*5</f>
        <v>18850</v>
      </c>
      <c r="AE353" s="13" t="str">
        <f>IF((Реестр!$AA353+Реестр!$AB353+Реестр!$AD353)=0,"",(Реестр!$AA353+Реестр!$AB353+Реестр!$AD353))</f>
        <v/>
      </c>
      <c r="AG353" s="13" t="e">
        <f>Реестр!$AE353-Реестр!$AF353</f>
        <v>#VALUE!</v>
      </c>
      <c r="AH353" s="534" t="str">
        <f>IFERROR((Реестр!$AE353/Реестр!$AF353)-100%, "")</f>
        <v/>
      </c>
      <c r="AI353" s="448">
        <f>IF(IFERROR(Реестр!$AN353/Реестр!$T353,"")=0,"",IFERROR(Реестр!$AN353/Реестр!$T353,""))</f>
        <v>7.5757575757575752</v>
      </c>
      <c r="AJ353" s="10"/>
      <c r="AK353" s="448" t="str">
        <f>IFERROR(Реестр!$AN353/Реестр!$U353,"")</f>
        <v/>
      </c>
      <c r="AL353" s="594" t="s">
        <v>1280</v>
      </c>
      <c r="AM353" s="594" t="s">
        <v>1281</v>
      </c>
      <c r="AN353" s="630">
        <f>((T353/(T352+T351+T349+T350+T353+T348+T347+T346+T354+T355+T356)*AE346))</f>
        <v>9560.6060606060601</v>
      </c>
      <c r="AO353" s="535">
        <f>IF(IFERROR(Реестр!$AN353/Реестр!$Y353,"")=0,"",IFERROR(Реестр!$AN353/Реестр!$Y353,""))</f>
        <v>3.1055674163622558E-2</v>
      </c>
      <c r="AQ353" s="13"/>
      <c r="AR353" s="752"/>
      <c r="AS353" s="551">
        <f>IF(IFERROR(Реестр!$AI353*1000,"")=0,"",IFERROR(Реестр!$AI353*1000,""))</f>
        <v>7575.7575757575751</v>
      </c>
      <c r="AT353" s="5">
        <f>IF(IFERROR(Реестр!$AS353/80,"")=0,"",IFERROR(Реестр!$AS353/80,""))</f>
        <v>94.696969696969688</v>
      </c>
      <c r="AU353" s="4">
        <f t="shared" si="27"/>
        <v>21549.763200000001</v>
      </c>
      <c r="AV353" s="4">
        <f t="shared" si="28"/>
        <v>-11989.157139393941</v>
      </c>
      <c r="AX353" s="4">
        <f t="shared" si="29"/>
        <v>18850</v>
      </c>
      <c r="AY353" s="630">
        <f t="shared" si="32"/>
        <v>18850</v>
      </c>
      <c r="AZ353" s="4">
        <f t="shared" si="31"/>
        <v>28410.60606060606</v>
      </c>
      <c r="BC353" s="4">
        <f>VLOOKUP(K353,'Справочные Данные'!$I$2:$J$262,2,0)</f>
        <v>64524</v>
      </c>
      <c r="BD353" s="4" t="str">
        <f>VLOOKUP(BC353,Z_SD_CUSTOMER!$A$2:$K$1599,10,0)</f>
        <v>01</v>
      </c>
      <c r="BE353" s="4" t="str">
        <f>VLOOKUP(BC353,Z_SD_CUSTOMER!$A$2:$L$1599,11,0)</f>
        <v>SOUTHERN</v>
      </c>
      <c r="BF353" s="4" t="str">
        <f>VLOOKUP(BC353,Z_SD_CUSTOMER!$A$2:$K$1599,11,0)</f>
        <v>SOUTHERN</v>
      </c>
      <c r="BG353" s="4">
        <v>352</v>
      </c>
      <c r="BI353" s="493"/>
    </row>
    <row r="354" spans="1:61" s="4" customFormat="1" ht="78.75" hidden="1">
      <c r="A354" s="2">
        <v>44490</v>
      </c>
      <c r="B354" s="97" t="s">
        <v>59</v>
      </c>
      <c r="C354" s="30"/>
      <c r="D354" s="563" t="s">
        <v>257</v>
      </c>
      <c r="E354" s="4" t="s">
        <v>2938</v>
      </c>
      <c r="G354" s="712" t="s">
        <v>914</v>
      </c>
      <c r="H354" s="712" t="s">
        <v>915</v>
      </c>
      <c r="I354" s="711">
        <v>525913622494</v>
      </c>
      <c r="J354" s="127"/>
      <c r="K354" s="118" t="s">
        <v>485</v>
      </c>
      <c r="L354" s="493"/>
      <c r="M354" s="72">
        <v>44494</v>
      </c>
      <c r="N354" s="4" t="s">
        <v>796</v>
      </c>
      <c r="O354" s="4" t="s">
        <v>877</v>
      </c>
      <c r="S354" s="5">
        <v>1</v>
      </c>
      <c r="T354" s="5">
        <v>411</v>
      </c>
      <c r="U354" s="5"/>
      <c r="V354" s="4">
        <v>2006599</v>
      </c>
      <c r="W354" s="4">
        <v>201483300</v>
      </c>
      <c r="X354" s="19">
        <v>6430609077</v>
      </c>
      <c r="Y354" s="23">
        <v>112497</v>
      </c>
      <c r="AC354" s="4">
        <v>3770</v>
      </c>
      <c r="AE354" s="13" t="str">
        <f>IF((Реестр!$AA354+Реестр!$AB354+Реестр!$AD354)=0,"",(Реестр!$AA354+Реестр!$AB354+Реестр!$AD354))</f>
        <v/>
      </c>
      <c r="AG354" s="13" t="e">
        <f>Реестр!$AE354-Реестр!$AF354</f>
        <v>#VALUE!</v>
      </c>
      <c r="AH354" s="534" t="str">
        <f>IFERROR((Реестр!$AE354/Реестр!$AF354)-100%, "")</f>
        <v/>
      </c>
      <c r="AI354" s="448">
        <f>IF(IFERROR(Реестр!$AN354/Реестр!$T354,"")=0,"",IFERROR(Реестр!$AN354/Реестр!$T354,""))</f>
        <v>7.5757575757575761</v>
      </c>
      <c r="AJ354" s="10"/>
      <c r="AK354" s="448" t="str">
        <f>IFERROR(Реестр!$AN354/Реестр!$U354,"")</f>
        <v/>
      </c>
      <c r="AL354" s="594" t="s">
        <v>1280</v>
      </c>
      <c r="AM354" s="594" t="s">
        <v>1281</v>
      </c>
      <c r="AN354" s="630">
        <f>((T354/(T353+T352+T350+T351+T354+T349+T348+T347+T346+T355+T356)*AE346))</f>
        <v>3113.636363636364</v>
      </c>
      <c r="AO354" s="535">
        <f>IF(IFERROR(Реестр!$AN354/Реестр!$Y354,"")=0,"",IFERROR(Реестр!$AN354/Реестр!$Y354,""))</f>
        <v>2.7677505743587509E-2</v>
      </c>
      <c r="AQ354" s="13"/>
      <c r="AR354" s="752"/>
      <c r="AS354" s="551">
        <f>IF(IFERROR(Реестр!$AI354*1000,"")=0,"",IFERROR(Реестр!$AI354*1000,""))</f>
        <v>7575.757575757576</v>
      </c>
      <c r="AT354" s="5">
        <f>IF(IFERROR(Реестр!$AS354/80,"")=0,"",IFERROR(Реестр!$AS354/80,""))</f>
        <v>94.696969696969703</v>
      </c>
      <c r="AU354" s="4">
        <f t="shared" si="27"/>
        <v>7874.7900000000009</v>
      </c>
      <c r="AV354" s="4">
        <f t="shared" si="28"/>
        <v>-4761.1536363636369</v>
      </c>
      <c r="AX354" s="4">
        <f t="shared" si="29"/>
        <v>3770</v>
      </c>
      <c r="AY354" s="630">
        <f t="shared" si="32"/>
        <v>3770</v>
      </c>
      <c r="AZ354" s="4">
        <f t="shared" si="31"/>
        <v>6883.636363636364</v>
      </c>
      <c r="BC354" s="4">
        <f>VLOOKUP(K354,'Справочные Данные'!$I$2:$J$262,2,0)</f>
        <v>64524</v>
      </c>
      <c r="BD354" s="4" t="str">
        <f>VLOOKUP(BC354,Z_SD_CUSTOMER!$A$2:$K$1599,10,0)</f>
        <v>01</v>
      </c>
      <c r="BE354" s="4" t="str">
        <f>VLOOKUP(BC354,Z_SD_CUSTOMER!$A$2:$L$1599,11,0)</f>
        <v>SOUTHERN</v>
      </c>
      <c r="BF354" s="4" t="str">
        <f>VLOOKUP(BC354,Z_SD_CUSTOMER!$A$2:$K$1599,11,0)</f>
        <v>SOUTHERN</v>
      </c>
      <c r="BG354" s="4">
        <v>352</v>
      </c>
      <c r="BI354" s="493"/>
    </row>
    <row r="355" spans="1:61" s="4" customFormat="1" ht="78.75" hidden="1">
      <c r="A355" s="2">
        <v>44490</v>
      </c>
      <c r="B355" s="97" t="s">
        <v>59</v>
      </c>
      <c r="C355" s="30"/>
      <c r="D355" s="563" t="s">
        <v>257</v>
      </c>
      <c r="E355" s="4" t="s">
        <v>2938</v>
      </c>
      <c r="G355" s="712" t="s">
        <v>914</v>
      </c>
      <c r="H355" s="712" t="s">
        <v>915</v>
      </c>
      <c r="I355" s="711">
        <v>525913622494</v>
      </c>
      <c r="J355" s="127"/>
      <c r="K355" s="118" t="s">
        <v>502</v>
      </c>
      <c r="L355" s="493"/>
      <c r="M355" s="72">
        <v>44495</v>
      </c>
      <c r="N355" s="4" t="s">
        <v>795</v>
      </c>
      <c r="O355" s="4" t="s">
        <v>878</v>
      </c>
      <c r="S355" s="5">
        <v>2</v>
      </c>
      <c r="T355" s="5">
        <v>822</v>
      </c>
      <c r="U355" s="5"/>
      <c r="V355" s="4">
        <v>2006600</v>
      </c>
      <c r="W355" s="4">
        <v>201483301</v>
      </c>
      <c r="X355" s="19">
        <v>6430609078</v>
      </c>
      <c r="Y355" s="23">
        <v>214214.52</v>
      </c>
      <c r="AC355" s="4">
        <f>4880*2</f>
        <v>9760</v>
      </c>
      <c r="AE355" s="13" t="str">
        <f>IF((Реестр!$AA355+Реестр!$AB355+Реестр!$AD355)=0,"",(Реестр!$AA355+Реестр!$AB355+Реестр!$AD355))</f>
        <v/>
      </c>
      <c r="AG355" s="13" t="e">
        <f>Реестр!$AE355-Реестр!$AF355</f>
        <v>#VALUE!</v>
      </c>
      <c r="AH355" s="534" t="str">
        <f>IFERROR((Реестр!$AE355/Реестр!$AF355)-100%, "")</f>
        <v/>
      </c>
      <c r="AI355" s="448">
        <f>IF(IFERROR(Реестр!$AN355/Реестр!$T355,"")=0,"",IFERROR(Реестр!$AN355/Реестр!$T355,""))</f>
        <v>7.5757575757575761</v>
      </c>
      <c r="AJ355" s="10"/>
      <c r="AK355" s="448" t="str">
        <f>IFERROR(Реестр!$AN355/Реестр!$U355,"")</f>
        <v/>
      </c>
      <c r="AL355" s="594" t="s">
        <v>1282</v>
      </c>
      <c r="AM355" s="594" t="s">
        <v>1283</v>
      </c>
      <c r="AN355" s="630">
        <f>((T355/(T354+T353+T351+T352+T355+T350+T349+T348+T347+T346+T356)*AE346))</f>
        <v>6227.2727272727279</v>
      </c>
      <c r="AO355" s="535">
        <f>IF(IFERROR(Реестр!$AN355/Реестр!$Y355,"")=0,"",IFERROR(Реестр!$AN355/Реестр!$Y355,""))</f>
        <v>2.9070264365238772E-2</v>
      </c>
      <c r="AQ355" s="13"/>
      <c r="AR355" s="752"/>
      <c r="AS355" s="551">
        <f>IF(IFERROR(Реестр!$AI355*1000,"")=0,"",IFERROR(Реестр!$AI355*1000,""))</f>
        <v>7575.757575757576</v>
      </c>
      <c r="AT355" s="5">
        <f>IF(IFERROR(Реестр!$AS355/80,"")=0,"",IFERROR(Реестр!$AS355/80,""))</f>
        <v>94.696969696969703</v>
      </c>
      <c r="AU355" s="4">
        <f t="shared" si="27"/>
        <v>14995.0164</v>
      </c>
      <c r="AV355" s="4">
        <f t="shared" si="28"/>
        <v>-8767.7436727272725</v>
      </c>
      <c r="AX355" s="4">
        <f t="shared" si="29"/>
        <v>9760</v>
      </c>
      <c r="AY355" s="630">
        <f t="shared" si="32"/>
        <v>9760</v>
      </c>
      <c r="AZ355" s="4">
        <f t="shared" si="31"/>
        <v>15987.272727272728</v>
      </c>
      <c r="BC355" s="4">
        <f>VLOOKUP(K355,'Справочные Данные'!$I$2:$J$262,2,0)</f>
        <v>71700</v>
      </c>
      <c r="BD355" s="4" t="str">
        <f>VLOOKUP(BC355,Z_SD_CUSTOMER!$A$2:$K$1599,10,0)</f>
        <v>26</v>
      </c>
      <c r="BE355" s="4" t="str">
        <f>VLOOKUP(BC355,Z_SD_CUSTOMER!$A$2:$L$1599,11,0)</f>
        <v>NORTH CAUC</v>
      </c>
      <c r="BF355" s="4" t="str">
        <f>VLOOKUP(BC355,Z_SD_CUSTOMER!$A$2:$K$1599,11,0)</f>
        <v>NORTH CAUC</v>
      </c>
      <c r="BG355" s="4">
        <v>352</v>
      </c>
      <c r="BI355" s="493"/>
    </row>
    <row r="356" spans="1:61" s="39" customFormat="1" ht="78.75" hidden="1">
      <c r="A356" s="2">
        <v>44490</v>
      </c>
      <c r="B356" s="97" t="s">
        <v>59</v>
      </c>
      <c r="C356" s="30"/>
      <c r="D356" s="563" t="s">
        <v>257</v>
      </c>
      <c r="E356" s="4" t="s">
        <v>2938</v>
      </c>
      <c r="F356" s="4"/>
      <c r="G356" s="712" t="s">
        <v>914</v>
      </c>
      <c r="H356" s="712" t="s">
        <v>915</v>
      </c>
      <c r="I356" s="711">
        <v>525913622494</v>
      </c>
      <c r="J356" s="127"/>
      <c r="K356" s="118" t="s">
        <v>498</v>
      </c>
      <c r="L356" s="494"/>
      <c r="M356" s="87">
        <v>44495</v>
      </c>
      <c r="N356" s="39" t="s">
        <v>875</v>
      </c>
      <c r="O356" s="39" t="s">
        <v>879</v>
      </c>
      <c r="S356" s="5">
        <v>2</v>
      </c>
      <c r="T356" s="5">
        <v>673</v>
      </c>
      <c r="U356" s="5"/>
      <c r="V356" s="4">
        <v>2007400</v>
      </c>
      <c r="W356" s="4">
        <v>201483995</v>
      </c>
      <c r="X356" s="23">
        <v>6431162951</v>
      </c>
      <c r="Y356" s="23"/>
      <c r="Z356" s="4"/>
      <c r="AA356" s="4"/>
      <c r="AB356" s="4"/>
      <c r="AC356" s="4">
        <f>3430*2</f>
        <v>6860</v>
      </c>
      <c r="AD356" s="4"/>
      <c r="AE356" s="13" t="str">
        <f>IF((Реестр!$AA356+Реестр!$AB356+Реестр!$AD356)=0,"",(Реестр!$AA356+Реестр!$AB356+Реестр!$AD356))</f>
        <v/>
      </c>
      <c r="AF356" s="4"/>
      <c r="AG356" s="13" t="e">
        <f>Реестр!$AE356-Реестр!$AF356</f>
        <v>#VALUE!</v>
      </c>
      <c r="AH356" s="534" t="str">
        <f>IFERROR((Реестр!$AE356/Реестр!$AF356)-100%, "")</f>
        <v/>
      </c>
      <c r="AI356" s="448">
        <f>IF(IFERROR(Реестр!$AN356/Реестр!$T356,"")=0,"",IFERROR(Реестр!$AN356/Реестр!$T356,""))</f>
        <v>7.5757575757575761</v>
      </c>
      <c r="AJ356" s="10"/>
      <c r="AK356" s="448" t="str">
        <f>IFERROR(Реестр!$AN356/Реестр!$U356,"")</f>
        <v/>
      </c>
      <c r="AL356" s="594" t="s">
        <v>1284</v>
      </c>
      <c r="AM356" s="594" t="s">
        <v>1285</v>
      </c>
      <c r="AN356" s="630">
        <f>((T356/(T355+T354+T352+T353+T356+T351+T350+T349+T348+T347+T346)*AE346))</f>
        <v>5098.484848484849</v>
      </c>
      <c r="AO356" s="535" t="str">
        <f>IF(IFERROR(Реестр!$AN356/Реестр!$Y356,"")=0,"",IFERROR(Реестр!$AN356/Реестр!$Y356,""))</f>
        <v/>
      </c>
      <c r="AP356" s="4"/>
      <c r="AQ356" s="13"/>
      <c r="AR356" s="752"/>
      <c r="AS356" s="551">
        <f>IF(IFERROR(Реестр!$AI356*1000,"")=0,"",IFERROR(Реестр!$AI356*1000,""))</f>
        <v>7575.757575757576</v>
      </c>
      <c r="AT356" s="5">
        <f>IF(IFERROR(Реестр!$AS356/80,"")=0,"",IFERROR(Реестр!$AS356/80,""))</f>
        <v>94.696969696969703</v>
      </c>
      <c r="AU356" s="4" t="str">
        <f t="shared" si="27"/>
        <v/>
      </c>
      <c r="AV356" s="4" t="str">
        <f t="shared" si="28"/>
        <v/>
      </c>
      <c r="AW356" s="4"/>
      <c r="AX356" s="4">
        <f t="shared" si="29"/>
        <v>6860</v>
      </c>
      <c r="AY356" s="630">
        <f t="shared" si="32"/>
        <v>6860</v>
      </c>
      <c r="AZ356" s="4">
        <f t="shared" si="31"/>
        <v>11958.484848484848</v>
      </c>
      <c r="BA356" s="4"/>
      <c r="BB356" s="4"/>
      <c r="BC356" s="4">
        <f>VLOOKUP(K356,'Справочные Данные'!$I$2:$J$262,2,0)</f>
        <v>71434</v>
      </c>
      <c r="BD356" s="4" t="str">
        <f>VLOOKUP(BC356,Z_SD_CUSTOMER!$A$2:$K$1599,10,0)</f>
        <v/>
      </c>
      <c r="BE356" s="4" t="str">
        <f>VLOOKUP(BC356,Z_SD_CUSTOMER!$A$2:$L$1599,11,0)</f>
        <v>SOUTHERN</v>
      </c>
      <c r="BF356" s="4" t="str">
        <f>VLOOKUP(BC356,Z_SD_CUSTOMER!$A$2:$K$1599,11,0)</f>
        <v>SOUTHERN</v>
      </c>
      <c r="BG356" s="4">
        <v>352</v>
      </c>
      <c r="BH356" s="4"/>
      <c r="BI356" s="494"/>
    </row>
    <row r="357" spans="1:61" s="4" customFormat="1" ht="409.6" hidden="1">
      <c r="A357" s="2">
        <v>44490</v>
      </c>
      <c r="B357" s="97" t="s">
        <v>60</v>
      </c>
      <c r="C357" s="30" t="s">
        <v>920</v>
      </c>
      <c r="D357" s="563" t="s">
        <v>257</v>
      </c>
      <c r="E357" s="4" t="s">
        <v>2938</v>
      </c>
      <c r="F357" s="712" t="s">
        <v>923</v>
      </c>
      <c r="G357" s="711" t="s">
        <v>917</v>
      </c>
      <c r="H357" s="711" t="s">
        <v>918</v>
      </c>
      <c r="I357" s="711">
        <v>5050141599</v>
      </c>
      <c r="J357" s="573" t="s">
        <v>919</v>
      </c>
      <c r="K357" s="160" t="s">
        <v>458</v>
      </c>
      <c r="L357" s="493"/>
      <c r="M357" s="72">
        <v>44494</v>
      </c>
      <c r="O357" s="146" t="s">
        <v>880</v>
      </c>
      <c r="P357" s="72">
        <v>44491</v>
      </c>
      <c r="Q357" s="4" t="s">
        <v>132</v>
      </c>
      <c r="S357" s="5">
        <v>1</v>
      </c>
      <c r="T357" s="5">
        <v>225</v>
      </c>
      <c r="U357" s="5"/>
      <c r="V357" s="4">
        <v>2006538</v>
      </c>
      <c r="W357" s="4">
        <v>201483320</v>
      </c>
      <c r="X357" s="19" t="s">
        <v>798</v>
      </c>
      <c r="Y357" s="23">
        <v>55546.559999999998</v>
      </c>
      <c r="AA357" s="4">
        <v>32000</v>
      </c>
      <c r="AC357" s="4">
        <v>2110</v>
      </c>
      <c r="AE357" s="13">
        <f>IF((Реестр!$AA357+Реестр!$AB357+Реестр!$AD357)=0,"",(Реестр!$AA357+Реестр!$AB357+Реестр!$AD357))</f>
        <v>32000</v>
      </c>
      <c r="AF357" s="4">
        <v>25423</v>
      </c>
      <c r="AG357" s="13">
        <f>Реестр!$AE357-Реестр!$AF357</f>
        <v>6577</v>
      </c>
      <c r="AH357" s="534">
        <f>IFERROR((Реестр!$AE357/Реестр!$AF357)-100%, "")</f>
        <v>0.25870274947881833</v>
      </c>
      <c r="AI357" s="448">
        <f>IF(IFERROR(Реестр!$AN357/Реестр!$T357,"")=0,"",IFERROR(Реестр!$AN357/Реестр!$T357,""))</f>
        <v>3.0481996570775385</v>
      </c>
      <c r="AJ357" s="10"/>
      <c r="AK357" s="448" t="str">
        <f>IFERROR(Реестр!$AN357/Реестр!$U357,"")</f>
        <v/>
      </c>
      <c r="AL357" s="594" t="s">
        <v>1286</v>
      </c>
      <c r="AM357" s="594" t="s">
        <v>1287</v>
      </c>
      <c r="AN357" s="630">
        <f>((T357/(T357+T358+T359+T360+T361+T362+T363+T364+T365+T366+T367+T368+T369+T370+T371+T372+T373+T374+T375)*AE357))</f>
        <v>685.84492284244618</v>
      </c>
      <c r="AO357" s="535">
        <f>IF(IFERROR(Реестр!$AN357/Реестр!$Y357,"")=0,"",IFERROR(Реестр!$AN357/Реестр!$Y357,""))</f>
        <v>1.2347207871062514E-2</v>
      </c>
      <c r="AQ357" s="13"/>
      <c r="AR357" s="752"/>
      <c r="AS357" s="551">
        <f>IF(IFERROR(Реестр!$AI357*1000,"")=0,"",IFERROR(Реестр!$AI357*1000,""))</f>
        <v>3048.1996570775386</v>
      </c>
      <c r="AT357" s="5">
        <f>IF(IFERROR(Реестр!$AS357/80,"")=0,"",IFERROR(Реестр!$AS357/80,""))</f>
        <v>38.102495713469231</v>
      </c>
      <c r="AU357" s="4">
        <f t="shared" si="27"/>
        <v>3888.2592000000004</v>
      </c>
      <c r="AV357" s="4">
        <f t="shared" si="28"/>
        <v>-3202.4142771575544</v>
      </c>
      <c r="AX357" s="4">
        <f t="shared" si="29"/>
        <v>2110</v>
      </c>
      <c r="AY357" s="630">
        <f t="shared" si="32"/>
        <v>2110</v>
      </c>
      <c r="AZ357" s="4">
        <f t="shared" si="31"/>
        <v>2795.8449228424461</v>
      </c>
      <c r="BC357" s="4">
        <f>VLOOKUP(K357,'Справочные Данные'!$I$2:$J$262,2,0)</f>
        <v>63874</v>
      </c>
      <c r="BD357" s="4" t="str">
        <f>VLOOKUP(BC357,Z_SD_CUSTOMER!$A$2:$K$1599,10,0)</f>
        <v>68</v>
      </c>
      <c r="BE357" s="4" t="str">
        <f>VLOOKUP(BC357,Z_SD_CUSTOMER!$A$2:$L$1599,11,0)</f>
        <v>CENTRAL</v>
      </c>
      <c r="BF357" s="4" t="str">
        <f>VLOOKUP(BC357,Z_SD_CUSTOMER!$A$2:$K$1599,11,0)</f>
        <v>CENTRAL</v>
      </c>
      <c r="BG357" s="4">
        <v>352</v>
      </c>
      <c r="BI357" s="493"/>
    </row>
    <row r="358" spans="1:61" s="4" customFormat="1" hidden="1">
      <c r="A358" s="2">
        <v>44490</v>
      </c>
      <c r="B358" s="97" t="s">
        <v>60</v>
      </c>
      <c r="C358" s="30"/>
      <c r="D358" s="563" t="s">
        <v>257</v>
      </c>
      <c r="E358" s="4" t="s">
        <v>2938</v>
      </c>
      <c r="F358" s="712"/>
      <c r="G358" s="711" t="s">
        <v>917</v>
      </c>
      <c r="H358" s="711" t="s">
        <v>918</v>
      </c>
      <c r="I358" s="711">
        <v>5050141599</v>
      </c>
      <c r="J358" s="127"/>
      <c r="K358" s="160" t="s">
        <v>458</v>
      </c>
      <c r="L358" s="493"/>
      <c r="M358" s="72">
        <v>44494</v>
      </c>
      <c r="O358" s="4" t="s">
        <v>881</v>
      </c>
      <c r="S358" s="5">
        <v>1</v>
      </c>
      <c r="T358" s="5">
        <v>113</v>
      </c>
      <c r="U358" s="5"/>
      <c r="V358" s="4">
        <v>2006543</v>
      </c>
      <c r="W358" s="4">
        <v>201483321</v>
      </c>
      <c r="X358" s="19" t="s">
        <v>804</v>
      </c>
      <c r="Y358" s="23">
        <v>27773.279999999999</v>
      </c>
      <c r="AC358" s="4">
        <v>2110</v>
      </c>
      <c r="AE358" s="13" t="str">
        <f>IF((Реестр!$AA358+Реестр!$AB358+Реестр!$AD358)=0,"",(Реестр!$AA358+Реестр!$AB358+Реестр!$AD358))</f>
        <v/>
      </c>
      <c r="AG358" s="13"/>
      <c r="AH358" s="534"/>
      <c r="AI358" s="448">
        <f>IF(IFERROR(Реестр!$AN358/Реестр!$T358,"")=0,"",IFERROR(Реестр!$AN358/Реестр!$T358,""))</f>
        <v>3.0481996570775389</v>
      </c>
      <c r="AJ358" s="10"/>
      <c r="AK358" s="448"/>
      <c r="AL358" s="594" t="s">
        <v>1286</v>
      </c>
      <c r="AM358" s="594" t="s">
        <v>1287</v>
      </c>
      <c r="AN358" s="630">
        <f>((T358/(T358+T359+T360+T361+T362+T357+T363+T364+T365+T366+T367+T368+T369+T370+T371+T372+T373+T374+T375)*AE357))</f>
        <v>344.44656124976188</v>
      </c>
      <c r="AO358" s="535"/>
      <c r="AQ358" s="13"/>
      <c r="AR358" s="752"/>
      <c r="AS358" s="551">
        <f>IF(IFERROR(Реестр!$AI358*1000,"")=0,"",IFERROR(Реестр!$AI358*1000,""))</f>
        <v>3048.1996570775391</v>
      </c>
      <c r="AT358" s="5">
        <f>IF(IFERROR(Реестр!$AS358/80,"")=0,"",IFERROR(Реестр!$AS358/80,""))</f>
        <v>38.102495713469239</v>
      </c>
      <c r="AU358" s="4">
        <f t="shared" si="27"/>
        <v>1944.1296000000002</v>
      </c>
      <c r="AV358" s="4">
        <f t="shared" si="28"/>
        <v>-1599.6830387502382</v>
      </c>
      <c r="AX358" s="4">
        <f t="shared" si="29"/>
        <v>2110</v>
      </c>
      <c r="AY358" s="630">
        <f t="shared" si="32"/>
        <v>2110</v>
      </c>
      <c r="AZ358" s="4">
        <f t="shared" si="31"/>
        <v>2454.446561249762</v>
      </c>
      <c r="BC358" s="4">
        <f>VLOOKUP(K358,'Справочные Данные'!$I$2:$J$262,2,0)</f>
        <v>63874</v>
      </c>
      <c r="BD358" s="4" t="str">
        <f>VLOOKUP(BC358,Z_SD_CUSTOMER!$A$2:$K$1599,10,0)</f>
        <v>68</v>
      </c>
      <c r="BE358" s="4" t="str">
        <f>VLOOKUP(BC358,Z_SD_CUSTOMER!$A$2:$L$1599,11,0)</f>
        <v>CENTRAL</v>
      </c>
      <c r="BF358" s="4" t="str">
        <f>VLOOKUP(BC358,Z_SD_CUSTOMER!$A$2:$K$1599,11,0)</f>
        <v>CENTRAL</v>
      </c>
      <c r="BG358" s="4">
        <v>352</v>
      </c>
      <c r="BI358" s="493"/>
    </row>
    <row r="359" spans="1:61" s="4" customFormat="1" hidden="1">
      <c r="A359" s="2">
        <v>44490</v>
      </c>
      <c r="B359" s="97" t="s">
        <v>60</v>
      </c>
      <c r="C359" s="30"/>
      <c r="D359" s="563" t="s">
        <v>257</v>
      </c>
      <c r="E359" s="4" t="s">
        <v>2938</v>
      </c>
      <c r="G359" s="711" t="s">
        <v>917</v>
      </c>
      <c r="H359" s="711" t="s">
        <v>918</v>
      </c>
      <c r="I359" s="711">
        <v>5050141599</v>
      </c>
      <c r="J359" s="127"/>
      <c r="K359" s="160" t="s">
        <v>462</v>
      </c>
      <c r="L359" s="493"/>
      <c r="M359" s="72">
        <v>44494</v>
      </c>
      <c r="O359" s="4" t="s">
        <v>882</v>
      </c>
      <c r="S359" s="5">
        <v>1</v>
      </c>
      <c r="T359" s="5">
        <v>198</v>
      </c>
      <c r="U359" s="5"/>
      <c r="V359" s="4">
        <v>2006539</v>
      </c>
      <c r="W359" s="4">
        <v>201483317</v>
      </c>
      <c r="X359" s="19" t="s">
        <v>799</v>
      </c>
      <c r="Y359" s="23">
        <v>48860.4</v>
      </c>
      <c r="AC359" s="4">
        <v>4500</v>
      </c>
      <c r="AE359" s="13" t="str">
        <f>IF((Реестр!$AA359+Реестр!$AB359+Реестр!$AD359)=0,"",(Реестр!$AA359+Реестр!$AB359+Реестр!$AD359))</f>
        <v/>
      </c>
      <c r="AG359" s="13" t="e">
        <f>Реестр!$AE359-Реестр!$AF359</f>
        <v>#VALUE!</v>
      </c>
      <c r="AH359" s="534" t="str">
        <f>IFERROR((Реестр!$AE359/Реестр!$AF359)-100%, "")</f>
        <v/>
      </c>
      <c r="AI359" s="448">
        <f>IF(IFERROR(Реестр!$AN359/Реестр!$T359,"")=0,"",IFERROR(Реестр!$AN359/Реестр!$T359,""))</f>
        <v>3.0481996570775385</v>
      </c>
      <c r="AJ359" s="10"/>
      <c r="AK359" s="448" t="str">
        <f>IFERROR(Реестр!$AN359/Реестр!$U359,"")</f>
        <v/>
      </c>
      <c r="AL359" s="594" t="s">
        <v>1288</v>
      </c>
      <c r="AM359" s="594" t="s">
        <v>1289</v>
      </c>
      <c r="AN359" s="630">
        <f>((T359/(T359+T360+T361+T362+T363+T364+T365+T366+T367+T368+T369+T370+T371+T372+T373+T374+T375+T357+T358)*AE357))</f>
        <v>603.54353210135264</v>
      </c>
      <c r="AO359" s="535">
        <f>IF(IFERROR(Реестр!$AN359/Реестр!$Y359,"")=0,"",IFERROR(Реестр!$AN359/Реестр!$Y359,""))</f>
        <v>1.2352406695429276E-2</v>
      </c>
      <c r="AQ359" s="13"/>
      <c r="AR359" s="752"/>
      <c r="AS359" s="551">
        <f>IF(IFERROR(Реестр!$AI359*1000,"")=0,"",IFERROR(Реестр!$AI359*1000,""))</f>
        <v>3048.1996570775386</v>
      </c>
      <c r="AT359" s="5">
        <f>IF(IFERROR(Реестр!$AS359/80,"")=0,"",IFERROR(Реестр!$AS359/80,""))</f>
        <v>38.102495713469231</v>
      </c>
      <c r="AU359" s="4">
        <f t="shared" si="27"/>
        <v>3420.2280000000005</v>
      </c>
      <c r="AV359" s="4">
        <f t="shared" si="28"/>
        <v>-2816.6844678986481</v>
      </c>
      <c r="AX359" s="4">
        <f t="shared" si="29"/>
        <v>4500</v>
      </c>
      <c r="AY359" s="630">
        <f t="shared" si="32"/>
        <v>4500</v>
      </c>
      <c r="AZ359" s="4">
        <f t="shared" si="31"/>
        <v>5103.5435321013529</v>
      </c>
      <c r="BC359" s="4">
        <f>VLOOKUP(K359,'Справочные Данные'!$I$2:$J$262,2,0)</f>
        <v>63968</v>
      </c>
      <c r="BD359" s="4" t="str">
        <f>VLOOKUP(BC359,Z_SD_CUSTOMER!$A$2:$K$1599,10,0)</f>
        <v>23</v>
      </c>
      <c r="BE359" s="4" t="str">
        <f>VLOOKUP(BC359,Z_SD_CUSTOMER!$A$2:$L$1599,11,0)</f>
        <v>SOUTHERN</v>
      </c>
      <c r="BF359" s="4" t="str">
        <f>VLOOKUP(BC359,Z_SD_CUSTOMER!$A$2:$K$1599,11,0)</f>
        <v>SOUTHERN</v>
      </c>
      <c r="BG359" s="4">
        <v>352</v>
      </c>
      <c r="BI359" s="493"/>
    </row>
    <row r="360" spans="1:61" s="4" customFormat="1" hidden="1">
      <c r="A360" s="2">
        <v>44490</v>
      </c>
      <c r="B360" s="97" t="s">
        <v>60</v>
      </c>
      <c r="C360" s="30"/>
      <c r="D360" s="563" t="s">
        <v>257</v>
      </c>
      <c r="E360" s="4" t="s">
        <v>2938</v>
      </c>
      <c r="G360" s="711" t="s">
        <v>917</v>
      </c>
      <c r="H360" s="711" t="s">
        <v>918</v>
      </c>
      <c r="I360" s="711">
        <v>5050141599</v>
      </c>
      <c r="J360" s="127"/>
      <c r="K360" s="160" t="s">
        <v>452</v>
      </c>
      <c r="L360" s="493"/>
      <c r="M360" s="72">
        <v>44495</v>
      </c>
      <c r="O360" s="4" t="s">
        <v>883</v>
      </c>
      <c r="S360" s="5">
        <v>1</v>
      </c>
      <c r="T360" s="5">
        <v>61</v>
      </c>
      <c r="U360" s="5"/>
      <c r="V360" s="4">
        <v>2006585</v>
      </c>
      <c r="W360" s="4">
        <v>201483356</v>
      </c>
      <c r="X360" s="19" t="s">
        <v>800</v>
      </c>
      <c r="Y360" s="23">
        <v>14915.28</v>
      </c>
      <c r="AC360" s="4">
        <v>4470</v>
      </c>
      <c r="AE360" s="13" t="str">
        <f>IF((Реестр!$AA360+Реестр!$AB360+Реестр!$AD360)=0,"",(Реестр!$AA360+Реестр!$AB360+Реестр!$AD360))</f>
        <v/>
      </c>
      <c r="AG360" s="13"/>
      <c r="AH360" s="534"/>
      <c r="AI360" s="448">
        <f>IF(IFERROR(Реестр!$AN360/Реестр!$T360,"")=0,"",IFERROR(Реестр!$AN360/Реестр!$T360,""))</f>
        <v>3.0481996570775389</v>
      </c>
      <c r="AJ360" s="10"/>
      <c r="AK360" s="448"/>
      <c r="AL360" s="594" t="s">
        <v>1290</v>
      </c>
      <c r="AM360" s="594" t="s">
        <v>1291</v>
      </c>
      <c r="AN360" s="630">
        <f>((T360/(T360+T357+T358+T359+T361+T362+T363+T364+T365+T366+T367+T368+T369+T370+T371+T372+T373+T374+T375)*AE357))</f>
        <v>185.94017908172987</v>
      </c>
      <c r="AO360" s="535"/>
      <c r="AQ360" s="13"/>
      <c r="AR360" s="752"/>
      <c r="AS360" s="551">
        <f>IF(IFERROR(Реестр!$AI360*1000,"")=0,"",IFERROR(Реестр!$AI360*1000,""))</f>
        <v>3048.1996570775391</v>
      </c>
      <c r="AT360" s="5">
        <f>IF(IFERROR(Реестр!$AS360/80,"")=0,"",IFERROR(Реестр!$AS360/80,""))</f>
        <v>38.102495713469239</v>
      </c>
      <c r="AU360" s="4">
        <f t="shared" si="27"/>
        <v>1044.0696</v>
      </c>
      <c r="AV360" s="4">
        <f t="shared" si="28"/>
        <v>-858.12942091827017</v>
      </c>
      <c r="AX360" s="4">
        <f t="shared" si="29"/>
        <v>4470</v>
      </c>
      <c r="AY360" s="630">
        <f t="shared" si="32"/>
        <v>4470</v>
      </c>
      <c r="AZ360" s="4">
        <f t="shared" si="31"/>
        <v>4655.9401790817301</v>
      </c>
      <c r="BC360" s="4">
        <f>VLOOKUP(K360,'Справочные Данные'!$I$2:$J$262,2,0)</f>
        <v>63866</v>
      </c>
      <c r="BD360" s="4" t="str">
        <f>VLOOKUP(BC360,Z_SD_CUSTOMER!$A$2:$K$1599,10,0)</f>
        <v>23</v>
      </c>
      <c r="BE360" s="4" t="str">
        <f>VLOOKUP(BC360,Z_SD_CUSTOMER!$A$2:$L$1599,11,0)</f>
        <v>SOUTHERN</v>
      </c>
      <c r="BF360" s="4" t="str">
        <f>VLOOKUP(BC360,Z_SD_CUSTOMER!$A$2:$K$1599,11,0)</f>
        <v>SOUTHERN</v>
      </c>
      <c r="BG360" s="4">
        <v>352</v>
      </c>
      <c r="BI360" s="493"/>
    </row>
    <row r="361" spans="1:61" s="4" customFormat="1" hidden="1">
      <c r="A361" s="2">
        <v>44490</v>
      </c>
      <c r="B361" s="97" t="s">
        <v>60</v>
      </c>
      <c r="C361" s="30"/>
      <c r="D361" s="563" t="s">
        <v>257</v>
      </c>
      <c r="E361" s="4" t="s">
        <v>2938</v>
      </c>
      <c r="G361" s="711" t="s">
        <v>917</v>
      </c>
      <c r="H361" s="711" t="s">
        <v>918</v>
      </c>
      <c r="I361" s="711">
        <v>5050141599</v>
      </c>
      <c r="J361" s="127"/>
      <c r="K361" s="160" t="s">
        <v>438</v>
      </c>
      <c r="L361" s="493"/>
      <c r="M361" s="72">
        <v>44493</v>
      </c>
      <c r="O361" s="4" t="s">
        <v>884</v>
      </c>
      <c r="S361" s="5">
        <v>1</v>
      </c>
      <c r="T361" s="5">
        <v>225</v>
      </c>
      <c r="U361" s="5"/>
      <c r="V361" s="4">
        <v>2006542</v>
      </c>
      <c r="W361" s="4">
        <v>201483324</v>
      </c>
      <c r="X361" s="19" t="s">
        <v>805</v>
      </c>
      <c r="Y361" s="23">
        <v>55546.559999999998</v>
      </c>
      <c r="AC361" s="4">
        <v>1550</v>
      </c>
      <c r="AE361" s="13" t="str">
        <f>IF((Реестр!$AA361+Реестр!$AB361+Реестр!$AD361)=0,"",(Реестр!$AA361+Реестр!$AB361+Реестр!$AD361))</f>
        <v/>
      </c>
      <c r="AG361" s="13"/>
      <c r="AH361" s="534"/>
      <c r="AI361" s="448">
        <f>IF(IFERROR(Реестр!$AN361/Реестр!$T361,"")=0,"",IFERROR(Реестр!$AN361/Реестр!$T361,""))</f>
        <v>3.0481996570775385</v>
      </c>
      <c r="AJ361" s="10"/>
      <c r="AK361" s="448"/>
      <c r="AL361" s="594" t="s">
        <v>1292</v>
      </c>
      <c r="AM361" s="594" t="s">
        <v>1293</v>
      </c>
      <c r="AN361" s="630">
        <f>((T361/(T361+T362+T363+T364+T365+T366+T367+T368+T369+T370+T371+T372+T373+T374+T375+T357+T358+T359+T360)*AE357))</f>
        <v>685.84492284244618</v>
      </c>
      <c r="AO361" s="535"/>
      <c r="AQ361" s="13"/>
      <c r="AR361" s="752"/>
      <c r="AS361" s="551">
        <f>IF(IFERROR(Реестр!$AI361*1000,"")=0,"",IFERROR(Реестр!$AI361*1000,""))</f>
        <v>3048.1996570775386</v>
      </c>
      <c r="AT361" s="5">
        <f>IF(IFERROR(Реестр!$AS361/80,"")=0,"",IFERROR(Реестр!$AS361/80,""))</f>
        <v>38.102495713469231</v>
      </c>
      <c r="AU361" s="4">
        <f t="shared" si="27"/>
        <v>3888.2592000000004</v>
      </c>
      <c r="AV361" s="4">
        <f t="shared" si="28"/>
        <v>-3202.4142771575544</v>
      </c>
      <c r="AX361" s="4">
        <f t="shared" si="29"/>
        <v>1550</v>
      </c>
      <c r="AY361" s="630">
        <f t="shared" si="32"/>
        <v>1550</v>
      </c>
      <c r="AZ361" s="4">
        <f t="shared" si="31"/>
        <v>2235.8449228424461</v>
      </c>
      <c r="BC361" s="4">
        <f>VLOOKUP(K361,'Справочные Данные'!$I$2:$J$262,2,0)</f>
        <v>61647</v>
      </c>
      <c r="BD361" s="4" t="str">
        <f>VLOOKUP(BC361,Z_SD_CUSTOMER!$A$2:$K$1599,10,0)</f>
        <v>71</v>
      </c>
      <c r="BE361" s="4" t="str">
        <f>VLOOKUP(BC361,Z_SD_CUSTOMER!$A$2:$L$1599,11,0)</f>
        <v>CENTRAL</v>
      </c>
      <c r="BF361" s="4" t="str">
        <f>VLOOKUP(BC361,Z_SD_CUSTOMER!$A$2:$K$1599,11,0)</f>
        <v>CENTRAL</v>
      </c>
      <c r="BG361" s="4">
        <v>352</v>
      </c>
      <c r="BI361" s="493"/>
    </row>
    <row r="362" spans="1:61" s="4" customFormat="1" hidden="1">
      <c r="A362" s="2">
        <v>44490</v>
      </c>
      <c r="B362" s="97" t="s">
        <v>60</v>
      </c>
      <c r="C362" s="30"/>
      <c r="D362" s="563" t="s">
        <v>257</v>
      </c>
      <c r="E362" s="4" t="s">
        <v>2938</v>
      </c>
      <c r="G362" s="711" t="s">
        <v>917</v>
      </c>
      <c r="H362" s="711" t="s">
        <v>918</v>
      </c>
      <c r="I362" s="711">
        <v>5050141599</v>
      </c>
      <c r="J362" s="127"/>
      <c r="K362" s="160" t="s">
        <v>438</v>
      </c>
      <c r="L362" s="493"/>
      <c r="M362" s="72">
        <v>44493</v>
      </c>
      <c r="O362" s="54" t="s">
        <v>885</v>
      </c>
      <c r="S362" s="5">
        <v>1.02</v>
      </c>
      <c r="T362" s="5">
        <v>960</v>
      </c>
      <c r="U362" s="5"/>
      <c r="V362" s="4">
        <v>2006545</v>
      </c>
      <c r="W362" s="4">
        <v>201483322</v>
      </c>
      <c r="X362" s="19" t="s">
        <v>807</v>
      </c>
      <c r="Y362" s="23">
        <v>262980</v>
      </c>
      <c r="AC362" s="4">
        <v>1550</v>
      </c>
      <c r="AE362" s="13" t="str">
        <f>IF((Реестр!$AA362+Реестр!$AB362+Реестр!$AD362)=0,"",(Реестр!$AA362+Реестр!$AB362+Реестр!$AD362))</f>
        <v/>
      </c>
      <c r="AG362" s="13"/>
      <c r="AH362" s="534"/>
      <c r="AI362" s="448">
        <f>IF(IFERROR(Реестр!$AN362/Реестр!$T362,"")=0,"",IFERROR(Реестр!$AN362/Реестр!$T362,""))</f>
        <v>3.0481996570775389</v>
      </c>
      <c r="AJ362" s="10"/>
      <c r="AK362" s="448"/>
      <c r="AL362" s="594" t="s">
        <v>1292</v>
      </c>
      <c r="AM362" s="594" t="s">
        <v>1293</v>
      </c>
      <c r="AN362" s="630">
        <f>((T362/(T362+T363+T364+T365+T366+T367+T368+T369+T370+T371+T372+T373+T374+T375+T357+T358+T359+T360+T361)*AE357))</f>
        <v>2926.2716707944373</v>
      </c>
      <c r="AO362" s="535"/>
      <c r="AQ362" s="13"/>
      <c r="AR362" s="752"/>
      <c r="AS362" s="551">
        <f>IF(IFERROR(Реестр!$AI362*1000,"")=0,"",IFERROR(Реестр!$AI362*1000,""))</f>
        <v>3048.1996570775391</v>
      </c>
      <c r="AT362" s="5">
        <f>IF(IFERROR(Реестр!$AS362/80,"")=0,"",IFERROR(Реестр!$AS362/80,""))</f>
        <v>38.102495713469239</v>
      </c>
      <c r="AU362" s="4">
        <f t="shared" si="27"/>
        <v>18408.600000000002</v>
      </c>
      <c r="AV362" s="4">
        <f t="shared" si="28"/>
        <v>-15482.328329205564</v>
      </c>
      <c r="AX362" s="4">
        <f t="shared" si="29"/>
        <v>1550</v>
      </c>
      <c r="AY362" s="630">
        <f t="shared" si="32"/>
        <v>1550</v>
      </c>
      <c r="AZ362" s="4">
        <f t="shared" si="31"/>
        <v>4476.2716707944373</v>
      </c>
      <c r="BC362" s="4">
        <f>VLOOKUP(K362,'Справочные Данные'!$I$2:$J$262,2,0)</f>
        <v>61647</v>
      </c>
      <c r="BD362" s="4" t="str">
        <f>VLOOKUP(BC362,Z_SD_CUSTOMER!$A$2:$K$1599,10,0)</f>
        <v>71</v>
      </c>
      <c r="BE362" s="4" t="str">
        <f>VLOOKUP(BC362,Z_SD_CUSTOMER!$A$2:$L$1599,11,0)</f>
        <v>CENTRAL</v>
      </c>
      <c r="BF362" s="4" t="str">
        <f>VLOOKUP(BC362,Z_SD_CUSTOMER!$A$2:$K$1599,11,0)</f>
        <v>CENTRAL</v>
      </c>
      <c r="BG362" s="4">
        <v>352</v>
      </c>
      <c r="BI362" s="493"/>
    </row>
    <row r="363" spans="1:61" s="4" customFormat="1" hidden="1">
      <c r="A363" s="2">
        <v>44490</v>
      </c>
      <c r="B363" s="97" t="s">
        <v>60</v>
      </c>
      <c r="C363" s="30"/>
      <c r="D363" s="563" t="s">
        <v>257</v>
      </c>
      <c r="E363" s="4" t="s">
        <v>2938</v>
      </c>
      <c r="G363" s="711" t="s">
        <v>917</v>
      </c>
      <c r="H363" s="711" t="s">
        <v>918</v>
      </c>
      <c r="I363" s="711">
        <v>5050141599</v>
      </c>
      <c r="J363" s="127"/>
      <c r="K363" s="160" t="s">
        <v>438</v>
      </c>
      <c r="L363" s="493"/>
      <c r="M363" s="72">
        <v>44493</v>
      </c>
      <c r="O363" s="4" t="s">
        <v>886</v>
      </c>
      <c r="S363" s="5">
        <v>3</v>
      </c>
      <c r="T363" s="5">
        <v>1926</v>
      </c>
      <c r="U363" s="5"/>
      <c r="V363" s="4">
        <v>2006548</v>
      </c>
      <c r="W363" s="4">
        <v>201483323</v>
      </c>
      <c r="X363" s="19" t="s">
        <v>811</v>
      </c>
      <c r="Y363" s="23">
        <v>507410.28</v>
      </c>
      <c r="AC363" s="4">
        <f>1550*3</f>
        <v>4650</v>
      </c>
      <c r="AE363" s="13" t="str">
        <f>IF((Реестр!$AA363+Реестр!$AB363+Реестр!$AD363)=0,"",(Реестр!$AA363+Реестр!$AB363+Реестр!$AD363))</f>
        <v/>
      </c>
      <c r="AG363" s="13"/>
      <c r="AH363" s="534"/>
      <c r="AI363" s="448">
        <f>IF(IFERROR(Реестр!$AN363/Реестр!$T363,"")=0,"",IFERROR(Реестр!$AN363/Реестр!$T363,""))</f>
        <v>3.0481996570775385</v>
      </c>
      <c r="AJ363" s="10"/>
      <c r="AK363" s="448"/>
      <c r="AL363" s="594" t="s">
        <v>1292</v>
      </c>
      <c r="AM363" s="594" t="s">
        <v>1293</v>
      </c>
      <c r="AN363" s="630">
        <f>((T363/(T363+T364+T365+T366+T367+T368+T369+T370+T371+T372+T373+T374+T375+T357+T358+T359+T360+T361+T362)*AE357))</f>
        <v>5870.8325395313395</v>
      </c>
      <c r="AO363" s="535"/>
      <c r="AQ363" s="13"/>
      <c r="AR363" s="752"/>
      <c r="AS363" s="551">
        <f>IF(IFERROR(Реестр!$AI363*1000,"")=0,"",IFERROR(Реестр!$AI363*1000,""))</f>
        <v>3048.1996570775386</v>
      </c>
      <c r="AT363" s="5">
        <f>IF(IFERROR(Реестр!$AS363/80,"")=0,"",IFERROR(Реестр!$AS363/80,""))</f>
        <v>38.102495713469231</v>
      </c>
      <c r="AU363" s="4">
        <f t="shared" si="27"/>
        <v>35518.719600000004</v>
      </c>
      <c r="AV363" s="4">
        <f t="shared" si="28"/>
        <v>-29647.887060468664</v>
      </c>
      <c r="AX363" s="4">
        <f t="shared" si="29"/>
        <v>4650</v>
      </c>
      <c r="AY363" s="630">
        <f t="shared" si="32"/>
        <v>4650</v>
      </c>
      <c r="AZ363" s="4">
        <f t="shared" ref="AZ363:AZ394" si="33">IF(IFERROR(AN363+AY363,"")=0,"",IFERROR(AN363+AY363,""))</f>
        <v>10520.83253953134</v>
      </c>
      <c r="BC363" s="4">
        <f>VLOOKUP(K363,'Справочные Данные'!$I$2:$J$262,2,0)</f>
        <v>61647</v>
      </c>
      <c r="BD363" s="4" t="str">
        <f>VLOOKUP(BC363,Z_SD_CUSTOMER!$A$2:$K$1599,10,0)</f>
        <v>71</v>
      </c>
      <c r="BE363" s="4" t="str">
        <f>VLOOKUP(BC363,Z_SD_CUSTOMER!$A$2:$L$1599,11,0)</f>
        <v>CENTRAL</v>
      </c>
      <c r="BF363" s="4" t="str">
        <f>VLOOKUP(BC363,Z_SD_CUSTOMER!$A$2:$K$1599,11,0)</f>
        <v>CENTRAL</v>
      </c>
      <c r="BG363" s="4">
        <v>352</v>
      </c>
      <c r="BI363" s="493"/>
    </row>
    <row r="364" spans="1:61" s="4" customFormat="1" hidden="1">
      <c r="A364" s="2">
        <v>44490</v>
      </c>
      <c r="B364" s="97" t="s">
        <v>60</v>
      </c>
      <c r="C364" s="30"/>
      <c r="D364" s="563" t="s">
        <v>257</v>
      </c>
      <c r="E364" s="4" t="s">
        <v>2938</v>
      </c>
      <c r="G364" s="711" t="s">
        <v>917</v>
      </c>
      <c r="H364" s="711" t="s">
        <v>918</v>
      </c>
      <c r="I364" s="711">
        <v>5050141599</v>
      </c>
      <c r="J364" s="127"/>
      <c r="K364" s="160" t="s">
        <v>448</v>
      </c>
      <c r="L364" s="493"/>
      <c r="M364" s="72">
        <v>44494</v>
      </c>
      <c r="O364" s="4" t="s">
        <v>887</v>
      </c>
      <c r="S364" s="5">
        <v>1</v>
      </c>
      <c r="T364" s="5">
        <v>148</v>
      </c>
      <c r="U364" s="5"/>
      <c r="V364" s="4">
        <v>2006544</v>
      </c>
      <c r="W364" s="4">
        <v>201483326</v>
      </c>
      <c r="X364" s="19" t="s">
        <v>806</v>
      </c>
      <c r="Y364" s="23">
        <v>36516.720000000001</v>
      </c>
      <c r="AC364" s="4">
        <v>2380</v>
      </c>
      <c r="AE364" s="13" t="str">
        <f>IF((Реестр!$AA364+Реестр!$AB364+Реестр!$AD364)=0,"",(Реестр!$AA364+Реестр!$AB364+Реестр!$AD364))</f>
        <v/>
      </c>
      <c r="AG364" s="13"/>
      <c r="AH364" s="534"/>
      <c r="AI364" s="448">
        <f>IF(IFERROR(Реестр!$AN364/Реестр!$T364,"")=0,"",IFERROR(Реестр!$AN364/Реестр!$T364,""))</f>
        <v>3.0481996570775389</v>
      </c>
      <c r="AJ364" s="10"/>
      <c r="AK364" s="448"/>
      <c r="AL364" s="594" t="s">
        <v>1294</v>
      </c>
      <c r="AM364" s="594" t="s">
        <v>1295</v>
      </c>
      <c r="AN364" s="630">
        <f>((T364/(T364+T365+T366+T367+T368+T369+T370+T371+T372+T373+T374+T375++T357+T358+T359+T360+T361+T362+T363)*AE357))</f>
        <v>451.13354924747574</v>
      </c>
      <c r="AO364" s="535"/>
      <c r="AQ364" s="13"/>
      <c r="AR364" s="752"/>
      <c r="AS364" s="551">
        <f>IF(IFERROR(Реестр!$AI364*1000,"")=0,"",IFERROR(Реестр!$AI364*1000,""))</f>
        <v>3048.1996570775391</v>
      </c>
      <c r="AT364" s="5">
        <f>IF(IFERROR(Реестр!$AS364/80,"")=0,"",IFERROR(Реестр!$AS364/80,""))</f>
        <v>38.102495713469239</v>
      </c>
      <c r="AU364" s="4">
        <f t="shared" si="27"/>
        <v>2556.1704000000004</v>
      </c>
      <c r="AV364" s="4">
        <f t="shared" si="28"/>
        <v>-2105.0368507525245</v>
      </c>
      <c r="AX364" s="4">
        <f t="shared" si="29"/>
        <v>2380</v>
      </c>
      <c r="AY364" s="630">
        <f t="shared" si="32"/>
        <v>2380</v>
      </c>
      <c r="AZ364" s="4">
        <f t="shared" si="33"/>
        <v>2831.1335492474759</v>
      </c>
      <c r="BC364" s="4">
        <f>VLOOKUP(K364,'Справочные Данные'!$I$2:$J$262,2,0)</f>
        <v>63862</v>
      </c>
      <c r="BD364" s="4" t="str">
        <f>VLOOKUP(BC364,Z_SD_CUSTOMER!$A$2:$K$1599,10,0)</f>
        <v>67</v>
      </c>
      <c r="BE364" s="4" t="str">
        <f>VLOOKUP(BC364,Z_SD_CUSTOMER!$A$2:$L$1599,11,0)</f>
        <v>CENTRAL</v>
      </c>
      <c r="BF364" s="4" t="str">
        <f>VLOOKUP(BC364,Z_SD_CUSTOMER!$A$2:$K$1599,11,0)</f>
        <v>CENTRAL</v>
      </c>
      <c r="BG364" s="4">
        <v>352</v>
      </c>
      <c r="BI364" s="493"/>
    </row>
    <row r="365" spans="1:61" s="4" customFormat="1" hidden="1">
      <c r="A365" s="2">
        <v>44490</v>
      </c>
      <c r="B365" s="97" t="s">
        <v>60</v>
      </c>
      <c r="C365" s="30"/>
      <c r="D365" s="563" t="s">
        <v>257</v>
      </c>
      <c r="E365" s="4" t="s">
        <v>2938</v>
      </c>
      <c r="G365" s="711" t="s">
        <v>917</v>
      </c>
      <c r="H365" s="711" t="s">
        <v>918</v>
      </c>
      <c r="I365" s="711">
        <v>5050141599</v>
      </c>
      <c r="J365" s="127"/>
      <c r="K365" s="160" t="s">
        <v>448</v>
      </c>
      <c r="L365" s="493"/>
      <c r="M365" s="72">
        <v>44494</v>
      </c>
      <c r="O365" s="4" t="s">
        <v>888</v>
      </c>
      <c r="S365" s="5">
        <v>1</v>
      </c>
      <c r="T365" s="5">
        <v>225</v>
      </c>
      <c r="U365" s="5"/>
      <c r="V365" s="4">
        <v>2006541</v>
      </c>
      <c r="W365" s="4">
        <v>201483325</v>
      </c>
      <c r="X365" s="19" t="s">
        <v>808</v>
      </c>
      <c r="Y365" s="23">
        <v>55546.559999999998</v>
      </c>
      <c r="AC365" s="4">
        <v>2380</v>
      </c>
      <c r="AE365" s="13" t="str">
        <f>IF((Реестр!$AA365+Реестр!$AB365+Реестр!$AD365)=0,"",(Реестр!$AA365+Реестр!$AB365+Реестр!$AD365))</f>
        <v/>
      </c>
      <c r="AG365" s="13"/>
      <c r="AH365" s="534"/>
      <c r="AI365" s="448">
        <f>IF(IFERROR(Реестр!$AN365/Реестр!$T365,"")=0,"",IFERROR(Реестр!$AN365/Реестр!$T365,""))</f>
        <v>3.0063885757234123</v>
      </c>
      <c r="AJ365" s="10"/>
      <c r="AK365" s="448"/>
      <c r="AL365" s="594" t="s">
        <v>1294</v>
      </c>
      <c r="AM365" s="594" t="s">
        <v>1295</v>
      </c>
      <c r="AN365" s="630">
        <f>((T365/(T365++T366+T367+T368+T369+T370+T372+T371+T373+T374+T375+T381+T357+T358+T359+T360+T361+T362+T363+T364)*AE357))</f>
        <v>676.4374295377678</v>
      </c>
      <c r="AO365" s="535"/>
      <c r="AQ365" s="13"/>
      <c r="AR365" s="752"/>
      <c r="AS365" s="551">
        <f>IF(IFERROR(Реестр!$AI365*1000,"")=0,"",IFERROR(Реестр!$AI365*1000,""))</f>
        <v>3006.3885757234125</v>
      </c>
      <c r="AT365" s="5">
        <f>IF(IFERROR(Реестр!$AS365/80,"")=0,"",IFERROR(Реестр!$AS365/80,""))</f>
        <v>37.579857196542655</v>
      </c>
      <c r="AU365" s="4">
        <f t="shared" si="27"/>
        <v>3888.2592000000004</v>
      </c>
      <c r="AV365" s="4">
        <f t="shared" si="28"/>
        <v>-3211.8217704622325</v>
      </c>
      <c r="AX365" s="4">
        <f t="shared" si="29"/>
        <v>2380</v>
      </c>
      <c r="AY365" s="630">
        <f t="shared" si="32"/>
        <v>2380</v>
      </c>
      <c r="AZ365" s="4">
        <f t="shared" si="33"/>
        <v>3056.4374295377679</v>
      </c>
      <c r="BC365" s="4">
        <f>VLOOKUP(K365,'Справочные Данные'!$I$2:$J$262,2,0)</f>
        <v>63862</v>
      </c>
      <c r="BD365" s="4" t="str">
        <f>VLOOKUP(BC365,Z_SD_CUSTOMER!$A$2:$K$1599,10,0)</f>
        <v>67</v>
      </c>
      <c r="BE365" s="4" t="str">
        <f>VLOOKUP(BC365,Z_SD_CUSTOMER!$A$2:$L$1599,11,0)</f>
        <v>CENTRAL</v>
      </c>
      <c r="BF365" s="4" t="str">
        <f>VLOOKUP(BC365,Z_SD_CUSTOMER!$A$2:$K$1599,11,0)</f>
        <v>CENTRAL</v>
      </c>
      <c r="BG365" s="4">
        <v>352</v>
      </c>
      <c r="BI365" s="493"/>
    </row>
    <row r="366" spans="1:61" s="4" customFormat="1" hidden="1">
      <c r="A366" s="2">
        <v>44490</v>
      </c>
      <c r="B366" s="97" t="s">
        <v>60</v>
      </c>
      <c r="C366" s="30"/>
      <c r="D366" s="563" t="s">
        <v>257</v>
      </c>
      <c r="E366" s="4" t="s">
        <v>2938</v>
      </c>
      <c r="G366" s="711" t="s">
        <v>917</v>
      </c>
      <c r="H366" s="711" t="s">
        <v>918</v>
      </c>
      <c r="I366" s="711">
        <v>5050141599</v>
      </c>
      <c r="J366" s="127"/>
      <c r="K366" s="160" t="s">
        <v>439</v>
      </c>
      <c r="L366" s="493"/>
      <c r="M366" s="72">
        <v>44494</v>
      </c>
      <c r="O366" s="4" t="s">
        <v>889</v>
      </c>
      <c r="S366" s="5">
        <v>2</v>
      </c>
      <c r="T366" s="5">
        <v>450</v>
      </c>
      <c r="U366" s="5"/>
      <c r="V366" s="4">
        <v>2006546</v>
      </c>
      <c r="W366" s="4">
        <v>201483338</v>
      </c>
      <c r="X366" s="19" t="s">
        <v>809</v>
      </c>
      <c r="Y366" s="23">
        <v>111093.12</v>
      </c>
      <c r="AC366" s="4">
        <f>3230*2</f>
        <v>6460</v>
      </c>
      <c r="AE366" s="13" t="str">
        <f>IF((Реестр!$AA366+Реестр!$AB366+Реестр!$AD366)=0,"",(Реестр!$AA366+Реестр!$AB366+Реестр!$AD366))</f>
        <v/>
      </c>
      <c r="AG366" s="13"/>
      <c r="AH366" s="534"/>
      <c r="AI366" s="448">
        <f>IF(IFERROR(Реестр!$AN366/Реестр!$T366,"")=0,"",IFERROR(Реестр!$AN366/Реестр!$T366,""))</f>
        <v>3.0063885757234123</v>
      </c>
      <c r="AJ366" s="10"/>
      <c r="AK366" s="448"/>
      <c r="AL366" s="594" t="s">
        <v>1296</v>
      </c>
      <c r="AM366" s="594" t="s">
        <v>1297</v>
      </c>
      <c r="AN366" s="630">
        <f>((T366/(T366+T367+T368+T369+T370+T371+T372+T373+T374+T375+T381+T357+T358+T360+T361+T359+T362+T363+T364+T365)*AE357))</f>
        <v>1352.8748590755356</v>
      </c>
      <c r="AO366" s="535"/>
      <c r="AQ366" s="13"/>
      <c r="AR366" s="752"/>
      <c r="AS366" s="551">
        <f>IF(IFERROR(Реестр!$AI366*1000,"")=0,"",IFERROR(Реестр!$AI366*1000,""))</f>
        <v>3006.3885757234125</v>
      </c>
      <c r="AT366" s="5">
        <f>IF(IFERROR(Реестр!$AS366/80,"")=0,"",IFERROR(Реестр!$AS366/80,""))</f>
        <v>37.579857196542655</v>
      </c>
      <c r="AU366" s="4">
        <f t="shared" si="27"/>
        <v>7776.5184000000008</v>
      </c>
      <c r="AV366" s="4">
        <f t="shared" si="28"/>
        <v>-6423.643540924465</v>
      </c>
      <c r="AX366" s="4">
        <f t="shared" si="29"/>
        <v>6460</v>
      </c>
      <c r="AY366" s="630">
        <f t="shared" si="32"/>
        <v>6460</v>
      </c>
      <c r="AZ366" s="4">
        <f t="shared" si="33"/>
        <v>7812.8748590755358</v>
      </c>
      <c r="BC366" s="4">
        <f>VLOOKUP(K366,'Справочные Данные'!$I$2:$J$262,2,0)</f>
        <v>61887</v>
      </c>
      <c r="BD366" s="4" t="str">
        <f>VLOOKUP(BC366,Z_SD_CUSTOMER!$A$2:$K$1599,10,0)</f>
        <v>61</v>
      </c>
      <c r="BE366" s="4" t="str">
        <f>VLOOKUP(BC366,Z_SD_CUSTOMER!$A$2:$L$1599,11,0)</f>
        <v>SOUTHERN</v>
      </c>
      <c r="BF366" s="4" t="str">
        <f>VLOOKUP(BC366,Z_SD_CUSTOMER!$A$2:$K$1599,11,0)</f>
        <v>SOUTHERN</v>
      </c>
      <c r="BG366" s="4">
        <v>352</v>
      </c>
      <c r="BI366" s="493"/>
    </row>
    <row r="367" spans="1:61" s="4" customFormat="1" hidden="1">
      <c r="A367" s="2">
        <v>44490</v>
      </c>
      <c r="B367" s="97" t="s">
        <v>60</v>
      </c>
      <c r="C367" s="30"/>
      <c r="D367" s="563" t="s">
        <v>257</v>
      </c>
      <c r="E367" s="4" t="s">
        <v>2938</v>
      </c>
      <c r="G367" s="711" t="s">
        <v>917</v>
      </c>
      <c r="H367" s="711" t="s">
        <v>918</v>
      </c>
      <c r="I367" s="711">
        <v>5050141599</v>
      </c>
      <c r="J367" s="127"/>
      <c r="K367" s="160" t="s">
        <v>439</v>
      </c>
      <c r="L367" s="493"/>
      <c r="M367" s="72">
        <v>44494</v>
      </c>
      <c r="O367" s="4" t="s">
        <v>890</v>
      </c>
      <c r="S367" s="5">
        <v>2</v>
      </c>
      <c r="T367" s="5">
        <v>1007</v>
      </c>
      <c r="U367" s="5"/>
      <c r="V367" s="4">
        <v>2006549</v>
      </c>
      <c r="W367" s="4">
        <v>201483339</v>
      </c>
      <c r="X367" s="19" t="s">
        <v>812</v>
      </c>
      <c r="Y367" s="23">
        <v>264655.44</v>
      </c>
      <c r="AC367" s="4">
        <f>3230*2</f>
        <v>6460</v>
      </c>
      <c r="AE367" s="13" t="str">
        <f>IF((Реестр!$AA367+Реестр!$AB367+Реестр!$AD367)=0,"",(Реестр!$AA367+Реестр!$AB367+Реестр!$AD367))</f>
        <v/>
      </c>
      <c r="AG367" s="13"/>
      <c r="AH367" s="534"/>
      <c r="AI367" s="448">
        <f>IF(IFERROR(Реестр!$AN367/Реестр!$T367,"")=0,"",IFERROR(Реестр!$AN367/Реестр!$T367,""))</f>
        <v>3.0481996570775385</v>
      </c>
      <c r="AJ367" s="10"/>
      <c r="AK367" s="448"/>
      <c r="AL367" s="594" t="s">
        <v>1296</v>
      </c>
      <c r="AM367" s="594" t="s">
        <v>1297</v>
      </c>
      <c r="AN367" s="630">
        <f>((T367/(T367+T368+T369+T370+T371+T372+T373+T374+T375+T357+T358+T359+T360+T361+T362+T364+T363+T365+T366)*AE357))</f>
        <v>3069.5370546770814</v>
      </c>
      <c r="AO367" s="535"/>
      <c r="AQ367" s="13"/>
      <c r="AR367" s="752"/>
      <c r="AS367" s="551">
        <f>IF(IFERROR(Реестр!$AI367*1000,"")=0,"",IFERROR(Реестр!$AI367*1000,""))</f>
        <v>3048.1996570775386</v>
      </c>
      <c r="AT367" s="5">
        <f>IF(IFERROR(Реестр!$AS367/80,"")=0,"",IFERROR(Реестр!$AS367/80,""))</f>
        <v>38.102495713469231</v>
      </c>
      <c r="AU367" s="4">
        <f t="shared" si="27"/>
        <v>18525.880800000003</v>
      </c>
      <c r="AV367" s="4">
        <f t="shared" si="28"/>
        <v>-15456.343745322922</v>
      </c>
      <c r="AX367" s="4">
        <f t="shared" si="29"/>
        <v>6460</v>
      </c>
      <c r="AY367" s="630">
        <f t="shared" si="32"/>
        <v>6460</v>
      </c>
      <c r="AZ367" s="4">
        <f t="shared" si="33"/>
        <v>9529.537054677081</v>
      </c>
      <c r="BC367" s="4">
        <f>VLOOKUP(K367,'Справочные Данные'!$I$2:$J$262,2,0)</f>
        <v>61887</v>
      </c>
      <c r="BD367" s="4" t="str">
        <f>VLOOKUP(BC367,Z_SD_CUSTOMER!$A$2:$K$1599,10,0)</f>
        <v>61</v>
      </c>
      <c r="BE367" s="4" t="str">
        <f>VLOOKUP(BC367,Z_SD_CUSTOMER!$A$2:$L$1599,11,0)</f>
        <v>SOUTHERN</v>
      </c>
      <c r="BF367" s="4" t="str">
        <f>VLOOKUP(BC367,Z_SD_CUSTOMER!$A$2:$K$1599,11,0)</f>
        <v>SOUTHERN</v>
      </c>
      <c r="BG367" s="4">
        <v>352</v>
      </c>
      <c r="BI367" s="493"/>
    </row>
    <row r="368" spans="1:61" s="4" customFormat="1" hidden="1">
      <c r="A368" s="2">
        <v>44490</v>
      </c>
      <c r="B368" s="97" t="s">
        <v>60</v>
      </c>
      <c r="C368" s="30"/>
      <c r="D368" s="563" t="s">
        <v>257</v>
      </c>
      <c r="E368" s="4" t="s">
        <v>2938</v>
      </c>
      <c r="G368" s="711" t="s">
        <v>917</v>
      </c>
      <c r="H368" s="711" t="s">
        <v>918</v>
      </c>
      <c r="I368" s="711">
        <v>5050141599</v>
      </c>
      <c r="J368" s="127"/>
      <c r="K368" s="160" t="s">
        <v>436</v>
      </c>
      <c r="L368" s="493"/>
      <c r="M368" s="72">
        <v>44495</v>
      </c>
      <c r="O368" s="4" t="s">
        <v>891</v>
      </c>
      <c r="S368" s="5">
        <v>2</v>
      </c>
      <c r="T368" s="5">
        <v>1361</v>
      </c>
      <c r="U368" s="5"/>
      <c r="V368" s="4">
        <v>2006550</v>
      </c>
      <c r="W368" s="4">
        <v>201483336</v>
      </c>
      <c r="X368" s="19" t="s">
        <v>810</v>
      </c>
      <c r="Y368" s="23">
        <v>372257.76</v>
      </c>
      <c r="AC368" s="4">
        <f>2030*2</f>
        <v>4060</v>
      </c>
      <c r="AE368" s="13" t="str">
        <f>IF((Реестр!$AA368+Реестр!$AB368+Реестр!$AD368)=0,"",(Реестр!$AA368+Реестр!$AB368+Реестр!$AD368))</f>
        <v/>
      </c>
      <c r="AG368" s="13"/>
      <c r="AH368" s="534"/>
      <c r="AI368" s="448">
        <f>IF(IFERROR(Реестр!$AN368/Реестр!$T368,"")=0,"",IFERROR(Реестр!$AN368/Реестр!$T368,""))</f>
        <v>2.8030833917309042</v>
      </c>
      <c r="AJ368" s="10"/>
      <c r="AK368" s="448"/>
      <c r="AL368" s="594" t="s">
        <v>1298</v>
      </c>
      <c r="AM368" s="594" t="s">
        <v>1299</v>
      </c>
      <c r="AN368" s="630">
        <f>((T368/(T368+T369+T370+T371+T372+T373+T376+T374+T375+T357+T358+T359+T361+T362+T363+T364+T365+T366+T367+T360)*AE357))</f>
        <v>3814.9964961457604</v>
      </c>
      <c r="AO368" s="535"/>
      <c r="AQ368" s="13"/>
      <c r="AR368" s="752"/>
      <c r="AS368" s="551">
        <f>IF(IFERROR(Реестр!$AI368*1000,"")=0,"",IFERROR(Реестр!$AI368*1000,""))</f>
        <v>2803.0833917309042</v>
      </c>
      <c r="AT368" s="5">
        <f>IF(IFERROR(Реестр!$AS368/80,"")=0,"",IFERROR(Реестр!$AS368/80,""))</f>
        <v>35.038542396636302</v>
      </c>
      <c r="AU368" s="4">
        <f t="shared" si="27"/>
        <v>26058.043200000004</v>
      </c>
      <c r="AV368" s="4">
        <f t="shared" si="28"/>
        <v>-22243.046703854245</v>
      </c>
      <c r="AX368" s="4">
        <f t="shared" si="29"/>
        <v>4060</v>
      </c>
      <c r="AY368" s="630">
        <f t="shared" si="32"/>
        <v>4060</v>
      </c>
      <c r="AZ368" s="4">
        <f t="shared" si="33"/>
        <v>7874.9964961457608</v>
      </c>
      <c r="BC368" s="4">
        <f>VLOOKUP(K368,'Справочные Данные'!$I$2:$J$262,2,0)</f>
        <v>23552</v>
      </c>
      <c r="BD368" s="4" t="str">
        <f>VLOOKUP(BC368,Z_SD_CUSTOMER!$A$2:$K$1599,10,0)</f>
        <v>37</v>
      </c>
      <c r="BE368" s="4" t="str">
        <f>VLOOKUP(BC368,Z_SD_CUSTOMER!$A$2:$L$1599,11,0)</f>
        <v>VOLGA</v>
      </c>
      <c r="BF368" s="4" t="str">
        <f>VLOOKUP(BC368,Z_SD_CUSTOMER!$A$2:$K$1599,11,0)</f>
        <v>VOLGA</v>
      </c>
      <c r="BG368" s="4">
        <v>352</v>
      </c>
      <c r="BI368" s="493"/>
    </row>
    <row r="369" spans="1:61" s="4" customFormat="1" hidden="1">
      <c r="A369" s="2">
        <v>44490</v>
      </c>
      <c r="B369" s="97" t="s">
        <v>60</v>
      </c>
      <c r="C369" s="30"/>
      <c r="D369" s="563" t="s">
        <v>257</v>
      </c>
      <c r="E369" s="4" t="s">
        <v>2938</v>
      </c>
      <c r="G369" s="711" t="s">
        <v>917</v>
      </c>
      <c r="H369" s="711" t="s">
        <v>918</v>
      </c>
      <c r="I369" s="711">
        <v>5050141599</v>
      </c>
      <c r="J369" s="127"/>
      <c r="K369" s="160" t="s">
        <v>436</v>
      </c>
      <c r="L369" s="493"/>
      <c r="M369" s="72">
        <v>44495</v>
      </c>
      <c r="O369" s="4" t="s">
        <v>892</v>
      </c>
      <c r="S369" s="5">
        <v>1</v>
      </c>
      <c r="T369" s="5">
        <v>374</v>
      </c>
      <c r="U369" s="5"/>
      <c r="V369" s="4">
        <v>2006551</v>
      </c>
      <c r="W369" s="4">
        <v>201483335</v>
      </c>
      <c r="X369" s="19" t="s">
        <v>813</v>
      </c>
      <c r="Y369" s="23">
        <v>102270</v>
      </c>
      <c r="AC369" s="4">
        <v>2030</v>
      </c>
      <c r="AE369" s="13" t="str">
        <f>IF((Реестр!$AA369+Реестр!$AB369+Реестр!$AD369)=0,"",(Реестр!$AA369+Реестр!$AB369+Реестр!$AD369))</f>
        <v/>
      </c>
      <c r="AG369" s="13"/>
      <c r="AH369" s="534"/>
      <c r="AI369" s="448">
        <f>IF(IFERROR(Реестр!$AN369/Реестр!$T369,"")=0,"",IFERROR(Реестр!$AN369/Реестр!$T369,""))</f>
        <v>3.0481996570775385</v>
      </c>
      <c r="AJ369" s="10"/>
      <c r="AK369" s="448"/>
      <c r="AL369" s="594" t="s">
        <v>1298</v>
      </c>
      <c r="AM369" s="594" t="s">
        <v>1299</v>
      </c>
      <c r="AN369" s="630">
        <f>((T369/(T369+T370+T371+T372+T373+T374+T375+T357+T358+T359+T360+T361+T362+T363+T364+T365+T366+T367+T368)*AE357))</f>
        <v>1140.0266717469995</v>
      </c>
      <c r="AO369" s="535"/>
      <c r="AQ369" s="13"/>
      <c r="AR369" s="752"/>
      <c r="AS369" s="551">
        <f>IF(IFERROR(Реестр!$AI369*1000,"")=0,"",IFERROR(Реестр!$AI369*1000,""))</f>
        <v>3048.1996570775386</v>
      </c>
      <c r="AT369" s="5">
        <f>IF(IFERROR(Реестр!$AS369/80,"")=0,"",IFERROR(Реестр!$AS369/80,""))</f>
        <v>38.102495713469231</v>
      </c>
      <c r="AU369" s="4">
        <f t="shared" si="27"/>
        <v>7158.9000000000005</v>
      </c>
      <c r="AV369" s="4">
        <f t="shared" si="28"/>
        <v>-6018.8733282530011</v>
      </c>
      <c r="AX369" s="4">
        <f t="shared" si="29"/>
        <v>2030</v>
      </c>
      <c r="AY369" s="630">
        <f t="shared" si="32"/>
        <v>2030</v>
      </c>
      <c r="AZ369" s="4">
        <f t="shared" si="33"/>
        <v>3170.0266717469995</v>
      </c>
      <c r="BC369" s="4">
        <f>VLOOKUP(K369,'Справочные Данные'!$I$2:$J$262,2,0)</f>
        <v>23552</v>
      </c>
      <c r="BD369" s="4" t="str">
        <f>VLOOKUP(BC369,Z_SD_CUSTOMER!$A$2:$K$1599,10,0)</f>
        <v>37</v>
      </c>
      <c r="BE369" s="4" t="str">
        <f>VLOOKUP(BC369,Z_SD_CUSTOMER!$A$2:$L$1599,11,0)</f>
        <v>VOLGA</v>
      </c>
      <c r="BF369" s="4" t="str">
        <f>VLOOKUP(BC369,Z_SD_CUSTOMER!$A$2:$K$1599,11,0)</f>
        <v>VOLGA</v>
      </c>
      <c r="BG369" s="4">
        <v>352</v>
      </c>
      <c r="BI369" s="493"/>
    </row>
    <row r="370" spans="1:61" s="4" customFormat="1" hidden="1">
      <c r="A370" s="2">
        <v>44490</v>
      </c>
      <c r="B370" s="97" t="s">
        <v>60</v>
      </c>
      <c r="C370" s="30"/>
      <c r="D370" s="563" t="s">
        <v>257</v>
      </c>
      <c r="E370" s="4" t="s">
        <v>2938</v>
      </c>
      <c r="G370" s="711" t="s">
        <v>917</v>
      </c>
      <c r="H370" s="711" t="s">
        <v>918</v>
      </c>
      <c r="I370" s="711">
        <v>5050141599</v>
      </c>
      <c r="J370" s="127"/>
      <c r="K370" s="160" t="s">
        <v>443</v>
      </c>
      <c r="L370" s="493"/>
      <c r="M370" s="72">
        <v>44494</v>
      </c>
      <c r="O370" s="4" t="s">
        <v>893</v>
      </c>
      <c r="S370" s="5">
        <v>2</v>
      </c>
      <c r="T370" s="5">
        <v>358</v>
      </c>
      <c r="U370" s="5"/>
      <c r="V370" s="4">
        <v>2006552</v>
      </c>
      <c r="W370" s="4">
        <v>201483334</v>
      </c>
      <c r="X370" s="19" t="s">
        <v>814</v>
      </c>
      <c r="Y370" s="23">
        <v>88463.039999999994</v>
      </c>
      <c r="AC370" s="4">
        <f>2000*2</f>
        <v>4000</v>
      </c>
      <c r="AE370" s="13" t="str">
        <f>IF((Реестр!$AA370+Реестр!$AB370+Реестр!$AD370)=0,"",(Реестр!$AA370+Реестр!$AB370+Реестр!$AD370))</f>
        <v/>
      </c>
      <c r="AG370" s="13"/>
      <c r="AH370" s="534"/>
      <c r="AI370" s="448">
        <f>IF(IFERROR(Реестр!$AN370/Реестр!$T370,"")=0,"",IFERROR(Реестр!$AN370/Реестр!$T370,""))</f>
        <v>3.0061061531235325</v>
      </c>
      <c r="AJ370" s="10"/>
      <c r="AK370" s="448"/>
      <c r="AL370" s="594" t="s">
        <v>1300</v>
      </c>
      <c r="AM370" s="594" t="s">
        <v>1301</v>
      </c>
      <c r="AN370" s="630">
        <f>((T370/(T370+T371+T372+T373+T374+T375+T357+T358+T359+T360+T362+T363+T361+T364+T365+T366+T367+T368+T369+T379+T380)*AE357))</f>
        <v>1076.1860028182246</v>
      </c>
      <c r="AO370" s="535"/>
      <c r="AQ370" s="13"/>
      <c r="AR370" s="752"/>
      <c r="AS370" s="551">
        <f>IF(IFERROR(Реестр!$AI370*1000,"")=0,"",IFERROR(Реестр!$AI370*1000,""))</f>
        <v>3006.1061531235323</v>
      </c>
      <c r="AT370" s="5">
        <f>IF(IFERROR(Реестр!$AS370/80,"")=0,"",IFERROR(Реестр!$AS370/80,""))</f>
        <v>37.576326914044152</v>
      </c>
      <c r="AU370" s="4">
        <f t="shared" si="27"/>
        <v>6192.4128000000001</v>
      </c>
      <c r="AV370" s="4">
        <f t="shared" si="28"/>
        <v>-5116.2267971817755</v>
      </c>
      <c r="AX370" s="4">
        <f t="shared" si="29"/>
        <v>4000</v>
      </c>
      <c r="AY370" s="630">
        <f t="shared" si="32"/>
        <v>4000</v>
      </c>
      <c r="AZ370" s="4">
        <f t="shared" si="33"/>
        <v>5076.1860028182246</v>
      </c>
      <c r="BC370" s="4">
        <f>VLOOKUP(K370,'Справочные Данные'!$I$2:$J$262,2,0)</f>
        <v>63855</v>
      </c>
      <c r="BD370" s="4" t="str">
        <f>VLOOKUP(BC370,Z_SD_CUSTOMER!$A$2:$K$1599,10,0)</f>
        <v>47</v>
      </c>
      <c r="BE370" s="4" t="str">
        <f>VLOOKUP(BC370,Z_SD_CUSTOMER!$A$2:$L$1599,11,0)</f>
        <v>NORTHWEST</v>
      </c>
      <c r="BF370" s="4" t="str">
        <f>VLOOKUP(BC370,Z_SD_CUSTOMER!$A$2:$K$1599,11,0)</f>
        <v>NORTHWEST</v>
      </c>
      <c r="BG370" s="4">
        <v>352</v>
      </c>
      <c r="BI370" s="493"/>
    </row>
    <row r="371" spans="1:61" s="4" customFormat="1" hidden="1">
      <c r="A371" s="2">
        <v>44490</v>
      </c>
      <c r="B371" s="97" t="s">
        <v>60</v>
      </c>
      <c r="C371" s="30"/>
      <c r="D371" s="563" t="s">
        <v>257</v>
      </c>
      <c r="E371" s="4" t="s">
        <v>2938</v>
      </c>
      <c r="G371" s="711" t="s">
        <v>917</v>
      </c>
      <c r="H371" s="711" t="s">
        <v>918</v>
      </c>
      <c r="I371" s="711">
        <v>5050141599</v>
      </c>
      <c r="J371" s="127"/>
      <c r="K371" s="160" t="s">
        <v>443</v>
      </c>
      <c r="L371" s="493"/>
      <c r="M371" s="72">
        <v>44494</v>
      </c>
      <c r="O371" s="4" t="s">
        <v>894</v>
      </c>
      <c r="S371" s="5">
        <v>3</v>
      </c>
      <c r="T371" s="5">
        <v>674</v>
      </c>
      <c r="U371" s="5"/>
      <c r="V371" s="4">
        <v>2006547</v>
      </c>
      <c r="W371" s="4">
        <v>201483333</v>
      </c>
      <c r="X371" s="19" t="s">
        <v>815</v>
      </c>
      <c r="Y371" s="23">
        <v>166639.67999999999</v>
      </c>
      <c r="AC371" s="4">
        <f>2000*3</f>
        <v>6000</v>
      </c>
      <c r="AE371" s="13" t="str">
        <f>IF((Реестр!$AA371+Реестр!$AB371+Реестр!$AD371)=0,"",(Реестр!$AA371+Реестр!$AB371+Реестр!$AD371))</f>
        <v/>
      </c>
      <c r="AG371" s="13"/>
      <c r="AH371" s="534"/>
      <c r="AI371" s="448">
        <f>IF(IFERROR(Реестр!$AN371/Реестр!$T371,"")=0,"",IFERROR(Реестр!$AN371/Реестр!$T371,""))</f>
        <v>2.863278453829635</v>
      </c>
      <c r="AJ371" s="10"/>
      <c r="AK371" s="448"/>
      <c r="AL371" s="594" t="s">
        <v>1300</v>
      </c>
      <c r="AM371" s="594" t="s">
        <v>1301</v>
      </c>
      <c r="AN371" s="630">
        <f>((T371/(T371+T372+T373+T374+T375+T357+T358+T362+T359+T360+T361+T363+T364+T365+T366+T367+T368+T369+T370+T378)*AE357))</f>
        <v>1929.8496778811741</v>
      </c>
      <c r="AO371" s="535"/>
      <c r="AQ371" s="13"/>
      <c r="AR371" s="752"/>
      <c r="AS371" s="551">
        <f>IF(IFERROR(Реестр!$AI371*1000,"")=0,"",IFERROR(Реестр!$AI371*1000,""))</f>
        <v>2863.2784538296351</v>
      </c>
      <c r="AT371" s="5">
        <f>IF(IFERROR(Реестр!$AS371/80,"")=0,"",IFERROR(Реестр!$AS371/80,""))</f>
        <v>35.79098067287044</v>
      </c>
      <c r="AU371" s="4">
        <f t="shared" si="27"/>
        <v>11664.777600000001</v>
      </c>
      <c r="AV371" s="4">
        <f t="shared" si="28"/>
        <v>-9734.9279221188262</v>
      </c>
      <c r="AX371" s="4">
        <f t="shared" si="29"/>
        <v>6000</v>
      </c>
      <c r="AY371" s="630">
        <f t="shared" si="32"/>
        <v>6000</v>
      </c>
      <c r="AZ371" s="4">
        <f t="shared" si="33"/>
        <v>7929.8496778811741</v>
      </c>
      <c r="BC371" s="4">
        <f>VLOOKUP(K371,'Справочные Данные'!$I$2:$J$262,2,0)</f>
        <v>63855</v>
      </c>
      <c r="BD371" s="4" t="str">
        <f>VLOOKUP(BC371,Z_SD_CUSTOMER!$A$2:$K$1599,10,0)</f>
        <v>47</v>
      </c>
      <c r="BE371" s="4" t="str">
        <f>VLOOKUP(BC371,Z_SD_CUSTOMER!$A$2:$L$1599,11,0)</f>
        <v>NORTHWEST</v>
      </c>
      <c r="BF371" s="4" t="str">
        <f>VLOOKUP(BC371,Z_SD_CUSTOMER!$A$2:$K$1599,11,0)</f>
        <v>NORTHWEST</v>
      </c>
      <c r="BG371" s="4">
        <v>352</v>
      </c>
      <c r="BI371" s="493"/>
    </row>
    <row r="372" spans="1:61" s="4" customFormat="1" hidden="1">
      <c r="A372" s="2">
        <v>44490</v>
      </c>
      <c r="B372" s="97" t="s">
        <v>60</v>
      </c>
      <c r="C372" s="30"/>
      <c r="D372" s="563" t="s">
        <v>257</v>
      </c>
      <c r="E372" s="4" t="s">
        <v>2938</v>
      </c>
      <c r="G372" s="711" t="s">
        <v>917</v>
      </c>
      <c r="H372" s="711" t="s">
        <v>918</v>
      </c>
      <c r="I372" s="711">
        <v>5050141599</v>
      </c>
      <c r="J372" s="127"/>
      <c r="K372" s="160" t="s">
        <v>446</v>
      </c>
      <c r="L372" s="493"/>
      <c r="M372" s="72">
        <v>44494</v>
      </c>
      <c r="O372" s="4" t="s">
        <v>895</v>
      </c>
      <c r="S372" s="5">
        <v>3</v>
      </c>
      <c r="T372" s="5">
        <v>674</v>
      </c>
      <c r="U372" s="5"/>
      <c r="V372" s="4">
        <v>2006557</v>
      </c>
      <c r="W372" s="4">
        <v>201483340</v>
      </c>
      <c r="X372" s="19" t="s">
        <v>816</v>
      </c>
      <c r="Y372" s="23">
        <v>166639.67999999999</v>
      </c>
      <c r="AC372" s="4">
        <f>1840*3</f>
        <v>5520</v>
      </c>
      <c r="AE372" s="13" t="str">
        <f>IF((Реестр!$AA372+Реестр!$AB372+Реестр!$AD372)=0,"",(Реестр!$AA372+Реестр!$AB372+Реестр!$AD372))</f>
        <v/>
      </c>
      <c r="AG372" s="13"/>
      <c r="AH372" s="534"/>
      <c r="AI372" s="448">
        <f>IF(IFERROR(Реестр!$AN372/Реестр!$T372,"")=0,"",IFERROR(Реестр!$AN372/Реестр!$T372,""))</f>
        <v>3.048199657077538</v>
      </c>
      <c r="AJ372" s="10"/>
      <c r="AK372" s="448"/>
      <c r="AL372" s="594" t="s">
        <v>1302</v>
      </c>
      <c r="AM372" s="594" t="s">
        <v>1303</v>
      </c>
      <c r="AN372" s="630">
        <f>((T372/(T372+T373+T374+T375+T357+T358+T359+T360+T361+T362+T363+T364+T365+T366+T367+T368+T369+T370+T371)*AE357))</f>
        <v>2054.4865688702607</v>
      </c>
      <c r="AO372" s="535"/>
      <c r="AQ372" s="13"/>
      <c r="AR372" s="752"/>
      <c r="AS372" s="551">
        <f>IF(IFERROR(Реестр!$AI372*1000,"")=0,"",IFERROR(Реестр!$AI372*1000,""))</f>
        <v>3048.1996570775382</v>
      </c>
      <c r="AT372" s="5">
        <f>IF(IFERROR(Реестр!$AS372/80,"")=0,"",IFERROR(Реестр!$AS372/80,""))</f>
        <v>38.102495713469224</v>
      </c>
      <c r="AU372" s="4">
        <f t="shared" si="27"/>
        <v>11664.777600000001</v>
      </c>
      <c r="AV372" s="4">
        <f t="shared" si="28"/>
        <v>-9610.2910311297401</v>
      </c>
      <c r="AX372" s="4">
        <f t="shared" si="29"/>
        <v>5520</v>
      </c>
      <c r="AY372" s="630">
        <f t="shared" si="32"/>
        <v>5520</v>
      </c>
      <c r="AZ372" s="4">
        <f t="shared" si="33"/>
        <v>7574.4865688702612</v>
      </c>
      <c r="BC372" s="4">
        <f>VLOOKUP(K372,'Справочные Данные'!$I$2:$J$262,2,0)</f>
        <v>63860</v>
      </c>
      <c r="BD372" s="4" t="str">
        <f>VLOOKUP(BC372,Z_SD_CUSTOMER!$A$2:$K$1599,10,0)</f>
        <v>76</v>
      </c>
      <c r="BE372" s="4" t="str">
        <f>VLOOKUP(BC372,Z_SD_CUSTOMER!$A$2:$L$1599,11,0)</f>
        <v>VOLGA</v>
      </c>
      <c r="BF372" s="4" t="str">
        <f>VLOOKUP(BC372,Z_SD_CUSTOMER!$A$2:$K$1599,11,0)</f>
        <v>VOLGA</v>
      </c>
      <c r="BG372" s="4">
        <v>352</v>
      </c>
      <c r="BI372" s="493"/>
    </row>
    <row r="373" spans="1:61" s="4" customFormat="1" hidden="1">
      <c r="A373" s="2">
        <v>44490</v>
      </c>
      <c r="B373" s="97" t="s">
        <v>60</v>
      </c>
      <c r="C373" s="30"/>
      <c r="D373" s="563" t="s">
        <v>257</v>
      </c>
      <c r="E373" s="4" t="s">
        <v>2938</v>
      </c>
      <c r="G373" s="711" t="s">
        <v>917</v>
      </c>
      <c r="H373" s="711" t="s">
        <v>918</v>
      </c>
      <c r="I373" s="711">
        <v>5050141599</v>
      </c>
      <c r="J373" s="127"/>
      <c r="K373" s="160" t="s">
        <v>437</v>
      </c>
      <c r="L373" s="493"/>
      <c r="M373" s="72">
        <v>44494</v>
      </c>
      <c r="O373" s="4" t="s">
        <v>896</v>
      </c>
      <c r="S373" s="5">
        <v>1</v>
      </c>
      <c r="T373" s="5">
        <v>463</v>
      </c>
      <c r="U373" s="5"/>
      <c r="V373" s="4">
        <v>2006558</v>
      </c>
      <c r="W373" s="4">
        <v>201483341</v>
      </c>
      <c r="X373" s="19" t="s">
        <v>817</v>
      </c>
      <c r="Y373" s="23">
        <v>125932.44</v>
      </c>
      <c r="AC373" s="4">
        <v>3620</v>
      </c>
      <c r="AE373" s="13" t="str">
        <f>IF((Реестр!$AA373+Реестр!$AB373+Реестр!$AD373)=0,"",(Реестр!$AA373+Реестр!$AB373+Реестр!$AD373))</f>
        <v/>
      </c>
      <c r="AG373" s="13"/>
      <c r="AH373" s="534"/>
      <c r="AI373" s="448">
        <f>IF(IFERROR(Реестр!$AN373/Реестр!$T373,"")=0,"",IFERROR(Реестр!$AN373/Реестр!$T373,""))</f>
        <v>3.0481996570775389</v>
      </c>
      <c r="AJ373" s="10"/>
      <c r="AK373" s="448"/>
      <c r="AL373" s="594" t="s">
        <v>1304</v>
      </c>
      <c r="AM373" s="594" t="s">
        <v>1305</v>
      </c>
      <c r="AN373" s="630">
        <f>((T373/(T373++T374+T375+T357+T358+T359+T360+T361+T362+T363+T365+T364+T366+T367+T369+T368+T370+T371+T372)*AE357))</f>
        <v>1411.3164412269005</v>
      </c>
      <c r="AO373" s="535"/>
      <c r="AQ373" s="13"/>
      <c r="AR373" s="752"/>
      <c r="AS373" s="551">
        <f>IF(IFERROR(Реестр!$AI373*1000,"")=0,"",IFERROR(Реестр!$AI373*1000,""))</f>
        <v>3048.1996570775391</v>
      </c>
      <c r="AT373" s="5">
        <f>IF(IFERROR(Реестр!$AS373/80,"")=0,"",IFERROR(Реестр!$AS373/80,""))</f>
        <v>38.102495713469239</v>
      </c>
      <c r="AU373" s="4">
        <f t="shared" si="27"/>
        <v>8815.2708000000002</v>
      </c>
      <c r="AV373" s="4">
        <f t="shared" si="28"/>
        <v>-7403.9543587730996</v>
      </c>
      <c r="AX373" s="4">
        <f t="shared" si="29"/>
        <v>3620</v>
      </c>
      <c r="AY373" s="630">
        <f t="shared" si="32"/>
        <v>3620</v>
      </c>
      <c r="AZ373" s="4">
        <f t="shared" si="33"/>
        <v>5031.3164412269007</v>
      </c>
      <c r="BC373" s="4">
        <f>VLOOKUP(K373,'Справочные Данные'!$I$2:$J$262,2,0)</f>
        <v>57246</v>
      </c>
      <c r="BD373" s="4" t="str">
        <f>VLOOKUP(BC373,Z_SD_CUSTOMER!$A$2:$K$1599,10,0)</f>
        <v>34</v>
      </c>
      <c r="BE373" s="4" t="str">
        <f>VLOOKUP(BC373,Z_SD_CUSTOMER!$A$2:$L$1599,11,0)</f>
        <v>SOUTHERN</v>
      </c>
      <c r="BF373" s="4" t="str">
        <f>VLOOKUP(BC373,Z_SD_CUSTOMER!$A$2:$K$1599,11,0)</f>
        <v>SOUTHERN</v>
      </c>
      <c r="BG373" s="4">
        <v>352</v>
      </c>
      <c r="BI373" s="493"/>
    </row>
    <row r="374" spans="1:61" s="4" customFormat="1" hidden="1">
      <c r="A374" s="2">
        <v>44490</v>
      </c>
      <c r="B374" s="97" t="s">
        <v>60</v>
      </c>
      <c r="C374" s="30"/>
      <c r="D374" s="563" t="s">
        <v>257</v>
      </c>
      <c r="E374" s="4" t="s">
        <v>2938</v>
      </c>
      <c r="G374" s="711" t="s">
        <v>917</v>
      </c>
      <c r="H374" s="711" t="s">
        <v>918</v>
      </c>
      <c r="I374" s="711">
        <v>5050141599</v>
      </c>
      <c r="J374" s="127"/>
      <c r="K374" s="160" t="s">
        <v>440</v>
      </c>
      <c r="L374" s="493"/>
      <c r="M374" s="72">
        <v>44496</v>
      </c>
      <c r="O374" s="54" t="s">
        <v>896</v>
      </c>
      <c r="S374" s="5">
        <v>2</v>
      </c>
      <c r="T374" s="5">
        <v>997</v>
      </c>
      <c r="U374" s="5"/>
      <c r="V374" s="4">
        <v>2006564</v>
      </c>
      <c r="W374" s="4">
        <v>201483345</v>
      </c>
      <c r="X374" s="19" t="s">
        <v>819</v>
      </c>
      <c r="Y374" s="23">
        <v>273207</v>
      </c>
      <c r="AC374" s="4">
        <f>5010*2</f>
        <v>10020</v>
      </c>
      <c r="AE374" s="13" t="str">
        <f>IF((Реестр!$AA374+Реестр!$AB374+Реестр!$AD374)=0,"",(Реестр!$AA374+Реестр!$AB374+Реестр!$AD374))</f>
        <v/>
      </c>
      <c r="AG374" s="13" t="e">
        <f>Реестр!$AE374-Реестр!$AF374</f>
        <v>#VALUE!</v>
      </c>
      <c r="AH374" s="534" t="str">
        <f>IFERROR((Реестр!$AE374/Реестр!$AF374)-100%, "")</f>
        <v/>
      </c>
      <c r="AI374" s="448">
        <f>IF(IFERROR(Реестр!$AN374/Реестр!$T374,"")=0,"",IFERROR(Реестр!$AN374/Реестр!$T374,""))</f>
        <v>3.0481996570775385</v>
      </c>
      <c r="AJ374" s="10"/>
      <c r="AK374" s="448" t="str">
        <f>IFERROR(Реестр!$AN374/Реестр!$U374,"")</f>
        <v/>
      </c>
      <c r="AL374" s="594" t="s">
        <v>1306</v>
      </c>
      <c r="AM374" s="594" t="s">
        <v>1307</v>
      </c>
      <c r="AN374" s="630">
        <f>((T374/(T374+T375+T357+T358+T359+T362+T360+T361+T363+T364+T365+T366+T367+T368+T369+T370+T371+T372+T373)*AE357))</f>
        <v>3039.0550581063058</v>
      </c>
      <c r="AO374" s="535">
        <f>IF(IFERROR(Реестр!$AN374/Реестр!$Y374,"")=0,"",IFERROR(Реестр!$AN374/Реестр!$Y374,""))</f>
        <v>1.1123635405045646E-2</v>
      </c>
      <c r="AQ374" s="13">
        <v>1</v>
      </c>
      <c r="AR374" s="752"/>
      <c r="AS374" s="551">
        <f>IF(IFERROR(Реестр!$AI374*1000,"")=0,"",IFERROR(Реестр!$AI374*1000,""))</f>
        <v>3048.1996570775386</v>
      </c>
      <c r="AT374" s="5">
        <f>IF(IFERROR(Реестр!$AS374/80,"")=0,"",IFERROR(Реестр!$AS374/80,""))</f>
        <v>38.102495713469231</v>
      </c>
      <c r="AU374" s="4">
        <f t="shared" si="27"/>
        <v>19124.490000000002</v>
      </c>
      <c r="AV374" s="4">
        <f t="shared" si="28"/>
        <v>-16085.434941893696</v>
      </c>
      <c r="AX374" s="4">
        <f t="shared" si="29"/>
        <v>10020</v>
      </c>
      <c r="AY374" s="630">
        <f t="shared" si="32"/>
        <v>10020</v>
      </c>
      <c r="AZ374" s="4">
        <f t="shared" si="33"/>
        <v>13059.055058106305</v>
      </c>
      <c r="BC374" s="4">
        <f>VLOOKUP(K374,'Справочные Данные'!$I$2:$J$262,2,0)</f>
        <v>62155</v>
      </c>
      <c r="BD374" s="4" t="str">
        <f>VLOOKUP(BC374,Z_SD_CUSTOMER!$A$2:$K$1599,10,0)</f>
        <v>66</v>
      </c>
      <c r="BE374" s="4" t="str">
        <f>VLOOKUP(BC374,Z_SD_CUSTOMER!$A$2:$L$1599,11,0)</f>
        <v>URAL</v>
      </c>
      <c r="BF374" s="4" t="str">
        <f>VLOOKUP(BC374,Z_SD_CUSTOMER!$A$2:$K$1599,11,0)</f>
        <v>URAL</v>
      </c>
      <c r="BG374" s="4">
        <v>352</v>
      </c>
      <c r="BI374" s="493"/>
    </row>
    <row r="375" spans="1:61" s="4" customFormat="1" hidden="1">
      <c r="A375" s="2">
        <v>44490</v>
      </c>
      <c r="B375" s="97" t="s">
        <v>60</v>
      </c>
      <c r="C375" s="30"/>
      <c r="D375" s="563" t="s">
        <v>257</v>
      </c>
      <c r="E375" s="4" t="s">
        <v>2938</v>
      </c>
      <c r="G375" s="711" t="s">
        <v>917</v>
      </c>
      <c r="H375" s="711" t="s">
        <v>918</v>
      </c>
      <c r="I375" s="711">
        <v>5050141599</v>
      </c>
      <c r="J375" s="127"/>
      <c r="K375" s="160" t="s">
        <v>449</v>
      </c>
      <c r="L375" s="493"/>
      <c r="M375" s="72">
        <v>44495</v>
      </c>
      <c r="O375" s="4" t="s">
        <v>897</v>
      </c>
      <c r="S375" s="5">
        <v>1</v>
      </c>
      <c r="T375" s="5">
        <v>59</v>
      </c>
      <c r="U375" s="5"/>
      <c r="V375" s="146">
        <v>2006562</v>
      </c>
      <c r="W375" s="4">
        <v>201483343</v>
      </c>
      <c r="X375" s="19" t="s">
        <v>820</v>
      </c>
      <c r="Y375" s="23">
        <v>14400.96</v>
      </c>
      <c r="AC375" s="4">
        <v>4470</v>
      </c>
      <c r="AE375" s="13" t="str">
        <f>IF((Реестр!$AA375+Реестр!$AB375+Реестр!$AD375)=0,"",(Реестр!$AA375+Реестр!$AB375+Реестр!$AD375))</f>
        <v/>
      </c>
      <c r="AG375" s="13"/>
      <c r="AH375" s="534"/>
      <c r="AI375" s="448">
        <f>IF(IFERROR(Реестр!$AN375/Реестр!$T375,"")=0,"",IFERROR(Реестр!$AN375/Реестр!$T375,""))</f>
        <v>3.0481996570775385</v>
      </c>
      <c r="AJ375" s="10"/>
      <c r="AK375" s="448"/>
      <c r="AL375" s="594" t="s">
        <v>1308</v>
      </c>
      <c r="AM375" s="594" t="s">
        <v>1309</v>
      </c>
      <c r="AN375" s="630">
        <f>((T375/(T375+T357+T358+T359+T360+T361+T362+T363+T365+T364+T366+T367+T368+T369+T370+T371+T372+T373+T374)*AE357))</f>
        <v>179.84377976757477</v>
      </c>
      <c r="AO375" s="535"/>
      <c r="AQ375" s="13"/>
      <c r="AR375" s="752"/>
      <c r="AS375" s="551">
        <f>IF(IFERROR(Реестр!$AI375*1000,"")=0,"",IFERROR(Реестр!$AI375*1000,""))</f>
        <v>3048.1996570775386</v>
      </c>
      <c r="AT375" s="5">
        <f>IF(IFERROR(Реестр!$AS375/80,"")=0,"",IFERROR(Реестр!$AS375/80,""))</f>
        <v>38.102495713469231</v>
      </c>
      <c r="AU375" s="4">
        <f t="shared" si="27"/>
        <v>1008.0672000000001</v>
      </c>
      <c r="AV375" s="4">
        <f t="shared" si="28"/>
        <v>-828.22342023242527</v>
      </c>
      <c r="AX375" s="4">
        <f t="shared" si="29"/>
        <v>4470</v>
      </c>
      <c r="AY375" s="630">
        <f t="shared" si="32"/>
        <v>4470</v>
      </c>
      <c r="AZ375" s="4">
        <f t="shared" si="33"/>
        <v>4649.8437797675751</v>
      </c>
      <c r="BC375" s="4">
        <f>VLOOKUP(K375,'Справочные Данные'!$I$2:$J$262,2,0)</f>
        <v>63863</v>
      </c>
      <c r="BD375" s="4" t="str">
        <f>VLOOKUP(BC375,Z_SD_CUSTOMER!$A$2:$K$1599,10,0)</f>
        <v>23</v>
      </c>
      <c r="BE375" s="4" t="str">
        <f>VLOOKUP(BC375,Z_SD_CUSTOMER!$A$2:$L$1599,11,0)</f>
        <v>SOUTHERN</v>
      </c>
      <c r="BF375" s="4" t="str">
        <f>VLOOKUP(BC375,Z_SD_CUSTOMER!$A$2:$K$1599,11,0)</f>
        <v>SOUTHERN</v>
      </c>
      <c r="BG375" s="4">
        <v>352</v>
      </c>
      <c r="BI375" s="493"/>
    </row>
    <row r="376" spans="1:61" s="4" customFormat="1" ht="267.75" hidden="1">
      <c r="A376" s="2">
        <v>44490</v>
      </c>
      <c r="B376" s="97" t="s">
        <v>57</v>
      </c>
      <c r="C376" s="30" t="s">
        <v>913</v>
      </c>
      <c r="D376" s="563" t="s">
        <v>425</v>
      </c>
      <c r="G376" s="557" t="s">
        <v>783</v>
      </c>
      <c r="H376" s="557" t="s">
        <v>907</v>
      </c>
      <c r="I376" s="557" t="s">
        <v>785</v>
      </c>
      <c r="J376" s="558" t="s">
        <v>786</v>
      </c>
      <c r="K376" s="12" t="s">
        <v>562</v>
      </c>
      <c r="L376" s="493"/>
      <c r="O376" s="4" t="s">
        <v>88</v>
      </c>
      <c r="P376" s="72">
        <v>44491</v>
      </c>
      <c r="Q376" s="4" t="s">
        <v>50</v>
      </c>
      <c r="R376" s="559" t="s">
        <v>837</v>
      </c>
      <c r="S376" s="4">
        <v>8</v>
      </c>
      <c r="T376" s="5">
        <v>918</v>
      </c>
      <c r="U376" s="5"/>
      <c r="V376" s="19">
        <v>2006446</v>
      </c>
      <c r="W376" s="4">
        <v>201483245</v>
      </c>
      <c r="Y376" s="23">
        <v>268311.71999999997</v>
      </c>
      <c r="AA376" s="4">
        <v>15200</v>
      </c>
      <c r="AE376" s="13">
        <f>IF((Реестр!$AA376+Реестр!$AB376+Реестр!$AD376)=0,"",(Реестр!$AA376+Реестр!$AB376+Реестр!$AD376))</f>
        <v>15200</v>
      </c>
      <c r="AF376" s="4">
        <v>15200</v>
      </c>
      <c r="AG376" s="13"/>
      <c r="AH376" s="534"/>
      <c r="AI376" s="448" t="str">
        <f>IF(IFERROR(Реестр!$AN376/Реестр!$T376,"")=0,"",IFERROR(Реестр!$AN376/Реестр!$T376,""))</f>
        <v/>
      </c>
      <c r="AJ376" s="10"/>
      <c r="AK376" s="448"/>
      <c r="AL376" s="594">
        <v>1173033</v>
      </c>
      <c r="AM376" s="594">
        <v>11444467</v>
      </c>
      <c r="AO376" s="535"/>
      <c r="AQ376" s="13"/>
      <c r="AR376" s="752"/>
      <c r="AS376" s="551" t="str">
        <f>IF(IFERROR(Реестр!$AI376*1000,"")=0,"",IFERROR(Реестр!$AI376*1000,""))</f>
        <v/>
      </c>
      <c r="AT376" s="5" t="str">
        <f>IF(IFERROR(Реестр!$AS376/80,"")=0,"",IFERROR(Реестр!$AS376/80,""))</f>
        <v/>
      </c>
      <c r="AU376" s="4">
        <f t="shared" si="27"/>
        <v>18781.820400000001</v>
      </c>
      <c r="AV376" s="4">
        <f t="shared" si="28"/>
        <v>-18781.820400000001</v>
      </c>
      <c r="AX376" s="4" t="str">
        <f t="shared" si="29"/>
        <v/>
      </c>
      <c r="AZ376" s="4" t="str">
        <f t="shared" si="33"/>
        <v/>
      </c>
      <c r="BC376" s="4">
        <f>VLOOKUP(K376,'Справочные Данные'!$I$2:$J$262,2,0)</f>
        <v>64449</v>
      </c>
      <c r="BD376" s="4" t="str">
        <f>VLOOKUP(BC376,Z_SD_CUSTOMER!$A$2:$K$1599,10,0)</f>
        <v>50</v>
      </c>
      <c r="BE376" s="4" t="str">
        <f>VLOOKUP(BC376,Z_SD_CUSTOMER!$A$2:$L$1599,11,0)</f>
        <v>CENTRAL</v>
      </c>
      <c r="BF376" s="4" t="str">
        <f>VLOOKUP(BC376,Z_SD_CUSTOMER!$A$2:$K$1599,11,0)</f>
        <v>CENTRAL</v>
      </c>
      <c r="BG376" s="4">
        <v>257247</v>
      </c>
      <c r="BI376" s="493"/>
    </row>
    <row r="377" spans="1:61" s="4" customFormat="1" ht="267.75" hidden="1">
      <c r="A377" s="2">
        <v>44490</v>
      </c>
      <c r="B377" s="97" t="s">
        <v>54</v>
      </c>
      <c r="C377" s="30" t="s">
        <v>921</v>
      </c>
      <c r="D377" s="563" t="s">
        <v>425</v>
      </c>
      <c r="G377" s="560" t="s">
        <v>741</v>
      </c>
      <c r="H377" s="560" t="s">
        <v>742</v>
      </c>
      <c r="I377" s="560" t="s">
        <v>743</v>
      </c>
      <c r="J377" s="561" t="s">
        <v>908</v>
      </c>
      <c r="K377" s="118" t="s">
        <v>514</v>
      </c>
      <c r="L377" s="493"/>
      <c r="O377" s="4" t="s">
        <v>196</v>
      </c>
      <c r="P377" s="72">
        <v>44491</v>
      </c>
      <c r="Q377" s="4" t="s">
        <v>114</v>
      </c>
      <c r="R377" s="4" t="s">
        <v>85</v>
      </c>
      <c r="S377" s="4">
        <v>4</v>
      </c>
      <c r="T377" s="5">
        <v>430</v>
      </c>
      <c r="U377" s="5"/>
      <c r="V377" s="19">
        <v>2006964</v>
      </c>
      <c r="W377" s="4">
        <v>201484021</v>
      </c>
      <c r="X377" s="19">
        <v>4555560809</v>
      </c>
      <c r="Y377" s="23">
        <v>138706.56</v>
      </c>
      <c r="AA377" s="4">
        <v>15200</v>
      </c>
      <c r="AB377" s="4">
        <v>1700</v>
      </c>
      <c r="AE377" s="13">
        <f>IF((Реестр!$AA377+Реестр!$AB377+Реестр!$AD377)=0,"",(Реестр!$AA377+Реестр!$AB377+Реестр!$AD377))</f>
        <v>16900</v>
      </c>
      <c r="AF377" s="4">
        <v>16900</v>
      </c>
      <c r="AG377" s="13"/>
      <c r="AH377" s="534"/>
      <c r="AI377" s="448">
        <f>IF(IFERROR(Реестр!$AN377/Реестр!$T377,"")=0,"",IFERROR(Реестр!$AN377/Реестр!$T377,""))</f>
        <v>15.252707581227439</v>
      </c>
      <c r="AJ377" s="10"/>
      <c r="AK377" s="448"/>
      <c r="AL377" s="594">
        <v>1173034</v>
      </c>
      <c r="AM377" s="594">
        <v>11444468</v>
      </c>
      <c r="AN377" s="630">
        <f>((T377/(T378+T377)*AE377))</f>
        <v>6558.6642599277984</v>
      </c>
      <c r="AO377" s="535"/>
      <c r="AQ377" s="13"/>
      <c r="AR377" s="752"/>
      <c r="AS377" s="551">
        <f>IF(IFERROR(Реестр!$AI377*1000,"")=0,"",IFERROR(Реестр!$AI377*1000,""))</f>
        <v>15252.707581227438</v>
      </c>
      <c r="AT377" s="5">
        <f>IF(IFERROR(Реестр!$AS377/80,"")=0,"",IFERROR(Реестр!$AS377/80,""))</f>
        <v>190.65884476534296</v>
      </c>
      <c r="AU377" s="4">
        <f t="shared" si="27"/>
        <v>9709.4592000000011</v>
      </c>
      <c r="AV377" s="4">
        <f t="shared" si="28"/>
        <v>-3150.7949400722027</v>
      </c>
      <c r="AX377" s="4" t="str">
        <f t="shared" si="29"/>
        <v/>
      </c>
      <c r="AZ377" s="4">
        <f t="shared" si="33"/>
        <v>6558.6642599277984</v>
      </c>
      <c r="BC377" s="4">
        <f>VLOOKUP(K377,'Справочные Данные'!$I$2:$J$262,2,0)</f>
        <v>70834</v>
      </c>
      <c r="BD377" s="4" t="str">
        <f>VLOOKUP(BC377,Z_SD_CUSTOMER!$A$2:$K$1599,10,0)</f>
        <v>50</v>
      </c>
      <c r="BE377" s="4" t="str">
        <f>VLOOKUP(BC377,Z_SD_CUSTOMER!$A$2:$L$1599,11,0)</f>
        <v>CENTRAL</v>
      </c>
      <c r="BF377" s="4" t="str">
        <f>VLOOKUP(BC377,Z_SD_CUSTOMER!$A$2:$K$1599,11,0)</f>
        <v>CENTRAL</v>
      </c>
      <c r="BG377" s="4">
        <v>257247</v>
      </c>
      <c r="BI377" s="493"/>
    </row>
    <row r="378" spans="1:61" s="4" customFormat="1" ht="63" hidden="1">
      <c r="A378" s="2">
        <v>44490</v>
      </c>
      <c r="B378" s="97" t="s">
        <v>54</v>
      </c>
      <c r="C378" s="30"/>
      <c r="D378" s="563" t="s">
        <v>425</v>
      </c>
      <c r="G378" s="560" t="s">
        <v>741</v>
      </c>
      <c r="H378" s="560" t="s">
        <v>742</v>
      </c>
      <c r="I378" s="560" t="s">
        <v>743</v>
      </c>
      <c r="J378" s="561"/>
      <c r="K378" s="118" t="s">
        <v>512</v>
      </c>
      <c r="L378" s="493"/>
      <c r="O378" s="4" t="s">
        <v>86</v>
      </c>
      <c r="P378" s="72">
        <v>44491</v>
      </c>
      <c r="Q378" s="4" t="s">
        <v>132</v>
      </c>
      <c r="R378" s="4" t="s">
        <v>85</v>
      </c>
      <c r="S378" s="4">
        <v>5</v>
      </c>
      <c r="T378" s="5">
        <v>678</v>
      </c>
      <c r="U378" s="5"/>
      <c r="V378" s="19">
        <v>2006965</v>
      </c>
      <c r="W378" s="4">
        <v>201484020</v>
      </c>
      <c r="X378" s="19">
        <v>4555560827</v>
      </c>
      <c r="Y378" s="23">
        <v>234826.44</v>
      </c>
      <c r="AE378" s="13" t="str">
        <f>IF((Реестр!$AA378+Реестр!$AB378+Реестр!$AD378)=0,"",(Реестр!$AA378+Реестр!$AB378+Реестр!$AD378))</f>
        <v/>
      </c>
      <c r="AG378" s="13"/>
      <c r="AH378" s="534"/>
      <c r="AI378" s="448">
        <f>IF(IFERROR(Реестр!$AN378/Реестр!$T378,"")=0,"",IFERROR(Реестр!$AN378/Реестр!$T378,""))</f>
        <v>15.252707581227439</v>
      </c>
      <c r="AJ378" s="10"/>
      <c r="AK378" s="448"/>
      <c r="AL378" s="594">
        <v>1173034</v>
      </c>
      <c r="AM378" s="594">
        <v>11444468</v>
      </c>
      <c r="AN378" s="630">
        <f>((T378/(T377+T378)*AE377))</f>
        <v>10341.335740072203</v>
      </c>
      <c r="AO378" s="535"/>
      <c r="AQ378" s="13"/>
      <c r="AR378" s="752"/>
      <c r="AS378" s="551">
        <f>IF(IFERROR(Реестр!$AI378*1000,"")=0,"",IFERROR(Реестр!$AI378*1000,""))</f>
        <v>15252.707581227438</v>
      </c>
      <c r="AT378" s="5">
        <f>IF(IFERROR(Реестр!$AS378/80,"")=0,"",IFERROR(Реестр!$AS378/80,""))</f>
        <v>190.65884476534296</v>
      </c>
      <c r="AU378" s="4">
        <f t="shared" si="27"/>
        <v>16437.8508</v>
      </c>
      <c r="AV378" s="4">
        <f t="shared" si="28"/>
        <v>-6096.5150599277968</v>
      </c>
      <c r="AX378" s="4" t="str">
        <f t="shared" si="29"/>
        <v/>
      </c>
      <c r="AZ378" s="4">
        <f t="shared" si="33"/>
        <v>10341.335740072203</v>
      </c>
      <c r="BC378" s="4">
        <f>VLOOKUP(K378,'Справочные Данные'!$I$2:$J$262,2,0)</f>
        <v>63733</v>
      </c>
      <c r="BD378" s="4" t="str">
        <f>VLOOKUP(BC378,Z_SD_CUSTOMER!$A$2:$K$1599,10,0)</f>
        <v>77</v>
      </c>
      <c r="BE378" s="4" t="str">
        <f>VLOOKUP(BC378,Z_SD_CUSTOMER!$A$2:$L$1599,11,0)</f>
        <v>CENTRAL</v>
      </c>
      <c r="BF378" s="4" t="str">
        <f>VLOOKUP(BC378,Z_SD_CUSTOMER!$A$2:$K$1599,11,0)</f>
        <v>CENTRAL</v>
      </c>
      <c r="BG378" s="4">
        <v>257247</v>
      </c>
      <c r="BI378" s="493"/>
    </row>
    <row r="379" spans="1:61" s="82" customFormat="1" hidden="1">
      <c r="A379" s="2">
        <v>44490</v>
      </c>
      <c r="B379" s="97" t="s">
        <v>58</v>
      </c>
      <c r="C379" s="30" t="s">
        <v>938</v>
      </c>
      <c r="D379" s="564" t="s">
        <v>253</v>
      </c>
      <c r="E379" s="4"/>
      <c r="F379" s="4"/>
      <c r="G379" s="49" t="s">
        <v>192</v>
      </c>
      <c r="H379" s="50" t="s">
        <v>193</v>
      </c>
      <c r="I379" s="4"/>
      <c r="J379" s="472"/>
      <c r="K379" s="116" t="s">
        <v>501</v>
      </c>
      <c r="L379" s="99" t="s">
        <v>833</v>
      </c>
      <c r="M379" s="88">
        <v>44497</v>
      </c>
      <c r="N379" s="555">
        <v>43831</v>
      </c>
      <c r="S379" s="5">
        <v>1</v>
      </c>
      <c r="T379" s="5">
        <v>113</v>
      </c>
      <c r="U379" s="5"/>
      <c r="V379" s="23">
        <v>2006908</v>
      </c>
      <c r="W379" s="4">
        <v>201483598</v>
      </c>
      <c r="X379" s="19">
        <v>6430875078</v>
      </c>
      <c r="Y379" s="23">
        <v>27773.279999999999</v>
      </c>
      <c r="Z379" s="4"/>
      <c r="AA379" s="4"/>
      <c r="AB379" s="4"/>
      <c r="AC379" s="4">
        <v>3506</v>
      </c>
      <c r="AD379" s="4"/>
      <c r="AE379" s="13" t="str">
        <f>IF((Реестр!$AA379+Реестр!$AB379+Реестр!$AD379)=0,"",(Реестр!$AA379+Реестр!$AB379+Реестр!$AD379))</f>
        <v/>
      </c>
      <c r="AF379" s="4"/>
      <c r="AG379" s="13"/>
      <c r="AH379" s="534"/>
      <c r="AI379" s="448" t="str">
        <f>IF(IFERROR(Реестр!$AN379/Реестр!$T379,"")=0,"",IFERROR(Реестр!$AN379/Реестр!$T379,""))</f>
        <v/>
      </c>
      <c r="AJ379" s="10"/>
      <c r="AK379" s="448"/>
      <c r="AL379" s="594">
        <v>1173036</v>
      </c>
      <c r="AM379" s="594">
        <v>1144470</v>
      </c>
      <c r="AN379" s="4"/>
      <c r="AO379" s="535"/>
      <c r="AP379" s="4"/>
      <c r="AQ379" s="13"/>
      <c r="AR379" s="752"/>
      <c r="AS379" s="551" t="str">
        <f>IF(IFERROR(Реестр!$AI379*1000,"")=0,"",IFERROR(Реестр!$AI379*1000,""))</f>
        <v/>
      </c>
      <c r="AT379" s="5" t="str">
        <f>IF(IFERROR(Реестр!$AS379/80,"")=0,"",IFERROR(Реестр!$AS379/80,""))</f>
        <v/>
      </c>
      <c r="AU379" s="4">
        <f t="shared" si="27"/>
        <v>1944.1296000000002</v>
      </c>
      <c r="AV379" s="4">
        <f t="shared" si="28"/>
        <v>-1944.1296000000002</v>
      </c>
      <c r="AW379" s="4"/>
      <c r="AX379" s="4">
        <f t="shared" si="29"/>
        <v>3506</v>
      </c>
      <c r="AY379" s="4"/>
      <c r="AZ379" s="4" t="str">
        <f t="shared" si="33"/>
        <v/>
      </c>
      <c r="BA379" s="4"/>
      <c r="BB379" s="4"/>
      <c r="BC379" s="4">
        <f>VLOOKUP(K379,'Справочные Данные'!$I$2:$J$262,2,0)</f>
        <v>71606</v>
      </c>
      <c r="BD379" s="4" t="str">
        <f>VLOOKUP(BC379,Z_SD_CUSTOMER!$A$2:$K$1599,10,0)</f>
        <v>56</v>
      </c>
      <c r="BE379" s="4" t="str">
        <f>VLOOKUP(BC379,Z_SD_CUSTOMER!$A$2:$L$1599,11,0)</f>
        <v>URAL</v>
      </c>
      <c r="BF379" s="4" t="str">
        <f>VLOOKUP(BC379,Z_SD_CUSTOMER!$A$2:$K$1599,11,0)</f>
        <v>URAL</v>
      </c>
      <c r="BG379" s="4"/>
      <c r="BH379" s="4"/>
      <c r="BI379" s="99"/>
    </row>
    <row r="380" spans="1:61" s="4" customFormat="1" hidden="1">
      <c r="A380" s="2">
        <v>44490</v>
      </c>
      <c r="B380" s="97" t="s">
        <v>58</v>
      </c>
      <c r="C380" s="30"/>
      <c r="D380" s="564" t="s">
        <v>253</v>
      </c>
      <c r="E380" s="63"/>
      <c r="G380" s="49" t="s">
        <v>192</v>
      </c>
      <c r="H380" s="50" t="s">
        <v>193</v>
      </c>
      <c r="J380" s="127"/>
      <c r="K380" s="116" t="s">
        <v>480</v>
      </c>
      <c r="L380" s="493"/>
      <c r="M380" s="72">
        <v>44496</v>
      </c>
      <c r="N380" s="72" t="s">
        <v>873</v>
      </c>
      <c r="S380" s="5">
        <v>1</v>
      </c>
      <c r="T380" s="5">
        <v>34</v>
      </c>
      <c r="U380" s="5"/>
      <c r="V380" s="4">
        <v>2005873</v>
      </c>
      <c r="W380" s="4">
        <v>201484022</v>
      </c>
      <c r="X380" s="19">
        <v>492226</v>
      </c>
      <c r="Y380" s="23">
        <v>11836.8</v>
      </c>
      <c r="AC380" s="4">
        <v>6576</v>
      </c>
      <c r="AE380" s="13" t="str">
        <f>IF((Реестр!$AA380+Реестр!$AB380+Реестр!$AD380)=0,"",(Реестр!$AA380+Реестр!$AB380+Реестр!$AD380))</f>
        <v/>
      </c>
      <c r="AG380" s="13" t="e">
        <f>Реестр!$AE380-Реестр!$AF380</f>
        <v>#VALUE!</v>
      </c>
      <c r="AH380" s="534" t="str">
        <f>IFERROR((Реестр!$AE380/Реестр!$AF380)-100%, "")</f>
        <v/>
      </c>
      <c r="AI380" s="448" t="str">
        <f>IF(IFERROR(Реестр!$AN380/Реестр!$T380,"")=0,"",IFERROR(Реестр!$AN380/Реестр!$T380,""))</f>
        <v/>
      </c>
      <c r="AJ380" s="10"/>
      <c r="AK380" s="448" t="str">
        <f>IFERROR(Реестр!$AN380/Реестр!$U380,"")</f>
        <v/>
      </c>
      <c r="AL380" s="594">
        <v>1173036</v>
      </c>
      <c r="AM380" s="594">
        <v>1144470</v>
      </c>
      <c r="AO380" s="535" t="str">
        <f>IF(IFERROR(Реестр!$AN380/Реестр!$Y380,"")=0,"",IFERROR(Реестр!$AN380/Реестр!$Y380,""))</f>
        <v/>
      </c>
      <c r="AQ380" s="13"/>
      <c r="AR380" s="752"/>
      <c r="AS380" s="551" t="str">
        <f>IF(IFERROR(Реестр!$AI380*1000,"")=0,"",IFERROR(Реестр!$AI380*1000,""))</f>
        <v/>
      </c>
      <c r="AT380" s="5" t="str">
        <f>IF(IFERROR(Реестр!$AS380/80,"")=0,"",IFERROR(Реестр!$AS380/80,""))</f>
        <v/>
      </c>
      <c r="AU380" s="4">
        <f t="shared" si="27"/>
        <v>828.57600000000002</v>
      </c>
      <c r="AV380" s="4">
        <f t="shared" si="28"/>
        <v>-828.57600000000002</v>
      </c>
      <c r="AX380" s="4">
        <f t="shared" si="29"/>
        <v>6576</v>
      </c>
      <c r="AY380" s="630">
        <f>((T380/(T380+T381)*AX380))</f>
        <v>1242.1333333333332</v>
      </c>
      <c r="AZ380" s="4">
        <f t="shared" si="33"/>
        <v>1242.1333333333332</v>
      </c>
      <c r="BC380" s="4">
        <f>VLOOKUP(K380,'Справочные Данные'!$I$2:$J$262,2,0)</f>
        <v>53763</v>
      </c>
      <c r="BD380" s="4" t="str">
        <f>VLOOKUP(BC380,Z_SD_CUSTOMER!$A$2:$K$1599,10,0)</f>
        <v>66</v>
      </c>
      <c r="BE380" s="4" t="str">
        <f>VLOOKUP(BC380,Z_SD_CUSTOMER!$A$2:$L$1599,11,0)</f>
        <v>CENTRAL</v>
      </c>
      <c r="BF380" s="4" t="str">
        <f>VLOOKUP(BC380,Z_SD_CUSTOMER!$A$2:$K$1599,11,0)</f>
        <v>CENTRAL</v>
      </c>
      <c r="BI380" s="493"/>
    </row>
    <row r="381" spans="1:61" s="4" customFormat="1" hidden="1">
      <c r="A381" s="2">
        <v>44490</v>
      </c>
      <c r="B381" s="97" t="s">
        <v>58</v>
      </c>
      <c r="C381" s="30"/>
      <c r="D381" s="564" t="s">
        <v>253</v>
      </c>
      <c r="E381" s="63"/>
      <c r="G381" s="49" t="s">
        <v>192</v>
      </c>
      <c r="H381" s="50" t="s">
        <v>193</v>
      </c>
      <c r="J381" s="127"/>
      <c r="K381" s="116" t="s">
        <v>480</v>
      </c>
      <c r="L381" s="493"/>
      <c r="M381" s="72">
        <v>44496</v>
      </c>
      <c r="N381" s="72" t="s">
        <v>873</v>
      </c>
      <c r="S381" s="5">
        <v>4</v>
      </c>
      <c r="T381" s="5">
        <v>146</v>
      </c>
      <c r="U381" s="5"/>
      <c r="V381" s="4">
        <v>2006375</v>
      </c>
      <c r="W381" s="4">
        <v>201484023</v>
      </c>
      <c r="X381" s="19">
        <v>492381</v>
      </c>
      <c r="Y381" s="23">
        <v>42667.92</v>
      </c>
      <c r="AE381" s="13" t="str">
        <f>IF((Реестр!$AA381+Реестр!$AB381+Реестр!$AD381)=0,"",(Реестр!$AA381+Реестр!$AB381+Реестр!$AD381))</f>
        <v/>
      </c>
      <c r="AG381" s="13" t="e">
        <f>Реестр!$AE381-Реестр!$AF381</f>
        <v>#VALUE!</v>
      </c>
      <c r="AH381" s="534" t="str">
        <f>IFERROR((Реестр!$AE381/Реестр!$AF381)-100%, "")</f>
        <v/>
      </c>
      <c r="AI381" s="448" t="str">
        <f>IF(IFERROR(Реестр!$AN381/Реестр!$T381,"")=0,"",IFERROR(Реестр!$AN381/Реестр!$T381,""))</f>
        <v/>
      </c>
      <c r="AJ381" s="10"/>
      <c r="AK381" s="448" t="str">
        <f>IFERROR(Реестр!$AN381/Реестр!$U381,"")</f>
        <v/>
      </c>
      <c r="AL381" s="594">
        <v>1173036</v>
      </c>
      <c r="AM381" s="594">
        <v>1144470</v>
      </c>
      <c r="AO381" s="535" t="str">
        <f>IF(IFERROR(Реестр!$AN381/Реестр!$Y381,"")=0,"",IFERROR(Реестр!$AN381/Реестр!$Y381,""))</f>
        <v/>
      </c>
      <c r="AQ381" s="13"/>
      <c r="AR381" s="752"/>
      <c r="AS381" s="551" t="str">
        <f>IF(IFERROR(Реестр!$AI381*1000,"")=0,"",IFERROR(Реестр!$AI381*1000,""))</f>
        <v/>
      </c>
      <c r="AT381" s="5" t="str">
        <f>IF(IFERROR(Реестр!$AS381/80,"")=0,"",IFERROR(Реестр!$AS381/80,""))</f>
        <v/>
      </c>
      <c r="AU381" s="4">
        <f t="shared" si="27"/>
        <v>2986.7544000000003</v>
      </c>
      <c r="AV381" s="4">
        <f t="shared" si="28"/>
        <v>-2986.7544000000003</v>
      </c>
      <c r="AX381" s="4" t="str">
        <f t="shared" si="29"/>
        <v/>
      </c>
      <c r="AY381" s="630">
        <f>((T381/(T380+T381)*AX380))</f>
        <v>5333.8666666666668</v>
      </c>
      <c r="AZ381" s="4">
        <f t="shared" si="33"/>
        <v>5333.8666666666668</v>
      </c>
      <c r="BC381" s="4">
        <f>VLOOKUP(K381,'Справочные Данные'!$I$2:$J$262,2,0)</f>
        <v>53763</v>
      </c>
      <c r="BD381" s="4" t="str">
        <f>VLOOKUP(BC381,Z_SD_CUSTOMER!$A$2:$K$1599,10,0)</f>
        <v>66</v>
      </c>
      <c r="BE381" s="4" t="str">
        <f>VLOOKUP(BC381,Z_SD_CUSTOMER!$A$2:$L$1599,11,0)</f>
        <v>CENTRAL</v>
      </c>
      <c r="BF381" s="4" t="str">
        <f>VLOOKUP(BC381,Z_SD_CUSTOMER!$A$2:$K$1599,11,0)</f>
        <v>CENTRAL</v>
      </c>
      <c r="BI381" s="493"/>
    </row>
    <row r="382" spans="1:61" s="4" customFormat="1" hidden="1">
      <c r="A382" s="2">
        <v>44490</v>
      </c>
      <c r="B382" s="97" t="s">
        <v>58</v>
      </c>
      <c r="C382" s="30"/>
      <c r="D382" s="564" t="s">
        <v>253</v>
      </c>
      <c r="E382" s="63"/>
      <c r="G382" s="49" t="s">
        <v>192</v>
      </c>
      <c r="H382" s="50" t="s">
        <v>193</v>
      </c>
      <c r="J382" s="127"/>
      <c r="K382" s="116" t="s">
        <v>468</v>
      </c>
      <c r="L382" s="493"/>
      <c r="M382" s="72">
        <v>44495</v>
      </c>
      <c r="S382" s="5">
        <v>1</v>
      </c>
      <c r="T382" s="5">
        <v>129</v>
      </c>
      <c r="U382" s="5"/>
      <c r="V382" s="4">
        <v>2006560</v>
      </c>
      <c r="W382" s="4">
        <v>201483342</v>
      </c>
      <c r="X382" s="19" t="s">
        <v>818</v>
      </c>
      <c r="Y382" s="23">
        <v>31887.84</v>
      </c>
      <c r="AC382" s="4">
        <v>4566</v>
      </c>
      <c r="AE382" s="13" t="str">
        <f>IF((Реестр!$AA382+Реестр!$AB382+Реестр!$AD382)=0,"",(Реестр!$AA382+Реестр!$AB382+Реестр!$AD382))</f>
        <v/>
      </c>
      <c r="AG382" s="13" t="e">
        <f>Реестр!$AE382-Реестр!$AF382</f>
        <v>#VALUE!</v>
      </c>
      <c r="AH382" s="534" t="str">
        <f>IFERROR((Реестр!$AE382/Реестр!$AF382)-100%, "")</f>
        <v/>
      </c>
      <c r="AI382" s="448" t="str">
        <f>IF(IFERROR(Реестр!$AN382/Реестр!$T382,"")=0,"",IFERROR(Реестр!$AN382/Реестр!$T382,""))</f>
        <v/>
      </c>
      <c r="AJ382" s="10"/>
      <c r="AK382" s="448" t="str">
        <f>IFERROR(Реестр!$AN382/Реестр!$U382,"")</f>
        <v/>
      </c>
      <c r="AL382" s="594">
        <v>1173036</v>
      </c>
      <c r="AM382" s="594">
        <v>1144470</v>
      </c>
      <c r="AO382" s="535" t="str">
        <f>IF(IFERROR(Реестр!$AN382/Реестр!$Y382,"")=0,"",IFERROR(Реестр!$AN382/Реестр!$Y382,""))</f>
        <v/>
      </c>
      <c r="AQ382" s="13"/>
      <c r="AR382" s="752"/>
      <c r="AS382" s="551" t="str">
        <f>IF(IFERROR(Реестр!$AI382*1000,"")=0,"",IFERROR(Реестр!$AI382*1000,""))</f>
        <v/>
      </c>
      <c r="AT382" s="5" t="str">
        <f>IF(IFERROR(Реестр!$AS382/80,"")=0,"",IFERROR(Реестр!$AS382/80,""))</f>
        <v/>
      </c>
      <c r="AU382" s="4">
        <f t="shared" si="27"/>
        <v>2232.1488000000004</v>
      </c>
      <c r="AV382" s="4">
        <f t="shared" si="28"/>
        <v>-2232.1488000000004</v>
      </c>
      <c r="AX382" s="4">
        <f t="shared" si="29"/>
        <v>4566</v>
      </c>
      <c r="AZ382" s="4" t="str">
        <f t="shared" si="33"/>
        <v/>
      </c>
      <c r="BC382" s="4">
        <f>VLOOKUP(K382,'Справочные Данные'!$I$2:$J$262,2,0)</f>
        <v>65103</v>
      </c>
      <c r="BD382" s="4" t="str">
        <f>VLOOKUP(BC382,Z_SD_CUSTOMER!$A$2:$K$1599,10,0)</f>
        <v>43</v>
      </c>
      <c r="BE382" s="4" t="str">
        <f>VLOOKUP(BC382,Z_SD_CUSTOMER!$A$2:$L$1599,11,0)</f>
        <v>VOLGA</v>
      </c>
      <c r="BF382" s="4" t="str">
        <f>VLOOKUP(BC382,Z_SD_CUSTOMER!$A$2:$K$1599,11,0)</f>
        <v>VOLGA</v>
      </c>
      <c r="BI382" s="493"/>
    </row>
    <row r="383" spans="1:61" s="4" customFormat="1" hidden="1">
      <c r="A383" s="2">
        <v>44490</v>
      </c>
      <c r="B383" s="97" t="s">
        <v>58</v>
      </c>
      <c r="C383" s="30"/>
      <c r="D383" s="564" t="s">
        <v>253</v>
      </c>
      <c r="E383" s="63"/>
      <c r="G383" s="49" t="s">
        <v>192</v>
      </c>
      <c r="H383" s="50" t="s">
        <v>193</v>
      </c>
      <c r="J383" s="127"/>
      <c r="K383" s="116" t="s">
        <v>447</v>
      </c>
      <c r="L383" s="493"/>
      <c r="M383" s="72">
        <v>44495</v>
      </c>
      <c r="S383" s="5">
        <v>1</v>
      </c>
      <c r="T383" s="5">
        <v>225</v>
      </c>
      <c r="U383" s="5"/>
      <c r="V383" s="4">
        <v>2006563</v>
      </c>
      <c r="W383" s="4">
        <v>201483344</v>
      </c>
      <c r="X383" s="19" t="s">
        <v>821</v>
      </c>
      <c r="Y383" s="23">
        <v>55546.559999999998</v>
      </c>
      <c r="AC383" s="4">
        <v>12760</v>
      </c>
      <c r="AE383" s="13" t="str">
        <f>IF((Реестр!$AA383+Реестр!$AB383+Реестр!$AD383)=0,"",(Реестр!$AA383+Реестр!$AB383+Реестр!$AD383))</f>
        <v/>
      </c>
      <c r="AG383" s="13" t="e">
        <f>Реестр!$AE383-Реестр!$AF383</f>
        <v>#VALUE!</v>
      </c>
      <c r="AH383" s="534" t="str">
        <f>IFERROR((Реестр!$AE383/Реестр!$AF383)-100%, "")</f>
        <v/>
      </c>
      <c r="AI383" s="448" t="str">
        <f>IF(IFERROR(Реестр!$AN383/Реестр!$T383,"")=0,"",IFERROR(Реестр!$AN383/Реестр!$T383,""))</f>
        <v/>
      </c>
      <c r="AJ383" s="10"/>
      <c r="AK383" s="448" t="str">
        <f>IFERROR(Реестр!$AN383/Реестр!$U383,"")</f>
        <v/>
      </c>
      <c r="AL383" s="594">
        <v>1173036</v>
      </c>
      <c r="AM383" s="594">
        <v>1144470</v>
      </c>
      <c r="AO383" s="535" t="str">
        <f>IF(IFERROR(Реестр!$AN383/Реестр!$Y383,"")=0,"",IFERROR(Реестр!$AN383/Реестр!$Y383,""))</f>
        <v/>
      </c>
      <c r="AQ383" s="13"/>
      <c r="AR383" s="752"/>
      <c r="AS383" s="551" t="str">
        <f>IF(IFERROR(Реестр!$AI383*1000,"")=0,"",IFERROR(Реестр!$AI383*1000,""))</f>
        <v/>
      </c>
      <c r="AT383" s="5" t="str">
        <f>IF(IFERROR(Реестр!$AS383/80,"")=0,"",IFERROR(Реестр!$AS383/80,""))</f>
        <v/>
      </c>
      <c r="AU383" s="4">
        <f t="shared" si="27"/>
        <v>3888.2592000000004</v>
      </c>
      <c r="AV383" s="4">
        <f t="shared" si="28"/>
        <v>-3888.2592000000004</v>
      </c>
      <c r="AX383" s="4">
        <f t="shared" si="29"/>
        <v>12760</v>
      </c>
      <c r="AZ383" s="4" t="str">
        <f t="shared" si="33"/>
        <v/>
      </c>
      <c r="BC383" s="4">
        <f>VLOOKUP(K383,'Справочные Данные'!$I$2:$J$262,2,0)</f>
        <v>63861</v>
      </c>
      <c r="BD383" s="4" t="str">
        <f>VLOOKUP(BC383,Z_SD_CUSTOMER!$A$2:$K$1599,10,0)</f>
        <v>36</v>
      </c>
      <c r="BE383" s="4" t="str">
        <f>VLOOKUP(BC383,Z_SD_CUSTOMER!$A$2:$L$1599,11,0)</f>
        <v>CENTRAL</v>
      </c>
      <c r="BF383" s="4" t="str">
        <f>VLOOKUP(BC383,Z_SD_CUSTOMER!$A$2:$K$1599,11,0)</f>
        <v>CENTRAL</v>
      </c>
      <c r="BI383" s="493"/>
    </row>
    <row r="384" spans="1:61" s="4" customFormat="1" hidden="1">
      <c r="A384" s="2">
        <v>44490</v>
      </c>
      <c r="B384" s="97" t="s">
        <v>58</v>
      </c>
      <c r="C384" s="30"/>
      <c r="D384" s="564" t="s">
        <v>253</v>
      </c>
      <c r="E384" s="63"/>
      <c r="G384" s="49" t="s">
        <v>192</v>
      </c>
      <c r="H384" s="50" t="s">
        <v>193</v>
      </c>
      <c r="J384" s="127"/>
      <c r="K384" s="116" t="s">
        <v>457</v>
      </c>
      <c r="L384" s="493"/>
      <c r="M384" s="72">
        <v>44496</v>
      </c>
      <c r="S384" s="5">
        <v>1</v>
      </c>
      <c r="T384" s="5">
        <v>80</v>
      </c>
      <c r="U384" s="5"/>
      <c r="V384" s="4">
        <v>2006570</v>
      </c>
      <c r="W384" s="4">
        <v>201483352</v>
      </c>
      <c r="X384" s="19" t="s">
        <v>822</v>
      </c>
      <c r="Y384" s="23">
        <v>19544.16</v>
      </c>
      <c r="AC384" s="4">
        <v>2918</v>
      </c>
      <c r="AE384" s="13" t="str">
        <f>IF((Реестр!$AA384+Реестр!$AB384+Реестр!$AD384)=0,"",(Реестр!$AA384+Реестр!$AB384+Реестр!$AD384))</f>
        <v/>
      </c>
      <c r="AG384" s="13"/>
      <c r="AH384" s="534"/>
      <c r="AI384" s="448" t="str">
        <f>IF(IFERROR(Реестр!$AN384/Реестр!$T384,"")=0,"",IFERROR(Реестр!$AN384/Реестр!$T384,""))</f>
        <v/>
      </c>
      <c r="AJ384" s="10"/>
      <c r="AK384" s="448"/>
      <c r="AL384" s="594">
        <v>1173036</v>
      </c>
      <c r="AM384" s="594">
        <v>1144470</v>
      </c>
      <c r="AO384" s="535"/>
      <c r="AQ384" s="13"/>
      <c r="AR384" s="752"/>
      <c r="AS384" s="551" t="str">
        <f>IF(IFERROR(Реестр!$AI384*1000,"")=0,"",IFERROR(Реестр!$AI384*1000,""))</f>
        <v/>
      </c>
      <c r="AT384" s="5" t="str">
        <f>IF(IFERROR(Реестр!$AS384/80,"")=0,"",IFERROR(Реестр!$AS384/80,""))</f>
        <v/>
      </c>
      <c r="AU384" s="4">
        <f t="shared" si="27"/>
        <v>1368.0912000000001</v>
      </c>
      <c r="AV384" s="4">
        <f t="shared" si="28"/>
        <v>-1368.0912000000001</v>
      </c>
      <c r="AX384" s="4">
        <f t="shared" si="29"/>
        <v>2918</v>
      </c>
      <c r="AZ384" s="4" t="str">
        <f t="shared" si="33"/>
        <v/>
      </c>
      <c r="BC384" s="4">
        <f>VLOOKUP(K384,'Справочные Данные'!$I$2:$J$262,2,0)</f>
        <v>63873</v>
      </c>
      <c r="BD384" s="4" t="str">
        <f>VLOOKUP(BC384,Z_SD_CUSTOMER!$A$2:$K$1599,10,0)</f>
        <v>59</v>
      </c>
      <c r="BE384" s="4" t="str">
        <f>VLOOKUP(BC384,Z_SD_CUSTOMER!$A$2:$L$1599,11,0)</f>
        <v>URAL</v>
      </c>
      <c r="BF384" s="4" t="str">
        <f>VLOOKUP(BC384,Z_SD_CUSTOMER!$A$2:$K$1599,11,0)</f>
        <v>URAL</v>
      </c>
      <c r="BI384" s="493"/>
    </row>
    <row r="385" spans="1:61" s="4" customFormat="1" hidden="1">
      <c r="A385" s="2">
        <v>44490</v>
      </c>
      <c r="B385" s="97" t="s">
        <v>58</v>
      </c>
      <c r="C385" s="30"/>
      <c r="D385" s="564" t="s">
        <v>253</v>
      </c>
      <c r="E385" s="63"/>
      <c r="G385" s="49" t="s">
        <v>192</v>
      </c>
      <c r="H385" s="50" t="s">
        <v>193</v>
      </c>
      <c r="J385" s="127"/>
      <c r="K385" s="116" t="s">
        <v>459</v>
      </c>
      <c r="L385" s="493"/>
      <c r="M385" s="72">
        <v>44496</v>
      </c>
      <c r="S385" s="5">
        <v>1</v>
      </c>
      <c r="T385" s="5">
        <v>84</v>
      </c>
      <c r="U385" s="5"/>
      <c r="V385" s="4">
        <v>2006573</v>
      </c>
      <c r="W385" s="4">
        <v>201483351</v>
      </c>
      <c r="X385" s="19" t="s">
        <v>823</v>
      </c>
      <c r="Y385" s="23">
        <v>20572.8</v>
      </c>
      <c r="AC385" s="4">
        <v>2642</v>
      </c>
      <c r="AE385" s="13" t="str">
        <f>IF((Реестр!$AA385+Реестр!$AB385+Реестр!$AD385)=0,"",(Реестр!$AA385+Реестр!$AB385+Реестр!$AD385))</f>
        <v/>
      </c>
      <c r="AG385" s="13"/>
      <c r="AH385" s="534"/>
      <c r="AI385" s="448" t="str">
        <f>IF(IFERROR(Реестр!$AN385/Реестр!$T385,"")=0,"",IFERROR(Реестр!$AN385/Реестр!$T385,""))</f>
        <v/>
      </c>
      <c r="AJ385" s="10"/>
      <c r="AK385" s="448"/>
      <c r="AL385" s="594">
        <v>1173036</v>
      </c>
      <c r="AM385" s="594">
        <v>1144470</v>
      </c>
      <c r="AO385" s="535"/>
      <c r="AQ385" s="13"/>
      <c r="AR385" s="752"/>
      <c r="AS385" s="551" t="str">
        <f>IF(IFERROR(Реестр!$AI385*1000,"")=0,"",IFERROR(Реестр!$AI385*1000,""))</f>
        <v/>
      </c>
      <c r="AT385" s="5" t="str">
        <f>IF(IFERROR(Реестр!$AS385/80,"")=0,"",IFERROR(Реестр!$AS385/80,""))</f>
        <v/>
      </c>
      <c r="AU385" s="4">
        <f t="shared" si="27"/>
        <v>1440.096</v>
      </c>
      <c r="AV385" s="4">
        <f t="shared" si="28"/>
        <v>-1440.096</v>
      </c>
      <c r="AX385" s="4">
        <f t="shared" si="29"/>
        <v>2642</v>
      </c>
      <c r="AZ385" s="4" t="str">
        <f t="shared" si="33"/>
        <v/>
      </c>
      <c r="BC385" s="4">
        <f>VLOOKUP(K385,'Справочные Данные'!$I$2:$J$262,2,0)</f>
        <v>63875</v>
      </c>
      <c r="BD385" s="4" t="str">
        <f>VLOOKUP(BC385,Z_SD_CUSTOMER!$A$2:$K$1599,10,0)</f>
        <v>64</v>
      </c>
      <c r="BE385" s="4" t="str">
        <f>VLOOKUP(BC385,Z_SD_CUSTOMER!$A$2:$L$1599,11,0)</f>
        <v>VOLGA</v>
      </c>
      <c r="BF385" s="4" t="str">
        <f>VLOOKUP(BC385,Z_SD_CUSTOMER!$A$2:$K$1599,11,0)</f>
        <v>VOLGA</v>
      </c>
      <c r="BI385" s="493"/>
    </row>
    <row r="386" spans="1:61" s="4" customFormat="1" hidden="1">
      <c r="A386" s="2">
        <v>44490</v>
      </c>
      <c r="B386" s="97" t="s">
        <v>58</v>
      </c>
      <c r="C386" s="30"/>
      <c r="D386" s="564" t="s">
        <v>253</v>
      </c>
      <c r="E386" s="63"/>
      <c r="G386" s="49" t="s">
        <v>192</v>
      </c>
      <c r="H386" s="50" t="s">
        <v>193</v>
      </c>
      <c r="J386" s="127"/>
      <c r="K386" s="116" t="s">
        <v>470</v>
      </c>
      <c r="L386" s="493"/>
      <c r="M386" s="72">
        <v>44501</v>
      </c>
      <c r="S386" s="5">
        <v>1</v>
      </c>
      <c r="T386" s="5">
        <v>261</v>
      </c>
      <c r="U386" s="5"/>
      <c r="V386" s="4">
        <v>2006572</v>
      </c>
      <c r="W386" s="4">
        <v>201483350</v>
      </c>
      <c r="X386" s="19" t="s">
        <v>824</v>
      </c>
      <c r="Y386" s="23">
        <v>68681.279999999999</v>
      </c>
      <c r="AC386" s="4">
        <v>5591</v>
      </c>
      <c r="AE386" s="13" t="str">
        <f>IF((Реестр!$AA386+Реестр!$AB386+Реестр!$AD386)=0,"",(Реестр!$AA386+Реестр!$AB386+Реестр!$AD386))</f>
        <v/>
      </c>
      <c r="AG386" s="13"/>
      <c r="AH386" s="534"/>
      <c r="AI386" s="448" t="str">
        <f>IF(IFERROR(Реестр!$AN386/Реестр!$T386,"")=0,"",IFERROR(Реестр!$AN386/Реестр!$T386,""))</f>
        <v/>
      </c>
      <c r="AJ386" s="10"/>
      <c r="AK386" s="448"/>
      <c r="AL386" s="594">
        <v>1173036</v>
      </c>
      <c r="AM386" s="594">
        <v>1144470</v>
      </c>
      <c r="AO386" s="535"/>
      <c r="AQ386" s="13"/>
      <c r="AR386" s="752"/>
      <c r="AS386" s="551" t="str">
        <f>IF(IFERROR(Реестр!$AI386*1000,"")=0,"",IFERROR(Реестр!$AI386*1000,""))</f>
        <v/>
      </c>
      <c r="AT386" s="5" t="str">
        <f>IF(IFERROR(Реестр!$AS386/80,"")=0,"",IFERROR(Реестр!$AS386/80,""))</f>
        <v/>
      </c>
      <c r="AU386" s="4">
        <f t="shared" ref="AU386:AU395" si="34">IF(IFERROR(Y386*0.07,"")=0,"",IFERROR(Y386*0.07,""))</f>
        <v>4807.6896000000006</v>
      </c>
      <c r="AV386" s="4">
        <f t="shared" ref="AV386:AV395" si="35">IF(IFERROR((AN386-AU386),"")=0,"",IFERROR((AN386-AU386),""))</f>
        <v>-4807.6896000000006</v>
      </c>
      <c r="AX386" s="4">
        <f t="shared" ref="AX386:AX449" si="36">IF(IFERROR(AC386+AW386,"")=0,"",IFERROR(AC386+AW386,""))</f>
        <v>5591</v>
      </c>
      <c r="AZ386" s="4" t="str">
        <f t="shared" si="33"/>
        <v/>
      </c>
      <c r="BC386" s="4">
        <f>VLOOKUP(K386,'Справочные Данные'!$I$2:$J$262,2,0)</f>
        <v>71598</v>
      </c>
      <c r="BD386" s="4" t="str">
        <f>VLOOKUP(BC386,Z_SD_CUSTOMER!$A$2:$K$1599,10,0)</f>
        <v>54</v>
      </c>
      <c r="BE386" s="4" t="str">
        <f>VLOOKUP(BC386,Z_SD_CUSTOMER!$A$2:$L$1599,11,0)</f>
        <v>SIBERIAN</v>
      </c>
      <c r="BF386" s="4" t="str">
        <f>VLOOKUP(BC386,Z_SD_CUSTOMER!$A$2:$K$1599,11,0)</f>
        <v>SIBERIAN</v>
      </c>
      <c r="BI386" s="493"/>
    </row>
    <row r="387" spans="1:61" s="4" customFormat="1" hidden="1">
      <c r="A387" s="2">
        <v>44490</v>
      </c>
      <c r="B387" s="97" t="s">
        <v>58</v>
      </c>
      <c r="C387" s="30"/>
      <c r="D387" s="564" t="s">
        <v>253</v>
      </c>
      <c r="E387" s="63"/>
      <c r="G387" s="49" t="s">
        <v>192</v>
      </c>
      <c r="H387" s="50" t="s">
        <v>193</v>
      </c>
      <c r="J387" s="127"/>
      <c r="K387" s="116" t="s">
        <v>445</v>
      </c>
      <c r="L387" s="493"/>
      <c r="M387" s="72">
        <v>44496</v>
      </c>
      <c r="S387" s="5">
        <v>1</v>
      </c>
      <c r="T387" s="5">
        <v>80</v>
      </c>
      <c r="U387" s="5"/>
      <c r="V387" s="4">
        <v>2006584</v>
      </c>
      <c r="W387" s="4">
        <v>201483353</v>
      </c>
      <c r="X387" s="19" t="s">
        <v>825</v>
      </c>
      <c r="Y387" s="23">
        <v>19544.16</v>
      </c>
      <c r="AC387" s="4">
        <v>3291</v>
      </c>
      <c r="AE387" s="13" t="str">
        <f>IF((Реестр!$AA387+Реестр!$AB387+Реестр!$AD387)=0,"",(Реестр!$AA387+Реестр!$AB387+Реестр!$AD387))</f>
        <v/>
      </c>
      <c r="AG387" s="13"/>
      <c r="AH387" s="534"/>
      <c r="AI387" s="448" t="str">
        <f>IF(IFERROR(Реестр!$AN387/Реестр!$T387,"")=0,"",IFERROR(Реестр!$AN387/Реестр!$T387,""))</f>
        <v/>
      </c>
      <c r="AJ387" s="10"/>
      <c r="AK387" s="448"/>
      <c r="AL387" s="594">
        <v>1173036</v>
      </c>
      <c r="AM387" s="594">
        <v>1144470</v>
      </c>
      <c r="AO387" s="535"/>
      <c r="AQ387" s="13"/>
      <c r="AR387" s="752"/>
      <c r="AS387" s="551" t="str">
        <f>IF(IFERROR(Реестр!$AI387*1000,"")=0,"",IFERROR(Реестр!$AI387*1000,""))</f>
        <v/>
      </c>
      <c r="AT387" s="5" t="str">
        <f>IF(IFERROR(Реестр!$AS387/80,"")=0,"",IFERROR(Реестр!$AS387/80,""))</f>
        <v/>
      </c>
      <c r="AU387" s="4">
        <f t="shared" si="34"/>
        <v>1368.0912000000001</v>
      </c>
      <c r="AV387" s="4">
        <f t="shared" si="35"/>
        <v>-1368.0912000000001</v>
      </c>
      <c r="AX387" s="4">
        <f t="shared" si="36"/>
        <v>3291</v>
      </c>
      <c r="AZ387" s="4" t="str">
        <f t="shared" si="33"/>
        <v/>
      </c>
      <c r="BC387" s="4">
        <f>VLOOKUP(K387,'Справочные Данные'!$I$2:$J$262,2,0)</f>
        <v>63858</v>
      </c>
      <c r="BD387" s="4" t="str">
        <f>VLOOKUP(BC387,Z_SD_CUSTOMER!$A$2:$K$1599,10,0)</f>
        <v>74</v>
      </c>
      <c r="BE387" s="4" t="str">
        <f>VLOOKUP(BC387,Z_SD_CUSTOMER!$A$2:$L$1599,11,0)</f>
        <v>URAL</v>
      </c>
      <c r="BF387" s="4" t="str">
        <f>VLOOKUP(BC387,Z_SD_CUSTOMER!$A$2:$K$1599,11,0)</f>
        <v>URAL</v>
      </c>
      <c r="BI387" s="493"/>
    </row>
    <row r="388" spans="1:61" s="4" customFormat="1" hidden="1">
      <c r="A388" s="2">
        <v>44490</v>
      </c>
      <c r="B388" s="97" t="s">
        <v>58</v>
      </c>
      <c r="C388" s="30"/>
      <c r="D388" s="564" t="s">
        <v>253</v>
      </c>
      <c r="E388" s="63"/>
      <c r="G388" s="49" t="s">
        <v>192</v>
      </c>
      <c r="H388" s="50" t="s">
        <v>193</v>
      </c>
      <c r="J388" s="127"/>
      <c r="K388" s="116" t="s">
        <v>494</v>
      </c>
      <c r="L388" s="493"/>
      <c r="M388" s="72">
        <v>44495</v>
      </c>
      <c r="N388" s="90" t="s">
        <v>874</v>
      </c>
      <c r="S388" s="5">
        <v>1</v>
      </c>
      <c r="T388" s="5">
        <v>73</v>
      </c>
      <c r="U388" s="5"/>
      <c r="V388" s="4">
        <v>2007234</v>
      </c>
      <c r="W388" s="4">
        <v>201483822</v>
      </c>
      <c r="X388" s="19">
        <v>6430882419</v>
      </c>
      <c r="Y388" s="23">
        <v>16926.72</v>
      </c>
      <c r="AC388" s="4">
        <v>5932</v>
      </c>
      <c r="AE388" s="13" t="str">
        <f>IF((Реестр!$AA388+Реестр!$AB388+Реестр!$AD388)=0,"",(Реестр!$AA388+Реестр!$AB388+Реестр!$AD388))</f>
        <v/>
      </c>
      <c r="AG388" s="13"/>
      <c r="AH388" s="534"/>
      <c r="AI388" s="448"/>
      <c r="AJ388" s="10"/>
      <c r="AK388" s="448"/>
      <c r="AL388" s="594">
        <v>1173036</v>
      </c>
      <c r="AM388" s="594">
        <v>1144470</v>
      </c>
      <c r="AO388" s="535"/>
      <c r="AQ388" s="13"/>
      <c r="AR388" s="752"/>
      <c r="AS388" s="551" t="str">
        <f>IF(IFERROR(Реестр!$AI388*1000,"")=0,"",IFERROR(Реестр!$AI388*1000,""))</f>
        <v/>
      </c>
      <c r="AT388" s="5" t="str">
        <f>IF(IFERROR(Реестр!$AS388/80,"")=0,"",IFERROR(Реестр!$AS388/80,""))</f>
        <v/>
      </c>
      <c r="AU388" s="4">
        <f t="shared" si="34"/>
        <v>1184.8704000000002</v>
      </c>
      <c r="AV388" s="4">
        <f t="shared" si="35"/>
        <v>-1184.8704000000002</v>
      </c>
      <c r="AX388" s="4">
        <f t="shared" si="36"/>
        <v>5932</v>
      </c>
      <c r="AZ388" s="4" t="str">
        <f t="shared" si="33"/>
        <v/>
      </c>
      <c r="BC388" s="4">
        <f>VLOOKUP(K388,'Справочные Данные'!$I$2:$J$262,2,0)</f>
        <v>70871</v>
      </c>
      <c r="BD388" s="4" t="str">
        <f>VLOOKUP(BC388,Z_SD_CUSTOMER!$A$2:$K$1599,10,0)</f>
        <v>36</v>
      </c>
      <c r="BE388" s="4" t="str">
        <f>VLOOKUP(BC388,Z_SD_CUSTOMER!$A$2:$L$1599,11,0)</f>
        <v>CENTRAL</v>
      </c>
      <c r="BF388" s="4" t="str">
        <f>VLOOKUP(BC388,Z_SD_CUSTOMER!$A$2:$K$1599,11,0)</f>
        <v>CENTRAL</v>
      </c>
      <c r="BI388" s="493"/>
    </row>
    <row r="389" spans="1:61" s="4" customFormat="1" hidden="1">
      <c r="A389" s="2">
        <v>44490</v>
      </c>
      <c r="B389" s="97" t="s">
        <v>58</v>
      </c>
      <c r="C389" s="30"/>
      <c r="D389" s="564" t="s">
        <v>253</v>
      </c>
      <c r="E389" s="54"/>
      <c r="G389" s="49" t="s">
        <v>192</v>
      </c>
      <c r="H389" s="50" t="s">
        <v>193</v>
      </c>
      <c r="J389" s="127"/>
      <c r="K389" s="117" t="s">
        <v>476</v>
      </c>
      <c r="L389" s="493" t="s">
        <v>757</v>
      </c>
      <c r="M389" s="72">
        <v>44497</v>
      </c>
      <c r="S389" s="15">
        <v>1</v>
      </c>
      <c r="T389" s="15">
        <v>566</v>
      </c>
      <c r="U389" s="15"/>
      <c r="V389" s="19">
        <v>2004614</v>
      </c>
      <c r="W389" s="545">
        <v>201481597</v>
      </c>
      <c r="X389" s="9"/>
      <c r="Y389" s="23">
        <v>180825.96</v>
      </c>
      <c r="AC389" s="4">
        <v>7410</v>
      </c>
      <c r="AE389" s="13" t="str">
        <f>IF((Реестр!$AA389+Реестр!$AB389+Реестр!$AD389)=0,"",(Реестр!$AA389+Реестр!$AB389+Реестр!$AD389))</f>
        <v/>
      </c>
      <c r="AG389" s="13" t="e">
        <f>Реестр!$AE389-Реестр!$AF389</f>
        <v>#VALUE!</v>
      </c>
      <c r="AH389" s="534" t="str">
        <f>IFERROR((Реестр!$AE389/Реестр!$AF389)-100%, "")</f>
        <v/>
      </c>
      <c r="AI389" s="448" t="str">
        <f>IF(IFERROR(Реестр!$AN389/Реестр!$T389,"")=0,"",IFERROR(Реестр!$AN389/Реестр!$T389,""))</f>
        <v/>
      </c>
      <c r="AJ389" s="10"/>
      <c r="AK389" s="448" t="str">
        <f>IFERROR(Реестр!$AN389/Реестр!$U389,"")</f>
        <v/>
      </c>
      <c r="AL389" s="594">
        <v>1173036</v>
      </c>
      <c r="AM389" s="594">
        <v>1144470</v>
      </c>
      <c r="AO389" s="535" t="str">
        <f>IF(IFERROR(Реестр!$AN389/Реестр!$Y389,"")=0,"",IFERROR(Реестр!$AN389/Реестр!$Y389,""))</f>
        <v/>
      </c>
      <c r="AQ389" s="13"/>
      <c r="AR389" s="752"/>
      <c r="AS389" s="551" t="str">
        <f>IF(IFERROR(Реестр!$AI389*1000,"")=0,"",IFERROR(Реестр!$AI389*1000,""))</f>
        <v/>
      </c>
      <c r="AT389" s="5" t="str">
        <f>IF(IFERROR(Реестр!$AS389/80,"")=0,"",IFERROR(Реестр!$AS389/80,""))</f>
        <v/>
      </c>
      <c r="AU389" s="4">
        <f t="shared" si="34"/>
        <v>12657.817200000001</v>
      </c>
      <c r="AV389" s="4">
        <f t="shared" si="35"/>
        <v>-12657.817200000001</v>
      </c>
      <c r="AX389" s="4">
        <f t="shared" si="36"/>
        <v>7410</v>
      </c>
      <c r="AZ389" s="4" t="str">
        <f t="shared" si="33"/>
        <v/>
      </c>
      <c r="BC389" s="4">
        <f>VLOOKUP(K389,'Справочные Данные'!$I$2:$J$262,2,0)</f>
        <v>18802</v>
      </c>
      <c r="BD389" s="4" t="str">
        <f>VLOOKUP(BC389,Z_SD_CUSTOMER!$A$2:$K$1599,10,0)</f>
        <v>10</v>
      </c>
      <c r="BE389" s="4" t="str">
        <f>VLOOKUP(BC389,Z_SD_CUSTOMER!$A$2:$L$1599,11,0)</f>
        <v>NORTHWEST</v>
      </c>
      <c r="BF389" s="4" t="str">
        <f>VLOOKUP(BC389,Z_SD_CUSTOMER!$A$2:$K$1599,11,0)</f>
        <v>NORTHWEST</v>
      </c>
      <c r="BI389" s="493"/>
    </row>
    <row r="390" spans="1:61" s="4" customFormat="1" hidden="1">
      <c r="A390" s="2">
        <v>44490</v>
      </c>
      <c r="B390" s="97" t="s">
        <v>58</v>
      </c>
      <c r="C390" s="30"/>
      <c r="D390" s="564" t="s">
        <v>253</v>
      </c>
      <c r="E390" s="54"/>
      <c r="G390" s="49" t="s">
        <v>192</v>
      </c>
      <c r="H390" s="50" t="s">
        <v>193</v>
      </c>
      <c r="J390" s="127"/>
      <c r="K390" s="733" t="s">
        <v>505</v>
      </c>
      <c r="L390" s="493" t="s">
        <v>871</v>
      </c>
      <c r="M390" s="72">
        <v>44496</v>
      </c>
      <c r="N390" s="4" t="s">
        <v>872</v>
      </c>
      <c r="S390" s="15">
        <v>1</v>
      </c>
      <c r="T390" s="15">
        <v>147</v>
      </c>
      <c r="U390" s="15"/>
      <c r="V390" s="19">
        <v>2007362</v>
      </c>
      <c r="W390" s="545">
        <v>201483965</v>
      </c>
      <c r="X390" s="19">
        <v>6431158496</v>
      </c>
      <c r="Y390" s="23">
        <v>35401.68</v>
      </c>
      <c r="AC390" s="4">
        <v>3945</v>
      </c>
      <c r="AE390" s="13" t="str">
        <f>IF((Реестр!$AA390+Реестр!$AB390+Реестр!$AD390)=0,"",(Реестр!$AA390+Реестр!$AB390+Реестр!$AD390))</f>
        <v/>
      </c>
      <c r="AG390" s="13"/>
      <c r="AH390" s="534"/>
      <c r="AI390" s="448"/>
      <c r="AJ390" s="10"/>
      <c r="AK390" s="448"/>
      <c r="AL390" s="594">
        <v>1173036</v>
      </c>
      <c r="AM390" s="594">
        <v>1144470</v>
      </c>
      <c r="AO390" s="535"/>
      <c r="AQ390" s="13"/>
      <c r="AR390" s="752"/>
      <c r="AS390" s="551"/>
      <c r="AT390" s="5"/>
      <c r="AU390" s="4">
        <f t="shared" si="34"/>
        <v>2478.1176</v>
      </c>
      <c r="AV390" s="4">
        <f t="shared" si="35"/>
        <v>-2478.1176</v>
      </c>
      <c r="AX390" s="4">
        <f t="shared" si="36"/>
        <v>3945</v>
      </c>
      <c r="AZ390" s="4" t="str">
        <f t="shared" si="33"/>
        <v/>
      </c>
      <c r="BC390" s="4">
        <f>VLOOKUP(K390,'Справочные Данные'!$I$2:$J$262,2,0)</f>
        <v>80195</v>
      </c>
      <c r="BD390" s="4" t="str">
        <f>VLOOKUP(BC390,Z_SD_CUSTOMER!$A$2:$K$1599,10,0)</f>
        <v>40</v>
      </c>
      <c r="BE390" s="4" t="str">
        <f>VLOOKUP(BC390,Z_SD_CUSTOMER!$A$2:$L$1599,11,0)</f>
        <v>CENTRAL</v>
      </c>
      <c r="BF390" s="4" t="str">
        <f>VLOOKUP(BC390,Z_SD_CUSTOMER!$A$2:$K$1599,11,0)</f>
        <v>CENTRAL</v>
      </c>
      <c r="BI390" s="493"/>
    </row>
    <row r="391" spans="1:61" s="4" customFormat="1" ht="409.6" hidden="1">
      <c r="A391" s="2">
        <v>44491</v>
      </c>
      <c r="B391" s="472" t="s">
        <v>57</v>
      </c>
      <c r="C391" s="30"/>
      <c r="D391" s="563" t="s">
        <v>257</v>
      </c>
      <c r="E391" s="54"/>
      <c r="F391" s="712" t="s">
        <v>977</v>
      </c>
      <c r="G391" s="711" t="s">
        <v>974</v>
      </c>
      <c r="H391" s="711" t="s">
        <v>975</v>
      </c>
      <c r="I391" s="711">
        <v>120301244447</v>
      </c>
      <c r="J391" s="567" t="s">
        <v>976</v>
      </c>
      <c r="K391" s="733" t="s">
        <v>1206</v>
      </c>
      <c r="L391" s="493"/>
      <c r="N391" s="461"/>
      <c r="O391" s="4" t="s">
        <v>838</v>
      </c>
      <c r="P391" s="72">
        <v>44494</v>
      </c>
      <c r="Q391" s="4" t="s">
        <v>839</v>
      </c>
      <c r="S391" s="5">
        <v>5</v>
      </c>
      <c r="T391" s="5">
        <v>1185</v>
      </c>
      <c r="U391" s="5"/>
      <c r="V391" s="4">
        <v>2004455</v>
      </c>
      <c r="W391" s="4">
        <v>201481528</v>
      </c>
      <c r="X391" s="19">
        <v>6428814456</v>
      </c>
      <c r="Y391" s="23">
        <v>291209.76</v>
      </c>
      <c r="AA391" s="4">
        <v>19491</v>
      </c>
      <c r="AE391" s="13">
        <f>IF((Реестр!$AA391+Реестр!$AB391+Реестр!$AD391)=0,"",(Реестр!$AA391+Реестр!$AB391+Реестр!$AD391))</f>
        <v>19491</v>
      </c>
      <c r="AF391" s="4">
        <v>19491</v>
      </c>
      <c r="AG391" s="13">
        <f>Реестр!$AE391-Реестр!$AF391</f>
        <v>0</v>
      </c>
      <c r="AH391" s="534">
        <f>IFERROR((Реестр!$AE391/Реестр!$AF391)-100%, "")</f>
        <v>0</v>
      </c>
      <c r="AI391" s="448">
        <f>IF(IFERROR(Реестр!$AN391/Реестр!$T391,"")=0,"",IFERROR(Реестр!$AN391/Реестр!$T391,""))</f>
        <v>10.473401397098336</v>
      </c>
      <c r="AJ391" s="10"/>
      <c r="AK391" s="448" t="str">
        <f>IFERROR(Реестр!$AN391/Реестр!$U391,"")</f>
        <v/>
      </c>
      <c r="AL391" s="594">
        <v>1173037</v>
      </c>
      <c r="AM391" s="594">
        <v>1144471</v>
      </c>
      <c r="AN391" s="630">
        <f>((T391/(T392+T391)*AE391))</f>
        <v>12410.980655561527</v>
      </c>
      <c r="AO391" s="535">
        <f>IF(IFERROR(Реестр!$AN391/Реестр!$Y391,"")=0,"",IFERROR(Реестр!$AN391/Реестр!$Y391,""))</f>
        <v>4.2618697448744594E-2</v>
      </c>
      <c r="AQ391" s="13"/>
      <c r="AR391" s="752"/>
      <c r="AS391" s="551">
        <f>IF(IFERROR(Реестр!$AI391*1000,"")=0,"",IFERROR(Реестр!$AI391*1000,""))</f>
        <v>10473.401397098336</v>
      </c>
      <c r="AT391" s="5">
        <f>IF(IFERROR(Реестр!$AS391/80,"")=0,"",IFERROR(Реестр!$AS391/80,""))</f>
        <v>130.91751746372921</v>
      </c>
      <c r="AU391" s="4">
        <f t="shared" si="34"/>
        <v>20384.683200000003</v>
      </c>
      <c r="AV391" s="4">
        <f t="shared" si="35"/>
        <v>-7973.7025444384763</v>
      </c>
      <c r="AX391" s="4" t="str">
        <f t="shared" si="36"/>
        <v/>
      </c>
      <c r="AZ391" s="4">
        <f t="shared" si="33"/>
        <v>12410.980655561527</v>
      </c>
      <c r="BC391" s="4">
        <f>VLOOKUP(K391,'Справочные Данные'!$I$2:$J$262,2,0)</f>
        <v>70872</v>
      </c>
      <c r="BD391" s="4">
        <f>VLOOKUP(BC391,Z_SD_CUSTOMER!$A$2:$K$1599,10,0)</f>
        <v>16</v>
      </c>
      <c r="BE391" s="4" t="str">
        <f>VLOOKUP(BC391,Z_SD_CUSTOMER!$A$2:$L$1599,11,0)</f>
        <v>VOLGA</v>
      </c>
      <c r="BF391" s="4" t="str">
        <f>VLOOKUP(BC391,Z_SD_CUSTOMER!$A$2:$K$1599,11,0)</f>
        <v>VOLGA</v>
      </c>
      <c r="BG391" s="4">
        <v>352</v>
      </c>
      <c r="BI391" s="493"/>
    </row>
    <row r="392" spans="1:61" s="4" customFormat="1" hidden="1">
      <c r="A392" s="2">
        <v>44491</v>
      </c>
      <c r="C392" s="30"/>
      <c r="D392" s="563" t="s">
        <v>257</v>
      </c>
      <c r="E392" s="54"/>
      <c r="G392" s="711" t="s">
        <v>974</v>
      </c>
      <c r="H392" s="711" t="s">
        <v>975</v>
      </c>
      <c r="J392" s="127"/>
      <c r="K392" s="733" t="s">
        <v>1206</v>
      </c>
      <c r="L392" s="493"/>
      <c r="P392" s="72">
        <v>44494</v>
      </c>
      <c r="Q392" s="90">
        <v>20607</v>
      </c>
      <c r="S392" s="5">
        <v>3</v>
      </c>
      <c r="T392" s="5">
        <v>676</v>
      </c>
      <c r="U392" s="5"/>
      <c r="V392" s="4">
        <v>2007356</v>
      </c>
      <c r="W392" s="4">
        <v>201483963</v>
      </c>
      <c r="X392" s="23">
        <v>6431161029</v>
      </c>
      <c r="Y392" s="23">
        <v>169854</v>
      </c>
      <c r="AE392" s="13" t="str">
        <f>IF((Реестр!$AA392+Реестр!$AB392+Реестр!$AD392)=0,"",(Реестр!$AA392+Реестр!$AB392+Реестр!$AD392))</f>
        <v/>
      </c>
      <c r="AG392" s="13" t="e">
        <f>Реестр!$AE392-Реестр!$AF392</f>
        <v>#VALUE!</v>
      </c>
      <c r="AH392" s="534" t="str">
        <f>IFERROR((Реестр!$AE392/Реестр!$AF392)-100%, "")</f>
        <v/>
      </c>
      <c r="AI392" s="448">
        <f>IF(IFERROR(Реестр!$AN392/Реестр!$T392,"")=0,"",IFERROR(Реестр!$AN392/Реестр!$T392,""))</f>
        <v>10.473401397098334</v>
      </c>
      <c r="AJ392" s="10"/>
      <c r="AK392" s="448" t="str">
        <f>IFERROR(Реестр!$AN392/Реестр!$U392,"")</f>
        <v/>
      </c>
      <c r="AL392" s="594">
        <v>1173037</v>
      </c>
      <c r="AM392" s="594">
        <v>1144471</v>
      </c>
      <c r="AN392" s="630">
        <f>((T392/(T391+T392)*AE391))</f>
        <v>7080.0193444384731</v>
      </c>
      <c r="AO392" s="535">
        <f>IF(IFERROR(Реестр!$AN392/Реестр!$Y392,"")=0,"",IFERROR(Реестр!$AN392/Реестр!$Y392,""))</f>
        <v>4.1682970930554904E-2</v>
      </c>
      <c r="AQ392" s="13"/>
      <c r="AR392" s="752"/>
      <c r="AS392" s="551">
        <f>IF(IFERROR(Реестр!$AI392*1000,"")=0,"",IFERROR(Реестр!$AI392*1000,""))</f>
        <v>10473.401397098334</v>
      </c>
      <c r="AT392" s="5">
        <f>IF(IFERROR(Реестр!$AS392/80,"")=0,"",IFERROR(Реестр!$AS392/80,""))</f>
        <v>130.91751746372918</v>
      </c>
      <c r="AU392" s="4">
        <f t="shared" si="34"/>
        <v>11889.78</v>
      </c>
      <c r="AV392" s="4">
        <f t="shared" si="35"/>
        <v>-4809.7606555615275</v>
      </c>
      <c r="AX392" s="4" t="str">
        <f t="shared" si="36"/>
        <v/>
      </c>
      <c r="AZ392" s="4">
        <f t="shared" si="33"/>
        <v>7080.0193444384731</v>
      </c>
      <c r="BC392" s="4">
        <f>VLOOKUP(K392,'Справочные Данные'!$I$2:$J$262,2,0)</f>
        <v>70872</v>
      </c>
      <c r="BD392" s="4">
        <f>VLOOKUP(BC392,Z_SD_CUSTOMER!$A$2:$K$1599,10,0)</f>
        <v>16</v>
      </c>
      <c r="BE392" s="4" t="str">
        <f>VLOOKUP(BC392,Z_SD_CUSTOMER!$A$2:$L$1599,11,0)</f>
        <v>VOLGA</v>
      </c>
      <c r="BF392" s="4" t="str">
        <f>VLOOKUP(BC392,Z_SD_CUSTOMER!$A$2:$K$1599,11,0)</f>
        <v>VOLGA</v>
      </c>
      <c r="BG392" s="4">
        <v>352</v>
      </c>
      <c r="BI392" s="493"/>
    </row>
    <row r="393" spans="1:61" s="39" customFormat="1" ht="270" hidden="1">
      <c r="A393" s="2">
        <v>44491</v>
      </c>
      <c r="B393" s="472" t="s">
        <v>62</v>
      </c>
      <c r="C393" s="30"/>
      <c r="D393" s="563" t="s">
        <v>250</v>
      </c>
      <c r="E393" s="474"/>
      <c r="F393" s="541" t="s">
        <v>950</v>
      </c>
      <c r="G393" s="541" t="s">
        <v>951</v>
      </c>
      <c r="H393" s="541" t="s">
        <v>952</v>
      </c>
      <c r="I393" s="541"/>
      <c r="J393" s="541" t="s">
        <v>953</v>
      </c>
      <c r="K393" s="119" t="s">
        <v>625</v>
      </c>
      <c r="L393" s="494"/>
      <c r="O393" s="39" t="s">
        <v>339</v>
      </c>
      <c r="P393" s="87">
        <v>44493</v>
      </c>
      <c r="Q393" s="39" t="s">
        <v>311</v>
      </c>
      <c r="S393" s="5">
        <v>12</v>
      </c>
      <c r="T393" s="5">
        <v>6849</v>
      </c>
      <c r="U393" s="5"/>
      <c r="V393" s="19">
        <v>2004484</v>
      </c>
      <c r="W393" s="156">
        <v>201481833</v>
      </c>
      <c r="X393" s="4"/>
      <c r="Y393" s="23">
        <v>1973998.08</v>
      </c>
      <c r="Z393" s="4"/>
      <c r="AA393" s="4">
        <v>38000</v>
      </c>
      <c r="AB393" s="4"/>
      <c r="AC393" s="4"/>
      <c r="AD393" s="4"/>
      <c r="AE393" s="13">
        <f>IF((Реестр!$AA393+Реестр!$AB393+Реестр!$AD393)=0,"",(Реестр!$AA393+Реестр!$AB393+Реестр!$AD393))</f>
        <v>38000</v>
      </c>
      <c r="AF393" s="4">
        <v>30000</v>
      </c>
      <c r="AG393" s="13">
        <f>Реестр!$AE393-Реестр!$AF393</f>
        <v>8000</v>
      </c>
      <c r="AH393" s="534">
        <f>IFERROR((Реестр!$AE393/Реестр!$AF393)-100%, "")</f>
        <v>0.26666666666666661</v>
      </c>
      <c r="AI393" s="448" t="str">
        <f>IF(IFERROR(Реестр!$AN393/Реестр!$T393,"")=0,"",IFERROR(Реестр!$AN393/Реестр!$T393,""))</f>
        <v/>
      </c>
      <c r="AJ393" s="10"/>
      <c r="AK393" s="448" t="str">
        <f>IFERROR(Реестр!$AN393/Реестр!$U393,"")</f>
        <v/>
      </c>
      <c r="AL393" s="594">
        <v>1173038</v>
      </c>
      <c r="AM393" s="594">
        <v>1144472</v>
      </c>
      <c r="AN393" s="4"/>
      <c r="AO393" s="535" t="str">
        <f>IF(IFERROR(Реестр!$AN393/Реестр!$Y393,"")=0,"",IFERROR(Реестр!$AN393/Реестр!$Y393,""))</f>
        <v/>
      </c>
      <c r="AP393" s="4"/>
      <c r="AQ393" s="13"/>
      <c r="AR393" s="752"/>
      <c r="AS393" s="551" t="str">
        <f>IF(IFERROR(Реестр!$AI393*1000,"")=0,"",IFERROR(Реестр!$AI393*1000,""))</f>
        <v/>
      </c>
      <c r="AT393" s="5" t="str">
        <f>IF(IFERROR(Реестр!$AS393/80,"")=0,"",IFERROR(Реестр!$AS393/80,""))</f>
        <v/>
      </c>
      <c r="AU393" s="4">
        <f t="shared" si="34"/>
        <v>138179.86560000002</v>
      </c>
      <c r="AV393" s="4">
        <f t="shared" si="35"/>
        <v>-138179.86560000002</v>
      </c>
      <c r="AW393" s="4"/>
      <c r="AX393" s="4" t="str">
        <f t="shared" si="36"/>
        <v/>
      </c>
      <c r="AY393" s="4"/>
      <c r="AZ393" s="4" t="str">
        <f t="shared" si="33"/>
        <v/>
      </c>
      <c r="BA393" s="4"/>
      <c r="BB393" s="4"/>
      <c r="BC393" s="4">
        <f>VLOOKUP(K393,'Справочные Данные'!$I$2:$J$262,2,0)</f>
        <v>70694</v>
      </c>
      <c r="BD393" s="4" t="str">
        <f>VLOOKUP(BC393,Z_SD_CUSTOMER!$A$2:$K$1599,10,0)</f>
        <v>47</v>
      </c>
      <c r="BE393" s="4" t="str">
        <f>VLOOKUP(BC393,Z_SD_CUSTOMER!$A$2:$L$1599,11,0)</f>
        <v>NORTHWEST</v>
      </c>
      <c r="BF393" s="4" t="str">
        <f>VLOOKUP(BC393,Z_SD_CUSTOMER!$A$2:$K$1599,11,0)</f>
        <v>NORTHWEST</v>
      </c>
      <c r="BG393" s="4"/>
      <c r="BH393" s="4"/>
      <c r="BI393" s="494"/>
    </row>
    <row r="394" spans="1:61" s="4" customFormat="1" hidden="1">
      <c r="A394" s="2">
        <v>44491</v>
      </c>
      <c r="B394" s="472" t="s">
        <v>59</v>
      </c>
      <c r="C394" s="30"/>
      <c r="D394" s="564" t="s">
        <v>253</v>
      </c>
      <c r="E394" s="54"/>
      <c r="G394" s="49" t="s">
        <v>963</v>
      </c>
      <c r="H394" s="50" t="s">
        <v>962</v>
      </c>
      <c r="J394" s="472"/>
      <c r="K394" s="116" t="s">
        <v>602</v>
      </c>
      <c r="L394" s="493" t="s">
        <v>862</v>
      </c>
      <c r="M394" s="72">
        <v>44498</v>
      </c>
      <c r="S394" s="5">
        <v>1</v>
      </c>
      <c r="T394" s="5">
        <v>187</v>
      </c>
      <c r="U394" s="5"/>
      <c r="V394" s="19">
        <v>2007129</v>
      </c>
      <c r="W394" s="4">
        <v>201484172</v>
      </c>
      <c r="Y394" s="23">
        <v>61453.2</v>
      </c>
      <c r="AC394" s="4">
        <v>68894</v>
      </c>
      <c r="AE394" s="13" t="str">
        <f>IF((Реестр!$AA394+Реестр!$AB394+Реестр!$AD394)=0,"",(Реестр!$AA394+Реестр!$AB394+Реестр!$AD394))</f>
        <v/>
      </c>
      <c r="AG394" s="13" t="e">
        <f>Реестр!$AE394-Реестр!$AF394</f>
        <v>#VALUE!</v>
      </c>
      <c r="AH394" s="534" t="str">
        <f>IFERROR((Реестр!$AE394/Реестр!$AF394)-100%, "")</f>
        <v/>
      </c>
      <c r="AI394" s="448" t="str">
        <f>IF(IFERROR(Реестр!$AN394/Реестр!$T394,"")=0,"",IFERROR(Реестр!$AN394/Реестр!$T394,""))</f>
        <v/>
      </c>
      <c r="AJ394" s="10"/>
      <c r="AK394" s="448" t="str">
        <f>IFERROR(Реестр!$AN394/Реестр!$U394,"")</f>
        <v/>
      </c>
      <c r="AL394" s="594">
        <v>1173035</v>
      </c>
      <c r="AM394" s="594">
        <v>1144469</v>
      </c>
      <c r="AO394" s="535" t="str">
        <f>IF(IFERROR(Реестр!$AN394/Реестр!$Y394,"")=0,"",IFERROR(Реестр!$AN394/Реестр!$Y394,""))</f>
        <v/>
      </c>
      <c r="AQ394" s="13"/>
      <c r="AR394" s="752"/>
      <c r="AS394" s="551" t="str">
        <f>IF(IFERROR(Реестр!$AI394*1000,"")=0,"",IFERROR(Реестр!$AI394*1000,""))</f>
        <v/>
      </c>
      <c r="AT394" s="5" t="str">
        <f>IF(IFERROR(Реестр!$AS394/80,"")=0,"",IFERROR(Реестр!$AS394/80,""))</f>
        <v/>
      </c>
      <c r="AU394" s="4">
        <f t="shared" si="34"/>
        <v>4301.7240000000002</v>
      </c>
      <c r="AV394" s="4">
        <f t="shared" si="35"/>
        <v>-4301.7240000000002</v>
      </c>
      <c r="AX394" s="4">
        <f t="shared" si="36"/>
        <v>68894</v>
      </c>
      <c r="AY394" s="630">
        <f>((T394/(T394+T395+T396)*AX394))</f>
        <v>3284.8490566037735</v>
      </c>
      <c r="AZ394" s="4">
        <f t="shared" si="33"/>
        <v>3284.8490566037735</v>
      </c>
      <c r="BC394" s="4">
        <f>VLOOKUP(K394,'Справочные Данные'!$I$2:$J$262,2,0)</f>
        <v>70143</v>
      </c>
      <c r="BD394" s="4" t="str">
        <f>VLOOKUP(BC394,Z_SD_CUSTOMER!$A$2:$K$1599,10,0)</f>
        <v>55</v>
      </c>
      <c r="BE394" s="4" t="str">
        <f>VLOOKUP(BC394,Z_SD_CUSTOMER!$A$2:$L$1599,11,0)</f>
        <v>SIBERIAN</v>
      </c>
      <c r="BF394" s="4" t="str">
        <f>VLOOKUP(BC394,Z_SD_CUSTOMER!$A$2:$K$1599,11,0)</f>
        <v>SIBERIAN</v>
      </c>
      <c r="BI394" s="493"/>
    </row>
    <row r="395" spans="1:61" s="4" customFormat="1" hidden="1">
      <c r="A395" s="2">
        <v>44491</v>
      </c>
      <c r="C395" s="30"/>
      <c r="D395" s="564" t="s">
        <v>253</v>
      </c>
      <c r="E395" s="54"/>
      <c r="G395" s="49" t="s">
        <v>963</v>
      </c>
      <c r="H395" s="50" t="s">
        <v>962</v>
      </c>
      <c r="J395" s="127"/>
      <c r="K395" s="116" t="s">
        <v>602</v>
      </c>
      <c r="L395" s="493"/>
      <c r="S395" s="5">
        <v>3</v>
      </c>
      <c r="T395" s="5">
        <v>2244</v>
      </c>
      <c r="U395" s="5"/>
      <c r="V395" s="19">
        <v>2007133</v>
      </c>
      <c r="W395" s="4">
        <v>201484173</v>
      </c>
      <c r="Y395" s="23">
        <v>787255.2</v>
      </c>
      <c r="AE395" s="13" t="str">
        <f>IF((Реестр!$AA395+Реестр!$AB395+Реестр!$AD395)=0,"",(Реестр!$AA395+Реестр!$AB395+Реестр!$AD395))</f>
        <v/>
      </c>
      <c r="AG395" s="13" t="e">
        <f>Реестр!$AE395-Реестр!$AF395</f>
        <v>#VALUE!</v>
      </c>
      <c r="AH395" s="534" t="str">
        <f>IFERROR((Реестр!$AE395/Реестр!$AF395)-100%, "")</f>
        <v/>
      </c>
      <c r="AI395" s="448" t="str">
        <f>IF(IFERROR(Реестр!$AN395/Реестр!$T395,"")=0,"",IFERROR(Реестр!$AN395/Реестр!$T395,""))</f>
        <v/>
      </c>
      <c r="AJ395" s="10"/>
      <c r="AK395" s="448" t="str">
        <f>IFERROR(Реестр!$AN395/Реестр!$U395,"")</f>
        <v/>
      </c>
      <c r="AL395" s="594">
        <v>1173035</v>
      </c>
      <c r="AM395" s="594">
        <v>1144469</v>
      </c>
      <c r="AO395" s="535" t="str">
        <f>IF(IFERROR(Реестр!$AN395/Реестр!$Y395,"")=0,"",IFERROR(Реестр!$AN395/Реестр!$Y395,""))</f>
        <v/>
      </c>
      <c r="AQ395" s="13"/>
      <c r="AR395" s="752"/>
      <c r="AS395" s="551" t="str">
        <f>IF(IFERROR(Реестр!$AI395*1000,"")=0,"",IFERROR(Реестр!$AI395*1000,""))</f>
        <v/>
      </c>
      <c r="AT395" s="5" t="str">
        <f>IF(IFERROR(Реестр!$AS395/80,"")=0,"",IFERROR(Реестр!$AS395/80,""))</f>
        <v/>
      </c>
      <c r="AU395" s="4">
        <f t="shared" si="34"/>
        <v>55107.864000000001</v>
      </c>
      <c r="AV395" s="4">
        <f t="shared" si="35"/>
        <v>-55107.864000000001</v>
      </c>
      <c r="AX395" s="4" t="str">
        <f t="shared" si="36"/>
        <v/>
      </c>
      <c r="AY395" s="630">
        <f>((T395/(T394+T395+T396)*AX394))</f>
        <v>39418.188679245279</v>
      </c>
      <c r="AZ395" s="4">
        <f t="shared" ref="AZ395:AZ426" si="37">IF(IFERROR(AN395+AY395,"")=0,"",IFERROR(AN395+AY395,""))</f>
        <v>39418.188679245279</v>
      </c>
      <c r="BC395" s="4">
        <f>VLOOKUP(K395,'Справочные Данные'!$I$2:$J$262,2,0)</f>
        <v>70143</v>
      </c>
      <c r="BD395" s="4" t="str">
        <f>VLOOKUP(BC395,Z_SD_CUSTOMER!$A$2:$K$1599,10,0)</f>
        <v>55</v>
      </c>
      <c r="BE395" s="4" t="str">
        <f>VLOOKUP(BC395,Z_SD_CUSTOMER!$A$2:$L$1599,11,0)</f>
        <v>SIBERIAN</v>
      </c>
      <c r="BF395" s="4" t="str">
        <f>VLOOKUP(BC395,Z_SD_CUSTOMER!$A$2:$K$1599,11,0)</f>
        <v>SIBERIAN</v>
      </c>
      <c r="BI395" s="493"/>
    </row>
    <row r="396" spans="1:61" s="4" customFormat="1" hidden="1">
      <c r="A396" s="2">
        <v>44491</v>
      </c>
      <c r="C396" s="30"/>
      <c r="D396" s="564" t="s">
        <v>253</v>
      </c>
      <c r="E396" s="54"/>
      <c r="G396" s="49" t="s">
        <v>963</v>
      </c>
      <c r="H396" s="50" t="s">
        <v>962</v>
      </c>
      <c r="J396" s="127"/>
      <c r="K396" s="116" t="s">
        <v>602</v>
      </c>
      <c r="L396" s="493" t="s">
        <v>966</v>
      </c>
      <c r="S396" s="5">
        <v>4</v>
      </c>
      <c r="T396" s="5">
        <v>1491</v>
      </c>
      <c r="U396" s="5"/>
      <c r="V396" s="19">
        <v>2007988</v>
      </c>
      <c r="W396" s="4">
        <v>201484441</v>
      </c>
      <c r="Y396" s="23">
        <v>185806.32</v>
      </c>
      <c r="AE396" s="13" t="str">
        <f>IF((Реестр!$AA396+Реестр!$AB396+Реестр!$AD396)=0,"",(Реестр!$AA396+Реестр!$AB396+Реестр!$AD396))</f>
        <v/>
      </c>
      <c r="AG396" s="13"/>
      <c r="AH396" s="534"/>
      <c r="AI396" s="448"/>
      <c r="AJ396" s="10"/>
      <c r="AK396" s="448"/>
      <c r="AL396" s="594">
        <v>1173035</v>
      </c>
      <c r="AM396" s="594">
        <v>1144469</v>
      </c>
      <c r="AO396" s="535"/>
      <c r="AQ396" s="13"/>
      <c r="AR396" s="752"/>
      <c r="AS396" s="551"/>
      <c r="AT396" s="5"/>
      <c r="AX396" s="4" t="str">
        <f t="shared" si="36"/>
        <v/>
      </c>
      <c r="AY396" s="630">
        <f>((T396/(T394+T395+T396)*AX394))</f>
        <v>26190.962264150945</v>
      </c>
      <c r="AZ396" s="4">
        <f t="shared" si="37"/>
        <v>26190.962264150945</v>
      </c>
      <c r="BC396" s="4">
        <f>VLOOKUP(K396,'Справочные Данные'!$I$2:$J$262,2,0)</f>
        <v>70143</v>
      </c>
      <c r="BD396" s="4" t="str">
        <f>VLOOKUP(BC396,Z_SD_CUSTOMER!$A$2:$K$1599,10,0)</f>
        <v>55</v>
      </c>
      <c r="BE396" s="4" t="str">
        <f>VLOOKUP(BC396,Z_SD_CUSTOMER!$A$2:$L$1599,11,0)</f>
        <v>SIBERIAN</v>
      </c>
      <c r="BF396" s="4" t="str">
        <f>VLOOKUP(BC396,Z_SD_CUSTOMER!$A$2:$K$1599,11,0)</f>
        <v>SIBERIAN</v>
      </c>
      <c r="BI396" s="493"/>
    </row>
    <row r="397" spans="1:61" s="4" customFormat="1" hidden="1">
      <c r="A397" s="2">
        <v>44491</v>
      </c>
      <c r="C397" s="30"/>
      <c r="D397" s="564" t="s">
        <v>253</v>
      </c>
      <c r="E397" s="54"/>
      <c r="G397" s="49" t="s">
        <v>963</v>
      </c>
      <c r="H397" s="50" t="s">
        <v>962</v>
      </c>
      <c r="J397" s="127"/>
      <c r="K397" s="116" t="s">
        <v>598</v>
      </c>
      <c r="L397" s="493" t="s">
        <v>861</v>
      </c>
      <c r="M397" s="72">
        <v>44501</v>
      </c>
      <c r="S397" s="5">
        <v>10</v>
      </c>
      <c r="T397" s="5">
        <v>2785</v>
      </c>
      <c r="U397" s="5"/>
      <c r="V397" s="19">
        <v>2007128</v>
      </c>
      <c r="W397" s="4">
        <v>201484171</v>
      </c>
      <c r="Y397" s="23">
        <v>743112</v>
      </c>
      <c r="AC397" s="4">
        <v>59270</v>
      </c>
      <c r="AE397" s="13" t="str">
        <f>IF((Реестр!$AA397+Реестр!$AB397+Реестр!$AD397)=0,"",(Реестр!$AA397+Реестр!$AB397+Реестр!$AD397))</f>
        <v/>
      </c>
      <c r="AG397" s="13" t="e">
        <f>Реестр!$AE397-Реестр!$AF397</f>
        <v>#VALUE!</v>
      </c>
      <c r="AH397" s="534" t="str">
        <f>IFERROR((Реестр!$AE397/Реестр!$AF397)-100%, "")</f>
        <v/>
      </c>
      <c r="AI397" s="448" t="str">
        <f>IF(IFERROR(Реестр!$AN397/Реестр!$T397,"")=0,"",IFERROR(Реестр!$AN397/Реестр!$T397,""))</f>
        <v/>
      </c>
      <c r="AJ397" s="10"/>
      <c r="AK397" s="448" t="str">
        <f>IFERROR(Реестр!$AN397/Реестр!$U397,"")</f>
        <v/>
      </c>
      <c r="AL397" s="594">
        <v>1173035</v>
      </c>
      <c r="AM397" s="594">
        <v>1144469</v>
      </c>
      <c r="AO397" s="535" t="str">
        <f>IF(IFERROR(Реестр!$AN397/Реестр!$Y397,"")=0,"",IFERROR(Реестр!$AN397/Реестр!$Y397,""))</f>
        <v/>
      </c>
      <c r="AQ397" s="13"/>
      <c r="AR397" s="752"/>
      <c r="AS397" s="551" t="str">
        <f>IF(IFERROR(Реестр!$AI397*1000,"")=0,"",IFERROR(Реестр!$AI397*1000,""))</f>
        <v/>
      </c>
      <c r="AT397" s="5" t="str">
        <f>IF(IFERROR(Реестр!$AS397/80,"")=0,"",IFERROR(Реестр!$AS397/80,""))</f>
        <v/>
      </c>
      <c r="AU397" s="4">
        <f t="shared" ref="AU397:AU424" si="38">IF(IFERROR(Y397*0.07,"")=0,"",IFERROR(Y397*0.07,""))</f>
        <v>52017.840000000004</v>
      </c>
      <c r="AV397" s="4">
        <f t="shared" ref="AV397:AV424" si="39">IF(IFERROR((AN397-AU397),"")=0,"",IFERROR((AN397-AU397),""))</f>
        <v>-52017.840000000004</v>
      </c>
      <c r="AX397" s="4">
        <f t="shared" si="36"/>
        <v>59270</v>
      </c>
      <c r="AZ397" s="4" t="str">
        <f t="shared" si="37"/>
        <v/>
      </c>
      <c r="BC397" s="4">
        <f>VLOOKUP(K397,'Справочные Данные'!$I$2:$J$262,2,0)</f>
        <v>65408</v>
      </c>
      <c r="BD397" s="4" t="str">
        <f>VLOOKUP(BC397,Z_SD_CUSTOMER!$A$2:$K$1599,10,0)</f>
        <v>02</v>
      </c>
      <c r="BE397" s="4" t="str">
        <f>VLOOKUP(BC397,Z_SD_CUSTOMER!$A$2:$L$1599,11,0)</f>
        <v>SIBERIAN</v>
      </c>
      <c r="BF397" s="4" t="str">
        <f>VLOOKUP(BC397,Z_SD_CUSTOMER!$A$2:$K$1599,11,0)</f>
        <v>SIBERIAN</v>
      </c>
      <c r="BI397" s="493"/>
    </row>
    <row r="398" spans="1:61" s="4" customFormat="1" hidden="1">
      <c r="A398" s="2">
        <v>44491</v>
      </c>
      <c r="C398" s="30"/>
      <c r="D398" s="564" t="s">
        <v>253</v>
      </c>
      <c r="E398" s="54"/>
      <c r="G398" s="49" t="s">
        <v>963</v>
      </c>
      <c r="H398" s="50" t="s">
        <v>962</v>
      </c>
      <c r="J398" s="127"/>
      <c r="K398" s="116" t="s">
        <v>524</v>
      </c>
      <c r="L398" s="493"/>
      <c r="M398" s="72">
        <v>44498</v>
      </c>
      <c r="N398" s="90" t="s">
        <v>936</v>
      </c>
      <c r="S398" s="5">
        <v>3</v>
      </c>
      <c r="T398" s="5">
        <v>152</v>
      </c>
      <c r="U398" s="5"/>
      <c r="V398" s="19">
        <v>2007801</v>
      </c>
      <c r="W398" s="4">
        <v>201484416</v>
      </c>
      <c r="X398" s="19">
        <v>6431441081</v>
      </c>
      <c r="Y398" s="23">
        <v>301351.2</v>
      </c>
      <c r="Z398" s="23"/>
      <c r="AC398" s="4">
        <v>11651</v>
      </c>
      <c r="AE398" s="13" t="str">
        <f>IF((Реестр!$AA398+Реестр!$AB398+Реестр!$AD398)=0,"",(Реестр!$AA398+Реестр!$AB398+Реестр!$AD398))</f>
        <v/>
      </c>
      <c r="AG398" s="13"/>
      <c r="AH398" s="534"/>
      <c r="AI398" s="448"/>
      <c r="AJ398" s="10"/>
      <c r="AK398" s="448"/>
      <c r="AL398" s="594">
        <v>1173035</v>
      </c>
      <c r="AM398" s="594">
        <v>1144469</v>
      </c>
      <c r="AO398" s="535"/>
      <c r="AQ398" s="13">
        <v>1</v>
      </c>
      <c r="AR398" s="752"/>
      <c r="AS398" s="551"/>
      <c r="AT398" s="5"/>
      <c r="AU398" s="4">
        <f t="shared" si="38"/>
        <v>21094.584000000003</v>
      </c>
      <c r="AV398" s="4">
        <f t="shared" si="39"/>
        <v>-21094.584000000003</v>
      </c>
      <c r="AX398" s="4">
        <f t="shared" si="36"/>
        <v>11651</v>
      </c>
      <c r="AZ398" s="4" t="str">
        <f t="shared" si="37"/>
        <v/>
      </c>
      <c r="BC398" s="4">
        <f>VLOOKUP(K398,'Справочные Данные'!$I$2:$J$262,2,0)</f>
        <v>62127</v>
      </c>
      <c r="BD398" s="4" t="str">
        <f>VLOOKUP(BC398,Z_SD_CUSTOMER!$A$2:$K$1599,10,0)</f>
        <v>63</v>
      </c>
      <c r="BE398" s="4" t="str">
        <f>VLOOKUP(BC398,Z_SD_CUSTOMER!$A$2:$L$1599,11,0)</f>
        <v>VOLGA</v>
      </c>
      <c r="BF398" s="4" t="str">
        <f>VLOOKUP(BC398,Z_SD_CUSTOMER!$A$2:$K$1599,11,0)</f>
        <v>VOLGA</v>
      </c>
      <c r="BI398" s="493"/>
    </row>
    <row r="399" spans="1:61" s="4" customFormat="1" hidden="1">
      <c r="A399" s="2">
        <v>44491</v>
      </c>
      <c r="C399" s="30"/>
      <c r="D399" s="564" t="s">
        <v>253</v>
      </c>
      <c r="E399" s="54"/>
      <c r="G399" s="49" t="s">
        <v>963</v>
      </c>
      <c r="H399" s="50" t="s">
        <v>962</v>
      </c>
      <c r="J399" s="127"/>
      <c r="K399" s="116" t="s">
        <v>493</v>
      </c>
      <c r="L399" s="493"/>
      <c r="M399" s="72">
        <v>44497</v>
      </c>
      <c r="N399" s="90" t="s">
        <v>929</v>
      </c>
      <c r="S399" s="5">
        <v>1</v>
      </c>
      <c r="T399" s="5">
        <v>107</v>
      </c>
      <c r="U399" s="5"/>
      <c r="V399" s="19">
        <v>2007784</v>
      </c>
      <c r="W399" s="4">
        <v>201484351</v>
      </c>
      <c r="X399" s="19">
        <v>6431437404</v>
      </c>
      <c r="Y399" s="23">
        <v>29220</v>
      </c>
      <c r="AC399" s="4">
        <v>8011</v>
      </c>
      <c r="AE399" s="13" t="str">
        <f>IF((Реестр!$AA399+Реестр!$AB399+Реестр!$AD399)=0,"",(Реестр!$AA399+Реестр!$AB399+Реестр!$AD399))</f>
        <v/>
      </c>
      <c r="AG399" s="13"/>
      <c r="AH399" s="534"/>
      <c r="AI399" s="448"/>
      <c r="AJ399" s="10"/>
      <c r="AK399" s="448"/>
      <c r="AL399" s="594">
        <v>1173035</v>
      </c>
      <c r="AM399" s="594">
        <v>1144469</v>
      </c>
      <c r="AO399" s="535"/>
      <c r="AQ399" s="13"/>
      <c r="AR399" s="752"/>
      <c r="AS399" s="551"/>
      <c r="AT399" s="5"/>
      <c r="AU399" s="4">
        <f t="shared" si="38"/>
        <v>2045.4</v>
      </c>
      <c r="AV399" s="4">
        <f t="shared" si="39"/>
        <v>-2045.4</v>
      </c>
      <c r="AX399" s="4">
        <f t="shared" si="36"/>
        <v>8011</v>
      </c>
      <c r="AZ399" s="4" t="str">
        <f t="shared" si="37"/>
        <v/>
      </c>
      <c r="BC399" s="4">
        <f>VLOOKUP(K399,'Справочные Данные'!$I$2:$J$262,2,0)</f>
        <v>70152</v>
      </c>
      <c r="BD399" s="4" t="str">
        <f>VLOOKUP(BC399,Z_SD_CUSTOMER!$A$2:$K$1599,10,0)</f>
        <v>76</v>
      </c>
      <c r="BE399" s="4" t="str">
        <f>VLOOKUP(BC399,Z_SD_CUSTOMER!$A$2:$L$1599,11,0)</f>
        <v>VOLGA</v>
      </c>
      <c r="BF399" s="4" t="str">
        <f>VLOOKUP(BC399,Z_SD_CUSTOMER!$A$2:$K$1599,11,0)</f>
        <v>VOLGA</v>
      </c>
      <c r="BI399" s="493"/>
    </row>
    <row r="400" spans="1:61" s="4" customFormat="1" hidden="1">
      <c r="A400" s="2">
        <v>44491</v>
      </c>
      <c r="C400" s="30"/>
      <c r="D400" s="564" t="s">
        <v>253</v>
      </c>
      <c r="E400" s="54"/>
      <c r="G400" s="49" t="s">
        <v>963</v>
      </c>
      <c r="H400" s="50" t="s">
        <v>962</v>
      </c>
      <c r="J400" s="127"/>
      <c r="K400" s="116" t="s">
        <v>511</v>
      </c>
      <c r="L400" s="493"/>
      <c r="M400" s="72">
        <v>44498</v>
      </c>
      <c r="N400" s="90" t="s">
        <v>930</v>
      </c>
      <c r="S400" s="5">
        <v>5</v>
      </c>
      <c r="T400" s="5">
        <v>1506</v>
      </c>
      <c r="U400" s="5"/>
      <c r="V400" s="19">
        <v>2007785</v>
      </c>
      <c r="W400" s="4">
        <v>201484352</v>
      </c>
      <c r="X400" s="19">
        <v>6431441409</v>
      </c>
      <c r="Y400" s="23">
        <v>394555.68</v>
      </c>
      <c r="AC400" s="4">
        <v>32605</v>
      </c>
      <c r="AE400" s="13" t="str">
        <f>IF((Реестр!$AA400+Реестр!$AB400+Реестр!$AD400)=0,"",(Реестр!$AA400+Реестр!$AB400+Реестр!$AD400))</f>
        <v/>
      </c>
      <c r="AG400" s="13"/>
      <c r="AH400" s="534"/>
      <c r="AI400" s="448"/>
      <c r="AJ400" s="10"/>
      <c r="AK400" s="448"/>
      <c r="AL400" s="594">
        <v>1173035</v>
      </c>
      <c r="AM400" s="594">
        <v>1144469</v>
      </c>
      <c r="AO400" s="535"/>
      <c r="AQ400" s="13"/>
      <c r="AR400" s="752"/>
      <c r="AS400" s="551"/>
      <c r="AT400" s="5"/>
      <c r="AU400" s="4">
        <f t="shared" si="38"/>
        <v>27618.897600000004</v>
      </c>
      <c r="AV400" s="4">
        <f t="shared" si="39"/>
        <v>-27618.897600000004</v>
      </c>
      <c r="AX400" s="4">
        <f t="shared" si="36"/>
        <v>32605</v>
      </c>
      <c r="AZ400" s="4" t="str">
        <f t="shared" si="37"/>
        <v/>
      </c>
      <c r="BC400" s="4">
        <f>VLOOKUP(K400,'Справочные Данные'!$I$2:$J$262,2,0)</f>
        <v>80631</v>
      </c>
      <c r="BD400" s="4" t="str">
        <f>VLOOKUP(BC400,Z_SD_CUSTOMER!$A$2:$K$1599,10,0)</f>
        <v>66</v>
      </c>
      <c r="BE400" s="4" t="str">
        <f>VLOOKUP(BC400,Z_SD_CUSTOMER!$A$2:$L$1599,11,0)</f>
        <v>URAL</v>
      </c>
      <c r="BF400" s="4" t="str">
        <f>VLOOKUP(BC400,Z_SD_CUSTOMER!$A$2:$K$1599,11,0)</f>
        <v>URAL</v>
      </c>
      <c r="BI400" s="493"/>
    </row>
    <row r="401" spans="1:61" s="82" customFormat="1" ht="144" hidden="1">
      <c r="A401" s="2">
        <v>44491</v>
      </c>
      <c r="B401" s="472" t="s">
        <v>55</v>
      </c>
      <c r="C401" s="30" t="s">
        <v>970</v>
      </c>
      <c r="D401" s="563" t="s">
        <v>425</v>
      </c>
      <c r="E401" s="4"/>
      <c r="F401" s="4"/>
      <c r="G401" s="579" t="s">
        <v>737</v>
      </c>
      <c r="H401" s="579" t="s">
        <v>942</v>
      </c>
      <c r="I401" s="579" t="s">
        <v>943</v>
      </c>
      <c r="J401" s="580" t="s">
        <v>944</v>
      </c>
      <c r="K401" s="119" t="s">
        <v>473</v>
      </c>
      <c r="L401" s="99" t="s">
        <v>900</v>
      </c>
      <c r="N401" s="578"/>
      <c r="O401" s="82" t="s">
        <v>901</v>
      </c>
      <c r="P401" s="88">
        <v>44493</v>
      </c>
      <c r="Q401" s="555" t="s">
        <v>902</v>
      </c>
      <c r="S401" s="5">
        <v>6</v>
      </c>
      <c r="T401" s="5">
        <v>1849</v>
      </c>
      <c r="U401" s="5"/>
      <c r="V401" s="4">
        <v>2004727</v>
      </c>
      <c r="W401" s="4">
        <v>201484344</v>
      </c>
      <c r="X401" s="19">
        <v>6429082503</v>
      </c>
      <c r="Y401" s="23">
        <v>445746.24</v>
      </c>
      <c r="Z401" s="4"/>
      <c r="AA401" s="4">
        <v>15200</v>
      </c>
      <c r="AB401" s="4">
        <v>1700</v>
      </c>
      <c r="AC401" s="4"/>
      <c r="AD401" s="4"/>
      <c r="AE401" s="13">
        <f>IF((Реестр!$AA401+Реестр!$AB401+Реестр!$AD401)=0,"",(Реестр!$AA401+Реестр!$AB401+Реестр!$AD401))</f>
        <v>16900</v>
      </c>
      <c r="AF401" s="4">
        <v>16900</v>
      </c>
      <c r="AG401" s="13">
        <f>Реестр!$AE401-Реестр!$AF401</f>
        <v>0</v>
      </c>
      <c r="AH401" s="534">
        <f>IFERROR((Реестр!$AE401/Реестр!$AF401)-100%, "")</f>
        <v>0</v>
      </c>
      <c r="AI401" s="448">
        <f>IF(IFERROR(Реестр!$AN401/Реестр!$T401,"")=0,"",IFERROR(Реестр!$AN401/Реестр!$T401,""))</f>
        <v>7.9045837231057066</v>
      </c>
      <c r="AJ401" s="10"/>
      <c r="AK401" s="448" t="str">
        <f>IFERROR(Реестр!$AN401/Реестр!$U401,"")</f>
        <v/>
      </c>
      <c r="AL401" s="594">
        <v>1173039</v>
      </c>
      <c r="AM401" s="594">
        <v>1144473</v>
      </c>
      <c r="AN401" s="630">
        <f>((T401/(T402+T401+T403+T404)*AE401))</f>
        <v>14615.575304022452</v>
      </c>
      <c r="AO401" s="535">
        <f>IF(IFERROR(Реестр!$AN401/Реестр!$Y401,"")=0,"",IFERROR(Реестр!$AN401/Реестр!$Y401,""))</f>
        <v>3.2789004129395352E-2</v>
      </c>
      <c r="AP401" s="4"/>
      <c r="AQ401" s="13"/>
      <c r="AR401" s="752"/>
      <c r="AS401" s="551">
        <f>IF(IFERROR(Реестр!$AI401*1000,"")=0,"",IFERROR(Реестр!$AI401*1000,""))</f>
        <v>7904.5837231057067</v>
      </c>
      <c r="AT401" s="5">
        <f>IF(IFERROR(Реестр!$AS401/80,"")=0,"",IFERROR(Реестр!$AS401/80,""))</f>
        <v>98.807296538821333</v>
      </c>
      <c r="AU401" s="4">
        <f t="shared" si="38"/>
        <v>31202.236800000002</v>
      </c>
      <c r="AV401" s="4">
        <f t="shared" si="39"/>
        <v>-16586.661495977551</v>
      </c>
      <c r="AW401" s="4"/>
      <c r="AX401" s="4" t="str">
        <f t="shared" si="36"/>
        <v/>
      </c>
      <c r="AY401" s="4"/>
      <c r="AZ401" s="4">
        <f t="shared" si="37"/>
        <v>14615.575304022452</v>
      </c>
      <c r="BA401" s="4"/>
      <c r="BB401" s="4"/>
      <c r="BC401" s="4">
        <f>VLOOKUP(K401,'Справочные Данные'!$I$2:$J$262,2,0)</f>
        <v>23951</v>
      </c>
      <c r="BD401" s="4" t="str">
        <f>VLOOKUP(BC401,Z_SD_CUSTOMER!$A$2:$K$1599,10,0)</f>
        <v>77</v>
      </c>
      <c r="BE401" s="4" t="str">
        <f>VLOOKUP(BC401,Z_SD_CUSTOMER!$A$2:$L$1599,11,0)</f>
        <v>CENTRAL</v>
      </c>
      <c r="BF401" s="4" t="str">
        <f>VLOOKUP(BC401,Z_SD_CUSTOMER!$A$2:$K$1599,11,0)</f>
        <v>CENTRAL</v>
      </c>
      <c r="BG401" s="4">
        <v>257247</v>
      </c>
      <c r="BH401" s="4"/>
      <c r="BI401" s="99"/>
    </row>
    <row r="402" spans="1:61" s="4" customFormat="1" ht="48" hidden="1">
      <c r="A402" s="2">
        <v>44491</v>
      </c>
      <c r="B402" s="127"/>
      <c r="C402" s="30"/>
      <c r="D402" s="563" t="s">
        <v>425</v>
      </c>
      <c r="G402" s="579" t="s">
        <v>737</v>
      </c>
      <c r="H402" s="579" t="s">
        <v>942</v>
      </c>
      <c r="I402" s="579" t="s">
        <v>943</v>
      </c>
      <c r="J402" s="580"/>
      <c r="K402" s="121" t="s">
        <v>513</v>
      </c>
      <c r="L402" s="493"/>
      <c r="N402" s="461"/>
      <c r="O402" s="4" t="s">
        <v>86</v>
      </c>
      <c r="P402" s="72">
        <v>44492</v>
      </c>
      <c r="Q402" s="90" t="s">
        <v>87</v>
      </c>
      <c r="R402" s="4" t="s">
        <v>85</v>
      </c>
      <c r="S402" s="5">
        <v>2</v>
      </c>
      <c r="T402" s="5">
        <v>236</v>
      </c>
      <c r="U402" s="5"/>
      <c r="V402" s="4">
        <v>2007375</v>
      </c>
      <c r="W402" s="4">
        <v>201484388</v>
      </c>
      <c r="X402" s="19">
        <v>4555588187</v>
      </c>
      <c r="Y402" s="23">
        <v>95874</v>
      </c>
      <c r="AE402" s="13" t="str">
        <f>IF((Реестр!$AA402+Реестр!$AB402+Реестр!$AD402)=0,"",(Реестр!$AA402+Реестр!$AB402+Реестр!$AD402))</f>
        <v/>
      </c>
      <c r="AG402" s="13"/>
      <c r="AH402" s="534"/>
      <c r="AI402" s="448"/>
      <c r="AJ402" s="10"/>
      <c r="AK402" s="448"/>
      <c r="AL402" s="594">
        <v>1173039</v>
      </c>
      <c r="AM402" s="594">
        <v>1144473</v>
      </c>
      <c r="AN402" s="630">
        <f>((T402/(T401+T402+T403+T404)*AE401))</f>
        <v>1865.4817586529466</v>
      </c>
      <c r="AO402" s="535"/>
      <c r="AQ402" s="13"/>
      <c r="AR402" s="752"/>
      <c r="AS402" s="551"/>
      <c r="AT402" s="5"/>
      <c r="AU402" s="4">
        <f t="shared" si="38"/>
        <v>6711.18</v>
      </c>
      <c r="AV402" s="4">
        <f t="shared" si="39"/>
        <v>-4845.6982413470541</v>
      </c>
      <c r="AX402" s="4" t="str">
        <f t="shared" si="36"/>
        <v/>
      </c>
      <c r="AZ402" s="4">
        <f t="shared" si="37"/>
        <v>1865.4817586529466</v>
      </c>
      <c r="BC402" s="4">
        <f>VLOOKUP(K402,'Справочные Данные'!$I$2:$J$262,2,0)</f>
        <v>64427</v>
      </c>
      <c r="BD402" s="4" t="str">
        <f>VLOOKUP(BC402,Z_SD_CUSTOMER!$A$2:$K$1599,10,0)</f>
        <v>77</v>
      </c>
      <c r="BE402" s="4" t="str">
        <f>VLOOKUP(BC402,Z_SD_CUSTOMER!$A$2:$L$1599,11,0)</f>
        <v>CENTRAL</v>
      </c>
      <c r="BF402" s="4" t="str">
        <f>VLOOKUP(BC402,Z_SD_CUSTOMER!$A$2:$K$1599,11,0)</f>
        <v>CENTRAL</v>
      </c>
      <c r="BG402" s="4">
        <v>257247</v>
      </c>
      <c r="BI402" s="493"/>
    </row>
    <row r="403" spans="1:61" s="4" customFormat="1" ht="48" hidden="1">
      <c r="A403" s="2">
        <v>44491</v>
      </c>
      <c r="B403" s="127"/>
      <c r="C403" s="30"/>
      <c r="D403" s="563" t="s">
        <v>425</v>
      </c>
      <c r="G403" s="579" t="s">
        <v>737</v>
      </c>
      <c r="H403" s="579" t="s">
        <v>942</v>
      </c>
      <c r="I403" s="579" t="s">
        <v>943</v>
      </c>
      <c r="J403" s="54"/>
      <c r="K403" s="121" t="s">
        <v>513</v>
      </c>
      <c r="L403" s="493"/>
      <c r="N403" s="461"/>
      <c r="P403" s="72"/>
      <c r="Q403" s="90"/>
      <c r="S403" s="5">
        <v>1</v>
      </c>
      <c r="T403" s="5">
        <v>4</v>
      </c>
      <c r="U403" s="5"/>
      <c r="V403" s="4">
        <v>2007389</v>
      </c>
      <c r="W403" s="4">
        <v>201484391</v>
      </c>
      <c r="X403" s="19">
        <v>4555593655</v>
      </c>
      <c r="Y403" s="23">
        <v>2073.6</v>
      </c>
      <c r="AE403" s="13" t="str">
        <f>IF((Реестр!$AA403+Реестр!$AB403+Реестр!$AD403)=0,"",(Реестр!$AA403+Реестр!$AB403+Реестр!$AD403))</f>
        <v/>
      </c>
      <c r="AG403" s="13"/>
      <c r="AH403" s="534"/>
      <c r="AI403" s="448"/>
      <c r="AJ403" s="10"/>
      <c r="AK403" s="448"/>
      <c r="AL403" s="594">
        <v>1173039</v>
      </c>
      <c r="AM403" s="594">
        <v>1144473</v>
      </c>
      <c r="AN403" s="630">
        <f>((T403/(T404+T403+T401+T402)*AE401))</f>
        <v>31.618334892422826</v>
      </c>
      <c r="AO403" s="535"/>
      <c r="AQ403" s="13"/>
      <c r="AR403" s="752"/>
      <c r="AS403" s="551"/>
      <c r="AT403" s="5"/>
      <c r="AU403" s="4">
        <f t="shared" si="38"/>
        <v>145.15200000000002</v>
      </c>
      <c r="AV403" s="4">
        <f t="shared" si="39"/>
        <v>-113.53366510757719</v>
      </c>
      <c r="AX403" s="4" t="str">
        <f t="shared" si="36"/>
        <v/>
      </c>
      <c r="AZ403" s="4">
        <f t="shared" si="37"/>
        <v>31.618334892422826</v>
      </c>
      <c r="BC403" s="4">
        <f>VLOOKUP(K403,'Справочные Данные'!$I$2:$J$262,2,0)</f>
        <v>64427</v>
      </c>
      <c r="BD403" s="4" t="str">
        <f>VLOOKUP(BC403,Z_SD_CUSTOMER!$A$2:$K$1599,10,0)</f>
        <v>77</v>
      </c>
      <c r="BE403" s="4" t="str">
        <f>VLOOKUP(BC403,Z_SD_CUSTOMER!$A$2:$L$1599,11,0)</f>
        <v>CENTRAL</v>
      </c>
      <c r="BF403" s="4" t="str">
        <f>VLOOKUP(BC403,Z_SD_CUSTOMER!$A$2:$K$1599,11,0)</f>
        <v>CENTRAL</v>
      </c>
      <c r="BG403" s="4">
        <v>257247</v>
      </c>
      <c r="BI403" s="493"/>
    </row>
    <row r="404" spans="1:61" s="4" customFormat="1" ht="48" hidden="1">
      <c r="A404" s="2">
        <v>44491</v>
      </c>
      <c r="B404" s="127"/>
      <c r="C404" s="30"/>
      <c r="D404" s="563" t="s">
        <v>425</v>
      </c>
      <c r="G404" s="579" t="s">
        <v>737</v>
      </c>
      <c r="H404" s="579" t="s">
        <v>942</v>
      </c>
      <c r="I404" s="579" t="s">
        <v>943</v>
      </c>
      <c r="J404" s="54"/>
      <c r="K404" s="121" t="s">
        <v>513</v>
      </c>
      <c r="L404" s="493"/>
      <c r="N404" s="461"/>
      <c r="P404" s="72"/>
      <c r="Q404" s="90"/>
      <c r="S404" s="5">
        <v>2</v>
      </c>
      <c r="T404" s="5">
        <v>49</v>
      </c>
      <c r="U404" s="5"/>
      <c r="V404" s="4">
        <v>2007388</v>
      </c>
      <c r="W404" s="4">
        <v>201484390</v>
      </c>
      <c r="X404" s="19">
        <v>4555592057</v>
      </c>
      <c r="Y404" s="23">
        <v>22592.28</v>
      </c>
      <c r="AE404" s="13" t="str">
        <f>IF((Реестр!$AA404+Реестр!$AB404+Реестр!$AD404)=0,"",(Реестр!$AA404+Реестр!$AB404+Реестр!$AD404))</f>
        <v/>
      </c>
      <c r="AG404" s="13"/>
      <c r="AH404" s="534"/>
      <c r="AI404" s="448"/>
      <c r="AJ404" s="10"/>
      <c r="AK404" s="448"/>
      <c r="AL404" s="594">
        <v>1173039</v>
      </c>
      <c r="AM404" s="594">
        <v>1144473</v>
      </c>
      <c r="AN404" s="630">
        <f>((T404/(T403+T404+T401+T402)*AE401))</f>
        <v>387.32460243217957</v>
      </c>
      <c r="AO404" s="535"/>
      <c r="AQ404" s="13"/>
      <c r="AR404" s="752"/>
      <c r="AS404" s="551"/>
      <c r="AT404" s="5"/>
      <c r="AU404" s="4">
        <f t="shared" si="38"/>
        <v>1581.4596000000001</v>
      </c>
      <c r="AV404" s="4">
        <f t="shared" si="39"/>
        <v>-1194.1349975678206</v>
      </c>
      <c r="AX404" s="4" t="str">
        <f t="shared" si="36"/>
        <v/>
      </c>
      <c r="AZ404" s="4">
        <f t="shared" si="37"/>
        <v>387.32460243217957</v>
      </c>
      <c r="BC404" s="4">
        <f>VLOOKUP(K404,'Справочные Данные'!$I$2:$J$262,2,0)</f>
        <v>64427</v>
      </c>
      <c r="BD404" s="4" t="str">
        <f>VLOOKUP(BC404,Z_SD_CUSTOMER!$A$2:$K$1599,10,0)</f>
        <v>77</v>
      </c>
      <c r="BE404" s="4" t="str">
        <f>VLOOKUP(BC404,Z_SD_CUSTOMER!$A$2:$L$1599,11,0)</f>
        <v>CENTRAL</v>
      </c>
      <c r="BF404" s="4" t="str">
        <f>VLOOKUP(BC404,Z_SD_CUSTOMER!$A$2:$K$1599,11,0)</f>
        <v>CENTRAL</v>
      </c>
      <c r="BG404" s="4">
        <v>257247</v>
      </c>
      <c r="BI404" s="493"/>
    </row>
    <row r="405" spans="1:61" s="82" customFormat="1" ht="308.25" hidden="1">
      <c r="A405" s="2">
        <v>44491</v>
      </c>
      <c r="B405" s="472" t="s">
        <v>58</v>
      </c>
      <c r="C405" s="30" t="s">
        <v>971</v>
      </c>
      <c r="D405" s="563" t="s">
        <v>250</v>
      </c>
      <c r="E405" s="4" t="s">
        <v>2937</v>
      </c>
      <c r="F405" s="541" t="s">
        <v>954</v>
      </c>
      <c r="G405" s="541" t="s">
        <v>955</v>
      </c>
      <c r="H405" s="541" t="s">
        <v>956</v>
      </c>
      <c r="I405" s="541"/>
      <c r="J405" s="571" t="s">
        <v>957</v>
      </c>
      <c r="K405" s="733" t="s">
        <v>660</v>
      </c>
      <c r="L405" s="99"/>
      <c r="M405" s="82" t="s">
        <v>343</v>
      </c>
      <c r="N405" s="578"/>
      <c r="O405" s="82" t="s">
        <v>978</v>
      </c>
      <c r="P405" s="88">
        <v>44492</v>
      </c>
      <c r="Q405" s="82" t="s">
        <v>94</v>
      </c>
      <c r="R405" s="82" t="s">
        <v>986</v>
      </c>
      <c r="S405" s="5">
        <v>5</v>
      </c>
      <c r="T405" s="5">
        <v>1442</v>
      </c>
      <c r="U405" s="5"/>
      <c r="V405" s="4">
        <v>2004735</v>
      </c>
      <c r="W405" s="4">
        <v>201481728</v>
      </c>
      <c r="X405" s="19">
        <v>6429082501</v>
      </c>
      <c r="Y405" s="23">
        <v>420642.72</v>
      </c>
      <c r="Z405" s="4"/>
      <c r="AA405" s="4">
        <v>31000</v>
      </c>
      <c r="AB405" s="4"/>
      <c r="AC405" s="4">
        <v>5436</v>
      </c>
      <c r="AD405" s="4"/>
      <c r="AE405" s="13">
        <f>IF((Реестр!$AA405+Реестр!$AB405+Реестр!$AD405)=0,"",(Реестр!$AA405+Реестр!$AB405+Реестр!$AD405))</f>
        <v>31000</v>
      </c>
      <c r="AF405" s="4">
        <v>23000</v>
      </c>
      <c r="AG405" s="13">
        <f>Реестр!$AE405-Реестр!$AF405</f>
        <v>8000</v>
      </c>
      <c r="AH405" s="534">
        <f>IFERROR((Реестр!$AE405/Реестр!$AF405)-100%, "")</f>
        <v>0.34782608695652173</v>
      </c>
      <c r="AI405" s="448">
        <f>IF(IFERROR(Реестр!$AN405/Реестр!$T405,"")=0,"",IFERROR(Реестр!$AN405/Реестр!$T405,""))</f>
        <v>7.3216816249409549</v>
      </c>
      <c r="AJ405" s="10"/>
      <c r="AK405" s="448" t="str">
        <f>IFERROR(Реестр!$AN405/Реестр!$U405,"")</f>
        <v/>
      </c>
      <c r="AL405" s="594" t="s">
        <v>2970</v>
      </c>
      <c r="AM405" s="594" t="s">
        <v>2971</v>
      </c>
      <c r="AN405" s="630">
        <f>((T405/(T405+T406+T407+T408+T409+T410+T411)*AE405))</f>
        <v>10557.864903164857</v>
      </c>
      <c r="AO405" s="535">
        <f>IF(IFERROR(Реестр!$AN405/Реестр!$Y405,"")=0,"",IFERROR(Реестр!$AN405/Реестр!$Y405,""))</f>
        <v>2.5099364380215251E-2</v>
      </c>
      <c r="AP405" s="4"/>
      <c r="AQ405" s="13"/>
      <c r="AR405" s="752"/>
      <c r="AS405" s="551">
        <f>IF(IFERROR(Реестр!$AI405*1000,"")=0,"",IFERROR(Реестр!$AI405*1000,""))</f>
        <v>7321.6816249409549</v>
      </c>
      <c r="AT405" s="5">
        <f>IF(IFERROR(Реестр!$AS405/80,"")=0,"",IFERROR(Реестр!$AS405/80,""))</f>
        <v>91.52102031176193</v>
      </c>
      <c r="AU405" s="4">
        <f t="shared" si="38"/>
        <v>29444.990400000002</v>
      </c>
      <c r="AV405" s="4">
        <f t="shared" si="39"/>
        <v>-18887.125496835146</v>
      </c>
      <c r="AW405" s="4">
        <v>4959</v>
      </c>
      <c r="AX405" s="4">
        <f t="shared" si="36"/>
        <v>10395</v>
      </c>
      <c r="AY405" s="630">
        <f t="shared" ref="AY405:AY411" si="40">((T405/(T405))*AX405)</f>
        <v>10395</v>
      </c>
      <c r="AZ405" s="4">
        <f t="shared" si="37"/>
        <v>20952.864903164857</v>
      </c>
      <c r="BA405" s="4"/>
      <c r="BB405" s="4"/>
      <c r="BC405" s="4">
        <f>VLOOKUP(K405,'Справочные Данные'!$I$2:$J$262,2,0)</f>
        <v>80206</v>
      </c>
      <c r="BD405" s="4" t="str">
        <f>VLOOKUP(BC405,Z_SD_CUSTOMER!$A$2:$K$1599,10,0)</f>
        <v>50</v>
      </c>
      <c r="BE405" s="4" t="str">
        <f>VLOOKUP(BC405,Z_SD_CUSTOMER!$A$2:$L$1599,11,0)</f>
        <v>CENTRAL</v>
      </c>
      <c r="BF405" s="4" t="str">
        <f>VLOOKUP(BC405,Z_SD_CUSTOMER!$A$2:$K$1599,11,0)</f>
        <v>CENTRAL</v>
      </c>
      <c r="BG405" s="4"/>
      <c r="BH405" s="4"/>
      <c r="BI405" s="99"/>
    </row>
    <row r="406" spans="1:61" s="4" customFormat="1" ht="40.5" hidden="1">
      <c r="A406" s="2">
        <v>44491</v>
      </c>
      <c r="B406" s="127"/>
      <c r="C406" s="30"/>
      <c r="D406" s="563" t="s">
        <v>250</v>
      </c>
      <c r="E406" s="4" t="s">
        <v>2937</v>
      </c>
      <c r="G406" s="541" t="s">
        <v>955</v>
      </c>
      <c r="H406" s="541" t="s">
        <v>956</v>
      </c>
      <c r="J406" s="127"/>
      <c r="K406" s="120" t="s">
        <v>496</v>
      </c>
      <c r="L406" s="493" t="s">
        <v>900</v>
      </c>
      <c r="M406" s="4" t="s">
        <v>402</v>
      </c>
      <c r="N406" s="461">
        <v>42401</v>
      </c>
      <c r="R406" s="4" t="s">
        <v>987</v>
      </c>
      <c r="S406" s="5">
        <v>5</v>
      </c>
      <c r="T406" s="5">
        <v>1452</v>
      </c>
      <c r="U406" s="5"/>
      <c r="V406" s="4">
        <v>2004734</v>
      </c>
      <c r="W406" s="4">
        <v>201481733</v>
      </c>
      <c r="X406" s="19">
        <v>6429082500</v>
      </c>
      <c r="Y406" s="23">
        <v>349660.08</v>
      </c>
      <c r="AC406" s="4">
        <v>5436</v>
      </c>
      <c r="AE406" s="13" t="str">
        <f>IF((Реестр!$AA406+Реестр!$AB406+Реестр!$AD406)=0,"",(Реестр!$AA406+Реестр!$AB406+Реестр!$AD406))</f>
        <v/>
      </c>
      <c r="AG406" s="13" t="e">
        <f>Реестр!$AE406-Реестр!$AF406</f>
        <v>#VALUE!</v>
      </c>
      <c r="AH406" s="534" t="str">
        <f>IFERROR((Реестр!$AE406/Реестр!$AF406)-100%, "")</f>
        <v/>
      </c>
      <c r="AI406" s="448">
        <f>IF(IFERROR(Реестр!$AN406/Реестр!$T406,"")=0,"",IFERROR(Реестр!$AN406/Реестр!$T406,""))</f>
        <v>7.321681624940954</v>
      </c>
      <c r="AJ406" s="10"/>
      <c r="AK406" s="448" t="str">
        <f>IFERROR(Реестр!$AN406/Реестр!$U406,"")</f>
        <v/>
      </c>
      <c r="AL406" s="594" t="s">
        <v>2970</v>
      </c>
      <c r="AM406" s="594" t="s">
        <v>2971</v>
      </c>
      <c r="AN406" s="630">
        <f>((T406/(T406+T405+T407+T408+T409+T410+T411))*AE405)</f>
        <v>10631.081719414266</v>
      </c>
      <c r="AO406" s="535">
        <f>IF(IFERROR(Реестр!$AN406/Реестр!$Y406,"")=0,"",IFERROR(Реестр!$AN406/Реестр!$Y406,""))</f>
        <v>3.0404047609364687E-2</v>
      </c>
      <c r="AQ406" s="13"/>
      <c r="AR406" s="752"/>
      <c r="AS406" s="551">
        <f>IF(IFERROR(Реестр!$AI406*1000,"")=0,"",IFERROR(Реестр!$AI406*1000,""))</f>
        <v>7321.681624940954</v>
      </c>
      <c r="AT406" s="5">
        <f>IF(IFERROR(Реестр!$AS406/80,"")=0,"",IFERROR(Реестр!$AS406/80,""))</f>
        <v>91.52102031176193</v>
      </c>
      <c r="AU406" s="4">
        <f t="shared" si="38"/>
        <v>24476.205600000005</v>
      </c>
      <c r="AV406" s="4">
        <f t="shared" si="39"/>
        <v>-13845.123880585739</v>
      </c>
      <c r="AW406" s="4">
        <v>2559</v>
      </c>
      <c r="AX406" s="4">
        <f t="shared" si="36"/>
        <v>7995</v>
      </c>
      <c r="AY406" s="630">
        <f t="shared" si="40"/>
        <v>7995</v>
      </c>
      <c r="AZ406" s="4">
        <f t="shared" si="37"/>
        <v>18626.081719414266</v>
      </c>
      <c r="BC406" s="4">
        <f>VLOOKUP(K406,'Справочные Данные'!$I$2:$J$262,2,0)</f>
        <v>71382</v>
      </c>
      <c r="BD406" s="4" t="str">
        <f>VLOOKUP(BC406,Z_SD_CUSTOMER!$A$2:$K$1599,10,0)</f>
        <v>77</v>
      </c>
      <c r="BE406" s="4" t="str">
        <f>VLOOKUP(BC406,Z_SD_CUSTOMER!$A$2:$L$1599,11,0)</f>
        <v>CENTRAL</v>
      </c>
      <c r="BF406" s="4" t="str">
        <f>VLOOKUP(BC406,Z_SD_CUSTOMER!$A$2:$K$1599,11,0)</f>
        <v>CENTRAL</v>
      </c>
      <c r="BI406" s="493"/>
    </row>
    <row r="407" spans="1:61" s="4" customFormat="1" ht="40.5" hidden="1">
      <c r="A407" s="2">
        <v>44491</v>
      </c>
      <c r="B407" s="127"/>
      <c r="C407" s="30"/>
      <c r="D407" s="563" t="s">
        <v>250</v>
      </c>
      <c r="E407" s="4" t="s">
        <v>2937</v>
      </c>
      <c r="G407" s="541" t="s">
        <v>955</v>
      </c>
      <c r="H407" s="541" t="s">
        <v>956</v>
      </c>
      <c r="J407" s="127"/>
      <c r="K407" s="120" t="s">
        <v>496</v>
      </c>
      <c r="L407" s="493"/>
      <c r="M407" s="72">
        <v>44495</v>
      </c>
      <c r="N407" s="4" t="s">
        <v>323</v>
      </c>
      <c r="R407" s="4" t="s">
        <v>988</v>
      </c>
      <c r="S407" s="5">
        <v>1</v>
      </c>
      <c r="T407" s="5">
        <v>352</v>
      </c>
      <c r="U407" s="5"/>
      <c r="V407" s="19">
        <v>2007469</v>
      </c>
      <c r="W407" s="155">
        <v>201484053</v>
      </c>
      <c r="X407" s="23">
        <v>6431160928</v>
      </c>
      <c r="Y407" s="23">
        <v>96426</v>
      </c>
      <c r="AC407" s="4">
        <v>1559</v>
      </c>
      <c r="AE407" s="13" t="str">
        <f>IF((Реестр!$AA407+Реестр!$AB407+Реестр!$AD407)=0,"",(Реестр!$AA407+Реестр!$AB407+Реестр!$AD407))</f>
        <v/>
      </c>
      <c r="AG407" s="13" t="e">
        <f>Реестр!$AE407-Реестр!$AF407</f>
        <v>#VALUE!</v>
      </c>
      <c r="AH407" s="534" t="str">
        <f>IFERROR((Реестр!$AE407/Реестр!$AF407)-100%, "")</f>
        <v/>
      </c>
      <c r="AI407" s="448">
        <f>IF(IFERROR(Реестр!$AN407/Реестр!$T407,"")=0,"",IFERROR(Реестр!$AN407/Реестр!$T407,""))</f>
        <v>7.321681624940954</v>
      </c>
      <c r="AJ407" s="10"/>
      <c r="AK407" s="448" t="str">
        <f>IFERROR(Реестр!$AN407/Реестр!$U407,"")</f>
        <v/>
      </c>
      <c r="AL407" s="594" t="s">
        <v>2970</v>
      </c>
      <c r="AM407" s="594" t="s">
        <v>2971</v>
      </c>
      <c r="AN407" s="630">
        <f>((T407/(T406+T405+T408+T409+T407+T410+T411)*AE405))</f>
        <v>2577.2319319792159</v>
      </c>
      <c r="AO407" s="535">
        <f>IF(IFERROR(Реестр!$AN407/Реестр!$Y407,"")=0,"",IFERROR(Реестр!$AN407/Реестр!$Y407,""))</f>
        <v>2.672756239996698E-2</v>
      </c>
      <c r="AQ407" s="13"/>
      <c r="AR407" s="752"/>
      <c r="AS407" s="551">
        <f>IF(IFERROR(Реестр!$AI407*1000,"")=0,"",IFERROR(Реестр!$AI407*1000,""))</f>
        <v>7321.681624940954</v>
      </c>
      <c r="AT407" s="5">
        <f>IF(IFERROR(Реестр!$AS407/80,"")=0,"",IFERROR(Реестр!$AS407/80,""))</f>
        <v>91.52102031176193</v>
      </c>
      <c r="AU407" s="4">
        <f t="shared" si="38"/>
        <v>6749.8200000000006</v>
      </c>
      <c r="AV407" s="4">
        <f t="shared" si="39"/>
        <v>-4172.5880680207847</v>
      </c>
      <c r="AW407" s="4">
        <v>0</v>
      </c>
      <c r="AX407" s="4">
        <f t="shared" si="36"/>
        <v>1559</v>
      </c>
      <c r="AY407" s="630">
        <f t="shared" si="40"/>
        <v>1559</v>
      </c>
      <c r="AZ407" s="4">
        <f t="shared" si="37"/>
        <v>4136.2319319792159</v>
      </c>
      <c r="BC407" s="4">
        <f>VLOOKUP(K407,'Справочные Данные'!$I$2:$J$262,2,0)</f>
        <v>71382</v>
      </c>
      <c r="BD407" s="4" t="str">
        <f>VLOOKUP(BC407,Z_SD_CUSTOMER!$A$2:$K$1599,10,0)</f>
        <v>77</v>
      </c>
      <c r="BE407" s="4" t="str">
        <f>VLOOKUP(BC407,Z_SD_CUSTOMER!$A$2:$L$1599,11,0)</f>
        <v>CENTRAL</v>
      </c>
      <c r="BF407" s="4" t="str">
        <f>VLOOKUP(BC407,Z_SD_CUSTOMER!$A$2:$K$1599,11,0)</f>
        <v>CENTRAL</v>
      </c>
      <c r="BI407" s="493"/>
    </row>
    <row r="408" spans="1:61" s="4" customFormat="1" ht="40.5" hidden="1">
      <c r="A408" s="2">
        <v>44491</v>
      </c>
      <c r="B408" s="127"/>
      <c r="C408" s="30"/>
      <c r="D408" s="563" t="s">
        <v>250</v>
      </c>
      <c r="E408" s="4" t="s">
        <v>2937</v>
      </c>
      <c r="G408" s="541" t="s">
        <v>955</v>
      </c>
      <c r="H408" s="541" t="s">
        <v>956</v>
      </c>
      <c r="J408" s="127"/>
      <c r="K408" s="120" t="s">
        <v>497</v>
      </c>
      <c r="L408" s="493"/>
      <c r="M408" s="72">
        <v>44494</v>
      </c>
      <c r="N408" s="461" t="s">
        <v>995</v>
      </c>
      <c r="O408" s="4" t="s">
        <v>979</v>
      </c>
      <c r="R408" s="4" t="s">
        <v>989</v>
      </c>
      <c r="S408" s="5">
        <v>1</v>
      </c>
      <c r="T408" s="5">
        <v>352</v>
      </c>
      <c r="U408" s="5"/>
      <c r="V408" s="4">
        <v>2007364</v>
      </c>
      <c r="W408" s="155">
        <v>201483964</v>
      </c>
      <c r="X408" s="19">
        <v>6431160927</v>
      </c>
      <c r="Y408" s="23">
        <v>96426</v>
      </c>
      <c r="AC408" s="4">
        <v>1559</v>
      </c>
      <c r="AE408" s="13" t="str">
        <f>IF((Реестр!$AA408+Реестр!$AB408+Реестр!$AD408)=0,"",(Реестр!$AA408+Реестр!$AB408+Реестр!$AD408))</f>
        <v/>
      </c>
      <c r="AG408" s="13" t="e">
        <f>Реестр!$AE408-Реестр!$AF408</f>
        <v>#VALUE!</v>
      </c>
      <c r="AH408" s="534"/>
      <c r="AI408" s="448">
        <f>IF(IFERROR(Реестр!$AN408/Реестр!$T408,"")=0,"",IFERROR(Реестр!$AN408/Реестр!$T408,""))</f>
        <v>7.321681624940954</v>
      </c>
      <c r="AJ408" s="10"/>
      <c r="AK408" s="448"/>
      <c r="AL408" s="594" t="s">
        <v>2970</v>
      </c>
      <c r="AM408" s="594" t="s">
        <v>2971</v>
      </c>
      <c r="AN408" s="630">
        <f>((T408/(T407+T406+T409+T405+T408+T410+T411)*AE405))</f>
        <v>2577.2319319792159</v>
      </c>
      <c r="AO408" s="535">
        <f>IF(IFERROR(Реестр!$AN408/Реестр!$Y408,"")=0,"",IFERROR(Реестр!$AN408/Реестр!$Y408,""))</f>
        <v>2.672756239996698E-2</v>
      </c>
      <c r="AQ408" s="13"/>
      <c r="AR408" s="752"/>
      <c r="AS408" s="551"/>
      <c r="AT408" s="5"/>
      <c r="AU408" s="4">
        <f t="shared" si="38"/>
        <v>6749.8200000000006</v>
      </c>
      <c r="AV408" s="4">
        <f t="shared" si="39"/>
        <v>-4172.5880680207847</v>
      </c>
      <c r="AW408" s="4">
        <v>989.75</v>
      </c>
      <c r="AX408" s="4">
        <f t="shared" si="36"/>
        <v>2548.75</v>
      </c>
      <c r="AY408" s="630">
        <f t="shared" si="40"/>
        <v>2548.75</v>
      </c>
      <c r="AZ408" s="4">
        <f t="shared" si="37"/>
        <v>5125.9819319792159</v>
      </c>
      <c r="BC408" s="4">
        <f>VLOOKUP(K408,'Справочные Данные'!$I$2:$J$262,2,0)</f>
        <v>71415</v>
      </c>
      <c r="BD408" s="4" t="str">
        <f>VLOOKUP(BC408,Z_SD_CUSTOMER!$A$2:$K$1599,10,0)</f>
        <v>77</v>
      </c>
      <c r="BE408" s="4" t="str">
        <f>VLOOKUP(BC408,Z_SD_CUSTOMER!$A$2:$L$1599,11,0)</f>
        <v>CENTRAL</v>
      </c>
      <c r="BF408" s="4" t="str">
        <f>VLOOKUP(BC408,Z_SD_CUSTOMER!$A$2:$K$1599,11,0)</f>
        <v>CENTRAL</v>
      </c>
      <c r="BI408" s="493"/>
    </row>
    <row r="409" spans="1:61" s="4" customFormat="1" ht="40.5" hidden="1">
      <c r="A409" s="2">
        <v>44491</v>
      </c>
      <c r="B409" s="127"/>
      <c r="C409" s="30"/>
      <c r="D409" s="563" t="s">
        <v>250</v>
      </c>
      <c r="E409" s="4" t="s">
        <v>2937</v>
      </c>
      <c r="G409" s="541" t="s">
        <v>955</v>
      </c>
      <c r="H409" s="541" t="s">
        <v>956</v>
      </c>
      <c r="J409" s="127"/>
      <c r="K409" s="120" t="s">
        <v>528</v>
      </c>
      <c r="L409" s="493"/>
      <c r="M409" s="72">
        <v>44493</v>
      </c>
      <c r="N409" s="90" t="s">
        <v>937</v>
      </c>
      <c r="R409" s="4" t="s">
        <v>990</v>
      </c>
      <c r="S409" s="5">
        <v>1</v>
      </c>
      <c r="T409" s="5">
        <v>77</v>
      </c>
      <c r="U409" s="5"/>
      <c r="V409" s="19">
        <v>2007110</v>
      </c>
      <c r="W409" s="155">
        <v>201484353</v>
      </c>
      <c r="X409" s="19">
        <v>6431134713</v>
      </c>
      <c r="Y409" s="23">
        <v>21934.68</v>
      </c>
      <c r="AC409" s="4">
        <v>1559</v>
      </c>
      <c r="AE409" s="13" t="str">
        <f>IF((Реестр!$AA409+Реестр!$AB409+Реестр!$AD409)=0,"",(Реестр!$AA409+Реестр!$AB409+Реестр!$AD409))</f>
        <v/>
      </c>
      <c r="AG409" s="13" t="e">
        <f>Реестр!$AE409-Реестр!$AF409</f>
        <v>#VALUE!</v>
      </c>
      <c r="AH409" s="534" t="str">
        <f>IFERROR((Реестр!$AE409/Реестр!$AF409)-100%, "")</f>
        <v/>
      </c>
      <c r="AI409" s="448">
        <f>IF(IFERROR(Реестр!$AN409/Реестр!$T409,"")=0,"",IFERROR(Реестр!$AN409/Реестр!$T409,""))</f>
        <v>7.3216816249409531</v>
      </c>
      <c r="AJ409" s="10"/>
      <c r="AK409" s="448" t="str">
        <f>IFERROR(Реестр!$AN409/Реестр!$U409,"")</f>
        <v/>
      </c>
      <c r="AL409" s="594" t="s">
        <v>2970</v>
      </c>
      <c r="AM409" s="594" t="s">
        <v>2971</v>
      </c>
      <c r="AN409" s="630">
        <f>((T409/(T408+T407+T405+T406+T409+T410+T411)*AE405))</f>
        <v>563.7694851204534</v>
      </c>
      <c r="AO409" s="535">
        <f>IF(IFERROR(Реестр!$AN409/Реестр!$Y409,"")=0,"",IFERROR(Реестр!$AN409/Реестр!$Y409,""))</f>
        <v>2.5702197849271264E-2</v>
      </c>
      <c r="AQ409" s="13"/>
      <c r="AR409" s="752"/>
      <c r="AS409" s="551">
        <f>IF(IFERROR(Реестр!$AI409*1000,"")=0,"",IFERROR(Реестр!$AI409*1000,""))</f>
        <v>7321.681624940953</v>
      </c>
      <c r="AT409" s="5">
        <f>IF(IFERROR(Реестр!$AS409/80,"")=0,"",IFERROR(Реестр!$AS409/80,""))</f>
        <v>91.521020311761916</v>
      </c>
      <c r="AU409" s="4">
        <f t="shared" si="38"/>
        <v>1535.4276000000002</v>
      </c>
      <c r="AV409" s="4">
        <f t="shared" si="39"/>
        <v>-971.65811487954682</v>
      </c>
      <c r="AW409" s="4">
        <v>5189.75</v>
      </c>
      <c r="AX409" s="4">
        <f t="shared" si="36"/>
        <v>6748.75</v>
      </c>
      <c r="AY409" s="630">
        <f t="shared" si="40"/>
        <v>6748.75</v>
      </c>
      <c r="AZ409" s="4">
        <f t="shared" si="37"/>
        <v>7312.5194851204533</v>
      </c>
      <c r="BC409" s="4">
        <f>VLOOKUP(K409,'Справочные Данные'!$I$2:$J$262,2,0)</f>
        <v>80101</v>
      </c>
      <c r="BD409" s="4" t="str">
        <f>VLOOKUP(BC409,Z_SD_CUSTOMER!$A$2:$K$1599,10,0)</f>
        <v>77</v>
      </c>
      <c r="BE409" s="4" t="str">
        <f>VLOOKUP(BC409,Z_SD_CUSTOMER!$A$2:$L$1599,11,0)</f>
        <v>CENTRAL</v>
      </c>
      <c r="BF409" s="4" t="str">
        <f>VLOOKUP(BC409,Z_SD_CUSTOMER!$A$2:$K$1599,11,0)</f>
        <v>CENTRAL</v>
      </c>
      <c r="BI409" s="493"/>
    </row>
    <row r="410" spans="1:61" s="4" customFormat="1" ht="40.5" hidden="1">
      <c r="A410" s="2">
        <v>44491</v>
      </c>
      <c r="B410" s="472"/>
      <c r="C410" s="30"/>
      <c r="D410" s="563" t="s">
        <v>250</v>
      </c>
      <c r="E410" s="4" t="s">
        <v>2937</v>
      </c>
      <c r="G410" s="541" t="s">
        <v>955</v>
      </c>
      <c r="H410" s="541" t="s">
        <v>956</v>
      </c>
      <c r="J410" s="127"/>
      <c r="K410" s="120" t="s">
        <v>528</v>
      </c>
      <c r="L410" s="493"/>
      <c r="M410" s="72">
        <v>44493</v>
      </c>
      <c r="N410" s="90" t="s">
        <v>898</v>
      </c>
      <c r="R410" s="4" t="s">
        <v>991</v>
      </c>
      <c r="S410" s="5">
        <v>1</v>
      </c>
      <c r="T410" s="5">
        <v>59</v>
      </c>
      <c r="U410" s="5"/>
      <c r="V410" s="19">
        <v>2007295</v>
      </c>
      <c r="W410" s="155">
        <v>201484345</v>
      </c>
      <c r="X410" s="19">
        <v>6431153964</v>
      </c>
      <c r="Y410" s="23">
        <v>16071</v>
      </c>
      <c r="AC410" s="4">
        <v>1559</v>
      </c>
      <c r="AE410" s="13" t="str">
        <f>IF((Реестр!$AA410+Реестр!$AB410+Реестр!$AD410)=0,"",(Реестр!$AA410+Реестр!$AB410+Реестр!$AD410))</f>
        <v/>
      </c>
      <c r="AG410" s="13" t="e">
        <f>Реестр!$AE410-Реестр!$AF410</f>
        <v>#VALUE!</v>
      </c>
      <c r="AH410" s="534" t="str">
        <f>IFERROR((Реестр!$AE410/Реестр!$AF410)-100%, "")</f>
        <v/>
      </c>
      <c r="AI410" s="448">
        <f>IF(IFERROR(Реестр!$AN410/Реестр!$T410,"")=0,"",IFERROR(Реестр!$AN410/Реестр!$T410,""))</f>
        <v>7.3216816249409549</v>
      </c>
      <c r="AJ410" s="10"/>
      <c r="AK410" s="448" t="str">
        <f>IFERROR(Реестр!$AN410/Реестр!$U410,"")</f>
        <v/>
      </c>
      <c r="AL410" s="594" t="s">
        <v>2970</v>
      </c>
      <c r="AM410" s="594" t="s">
        <v>2971</v>
      </c>
      <c r="AN410" s="630">
        <f>((T410/(T409+T408+T406+T407+T410+T405+T411)*AE405))</f>
        <v>431.97921587151632</v>
      </c>
      <c r="AO410" s="535">
        <f>IF(IFERROR(Реестр!$AN410/Реестр!$Y410,"")=0,"",IFERROR(Реестр!$AN410/Реестр!$Y410,""))</f>
        <v>2.6879423549966794E-2</v>
      </c>
      <c r="AQ410" s="13"/>
      <c r="AR410" s="752"/>
      <c r="AS410" s="551">
        <f>IF(IFERROR(Реестр!$AI410*1000,"")=0,"",IFERROR(Реестр!$AI410*1000,""))</f>
        <v>7321.6816249409549</v>
      </c>
      <c r="AT410" s="5">
        <f>IF(IFERROR(Реестр!$AS410/80,"")=0,"",IFERROR(Реестр!$AS410/80,""))</f>
        <v>91.52102031176193</v>
      </c>
      <c r="AU410" s="4">
        <f t="shared" si="38"/>
        <v>1124.97</v>
      </c>
      <c r="AV410" s="4">
        <f t="shared" si="39"/>
        <v>-692.99078412848371</v>
      </c>
      <c r="AW410" s="4">
        <v>1948.75</v>
      </c>
      <c r="AX410" s="4">
        <f t="shared" si="36"/>
        <v>3507.75</v>
      </c>
      <c r="AY410" s="630">
        <f t="shared" si="40"/>
        <v>3507.75</v>
      </c>
      <c r="AZ410" s="4">
        <f t="shared" si="37"/>
        <v>3939.7292158715163</v>
      </c>
      <c r="BC410" s="4">
        <f>VLOOKUP(K410,'Справочные Данные'!$I$2:$J$262,2,0)</f>
        <v>80101</v>
      </c>
      <c r="BD410" s="4" t="str">
        <f>VLOOKUP(BC410,Z_SD_CUSTOMER!$A$2:$K$1599,10,0)</f>
        <v>77</v>
      </c>
      <c r="BE410" s="4" t="str">
        <f>VLOOKUP(BC410,Z_SD_CUSTOMER!$A$2:$L$1599,11,0)</f>
        <v>CENTRAL</v>
      </c>
      <c r="BF410" s="4" t="str">
        <f>VLOOKUP(BC410,Z_SD_CUSTOMER!$A$2:$K$1599,11,0)</f>
        <v>CENTRAL</v>
      </c>
      <c r="BI410" s="493"/>
    </row>
    <row r="411" spans="1:61" s="39" customFormat="1" ht="40.5" hidden="1">
      <c r="A411" s="2">
        <v>44491</v>
      </c>
      <c r="B411" s="127"/>
      <c r="C411" s="30"/>
      <c r="D411" s="563" t="s">
        <v>250</v>
      </c>
      <c r="E411" s="4" t="s">
        <v>2937</v>
      </c>
      <c r="F411" s="4"/>
      <c r="G411" s="541" t="s">
        <v>955</v>
      </c>
      <c r="H411" s="541" t="s">
        <v>956</v>
      </c>
      <c r="I411" s="4"/>
      <c r="J411" s="127"/>
      <c r="K411" s="120" t="s">
        <v>582</v>
      </c>
      <c r="L411" s="494" t="s">
        <v>899</v>
      </c>
      <c r="M411" s="87">
        <v>44494</v>
      </c>
      <c r="N411" s="39" t="s">
        <v>755</v>
      </c>
      <c r="S411" s="5">
        <v>4</v>
      </c>
      <c r="T411" s="5">
        <v>500</v>
      </c>
      <c r="U411" s="5"/>
      <c r="V411" s="19">
        <v>2007321</v>
      </c>
      <c r="W411" s="155">
        <v>201484396</v>
      </c>
      <c r="X411" s="19">
        <v>23751703</v>
      </c>
      <c r="Y411" s="23">
        <v>161499.96</v>
      </c>
      <c r="Z411" s="4"/>
      <c r="AA411" s="4"/>
      <c r="AB411" s="4"/>
      <c r="AC411" s="4">
        <v>5436</v>
      </c>
      <c r="AD411" s="4"/>
      <c r="AE411" s="13" t="str">
        <f>IF((Реестр!$AA411+Реестр!$AB411+Реестр!$AD411)=0,"",(Реестр!$AA411+Реестр!$AB411+Реестр!$AD411))</f>
        <v/>
      </c>
      <c r="AF411" s="4"/>
      <c r="AG411" s="13" t="e">
        <f>Реестр!$AE411-Реестр!$AF411</f>
        <v>#VALUE!</v>
      </c>
      <c r="AH411" s="534" t="str">
        <f>IFERROR((Реестр!$AE411/Реестр!$AF411)-100%, "")</f>
        <v/>
      </c>
      <c r="AI411" s="448">
        <f>IF(IFERROR(Реестр!$AN411/Реестр!$T411,"")=0,"",IFERROR(Реестр!$AN411/Реестр!$T411,""))</f>
        <v>7.321681624940954</v>
      </c>
      <c r="AJ411" s="10"/>
      <c r="AK411" s="448" t="str">
        <f>IFERROR(Реестр!$AN411/Реестр!$U411,"")</f>
        <v/>
      </c>
      <c r="AL411" s="594" t="s">
        <v>2970</v>
      </c>
      <c r="AM411" s="594" t="s">
        <v>2971</v>
      </c>
      <c r="AN411" s="630">
        <f>((T411/(T410+T409+T407+T408+T411+T406+T405)*AE405))</f>
        <v>3660.840812470477</v>
      </c>
      <c r="AO411" s="535">
        <f>IF(IFERROR(Реестр!$AN411/Реестр!$Y411,"")=0,"",IFERROR(Реестр!$AN411/Реестр!$Y411,""))</f>
        <v>2.2667750583160992E-2</v>
      </c>
      <c r="AP411" s="4"/>
      <c r="AQ411" s="13"/>
      <c r="AR411" s="752"/>
      <c r="AS411" s="551">
        <f>IF(IFERROR(Реестр!$AI411*1000,"")=0,"",IFERROR(Реестр!$AI411*1000,""))</f>
        <v>7321.681624940954</v>
      </c>
      <c r="AT411" s="5">
        <f>IF(IFERROR(Реестр!$AS411/80,"")=0,"",IFERROR(Реестр!$AS411/80,""))</f>
        <v>91.52102031176193</v>
      </c>
      <c r="AU411" s="4">
        <f t="shared" si="38"/>
        <v>11304.9972</v>
      </c>
      <c r="AV411" s="4">
        <f t="shared" si="39"/>
        <v>-7644.1563875295233</v>
      </c>
      <c r="AW411" s="4">
        <v>1359</v>
      </c>
      <c r="AX411" s="4">
        <f t="shared" si="36"/>
        <v>6795</v>
      </c>
      <c r="AY411" s="630">
        <f t="shared" si="40"/>
        <v>6795</v>
      </c>
      <c r="AZ411" s="4">
        <f t="shared" si="37"/>
        <v>10455.840812470477</v>
      </c>
      <c r="BA411" s="4"/>
      <c r="BB411" s="4"/>
      <c r="BC411" s="4">
        <f>VLOOKUP(K411,'Справочные Данные'!$I$2:$J$262,2,0)</f>
        <v>71563</v>
      </c>
      <c r="BD411" s="4" t="str">
        <f>VLOOKUP(BC411,Z_SD_CUSTOMER!$A$2:$K$1599,10,0)</f>
        <v>50</v>
      </c>
      <c r="BE411" s="4" t="str">
        <f>VLOOKUP(BC411,Z_SD_CUSTOMER!$A$2:$L$1599,11,0)</f>
        <v>CENTRAL</v>
      </c>
      <c r="BF411" s="4" t="str">
        <f>VLOOKUP(BC411,Z_SD_CUSTOMER!$A$2:$K$1599,11,0)</f>
        <v>CENTRAL</v>
      </c>
      <c r="BG411" s="4"/>
      <c r="BH411" s="4"/>
      <c r="BI411" s="494"/>
    </row>
    <row r="412" spans="1:61" s="4" customFormat="1" ht="299.25" hidden="1">
      <c r="A412" s="2">
        <v>44491</v>
      </c>
      <c r="B412" s="472" t="s">
        <v>57</v>
      </c>
      <c r="C412" s="30" t="s">
        <v>996</v>
      </c>
      <c r="D412" s="563" t="s">
        <v>425</v>
      </c>
      <c r="E412" s="54"/>
      <c r="G412" s="581" t="s">
        <v>968</v>
      </c>
      <c r="H412" s="581" t="s">
        <v>946</v>
      </c>
      <c r="I412" s="581" t="s">
        <v>947</v>
      </c>
      <c r="J412" s="582" t="s">
        <v>948</v>
      </c>
      <c r="K412" s="118" t="s">
        <v>483</v>
      </c>
      <c r="L412" s="493"/>
      <c r="O412" s="4" t="s">
        <v>103</v>
      </c>
      <c r="P412" s="72">
        <v>44492</v>
      </c>
      <c r="Q412" s="4" t="s">
        <v>104</v>
      </c>
      <c r="R412" s="4" t="s">
        <v>774</v>
      </c>
      <c r="S412" s="5">
        <v>1</v>
      </c>
      <c r="T412" s="5">
        <v>8</v>
      </c>
      <c r="U412" s="5"/>
      <c r="V412" s="19">
        <v>2006435</v>
      </c>
      <c r="W412" s="155">
        <v>201484371</v>
      </c>
      <c r="X412" s="19">
        <v>196882</v>
      </c>
      <c r="Y412" s="23">
        <v>2630.4</v>
      </c>
      <c r="AA412" s="4">
        <v>15200</v>
      </c>
      <c r="AE412" s="13">
        <f>IF((Реестр!$AA412+Реестр!$AB412+Реестр!$AD412)=0,"",(Реестр!$AA412+Реестр!$AB412+Реестр!$AD412))</f>
        <v>15200</v>
      </c>
      <c r="AF412" s="4">
        <v>15200</v>
      </c>
      <c r="AG412" s="13">
        <f>Реестр!$AE412-Реестр!$AF412</f>
        <v>0</v>
      </c>
      <c r="AH412" s="534">
        <f>IFERROR((Реестр!$AE412/Реестр!$AF412)-100%, "")</f>
        <v>0</v>
      </c>
      <c r="AI412" s="448">
        <f>IF(IFERROR(Реестр!$AN412/Реестр!$T412,"")=0,"",IFERROR(Реестр!$AN412/Реестр!$T412,""))</f>
        <v>14.93123772102161</v>
      </c>
      <c r="AJ412" s="10"/>
      <c r="AK412" s="448" t="str">
        <f>IFERROR(Реестр!$AN412/Реестр!$U412,"")</f>
        <v/>
      </c>
      <c r="AL412" s="594">
        <v>1173040</v>
      </c>
      <c r="AM412" s="594">
        <v>11444474</v>
      </c>
      <c r="AN412" s="630">
        <f>((T412/(T412+T413+T414+T415+T416)*AE412))</f>
        <v>119.44990176817288</v>
      </c>
      <c r="AO412" s="535">
        <f>IF(IFERROR(Реестр!$AN412/Реестр!$Y412,"")=0,"",IFERROR(Реестр!$AN412/Реестр!$Y412,""))</f>
        <v>4.5411306937413652E-2</v>
      </c>
      <c r="AQ412" s="13"/>
      <c r="AR412" s="752"/>
      <c r="AS412" s="551">
        <f>IF(IFERROR(Реестр!$AI412*1000,"")=0,"",IFERROR(Реестр!$AI412*1000,""))</f>
        <v>14931.237721021609</v>
      </c>
      <c r="AT412" s="5">
        <f>IF(IFERROR(Реестр!$AS412/80,"")=0,"",IFERROR(Реестр!$AS412/80,""))</f>
        <v>186.64047151277012</v>
      </c>
      <c r="AU412" s="4">
        <f t="shared" si="38"/>
        <v>184.12800000000001</v>
      </c>
      <c r="AV412" s="4">
        <f t="shared" si="39"/>
        <v>-64.678098231827136</v>
      </c>
      <c r="AX412" s="4" t="str">
        <f t="shared" si="36"/>
        <v/>
      </c>
      <c r="AZ412" s="4">
        <f t="shared" si="37"/>
        <v>119.44990176817288</v>
      </c>
      <c r="BC412" s="4">
        <f>VLOOKUP(K412,'Справочные Данные'!$I$2:$J$262,2,0)</f>
        <v>71593</v>
      </c>
      <c r="BD412" s="4" t="str">
        <f>VLOOKUP(BC412,Z_SD_CUSTOMER!$A$2:$K$1599,10,0)</f>
        <v>50</v>
      </c>
      <c r="BE412" s="4" t="str">
        <f>VLOOKUP(BC412,Z_SD_CUSTOMER!$A$2:$L$1599,11,0)</f>
        <v>CENTRAL</v>
      </c>
      <c r="BF412" s="4" t="str">
        <f>VLOOKUP(BC412,Z_SD_CUSTOMER!$A$2:$K$1599,11,0)</f>
        <v>CENTRAL</v>
      </c>
      <c r="BG412" s="4">
        <v>257247</v>
      </c>
      <c r="BI412" s="493"/>
    </row>
    <row r="413" spans="1:61" s="4" customFormat="1" ht="78.75" hidden="1">
      <c r="A413" s="2">
        <v>44491</v>
      </c>
      <c r="C413" s="30"/>
      <c r="D413" s="563" t="s">
        <v>425</v>
      </c>
      <c r="E413" s="54"/>
      <c r="G413" s="581" t="s">
        <v>945</v>
      </c>
      <c r="H413" s="581" t="s">
        <v>946</v>
      </c>
      <c r="I413" s="581" t="s">
        <v>947</v>
      </c>
      <c r="J413" s="582"/>
      <c r="K413" s="118" t="s">
        <v>483</v>
      </c>
      <c r="L413" s="493"/>
      <c r="O413" t="s">
        <v>969</v>
      </c>
      <c r="P413" s="72">
        <v>44492</v>
      </c>
      <c r="S413" s="5">
        <v>1</v>
      </c>
      <c r="T413" s="5">
        <v>59</v>
      </c>
      <c r="U413" s="5"/>
      <c r="V413" s="19">
        <v>2006996</v>
      </c>
      <c r="W413" s="155">
        <v>201484372</v>
      </c>
      <c r="X413" s="19">
        <v>197927</v>
      </c>
      <c r="Y413" s="23">
        <v>34214.400000000001</v>
      </c>
      <c r="AE413" s="13" t="str">
        <f>IF((Реестр!$AA413+Реестр!$AB413+Реестр!$AD413)=0,"",(Реестр!$AA413+Реестр!$AB413+Реестр!$AD413))</f>
        <v/>
      </c>
      <c r="AG413" s="13" t="e">
        <f>Реестр!$AE413-Реестр!$AF413</f>
        <v>#VALUE!</v>
      </c>
      <c r="AH413" s="534"/>
      <c r="AI413" s="448">
        <f>IF(IFERROR(Реестр!$AN413/Реестр!$T413,"")=0,"",IFERROR(Реестр!$AN413/Реестр!$T413,""))</f>
        <v>14.93123772102161</v>
      </c>
      <c r="AJ413" s="10"/>
      <c r="AK413" s="448"/>
      <c r="AL413" s="594">
        <v>1173040</v>
      </c>
      <c r="AM413" s="594">
        <v>11444474</v>
      </c>
      <c r="AN413" s="630">
        <f>((T413/(T413+T412+T414+T415+T416))*AE412)</f>
        <v>880.94302554027502</v>
      </c>
      <c r="AO413" s="535"/>
      <c r="AQ413" s="13"/>
      <c r="AR413" s="752"/>
      <c r="AS413" s="551">
        <f>IF(IFERROR(Реестр!$AI413*1000,"")=0,"",IFERROR(Реестр!$AI413*1000,""))</f>
        <v>14931.237721021609</v>
      </c>
      <c r="AT413" s="5">
        <f>IF(IFERROR(Реестр!$AS413/80,"")=0,"",IFERROR(Реестр!$AS413/80,""))</f>
        <v>186.64047151277012</v>
      </c>
      <c r="AU413" s="4">
        <f t="shared" si="38"/>
        <v>2395.0080000000003</v>
      </c>
      <c r="AV413" s="4">
        <f t="shared" si="39"/>
        <v>-1514.0649744597254</v>
      </c>
      <c r="AX413" s="4" t="str">
        <f t="shared" si="36"/>
        <v/>
      </c>
      <c r="AZ413" s="4">
        <f t="shared" si="37"/>
        <v>880.94302554027502</v>
      </c>
      <c r="BC413" s="4">
        <f>VLOOKUP(K413,'Справочные Данные'!$I$2:$J$262,2,0)</f>
        <v>71593</v>
      </c>
      <c r="BD413" s="4" t="str">
        <f>VLOOKUP(BC413,Z_SD_CUSTOMER!$A$2:$K$1599,10,0)</f>
        <v>50</v>
      </c>
      <c r="BE413" s="4" t="str">
        <f>VLOOKUP(BC413,Z_SD_CUSTOMER!$A$2:$L$1599,11,0)</f>
        <v>CENTRAL</v>
      </c>
      <c r="BF413" s="4" t="str">
        <f>VLOOKUP(BC413,Z_SD_CUSTOMER!$A$2:$K$1599,11,0)</f>
        <v>CENTRAL</v>
      </c>
      <c r="BG413" s="4">
        <v>257247</v>
      </c>
      <c r="BI413" s="493"/>
    </row>
    <row r="414" spans="1:61" s="4" customFormat="1" ht="78.75" hidden="1">
      <c r="A414" s="2">
        <v>44491</v>
      </c>
      <c r="C414" s="30"/>
      <c r="D414" s="563" t="s">
        <v>425</v>
      </c>
      <c r="E414" s="54"/>
      <c r="G414" s="581" t="s">
        <v>945</v>
      </c>
      <c r="H414" s="581" t="s">
        <v>946</v>
      </c>
      <c r="I414" s="581" t="s">
        <v>947</v>
      </c>
      <c r="J414" s="127"/>
      <c r="K414" s="118" t="s">
        <v>483</v>
      </c>
      <c r="L414" s="493"/>
      <c r="P414" s="72">
        <v>44492</v>
      </c>
      <c r="R414" s="4" t="s">
        <v>774</v>
      </c>
      <c r="S414" s="5">
        <v>4</v>
      </c>
      <c r="T414" s="5">
        <v>626</v>
      </c>
      <c r="U414" s="5"/>
      <c r="V414" s="19">
        <v>2006995</v>
      </c>
      <c r="W414" s="155">
        <v>201484363</v>
      </c>
      <c r="X414" s="19">
        <v>197913</v>
      </c>
      <c r="Y414" s="23">
        <v>213837.72</v>
      </c>
      <c r="AE414" s="13" t="str">
        <f>IF((Реестр!$AA414+Реестр!$AB414+Реестр!$AD414)=0,"",(Реестр!$AA414+Реестр!$AB414+Реестр!$AD414))</f>
        <v/>
      </c>
      <c r="AG414" s="13" t="e">
        <f>Реестр!$AE414-Реестр!$AF414</f>
        <v>#VALUE!</v>
      </c>
      <c r="AH414" s="534"/>
      <c r="AI414" s="448">
        <f>IF(IFERROR(Реестр!$AN414/Реестр!$T414,"")=0,"",IFERROR(Реестр!$AN414/Реестр!$T414,""))</f>
        <v>14.931237721021612</v>
      </c>
      <c r="AJ414" s="10"/>
      <c r="AK414" s="448"/>
      <c r="AL414" s="594">
        <v>1173040</v>
      </c>
      <c r="AM414" s="594">
        <v>11444474</v>
      </c>
      <c r="AN414" s="630">
        <f>((T414/(T413+T412+T415+T416+T414)*AE412))</f>
        <v>9346.954813359529</v>
      </c>
      <c r="AO414" s="535"/>
      <c r="AQ414" s="13"/>
      <c r="AR414" s="752"/>
      <c r="AS414" s="551">
        <f>IF(IFERROR(Реестр!$AI414*1000,"")=0,"",IFERROR(Реестр!$AI414*1000,""))</f>
        <v>14931.237721021611</v>
      </c>
      <c r="AT414" s="5">
        <f>IF(IFERROR(Реестр!$AS414/80,"")=0,"",IFERROR(Реестр!$AS414/80,""))</f>
        <v>186.64047151277015</v>
      </c>
      <c r="AU414" s="4">
        <f t="shared" si="38"/>
        <v>14968.640400000002</v>
      </c>
      <c r="AV414" s="4">
        <f t="shared" si="39"/>
        <v>-5621.685586640473</v>
      </c>
      <c r="AX414" s="4" t="str">
        <f t="shared" si="36"/>
        <v/>
      </c>
      <c r="AZ414" s="4">
        <f t="shared" si="37"/>
        <v>9346.954813359529</v>
      </c>
      <c r="BC414" s="4">
        <f>VLOOKUP(K414,'Справочные Данные'!$I$2:$J$262,2,0)</f>
        <v>71593</v>
      </c>
      <c r="BD414" s="4" t="str">
        <f>VLOOKUP(BC414,Z_SD_CUSTOMER!$A$2:$K$1599,10,0)</f>
        <v>50</v>
      </c>
      <c r="BE414" s="4" t="str">
        <f>VLOOKUP(BC414,Z_SD_CUSTOMER!$A$2:$L$1599,11,0)</f>
        <v>CENTRAL</v>
      </c>
      <c r="BF414" s="4" t="str">
        <f>VLOOKUP(BC414,Z_SD_CUSTOMER!$A$2:$K$1599,11,0)</f>
        <v>CENTRAL</v>
      </c>
      <c r="BG414" s="4">
        <v>257247</v>
      </c>
      <c r="BI414" s="493"/>
    </row>
    <row r="415" spans="1:61" s="4" customFormat="1" ht="78.75" hidden="1">
      <c r="A415" s="2">
        <v>44491</v>
      </c>
      <c r="C415" s="30"/>
      <c r="D415" s="563" t="s">
        <v>425</v>
      </c>
      <c r="E415" s="54"/>
      <c r="G415" s="581" t="s">
        <v>945</v>
      </c>
      <c r="H415" s="581" t="s">
        <v>946</v>
      </c>
      <c r="I415" s="581" t="s">
        <v>947</v>
      </c>
      <c r="J415" s="127"/>
      <c r="K415" s="118" t="s">
        <v>483</v>
      </c>
      <c r="L415" s="493"/>
      <c r="P415" s="72">
        <v>44492</v>
      </c>
      <c r="S415" s="5">
        <v>2</v>
      </c>
      <c r="T415" s="5">
        <v>236</v>
      </c>
      <c r="U415" s="5"/>
      <c r="V415" s="19">
        <v>2007003</v>
      </c>
      <c r="W415" s="155">
        <v>201484370</v>
      </c>
      <c r="X415" s="19">
        <v>197993</v>
      </c>
      <c r="Y415" s="23">
        <v>68394</v>
      </c>
      <c r="AE415" s="13" t="str">
        <f>IF((Реестр!$AA415+Реестр!$AB415+Реестр!$AD415)=0,"",(Реестр!$AA415+Реестр!$AB415+Реестр!$AD415))</f>
        <v/>
      </c>
      <c r="AG415" s="13" t="e">
        <f>Реестр!$AE415-Реестр!$AF415</f>
        <v>#VALUE!</v>
      </c>
      <c r="AH415" s="534"/>
      <c r="AI415" s="448">
        <f>IF(IFERROR(Реестр!$AN415/Реестр!$T415,"")=0,"",IFERROR(Реестр!$AN415/Реестр!$T415,""))</f>
        <v>14.93123772102161</v>
      </c>
      <c r="AJ415" s="10"/>
      <c r="AK415" s="448"/>
      <c r="AL415" s="594">
        <v>1173040</v>
      </c>
      <c r="AM415" s="594">
        <v>11444474</v>
      </c>
      <c r="AN415" s="630">
        <f>((T415/(T414+T413+T416+T412+T415)*AE412))</f>
        <v>3523.7721021611001</v>
      </c>
      <c r="AO415" s="535"/>
      <c r="AQ415" s="13"/>
      <c r="AR415" s="752"/>
      <c r="AS415" s="551">
        <f>IF(IFERROR(Реестр!$AI415*1000,"")=0,"",IFERROR(Реестр!$AI415*1000,""))</f>
        <v>14931.237721021609</v>
      </c>
      <c r="AT415" s="5">
        <f>IF(IFERROR(Реестр!$AS415/80,"")=0,"",IFERROR(Реестр!$AS415/80,""))</f>
        <v>186.64047151277012</v>
      </c>
      <c r="AU415" s="4">
        <f t="shared" si="38"/>
        <v>4787.5800000000008</v>
      </c>
      <c r="AV415" s="4">
        <f t="shared" si="39"/>
        <v>-1263.8078978389008</v>
      </c>
      <c r="AX415" s="4" t="str">
        <f t="shared" si="36"/>
        <v/>
      </c>
      <c r="AZ415" s="4">
        <f t="shared" si="37"/>
        <v>3523.7721021611001</v>
      </c>
      <c r="BC415" s="4">
        <f>VLOOKUP(K415,'Справочные Данные'!$I$2:$J$262,2,0)</f>
        <v>71593</v>
      </c>
      <c r="BD415" s="4" t="str">
        <f>VLOOKUP(BC415,Z_SD_CUSTOMER!$A$2:$K$1599,10,0)</f>
        <v>50</v>
      </c>
      <c r="BE415" s="4" t="str">
        <f>VLOOKUP(BC415,Z_SD_CUSTOMER!$A$2:$L$1599,11,0)</f>
        <v>CENTRAL</v>
      </c>
      <c r="BF415" s="4" t="str">
        <f>VLOOKUP(BC415,Z_SD_CUSTOMER!$A$2:$K$1599,11,0)</f>
        <v>CENTRAL</v>
      </c>
      <c r="BG415" s="4">
        <v>257247</v>
      </c>
      <c r="BI415" s="493"/>
    </row>
    <row r="416" spans="1:61" s="4" customFormat="1" ht="78.75" hidden="1">
      <c r="A416" s="2">
        <v>44491</v>
      </c>
      <c r="C416" s="30"/>
      <c r="D416" s="563" t="s">
        <v>425</v>
      </c>
      <c r="E416" s="54"/>
      <c r="G416" s="581" t="s">
        <v>945</v>
      </c>
      <c r="H416" s="581" t="s">
        <v>946</v>
      </c>
      <c r="I416" s="581" t="s">
        <v>947</v>
      </c>
      <c r="J416" s="127"/>
      <c r="K416" s="118" t="s">
        <v>483</v>
      </c>
      <c r="L416" s="493"/>
      <c r="P416" s="72">
        <v>44492</v>
      </c>
      <c r="S416" s="5">
        <v>1</v>
      </c>
      <c r="T416" s="5">
        <v>89</v>
      </c>
      <c r="U416" s="5"/>
      <c r="V416" s="19">
        <v>2007004</v>
      </c>
      <c r="W416" s="155">
        <v>201484368</v>
      </c>
      <c r="X416" s="19">
        <v>198044</v>
      </c>
      <c r="Y416" s="23">
        <v>12962.88</v>
      </c>
      <c r="AE416" s="13" t="str">
        <f>IF((Реестр!$AA416+Реестр!$AB416+Реестр!$AD416)=0,"",(Реестр!$AA416+Реестр!$AB416+Реестр!$AD416))</f>
        <v/>
      </c>
      <c r="AG416" s="13" t="e">
        <f>Реестр!$AE416-Реестр!$AF416</f>
        <v>#VALUE!</v>
      </c>
      <c r="AH416" s="534"/>
      <c r="AI416" s="448">
        <f>IF(IFERROR(Реестр!$AN416/Реестр!$T416,"")=0,"",IFERROR(Реестр!$AN416/Реестр!$T416,""))</f>
        <v>14.931237721021612</v>
      </c>
      <c r="AJ416" s="10"/>
      <c r="AK416" s="448"/>
      <c r="AL416" s="594">
        <v>1173040</v>
      </c>
      <c r="AM416" s="594">
        <v>11444474</v>
      </c>
      <c r="AN416" s="630">
        <f>((T416/(T415+T414+T412+T413+T416)*AE412))</f>
        <v>1328.8801571709234</v>
      </c>
      <c r="AO416" s="535"/>
      <c r="AQ416" s="13"/>
      <c r="AR416" s="752"/>
      <c r="AS416" s="551">
        <f>IF(IFERROR(Реестр!$AI416*1000,"")=0,"",IFERROR(Реестр!$AI416*1000,""))</f>
        <v>14931.237721021611</v>
      </c>
      <c r="AT416" s="5">
        <f>IF(IFERROR(Реестр!$AS416/80,"")=0,"",IFERROR(Реестр!$AS416/80,""))</f>
        <v>186.64047151277015</v>
      </c>
      <c r="AU416" s="4">
        <f t="shared" si="38"/>
        <v>907.40160000000003</v>
      </c>
      <c r="AV416" s="4">
        <f t="shared" si="39"/>
        <v>421.47855717092341</v>
      </c>
      <c r="AX416" s="4" t="str">
        <f t="shared" si="36"/>
        <v/>
      </c>
      <c r="AZ416" s="4">
        <f t="shared" si="37"/>
        <v>1328.8801571709234</v>
      </c>
      <c r="BC416" s="4">
        <f>VLOOKUP(K416,'Справочные Данные'!$I$2:$J$262,2,0)</f>
        <v>71593</v>
      </c>
      <c r="BD416" s="4" t="str">
        <f>VLOOKUP(BC416,Z_SD_CUSTOMER!$A$2:$K$1599,10,0)</f>
        <v>50</v>
      </c>
      <c r="BE416" s="4" t="str">
        <f>VLOOKUP(BC416,Z_SD_CUSTOMER!$A$2:$L$1599,11,0)</f>
        <v>CENTRAL</v>
      </c>
      <c r="BF416" s="4" t="str">
        <f>VLOOKUP(BC416,Z_SD_CUSTOMER!$A$2:$K$1599,11,0)</f>
        <v>CENTRAL</v>
      </c>
      <c r="BG416" s="4">
        <v>257247</v>
      </c>
      <c r="BI416" s="493"/>
    </row>
    <row r="417" spans="1:14770" s="4" customFormat="1" ht="299.25" hidden="1">
      <c r="A417" s="2">
        <v>44491</v>
      </c>
      <c r="B417" s="472" t="s">
        <v>56</v>
      </c>
      <c r="C417" s="30" t="s">
        <v>972</v>
      </c>
      <c r="D417" s="563" t="s">
        <v>425</v>
      </c>
      <c r="E417" s="54"/>
      <c r="G417" s="583" t="s">
        <v>949</v>
      </c>
      <c r="H417" s="583" t="s">
        <v>850</v>
      </c>
      <c r="I417" s="583" t="s">
        <v>851</v>
      </c>
      <c r="J417" s="584" t="s">
        <v>852</v>
      </c>
      <c r="K417" s="120" t="s">
        <v>516</v>
      </c>
      <c r="L417" s="493"/>
      <c r="O417" s="4" t="s">
        <v>115</v>
      </c>
      <c r="P417" s="72">
        <v>44492</v>
      </c>
      <c r="Q417" s="4" t="s">
        <v>172</v>
      </c>
      <c r="R417" s="4" t="s">
        <v>774</v>
      </c>
      <c r="S417" s="5">
        <v>3</v>
      </c>
      <c r="T417" s="5">
        <v>159</v>
      </c>
      <c r="U417" s="5"/>
      <c r="V417" s="19">
        <v>2007374</v>
      </c>
      <c r="W417" s="155">
        <v>201484354</v>
      </c>
      <c r="X417" s="19">
        <v>752314</v>
      </c>
      <c r="Y417" s="23">
        <v>53416.68</v>
      </c>
      <c r="AA417" s="4">
        <v>15200</v>
      </c>
      <c r="AE417" s="13">
        <f>IF((Реестр!$AA417+Реестр!$AB417+Реестр!$AD417)=0,"",(Реестр!$AA417+Реестр!$AB417+Реестр!$AD417))</f>
        <v>15200</v>
      </c>
      <c r="AF417" s="4">
        <v>15200</v>
      </c>
      <c r="AG417" s="13">
        <f>Реестр!$AE417-Реестр!$AF417</f>
        <v>0</v>
      </c>
      <c r="AH417" s="534"/>
      <c r="AI417" s="448">
        <f>IF(IFERROR(Реестр!$AN417/Реестр!$T417,"")=0,"",IFERROR(Реестр!$AN417/Реестр!$T417,""))</f>
        <v>88.372093023255815</v>
      </c>
      <c r="AJ417" s="10"/>
      <c r="AK417" s="448"/>
      <c r="AL417" s="594">
        <v>1173041</v>
      </c>
      <c r="AM417" s="594">
        <v>11444475</v>
      </c>
      <c r="AN417" s="630">
        <f>((T417/(T418+T417)*AE417))</f>
        <v>14051.162790697674</v>
      </c>
      <c r="AO417" s="535"/>
      <c r="AQ417" s="13"/>
      <c r="AR417" s="752"/>
      <c r="AS417" s="551">
        <f>IF(IFERROR(Реестр!$AI417*1000,"")=0,"",IFERROR(Реестр!$AI417*1000,""))</f>
        <v>88372.093023255817</v>
      </c>
      <c r="AT417" s="5">
        <f>IF(IFERROR(Реестр!$AS417/80,"")=0,"",IFERROR(Реестр!$AS417/80,""))</f>
        <v>1104.6511627906978</v>
      </c>
      <c r="AU417" s="4">
        <f t="shared" si="38"/>
        <v>3739.1676000000002</v>
      </c>
      <c r="AV417" s="4">
        <f t="shared" si="39"/>
        <v>10311.995190697673</v>
      </c>
      <c r="AX417" s="4" t="str">
        <f t="shared" si="36"/>
        <v/>
      </c>
      <c r="AZ417" s="4">
        <f t="shared" si="37"/>
        <v>14051.162790697674</v>
      </c>
      <c r="BC417" s="4">
        <f>VLOOKUP(K417,'Справочные Данные'!$I$2:$J$262,2,0)</f>
        <v>58550</v>
      </c>
      <c r="BD417" s="4" t="str">
        <f>VLOOKUP(BC417,Z_SD_CUSTOMER!$A$2:$K$1599,10,0)</f>
        <v>50</v>
      </c>
      <c r="BE417" s="4" t="str">
        <f>VLOOKUP(BC417,Z_SD_CUSTOMER!$A$2:$L$1599,11,0)</f>
        <v>CENTRAL</v>
      </c>
      <c r="BF417" s="4" t="str">
        <f>VLOOKUP(BC417,Z_SD_CUSTOMER!$A$2:$K$1599,11,0)</f>
        <v>CENTRAL</v>
      </c>
      <c r="BG417" s="4">
        <v>257247</v>
      </c>
      <c r="BI417" s="493"/>
    </row>
    <row r="418" spans="1:14770" s="4" customFormat="1" ht="63" hidden="1">
      <c r="A418" s="2">
        <v>44491</v>
      </c>
      <c r="C418" s="30"/>
      <c r="D418" s="563" t="s">
        <v>425</v>
      </c>
      <c r="E418" s="54"/>
      <c r="G418" s="583" t="s">
        <v>949</v>
      </c>
      <c r="H418" s="583" t="s">
        <v>850</v>
      </c>
      <c r="I418" s="583" t="s">
        <v>851</v>
      </c>
      <c r="J418" s="127"/>
      <c r="K418" s="120" t="s">
        <v>516</v>
      </c>
      <c r="L418" s="493"/>
      <c r="P418" s="72"/>
      <c r="S418" s="5">
        <v>1</v>
      </c>
      <c r="T418" s="5">
        <v>13</v>
      </c>
      <c r="U418" s="5"/>
      <c r="V418" s="19">
        <v>2007377</v>
      </c>
      <c r="W418" s="155">
        <v>201484355</v>
      </c>
      <c r="X418" s="19">
        <v>752418</v>
      </c>
      <c r="Y418" s="23">
        <v>3801.6</v>
      </c>
      <c r="AE418" s="13" t="str">
        <f>IF((Реестр!$AA418+Реестр!$AB418+Реестр!$AD418)=0,"",(Реестр!$AA418+Реестр!$AB418+Реестр!$AD418))</f>
        <v/>
      </c>
      <c r="AG418" s="13"/>
      <c r="AH418" s="534"/>
      <c r="AI418" s="448"/>
      <c r="AJ418" s="10"/>
      <c r="AK418" s="448"/>
      <c r="AL418" s="594">
        <v>1173041</v>
      </c>
      <c r="AM418" s="594">
        <v>11444475</v>
      </c>
      <c r="AN418" s="630">
        <f>((T418/(T417+T418)*AE417))</f>
        <v>1148.8372093023256</v>
      </c>
      <c r="AO418" s="535"/>
      <c r="AQ418" s="13"/>
      <c r="AR418" s="752"/>
      <c r="AS418" s="551"/>
      <c r="AT418" s="5"/>
      <c r="AU418" s="4">
        <f t="shared" si="38"/>
        <v>266.11200000000002</v>
      </c>
      <c r="AV418" s="4">
        <f t="shared" si="39"/>
        <v>882.72520930232554</v>
      </c>
      <c r="AX418" s="4" t="str">
        <f t="shared" si="36"/>
        <v/>
      </c>
      <c r="AZ418" s="4">
        <f t="shared" si="37"/>
        <v>1148.8372093023256</v>
      </c>
      <c r="BC418" s="4">
        <f>VLOOKUP(K418,'Справочные Данные'!$I$2:$J$262,2,0)</f>
        <v>58550</v>
      </c>
      <c r="BD418" s="4" t="str">
        <f>VLOOKUP(BC418,Z_SD_CUSTOMER!$A$2:$K$1599,10,0)</f>
        <v>50</v>
      </c>
      <c r="BE418" s="4" t="str">
        <f>VLOOKUP(BC418,Z_SD_CUSTOMER!$A$2:$L$1599,11,0)</f>
        <v>CENTRAL</v>
      </c>
      <c r="BF418" s="4" t="str">
        <f>VLOOKUP(BC418,Z_SD_CUSTOMER!$A$2:$K$1599,11,0)</f>
        <v>CENTRAL</v>
      </c>
      <c r="BG418" s="4">
        <v>257247</v>
      </c>
      <c r="BI418" s="493"/>
    </row>
    <row r="419" spans="1:14770" s="82" customFormat="1" ht="331.5" hidden="1">
      <c r="A419" s="2">
        <v>44491</v>
      </c>
      <c r="B419" s="472" t="s">
        <v>61</v>
      </c>
      <c r="C419" s="30"/>
      <c r="D419" s="566" t="s">
        <v>250</v>
      </c>
      <c r="E419" s="54"/>
      <c r="F419" s="667" t="s">
        <v>958</v>
      </c>
      <c r="G419" s="665" t="s">
        <v>959</v>
      </c>
      <c r="H419" s="665" t="s">
        <v>960</v>
      </c>
      <c r="I419" s="665"/>
      <c r="J419" s="665" t="s">
        <v>961</v>
      </c>
      <c r="K419" s="12" t="s">
        <v>622</v>
      </c>
      <c r="L419" s="99"/>
      <c r="O419" s="82" t="s">
        <v>863</v>
      </c>
      <c r="P419" s="88">
        <v>44495</v>
      </c>
      <c r="S419" s="5">
        <v>9</v>
      </c>
      <c r="T419" s="5">
        <v>4373</v>
      </c>
      <c r="U419" s="5"/>
      <c r="V419" s="19">
        <v>2007127</v>
      </c>
      <c r="W419" s="155">
        <v>201484168</v>
      </c>
      <c r="X419" s="19"/>
      <c r="Y419" s="23">
        <v>1244812.8</v>
      </c>
      <c r="Z419" s="4"/>
      <c r="AA419" s="4">
        <v>62000</v>
      </c>
      <c r="AB419" s="4"/>
      <c r="AC419" s="4"/>
      <c r="AD419" s="4"/>
      <c r="AE419" s="13">
        <f>IF((Реестр!$AA419+Реестр!$AB419+Реестр!$AD419)=0,"",(Реестр!$AA419+Реестр!$AB419+Реестр!$AD419))</f>
        <v>62000</v>
      </c>
      <c r="AF419" s="4">
        <v>48000</v>
      </c>
      <c r="AG419" s="13">
        <f>Реестр!$AE419-Реестр!$AF419</f>
        <v>14000</v>
      </c>
      <c r="AH419" s="534"/>
      <c r="AI419" s="448" t="str">
        <f>IF(IFERROR(Реестр!$AN419/Реестр!$T419,"")=0,"",IFERROR(Реестр!$AN419/Реестр!$T419,""))</f>
        <v/>
      </c>
      <c r="AJ419" s="10"/>
      <c r="AK419" s="448"/>
      <c r="AL419" s="594">
        <v>1173042</v>
      </c>
      <c r="AM419" s="594">
        <v>11444476</v>
      </c>
      <c r="AN419" s="4"/>
      <c r="AO419" s="535"/>
      <c r="AP419" s="4"/>
      <c r="AQ419" s="13"/>
      <c r="AR419" s="752"/>
      <c r="AS419" s="551" t="str">
        <f>IF(IFERROR(Реестр!$AI419*1000,"")=0,"",IFERROR(Реестр!$AI419*1000,""))</f>
        <v/>
      </c>
      <c r="AT419" s="5" t="str">
        <f>IF(IFERROR(Реестр!$AS419/80,"")=0,"",IFERROR(Реестр!$AS419/80,""))</f>
        <v/>
      </c>
      <c r="AU419" s="4">
        <f t="shared" si="38"/>
        <v>87136.896000000008</v>
      </c>
      <c r="AV419" s="4">
        <f t="shared" si="39"/>
        <v>-87136.896000000008</v>
      </c>
      <c r="AW419" s="4"/>
      <c r="AX419" s="4" t="str">
        <f t="shared" si="36"/>
        <v/>
      </c>
      <c r="AY419" s="4"/>
      <c r="AZ419" s="4" t="str">
        <f t="shared" si="37"/>
        <v/>
      </c>
      <c r="BA419" s="4"/>
      <c r="BB419" s="4"/>
      <c r="BC419" s="4">
        <f>VLOOKUP(K419,'Справочные Данные'!$I$2:$J$262,2,0)</f>
        <v>71404</v>
      </c>
      <c r="BD419" s="4" t="str">
        <f>VLOOKUP(BC419,Z_SD_CUSTOMER!$A$2:$K$1599,10,0)</f>
        <v>74</v>
      </c>
      <c r="BE419" s="4" t="str">
        <f>VLOOKUP(BC419,Z_SD_CUSTOMER!$A$2:$L$1599,11,0)</f>
        <v>URAL</v>
      </c>
      <c r="BF419" s="4" t="str">
        <f>VLOOKUP(BC419,Z_SD_CUSTOMER!$A$2:$K$1599,11,0)</f>
        <v>URAL</v>
      </c>
      <c r="BG419" s="4"/>
      <c r="BH419" s="4"/>
      <c r="BI419" s="502"/>
      <c r="BJ419" s="78"/>
      <c r="BK419" s="78"/>
      <c r="BL419" s="78"/>
      <c r="BM419" s="78"/>
      <c r="BN419" s="78"/>
      <c r="BO419" s="78"/>
      <c r="BP419" s="78"/>
      <c r="BQ419" s="78"/>
      <c r="BR419" s="78"/>
      <c r="BS419" s="78"/>
      <c r="BT419" s="78"/>
      <c r="BU419" s="78"/>
      <c r="BV419" s="78"/>
      <c r="BW419" s="78"/>
      <c r="BX419" s="78"/>
      <c r="BY419" s="78"/>
      <c r="BZ419" s="78"/>
      <c r="CA419" s="78"/>
      <c r="CB419" s="78"/>
      <c r="CC419" s="78"/>
      <c r="CD419" s="78"/>
      <c r="CE419" s="78"/>
      <c r="CF419" s="78"/>
      <c r="CG419" s="78"/>
      <c r="CH419" s="78"/>
      <c r="CI419" s="78"/>
      <c r="CJ419" s="78"/>
      <c r="CK419" s="78"/>
      <c r="CL419" s="78"/>
      <c r="CM419" s="78"/>
      <c r="CN419" s="78"/>
      <c r="CO419" s="78"/>
      <c r="CP419" s="78"/>
      <c r="CQ419" s="78"/>
      <c r="CR419" s="78"/>
      <c r="CS419" s="78"/>
      <c r="CT419" s="78"/>
      <c r="CU419" s="78"/>
      <c r="CV419" s="78"/>
      <c r="CW419" s="78"/>
      <c r="CX419" s="78"/>
      <c r="CY419" s="78"/>
      <c r="CZ419" s="78"/>
      <c r="DA419" s="78"/>
      <c r="DB419" s="78"/>
      <c r="DC419" s="78"/>
      <c r="DD419" s="78"/>
      <c r="DE419" s="78"/>
      <c r="DF419" s="78"/>
      <c r="DG419" s="78"/>
      <c r="DH419" s="78"/>
      <c r="DI419" s="78"/>
      <c r="DJ419" s="78"/>
      <c r="DK419" s="78"/>
      <c r="DL419" s="78"/>
      <c r="DM419" s="78"/>
      <c r="DN419" s="78"/>
      <c r="DO419" s="78"/>
      <c r="DP419" s="78"/>
      <c r="DQ419" s="78"/>
      <c r="DR419" s="78"/>
      <c r="DS419" s="78"/>
      <c r="DT419" s="78"/>
      <c r="DU419" s="78"/>
      <c r="DV419" s="78"/>
      <c r="DW419" s="78"/>
      <c r="DX419" s="78"/>
      <c r="DY419" s="78"/>
      <c r="DZ419" s="78"/>
      <c r="EA419" s="78"/>
      <c r="EB419" s="78"/>
      <c r="EC419" s="78"/>
      <c r="ED419" s="78"/>
      <c r="EE419" s="78"/>
      <c r="EF419" s="78"/>
      <c r="EG419" s="78"/>
      <c r="EH419" s="78"/>
      <c r="EI419" s="78"/>
      <c r="EJ419" s="78"/>
      <c r="EK419" s="78"/>
      <c r="EL419" s="78"/>
      <c r="EM419" s="78"/>
      <c r="EN419" s="78"/>
      <c r="EO419" s="78"/>
      <c r="EP419" s="78"/>
      <c r="EQ419" s="78"/>
      <c r="ER419" s="78"/>
      <c r="ES419" s="78"/>
      <c r="ET419" s="78"/>
      <c r="EU419" s="78"/>
      <c r="EV419" s="78"/>
      <c r="EW419" s="78"/>
      <c r="EX419" s="78"/>
      <c r="EY419" s="78"/>
      <c r="EZ419" s="78"/>
      <c r="FA419" s="78"/>
      <c r="FB419" s="78"/>
      <c r="FC419" s="78"/>
      <c r="FD419" s="78"/>
      <c r="FE419" s="78"/>
      <c r="FF419" s="78"/>
      <c r="FG419" s="78"/>
      <c r="FH419" s="78"/>
      <c r="FI419" s="78"/>
      <c r="FJ419" s="78"/>
      <c r="FK419" s="78"/>
      <c r="FL419" s="78"/>
      <c r="FM419" s="78"/>
      <c r="FN419" s="78"/>
      <c r="FO419" s="78"/>
      <c r="FP419" s="78"/>
      <c r="FQ419" s="78"/>
      <c r="FR419" s="78"/>
      <c r="FS419" s="78"/>
      <c r="FT419" s="78"/>
      <c r="FU419" s="78"/>
      <c r="FV419" s="78"/>
      <c r="FW419" s="78"/>
      <c r="FX419" s="78"/>
      <c r="FY419" s="78"/>
      <c r="FZ419" s="78"/>
      <c r="GA419" s="78"/>
      <c r="GB419" s="78"/>
      <c r="GC419" s="78"/>
      <c r="GD419" s="78"/>
      <c r="GE419" s="78"/>
      <c r="GF419" s="78"/>
      <c r="GG419" s="78"/>
      <c r="GH419" s="78"/>
      <c r="GI419" s="78"/>
      <c r="GJ419" s="78"/>
      <c r="GK419" s="78"/>
      <c r="GL419" s="78"/>
      <c r="GM419" s="78"/>
      <c r="GN419" s="78"/>
      <c r="GO419" s="78"/>
      <c r="GP419" s="78"/>
      <c r="GQ419" s="78"/>
      <c r="GR419" s="78"/>
      <c r="GS419" s="78"/>
      <c r="GT419" s="78"/>
      <c r="GU419" s="78"/>
      <c r="GV419" s="78"/>
      <c r="GW419" s="78"/>
      <c r="GX419" s="78"/>
      <c r="GY419" s="78"/>
      <c r="GZ419" s="78"/>
      <c r="HA419" s="78"/>
      <c r="HB419" s="78"/>
      <c r="HC419" s="78"/>
      <c r="HD419" s="78"/>
      <c r="HE419" s="78"/>
      <c r="HF419" s="78"/>
      <c r="HG419" s="78"/>
      <c r="HH419" s="78"/>
      <c r="HI419" s="78"/>
      <c r="HJ419" s="78"/>
      <c r="HK419" s="78"/>
      <c r="HL419" s="78"/>
      <c r="HM419" s="78"/>
      <c r="HN419" s="78"/>
      <c r="HO419" s="78"/>
      <c r="HP419" s="78"/>
      <c r="HQ419" s="78"/>
      <c r="HR419" s="78"/>
      <c r="HS419" s="78"/>
      <c r="HT419" s="78"/>
      <c r="HU419" s="78"/>
      <c r="HV419" s="78"/>
      <c r="HW419" s="78"/>
      <c r="HX419" s="78"/>
      <c r="HY419" s="78"/>
      <c r="HZ419" s="78"/>
      <c r="IA419" s="78"/>
      <c r="IB419" s="78"/>
      <c r="IC419" s="78"/>
      <c r="ID419" s="78"/>
      <c r="IE419" s="78"/>
      <c r="IF419" s="78"/>
      <c r="IG419" s="78"/>
      <c r="IH419" s="78"/>
      <c r="II419" s="78"/>
      <c r="IJ419" s="78"/>
      <c r="IK419" s="78"/>
      <c r="IL419" s="78"/>
      <c r="IM419" s="78"/>
      <c r="IN419" s="78"/>
      <c r="IO419" s="78"/>
      <c r="IP419" s="78"/>
      <c r="IQ419" s="78"/>
      <c r="IR419" s="78"/>
      <c r="IS419" s="78"/>
      <c r="IT419" s="78"/>
      <c r="IU419" s="78"/>
      <c r="IV419" s="78"/>
      <c r="IW419" s="78"/>
      <c r="IX419" s="78"/>
      <c r="IY419" s="78"/>
      <c r="IZ419" s="78"/>
      <c r="JA419" s="78"/>
      <c r="JB419" s="78"/>
      <c r="JC419" s="78"/>
      <c r="JD419" s="78"/>
      <c r="JE419" s="78"/>
      <c r="JF419" s="78"/>
      <c r="JG419" s="78"/>
      <c r="JH419" s="78"/>
      <c r="JI419" s="78"/>
      <c r="JJ419" s="78"/>
      <c r="JK419" s="78"/>
      <c r="JL419" s="78"/>
      <c r="JM419" s="78"/>
      <c r="JN419" s="78"/>
      <c r="JO419" s="78"/>
      <c r="JP419" s="78"/>
      <c r="JQ419" s="78"/>
      <c r="JR419" s="78"/>
      <c r="JS419" s="78"/>
      <c r="JT419" s="78"/>
      <c r="JU419" s="78"/>
      <c r="JV419" s="78"/>
      <c r="JW419" s="78"/>
      <c r="JX419" s="78"/>
      <c r="JY419" s="78"/>
      <c r="JZ419" s="78"/>
      <c r="KA419" s="78"/>
      <c r="KB419" s="78"/>
      <c r="KC419" s="78"/>
      <c r="KD419" s="78"/>
      <c r="KE419" s="78"/>
      <c r="KF419" s="78"/>
      <c r="KG419" s="78"/>
      <c r="KH419" s="78"/>
      <c r="KI419" s="78"/>
      <c r="KJ419" s="78"/>
      <c r="KK419" s="78"/>
      <c r="KL419" s="78"/>
      <c r="KM419" s="78"/>
      <c r="KN419" s="78"/>
      <c r="KO419" s="78"/>
      <c r="KP419" s="78"/>
      <c r="KQ419" s="78"/>
      <c r="KR419" s="78"/>
      <c r="KS419" s="78"/>
      <c r="KT419" s="78"/>
      <c r="KU419" s="78"/>
      <c r="KV419" s="78"/>
      <c r="KW419" s="78"/>
      <c r="KX419" s="78"/>
      <c r="KY419" s="78"/>
      <c r="KZ419" s="78"/>
      <c r="LA419" s="78"/>
      <c r="LB419" s="78"/>
      <c r="LC419" s="78"/>
      <c r="LD419" s="78"/>
      <c r="LE419" s="78"/>
      <c r="LF419" s="78"/>
      <c r="LG419" s="78"/>
      <c r="LH419" s="78"/>
      <c r="LI419" s="78"/>
      <c r="LJ419" s="78"/>
      <c r="LK419" s="78"/>
      <c r="LL419" s="78"/>
      <c r="LM419" s="78"/>
      <c r="LN419" s="78"/>
      <c r="LO419" s="78"/>
      <c r="LP419" s="78"/>
      <c r="LQ419" s="78"/>
      <c r="LR419" s="78"/>
      <c r="LS419" s="78"/>
      <c r="LT419" s="78"/>
      <c r="LU419" s="78"/>
      <c r="LV419" s="78"/>
      <c r="LW419" s="78"/>
      <c r="LX419" s="78"/>
      <c r="LY419" s="78"/>
      <c r="LZ419" s="78"/>
      <c r="MA419" s="78"/>
      <c r="MB419" s="78"/>
      <c r="MC419" s="78"/>
      <c r="MD419" s="78"/>
      <c r="ME419" s="78"/>
      <c r="MF419" s="78"/>
      <c r="MG419" s="78"/>
      <c r="MH419" s="78"/>
      <c r="MI419" s="78"/>
      <c r="MJ419" s="78"/>
      <c r="MK419" s="78"/>
      <c r="ML419" s="78"/>
      <c r="MM419" s="78"/>
      <c r="MN419" s="78"/>
      <c r="MO419" s="78"/>
      <c r="MP419" s="78"/>
      <c r="MQ419" s="78"/>
      <c r="MR419" s="78"/>
      <c r="MS419" s="78"/>
      <c r="MT419" s="78"/>
      <c r="MU419" s="78"/>
      <c r="MV419" s="78"/>
      <c r="MW419" s="78"/>
      <c r="MX419" s="78"/>
      <c r="MY419" s="78"/>
      <c r="MZ419" s="78"/>
      <c r="NA419" s="78"/>
      <c r="NB419" s="78"/>
      <c r="NC419" s="78"/>
      <c r="ND419" s="78"/>
      <c r="NE419" s="78"/>
      <c r="NF419" s="78"/>
      <c r="NG419" s="78"/>
      <c r="NH419" s="78"/>
      <c r="NI419" s="78"/>
      <c r="NJ419" s="78"/>
      <c r="NK419" s="78"/>
      <c r="NL419" s="78"/>
      <c r="NM419" s="78"/>
      <c r="NN419" s="78"/>
      <c r="NO419" s="78"/>
      <c r="NP419" s="78"/>
      <c r="NQ419" s="78"/>
      <c r="NR419" s="78"/>
      <c r="NS419" s="78"/>
      <c r="NT419" s="78"/>
      <c r="NU419" s="78"/>
      <c r="NV419" s="78"/>
      <c r="NW419" s="78"/>
      <c r="NX419" s="78"/>
      <c r="NY419" s="78"/>
      <c r="NZ419" s="78"/>
      <c r="OA419" s="78"/>
      <c r="OB419" s="78"/>
      <c r="OC419" s="78"/>
      <c r="OD419" s="78"/>
      <c r="OE419" s="78"/>
      <c r="OF419" s="78"/>
      <c r="OG419" s="78"/>
      <c r="OH419" s="78"/>
      <c r="OI419" s="78"/>
      <c r="OJ419" s="78"/>
      <c r="OK419" s="78"/>
      <c r="OL419" s="78"/>
      <c r="OM419" s="78"/>
      <c r="ON419" s="78"/>
      <c r="OO419" s="78"/>
      <c r="OP419" s="78"/>
      <c r="OQ419" s="78"/>
      <c r="OR419" s="78"/>
      <c r="OS419" s="78"/>
      <c r="OT419" s="78"/>
      <c r="OU419" s="78"/>
      <c r="OV419" s="78"/>
      <c r="OW419" s="78"/>
      <c r="OX419" s="78"/>
      <c r="OY419" s="78"/>
      <c r="OZ419" s="78"/>
      <c r="PA419" s="78"/>
      <c r="PB419" s="78"/>
      <c r="PC419" s="78"/>
      <c r="PD419" s="78"/>
      <c r="PE419" s="78"/>
      <c r="PF419" s="78"/>
      <c r="PG419" s="78"/>
      <c r="PH419" s="78"/>
      <c r="PI419" s="78"/>
      <c r="PJ419" s="78"/>
      <c r="PK419" s="78"/>
      <c r="PL419" s="78"/>
      <c r="PM419" s="78"/>
      <c r="PN419" s="78"/>
      <c r="PO419" s="78"/>
      <c r="PP419" s="78"/>
      <c r="PQ419" s="78"/>
      <c r="PR419" s="78"/>
      <c r="PS419" s="78"/>
      <c r="PT419" s="78"/>
      <c r="PU419" s="78"/>
      <c r="PV419" s="78"/>
      <c r="PW419" s="78"/>
      <c r="PX419" s="78"/>
      <c r="PY419" s="78"/>
      <c r="PZ419" s="78"/>
      <c r="QA419" s="78"/>
      <c r="QB419" s="78"/>
      <c r="QC419" s="78"/>
      <c r="QD419" s="78"/>
      <c r="QE419" s="78"/>
      <c r="QF419" s="78"/>
      <c r="QG419" s="78"/>
      <c r="QH419" s="78"/>
      <c r="QI419" s="78"/>
      <c r="QJ419" s="78"/>
      <c r="QK419" s="78"/>
      <c r="QL419" s="78"/>
      <c r="QM419" s="78"/>
      <c r="QN419" s="78"/>
      <c r="QO419" s="78"/>
      <c r="QP419" s="78"/>
      <c r="QQ419" s="78"/>
      <c r="QR419" s="78"/>
      <c r="QS419" s="78"/>
      <c r="QT419" s="78"/>
      <c r="QU419" s="78"/>
      <c r="QV419" s="78"/>
      <c r="QW419" s="78"/>
      <c r="QX419" s="78"/>
      <c r="QY419" s="78"/>
      <c r="QZ419" s="78"/>
      <c r="RA419" s="78"/>
      <c r="RB419" s="78"/>
      <c r="RC419" s="78"/>
      <c r="RD419" s="78"/>
      <c r="RE419" s="78"/>
      <c r="RF419" s="78"/>
      <c r="RG419" s="78"/>
      <c r="RH419" s="78"/>
      <c r="RI419" s="78"/>
      <c r="RJ419" s="78"/>
      <c r="RK419" s="78"/>
      <c r="RL419" s="78"/>
      <c r="RM419" s="78"/>
      <c r="RN419" s="78"/>
      <c r="RO419" s="78"/>
      <c r="RP419" s="78"/>
      <c r="RQ419" s="78"/>
      <c r="RR419" s="78"/>
      <c r="RS419" s="78"/>
      <c r="RT419" s="78"/>
      <c r="RU419" s="78"/>
      <c r="RV419" s="78"/>
      <c r="RW419" s="78"/>
      <c r="RX419" s="78"/>
      <c r="RY419" s="78"/>
      <c r="RZ419" s="78"/>
      <c r="SA419" s="78"/>
      <c r="SB419" s="78"/>
      <c r="SC419" s="78"/>
      <c r="SD419" s="78"/>
      <c r="SE419" s="78"/>
      <c r="SF419" s="78"/>
      <c r="SG419" s="78"/>
      <c r="SH419" s="78"/>
      <c r="SI419" s="78"/>
      <c r="SJ419" s="78"/>
      <c r="SK419" s="78"/>
      <c r="SL419" s="78"/>
      <c r="SM419" s="78"/>
      <c r="SN419" s="78"/>
      <c r="SO419" s="78"/>
      <c r="SP419" s="78"/>
      <c r="SQ419" s="78"/>
      <c r="SR419" s="78"/>
      <c r="SS419" s="78"/>
      <c r="ST419" s="78"/>
      <c r="SU419" s="78"/>
      <c r="SV419" s="78"/>
      <c r="SW419" s="78"/>
      <c r="SX419" s="78"/>
      <c r="SY419" s="78"/>
      <c r="SZ419" s="78"/>
      <c r="TA419" s="78"/>
      <c r="TB419" s="78"/>
      <c r="TC419" s="78"/>
      <c r="TD419" s="78"/>
      <c r="TE419" s="78"/>
      <c r="TF419" s="78"/>
      <c r="TG419" s="78"/>
      <c r="TH419" s="78"/>
      <c r="TI419" s="78"/>
      <c r="TJ419" s="78"/>
      <c r="TK419" s="78"/>
      <c r="TL419" s="78"/>
      <c r="TM419" s="78"/>
      <c r="TN419" s="78"/>
      <c r="TO419" s="78"/>
      <c r="TP419" s="78"/>
      <c r="TQ419" s="78"/>
      <c r="TR419" s="78"/>
      <c r="TS419" s="78"/>
      <c r="TT419" s="78"/>
      <c r="TU419" s="78"/>
      <c r="TV419" s="78"/>
      <c r="TW419" s="78"/>
      <c r="TX419" s="78"/>
      <c r="TY419" s="78"/>
      <c r="TZ419" s="78"/>
      <c r="UA419" s="78"/>
      <c r="UB419" s="78"/>
      <c r="UC419" s="78"/>
      <c r="UD419" s="78"/>
      <c r="UE419" s="78"/>
      <c r="UF419" s="78"/>
      <c r="UG419" s="78"/>
      <c r="UH419" s="78"/>
      <c r="UI419" s="78"/>
      <c r="UJ419" s="78"/>
      <c r="UK419" s="78"/>
      <c r="UL419" s="78"/>
      <c r="UM419" s="78"/>
      <c r="UN419" s="78"/>
      <c r="UO419" s="78"/>
      <c r="UP419" s="78"/>
      <c r="UQ419" s="78"/>
      <c r="UR419" s="78"/>
      <c r="US419" s="78"/>
      <c r="UT419" s="78"/>
      <c r="UU419" s="78"/>
      <c r="UV419" s="78"/>
      <c r="UW419" s="78"/>
      <c r="UX419" s="78"/>
      <c r="UY419" s="78"/>
      <c r="UZ419" s="78"/>
      <c r="VA419" s="78"/>
      <c r="VB419" s="78"/>
      <c r="VC419" s="78"/>
      <c r="VD419" s="78"/>
      <c r="VE419" s="78"/>
      <c r="VF419" s="78"/>
      <c r="VG419" s="78"/>
      <c r="VH419" s="78"/>
      <c r="VI419" s="78"/>
      <c r="VJ419" s="78"/>
      <c r="VK419" s="78"/>
      <c r="VL419" s="78"/>
      <c r="VM419" s="78"/>
      <c r="VN419" s="78"/>
      <c r="VO419" s="78"/>
      <c r="VP419" s="78"/>
      <c r="VQ419" s="78"/>
      <c r="VR419" s="78"/>
      <c r="VS419" s="78"/>
      <c r="VT419" s="78"/>
      <c r="VU419" s="78"/>
      <c r="VV419" s="78"/>
      <c r="VW419" s="78"/>
      <c r="VX419" s="78"/>
      <c r="VY419" s="78"/>
      <c r="VZ419" s="78"/>
      <c r="WA419" s="78"/>
      <c r="WB419" s="78"/>
      <c r="WC419" s="78"/>
      <c r="WD419" s="78"/>
      <c r="WE419" s="78"/>
      <c r="WF419" s="78"/>
      <c r="WG419" s="78"/>
      <c r="WH419" s="78"/>
      <c r="WI419" s="78"/>
      <c r="WJ419" s="78"/>
      <c r="WK419" s="78"/>
      <c r="WL419" s="78"/>
      <c r="WM419" s="78"/>
      <c r="WN419" s="78"/>
      <c r="WO419" s="78"/>
      <c r="WP419" s="78"/>
      <c r="WQ419" s="78"/>
      <c r="WR419" s="78"/>
      <c r="WS419" s="78"/>
      <c r="WT419" s="78"/>
      <c r="WU419" s="78"/>
      <c r="WV419" s="78"/>
      <c r="WW419" s="78"/>
      <c r="WX419" s="78"/>
      <c r="WY419" s="78"/>
      <c r="WZ419" s="78"/>
      <c r="XA419" s="78"/>
      <c r="XB419" s="78"/>
      <c r="XC419" s="78"/>
      <c r="XD419" s="78"/>
      <c r="XE419" s="78"/>
      <c r="XF419" s="78"/>
      <c r="XG419" s="78"/>
      <c r="XH419" s="78"/>
      <c r="XI419" s="78"/>
      <c r="XJ419" s="78"/>
      <c r="XK419" s="78"/>
      <c r="XL419" s="78"/>
      <c r="XM419" s="78"/>
      <c r="XN419" s="78"/>
      <c r="XO419" s="78"/>
      <c r="XP419" s="78"/>
      <c r="XQ419" s="78"/>
      <c r="XR419" s="78"/>
      <c r="XS419" s="78"/>
      <c r="XT419" s="78"/>
      <c r="XU419" s="78"/>
      <c r="XV419" s="78"/>
      <c r="XW419" s="78"/>
      <c r="XX419" s="78"/>
      <c r="XY419" s="78"/>
      <c r="XZ419" s="78"/>
      <c r="YA419" s="78"/>
      <c r="YB419" s="78"/>
      <c r="YC419" s="78"/>
      <c r="YD419" s="78"/>
      <c r="YE419" s="78"/>
      <c r="YF419" s="78"/>
      <c r="YG419" s="78"/>
      <c r="YH419" s="78"/>
      <c r="YI419" s="78"/>
      <c r="YJ419" s="78"/>
      <c r="YK419" s="78"/>
      <c r="YL419" s="78"/>
      <c r="YM419" s="78"/>
      <c r="YN419" s="78"/>
      <c r="YO419" s="78"/>
      <c r="YP419" s="78"/>
      <c r="YQ419" s="78"/>
      <c r="YR419" s="78"/>
      <c r="YS419" s="78"/>
      <c r="YT419" s="78"/>
      <c r="YU419" s="78"/>
      <c r="YV419" s="78"/>
      <c r="YW419" s="78"/>
      <c r="YX419" s="78"/>
      <c r="YY419" s="78"/>
      <c r="YZ419" s="78"/>
      <c r="ZA419" s="78"/>
      <c r="ZB419" s="78"/>
      <c r="ZC419" s="78"/>
      <c r="ZD419" s="78"/>
      <c r="ZE419" s="78"/>
      <c r="ZF419" s="78"/>
      <c r="ZG419" s="78"/>
      <c r="ZH419" s="78"/>
      <c r="ZI419" s="78"/>
      <c r="ZJ419" s="78"/>
      <c r="ZK419" s="78"/>
      <c r="ZL419" s="78"/>
      <c r="ZM419" s="78"/>
      <c r="ZN419" s="78"/>
      <c r="ZO419" s="78"/>
      <c r="ZP419" s="78"/>
      <c r="ZQ419" s="78"/>
      <c r="ZR419" s="78"/>
      <c r="ZS419" s="78"/>
      <c r="ZT419" s="78"/>
      <c r="ZU419" s="78"/>
      <c r="ZV419" s="78"/>
      <c r="ZW419" s="78"/>
      <c r="ZX419" s="78"/>
      <c r="ZY419" s="78"/>
      <c r="ZZ419" s="78"/>
      <c r="AAA419" s="78"/>
      <c r="AAB419" s="78"/>
      <c r="AAC419" s="78"/>
      <c r="AAD419" s="78"/>
      <c r="AAE419" s="78"/>
      <c r="AAF419" s="78"/>
      <c r="AAG419" s="78"/>
      <c r="AAH419" s="78"/>
      <c r="AAI419" s="78"/>
      <c r="AAJ419" s="78"/>
      <c r="AAK419" s="78"/>
      <c r="AAL419" s="78"/>
      <c r="AAM419" s="78"/>
      <c r="AAN419" s="78"/>
      <c r="AAO419" s="78"/>
      <c r="AAP419" s="78"/>
      <c r="AAQ419" s="78"/>
      <c r="AAR419" s="78"/>
      <c r="AAS419" s="78"/>
      <c r="AAT419" s="78"/>
      <c r="AAU419" s="78"/>
      <c r="AAV419" s="78"/>
      <c r="AAW419" s="78"/>
      <c r="AAX419" s="78"/>
      <c r="AAY419" s="78"/>
      <c r="AAZ419" s="78"/>
      <c r="ABA419" s="78"/>
      <c r="ABB419" s="78"/>
      <c r="ABC419" s="78"/>
      <c r="ABD419" s="78"/>
      <c r="ABE419" s="78"/>
      <c r="ABF419" s="78"/>
      <c r="ABG419" s="78"/>
      <c r="ABH419" s="78"/>
      <c r="ABI419" s="78"/>
      <c r="ABJ419" s="78"/>
      <c r="ABK419" s="78"/>
      <c r="ABL419" s="78"/>
      <c r="ABM419" s="78"/>
      <c r="ABN419" s="78"/>
      <c r="ABO419" s="78"/>
      <c r="ABP419" s="78"/>
      <c r="ABQ419" s="78"/>
      <c r="ABR419" s="78"/>
      <c r="ABS419" s="78"/>
      <c r="ABT419" s="78"/>
      <c r="ABU419" s="78"/>
      <c r="ABV419" s="78"/>
      <c r="ABW419" s="78"/>
      <c r="ABX419" s="78"/>
      <c r="ABY419" s="78"/>
      <c r="ABZ419" s="78"/>
      <c r="ACA419" s="78"/>
      <c r="ACB419" s="78"/>
      <c r="ACC419" s="78"/>
      <c r="ACD419" s="78"/>
      <c r="ACE419" s="78"/>
      <c r="ACF419" s="78"/>
      <c r="ACG419" s="78"/>
      <c r="ACH419" s="78"/>
      <c r="ACI419" s="78"/>
      <c r="ACJ419" s="78"/>
      <c r="ACK419" s="78"/>
      <c r="ACL419" s="78"/>
      <c r="ACM419" s="78"/>
      <c r="ACN419" s="78"/>
      <c r="ACO419" s="78"/>
      <c r="ACP419" s="78"/>
      <c r="ACQ419" s="78"/>
      <c r="ACR419" s="78"/>
      <c r="ACS419" s="78"/>
      <c r="ACT419" s="78"/>
      <c r="ACU419" s="78"/>
      <c r="ACV419" s="78"/>
      <c r="ACW419" s="78"/>
      <c r="ACX419" s="78"/>
      <c r="ACY419" s="78"/>
      <c r="ACZ419" s="78"/>
      <c r="ADA419" s="78"/>
      <c r="ADB419" s="78"/>
      <c r="ADC419" s="78"/>
      <c r="ADD419" s="78"/>
      <c r="ADE419" s="78"/>
      <c r="ADF419" s="78"/>
      <c r="ADG419" s="78"/>
      <c r="ADH419" s="78"/>
      <c r="ADI419" s="78"/>
      <c r="ADJ419" s="78"/>
      <c r="ADK419" s="78"/>
      <c r="ADL419" s="78"/>
      <c r="ADM419" s="78"/>
      <c r="ADN419" s="78"/>
      <c r="ADO419" s="78"/>
      <c r="ADP419" s="78"/>
      <c r="ADQ419" s="78"/>
      <c r="ADR419" s="78"/>
      <c r="ADS419" s="78"/>
      <c r="ADT419" s="78"/>
      <c r="ADU419" s="78"/>
      <c r="ADV419" s="78"/>
      <c r="ADW419" s="78"/>
      <c r="ADX419" s="78"/>
      <c r="ADY419" s="78"/>
      <c r="ADZ419" s="78"/>
      <c r="AEA419" s="78"/>
      <c r="AEB419" s="78"/>
      <c r="AEC419" s="78"/>
      <c r="AED419" s="78"/>
      <c r="AEE419" s="78"/>
      <c r="AEF419" s="78"/>
      <c r="AEG419" s="78"/>
      <c r="AEH419" s="78"/>
      <c r="AEI419" s="78"/>
      <c r="AEJ419" s="78"/>
      <c r="AEK419" s="78"/>
      <c r="AEL419" s="78"/>
      <c r="AEM419" s="78"/>
      <c r="AEN419" s="78"/>
      <c r="AEO419" s="78"/>
      <c r="AEP419" s="78"/>
      <c r="AEQ419" s="78"/>
      <c r="AER419" s="78"/>
      <c r="AES419" s="78"/>
      <c r="AET419" s="78"/>
      <c r="AEU419" s="78"/>
      <c r="AEV419" s="78"/>
      <c r="AEW419" s="78"/>
      <c r="AEX419" s="78"/>
      <c r="AEY419" s="78"/>
      <c r="AEZ419" s="78"/>
      <c r="AFA419" s="78"/>
      <c r="AFB419" s="78"/>
      <c r="AFC419" s="78"/>
      <c r="AFD419" s="78"/>
      <c r="AFE419" s="78"/>
      <c r="AFF419" s="78"/>
      <c r="AFG419" s="78"/>
      <c r="AFH419" s="78"/>
      <c r="AFI419" s="78"/>
      <c r="AFJ419" s="78"/>
      <c r="AFK419" s="78"/>
      <c r="AFL419" s="78"/>
      <c r="AFM419" s="78"/>
      <c r="AFN419" s="78"/>
      <c r="AFO419" s="78"/>
      <c r="AFP419" s="78"/>
      <c r="AFQ419" s="78"/>
      <c r="AFR419" s="78"/>
      <c r="AFS419" s="78"/>
      <c r="AFT419" s="78"/>
      <c r="AFU419" s="78"/>
      <c r="AFV419" s="78"/>
      <c r="AFW419" s="78"/>
      <c r="AFX419" s="78"/>
      <c r="AFY419" s="78"/>
      <c r="AFZ419" s="78"/>
      <c r="AGA419" s="78"/>
      <c r="AGB419" s="78"/>
      <c r="AGC419" s="78"/>
      <c r="AGD419" s="78"/>
      <c r="AGE419" s="78"/>
      <c r="AGF419" s="78"/>
      <c r="AGG419" s="78"/>
      <c r="AGH419" s="78"/>
      <c r="AGI419" s="78"/>
      <c r="AGJ419" s="78"/>
      <c r="AGK419" s="78"/>
      <c r="AGL419" s="78"/>
      <c r="AGM419" s="78"/>
      <c r="AGN419" s="78"/>
      <c r="AGO419" s="78"/>
      <c r="AGP419" s="78"/>
      <c r="AGQ419" s="78"/>
      <c r="AGR419" s="78"/>
      <c r="AGS419" s="78"/>
      <c r="AGT419" s="78"/>
      <c r="AGU419" s="78"/>
      <c r="AGV419" s="78"/>
      <c r="AGW419" s="78"/>
      <c r="AGX419" s="78"/>
      <c r="AGY419" s="78"/>
      <c r="AGZ419" s="78"/>
      <c r="AHA419" s="78"/>
      <c r="AHB419" s="78"/>
      <c r="AHC419" s="78"/>
      <c r="AHD419" s="78"/>
      <c r="AHE419" s="78"/>
      <c r="AHF419" s="78"/>
      <c r="AHG419" s="78"/>
      <c r="AHH419" s="78"/>
      <c r="AHI419" s="78"/>
      <c r="AHJ419" s="78"/>
      <c r="AHK419" s="78"/>
      <c r="AHL419" s="78"/>
      <c r="AHM419" s="78"/>
      <c r="AHN419" s="78"/>
      <c r="AHO419" s="78"/>
      <c r="AHP419" s="78"/>
      <c r="AHQ419" s="78"/>
      <c r="AHR419" s="78"/>
      <c r="AHS419" s="78"/>
      <c r="AHT419" s="78"/>
      <c r="AHU419" s="78"/>
      <c r="AHV419" s="78"/>
      <c r="AHW419" s="78"/>
      <c r="AHX419" s="78"/>
      <c r="AHY419" s="78"/>
      <c r="AHZ419" s="78"/>
      <c r="AIA419" s="78"/>
      <c r="AIB419" s="78"/>
      <c r="AIC419" s="78"/>
      <c r="AID419" s="78"/>
      <c r="AIE419" s="78"/>
      <c r="AIF419" s="78"/>
      <c r="AIG419" s="78"/>
      <c r="AIH419" s="78"/>
      <c r="AII419" s="78"/>
      <c r="AIJ419" s="78"/>
      <c r="AIK419" s="78"/>
      <c r="AIL419" s="78"/>
      <c r="AIM419" s="78"/>
      <c r="AIN419" s="78"/>
      <c r="AIO419" s="78"/>
      <c r="AIP419" s="78"/>
      <c r="AIQ419" s="78"/>
      <c r="AIR419" s="78"/>
      <c r="AIS419" s="78"/>
      <c r="AIT419" s="78"/>
      <c r="AIU419" s="78"/>
      <c r="AIV419" s="78"/>
      <c r="AIW419" s="78"/>
      <c r="AIX419" s="78"/>
      <c r="AIY419" s="78"/>
      <c r="AIZ419" s="78"/>
      <c r="AJA419" s="78"/>
      <c r="AJB419" s="78"/>
      <c r="AJC419" s="78"/>
      <c r="AJD419" s="78"/>
      <c r="AJE419" s="78"/>
      <c r="AJF419" s="78"/>
      <c r="AJG419" s="78"/>
      <c r="AJH419" s="78"/>
      <c r="AJI419" s="78"/>
      <c r="AJJ419" s="78"/>
      <c r="AJK419" s="78"/>
      <c r="AJL419" s="78"/>
      <c r="AJM419" s="78"/>
      <c r="AJN419" s="78"/>
      <c r="AJO419" s="78"/>
      <c r="AJP419" s="78"/>
      <c r="AJQ419" s="78"/>
      <c r="AJR419" s="78"/>
      <c r="AJS419" s="78"/>
      <c r="AJT419" s="78"/>
      <c r="AJU419" s="78"/>
      <c r="AJV419" s="78"/>
      <c r="AJW419" s="78"/>
      <c r="AJX419" s="78"/>
      <c r="AJY419" s="78"/>
      <c r="AJZ419" s="78"/>
      <c r="AKA419" s="78"/>
      <c r="AKB419" s="78"/>
      <c r="AKC419" s="78"/>
      <c r="AKD419" s="78"/>
      <c r="AKE419" s="78"/>
      <c r="AKF419" s="78"/>
      <c r="AKG419" s="78"/>
      <c r="AKH419" s="78"/>
      <c r="AKI419" s="78"/>
      <c r="AKJ419" s="78"/>
      <c r="AKK419" s="78"/>
      <c r="AKL419" s="78"/>
      <c r="AKM419" s="78"/>
      <c r="AKN419" s="78"/>
      <c r="AKO419" s="78"/>
      <c r="AKP419" s="78"/>
      <c r="AKQ419" s="78"/>
      <c r="AKR419" s="78"/>
      <c r="AKS419" s="78"/>
      <c r="AKT419" s="78"/>
      <c r="AKU419" s="78"/>
      <c r="AKV419" s="78"/>
      <c r="AKW419" s="78"/>
      <c r="AKX419" s="78"/>
      <c r="AKY419" s="78"/>
      <c r="AKZ419" s="78"/>
      <c r="ALA419" s="78"/>
      <c r="ALB419" s="78"/>
      <c r="ALC419" s="78"/>
      <c r="ALD419" s="78"/>
      <c r="ALE419" s="78"/>
      <c r="ALF419" s="78"/>
      <c r="ALG419" s="78"/>
      <c r="ALH419" s="78"/>
      <c r="ALI419" s="78"/>
      <c r="ALJ419" s="78"/>
      <c r="ALK419" s="78"/>
      <c r="ALL419" s="78"/>
      <c r="ALM419" s="78"/>
      <c r="ALN419" s="78"/>
      <c r="ALO419" s="78"/>
      <c r="ALP419" s="78"/>
      <c r="ALQ419" s="78"/>
      <c r="ALR419" s="78"/>
      <c r="ALS419" s="78"/>
      <c r="ALT419" s="78"/>
      <c r="ALU419" s="78"/>
      <c r="ALV419" s="78"/>
      <c r="ALW419" s="78"/>
      <c r="ALX419" s="78"/>
      <c r="ALY419" s="78"/>
      <c r="ALZ419" s="78"/>
      <c r="AMA419" s="78"/>
      <c r="AMB419" s="78"/>
      <c r="AMC419" s="78"/>
      <c r="AMD419" s="78"/>
      <c r="AME419" s="78"/>
      <c r="AMF419" s="78"/>
      <c r="AMG419" s="78"/>
      <c r="AMH419" s="78"/>
      <c r="AMI419" s="78"/>
      <c r="AMJ419" s="78"/>
      <c r="AMK419" s="78"/>
      <c r="AML419" s="78"/>
      <c r="AMM419" s="78"/>
      <c r="AMN419" s="78"/>
      <c r="AMO419" s="78"/>
      <c r="AMP419" s="78"/>
      <c r="AMQ419" s="78"/>
      <c r="AMR419" s="78"/>
      <c r="AMS419" s="78"/>
      <c r="AMT419" s="78"/>
      <c r="AMU419" s="78"/>
      <c r="AMV419" s="78"/>
      <c r="AMW419" s="78"/>
      <c r="AMX419" s="78"/>
      <c r="AMY419" s="78"/>
      <c r="AMZ419" s="78"/>
      <c r="ANA419" s="78"/>
      <c r="ANB419" s="78"/>
      <c r="ANC419" s="78"/>
      <c r="AND419" s="78"/>
      <c r="ANE419" s="78"/>
      <c r="ANF419" s="78"/>
      <c r="ANG419" s="78"/>
      <c r="ANH419" s="78"/>
      <c r="ANI419" s="78"/>
      <c r="ANJ419" s="78"/>
      <c r="ANK419" s="78"/>
      <c r="ANL419" s="78"/>
      <c r="ANM419" s="78"/>
      <c r="ANN419" s="78"/>
      <c r="ANO419" s="78"/>
      <c r="ANP419" s="78"/>
      <c r="ANQ419" s="78"/>
      <c r="ANR419" s="78"/>
      <c r="ANS419" s="78"/>
      <c r="ANT419" s="78"/>
      <c r="ANU419" s="78"/>
      <c r="ANV419" s="78"/>
      <c r="ANW419" s="78"/>
      <c r="ANX419" s="78"/>
      <c r="ANY419" s="78"/>
      <c r="ANZ419" s="78"/>
      <c r="AOA419" s="78"/>
      <c r="AOB419" s="78"/>
      <c r="AOC419" s="78"/>
      <c r="AOD419" s="78"/>
      <c r="AOE419" s="78"/>
      <c r="AOF419" s="78"/>
      <c r="AOG419" s="78"/>
      <c r="AOH419" s="78"/>
      <c r="AOI419" s="78"/>
      <c r="AOJ419" s="78"/>
      <c r="AOK419" s="78"/>
      <c r="AOL419" s="78"/>
      <c r="AOM419" s="78"/>
      <c r="AON419" s="78"/>
      <c r="AOO419" s="78"/>
      <c r="AOP419" s="78"/>
      <c r="AOQ419" s="78"/>
      <c r="AOR419" s="78"/>
      <c r="AOS419" s="78"/>
      <c r="AOT419" s="78"/>
      <c r="AOU419" s="78"/>
      <c r="AOV419" s="78"/>
      <c r="AOW419" s="78"/>
      <c r="AOX419" s="78"/>
      <c r="AOY419" s="78"/>
      <c r="AOZ419" s="78"/>
      <c r="APA419" s="78"/>
      <c r="APB419" s="78"/>
      <c r="APC419" s="78"/>
      <c r="APD419" s="78"/>
      <c r="APE419" s="78"/>
      <c r="APF419" s="78"/>
      <c r="APG419" s="78"/>
      <c r="APH419" s="78"/>
      <c r="API419" s="78"/>
      <c r="APJ419" s="78"/>
      <c r="APK419" s="78"/>
      <c r="APL419" s="78"/>
      <c r="APM419" s="78"/>
      <c r="APN419" s="78"/>
      <c r="APO419" s="78"/>
      <c r="APP419" s="78"/>
      <c r="APQ419" s="78"/>
      <c r="APR419" s="78"/>
      <c r="APS419" s="78"/>
      <c r="APT419" s="78"/>
      <c r="APU419" s="78"/>
      <c r="APV419" s="78"/>
      <c r="APW419" s="78"/>
      <c r="APX419" s="78"/>
      <c r="APY419" s="78"/>
      <c r="APZ419" s="78"/>
      <c r="AQA419" s="78"/>
      <c r="AQB419" s="78"/>
      <c r="AQC419" s="78"/>
      <c r="AQD419" s="78"/>
      <c r="AQE419" s="78"/>
      <c r="AQF419" s="78"/>
      <c r="AQG419" s="78"/>
      <c r="AQH419" s="78"/>
      <c r="AQI419" s="78"/>
      <c r="AQJ419" s="78"/>
      <c r="AQK419" s="78"/>
      <c r="AQL419" s="78"/>
      <c r="AQM419" s="78"/>
      <c r="AQN419" s="78"/>
      <c r="AQO419" s="78"/>
      <c r="AQP419" s="78"/>
      <c r="AQQ419" s="78"/>
      <c r="AQR419" s="78"/>
      <c r="AQS419" s="78"/>
      <c r="AQT419" s="78"/>
      <c r="AQU419" s="78"/>
      <c r="AQV419" s="78"/>
      <c r="AQW419" s="78"/>
      <c r="AQX419" s="78"/>
      <c r="AQY419" s="78"/>
      <c r="AQZ419" s="78"/>
      <c r="ARA419" s="78"/>
      <c r="ARB419" s="78"/>
      <c r="ARC419" s="78"/>
      <c r="ARD419" s="78"/>
      <c r="ARE419" s="78"/>
      <c r="ARF419" s="78"/>
      <c r="ARG419" s="78"/>
      <c r="ARH419" s="78"/>
      <c r="ARI419" s="78"/>
      <c r="ARJ419" s="78"/>
      <c r="ARK419" s="78"/>
      <c r="ARL419" s="78"/>
      <c r="ARM419" s="78"/>
      <c r="ARN419" s="78"/>
      <c r="ARO419" s="78"/>
      <c r="ARP419" s="78"/>
      <c r="ARQ419" s="78"/>
      <c r="ARR419" s="78"/>
      <c r="ARS419" s="78"/>
      <c r="ART419" s="78"/>
      <c r="ARU419" s="78"/>
      <c r="ARV419" s="78"/>
      <c r="ARW419" s="78"/>
      <c r="ARX419" s="78"/>
      <c r="ARY419" s="78"/>
      <c r="ARZ419" s="78"/>
      <c r="ASA419" s="78"/>
      <c r="ASB419" s="78"/>
      <c r="ASC419" s="78"/>
      <c r="ASD419" s="78"/>
      <c r="ASE419" s="78"/>
      <c r="ASF419" s="78"/>
      <c r="ASG419" s="78"/>
      <c r="ASH419" s="78"/>
      <c r="ASI419" s="78"/>
      <c r="ASJ419" s="78"/>
      <c r="ASK419" s="78"/>
      <c r="ASL419" s="78"/>
      <c r="ASM419" s="78"/>
      <c r="ASN419" s="78"/>
      <c r="ASO419" s="78"/>
      <c r="ASP419" s="78"/>
      <c r="ASQ419" s="78"/>
      <c r="ASR419" s="78"/>
      <c r="ASS419" s="78"/>
      <c r="AST419" s="78"/>
      <c r="ASU419" s="78"/>
      <c r="ASV419" s="78"/>
      <c r="ASW419" s="78"/>
      <c r="ASX419" s="78"/>
      <c r="ASY419" s="78"/>
      <c r="ASZ419" s="78"/>
      <c r="ATA419" s="78"/>
      <c r="ATB419" s="78"/>
      <c r="ATC419" s="78"/>
      <c r="ATD419" s="78"/>
      <c r="ATE419" s="78"/>
      <c r="ATF419" s="78"/>
      <c r="ATG419" s="78"/>
      <c r="ATH419" s="78"/>
      <c r="ATI419" s="78"/>
      <c r="ATJ419" s="78"/>
      <c r="ATK419" s="78"/>
      <c r="ATL419" s="78"/>
      <c r="ATM419" s="78"/>
      <c r="ATN419" s="78"/>
      <c r="ATO419" s="78"/>
      <c r="ATP419" s="78"/>
      <c r="ATQ419" s="78"/>
      <c r="ATR419" s="78"/>
      <c r="ATS419" s="78"/>
      <c r="ATT419" s="78"/>
      <c r="ATU419" s="78"/>
      <c r="ATV419" s="78"/>
      <c r="ATW419" s="78"/>
      <c r="ATX419" s="78"/>
      <c r="ATY419" s="78"/>
      <c r="ATZ419" s="78"/>
      <c r="AUA419" s="78"/>
      <c r="AUB419" s="78"/>
      <c r="AUC419" s="78"/>
      <c r="AUD419" s="78"/>
      <c r="AUE419" s="78"/>
      <c r="AUF419" s="78"/>
      <c r="AUG419" s="78"/>
      <c r="AUH419" s="78"/>
      <c r="AUI419" s="78"/>
      <c r="AUJ419" s="78"/>
      <c r="AUK419" s="78"/>
      <c r="AUL419" s="78"/>
      <c r="AUM419" s="78"/>
      <c r="AUN419" s="78"/>
      <c r="AUO419" s="78"/>
      <c r="AUP419" s="78"/>
      <c r="AUQ419" s="78"/>
      <c r="AUR419" s="78"/>
      <c r="AUS419" s="78"/>
      <c r="AUT419" s="78"/>
      <c r="AUU419" s="78"/>
      <c r="AUV419" s="78"/>
      <c r="AUW419" s="78"/>
      <c r="AUX419" s="78"/>
      <c r="AUY419" s="78"/>
      <c r="AUZ419" s="78"/>
      <c r="AVA419" s="78"/>
      <c r="AVB419" s="78"/>
      <c r="AVC419" s="78"/>
      <c r="AVD419" s="78"/>
      <c r="AVE419" s="78"/>
      <c r="AVF419" s="78"/>
      <c r="AVG419" s="78"/>
      <c r="AVH419" s="78"/>
      <c r="AVI419" s="78"/>
      <c r="AVJ419" s="78"/>
      <c r="AVK419" s="78"/>
      <c r="AVL419" s="78"/>
      <c r="AVM419" s="78"/>
      <c r="AVN419" s="78"/>
      <c r="AVO419" s="78"/>
      <c r="AVP419" s="78"/>
      <c r="AVQ419" s="78"/>
      <c r="AVR419" s="78"/>
      <c r="AVS419" s="78"/>
      <c r="AVT419" s="78"/>
      <c r="AVU419" s="78"/>
      <c r="AVV419" s="78"/>
      <c r="AVW419" s="78"/>
      <c r="AVX419" s="78"/>
      <c r="AVY419" s="78"/>
      <c r="AVZ419" s="78"/>
      <c r="AWA419" s="78"/>
      <c r="AWB419" s="78"/>
      <c r="AWC419" s="78"/>
      <c r="AWD419" s="78"/>
      <c r="AWE419" s="78"/>
      <c r="AWF419" s="78"/>
      <c r="AWG419" s="78"/>
      <c r="AWH419" s="78"/>
      <c r="AWI419" s="78"/>
      <c r="AWJ419" s="78"/>
      <c r="AWK419" s="78"/>
      <c r="AWL419" s="78"/>
      <c r="AWM419" s="78"/>
      <c r="AWN419" s="78"/>
      <c r="AWO419" s="78"/>
      <c r="AWP419" s="78"/>
      <c r="AWQ419" s="78"/>
      <c r="AWR419" s="78"/>
      <c r="AWS419" s="78"/>
      <c r="AWT419" s="78"/>
      <c r="AWU419" s="78"/>
      <c r="AWV419" s="78"/>
      <c r="AWW419" s="78"/>
      <c r="AWX419" s="78"/>
      <c r="AWY419" s="78"/>
      <c r="AWZ419" s="78"/>
      <c r="AXA419" s="78"/>
      <c r="AXB419" s="78"/>
      <c r="AXC419" s="78"/>
      <c r="AXD419" s="78"/>
      <c r="AXE419" s="78"/>
      <c r="AXF419" s="78"/>
      <c r="AXG419" s="78"/>
      <c r="AXH419" s="78"/>
      <c r="AXI419" s="78"/>
      <c r="AXJ419" s="78"/>
      <c r="AXK419" s="78"/>
      <c r="AXL419" s="78"/>
      <c r="AXM419" s="78"/>
      <c r="AXN419" s="78"/>
      <c r="AXO419" s="78"/>
      <c r="AXP419" s="78"/>
      <c r="AXQ419" s="78"/>
      <c r="AXR419" s="78"/>
      <c r="AXS419" s="78"/>
      <c r="AXT419" s="78"/>
      <c r="AXU419" s="78"/>
      <c r="AXV419" s="78"/>
      <c r="AXW419" s="78"/>
      <c r="AXX419" s="78"/>
      <c r="AXY419" s="78"/>
      <c r="AXZ419" s="78"/>
      <c r="AYA419" s="78"/>
      <c r="AYB419" s="78"/>
      <c r="AYC419" s="78"/>
      <c r="AYD419" s="78"/>
      <c r="AYE419" s="78"/>
      <c r="AYF419" s="78"/>
      <c r="AYG419" s="78"/>
      <c r="AYH419" s="78"/>
      <c r="AYI419" s="78"/>
      <c r="AYJ419" s="78"/>
      <c r="AYK419" s="78"/>
      <c r="AYL419" s="78"/>
      <c r="AYM419" s="78"/>
      <c r="AYN419" s="78"/>
      <c r="AYO419" s="78"/>
      <c r="AYP419" s="78"/>
      <c r="AYQ419" s="78"/>
      <c r="AYR419" s="78"/>
      <c r="AYS419" s="78"/>
      <c r="AYT419" s="78"/>
      <c r="AYU419" s="78"/>
      <c r="AYV419" s="78"/>
      <c r="AYW419" s="78"/>
      <c r="AYX419" s="78"/>
      <c r="AYY419" s="78"/>
      <c r="AYZ419" s="78"/>
      <c r="AZA419" s="78"/>
      <c r="AZB419" s="78"/>
      <c r="AZC419" s="78"/>
      <c r="AZD419" s="78"/>
      <c r="AZE419" s="78"/>
      <c r="AZF419" s="78"/>
      <c r="AZG419" s="78"/>
      <c r="AZH419" s="78"/>
      <c r="AZI419" s="78"/>
      <c r="AZJ419" s="78"/>
      <c r="AZK419" s="78"/>
      <c r="AZL419" s="78"/>
      <c r="AZM419" s="78"/>
      <c r="AZN419" s="78"/>
      <c r="AZO419" s="78"/>
      <c r="AZP419" s="78"/>
      <c r="AZQ419" s="78"/>
      <c r="AZR419" s="78"/>
      <c r="AZS419" s="78"/>
      <c r="AZT419" s="78"/>
      <c r="AZU419" s="78"/>
      <c r="AZV419" s="78"/>
      <c r="AZW419" s="78"/>
      <c r="AZX419" s="78"/>
      <c r="AZY419" s="78"/>
      <c r="AZZ419" s="78"/>
      <c r="BAA419" s="78"/>
      <c r="BAB419" s="78"/>
      <c r="BAC419" s="78"/>
      <c r="BAD419" s="78"/>
      <c r="BAE419" s="78"/>
      <c r="BAF419" s="78"/>
      <c r="BAG419" s="78"/>
      <c r="BAH419" s="78"/>
      <c r="BAI419" s="78"/>
      <c r="BAJ419" s="78"/>
      <c r="BAK419" s="78"/>
      <c r="BAL419" s="78"/>
      <c r="BAM419" s="78"/>
      <c r="BAN419" s="78"/>
      <c r="BAO419" s="78"/>
      <c r="BAP419" s="78"/>
      <c r="BAQ419" s="78"/>
      <c r="BAR419" s="78"/>
      <c r="BAS419" s="78"/>
      <c r="BAT419" s="78"/>
      <c r="BAU419" s="78"/>
      <c r="BAV419" s="78"/>
      <c r="BAW419" s="78"/>
      <c r="BAX419" s="78"/>
      <c r="BAY419" s="78"/>
      <c r="BAZ419" s="78"/>
      <c r="BBA419" s="78"/>
      <c r="BBB419" s="78"/>
      <c r="BBC419" s="78"/>
      <c r="BBD419" s="78"/>
      <c r="BBE419" s="78"/>
      <c r="BBF419" s="78"/>
      <c r="BBG419" s="78"/>
      <c r="BBH419" s="78"/>
      <c r="BBI419" s="78"/>
      <c r="BBJ419" s="78"/>
      <c r="BBK419" s="78"/>
      <c r="BBL419" s="78"/>
      <c r="BBM419" s="78"/>
      <c r="BBN419" s="78"/>
      <c r="BBO419" s="78"/>
      <c r="BBP419" s="78"/>
      <c r="BBQ419" s="78"/>
      <c r="BBR419" s="78"/>
      <c r="BBS419" s="78"/>
      <c r="BBT419" s="78"/>
      <c r="BBU419" s="78"/>
      <c r="BBV419" s="78"/>
      <c r="BBW419" s="78"/>
      <c r="BBX419" s="78"/>
      <c r="BBY419" s="78"/>
      <c r="BBZ419" s="78"/>
      <c r="BCA419" s="78"/>
      <c r="BCB419" s="78"/>
      <c r="BCC419" s="78"/>
      <c r="BCD419" s="78"/>
      <c r="BCE419" s="78"/>
      <c r="BCF419" s="78"/>
      <c r="BCG419" s="78"/>
      <c r="BCH419" s="78"/>
      <c r="BCI419" s="78"/>
      <c r="BCJ419" s="78"/>
      <c r="BCK419" s="78"/>
      <c r="BCL419" s="78"/>
      <c r="BCM419" s="78"/>
      <c r="BCN419" s="78"/>
      <c r="BCO419" s="78"/>
      <c r="BCP419" s="78"/>
      <c r="BCQ419" s="78"/>
      <c r="BCR419" s="78"/>
      <c r="BCS419" s="78"/>
      <c r="BCT419" s="78"/>
      <c r="BCU419" s="78"/>
      <c r="BCV419" s="78"/>
      <c r="BCW419" s="78"/>
      <c r="BCX419" s="78"/>
      <c r="BCY419" s="78"/>
      <c r="BCZ419" s="78"/>
      <c r="BDA419" s="78"/>
      <c r="BDB419" s="78"/>
      <c r="BDC419" s="78"/>
      <c r="BDD419" s="78"/>
      <c r="BDE419" s="78"/>
      <c r="BDF419" s="78"/>
      <c r="BDG419" s="78"/>
      <c r="BDH419" s="78"/>
      <c r="BDI419" s="78"/>
      <c r="BDJ419" s="78"/>
      <c r="BDK419" s="78"/>
      <c r="BDL419" s="78"/>
      <c r="BDM419" s="78"/>
      <c r="BDN419" s="78"/>
      <c r="BDO419" s="78"/>
      <c r="BDP419" s="78"/>
      <c r="BDQ419" s="78"/>
      <c r="BDR419" s="78"/>
      <c r="BDS419" s="78"/>
      <c r="BDT419" s="78"/>
      <c r="BDU419" s="78"/>
      <c r="BDV419" s="78"/>
      <c r="BDW419" s="78"/>
      <c r="BDX419" s="78"/>
      <c r="BDY419" s="78"/>
      <c r="BDZ419" s="78"/>
      <c r="BEA419" s="78"/>
      <c r="BEB419" s="78"/>
      <c r="BEC419" s="78"/>
      <c r="BED419" s="78"/>
      <c r="BEE419" s="78"/>
      <c r="BEF419" s="78"/>
      <c r="BEG419" s="78"/>
      <c r="BEH419" s="78"/>
      <c r="BEI419" s="78"/>
      <c r="BEJ419" s="78"/>
      <c r="BEK419" s="78"/>
      <c r="BEL419" s="78"/>
      <c r="BEM419" s="78"/>
      <c r="BEN419" s="78"/>
      <c r="BEO419" s="78"/>
      <c r="BEP419" s="78"/>
      <c r="BEQ419" s="78"/>
      <c r="BER419" s="78"/>
      <c r="BES419" s="78"/>
      <c r="BET419" s="78"/>
      <c r="BEU419" s="78"/>
      <c r="BEV419" s="78"/>
      <c r="BEW419" s="78"/>
      <c r="BEX419" s="78"/>
      <c r="BEY419" s="78"/>
      <c r="BEZ419" s="78"/>
      <c r="BFA419" s="78"/>
      <c r="BFB419" s="78"/>
      <c r="BFC419" s="78"/>
      <c r="BFD419" s="78"/>
      <c r="BFE419" s="78"/>
      <c r="BFF419" s="78"/>
      <c r="BFG419" s="78"/>
      <c r="BFH419" s="78"/>
      <c r="BFI419" s="78"/>
      <c r="BFJ419" s="78"/>
      <c r="BFK419" s="78"/>
      <c r="BFL419" s="78"/>
      <c r="BFM419" s="78"/>
      <c r="BFN419" s="78"/>
      <c r="BFO419" s="78"/>
      <c r="BFP419" s="78"/>
      <c r="BFQ419" s="78"/>
      <c r="BFR419" s="78"/>
      <c r="BFS419" s="78"/>
      <c r="BFT419" s="78"/>
      <c r="BFU419" s="78"/>
      <c r="BFV419" s="78"/>
      <c r="BFW419" s="78"/>
      <c r="BFX419" s="78"/>
      <c r="BFY419" s="78"/>
      <c r="BFZ419" s="78"/>
      <c r="BGA419" s="78"/>
      <c r="BGB419" s="78"/>
      <c r="BGC419" s="78"/>
      <c r="BGD419" s="78"/>
      <c r="BGE419" s="78"/>
      <c r="BGF419" s="78"/>
      <c r="BGG419" s="78"/>
      <c r="BGH419" s="78"/>
      <c r="BGI419" s="78"/>
      <c r="BGJ419" s="78"/>
      <c r="BGK419" s="78"/>
      <c r="BGL419" s="78"/>
      <c r="BGM419" s="78"/>
      <c r="BGN419" s="78"/>
      <c r="BGO419" s="78"/>
      <c r="BGP419" s="78"/>
      <c r="BGQ419" s="78"/>
      <c r="BGR419" s="78"/>
      <c r="BGS419" s="78"/>
      <c r="BGT419" s="78"/>
      <c r="BGU419" s="78"/>
      <c r="BGV419" s="78"/>
      <c r="BGW419" s="78"/>
      <c r="BGX419" s="78"/>
      <c r="BGY419" s="78"/>
      <c r="BGZ419" s="78"/>
      <c r="BHA419" s="78"/>
      <c r="BHB419" s="78"/>
      <c r="BHC419" s="78"/>
      <c r="BHD419" s="78"/>
      <c r="BHE419" s="78"/>
      <c r="BHF419" s="78"/>
      <c r="BHG419" s="78"/>
      <c r="BHH419" s="78"/>
      <c r="BHI419" s="78"/>
      <c r="BHJ419" s="78"/>
      <c r="BHK419" s="78"/>
      <c r="BHL419" s="78"/>
      <c r="BHM419" s="78"/>
      <c r="BHN419" s="78"/>
      <c r="BHO419" s="78"/>
      <c r="BHP419" s="78"/>
      <c r="BHQ419" s="78"/>
      <c r="BHR419" s="78"/>
      <c r="BHS419" s="78"/>
      <c r="BHT419" s="78"/>
      <c r="BHU419" s="78"/>
      <c r="BHV419" s="78"/>
      <c r="BHW419" s="78"/>
      <c r="BHX419" s="78"/>
      <c r="BHY419" s="78"/>
      <c r="BHZ419" s="78"/>
      <c r="BIA419" s="78"/>
      <c r="BIB419" s="78"/>
      <c r="BIC419" s="78"/>
      <c r="BID419" s="78"/>
      <c r="BIE419" s="78"/>
      <c r="BIF419" s="78"/>
      <c r="BIG419" s="78"/>
      <c r="BIH419" s="78"/>
      <c r="BII419" s="78"/>
      <c r="BIJ419" s="78"/>
      <c r="BIK419" s="78"/>
      <c r="BIL419" s="78"/>
      <c r="BIM419" s="78"/>
      <c r="BIN419" s="78"/>
      <c r="BIO419" s="78"/>
      <c r="BIP419" s="78"/>
      <c r="BIQ419" s="78"/>
      <c r="BIR419" s="78"/>
      <c r="BIS419" s="78"/>
      <c r="BIT419" s="78"/>
      <c r="BIU419" s="78"/>
      <c r="BIV419" s="78"/>
      <c r="BIW419" s="78"/>
      <c r="BIX419" s="78"/>
      <c r="BIY419" s="78"/>
      <c r="BIZ419" s="78"/>
      <c r="BJA419" s="78"/>
      <c r="BJB419" s="78"/>
      <c r="BJC419" s="78"/>
      <c r="BJD419" s="78"/>
      <c r="BJE419" s="78"/>
      <c r="BJF419" s="78"/>
      <c r="BJG419" s="78"/>
      <c r="BJH419" s="78"/>
      <c r="BJI419" s="78"/>
      <c r="BJJ419" s="78"/>
      <c r="BJK419" s="78"/>
      <c r="BJL419" s="78"/>
      <c r="BJM419" s="78"/>
      <c r="BJN419" s="78"/>
      <c r="BJO419" s="78"/>
      <c r="BJP419" s="78"/>
      <c r="BJQ419" s="78"/>
      <c r="BJR419" s="78"/>
      <c r="BJS419" s="78"/>
      <c r="BJT419" s="78"/>
      <c r="BJU419" s="78"/>
      <c r="BJV419" s="78"/>
      <c r="BJW419" s="78"/>
      <c r="BJX419" s="78"/>
      <c r="BJY419" s="78"/>
      <c r="BJZ419" s="78"/>
      <c r="BKA419" s="78"/>
      <c r="BKB419" s="78"/>
      <c r="BKC419" s="78"/>
      <c r="BKD419" s="78"/>
      <c r="BKE419" s="78"/>
      <c r="BKF419" s="78"/>
      <c r="BKG419" s="78"/>
      <c r="BKH419" s="78"/>
      <c r="BKI419" s="78"/>
      <c r="BKJ419" s="78"/>
      <c r="BKK419" s="78"/>
      <c r="BKL419" s="78"/>
      <c r="BKM419" s="78"/>
      <c r="BKN419" s="78"/>
      <c r="BKO419" s="78"/>
      <c r="BKP419" s="78"/>
      <c r="BKQ419" s="78"/>
      <c r="BKR419" s="78"/>
      <c r="BKS419" s="78"/>
      <c r="BKT419" s="78"/>
      <c r="BKU419" s="78"/>
      <c r="BKV419" s="78"/>
      <c r="BKW419" s="78"/>
      <c r="BKX419" s="78"/>
      <c r="BKY419" s="78"/>
      <c r="BKZ419" s="78"/>
      <c r="BLA419" s="78"/>
      <c r="BLB419" s="78"/>
      <c r="BLC419" s="78"/>
      <c r="BLD419" s="78"/>
      <c r="BLE419" s="78"/>
      <c r="BLF419" s="78"/>
      <c r="BLG419" s="78"/>
      <c r="BLH419" s="78"/>
      <c r="BLI419" s="78"/>
      <c r="BLJ419" s="78"/>
      <c r="BLK419" s="78"/>
      <c r="BLL419" s="78"/>
      <c r="BLM419" s="78"/>
      <c r="BLN419" s="78"/>
      <c r="BLO419" s="78"/>
      <c r="BLP419" s="78"/>
      <c r="BLQ419" s="78"/>
      <c r="BLR419" s="78"/>
      <c r="BLS419" s="78"/>
      <c r="BLT419" s="78"/>
      <c r="BLU419" s="78"/>
      <c r="BLV419" s="78"/>
      <c r="BLW419" s="78"/>
      <c r="BLX419" s="78"/>
      <c r="BLY419" s="78"/>
      <c r="BLZ419" s="78"/>
      <c r="BMA419" s="78"/>
      <c r="BMB419" s="78"/>
      <c r="BMC419" s="78"/>
      <c r="BMD419" s="78"/>
      <c r="BME419" s="78"/>
      <c r="BMF419" s="78"/>
      <c r="BMG419" s="78"/>
      <c r="BMH419" s="78"/>
      <c r="BMI419" s="78"/>
      <c r="BMJ419" s="78"/>
      <c r="BMK419" s="78"/>
      <c r="BML419" s="78"/>
      <c r="BMM419" s="78"/>
      <c r="BMN419" s="78"/>
      <c r="BMO419" s="78"/>
      <c r="BMP419" s="78"/>
      <c r="BMQ419" s="78"/>
      <c r="BMR419" s="78"/>
      <c r="BMS419" s="78"/>
      <c r="BMT419" s="78"/>
      <c r="BMU419" s="78"/>
      <c r="BMV419" s="78"/>
      <c r="BMW419" s="78"/>
      <c r="BMX419" s="78"/>
      <c r="BMY419" s="78"/>
      <c r="BMZ419" s="78"/>
      <c r="BNA419" s="78"/>
      <c r="BNB419" s="78"/>
      <c r="BNC419" s="78"/>
      <c r="BND419" s="78"/>
      <c r="BNE419" s="78"/>
      <c r="BNF419" s="78"/>
      <c r="BNG419" s="78"/>
      <c r="BNH419" s="78"/>
      <c r="BNI419" s="78"/>
      <c r="BNJ419" s="78"/>
      <c r="BNK419" s="78"/>
      <c r="BNL419" s="78"/>
      <c r="BNM419" s="78"/>
      <c r="BNN419" s="78"/>
      <c r="BNO419" s="78"/>
      <c r="BNP419" s="78"/>
      <c r="BNQ419" s="78"/>
      <c r="BNR419" s="78"/>
      <c r="BNS419" s="78"/>
      <c r="BNT419" s="78"/>
      <c r="BNU419" s="78"/>
      <c r="BNV419" s="78"/>
      <c r="BNW419" s="78"/>
      <c r="BNX419" s="78"/>
      <c r="BNY419" s="78"/>
      <c r="BNZ419" s="78"/>
      <c r="BOA419" s="78"/>
      <c r="BOB419" s="78"/>
      <c r="BOC419" s="78"/>
      <c r="BOD419" s="78"/>
      <c r="BOE419" s="78"/>
      <c r="BOF419" s="78"/>
      <c r="BOG419" s="78"/>
      <c r="BOH419" s="78"/>
      <c r="BOI419" s="78"/>
      <c r="BOJ419" s="78"/>
      <c r="BOK419" s="78"/>
      <c r="BOL419" s="78"/>
      <c r="BOM419" s="78"/>
      <c r="BON419" s="78"/>
      <c r="BOO419" s="78"/>
      <c r="BOP419" s="78"/>
      <c r="BOQ419" s="78"/>
      <c r="BOR419" s="78"/>
      <c r="BOS419" s="78"/>
      <c r="BOT419" s="78"/>
      <c r="BOU419" s="78"/>
      <c r="BOV419" s="78"/>
      <c r="BOW419" s="78"/>
      <c r="BOX419" s="78"/>
      <c r="BOY419" s="78"/>
      <c r="BOZ419" s="78"/>
      <c r="BPA419" s="78"/>
      <c r="BPB419" s="78"/>
      <c r="BPC419" s="78"/>
      <c r="BPD419" s="78"/>
      <c r="BPE419" s="78"/>
      <c r="BPF419" s="78"/>
      <c r="BPG419" s="78"/>
      <c r="BPH419" s="78"/>
      <c r="BPI419" s="78"/>
      <c r="BPJ419" s="78"/>
      <c r="BPK419" s="78"/>
      <c r="BPL419" s="78"/>
      <c r="BPM419" s="78"/>
      <c r="BPN419" s="78"/>
      <c r="BPO419" s="78"/>
      <c r="BPP419" s="78"/>
      <c r="BPQ419" s="78"/>
      <c r="BPR419" s="78"/>
      <c r="BPS419" s="78"/>
      <c r="BPT419" s="78"/>
      <c r="BPU419" s="78"/>
      <c r="BPV419" s="78"/>
      <c r="BPW419" s="78"/>
      <c r="BPX419" s="78"/>
      <c r="BPY419" s="78"/>
      <c r="BPZ419" s="78"/>
      <c r="BQA419" s="78"/>
      <c r="BQB419" s="78"/>
      <c r="BQC419" s="78"/>
      <c r="BQD419" s="78"/>
      <c r="BQE419" s="78"/>
      <c r="BQF419" s="78"/>
      <c r="BQG419" s="78"/>
      <c r="BQH419" s="78"/>
      <c r="BQI419" s="78"/>
      <c r="BQJ419" s="78"/>
      <c r="BQK419" s="78"/>
      <c r="BQL419" s="78"/>
      <c r="BQM419" s="78"/>
      <c r="BQN419" s="78"/>
      <c r="BQO419" s="78"/>
      <c r="BQP419" s="78"/>
      <c r="BQQ419" s="78"/>
      <c r="BQR419" s="78"/>
      <c r="BQS419" s="78"/>
      <c r="BQT419" s="78"/>
      <c r="BQU419" s="78"/>
      <c r="BQV419" s="78"/>
      <c r="BQW419" s="78"/>
      <c r="BQX419" s="78"/>
      <c r="BQY419" s="78"/>
      <c r="BQZ419" s="78"/>
      <c r="BRA419" s="78"/>
      <c r="BRB419" s="78"/>
      <c r="BRC419" s="78"/>
      <c r="BRD419" s="78"/>
      <c r="BRE419" s="78"/>
      <c r="BRF419" s="78"/>
      <c r="BRG419" s="78"/>
      <c r="BRH419" s="78"/>
      <c r="BRI419" s="78"/>
      <c r="BRJ419" s="78"/>
      <c r="BRK419" s="78"/>
      <c r="BRL419" s="78"/>
      <c r="BRM419" s="78"/>
      <c r="BRN419" s="78"/>
      <c r="BRO419" s="78"/>
      <c r="BRP419" s="78"/>
      <c r="BRQ419" s="78"/>
      <c r="BRR419" s="78"/>
      <c r="BRS419" s="78"/>
      <c r="BRT419" s="78"/>
      <c r="BRU419" s="78"/>
      <c r="BRV419" s="78"/>
      <c r="BRW419" s="78"/>
      <c r="BRX419" s="78"/>
      <c r="BRY419" s="78"/>
      <c r="BRZ419" s="78"/>
      <c r="BSA419" s="78"/>
      <c r="BSB419" s="78"/>
      <c r="BSC419" s="78"/>
      <c r="BSD419" s="78"/>
      <c r="BSE419" s="78"/>
      <c r="BSF419" s="78"/>
      <c r="BSG419" s="78"/>
      <c r="BSH419" s="78"/>
      <c r="BSI419" s="78"/>
      <c r="BSJ419" s="78"/>
      <c r="BSK419" s="78"/>
      <c r="BSL419" s="78"/>
      <c r="BSM419" s="78"/>
      <c r="BSN419" s="78"/>
      <c r="BSO419" s="78"/>
      <c r="BSP419" s="78"/>
      <c r="BSQ419" s="78"/>
      <c r="BSR419" s="78"/>
      <c r="BSS419" s="78"/>
      <c r="BST419" s="78"/>
      <c r="BSU419" s="78"/>
      <c r="BSV419" s="78"/>
      <c r="BSW419" s="78"/>
      <c r="BSX419" s="78"/>
      <c r="BSY419" s="78"/>
      <c r="BSZ419" s="78"/>
      <c r="BTA419" s="78"/>
      <c r="BTB419" s="78"/>
      <c r="BTC419" s="78"/>
      <c r="BTD419" s="78"/>
      <c r="BTE419" s="78"/>
      <c r="BTF419" s="78"/>
      <c r="BTG419" s="78"/>
      <c r="BTH419" s="78"/>
      <c r="BTI419" s="78"/>
      <c r="BTJ419" s="78"/>
      <c r="BTK419" s="78"/>
      <c r="BTL419" s="78"/>
      <c r="BTM419" s="78"/>
      <c r="BTN419" s="78"/>
      <c r="BTO419" s="78"/>
      <c r="BTP419" s="78"/>
      <c r="BTQ419" s="78"/>
      <c r="BTR419" s="78"/>
      <c r="BTS419" s="78"/>
      <c r="BTT419" s="78"/>
      <c r="BTU419" s="78"/>
      <c r="BTV419" s="78"/>
      <c r="BTW419" s="78"/>
      <c r="BTX419" s="78"/>
      <c r="BTY419" s="78"/>
      <c r="BTZ419" s="78"/>
      <c r="BUA419" s="78"/>
      <c r="BUB419" s="78"/>
      <c r="BUC419" s="78"/>
      <c r="BUD419" s="78"/>
      <c r="BUE419" s="78"/>
      <c r="BUF419" s="78"/>
      <c r="BUG419" s="78"/>
      <c r="BUH419" s="78"/>
      <c r="BUI419" s="78"/>
      <c r="BUJ419" s="78"/>
      <c r="BUK419" s="78"/>
      <c r="BUL419" s="78"/>
      <c r="BUM419" s="78"/>
      <c r="BUN419" s="78"/>
      <c r="BUO419" s="78"/>
      <c r="BUP419" s="78"/>
      <c r="BUQ419" s="78"/>
      <c r="BUR419" s="78"/>
      <c r="BUS419" s="78"/>
      <c r="BUT419" s="78"/>
      <c r="BUU419" s="78"/>
      <c r="BUV419" s="78"/>
      <c r="BUW419" s="78"/>
      <c r="BUX419" s="78"/>
      <c r="BUY419" s="78"/>
      <c r="BUZ419" s="78"/>
      <c r="BVA419" s="78"/>
      <c r="BVB419" s="78"/>
      <c r="BVC419" s="78"/>
      <c r="BVD419" s="78"/>
      <c r="BVE419" s="78"/>
      <c r="BVF419" s="78"/>
      <c r="BVG419" s="78"/>
      <c r="BVH419" s="78"/>
      <c r="BVI419" s="78"/>
      <c r="BVJ419" s="78"/>
      <c r="BVK419" s="78"/>
      <c r="BVL419" s="78"/>
      <c r="BVM419" s="78"/>
      <c r="BVN419" s="78"/>
      <c r="BVO419" s="78"/>
      <c r="BVP419" s="78"/>
      <c r="BVQ419" s="78"/>
      <c r="BVR419" s="78"/>
      <c r="BVS419" s="78"/>
      <c r="BVT419" s="78"/>
      <c r="BVU419" s="78"/>
      <c r="BVV419" s="78"/>
      <c r="BVW419" s="78"/>
      <c r="BVX419" s="78"/>
      <c r="BVY419" s="78"/>
      <c r="BVZ419" s="78"/>
      <c r="BWA419" s="78"/>
      <c r="BWB419" s="78"/>
      <c r="BWC419" s="78"/>
      <c r="BWD419" s="78"/>
      <c r="BWE419" s="78"/>
      <c r="BWF419" s="78"/>
      <c r="BWG419" s="78"/>
      <c r="BWH419" s="78"/>
      <c r="BWI419" s="78"/>
      <c r="BWJ419" s="78"/>
      <c r="BWK419" s="78"/>
      <c r="BWL419" s="78"/>
      <c r="BWM419" s="78"/>
      <c r="BWN419" s="78"/>
      <c r="BWO419" s="78"/>
      <c r="BWP419" s="78"/>
      <c r="BWQ419" s="78"/>
      <c r="BWR419" s="78"/>
      <c r="BWS419" s="78"/>
      <c r="BWT419" s="78"/>
      <c r="BWU419" s="78"/>
      <c r="BWV419" s="78"/>
      <c r="BWW419" s="78"/>
      <c r="BWX419" s="78"/>
      <c r="BWY419" s="78"/>
      <c r="BWZ419" s="78"/>
      <c r="BXA419" s="78"/>
      <c r="BXB419" s="78"/>
      <c r="BXC419" s="78"/>
      <c r="BXD419" s="78"/>
      <c r="BXE419" s="78"/>
      <c r="BXF419" s="78"/>
      <c r="BXG419" s="78"/>
      <c r="BXH419" s="78"/>
      <c r="BXI419" s="78"/>
      <c r="BXJ419" s="78"/>
      <c r="BXK419" s="78"/>
      <c r="BXL419" s="78"/>
      <c r="BXM419" s="78"/>
      <c r="BXN419" s="78"/>
      <c r="BXO419" s="78"/>
      <c r="BXP419" s="78"/>
      <c r="BXQ419" s="78"/>
      <c r="BXR419" s="78"/>
      <c r="BXS419" s="78"/>
      <c r="BXT419" s="78"/>
      <c r="BXU419" s="78"/>
      <c r="BXV419" s="78"/>
      <c r="BXW419" s="78"/>
      <c r="BXX419" s="78"/>
      <c r="BXY419" s="78"/>
      <c r="BXZ419" s="78"/>
      <c r="BYA419" s="78"/>
      <c r="BYB419" s="78"/>
      <c r="BYC419" s="78"/>
      <c r="BYD419" s="78"/>
      <c r="BYE419" s="78"/>
      <c r="BYF419" s="78"/>
      <c r="BYG419" s="78"/>
      <c r="BYH419" s="78"/>
      <c r="BYI419" s="78"/>
      <c r="BYJ419" s="78"/>
      <c r="BYK419" s="78"/>
      <c r="BYL419" s="78"/>
      <c r="BYM419" s="78"/>
      <c r="BYN419" s="78"/>
      <c r="BYO419" s="78"/>
      <c r="BYP419" s="78"/>
      <c r="BYQ419" s="78"/>
      <c r="BYR419" s="78"/>
      <c r="BYS419" s="78"/>
      <c r="BYT419" s="78"/>
      <c r="BYU419" s="78"/>
      <c r="BYV419" s="78"/>
      <c r="BYW419" s="78"/>
      <c r="BYX419" s="78"/>
      <c r="BYY419" s="78"/>
      <c r="BYZ419" s="78"/>
      <c r="BZA419" s="78"/>
      <c r="BZB419" s="78"/>
      <c r="BZC419" s="78"/>
      <c r="BZD419" s="78"/>
      <c r="BZE419" s="78"/>
      <c r="BZF419" s="78"/>
      <c r="BZG419" s="78"/>
      <c r="BZH419" s="78"/>
      <c r="BZI419" s="78"/>
      <c r="BZJ419" s="78"/>
      <c r="BZK419" s="78"/>
      <c r="BZL419" s="78"/>
      <c r="BZM419" s="78"/>
      <c r="BZN419" s="78"/>
      <c r="BZO419" s="78"/>
      <c r="BZP419" s="78"/>
      <c r="BZQ419" s="78"/>
      <c r="BZR419" s="78"/>
      <c r="BZS419" s="78"/>
      <c r="BZT419" s="78"/>
      <c r="BZU419" s="78"/>
      <c r="BZV419" s="78"/>
      <c r="BZW419" s="78"/>
      <c r="BZX419" s="78"/>
      <c r="BZY419" s="78"/>
      <c r="BZZ419" s="78"/>
      <c r="CAA419" s="78"/>
      <c r="CAB419" s="78"/>
      <c r="CAC419" s="78"/>
      <c r="CAD419" s="78"/>
      <c r="CAE419" s="78"/>
      <c r="CAF419" s="78"/>
      <c r="CAG419" s="78"/>
      <c r="CAH419" s="78"/>
      <c r="CAI419" s="78"/>
      <c r="CAJ419" s="78"/>
      <c r="CAK419" s="78"/>
      <c r="CAL419" s="78"/>
      <c r="CAM419" s="78"/>
      <c r="CAN419" s="78"/>
      <c r="CAO419" s="78"/>
      <c r="CAP419" s="78"/>
      <c r="CAQ419" s="78"/>
      <c r="CAR419" s="78"/>
      <c r="CAS419" s="78"/>
      <c r="CAT419" s="78"/>
      <c r="CAU419" s="78"/>
      <c r="CAV419" s="78"/>
      <c r="CAW419" s="78"/>
      <c r="CAX419" s="78"/>
      <c r="CAY419" s="78"/>
      <c r="CAZ419" s="78"/>
      <c r="CBA419" s="78"/>
      <c r="CBB419" s="78"/>
      <c r="CBC419" s="78"/>
      <c r="CBD419" s="78"/>
      <c r="CBE419" s="78"/>
      <c r="CBF419" s="78"/>
      <c r="CBG419" s="78"/>
      <c r="CBH419" s="78"/>
      <c r="CBI419" s="78"/>
      <c r="CBJ419" s="78"/>
      <c r="CBK419" s="78"/>
      <c r="CBL419" s="78"/>
      <c r="CBM419" s="78"/>
      <c r="CBN419" s="78"/>
      <c r="CBO419" s="78"/>
      <c r="CBP419" s="78"/>
      <c r="CBQ419" s="78"/>
      <c r="CBR419" s="78"/>
      <c r="CBS419" s="78"/>
      <c r="CBT419" s="78"/>
      <c r="CBU419" s="78"/>
      <c r="CBV419" s="78"/>
      <c r="CBW419" s="78"/>
      <c r="CBX419" s="78"/>
      <c r="CBY419" s="78"/>
      <c r="CBZ419" s="78"/>
      <c r="CCA419" s="78"/>
      <c r="CCB419" s="78"/>
      <c r="CCC419" s="78"/>
      <c r="CCD419" s="78"/>
      <c r="CCE419" s="78"/>
      <c r="CCF419" s="78"/>
      <c r="CCG419" s="78"/>
      <c r="CCH419" s="78"/>
      <c r="CCI419" s="78"/>
      <c r="CCJ419" s="78"/>
      <c r="CCK419" s="78"/>
      <c r="CCL419" s="78"/>
      <c r="CCM419" s="78"/>
      <c r="CCN419" s="78"/>
      <c r="CCO419" s="78"/>
      <c r="CCP419" s="78"/>
      <c r="CCQ419" s="78"/>
      <c r="CCR419" s="78"/>
      <c r="CCS419" s="78"/>
      <c r="CCT419" s="78"/>
      <c r="CCU419" s="78"/>
      <c r="CCV419" s="78"/>
      <c r="CCW419" s="78"/>
      <c r="CCX419" s="78"/>
      <c r="CCY419" s="78"/>
      <c r="CCZ419" s="78"/>
      <c r="CDA419" s="78"/>
      <c r="CDB419" s="78"/>
      <c r="CDC419" s="78"/>
      <c r="CDD419" s="78"/>
      <c r="CDE419" s="78"/>
      <c r="CDF419" s="78"/>
      <c r="CDG419" s="78"/>
      <c r="CDH419" s="78"/>
      <c r="CDI419" s="78"/>
      <c r="CDJ419" s="78"/>
      <c r="CDK419" s="78"/>
      <c r="CDL419" s="78"/>
      <c r="CDM419" s="78"/>
      <c r="CDN419" s="78"/>
      <c r="CDO419" s="78"/>
      <c r="CDP419" s="78"/>
      <c r="CDQ419" s="78"/>
      <c r="CDR419" s="78"/>
      <c r="CDS419" s="78"/>
      <c r="CDT419" s="78"/>
      <c r="CDU419" s="78"/>
      <c r="CDV419" s="78"/>
      <c r="CDW419" s="78"/>
      <c r="CDX419" s="78"/>
      <c r="CDY419" s="78"/>
      <c r="CDZ419" s="78"/>
      <c r="CEA419" s="78"/>
      <c r="CEB419" s="78"/>
      <c r="CEC419" s="78"/>
      <c r="CED419" s="78"/>
      <c r="CEE419" s="78"/>
      <c r="CEF419" s="78"/>
      <c r="CEG419" s="78"/>
      <c r="CEH419" s="78"/>
      <c r="CEI419" s="78"/>
      <c r="CEJ419" s="78"/>
      <c r="CEK419" s="78"/>
      <c r="CEL419" s="78"/>
      <c r="CEM419" s="78"/>
      <c r="CEN419" s="78"/>
      <c r="CEO419" s="78"/>
      <c r="CEP419" s="78"/>
      <c r="CEQ419" s="78"/>
      <c r="CER419" s="78"/>
      <c r="CES419" s="78"/>
      <c r="CET419" s="78"/>
      <c r="CEU419" s="78"/>
      <c r="CEV419" s="78"/>
      <c r="CEW419" s="78"/>
      <c r="CEX419" s="78"/>
      <c r="CEY419" s="78"/>
      <c r="CEZ419" s="78"/>
      <c r="CFA419" s="78"/>
      <c r="CFB419" s="78"/>
      <c r="CFC419" s="78"/>
      <c r="CFD419" s="78"/>
      <c r="CFE419" s="78"/>
      <c r="CFF419" s="78"/>
      <c r="CFG419" s="78"/>
      <c r="CFH419" s="78"/>
      <c r="CFI419" s="78"/>
      <c r="CFJ419" s="78"/>
      <c r="CFK419" s="78"/>
      <c r="CFL419" s="78"/>
      <c r="CFM419" s="78"/>
      <c r="CFN419" s="78"/>
      <c r="CFO419" s="78"/>
      <c r="CFP419" s="78"/>
      <c r="CFQ419" s="78"/>
      <c r="CFR419" s="78"/>
      <c r="CFS419" s="78"/>
      <c r="CFT419" s="78"/>
      <c r="CFU419" s="78"/>
      <c r="CFV419" s="78"/>
      <c r="CFW419" s="78"/>
      <c r="CFX419" s="78"/>
      <c r="CFY419" s="78"/>
      <c r="CFZ419" s="78"/>
      <c r="CGA419" s="78"/>
      <c r="CGB419" s="78"/>
      <c r="CGC419" s="78"/>
      <c r="CGD419" s="78"/>
      <c r="CGE419" s="78"/>
      <c r="CGF419" s="78"/>
      <c r="CGG419" s="78"/>
      <c r="CGH419" s="78"/>
      <c r="CGI419" s="78"/>
      <c r="CGJ419" s="78"/>
      <c r="CGK419" s="78"/>
      <c r="CGL419" s="78"/>
      <c r="CGM419" s="78"/>
      <c r="CGN419" s="78"/>
      <c r="CGO419" s="78"/>
      <c r="CGP419" s="78"/>
      <c r="CGQ419" s="78"/>
      <c r="CGR419" s="78"/>
      <c r="CGS419" s="78"/>
      <c r="CGT419" s="78"/>
      <c r="CGU419" s="78"/>
      <c r="CGV419" s="78"/>
      <c r="CGW419" s="78"/>
      <c r="CGX419" s="78"/>
      <c r="CGY419" s="78"/>
      <c r="CGZ419" s="78"/>
      <c r="CHA419" s="78"/>
      <c r="CHB419" s="78"/>
      <c r="CHC419" s="78"/>
      <c r="CHD419" s="78"/>
      <c r="CHE419" s="78"/>
      <c r="CHF419" s="78"/>
      <c r="CHG419" s="78"/>
      <c r="CHH419" s="78"/>
      <c r="CHI419" s="78"/>
      <c r="CHJ419" s="78"/>
      <c r="CHK419" s="78"/>
      <c r="CHL419" s="78"/>
      <c r="CHM419" s="78"/>
      <c r="CHN419" s="78"/>
      <c r="CHO419" s="78"/>
      <c r="CHP419" s="78"/>
      <c r="CHQ419" s="78"/>
      <c r="CHR419" s="78"/>
      <c r="CHS419" s="78"/>
      <c r="CHT419" s="78"/>
      <c r="CHU419" s="78"/>
      <c r="CHV419" s="78"/>
      <c r="CHW419" s="78"/>
      <c r="CHX419" s="78"/>
      <c r="CHY419" s="78"/>
      <c r="CHZ419" s="78"/>
      <c r="CIA419" s="78"/>
      <c r="CIB419" s="78"/>
      <c r="CIC419" s="78"/>
      <c r="CID419" s="78"/>
      <c r="CIE419" s="78"/>
      <c r="CIF419" s="78"/>
      <c r="CIG419" s="78"/>
      <c r="CIH419" s="78"/>
      <c r="CII419" s="78"/>
      <c r="CIJ419" s="78"/>
      <c r="CIK419" s="78"/>
      <c r="CIL419" s="78"/>
      <c r="CIM419" s="78"/>
      <c r="CIN419" s="78"/>
      <c r="CIO419" s="78"/>
      <c r="CIP419" s="78"/>
      <c r="CIQ419" s="78"/>
      <c r="CIR419" s="78"/>
      <c r="CIS419" s="78"/>
      <c r="CIT419" s="78"/>
      <c r="CIU419" s="78"/>
      <c r="CIV419" s="78"/>
      <c r="CIW419" s="78"/>
      <c r="CIX419" s="78"/>
      <c r="CIY419" s="78"/>
      <c r="CIZ419" s="78"/>
      <c r="CJA419" s="78"/>
      <c r="CJB419" s="78"/>
      <c r="CJC419" s="78"/>
      <c r="CJD419" s="78"/>
      <c r="CJE419" s="78"/>
      <c r="CJF419" s="78"/>
      <c r="CJG419" s="78"/>
      <c r="CJH419" s="78"/>
      <c r="CJI419" s="78"/>
      <c r="CJJ419" s="78"/>
      <c r="CJK419" s="78"/>
      <c r="CJL419" s="78"/>
      <c r="CJM419" s="78"/>
      <c r="CJN419" s="78"/>
      <c r="CJO419" s="78"/>
      <c r="CJP419" s="78"/>
      <c r="CJQ419" s="78"/>
      <c r="CJR419" s="78"/>
      <c r="CJS419" s="78"/>
      <c r="CJT419" s="78"/>
      <c r="CJU419" s="78"/>
      <c r="CJV419" s="78"/>
      <c r="CJW419" s="78"/>
      <c r="CJX419" s="78"/>
      <c r="CJY419" s="78"/>
      <c r="CJZ419" s="78"/>
      <c r="CKA419" s="78"/>
      <c r="CKB419" s="78"/>
      <c r="CKC419" s="78"/>
      <c r="CKD419" s="78"/>
      <c r="CKE419" s="78"/>
      <c r="CKF419" s="78"/>
      <c r="CKG419" s="78"/>
      <c r="CKH419" s="78"/>
      <c r="CKI419" s="78"/>
      <c r="CKJ419" s="78"/>
      <c r="CKK419" s="78"/>
      <c r="CKL419" s="78"/>
      <c r="CKM419" s="78"/>
      <c r="CKN419" s="78"/>
      <c r="CKO419" s="78"/>
      <c r="CKP419" s="78"/>
      <c r="CKQ419" s="78"/>
      <c r="CKR419" s="78"/>
      <c r="CKS419" s="78"/>
      <c r="CKT419" s="78"/>
      <c r="CKU419" s="78"/>
      <c r="CKV419" s="78"/>
      <c r="CKW419" s="78"/>
      <c r="CKX419" s="78"/>
      <c r="CKY419" s="78"/>
      <c r="CKZ419" s="78"/>
      <c r="CLA419" s="78"/>
      <c r="CLB419" s="78"/>
      <c r="CLC419" s="78"/>
      <c r="CLD419" s="78"/>
      <c r="CLE419" s="78"/>
      <c r="CLF419" s="78"/>
      <c r="CLG419" s="78"/>
      <c r="CLH419" s="78"/>
      <c r="CLI419" s="78"/>
      <c r="CLJ419" s="78"/>
      <c r="CLK419" s="78"/>
      <c r="CLL419" s="78"/>
      <c r="CLM419" s="78"/>
      <c r="CLN419" s="78"/>
      <c r="CLO419" s="78"/>
      <c r="CLP419" s="78"/>
      <c r="CLQ419" s="78"/>
      <c r="CLR419" s="78"/>
      <c r="CLS419" s="78"/>
      <c r="CLT419" s="78"/>
      <c r="CLU419" s="78"/>
      <c r="CLV419" s="78"/>
      <c r="CLW419" s="78"/>
      <c r="CLX419" s="78"/>
      <c r="CLY419" s="78"/>
      <c r="CLZ419" s="78"/>
      <c r="CMA419" s="78"/>
      <c r="CMB419" s="78"/>
      <c r="CMC419" s="78"/>
      <c r="CMD419" s="78"/>
      <c r="CME419" s="78"/>
      <c r="CMF419" s="78"/>
      <c r="CMG419" s="78"/>
      <c r="CMH419" s="78"/>
      <c r="CMI419" s="78"/>
      <c r="CMJ419" s="78"/>
      <c r="CMK419" s="78"/>
      <c r="CML419" s="78"/>
      <c r="CMM419" s="78"/>
      <c r="CMN419" s="78"/>
      <c r="CMO419" s="78"/>
      <c r="CMP419" s="78"/>
      <c r="CMQ419" s="78"/>
      <c r="CMR419" s="78"/>
      <c r="CMS419" s="78"/>
      <c r="CMT419" s="78"/>
      <c r="CMU419" s="78"/>
      <c r="CMV419" s="78"/>
      <c r="CMW419" s="78"/>
      <c r="CMX419" s="78"/>
      <c r="CMY419" s="78"/>
      <c r="CMZ419" s="78"/>
      <c r="CNA419" s="78"/>
      <c r="CNB419" s="78"/>
      <c r="CNC419" s="78"/>
      <c r="CND419" s="78"/>
      <c r="CNE419" s="78"/>
      <c r="CNF419" s="78"/>
      <c r="CNG419" s="78"/>
      <c r="CNH419" s="78"/>
      <c r="CNI419" s="78"/>
      <c r="CNJ419" s="78"/>
      <c r="CNK419" s="78"/>
      <c r="CNL419" s="78"/>
      <c r="CNM419" s="78"/>
      <c r="CNN419" s="78"/>
      <c r="CNO419" s="78"/>
      <c r="CNP419" s="78"/>
      <c r="CNQ419" s="78"/>
      <c r="CNR419" s="78"/>
      <c r="CNS419" s="78"/>
      <c r="CNT419" s="78"/>
      <c r="CNU419" s="78"/>
      <c r="CNV419" s="78"/>
      <c r="CNW419" s="78"/>
      <c r="CNX419" s="78"/>
      <c r="CNY419" s="78"/>
      <c r="CNZ419" s="78"/>
      <c r="COA419" s="78"/>
      <c r="COB419" s="78"/>
      <c r="COC419" s="78"/>
      <c r="COD419" s="78"/>
      <c r="COE419" s="78"/>
      <c r="COF419" s="78"/>
      <c r="COG419" s="78"/>
      <c r="COH419" s="78"/>
      <c r="COI419" s="78"/>
      <c r="COJ419" s="78"/>
      <c r="COK419" s="78"/>
      <c r="COL419" s="78"/>
      <c r="COM419" s="78"/>
      <c r="CON419" s="78"/>
      <c r="COO419" s="78"/>
      <c r="COP419" s="78"/>
      <c r="COQ419" s="78"/>
      <c r="COR419" s="78"/>
      <c r="COS419" s="78"/>
      <c r="COT419" s="78"/>
      <c r="COU419" s="78"/>
      <c r="COV419" s="78"/>
      <c r="COW419" s="78"/>
      <c r="COX419" s="78"/>
      <c r="COY419" s="78"/>
      <c r="COZ419" s="78"/>
      <c r="CPA419" s="78"/>
      <c r="CPB419" s="78"/>
      <c r="CPC419" s="78"/>
      <c r="CPD419" s="78"/>
      <c r="CPE419" s="78"/>
      <c r="CPF419" s="78"/>
      <c r="CPG419" s="78"/>
      <c r="CPH419" s="78"/>
      <c r="CPI419" s="78"/>
      <c r="CPJ419" s="78"/>
      <c r="CPK419" s="78"/>
      <c r="CPL419" s="78"/>
      <c r="CPM419" s="78"/>
      <c r="CPN419" s="78"/>
      <c r="CPO419" s="78"/>
      <c r="CPP419" s="78"/>
      <c r="CPQ419" s="78"/>
      <c r="CPR419" s="78"/>
      <c r="CPS419" s="78"/>
      <c r="CPT419" s="78"/>
      <c r="CPU419" s="78"/>
      <c r="CPV419" s="78"/>
      <c r="CPW419" s="78"/>
      <c r="CPX419" s="78"/>
      <c r="CPY419" s="78"/>
      <c r="CPZ419" s="78"/>
      <c r="CQA419" s="78"/>
      <c r="CQB419" s="78"/>
      <c r="CQC419" s="78"/>
      <c r="CQD419" s="78"/>
      <c r="CQE419" s="78"/>
      <c r="CQF419" s="78"/>
      <c r="CQG419" s="78"/>
      <c r="CQH419" s="78"/>
      <c r="CQI419" s="78"/>
      <c r="CQJ419" s="78"/>
      <c r="CQK419" s="78"/>
      <c r="CQL419" s="78"/>
      <c r="CQM419" s="78"/>
      <c r="CQN419" s="78"/>
      <c r="CQO419" s="78"/>
      <c r="CQP419" s="78"/>
      <c r="CQQ419" s="78"/>
      <c r="CQR419" s="78"/>
      <c r="CQS419" s="78"/>
      <c r="CQT419" s="78"/>
      <c r="CQU419" s="78"/>
      <c r="CQV419" s="78"/>
      <c r="CQW419" s="78"/>
      <c r="CQX419" s="78"/>
      <c r="CQY419" s="78"/>
      <c r="CQZ419" s="78"/>
      <c r="CRA419" s="78"/>
      <c r="CRB419" s="78"/>
      <c r="CRC419" s="78"/>
      <c r="CRD419" s="78"/>
      <c r="CRE419" s="78"/>
      <c r="CRF419" s="78"/>
      <c r="CRG419" s="78"/>
      <c r="CRH419" s="78"/>
      <c r="CRI419" s="78"/>
      <c r="CRJ419" s="78"/>
      <c r="CRK419" s="78"/>
      <c r="CRL419" s="78"/>
      <c r="CRM419" s="78"/>
      <c r="CRN419" s="78"/>
      <c r="CRO419" s="78"/>
      <c r="CRP419" s="78"/>
      <c r="CRQ419" s="78"/>
      <c r="CRR419" s="78"/>
      <c r="CRS419" s="78"/>
      <c r="CRT419" s="78"/>
      <c r="CRU419" s="78"/>
      <c r="CRV419" s="78"/>
      <c r="CRW419" s="78"/>
      <c r="CRX419" s="78"/>
      <c r="CRY419" s="78"/>
      <c r="CRZ419" s="78"/>
      <c r="CSA419" s="78"/>
      <c r="CSB419" s="78"/>
      <c r="CSC419" s="78"/>
      <c r="CSD419" s="78"/>
      <c r="CSE419" s="78"/>
      <c r="CSF419" s="78"/>
      <c r="CSG419" s="78"/>
      <c r="CSH419" s="78"/>
      <c r="CSI419" s="78"/>
      <c r="CSJ419" s="78"/>
      <c r="CSK419" s="78"/>
      <c r="CSL419" s="78"/>
      <c r="CSM419" s="78"/>
      <c r="CSN419" s="78"/>
      <c r="CSO419" s="78"/>
      <c r="CSP419" s="78"/>
      <c r="CSQ419" s="78"/>
      <c r="CSR419" s="78"/>
      <c r="CSS419" s="78"/>
      <c r="CST419" s="78"/>
      <c r="CSU419" s="78"/>
      <c r="CSV419" s="78"/>
      <c r="CSW419" s="78"/>
      <c r="CSX419" s="78"/>
      <c r="CSY419" s="78"/>
      <c r="CSZ419" s="78"/>
      <c r="CTA419" s="78"/>
      <c r="CTB419" s="78"/>
      <c r="CTC419" s="78"/>
      <c r="CTD419" s="78"/>
      <c r="CTE419" s="78"/>
      <c r="CTF419" s="78"/>
      <c r="CTG419" s="78"/>
      <c r="CTH419" s="78"/>
      <c r="CTI419" s="78"/>
      <c r="CTJ419" s="78"/>
      <c r="CTK419" s="78"/>
      <c r="CTL419" s="78"/>
      <c r="CTM419" s="78"/>
      <c r="CTN419" s="78"/>
      <c r="CTO419" s="78"/>
      <c r="CTP419" s="78"/>
      <c r="CTQ419" s="78"/>
      <c r="CTR419" s="78"/>
      <c r="CTS419" s="78"/>
      <c r="CTT419" s="78"/>
      <c r="CTU419" s="78"/>
      <c r="CTV419" s="78"/>
      <c r="CTW419" s="78"/>
      <c r="CTX419" s="78"/>
      <c r="CTY419" s="78"/>
      <c r="CTZ419" s="78"/>
      <c r="CUA419" s="78"/>
      <c r="CUB419" s="78"/>
      <c r="CUC419" s="78"/>
      <c r="CUD419" s="78"/>
      <c r="CUE419" s="78"/>
      <c r="CUF419" s="78"/>
      <c r="CUG419" s="78"/>
      <c r="CUH419" s="78"/>
      <c r="CUI419" s="78"/>
      <c r="CUJ419" s="78"/>
      <c r="CUK419" s="78"/>
      <c r="CUL419" s="78"/>
      <c r="CUM419" s="78"/>
      <c r="CUN419" s="78"/>
      <c r="CUO419" s="78"/>
      <c r="CUP419" s="78"/>
      <c r="CUQ419" s="78"/>
      <c r="CUR419" s="78"/>
      <c r="CUS419" s="78"/>
      <c r="CUT419" s="78"/>
      <c r="CUU419" s="78"/>
      <c r="CUV419" s="78"/>
      <c r="CUW419" s="78"/>
      <c r="CUX419" s="78"/>
      <c r="CUY419" s="78"/>
      <c r="CUZ419" s="78"/>
      <c r="CVA419" s="78"/>
      <c r="CVB419" s="78"/>
      <c r="CVC419" s="78"/>
      <c r="CVD419" s="78"/>
      <c r="CVE419" s="78"/>
      <c r="CVF419" s="78"/>
      <c r="CVG419" s="78"/>
      <c r="CVH419" s="78"/>
      <c r="CVI419" s="78"/>
      <c r="CVJ419" s="78"/>
      <c r="CVK419" s="78"/>
      <c r="CVL419" s="78"/>
      <c r="CVM419" s="78"/>
      <c r="CVN419" s="78"/>
      <c r="CVO419" s="78"/>
      <c r="CVP419" s="78"/>
      <c r="CVQ419" s="78"/>
      <c r="CVR419" s="78"/>
      <c r="CVS419" s="78"/>
      <c r="CVT419" s="78"/>
      <c r="CVU419" s="78"/>
      <c r="CVV419" s="78"/>
      <c r="CVW419" s="78"/>
      <c r="CVX419" s="78"/>
      <c r="CVY419" s="78"/>
      <c r="CVZ419" s="78"/>
      <c r="CWA419" s="78"/>
      <c r="CWB419" s="78"/>
      <c r="CWC419" s="78"/>
      <c r="CWD419" s="78"/>
      <c r="CWE419" s="78"/>
      <c r="CWF419" s="78"/>
      <c r="CWG419" s="78"/>
      <c r="CWH419" s="78"/>
      <c r="CWI419" s="78"/>
      <c r="CWJ419" s="78"/>
      <c r="CWK419" s="78"/>
      <c r="CWL419" s="78"/>
      <c r="CWM419" s="78"/>
      <c r="CWN419" s="78"/>
      <c r="CWO419" s="78"/>
      <c r="CWP419" s="78"/>
      <c r="CWQ419" s="78"/>
      <c r="CWR419" s="78"/>
      <c r="CWS419" s="78"/>
      <c r="CWT419" s="78"/>
      <c r="CWU419" s="78"/>
      <c r="CWV419" s="78"/>
      <c r="CWW419" s="78"/>
      <c r="CWX419" s="78"/>
      <c r="CWY419" s="78"/>
      <c r="CWZ419" s="78"/>
      <c r="CXA419" s="78"/>
      <c r="CXB419" s="78"/>
      <c r="CXC419" s="78"/>
      <c r="CXD419" s="78"/>
      <c r="CXE419" s="78"/>
      <c r="CXF419" s="78"/>
      <c r="CXG419" s="78"/>
      <c r="CXH419" s="78"/>
      <c r="CXI419" s="78"/>
      <c r="CXJ419" s="78"/>
      <c r="CXK419" s="78"/>
      <c r="CXL419" s="78"/>
      <c r="CXM419" s="78"/>
      <c r="CXN419" s="78"/>
      <c r="CXO419" s="78"/>
      <c r="CXP419" s="78"/>
      <c r="CXQ419" s="78"/>
      <c r="CXR419" s="78"/>
      <c r="CXS419" s="78"/>
      <c r="CXT419" s="78"/>
      <c r="CXU419" s="78"/>
      <c r="CXV419" s="78"/>
      <c r="CXW419" s="78"/>
      <c r="CXX419" s="78"/>
      <c r="CXY419" s="78"/>
      <c r="CXZ419" s="78"/>
      <c r="CYA419" s="78"/>
      <c r="CYB419" s="78"/>
      <c r="CYC419" s="78"/>
      <c r="CYD419" s="78"/>
      <c r="CYE419" s="78"/>
      <c r="CYF419" s="78"/>
      <c r="CYG419" s="78"/>
      <c r="CYH419" s="78"/>
      <c r="CYI419" s="78"/>
      <c r="CYJ419" s="78"/>
      <c r="CYK419" s="78"/>
      <c r="CYL419" s="78"/>
      <c r="CYM419" s="78"/>
      <c r="CYN419" s="78"/>
      <c r="CYO419" s="78"/>
      <c r="CYP419" s="78"/>
      <c r="CYQ419" s="78"/>
      <c r="CYR419" s="78"/>
      <c r="CYS419" s="78"/>
      <c r="CYT419" s="78"/>
      <c r="CYU419" s="78"/>
      <c r="CYV419" s="78"/>
      <c r="CYW419" s="78"/>
      <c r="CYX419" s="78"/>
      <c r="CYY419" s="78"/>
      <c r="CYZ419" s="78"/>
      <c r="CZA419" s="78"/>
      <c r="CZB419" s="78"/>
      <c r="CZC419" s="78"/>
      <c r="CZD419" s="78"/>
      <c r="CZE419" s="78"/>
      <c r="CZF419" s="78"/>
      <c r="CZG419" s="78"/>
      <c r="CZH419" s="78"/>
      <c r="CZI419" s="78"/>
      <c r="CZJ419" s="78"/>
      <c r="CZK419" s="78"/>
      <c r="CZL419" s="78"/>
      <c r="CZM419" s="78"/>
      <c r="CZN419" s="78"/>
      <c r="CZO419" s="78"/>
      <c r="CZP419" s="78"/>
      <c r="CZQ419" s="78"/>
      <c r="CZR419" s="78"/>
      <c r="CZS419" s="78"/>
      <c r="CZT419" s="78"/>
      <c r="CZU419" s="78"/>
      <c r="CZV419" s="78"/>
      <c r="CZW419" s="78"/>
      <c r="CZX419" s="78"/>
      <c r="CZY419" s="78"/>
      <c r="CZZ419" s="78"/>
      <c r="DAA419" s="78"/>
      <c r="DAB419" s="78"/>
      <c r="DAC419" s="78"/>
      <c r="DAD419" s="78"/>
      <c r="DAE419" s="78"/>
      <c r="DAF419" s="78"/>
      <c r="DAG419" s="78"/>
      <c r="DAH419" s="78"/>
      <c r="DAI419" s="78"/>
      <c r="DAJ419" s="78"/>
      <c r="DAK419" s="78"/>
      <c r="DAL419" s="78"/>
      <c r="DAM419" s="78"/>
      <c r="DAN419" s="78"/>
      <c r="DAO419" s="78"/>
      <c r="DAP419" s="78"/>
      <c r="DAQ419" s="78"/>
      <c r="DAR419" s="78"/>
      <c r="DAS419" s="78"/>
      <c r="DAT419" s="78"/>
      <c r="DAU419" s="78"/>
      <c r="DAV419" s="78"/>
      <c r="DAW419" s="78"/>
      <c r="DAX419" s="78"/>
      <c r="DAY419" s="78"/>
      <c r="DAZ419" s="78"/>
      <c r="DBA419" s="78"/>
      <c r="DBB419" s="78"/>
      <c r="DBC419" s="78"/>
      <c r="DBD419" s="78"/>
      <c r="DBE419" s="78"/>
      <c r="DBF419" s="78"/>
      <c r="DBG419" s="78"/>
      <c r="DBH419" s="78"/>
      <c r="DBI419" s="78"/>
      <c r="DBJ419" s="78"/>
      <c r="DBK419" s="78"/>
      <c r="DBL419" s="78"/>
      <c r="DBM419" s="78"/>
      <c r="DBN419" s="78"/>
      <c r="DBO419" s="78"/>
      <c r="DBP419" s="78"/>
      <c r="DBQ419" s="78"/>
      <c r="DBR419" s="78"/>
      <c r="DBS419" s="78"/>
      <c r="DBT419" s="78"/>
      <c r="DBU419" s="78"/>
      <c r="DBV419" s="78"/>
      <c r="DBW419" s="78"/>
      <c r="DBX419" s="78"/>
      <c r="DBY419" s="78"/>
      <c r="DBZ419" s="78"/>
      <c r="DCA419" s="78"/>
      <c r="DCB419" s="78"/>
      <c r="DCC419" s="78"/>
      <c r="DCD419" s="78"/>
      <c r="DCE419" s="78"/>
      <c r="DCF419" s="78"/>
      <c r="DCG419" s="78"/>
      <c r="DCH419" s="78"/>
      <c r="DCI419" s="78"/>
      <c r="DCJ419" s="78"/>
      <c r="DCK419" s="78"/>
      <c r="DCL419" s="78"/>
      <c r="DCM419" s="78"/>
      <c r="DCN419" s="78"/>
      <c r="DCO419" s="78"/>
      <c r="DCP419" s="78"/>
      <c r="DCQ419" s="78"/>
      <c r="DCR419" s="78"/>
      <c r="DCS419" s="78"/>
      <c r="DCT419" s="78"/>
      <c r="DCU419" s="78"/>
      <c r="DCV419" s="78"/>
      <c r="DCW419" s="78"/>
      <c r="DCX419" s="78"/>
      <c r="DCY419" s="78"/>
      <c r="DCZ419" s="78"/>
      <c r="DDA419" s="78"/>
      <c r="DDB419" s="78"/>
      <c r="DDC419" s="78"/>
      <c r="DDD419" s="78"/>
      <c r="DDE419" s="78"/>
      <c r="DDF419" s="78"/>
      <c r="DDG419" s="78"/>
      <c r="DDH419" s="78"/>
      <c r="DDI419" s="78"/>
      <c r="DDJ419" s="78"/>
      <c r="DDK419" s="78"/>
      <c r="DDL419" s="78"/>
      <c r="DDM419" s="78"/>
      <c r="DDN419" s="78"/>
      <c r="DDO419" s="78"/>
      <c r="DDP419" s="78"/>
      <c r="DDQ419" s="78"/>
      <c r="DDR419" s="78"/>
      <c r="DDS419" s="78"/>
      <c r="DDT419" s="78"/>
      <c r="DDU419" s="78"/>
      <c r="DDV419" s="78"/>
      <c r="DDW419" s="78"/>
      <c r="DDX419" s="78"/>
      <c r="DDY419" s="78"/>
      <c r="DDZ419" s="78"/>
      <c r="DEA419" s="78"/>
      <c r="DEB419" s="78"/>
      <c r="DEC419" s="78"/>
      <c r="DED419" s="78"/>
      <c r="DEE419" s="78"/>
      <c r="DEF419" s="78"/>
      <c r="DEG419" s="78"/>
      <c r="DEH419" s="78"/>
      <c r="DEI419" s="78"/>
      <c r="DEJ419" s="78"/>
      <c r="DEK419" s="78"/>
      <c r="DEL419" s="78"/>
      <c r="DEM419" s="78"/>
      <c r="DEN419" s="78"/>
      <c r="DEO419" s="78"/>
      <c r="DEP419" s="78"/>
      <c r="DEQ419" s="78"/>
      <c r="DER419" s="78"/>
      <c r="DES419" s="78"/>
      <c r="DET419" s="78"/>
      <c r="DEU419" s="78"/>
      <c r="DEV419" s="78"/>
      <c r="DEW419" s="78"/>
      <c r="DEX419" s="78"/>
      <c r="DEY419" s="78"/>
      <c r="DEZ419" s="78"/>
      <c r="DFA419" s="78"/>
      <c r="DFB419" s="78"/>
      <c r="DFC419" s="78"/>
      <c r="DFD419" s="78"/>
      <c r="DFE419" s="78"/>
      <c r="DFF419" s="78"/>
      <c r="DFG419" s="78"/>
      <c r="DFH419" s="78"/>
      <c r="DFI419" s="78"/>
      <c r="DFJ419" s="78"/>
      <c r="DFK419" s="78"/>
      <c r="DFL419" s="78"/>
      <c r="DFM419" s="78"/>
      <c r="DFN419" s="78"/>
      <c r="DFO419" s="78"/>
      <c r="DFP419" s="78"/>
      <c r="DFQ419" s="78"/>
      <c r="DFR419" s="78"/>
      <c r="DFS419" s="78"/>
      <c r="DFT419" s="78"/>
      <c r="DFU419" s="78"/>
      <c r="DFV419" s="78"/>
      <c r="DFW419" s="78"/>
      <c r="DFX419" s="78"/>
      <c r="DFY419" s="78"/>
      <c r="DFZ419" s="78"/>
      <c r="DGA419" s="78"/>
      <c r="DGB419" s="78"/>
      <c r="DGC419" s="78"/>
      <c r="DGD419" s="78"/>
      <c r="DGE419" s="78"/>
      <c r="DGF419" s="78"/>
      <c r="DGG419" s="78"/>
      <c r="DGH419" s="78"/>
      <c r="DGI419" s="78"/>
      <c r="DGJ419" s="78"/>
      <c r="DGK419" s="78"/>
      <c r="DGL419" s="78"/>
      <c r="DGM419" s="78"/>
      <c r="DGN419" s="78"/>
      <c r="DGO419" s="78"/>
      <c r="DGP419" s="78"/>
      <c r="DGQ419" s="78"/>
      <c r="DGR419" s="78"/>
      <c r="DGS419" s="78"/>
      <c r="DGT419" s="78"/>
      <c r="DGU419" s="78"/>
      <c r="DGV419" s="78"/>
      <c r="DGW419" s="78"/>
      <c r="DGX419" s="78"/>
      <c r="DGY419" s="78"/>
      <c r="DGZ419" s="78"/>
      <c r="DHA419" s="78"/>
      <c r="DHB419" s="78"/>
      <c r="DHC419" s="78"/>
      <c r="DHD419" s="78"/>
      <c r="DHE419" s="78"/>
      <c r="DHF419" s="78"/>
      <c r="DHG419" s="78"/>
      <c r="DHH419" s="78"/>
      <c r="DHI419" s="78"/>
      <c r="DHJ419" s="78"/>
      <c r="DHK419" s="78"/>
      <c r="DHL419" s="78"/>
      <c r="DHM419" s="78"/>
      <c r="DHN419" s="78"/>
      <c r="DHO419" s="78"/>
      <c r="DHP419" s="78"/>
      <c r="DHQ419" s="78"/>
      <c r="DHR419" s="78"/>
      <c r="DHS419" s="78"/>
      <c r="DHT419" s="78"/>
      <c r="DHU419" s="78"/>
      <c r="DHV419" s="78"/>
      <c r="DHW419" s="78"/>
      <c r="DHX419" s="78"/>
      <c r="DHY419" s="78"/>
      <c r="DHZ419" s="78"/>
      <c r="DIA419" s="78"/>
      <c r="DIB419" s="78"/>
      <c r="DIC419" s="78"/>
      <c r="DID419" s="78"/>
      <c r="DIE419" s="78"/>
      <c r="DIF419" s="78"/>
      <c r="DIG419" s="78"/>
      <c r="DIH419" s="78"/>
      <c r="DII419" s="78"/>
      <c r="DIJ419" s="78"/>
      <c r="DIK419" s="78"/>
      <c r="DIL419" s="78"/>
      <c r="DIM419" s="78"/>
      <c r="DIN419" s="78"/>
      <c r="DIO419" s="78"/>
      <c r="DIP419" s="78"/>
      <c r="DIQ419" s="78"/>
      <c r="DIR419" s="78"/>
      <c r="DIS419" s="78"/>
      <c r="DIT419" s="78"/>
      <c r="DIU419" s="78"/>
      <c r="DIV419" s="78"/>
      <c r="DIW419" s="78"/>
      <c r="DIX419" s="78"/>
      <c r="DIY419" s="78"/>
      <c r="DIZ419" s="78"/>
      <c r="DJA419" s="78"/>
      <c r="DJB419" s="78"/>
      <c r="DJC419" s="78"/>
      <c r="DJD419" s="78"/>
      <c r="DJE419" s="78"/>
      <c r="DJF419" s="78"/>
      <c r="DJG419" s="78"/>
      <c r="DJH419" s="78"/>
      <c r="DJI419" s="78"/>
      <c r="DJJ419" s="78"/>
      <c r="DJK419" s="78"/>
      <c r="DJL419" s="78"/>
      <c r="DJM419" s="78"/>
      <c r="DJN419" s="78"/>
      <c r="DJO419" s="78"/>
      <c r="DJP419" s="78"/>
      <c r="DJQ419" s="78"/>
      <c r="DJR419" s="78"/>
      <c r="DJS419" s="78"/>
      <c r="DJT419" s="78"/>
      <c r="DJU419" s="78"/>
      <c r="DJV419" s="78"/>
      <c r="DJW419" s="78"/>
      <c r="DJX419" s="78"/>
      <c r="DJY419" s="78"/>
      <c r="DJZ419" s="78"/>
      <c r="DKA419" s="78"/>
      <c r="DKB419" s="78"/>
      <c r="DKC419" s="78"/>
      <c r="DKD419" s="78"/>
      <c r="DKE419" s="78"/>
      <c r="DKF419" s="78"/>
      <c r="DKG419" s="78"/>
      <c r="DKH419" s="78"/>
      <c r="DKI419" s="78"/>
      <c r="DKJ419" s="78"/>
      <c r="DKK419" s="78"/>
      <c r="DKL419" s="78"/>
      <c r="DKM419" s="78"/>
      <c r="DKN419" s="78"/>
      <c r="DKO419" s="78"/>
      <c r="DKP419" s="78"/>
      <c r="DKQ419" s="78"/>
      <c r="DKR419" s="78"/>
      <c r="DKS419" s="78"/>
      <c r="DKT419" s="78"/>
      <c r="DKU419" s="78"/>
      <c r="DKV419" s="78"/>
      <c r="DKW419" s="78"/>
      <c r="DKX419" s="78"/>
      <c r="DKY419" s="78"/>
      <c r="DKZ419" s="78"/>
      <c r="DLA419" s="78"/>
      <c r="DLB419" s="78"/>
      <c r="DLC419" s="78"/>
      <c r="DLD419" s="78"/>
      <c r="DLE419" s="78"/>
      <c r="DLF419" s="78"/>
      <c r="DLG419" s="78"/>
      <c r="DLH419" s="78"/>
      <c r="DLI419" s="78"/>
      <c r="DLJ419" s="78"/>
      <c r="DLK419" s="78"/>
      <c r="DLL419" s="78"/>
      <c r="DLM419" s="78"/>
      <c r="DLN419" s="78"/>
      <c r="DLO419" s="78"/>
      <c r="DLP419" s="78"/>
      <c r="DLQ419" s="78"/>
      <c r="DLR419" s="78"/>
      <c r="DLS419" s="78"/>
      <c r="DLT419" s="78"/>
      <c r="DLU419" s="78"/>
      <c r="DLV419" s="78"/>
      <c r="DLW419" s="78"/>
      <c r="DLX419" s="78"/>
      <c r="DLY419" s="78"/>
      <c r="DLZ419" s="78"/>
      <c r="DMA419" s="78"/>
      <c r="DMB419" s="78"/>
      <c r="DMC419" s="78"/>
      <c r="DMD419" s="78"/>
      <c r="DME419" s="78"/>
      <c r="DMF419" s="78"/>
      <c r="DMG419" s="78"/>
      <c r="DMH419" s="78"/>
      <c r="DMI419" s="78"/>
      <c r="DMJ419" s="78"/>
      <c r="DMK419" s="78"/>
      <c r="DML419" s="78"/>
      <c r="DMM419" s="78"/>
      <c r="DMN419" s="78"/>
      <c r="DMO419" s="78"/>
      <c r="DMP419" s="78"/>
      <c r="DMQ419" s="78"/>
      <c r="DMR419" s="78"/>
      <c r="DMS419" s="78"/>
      <c r="DMT419" s="78"/>
      <c r="DMU419" s="78"/>
      <c r="DMV419" s="78"/>
      <c r="DMW419" s="78"/>
      <c r="DMX419" s="78"/>
      <c r="DMY419" s="78"/>
      <c r="DMZ419" s="78"/>
      <c r="DNA419" s="78"/>
      <c r="DNB419" s="78"/>
      <c r="DNC419" s="78"/>
      <c r="DND419" s="78"/>
      <c r="DNE419" s="78"/>
      <c r="DNF419" s="78"/>
      <c r="DNG419" s="78"/>
      <c r="DNH419" s="78"/>
      <c r="DNI419" s="78"/>
      <c r="DNJ419" s="78"/>
      <c r="DNK419" s="78"/>
      <c r="DNL419" s="78"/>
      <c r="DNM419" s="78"/>
      <c r="DNN419" s="78"/>
      <c r="DNO419" s="78"/>
      <c r="DNP419" s="78"/>
      <c r="DNQ419" s="78"/>
      <c r="DNR419" s="78"/>
      <c r="DNS419" s="78"/>
      <c r="DNT419" s="78"/>
      <c r="DNU419" s="78"/>
      <c r="DNV419" s="78"/>
      <c r="DNW419" s="78"/>
      <c r="DNX419" s="78"/>
      <c r="DNY419" s="78"/>
      <c r="DNZ419" s="78"/>
      <c r="DOA419" s="78"/>
      <c r="DOB419" s="78"/>
      <c r="DOC419" s="78"/>
      <c r="DOD419" s="78"/>
      <c r="DOE419" s="78"/>
      <c r="DOF419" s="78"/>
      <c r="DOG419" s="78"/>
      <c r="DOH419" s="78"/>
      <c r="DOI419" s="78"/>
      <c r="DOJ419" s="78"/>
      <c r="DOK419" s="78"/>
      <c r="DOL419" s="78"/>
      <c r="DOM419" s="78"/>
      <c r="DON419" s="78"/>
      <c r="DOO419" s="78"/>
      <c r="DOP419" s="78"/>
      <c r="DOQ419" s="78"/>
      <c r="DOR419" s="78"/>
      <c r="DOS419" s="78"/>
      <c r="DOT419" s="78"/>
      <c r="DOU419" s="78"/>
      <c r="DOV419" s="78"/>
      <c r="DOW419" s="78"/>
      <c r="DOX419" s="78"/>
      <c r="DOY419" s="78"/>
      <c r="DOZ419" s="78"/>
      <c r="DPA419" s="78"/>
      <c r="DPB419" s="78"/>
      <c r="DPC419" s="78"/>
      <c r="DPD419" s="78"/>
      <c r="DPE419" s="78"/>
      <c r="DPF419" s="78"/>
      <c r="DPG419" s="78"/>
      <c r="DPH419" s="78"/>
      <c r="DPI419" s="78"/>
      <c r="DPJ419" s="78"/>
      <c r="DPK419" s="78"/>
      <c r="DPL419" s="78"/>
      <c r="DPM419" s="78"/>
      <c r="DPN419" s="78"/>
      <c r="DPO419" s="78"/>
      <c r="DPP419" s="78"/>
      <c r="DPQ419" s="78"/>
      <c r="DPR419" s="78"/>
      <c r="DPS419" s="78"/>
      <c r="DPT419" s="78"/>
      <c r="DPU419" s="78"/>
      <c r="DPV419" s="78"/>
      <c r="DPW419" s="78"/>
      <c r="DPX419" s="78"/>
      <c r="DPY419" s="78"/>
      <c r="DPZ419" s="78"/>
      <c r="DQA419" s="78"/>
      <c r="DQB419" s="78"/>
      <c r="DQC419" s="78"/>
      <c r="DQD419" s="78"/>
      <c r="DQE419" s="78"/>
      <c r="DQF419" s="78"/>
      <c r="DQG419" s="78"/>
      <c r="DQH419" s="78"/>
      <c r="DQI419" s="78"/>
      <c r="DQJ419" s="78"/>
      <c r="DQK419" s="78"/>
      <c r="DQL419" s="78"/>
      <c r="DQM419" s="78"/>
      <c r="DQN419" s="78"/>
      <c r="DQO419" s="78"/>
      <c r="DQP419" s="78"/>
      <c r="DQQ419" s="78"/>
      <c r="DQR419" s="78"/>
      <c r="DQS419" s="78"/>
      <c r="DQT419" s="78"/>
      <c r="DQU419" s="78"/>
      <c r="DQV419" s="78"/>
      <c r="DQW419" s="78"/>
      <c r="DQX419" s="78"/>
      <c r="DQY419" s="78"/>
      <c r="DQZ419" s="78"/>
      <c r="DRA419" s="78"/>
      <c r="DRB419" s="78"/>
      <c r="DRC419" s="78"/>
      <c r="DRD419" s="78"/>
      <c r="DRE419" s="78"/>
      <c r="DRF419" s="78"/>
      <c r="DRG419" s="78"/>
      <c r="DRH419" s="78"/>
      <c r="DRI419" s="78"/>
      <c r="DRJ419" s="78"/>
      <c r="DRK419" s="78"/>
      <c r="DRL419" s="78"/>
      <c r="DRM419" s="78"/>
      <c r="DRN419" s="78"/>
      <c r="DRO419" s="78"/>
      <c r="DRP419" s="78"/>
      <c r="DRQ419" s="78"/>
      <c r="DRR419" s="78"/>
      <c r="DRS419" s="78"/>
      <c r="DRT419" s="78"/>
      <c r="DRU419" s="78"/>
      <c r="DRV419" s="78"/>
      <c r="DRW419" s="78"/>
      <c r="DRX419" s="78"/>
      <c r="DRY419" s="78"/>
      <c r="DRZ419" s="78"/>
      <c r="DSA419" s="78"/>
      <c r="DSB419" s="78"/>
      <c r="DSC419" s="78"/>
      <c r="DSD419" s="78"/>
      <c r="DSE419" s="78"/>
      <c r="DSF419" s="78"/>
      <c r="DSG419" s="78"/>
      <c r="DSH419" s="78"/>
      <c r="DSI419" s="78"/>
      <c r="DSJ419" s="78"/>
      <c r="DSK419" s="78"/>
      <c r="DSL419" s="78"/>
      <c r="DSM419" s="78"/>
      <c r="DSN419" s="78"/>
      <c r="DSO419" s="78"/>
      <c r="DSP419" s="78"/>
      <c r="DSQ419" s="78"/>
      <c r="DSR419" s="78"/>
      <c r="DSS419" s="78"/>
      <c r="DST419" s="78"/>
      <c r="DSU419" s="78"/>
      <c r="DSV419" s="78"/>
      <c r="DSW419" s="78"/>
      <c r="DSX419" s="78"/>
      <c r="DSY419" s="78"/>
      <c r="DSZ419" s="78"/>
      <c r="DTA419" s="78"/>
      <c r="DTB419" s="78"/>
      <c r="DTC419" s="78"/>
      <c r="DTD419" s="78"/>
      <c r="DTE419" s="78"/>
      <c r="DTF419" s="78"/>
      <c r="DTG419" s="78"/>
      <c r="DTH419" s="78"/>
      <c r="DTI419" s="78"/>
      <c r="DTJ419" s="78"/>
      <c r="DTK419" s="78"/>
      <c r="DTL419" s="78"/>
      <c r="DTM419" s="78"/>
      <c r="DTN419" s="78"/>
      <c r="DTO419" s="78"/>
      <c r="DTP419" s="78"/>
      <c r="DTQ419" s="78"/>
      <c r="DTR419" s="78"/>
      <c r="DTS419" s="78"/>
      <c r="DTT419" s="78"/>
      <c r="DTU419" s="78"/>
      <c r="DTV419" s="78"/>
      <c r="DTW419" s="78"/>
      <c r="DTX419" s="78"/>
      <c r="DTY419" s="78"/>
      <c r="DTZ419" s="78"/>
      <c r="DUA419" s="78"/>
      <c r="DUB419" s="78"/>
      <c r="DUC419" s="78"/>
      <c r="DUD419" s="78"/>
      <c r="DUE419" s="78"/>
      <c r="DUF419" s="78"/>
      <c r="DUG419" s="78"/>
      <c r="DUH419" s="78"/>
      <c r="DUI419" s="78"/>
      <c r="DUJ419" s="78"/>
      <c r="DUK419" s="78"/>
      <c r="DUL419" s="78"/>
      <c r="DUM419" s="78"/>
      <c r="DUN419" s="78"/>
      <c r="DUO419" s="78"/>
      <c r="DUP419" s="78"/>
      <c r="DUQ419" s="78"/>
      <c r="DUR419" s="78"/>
      <c r="DUS419" s="78"/>
      <c r="DUT419" s="78"/>
      <c r="DUU419" s="78"/>
      <c r="DUV419" s="78"/>
      <c r="DUW419" s="78"/>
      <c r="DUX419" s="78"/>
      <c r="DUY419" s="78"/>
      <c r="DUZ419" s="78"/>
      <c r="DVA419" s="78"/>
      <c r="DVB419" s="78"/>
      <c r="DVC419" s="78"/>
      <c r="DVD419" s="78"/>
      <c r="DVE419" s="78"/>
      <c r="DVF419" s="78"/>
      <c r="DVG419" s="78"/>
      <c r="DVH419" s="78"/>
      <c r="DVI419" s="78"/>
      <c r="DVJ419" s="78"/>
      <c r="DVK419" s="78"/>
      <c r="DVL419" s="78"/>
      <c r="DVM419" s="78"/>
      <c r="DVN419" s="78"/>
      <c r="DVO419" s="78"/>
      <c r="DVP419" s="78"/>
      <c r="DVQ419" s="78"/>
      <c r="DVR419" s="78"/>
      <c r="DVS419" s="78"/>
      <c r="DVT419" s="78"/>
      <c r="DVU419" s="78"/>
      <c r="DVV419" s="78"/>
      <c r="DVW419" s="78"/>
      <c r="DVX419" s="78"/>
      <c r="DVY419" s="78"/>
      <c r="DVZ419" s="78"/>
      <c r="DWA419" s="78"/>
      <c r="DWB419" s="78"/>
      <c r="DWC419" s="78"/>
      <c r="DWD419" s="78"/>
      <c r="DWE419" s="78"/>
      <c r="DWF419" s="78"/>
      <c r="DWG419" s="78"/>
      <c r="DWH419" s="78"/>
      <c r="DWI419" s="78"/>
      <c r="DWJ419" s="78"/>
      <c r="DWK419" s="78"/>
      <c r="DWL419" s="78"/>
      <c r="DWM419" s="78"/>
      <c r="DWN419" s="78"/>
      <c r="DWO419" s="78"/>
      <c r="DWP419" s="78"/>
      <c r="DWQ419" s="78"/>
      <c r="DWR419" s="78"/>
      <c r="DWS419" s="78"/>
      <c r="DWT419" s="78"/>
      <c r="DWU419" s="78"/>
      <c r="DWV419" s="78"/>
      <c r="DWW419" s="78"/>
      <c r="DWX419" s="78"/>
      <c r="DWY419" s="78"/>
      <c r="DWZ419" s="78"/>
      <c r="DXA419" s="78"/>
      <c r="DXB419" s="78"/>
      <c r="DXC419" s="78"/>
      <c r="DXD419" s="78"/>
      <c r="DXE419" s="78"/>
      <c r="DXF419" s="78"/>
      <c r="DXG419" s="78"/>
      <c r="DXH419" s="78"/>
      <c r="DXI419" s="78"/>
      <c r="DXJ419" s="78"/>
      <c r="DXK419" s="78"/>
      <c r="DXL419" s="78"/>
      <c r="DXM419" s="78"/>
      <c r="DXN419" s="78"/>
      <c r="DXO419" s="78"/>
      <c r="DXP419" s="78"/>
      <c r="DXQ419" s="78"/>
      <c r="DXR419" s="78"/>
      <c r="DXS419" s="78"/>
      <c r="DXT419" s="78"/>
      <c r="DXU419" s="78"/>
      <c r="DXV419" s="78"/>
      <c r="DXW419" s="78"/>
      <c r="DXX419" s="78"/>
      <c r="DXY419" s="78"/>
      <c r="DXZ419" s="78"/>
      <c r="DYA419" s="78"/>
      <c r="DYB419" s="78"/>
      <c r="DYC419" s="78"/>
      <c r="DYD419" s="78"/>
      <c r="DYE419" s="78"/>
      <c r="DYF419" s="78"/>
      <c r="DYG419" s="78"/>
      <c r="DYH419" s="78"/>
      <c r="DYI419" s="78"/>
      <c r="DYJ419" s="78"/>
      <c r="DYK419" s="78"/>
      <c r="DYL419" s="78"/>
      <c r="DYM419" s="78"/>
      <c r="DYN419" s="78"/>
      <c r="DYO419" s="78"/>
      <c r="DYP419" s="78"/>
      <c r="DYQ419" s="78"/>
      <c r="DYR419" s="78"/>
      <c r="DYS419" s="78"/>
      <c r="DYT419" s="78"/>
      <c r="DYU419" s="78"/>
      <c r="DYV419" s="78"/>
      <c r="DYW419" s="78"/>
      <c r="DYX419" s="78"/>
      <c r="DYY419" s="78"/>
      <c r="DYZ419" s="78"/>
      <c r="DZA419" s="78"/>
      <c r="DZB419" s="78"/>
      <c r="DZC419" s="78"/>
      <c r="DZD419" s="78"/>
      <c r="DZE419" s="78"/>
      <c r="DZF419" s="78"/>
      <c r="DZG419" s="78"/>
      <c r="DZH419" s="78"/>
      <c r="DZI419" s="78"/>
      <c r="DZJ419" s="78"/>
      <c r="DZK419" s="78"/>
      <c r="DZL419" s="78"/>
      <c r="DZM419" s="78"/>
      <c r="DZN419" s="78"/>
      <c r="DZO419" s="78"/>
      <c r="DZP419" s="78"/>
      <c r="DZQ419" s="78"/>
      <c r="DZR419" s="78"/>
      <c r="DZS419" s="78"/>
      <c r="DZT419" s="78"/>
      <c r="DZU419" s="78"/>
      <c r="DZV419" s="78"/>
      <c r="DZW419" s="78"/>
      <c r="DZX419" s="78"/>
      <c r="DZY419" s="78"/>
      <c r="DZZ419" s="78"/>
      <c r="EAA419" s="78"/>
      <c r="EAB419" s="78"/>
      <c r="EAC419" s="78"/>
      <c r="EAD419" s="78"/>
      <c r="EAE419" s="78"/>
      <c r="EAF419" s="78"/>
      <c r="EAG419" s="78"/>
      <c r="EAH419" s="78"/>
      <c r="EAI419" s="78"/>
      <c r="EAJ419" s="78"/>
      <c r="EAK419" s="78"/>
      <c r="EAL419" s="78"/>
      <c r="EAM419" s="78"/>
      <c r="EAN419" s="78"/>
      <c r="EAO419" s="78"/>
      <c r="EAP419" s="78"/>
      <c r="EAQ419" s="78"/>
      <c r="EAR419" s="78"/>
      <c r="EAS419" s="78"/>
      <c r="EAT419" s="78"/>
      <c r="EAU419" s="78"/>
      <c r="EAV419" s="78"/>
      <c r="EAW419" s="78"/>
      <c r="EAX419" s="78"/>
      <c r="EAY419" s="78"/>
      <c r="EAZ419" s="78"/>
      <c r="EBA419" s="78"/>
      <c r="EBB419" s="78"/>
      <c r="EBC419" s="78"/>
      <c r="EBD419" s="78"/>
      <c r="EBE419" s="78"/>
      <c r="EBF419" s="78"/>
      <c r="EBG419" s="78"/>
      <c r="EBH419" s="78"/>
      <c r="EBI419" s="78"/>
      <c r="EBJ419" s="78"/>
      <c r="EBK419" s="78"/>
      <c r="EBL419" s="78"/>
      <c r="EBM419" s="78"/>
      <c r="EBN419" s="78"/>
      <c r="EBO419" s="78"/>
      <c r="EBP419" s="78"/>
      <c r="EBQ419" s="78"/>
      <c r="EBR419" s="78"/>
      <c r="EBS419" s="78"/>
      <c r="EBT419" s="78"/>
      <c r="EBU419" s="78"/>
      <c r="EBV419" s="78"/>
      <c r="EBW419" s="78"/>
      <c r="EBX419" s="78"/>
      <c r="EBY419" s="78"/>
      <c r="EBZ419" s="78"/>
      <c r="ECA419" s="78"/>
      <c r="ECB419" s="78"/>
      <c r="ECC419" s="78"/>
      <c r="ECD419" s="78"/>
      <c r="ECE419" s="78"/>
      <c r="ECF419" s="78"/>
      <c r="ECG419" s="78"/>
      <c r="ECH419" s="78"/>
      <c r="ECI419" s="78"/>
      <c r="ECJ419" s="78"/>
      <c r="ECK419" s="78"/>
      <c r="ECL419" s="78"/>
      <c r="ECM419" s="78"/>
      <c r="ECN419" s="78"/>
      <c r="ECO419" s="78"/>
      <c r="ECP419" s="78"/>
      <c r="ECQ419" s="78"/>
      <c r="ECR419" s="78"/>
      <c r="ECS419" s="78"/>
      <c r="ECT419" s="78"/>
      <c r="ECU419" s="78"/>
      <c r="ECV419" s="78"/>
      <c r="ECW419" s="78"/>
      <c r="ECX419" s="78"/>
      <c r="ECY419" s="78"/>
      <c r="ECZ419" s="78"/>
      <c r="EDA419" s="78"/>
      <c r="EDB419" s="78"/>
      <c r="EDC419" s="78"/>
      <c r="EDD419" s="78"/>
      <c r="EDE419" s="78"/>
      <c r="EDF419" s="78"/>
      <c r="EDG419" s="78"/>
      <c r="EDH419" s="78"/>
      <c r="EDI419" s="78"/>
      <c r="EDJ419" s="78"/>
      <c r="EDK419" s="78"/>
      <c r="EDL419" s="78"/>
      <c r="EDM419" s="78"/>
      <c r="EDN419" s="78"/>
      <c r="EDO419" s="78"/>
      <c r="EDP419" s="78"/>
      <c r="EDQ419" s="78"/>
      <c r="EDR419" s="78"/>
      <c r="EDS419" s="78"/>
      <c r="EDT419" s="78"/>
      <c r="EDU419" s="78"/>
      <c r="EDV419" s="78"/>
      <c r="EDW419" s="78"/>
      <c r="EDX419" s="78"/>
      <c r="EDY419" s="78"/>
      <c r="EDZ419" s="78"/>
      <c r="EEA419" s="78"/>
      <c r="EEB419" s="78"/>
      <c r="EEC419" s="78"/>
      <c r="EED419" s="78"/>
      <c r="EEE419" s="78"/>
      <c r="EEF419" s="78"/>
      <c r="EEG419" s="78"/>
      <c r="EEH419" s="78"/>
      <c r="EEI419" s="78"/>
      <c r="EEJ419" s="78"/>
      <c r="EEK419" s="78"/>
      <c r="EEL419" s="78"/>
      <c r="EEM419" s="78"/>
      <c r="EEN419" s="78"/>
      <c r="EEO419" s="78"/>
      <c r="EEP419" s="78"/>
      <c r="EEQ419" s="78"/>
      <c r="EER419" s="78"/>
      <c r="EES419" s="78"/>
      <c r="EET419" s="78"/>
      <c r="EEU419" s="78"/>
      <c r="EEV419" s="78"/>
      <c r="EEW419" s="78"/>
      <c r="EEX419" s="78"/>
      <c r="EEY419" s="78"/>
      <c r="EEZ419" s="78"/>
      <c r="EFA419" s="78"/>
      <c r="EFB419" s="78"/>
      <c r="EFC419" s="78"/>
      <c r="EFD419" s="78"/>
      <c r="EFE419" s="78"/>
      <c r="EFF419" s="78"/>
      <c r="EFG419" s="78"/>
      <c r="EFH419" s="78"/>
      <c r="EFI419" s="78"/>
      <c r="EFJ419" s="78"/>
      <c r="EFK419" s="78"/>
      <c r="EFL419" s="78"/>
      <c r="EFM419" s="78"/>
      <c r="EFN419" s="78"/>
      <c r="EFO419" s="78"/>
      <c r="EFP419" s="78"/>
      <c r="EFQ419" s="78"/>
      <c r="EFR419" s="78"/>
      <c r="EFS419" s="78"/>
      <c r="EFT419" s="78"/>
      <c r="EFU419" s="78"/>
      <c r="EFV419" s="78"/>
      <c r="EFW419" s="78"/>
      <c r="EFX419" s="78"/>
      <c r="EFY419" s="78"/>
      <c r="EFZ419" s="78"/>
      <c r="EGA419" s="78"/>
      <c r="EGB419" s="78"/>
      <c r="EGC419" s="78"/>
      <c r="EGD419" s="78"/>
      <c r="EGE419" s="78"/>
      <c r="EGF419" s="78"/>
      <c r="EGG419" s="78"/>
      <c r="EGH419" s="78"/>
      <c r="EGI419" s="78"/>
      <c r="EGJ419" s="78"/>
      <c r="EGK419" s="78"/>
      <c r="EGL419" s="78"/>
      <c r="EGM419" s="78"/>
      <c r="EGN419" s="78"/>
      <c r="EGO419" s="78"/>
      <c r="EGP419" s="78"/>
      <c r="EGQ419" s="78"/>
      <c r="EGR419" s="78"/>
      <c r="EGS419" s="78"/>
      <c r="EGT419" s="78"/>
      <c r="EGU419" s="78"/>
      <c r="EGV419" s="78"/>
      <c r="EGW419" s="78"/>
      <c r="EGX419" s="78"/>
      <c r="EGY419" s="78"/>
      <c r="EGZ419" s="78"/>
      <c r="EHA419" s="78"/>
      <c r="EHB419" s="78"/>
      <c r="EHC419" s="78"/>
      <c r="EHD419" s="78"/>
      <c r="EHE419" s="78"/>
      <c r="EHF419" s="78"/>
      <c r="EHG419" s="78"/>
      <c r="EHH419" s="78"/>
      <c r="EHI419" s="78"/>
      <c r="EHJ419" s="78"/>
      <c r="EHK419" s="78"/>
      <c r="EHL419" s="78"/>
      <c r="EHM419" s="78"/>
      <c r="EHN419" s="78"/>
      <c r="EHO419" s="78"/>
      <c r="EHP419" s="78"/>
      <c r="EHQ419" s="78"/>
      <c r="EHR419" s="78"/>
      <c r="EHS419" s="78"/>
      <c r="EHT419" s="78"/>
      <c r="EHU419" s="78"/>
      <c r="EHV419" s="78"/>
      <c r="EHW419" s="78"/>
      <c r="EHX419" s="78"/>
      <c r="EHY419" s="78"/>
      <c r="EHZ419" s="78"/>
      <c r="EIA419" s="78"/>
      <c r="EIB419" s="78"/>
      <c r="EIC419" s="78"/>
      <c r="EID419" s="78"/>
      <c r="EIE419" s="78"/>
      <c r="EIF419" s="78"/>
      <c r="EIG419" s="78"/>
      <c r="EIH419" s="78"/>
      <c r="EII419" s="78"/>
      <c r="EIJ419" s="78"/>
      <c r="EIK419" s="78"/>
      <c r="EIL419" s="78"/>
      <c r="EIM419" s="78"/>
      <c r="EIN419" s="78"/>
      <c r="EIO419" s="78"/>
      <c r="EIP419" s="78"/>
      <c r="EIQ419" s="78"/>
      <c r="EIR419" s="78"/>
      <c r="EIS419" s="78"/>
      <c r="EIT419" s="78"/>
      <c r="EIU419" s="78"/>
      <c r="EIV419" s="78"/>
      <c r="EIW419" s="78"/>
      <c r="EIX419" s="78"/>
      <c r="EIY419" s="78"/>
      <c r="EIZ419" s="78"/>
      <c r="EJA419" s="78"/>
      <c r="EJB419" s="78"/>
      <c r="EJC419" s="78"/>
      <c r="EJD419" s="78"/>
      <c r="EJE419" s="78"/>
      <c r="EJF419" s="78"/>
      <c r="EJG419" s="78"/>
      <c r="EJH419" s="78"/>
      <c r="EJI419" s="78"/>
      <c r="EJJ419" s="78"/>
      <c r="EJK419" s="78"/>
      <c r="EJL419" s="78"/>
      <c r="EJM419" s="78"/>
      <c r="EJN419" s="78"/>
      <c r="EJO419" s="78"/>
      <c r="EJP419" s="78"/>
      <c r="EJQ419" s="78"/>
      <c r="EJR419" s="78"/>
      <c r="EJS419" s="78"/>
      <c r="EJT419" s="78"/>
      <c r="EJU419" s="78"/>
      <c r="EJV419" s="78"/>
      <c r="EJW419" s="78"/>
      <c r="EJX419" s="78"/>
      <c r="EJY419" s="78"/>
      <c r="EJZ419" s="78"/>
      <c r="EKA419" s="78"/>
      <c r="EKB419" s="78"/>
      <c r="EKC419" s="78"/>
      <c r="EKD419" s="78"/>
      <c r="EKE419" s="78"/>
      <c r="EKF419" s="78"/>
      <c r="EKG419" s="78"/>
      <c r="EKH419" s="78"/>
      <c r="EKI419" s="78"/>
      <c r="EKJ419" s="78"/>
      <c r="EKK419" s="78"/>
      <c r="EKL419" s="78"/>
      <c r="EKM419" s="78"/>
      <c r="EKN419" s="78"/>
      <c r="EKO419" s="78"/>
      <c r="EKP419" s="78"/>
      <c r="EKQ419" s="78"/>
      <c r="EKR419" s="78"/>
      <c r="EKS419" s="78"/>
      <c r="EKT419" s="78"/>
      <c r="EKU419" s="78"/>
      <c r="EKV419" s="78"/>
      <c r="EKW419" s="78"/>
      <c r="EKX419" s="78"/>
      <c r="EKY419" s="78"/>
      <c r="EKZ419" s="78"/>
      <c r="ELA419" s="78"/>
      <c r="ELB419" s="78"/>
      <c r="ELC419" s="78"/>
      <c r="ELD419" s="78"/>
      <c r="ELE419" s="78"/>
      <c r="ELF419" s="78"/>
      <c r="ELG419" s="78"/>
      <c r="ELH419" s="78"/>
      <c r="ELI419" s="78"/>
      <c r="ELJ419" s="78"/>
      <c r="ELK419" s="78"/>
      <c r="ELL419" s="78"/>
      <c r="ELM419" s="78"/>
      <c r="ELN419" s="78"/>
      <c r="ELO419" s="78"/>
      <c r="ELP419" s="78"/>
      <c r="ELQ419" s="78"/>
      <c r="ELR419" s="78"/>
      <c r="ELS419" s="78"/>
      <c r="ELT419" s="78"/>
      <c r="ELU419" s="78"/>
      <c r="ELV419" s="78"/>
      <c r="ELW419" s="78"/>
      <c r="ELX419" s="78"/>
      <c r="ELY419" s="78"/>
      <c r="ELZ419" s="78"/>
      <c r="EMA419" s="78"/>
      <c r="EMB419" s="78"/>
      <c r="EMC419" s="78"/>
      <c r="EMD419" s="78"/>
      <c r="EME419" s="78"/>
      <c r="EMF419" s="78"/>
      <c r="EMG419" s="78"/>
      <c r="EMH419" s="78"/>
      <c r="EMI419" s="78"/>
      <c r="EMJ419" s="78"/>
      <c r="EMK419" s="78"/>
      <c r="EML419" s="78"/>
      <c r="EMM419" s="78"/>
      <c r="EMN419" s="78"/>
      <c r="EMO419" s="78"/>
      <c r="EMP419" s="78"/>
      <c r="EMQ419" s="78"/>
      <c r="EMR419" s="78"/>
      <c r="EMS419" s="78"/>
      <c r="EMT419" s="78"/>
      <c r="EMU419" s="78"/>
      <c r="EMV419" s="78"/>
      <c r="EMW419" s="78"/>
      <c r="EMX419" s="78"/>
      <c r="EMY419" s="78"/>
      <c r="EMZ419" s="78"/>
      <c r="ENA419" s="78"/>
      <c r="ENB419" s="78"/>
      <c r="ENC419" s="78"/>
      <c r="END419" s="78"/>
      <c r="ENE419" s="78"/>
      <c r="ENF419" s="78"/>
      <c r="ENG419" s="78"/>
      <c r="ENH419" s="78"/>
      <c r="ENI419" s="78"/>
      <c r="ENJ419" s="78"/>
      <c r="ENK419" s="78"/>
      <c r="ENL419" s="78"/>
      <c r="ENM419" s="78"/>
      <c r="ENN419" s="78"/>
      <c r="ENO419" s="78"/>
      <c r="ENP419" s="78"/>
      <c r="ENQ419" s="78"/>
      <c r="ENR419" s="78"/>
      <c r="ENS419" s="78"/>
      <c r="ENT419" s="78"/>
      <c r="ENU419" s="78"/>
      <c r="ENV419" s="78"/>
      <c r="ENW419" s="78"/>
      <c r="ENX419" s="78"/>
      <c r="ENY419" s="78"/>
      <c r="ENZ419" s="78"/>
      <c r="EOA419" s="78"/>
      <c r="EOB419" s="78"/>
      <c r="EOC419" s="78"/>
      <c r="EOD419" s="78"/>
      <c r="EOE419" s="78"/>
      <c r="EOF419" s="78"/>
      <c r="EOG419" s="78"/>
      <c r="EOH419" s="78"/>
      <c r="EOI419" s="78"/>
      <c r="EOJ419" s="78"/>
      <c r="EOK419" s="78"/>
      <c r="EOL419" s="78"/>
      <c r="EOM419" s="78"/>
      <c r="EON419" s="78"/>
      <c r="EOO419" s="78"/>
      <c r="EOP419" s="78"/>
      <c r="EOQ419" s="78"/>
      <c r="EOR419" s="78"/>
      <c r="EOS419" s="78"/>
      <c r="EOT419" s="78"/>
      <c r="EOU419" s="78"/>
      <c r="EOV419" s="78"/>
      <c r="EOW419" s="78"/>
      <c r="EOX419" s="78"/>
      <c r="EOY419" s="78"/>
      <c r="EOZ419" s="78"/>
      <c r="EPA419" s="78"/>
      <c r="EPB419" s="78"/>
      <c r="EPC419" s="78"/>
      <c r="EPD419" s="78"/>
      <c r="EPE419" s="78"/>
      <c r="EPF419" s="78"/>
      <c r="EPG419" s="78"/>
      <c r="EPH419" s="78"/>
      <c r="EPI419" s="78"/>
      <c r="EPJ419" s="78"/>
      <c r="EPK419" s="78"/>
      <c r="EPL419" s="78"/>
      <c r="EPM419" s="78"/>
      <c r="EPN419" s="78"/>
      <c r="EPO419" s="78"/>
      <c r="EPP419" s="78"/>
      <c r="EPQ419" s="78"/>
      <c r="EPR419" s="78"/>
      <c r="EPS419" s="78"/>
      <c r="EPT419" s="78"/>
      <c r="EPU419" s="78"/>
      <c r="EPV419" s="78"/>
      <c r="EPW419" s="78"/>
      <c r="EPX419" s="78"/>
      <c r="EPY419" s="78"/>
      <c r="EPZ419" s="78"/>
      <c r="EQA419" s="78"/>
      <c r="EQB419" s="78"/>
      <c r="EQC419" s="78"/>
      <c r="EQD419" s="78"/>
      <c r="EQE419" s="78"/>
      <c r="EQF419" s="78"/>
      <c r="EQG419" s="78"/>
      <c r="EQH419" s="78"/>
      <c r="EQI419" s="78"/>
      <c r="EQJ419" s="78"/>
      <c r="EQK419" s="78"/>
      <c r="EQL419" s="78"/>
      <c r="EQM419" s="78"/>
      <c r="EQN419" s="78"/>
      <c r="EQO419" s="78"/>
      <c r="EQP419" s="78"/>
      <c r="EQQ419" s="78"/>
      <c r="EQR419" s="78"/>
      <c r="EQS419" s="78"/>
      <c r="EQT419" s="78"/>
      <c r="EQU419" s="78"/>
      <c r="EQV419" s="78"/>
      <c r="EQW419" s="78"/>
      <c r="EQX419" s="78"/>
      <c r="EQY419" s="78"/>
      <c r="EQZ419" s="78"/>
      <c r="ERA419" s="78"/>
      <c r="ERB419" s="78"/>
      <c r="ERC419" s="78"/>
      <c r="ERD419" s="78"/>
      <c r="ERE419" s="78"/>
      <c r="ERF419" s="78"/>
      <c r="ERG419" s="78"/>
      <c r="ERH419" s="78"/>
      <c r="ERI419" s="78"/>
      <c r="ERJ419" s="78"/>
      <c r="ERK419" s="78"/>
      <c r="ERL419" s="78"/>
      <c r="ERM419" s="78"/>
      <c r="ERN419" s="78"/>
      <c r="ERO419" s="78"/>
      <c r="ERP419" s="78"/>
      <c r="ERQ419" s="78"/>
      <c r="ERR419" s="78"/>
      <c r="ERS419" s="78"/>
      <c r="ERT419" s="78"/>
      <c r="ERU419" s="78"/>
      <c r="ERV419" s="78"/>
      <c r="ERW419" s="78"/>
      <c r="ERX419" s="78"/>
      <c r="ERY419" s="78"/>
      <c r="ERZ419" s="78"/>
      <c r="ESA419" s="78"/>
      <c r="ESB419" s="78"/>
      <c r="ESC419" s="78"/>
      <c r="ESD419" s="78"/>
      <c r="ESE419" s="78"/>
      <c r="ESF419" s="78"/>
      <c r="ESG419" s="78"/>
      <c r="ESH419" s="78"/>
      <c r="ESI419" s="78"/>
      <c r="ESJ419" s="78"/>
      <c r="ESK419" s="78"/>
      <c r="ESL419" s="78"/>
      <c r="ESM419" s="78"/>
      <c r="ESN419" s="78"/>
      <c r="ESO419" s="78"/>
      <c r="ESP419" s="78"/>
      <c r="ESQ419" s="78"/>
      <c r="ESR419" s="78"/>
      <c r="ESS419" s="78"/>
      <c r="EST419" s="78"/>
      <c r="ESU419" s="78"/>
      <c r="ESV419" s="78"/>
      <c r="ESW419" s="78"/>
      <c r="ESX419" s="78"/>
      <c r="ESY419" s="78"/>
      <c r="ESZ419" s="78"/>
      <c r="ETA419" s="78"/>
      <c r="ETB419" s="78"/>
      <c r="ETC419" s="78"/>
      <c r="ETD419" s="78"/>
      <c r="ETE419" s="78"/>
      <c r="ETF419" s="78"/>
      <c r="ETG419" s="78"/>
      <c r="ETH419" s="78"/>
      <c r="ETI419" s="78"/>
      <c r="ETJ419" s="78"/>
      <c r="ETK419" s="78"/>
      <c r="ETL419" s="78"/>
      <c r="ETM419" s="78"/>
      <c r="ETN419" s="78"/>
      <c r="ETO419" s="78"/>
      <c r="ETP419" s="78"/>
      <c r="ETQ419" s="78"/>
      <c r="ETR419" s="78"/>
      <c r="ETS419" s="78"/>
      <c r="ETT419" s="78"/>
      <c r="ETU419" s="78"/>
      <c r="ETV419" s="78"/>
      <c r="ETW419" s="78"/>
      <c r="ETX419" s="78"/>
      <c r="ETY419" s="78"/>
      <c r="ETZ419" s="78"/>
      <c r="EUA419" s="78"/>
      <c r="EUB419" s="78"/>
      <c r="EUC419" s="78"/>
      <c r="EUD419" s="78"/>
      <c r="EUE419" s="78"/>
      <c r="EUF419" s="78"/>
      <c r="EUG419" s="78"/>
      <c r="EUH419" s="78"/>
      <c r="EUI419" s="78"/>
      <c r="EUJ419" s="78"/>
      <c r="EUK419" s="78"/>
      <c r="EUL419" s="78"/>
      <c r="EUM419" s="78"/>
      <c r="EUN419" s="78"/>
      <c r="EUO419" s="78"/>
      <c r="EUP419" s="78"/>
      <c r="EUQ419" s="78"/>
      <c r="EUR419" s="78"/>
      <c r="EUS419" s="78"/>
      <c r="EUT419" s="78"/>
      <c r="EUU419" s="78"/>
      <c r="EUV419" s="78"/>
      <c r="EUW419" s="78"/>
      <c r="EUX419" s="78"/>
      <c r="EUY419" s="78"/>
      <c r="EUZ419" s="78"/>
      <c r="EVA419" s="78"/>
      <c r="EVB419" s="78"/>
      <c r="EVC419" s="78"/>
      <c r="EVD419" s="78"/>
      <c r="EVE419" s="78"/>
      <c r="EVF419" s="78"/>
      <c r="EVG419" s="78"/>
      <c r="EVH419" s="78"/>
      <c r="EVI419" s="78"/>
      <c r="EVJ419" s="78"/>
      <c r="EVK419" s="78"/>
      <c r="EVL419" s="78"/>
      <c r="EVM419" s="78"/>
      <c r="EVN419" s="78"/>
      <c r="EVO419" s="78"/>
      <c r="EVP419" s="78"/>
      <c r="EVQ419" s="78"/>
      <c r="EVR419" s="78"/>
      <c r="EVS419" s="78"/>
      <c r="EVT419" s="78"/>
      <c r="EVU419" s="78"/>
      <c r="EVV419" s="78"/>
      <c r="EVW419" s="78"/>
      <c r="EVX419" s="78"/>
      <c r="EVY419" s="78"/>
      <c r="EVZ419" s="78"/>
      <c r="EWA419" s="78"/>
      <c r="EWB419" s="78"/>
      <c r="EWC419" s="78"/>
      <c r="EWD419" s="78"/>
      <c r="EWE419" s="78"/>
      <c r="EWF419" s="78"/>
      <c r="EWG419" s="78"/>
      <c r="EWH419" s="78"/>
      <c r="EWI419" s="78"/>
      <c r="EWJ419" s="78"/>
      <c r="EWK419" s="78"/>
      <c r="EWL419" s="78"/>
      <c r="EWM419" s="78"/>
      <c r="EWN419" s="78"/>
      <c r="EWO419" s="78"/>
      <c r="EWP419" s="78"/>
      <c r="EWQ419" s="78"/>
      <c r="EWR419" s="78"/>
      <c r="EWS419" s="78"/>
      <c r="EWT419" s="78"/>
      <c r="EWU419" s="78"/>
      <c r="EWV419" s="78"/>
      <c r="EWW419" s="78"/>
      <c r="EWX419" s="78"/>
      <c r="EWY419" s="78"/>
      <c r="EWZ419" s="78"/>
      <c r="EXA419" s="78"/>
      <c r="EXB419" s="78"/>
      <c r="EXC419" s="78"/>
      <c r="EXD419" s="78"/>
      <c r="EXE419" s="78"/>
      <c r="EXF419" s="78"/>
      <c r="EXG419" s="78"/>
      <c r="EXH419" s="78"/>
      <c r="EXI419" s="78"/>
      <c r="EXJ419" s="78"/>
      <c r="EXK419" s="78"/>
      <c r="EXL419" s="78"/>
      <c r="EXM419" s="78"/>
      <c r="EXN419" s="78"/>
      <c r="EXO419" s="78"/>
      <c r="EXP419" s="78"/>
      <c r="EXQ419" s="78"/>
      <c r="EXR419" s="78"/>
      <c r="EXS419" s="78"/>
      <c r="EXT419" s="78"/>
      <c r="EXU419" s="78"/>
      <c r="EXV419" s="78"/>
      <c r="EXW419" s="78"/>
      <c r="EXX419" s="78"/>
      <c r="EXY419" s="78"/>
      <c r="EXZ419" s="78"/>
      <c r="EYA419" s="78"/>
      <c r="EYB419" s="78"/>
      <c r="EYC419" s="78"/>
      <c r="EYD419" s="78"/>
      <c r="EYE419" s="78"/>
      <c r="EYF419" s="78"/>
      <c r="EYG419" s="78"/>
      <c r="EYH419" s="78"/>
      <c r="EYI419" s="78"/>
      <c r="EYJ419" s="78"/>
      <c r="EYK419" s="78"/>
      <c r="EYL419" s="78"/>
      <c r="EYM419" s="78"/>
      <c r="EYN419" s="78"/>
      <c r="EYO419" s="78"/>
      <c r="EYP419" s="78"/>
      <c r="EYQ419" s="78"/>
      <c r="EYR419" s="78"/>
      <c r="EYS419" s="78"/>
      <c r="EYT419" s="78"/>
      <c r="EYU419" s="78"/>
      <c r="EYV419" s="78"/>
      <c r="EYW419" s="78"/>
      <c r="EYX419" s="78"/>
      <c r="EYY419" s="78"/>
      <c r="EYZ419" s="78"/>
      <c r="EZA419" s="78"/>
      <c r="EZB419" s="78"/>
      <c r="EZC419" s="78"/>
      <c r="EZD419" s="78"/>
      <c r="EZE419" s="78"/>
      <c r="EZF419" s="78"/>
      <c r="EZG419" s="78"/>
      <c r="EZH419" s="78"/>
      <c r="EZI419" s="78"/>
      <c r="EZJ419" s="78"/>
      <c r="EZK419" s="78"/>
      <c r="EZL419" s="78"/>
      <c r="EZM419" s="78"/>
      <c r="EZN419" s="78"/>
      <c r="EZO419" s="78"/>
      <c r="EZP419" s="78"/>
      <c r="EZQ419" s="78"/>
      <c r="EZR419" s="78"/>
      <c r="EZS419" s="78"/>
      <c r="EZT419" s="78"/>
      <c r="EZU419" s="78"/>
      <c r="EZV419" s="78"/>
      <c r="EZW419" s="78"/>
      <c r="EZX419" s="78"/>
      <c r="EZY419" s="78"/>
      <c r="EZZ419" s="78"/>
      <c r="FAA419" s="78"/>
      <c r="FAB419" s="78"/>
      <c r="FAC419" s="78"/>
      <c r="FAD419" s="78"/>
      <c r="FAE419" s="78"/>
      <c r="FAF419" s="78"/>
      <c r="FAG419" s="78"/>
      <c r="FAH419" s="78"/>
      <c r="FAI419" s="78"/>
      <c r="FAJ419" s="78"/>
      <c r="FAK419" s="78"/>
      <c r="FAL419" s="78"/>
      <c r="FAM419" s="78"/>
      <c r="FAN419" s="78"/>
      <c r="FAO419" s="78"/>
      <c r="FAP419" s="78"/>
      <c r="FAQ419" s="78"/>
      <c r="FAR419" s="78"/>
      <c r="FAS419" s="78"/>
      <c r="FAT419" s="78"/>
      <c r="FAU419" s="78"/>
      <c r="FAV419" s="78"/>
      <c r="FAW419" s="78"/>
      <c r="FAX419" s="78"/>
      <c r="FAY419" s="78"/>
      <c r="FAZ419" s="78"/>
      <c r="FBA419" s="78"/>
      <c r="FBB419" s="78"/>
      <c r="FBC419" s="78"/>
      <c r="FBD419" s="78"/>
      <c r="FBE419" s="78"/>
      <c r="FBF419" s="78"/>
      <c r="FBG419" s="78"/>
      <c r="FBH419" s="78"/>
      <c r="FBI419" s="78"/>
      <c r="FBJ419" s="78"/>
      <c r="FBK419" s="78"/>
      <c r="FBL419" s="78"/>
      <c r="FBM419" s="78"/>
      <c r="FBN419" s="78"/>
      <c r="FBO419" s="78"/>
      <c r="FBP419" s="78"/>
      <c r="FBQ419" s="78"/>
      <c r="FBR419" s="78"/>
      <c r="FBS419" s="78"/>
      <c r="FBT419" s="78"/>
      <c r="FBU419" s="78"/>
      <c r="FBV419" s="78"/>
      <c r="FBW419" s="78"/>
      <c r="FBX419" s="78"/>
      <c r="FBY419" s="78"/>
      <c r="FBZ419" s="78"/>
      <c r="FCA419" s="78"/>
      <c r="FCB419" s="78"/>
      <c r="FCC419" s="78"/>
      <c r="FCD419" s="78"/>
      <c r="FCE419" s="78"/>
      <c r="FCF419" s="78"/>
      <c r="FCG419" s="78"/>
      <c r="FCH419" s="78"/>
      <c r="FCI419" s="78"/>
      <c r="FCJ419" s="78"/>
      <c r="FCK419" s="78"/>
      <c r="FCL419" s="78"/>
      <c r="FCM419" s="78"/>
      <c r="FCN419" s="78"/>
      <c r="FCO419" s="78"/>
      <c r="FCP419" s="78"/>
      <c r="FCQ419" s="78"/>
      <c r="FCR419" s="78"/>
      <c r="FCS419" s="78"/>
      <c r="FCT419" s="78"/>
      <c r="FCU419" s="78"/>
      <c r="FCV419" s="78"/>
      <c r="FCW419" s="78"/>
      <c r="FCX419" s="78"/>
      <c r="FCY419" s="78"/>
      <c r="FCZ419" s="78"/>
      <c r="FDA419" s="78"/>
      <c r="FDB419" s="78"/>
      <c r="FDC419" s="78"/>
      <c r="FDD419" s="78"/>
      <c r="FDE419" s="78"/>
      <c r="FDF419" s="78"/>
      <c r="FDG419" s="78"/>
      <c r="FDH419" s="78"/>
      <c r="FDI419" s="78"/>
      <c r="FDJ419" s="78"/>
      <c r="FDK419" s="78"/>
      <c r="FDL419" s="78"/>
      <c r="FDM419" s="78"/>
      <c r="FDN419" s="78"/>
      <c r="FDO419" s="78"/>
      <c r="FDP419" s="78"/>
      <c r="FDQ419" s="78"/>
      <c r="FDR419" s="78"/>
      <c r="FDS419" s="78"/>
      <c r="FDT419" s="78"/>
      <c r="FDU419" s="78"/>
      <c r="FDV419" s="78"/>
      <c r="FDW419" s="78"/>
      <c r="FDX419" s="78"/>
      <c r="FDY419" s="78"/>
      <c r="FDZ419" s="78"/>
      <c r="FEA419" s="78"/>
      <c r="FEB419" s="78"/>
      <c r="FEC419" s="78"/>
      <c r="FED419" s="78"/>
      <c r="FEE419" s="78"/>
      <c r="FEF419" s="78"/>
      <c r="FEG419" s="78"/>
      <c r="FEH419" s="78"/>
      <c r="FEI419" s="78"/>
      <c r="FEJ419" s="78"/>
      <c r="FEK419" s="78"/>
      <c r="FEL419" s="78"/>
      <c r="FEM419" s="78"/>
      <c r="FEN419" s="78"/>
      <c r="FEO419" s="78"/>
      <c r="FEP419" s="78"/>
      <c r="FEQ419" s="78"/>
      <c r="FER419" s="78"/>
      <c r="FES419" s="78"/>
      <c r="FET419" s="78"/>
      <c r="FEU419" s="78"/>
      <c r="FEV419" s="78"/>
      <c r="FEW419" s="78"/>
      <c r="FEX419" s="78"/>
      <c r="FEY419" s="78"/>
      <c r="FEZ419" s="78"/>
      <c r="FFA419" s="78"/>
      <c r="FFB419" s="78"/>
      <c r="FFC419" s="78"/>
      <c r="FFD419" s="78"/>
      <c r="FFE419" s="78"/>
      <c r="FFF419" s="78"/>
      <c r="FFG419" s="78"/>
      <c r="FFH419" s="78"/>
      <c r="FFI419" s="78"/>
      <c r="FFJ419" s="78"/>
      <c r="FFK419" s="78"/>
      <c r="FFL419" s="78"/>
      <c r="FFM419" s="78"/>
      <c r="FFN419" s="78"/>
      <c r="FFO419" s="78"/>
      <c r="FFP419" s="78"/>
      <c r="FFQ419" s="78"/>
      <c r="FFR419" s="78"/>
      <c r="FFS419" s="78"/>
      <c r="FFT419" s="78"/>
      <c r="FFU419" s="78"/>
      <c r="FFV419" s="78"/>
      <c r="FFW419" s="78"/>
      <c r="FFX419" s="78"/>
      <c r="FFY419" s="78"/>
      <c r="FFZ419" s="78"/>
      <c r="FGA419" s="78"/>
      <c r="FGB419" s="78"/>
      <c r="FGC419" s="78"/>
      <c r="FGD419" s="78"/>
      <c r="FGE419" s="78"/>
      <c r="FGF419" s="78"/>
      <c r="FGG419" s="78"/>
      <c r="FGH419" s="78"/>
      <c r="FGI419" s="78"/>
      <c r="FGJ419" s="78"/>
      <c r="FGK419" s="78"/>
      <c r="FGL419" s="78"/>
      <c r="FGM419" s="78"/>
      <c r="FGN419" s="78"/>
      <c r="FGO419" s="78"/>
      <c r="FGP419" s="78"/>
      <c r="FGQ419" s="78"/>
      <c r="FGR419" s="78"/>
      <c r="FGS419" s="78"/>
      <c r="FGT419" s="78"/>
      <c r="FGU419" s="78"/>
      <c r="FGV419" s="78"/>
      <c r="FGW419" s="78"/>
      <c r="FGX419" s="78"/>
      <c r="FGY419" s="78"/>
      <c r="FGZ419" s="78"/>
      <c r="FHA419" s="78"/>
      <c r="FHB419" s="78"/>
      <c r="FHC419" s="78"/>
      <c r="FHD419" s="78"/>
      <c r="FHE419" s="78"/>
      <c r="FHF419" s="78"/>
      <c r="FHG419" s="78"/>
      <c r="FHH419" s="78"/>
      <c r="FHI419" s="78"/>
      <c r="FHJ419" s="78"/>
      <c r="FHK419" s="78"/>
      <c r="FHL419" s="78"/>
      <c r="FHM419" s="78"/>
      <c r="FHN419" s="78"/>
      <c r="FHO419" s="78"/>
      <c r="FHP419" s="78"/>
      <c r="FHQ419" s="78"/>
      <c r="FHR419" s="78"/>
      <c r="FHS419" s="78"/>
      <c r="FHT419" s="78"/>
      <c r="FHU419" s="78"/>
      <c r="FHV419" s="78"/>
      <c r="FHW419" s="78"/>
      <c r="FHX419" s="78"/>
      <c r="FHY419" s="78"/>
      <c r="FHZ419" s="78"/>
      <c r="FIA419" s="78"/>
      <c r="FIB419" s="78"/>
      <c r="FIC419" s="78"/>
      <c r="FID419" s="78"/>
      <c r="FIE419" s="78"/>
      <c r="FIF419" s="78"/>
      <c r="FIG419" s="78"/>
      <c r="FIH419" s="78"/>
      <c r="FII419" s="78"/>
      <c r="FIJ419" s="78"/>
      <c r="FIK419" s="78"/>
      <c r="FIL419" s="78"/>
      <c r="FIM419" s="78"/>
      <c r="FIN419" s="78"/>
      <c r="FIO419" s="78"/>
      <c r="FIP419" s="78"/>
      <c r="FIQ419" s="78"/>
      <c r="FIR419" s="78"/>
      <c r="FIS419" s="78"/>
      <c r="FIT419" s="78"/>
      <c r="FIU419" s="78"/>
      <c r="FIV419" s="78"/>
      <c r="FIW419" s="78"/>
      <c r="FIX419" s="78"/>
      <c r="FIY419" s="78"/>
      <c r="FIZ419" s="78"/>
      <c r="FJA419" s="78"/>
      <c r="FJB419" s="78"/>
      <c r="FJC419" s="78"/>
      <c r="FJD419" s="78"/>
      <c r="FJE419" s="78"/>
      <c r="FJF419" s="78"/>
      <c r="FJG419" s="78"/>
      <c r="FJH419" s="78"/>
      <c r="FJI419" s="78"/>
      <c r="FJJ419" s="78"/>
      <c r="FJK419" s="78"/>
      <c r="FJL419" s="78"/>
      <c r="FJM419" s="78"/>
      <c r="FJN419" s="78"/>
      <c r="FJO419" s="78"/>
      <c r="FJP419" s="78"/>
      <c r="FJQ419" s="78"/>
      <c r="FJR419" s="78"/>
      <c r="FJS419" s="78"/>
      <c r="FJT419" s="78"/>
      <c r="FJU419" s="78"/>
      <c r="FJV419" s="78"/>
      <c r="FJW419" s="78"/>
      <c r="FJX419" s="78"/>
      <c r="FJY419" s="78"/>
      <c r="FJZ419" s="78"/>
      <c r="FKA419" s="78"/>
      <c r="FKB419" s="78"/>
      <c r="FKC419" s="78"/>
      <c r="FKD419" s="78"/>
      <c r="FKE419" s="78"/>
      <c r="FKF419" s="78"/>
      <c r="FKG419" s="78"/>
      <c r="FKH419" s="78"/>
      <c r="FKI419" s="78"/>
      <c r="FKJ419" s="78"/>
      <c r="FKK419" s="78"/>
      <c r="FKL419" s="78"/>
      <c r="FKM419" s="78"/>
      <c r="FKN419" s="78"/>
      <c r="FKO419" s="78"/>
      <c r="FKP419" s="78"/>
      <c r="FKQ419" s="78"/>
      <c r="FKR419" s="78"/>
      <c r="FKS419" s="78"/>
      <c r="FKT419" s="78"/>
      <c r="FKU419" s="78"/>
      <c r="FKV419" s="78"/>
      <c r="FKW419" s="78"/>
      <c r="FKX419" s="78"/>
      <c r="FKY419" s="78"/>
      <c r="FKZ419" s="78"/>
      <c r="FLA419" s="78"/>
      <c r="FLB419" s="78"/>
      <c r="FLC419" s="78"/>
      <c r="FLD419" s="78"/>
      <c r="FLE419" s="78"/>
      <c r="FLF419" s="78"/>
      <c r="FLG419" s="78"/>
      <c r="FLH419" s="78"/>
      <c r="FLI419" s="78"/>
      <c r="FLJ419" s="78"/>
      <c r="FLK419" s="78"/>
      <c r="FLL419" s="78"/>
      <c r="FLM419" s="78"/>
      <c r="FLN419" s="78"/>
      <c r="FLO419" s="78"/>
      <c r="FLP419" s="78"/>
      <c r="FLQ419" s="78"/>
      <c r="FLR419" s="78"/>
      <c r="FLS419" s="78"/>
      <c r="FLT419" s="78"/>
      <c r="FLU419" s="78"/>
      <c r="FLV419" s="78"/>
      <c r="FLW419" s="78"/>
      <c r="FLX419" s="78"/>
      <c r="FLY419" s="78"/>
      <c r="FLZ419" s="78"/>
      <c r="FMA419" s="78"/>
      <c r="FMB419" s="78"/>
      <c r="FMC419" s="78"/>
      <c r="FMD419" s="78"/>
      <c r="FME419" s="78"/>
      <c r="FMF419" s="78"/>
      <c r="FMG419" s="78"/>
      <c r="FMH419" s="78"/>
      <c r="FMI419" s="78"/>
      <c r="FMJ419" s="78"/>
      <c r="FMK419" s="78"/>
      <c r="FML419" s="78"/>
      <c r="FMM419" s="78"/>
      <c r="FMN419" s="78"/>
      <c r="FMO419" s="78"/>
      <c r="FMP419" s="78"/>
      <c r="FMQ419" s="78"/>
      <c r="FMR419" s="78"/>
      <c r="FMS419" s="78"/>
      <c r="FMT419" s="78"/>
      <c r="FMU419" s="78"/>
      <c r="FMV419" s="78"/>
      <c r="FMW419" s="78"/>
      <c r="FMX419" s="78"/>
      <c r="FMY419" s="78"/>
      <c r="FMZ419" s="78"/>
      <c r="FNA419" s="78"/>
      <c r="FNB419" s="78"/>
      <c r="FNC419" s="78"/>
      <c r="FND419" s="78"/>
      <c r="FNE419" s="78"/>
      <c r="FNF419" s="78"/>
      <c r="FNG419" s="78"/>
      <c r="FNH419" s="78"/>
      <c r="FNI419" s="78"/>
      <c r="FNJ419" s="78"/>
      <c r="FNK419" s="78"/>
      <c r="FNL419" s="78"/>
      <c r="FNM419" s="78"/>
      <c r="FNN419" s="78"/>
      <c r="FNO419" s="78"/>
      <c r="FNP419" s="78"/>
      <c r="FNQ419" s="78"/>
      <c r="FNR419" s="78"/>
      <c r="FNS419" s="78"/>
      <c r="FNT419" s="78"/>
      <c r="FNU419" s="78"/>
      <c r="FNV419" s="78"/>
      <c r="FNW419" s="78"/>
      <c r="FNX419" s="78"/>
      <c r="FNY419" s="78"/>
      <c r="FNZ419" s="78"/>
      <c r="FOA419" s="78"/>
      <c r="FOB419" s="78"/>
      <c r="FOC419" s="78"/>
      <c r="FOD419" s="78"/>
      <c r="FOE419" s="78"/>
      <c r="FOF419" s="78"/>
      <c r="FOG419" s="78"/>
      <c r="FOH419" s="78"/>
      <c r="FOI419" s="78"/>
      <c r="FOJ419" s="78"/>
      <c r="FOK419" s="78"/>
      <c r="FOL419" s="78"/>
      <c r="FOM419" s="78"/>
      <c r="FON419" s="78"/>
      <c r="FOO419" s="78"/>
      <c r="FOP419" s="78"/>
      <c r="FOQ419" s="78"/>
      <c r="FOR419" s="78"/>
      <c r="FOS419" s="78"/>
      <c r="FOT419" s="78"/>
      <c r="FOU419" s="78"/>
      <c r="FOV419" s="78"/>
      <c r="FOW419" s="78"/>
      <c r="FOX419" s="78"/>
      <c r="FOY419" s="78"/>
      <c r="FOZ419" s="78"/>
      <c r="FPA419" s="78"/>
      <c r="FPB419" s="78"/>
      <c r="FPC419" s="78"/>
      <c r="FPD419" s="78"/>
      <c r="FPE419" s="78"/>
      <c r="FPF419" s="78"/>
      <c r="FPG419" s="78"/>
      <c r="FPH419" s="78"/>
      <c r="FPI419" s="78"/>
      <c r="FPJ419" s="78"/>
      <c r="FPK419" s="78"/>
      <c r="FPL419" s="78"/>
      <c r="FPM419" s="78"/>
      <c r="FPN419" s="78"/>
      <c r="FPO419" s="78"/>
      <c r="FPP419" s="78"/>
      <c r="FPQ419" s="78"/>
      <c r="FPR419" s="78"/>
      <c r="FPS419" s="78"/>
      <c r="FPT419" s="78"/>
      <c r="FPU419" s="78"/>
      <c r="FPV419" s="78"/>
      <c r="FPW419" s="78"/>
      <c r="FPX419" s="78"/>
      <c r="FPY419" s="78"/>
      <c r="FPZ419" s="78"/>
      <c r="FQA419" s="78"/>
      <c r="FQB419" s="78"/>
      <c r="FQC419" s="78"/>
      <c r="FQD419" s="78"/>
      <c r="FQE419" s="78"/>
      <c r="FQF419" s="78"/>
      <c r="FQG419" s="78"/>
      <c r="FQH419" s="78"/>
      <c r="FQI419" s="78"/>
      <c r="FQJ419" s="78"/>
      <c r="FQK419" s="78"/>
      <c r="FQL419" s="78"/>
      <c r="FQM419" s="78"/>
      <c r="FQN419" s="78"/>
      <c r="FQO419" s="78"/>
      <c r="FQP419" s="78"/>
      <c r="FQQ419" s="78"/>
      <c r="FQR419" s="78"/>
      <c r="FQS419" s="78"/>
      <c r="FQT419" s="78"/>
      <c r="FQU419" s="78"/>
      <c r="FQV419" s="78"/>
      <c r="FQW419" s="78"/>
      <c r="FQX419" s="78"/>
      <c r="FQY419" s="78"/>
      <c r="FQZ419" s="78"/>
      <c r="FRA419" s="78"/>
      <c r="FRB419" s="78"/>
      <c r="FRC419" s="78"/>
      <c r="FRD419" s="78"/>
      <c r="FRE419" s="78"/>
      <c r="FRF419" s="78"/>
      <c r="FRG419" s="78"/>
      <c r="FRH419" s="78"/>
      <c r="FRI419" s="78"/>
      <c r="FRJ419" s="78"/>
      <c r="FRK419" s="78"/>
      <c r="FRL419" s="78"/>
      <c r="FRM419" s="78"/>
      <c r="FRN419" s="78"/>
      <c r="FRO419" s="78"/>
      <c r="FRP419" s="78"/>
      <c r="FRQ419" s="78"/>
      <c r="FRR419" s="78"/>
      <c r="FRS419" s="78"/>
      <c r="FRT419" s="78"/>
      <c r="FRU419" s="78"/>
      <c r="FRV419" s="78"/>
      <c r="FRW419" s="78"/>
      <c r="FRX419" s="78"/>
      <c r="FRY419" s="78"/>
      <c r="FRZ419" s="78"/>
      <c r="FSA419" s="78"/>
      <c r="FSB419" s="78"/>
      <c r="FSC419" s="78"/>
      <c r="FSD419" s="78"/>
      <c r="FSE419" s="78"/>
      <c r="FSF419" s="78"/>
      <c r="FSG419" s="78"/>
      <c r="FSH419" s="78"/>
      <c r="FSI419" s="78"/>
      <c r="FSJ419" s="78"/>
      <c r="FSK419" s="78"/>
      <c r="FSL419" s="78"/>
      <c r="FSM419" s="78"/>
      <c r="FSN419" s="78"/>
      <c r="FSO419" s="78"/>
      <c r="FSP419" s="78"/>
      <c r="FSQ419" s="78"/>
      <c r="FSR419" s="78"/>
      <c r="FSS419" s="78"/>
      <c r="FST419" s="78"/>
      <c r="FSU419" s="78"/>
      <c r="FSV419" s="78"/>
      <c r="FSW419" s="78"/>
      <c r="FSX419" s="78"/>
      <c r="FSY419" s="78"/>
      <c r="FSZ419" s="78"/>
      <c r="FTA419" s="78"/>
      <c r="FTB419" s="78"/>
      <c r="FTC419" s="78"/>
      <c r="FTD419" s="78"/>
      <c r="FTE419" s="78"/>
      <c r="FTF419" s="78"/>
      <c r="FTG419" s="78"/>
      <c r="FTH419" s="78"/>
      <c r="FTI419" s="78"/>
      <c r="FTJ419" s="78"/>
      <c r="FTK419" s="78"/>
      <c r="FTL419" s="78"/>
      <c r="FTM419" s="78"/>
      <c r="FTN419" s="78"/>
      <c r="FTO419" s="78"/>
      <c r="FTP419" s="78"/>
      <c r="FTQ419" s="78"/>
      <c r="FTR419" s="78"/>
      <c r="FTS419" s="78"/>
      <c r="FTT419" s="78"/>
      <c r="FTU419" s="78"/>
      <c r="FTV419" s="78"/>
      <c r="FTW419" s="78"/>
      <c r="FTX419" s="78"/>
      <c r="FTY419" s="78"/>
      <c r="FTZ419" s="78"/>
      <c r="FUA419" s="78"/>
      <c r="FUB419" s="78"/>
      <c r="FUC419" s="78"/>
      <c r="FUD419" s="78"/>
      <c r="FUE419" s="78"/>
      <c r="FUF419" s="78"/>
      <c r="FUG419" s="78"/>
      <c r="FUH419" s="78"/>
      <c r="FUI419" s="78"/>
      <c r="FUJ419" s="78"/>
      <c r="FUK419" s="78"/>
      <c r="FUL419" s="78"/>
      <c r="FUM419" s="78"/>
      <c r="FUN419" s="78"/>
      <c r="FUO419" s="78"/>
      <c r="FUP419" s="78"/>
      <c r="FUQ419" s="78"/>
      <c r="FUR419" s="78"/>
      <c r="FUS419" s="78"/>
      <c r="FUT419" s="78"/>
      <c r="FUU419" s="78"/>
      <c r="FUV419" s="78"/>
      <c r="FUW419" s="78"/>
      <c r="FUX419" s="78"/>
      <c r="FUY419" s="78"/>
      <c r="FUZ419" s="78"/>
      <c r="FVA419" s="78"/>
      <c r="FVB419" s="78"/>
      <c r="FVC419" s="78"/>
      <c r="FVD419" s="78"/>
      <c r="FVE419" s="78"/>
      <c r="FVF419" s="78"/>
      <c r="FVG419" s="78"/>
      <c r="FVH419" s="78"/>
      <c r="FVI419" s="78"/>
      <c r="FVJ419" s="78"/>
      <c r="FVK419" s="78"/>
      <c r="FVL419" s="78"/>
      <c r="FVM419" s="78"/>
      <c r="FVN419" s="78"/>
      <c r="FVO419" s="78"/>
      <c r="FVP419" s="78"/>
      <c r="FVQ419" s="78"/>
      <c r="FVR419" s="78"/>
      <c r="FVS419" s="78"/>
      <c r="FVT419" s="78"/>
      <c r="FVU419" s="78"/>
      <c r="FVV419" s="78"/>
      <c r="FVW419" s="78"/>
      <c r="FVX419" s="78"/>
      <c r="FVY419" s="78"/>
      <c r="FVZ419" s="78"/>
      <c r="FWA419" s="78"/>
      <c r="FWB419" s="78"/>
      <c r="FWC419" s="78"/>
      <c r="FWD419" s="78"/>
      <c r="FWE419" s="78"/>
      <c r="FWF419" s="78"/>
      <c r="FWG419" s="78"/>
      <c r="FWH419" s="78"/>
      <c r="FWI419" s="78"/>
      <c r="FWJ419" s="78"/>
      <c r="FWK419" s="78"/>
      <c r="FWL419" s="78"/>
      <c r="FWM419" s="78"/>
      <c r="FWN419" s="78"/>
      <c r="FWO419" s="78"/>
      <c r="FWP419" s="78"/>
      <c r="FWQ419" s="78"/>
      <c r="FWR419" s="78"/>
      <c r="FWS419" s="78"/>
      <c r="FWT419" s="78"/>
      <c r="FWU419" s="78"/>
      <c r="FWV419" s="78"/>
      <c r="FWW419" s="78"/>
      <c r="FWX419" s="78"/>
      <c r="FWY419" s="78"/>
      <c r="FWZ419" s="78"/>
      <c r="FXA419" s="78"/>
      <c r="FXB419" s="78"/>
      <c r="FXC419" s="78"/>
      <c r="FXD419" s="78"/>
      <c r="FXE419" s="78"/>
      <c r="FXF419" s="78"/>
      <c r="FXG419" s="78"/>
      <c r="FXH419" s="78"/>
      <c r="FXI419" s="78"/>
      <c r="FXJ419" s="78"/>
      <c r="FXK419" s="78"/>
      <c r="FXL419" s="78"/>
      <c r="FXM419" s="78"/>
      <c r="FXN419" s="78"/>
      <c r="FXO419" s="78"/>
      <c r="FXP419" s="78"/>
      <c r="FXQ419" s="78"/>
      <c r="FXR419" s="78"/>
      <c r="FXS419" s="78"/>
      <c r="FXT419" s="78"/>
      <c r="FXU419" s="78"/>
      <c r="FXV419" s="78"/>
      <c r="FXW419" s="78"/>
      <c r="FXX419" s="78"/>
      <c r="FXY419" s="78"/>
      <c r="FXZ419" s="78"/>
      <c r="FYA419" s="78"/>
      <c r="FYB419" s="78"/>
      <c r="FYC419" s="78"/>
      <c r="FYD419" s="78"/>
      <c r="FYE419" s="78"/>
      <c r="FYF419" s="78"/>
      <c r="FYG419" s="78"/>
      <c r="FYH419" s="78"/>
      <c r="FYI419" s="78"/>
      <c r="FYJ419" s="78"/>
      <c r="FYK419" s="78"/>
      <c r="FYL419" s="78"/>
      <c r="FYM419" s="78"/>
      <c r="FYN419" s="78"/>
      <c r="FYO419" s="78"/>
      <c r="FYP419" s="78"/>
      <c r="FYQ419" s="78"/>
      <c r="FYR419" s="78"/>
      <c r="FYS419" s="78"/>
      <c r="FYT419" s="78"/>
      <c r="FYU419" s="78"/>
      <c r="FYV419" s="78"/>
      <c r="FYW419" s="78"/>
      <c r="FYX419" s="78"/>
      <c r="FYY419" s="78"/>
      <c r="FYZ419" s="78"/>
      <c r="FZA419" s="78"/>
      <c r="FZB419" s="78"/>
      <c r="FZC419" s="78"/>
      <c r="FZD419" s="78"/>
      <c r="FZE419" s="78"/>
      <c r="FZF419" s="78"/>
      <c r="FZG419" s="78"/>
      <c r="FZH419" s="78"/>
      <c r="FZI419" s="78"/>
      <c r="FZJ419" s="78"/>
      <c r="FZK419" s="78"/>
      <c r="FZL419" s="78"/>
      <c r="FZM419" s="78"/>
      <c r="FZN419" s="78"/>
      <c r="FZO419" s="78"/>
      <c r="FZP419" s="78"/>
      <c r="FZQ419" s="78"/>
      <c r="FZR419" s="78"/>
      <c r="FZS419" s="78"/>
      <c r="FZT419" s="78"/>
      <c r="FZU419" s="78"/>
      <c r="FZV419" s="78"/>
      <c r="FZW419" s="78"/>
      <c r="FZX419" s="78"/>
      <c r="FZY419" s="78"/>
      <c r="FZZ419" s="78"/>
      <c r="GAA419" s="78"/>
      <c r="GAB419" s="78"/>
      <c r="GAC419" s="78"/>
      <c r="GAD419" s="78"/>
      <c r="GAE419" s="78"/>
      <c r="GAF419" s="78"/>
      <c r="GAG419" s="78"/>
      <c r="GAH419" s="78"/>
      <c r="GAI419" s="78"/>
      <c r="GAJ419" s="78"/>
      <c r="GAK419" s="78"/>
      <c r="GAL419" s="78"/>
      <c r="GAM419" s="78"/>
      <c r="GAN419" s="78"/>
      <c r="GAO419" s="78"/>
      <c r="GAP419" s="78"/>
      <c r="GAQ419" s="78"/>
      <c r="GAR419" s="78"/>
      <c r="GAS419" s="78"/>
      <c r="GAT419" s="78"/>
      <c r="GAU419" s="78"/>
      <c r="GAV419" s="78"/>
      <c r="GAW419" s="78"/>
      <c r="GAX419" s="78"/>
      <c r="GAY419" s="78"/>
      <c r="GAZ419" s="78"/>
      <c r="GBA419" s="78"/>
      <c r="GBB419" s="78"/>
      <c r="GBC419" s="78"/>
      <c r="GBD419" s="78"/>
      <c r="GBE419" s="78"/>
      <c r="GBF419" s="78"/>
      <c r="GBG419" s="78"/>
      <c r="GBH419" s="78"/>
      <c r="GBI419" s="78"/>
      <c r="GBJ419" s="78"/>
      <c r="GBK419" s="78"/>
      <c r="GBL419" s="78"/>
      <c r="GBM419" s="78"/>
      <c r="GBN419" s="78"/>
      <c r="GBO419" s="78"/>
      <c r="GBP419" s="78"/>
      <c r="GBQ419" s="78"/>
      <c r="GBR419" s="78"/>
      <c r="GBS419" s="78"/>
      <c r="GBT419" s="78"/>
      <c r="GBU419" s="78"/>
      <c r="GBV419" s="78"/>
      <c r="GBW419" s="78"/>
      <c r="GBX419" s="78"/>
      <c r="GBY419" s="78"/>
      <c r="GBZ419" s="78"/>
      <c r="GCA419" s="78"/>
      <c r="GCB419" s="78"/>
      <c r="GCC419" s="78"/>
      <c r="GCD419" s="78"/>
      <c r="GCE419" s="78"/>
      <c r="GCF419" s="78"/>
      <c r="GCG419" s="78"/>
      <c r="GCH419" s="78"/>
      <c r="GCI419" s="78"/>
      <c r="GCJ419" s="78"/>
      <c r="GCK419" s="78"/>
      <c r="GCL419" s="78"/>
      <c r="GCM419" s="78"/>
      <c r="GCN419" s="78"/>
      <c r="GCO419" s="78"/>
      <c r="GCP419" s="78"/>
      <c r="GCQ419" s="78"/>
      <c r="GCR419" s="78"/>
      <c r="GCS419" s="78"/>
      <c r="GCT419" s="78"/>
      <c r="GCU419" s="78"/>
      <c r="GCV419" s="78"/>
      <c r="GCW419" s="78"/>
      <c r="GCX419" s="78"/>
      <c r="GCY419" s="78"/>
      <c r="GCZ419" s="78"/>
      <c r="GDA419" s="78"/>
      <c r="GDB419" s="78"/>
      <c r="GDC419" s="78"/>
      <c r="GDD419" s="78"/>
      <c r="GDE419" s="78"/>
      <c r="GDF419" s="78"/>
      <c r="GDG419" s="78"/>
      <c r="GDH419" s="78"/>
      <c r="GDI419" s="78"/>
      <c r="GDJ419" s="78"/>
      <c r="GDK419" s="78"/>
      <c r="GDL419" s="78"/>
      <c r="GDM419" s="78"/>
      <c r="GDN419" s="78"/>
      <c r="GDO419" s="78"/>
      <c r="GDP419" s="78"/>
      <c r="GDQ419" s="78"/>
      <c r="GDR419" s="78"/>
      <c r="GDS419" s="78"/>
      <c r="GDT419" s="78"/>
      <c r="GDU419" s="78"/>
      <c r="GDV419" s="78"/>
      <c r="GDW419" s="78"/>
      <c r="GDX419" s="78"/>
      <c r="GDY419" s="78"/>
      <c r="GDZ419" s="78"/>
      <c r="GEA419" s="78"/>
      <c r="GEB419" s="78"/>
      <c r="GEC419" s="78"/>
      <c r="GED419" s="78"/>
      <c r="GEE419" s="78"/>
      <c r="GEF419" s="78"/>
      <c r="GEG419" s="78"/>
      <c r="GEH419" s="78"/>
      <c r="GEI419" s="78"/>
      <c r="GEJ419" s="78"/>
      <c r="GEK419" s="78"/>
      <c r="GEL419" s="78"/>
      <c r="GEM419" s="78"/>
      <c r="GEN419" s="78"/>
      <c r="GEO419" s="78"/>
      <c r="GEP419" s="78"/>
      <c r="GEQ419" s="78"/>
      <c r="GER419" s="78"/>
      <c r="GES419" s="78"/>
      <c r="GET419" s="78"/>
      <c r="GEU419" s="78"/>
      <c r="GEV419" s="78"/>
      <c r="GEW419" s="78"/>
      <c r="GEX419" s="78"/>
      <c r="GEY419" s="78"/>
      <c r="GEZ419" s="78"/>
      <c r="GFA419" s="78"/>
      <c r="GFB419" s="78"/>
      <c r="GFC419" s="78"/>
      <c r="GFD419" s="78"/>
      <c r="GFE419" s="78"/>
      <c r="GFF419" s="78"/>
      <c r="GFG419" s="78"/>
      <c r="GFH419" s="78"/>
      <c r="GFI419" s="78"/>
      <c r="GFJ419" s="78"/>
      <c r="GFK419" s="78"/>
      <c r="GFL419" s="78"/>
      <c r="GFM419" s="78"/>
      <c r="GFN419" s="78"/>
      <c r="GFO419" s="78"/>
      <c r="GFP419" s="78"/>
      <c r="GFQ419" s="78"/>
      <c r="GFR419" s="78"/>
      <c r="GFS419" s="78"/>
      <c r="GFT419" s="78"/>
      <c r="GFU419" s="78"/>
      <c r="GFV419" s="78"/>
      <c r="GFW419" s="78"/>
      <c r="GFX419" s="78"/>
      <c r="GFY419" s="78"/>
      <c r="GFZ419" s="78"/>
      <c r="GGA419" s="78"/>
      <c r="GGB419" s="78"/>
      <c r="GGC419" s="78"/>
      <c r="GGD419" s="78"/>
      <c r="GGE419" s="78"/>
      <c r="GGF419" s="78"/>
      <c r="GGG419" s="78"/>
      <c r="GGH419" s="78"/>
      <c r="GGI419" s="78"/>
      <c r="GGJ419" s="78"/>
      <c r="GGK419" s="78"/>
      <c r="GGL419" s="78"/>
      <c r="GGM419" s="78"/>
      <c r="GGN419" s="78"/>
      <c r="GGO419" s="78"/>
      <c r="GGP419" s="78"/>
      <c r="GGQ419" s="78"/>
      <c r="GGR419" s="78"/>
      <c r="GGS419" s="78"/>
      <c r="GGT419" s="78"/>
      <c r="GGU419" s="78"/>
      <c r="GGV419" s="78"/>
      <c r="GGW419" s="78"/>
      <c r="GGX419" s="78"/>
      <c r="GGY419" s="78"/>
      <c r="GGZ419" s="78"/>
      <c r="GHA419" s="78"/>
      <c r="GHB419" s="78"/>
      <c r="GHC419" s="78"/>
      <c r="GHD419" s="78"/>
      <c r="GHE419" s="78"/>
      <c r="GHF419" s="78"/>
      <c r="GHG419" s="78"/>
      <c r="GHH419" s="78"/>
      <c r="GHI419" s="78"/>
      <c r="GHJ419" s="78"/>
      <c r="GHK419" s="78"/>
      <c r="GHL419" s="78"/>
      <c r="GHM419" s="78"/>
      <c r="GHN419" s="78"/>
      <c r="GHO419" s="78"/>
      <c r="GHP419" s="78"/>
      <c r="GHQ419" s="78"/>
      <c r="GHR419" s="78"/>
      <c r="GHS419" s="78"/>
      <c r="GHT419" s="78"/>
      <c r="GHU419" s="78"/>
      <c r="GHV419" s="78"/>
      <c r="GHW419" s="78"/>
      <c r="GHX419" s="78"/>
      <c r="GHY419" s="78"/>
      <c r="GHZ419" s="78"/>
      <c r="GIA419" s="78"/>
      <c r="GIB419" s="78"/>
      <c r="GIC419" s="78"/>
      <c r="GID419" s="78"/>
      <c r="GIE419" s="78"/>
      <c r="GIF419" s="78"/>
      <c r="GIG419" s="78"/>
      <c r="GIH419" s="78"/>
      <c r="GII419" s="78"/>
      <c r="GIJ419" s="78"/>
      <c r="GIK419" s="78"/>
      <c r="GIL419" s="78"/>
      <c r="GIM419" s="78"/>
      <c r="GIN419" s="78"/>
      <c r="GIO419" s="78"/>
      <c r="GIP419" s="78"/>
      <c r="GIQ419" s="78"/>
      <c r="GIR419" s="78"/>
      <c r="GIS419" s="78"/>
      <c r="GIT419" s="78"/>
      <c r="GIU419" s="78"/>
      <c r="GIV419" s="78"/>
      <c r="GIW419" s="78"/>
      <c r="GIX419" s="78"/>
      <c r="GIY419" s="78"/>
      <c r="GIZ419" s="78"/>
      <c r="GJA419" s="78"/>
      <c r="GJB419" s="78"/>
      <c r="GJC419" s="78"/>
      <c r="GJD419" s="78"/>
      <c r="GJE419" s="78"/>
      <c r="GJF419" s="78"/>
      <c r="GJG419" s="78"/>
      <c r="GJH419" s="78"/>
      <c r="GJI419" s="78"/>
      <c r="GJJ419" s="78"/>
      <c r="GJK419" s="78"/>
      <c r="GJL419" s="78"/>
      <c r="GJM419" s="78"/>
      <c r="GJN419" s="78"/>
      <c r="GJO419" s="78"/>
      <c r="GJP419" s="78"/>
      <c r="GJQ419" s="78"/>
      <c r="GJR419" s="78"/>
      <c r="GJS419" s="78"/>
      <c r="GJT419" s="78"/>
      <c r="GJU419" s="78"/>
      <c r="GJV419" s="78"/>
      <c r="GJW419" s="78"/>
      <c r="GJX419" s="78"/>
      <c r="GJY419" s="78"/>
      <c r="GJZ419" s="78"/>
      <c r="GKA419" s="78"/>
      <c r="GKB419" s="78"/>
      <c r="GKC419" s="78"/>
      <c r="GKD419" s="78"/>
      <c r="GKE419" s="78"/>
      <c r="GKF419" s="78"/>
      <c r="GKG419" s="78"/>
      <c r="GKH419" s="78"/>
      <c r="GKI419" s="78"/>
      <c r="GKJ419" s="78"/>
      <c r="GKK419" s="78"/>
      <c r="GKL419" s="78"/>
      <c r="GKM419" s="78"/>
      <c r="GKN419" s="78"/>
      <c r="GKO419" s="78"/>
      <c r="GKP419" s="78"/>
      <c r="GKQ419" s="78"/>
      <c r="GKR419" s="78"/>
      <c r="GKS419" s="78"/>
      <c r="GKT419" s="78"/>
      <c r="GKU419" s="78"/>
      <c r="GKV419" s="78"/>
      <c r="GKW419" s="78"/>
      <c r="GKX419" s="78"/>
      <c r="GKY419" s="78"/>
      <c r="GKZ419" s="78"/>
      <c r="GLA419" s="78"/>
      <c r="GLB419" s="78"/>
      <c r="GLC419" s="78"/>
      <c r="GLD419" s="78"/>
      <c r="GLE419" s="78"/>
      <c r="GLF419" s="78"/>
      <c r="GLG419" s="78"/>
      <c r="GLH419" s="78"/>
      <c r="GLI419" s="78"/>
      <c r="GLJ419" s="78"/>
      <c r="GLK419" s="78"/>
      <c r="GLL419" s="78"/>
      <c r="GLM419" s="78"/>
      <c r="GLN419" s="78"/>
      <c r="GLO419" s="78"/>
      <c r="GLP419" s="78"/>
      <c r="GLQ419" s="78"/>
      <c r="GLR419" s="78"/>
      <c r="GLS419" s="78"/>
      <c r="GLT419" s="78"/>
      <c r="GLU419" s="78"/>
      <c r="GLV419" s="78"/>
      <c r="GLW419" s="78"/>
      <c r="GLX419" s="78"/>
      <c r="GLY419" s="78"/>
      <c r="GLZ419" s="78"/>
      <c r="GMA419" s="78"/>
      <c r="GMB419" s="78"/>
      <c r="GMC419" s="78"/>
      <c r="GMD419" s="78"/>
      <c r="GME419" s="78"/>
      <c r="GMF419" s="78"/>
      <c r="GMG419" s="78"/>
      <c r="GMH419" s="78"/>
      <c r="GMI419" s="78"/>
      <c r="GMJ419" s="78"/>
      <c r="GMK419" s="78"/>
      <c r="GML419" s="78"/>
      <c r="GMM419" s="78"/>
      <c r="GMN419" s="78"/>
      <c r="GMO419" s="78"/>
      <c r="GMP419" s="78"/>
      <c r="GMQ419" s="78"/>
      <c r="GMR419" s="78"/>
      <c r="GMS419" s="78"/>
      <c r="GMT419" s="78"/>
      <c r="GMU419" s="78"/>
      <c r="GMV419" s="78"/>
      <c r="GMW419" s="78"/>
      <c r="GMX419" s="78"/>
      <c r="GMY419" s="78"/>
      <c r="GMZ419" s="78"/>
      <c r="GNA419" s="78"/>
      <c r="GNB419" s="78"/>
      <c r="GNC419" s="78"/>
      <c r="GND419" s="78"/>
      <c r="GNE419" s="78"/>
      <c r="GNF419" s="78"/>
      <c r="GNG419" s="78"/>
      <c r="GNH419" s="78"/>
      <c r="GNI419" s="78"/>
      <c r="GNJ419" s="78"/>
      <c r="GNK419" s="78"/>
      <c r="GNL419" s="78"/>
      <c r="GNM419" s="78"/>
      <c r="GNN419" s="78"/>
      <c r="GNO419" s="78"/>
      <c r="GNP419" s="78"/>
      <c r="GNQ419" s="78"/>
      <c r="GNR419" s="78"/>
      <c r="GNS419" s="78"/>
      <c r="GNT419" s="78"/>
      <c r="GNU419" s="78"/>
      <c r="GNV419" s="78"/>
      <c r="GNW419" s="78"/>
      <c r="GNX419" s="78"/>
      <c r="GNY419" s="78"/>
      <c r="GNZ419" s="78"/>
      <c r="GOA419" s="78"/>
      <c r="GOB419" s="78"/>
      <c r="GOC419" s="78"/>
      <c r="GOD419" s="78"/>
      <c r="GOE419" s="78"/>
      <c r="GOF419" s="78"/>
      <c r="GOG419" s="78"/>
      <c r="GOH419" s="78"/>
      <c r="GOI419" s="78"/>
      <c r="GOJ419" s="78"/>
      <c r="GOK419" s="78"/>
      <c r="GOL419" s="78"/>
      <c r="GOM419" s="78"/>
      <c r="GON419" s="78"/>
      <c r="GOO419" s="78"/>
      <c r="GOP419" s="78"/>
      <c r="GOQ419" s="78"/>
      <c r="GOR419" s="78"/>
      <c r="GOS419" s="78"/>
      <c r="GOT419" s="78"/>
      <c r="GOU419" s="78"/>
      <c r="GOV419" s="78"/>
      <c r="GOW419" s="78"/>
      <c r="GOX419" s="78"/>
      <c r="GOY419" s="78"/>
      <c r="GOZ419" s="78"/>
      <c r="GPA419" s="78"/>
      <c r="GPB419" s="78"/>
      <c r="GPC419" s="78"/>
      <c r="GPD419" s="78"/>
      <c r="GPE419" s="78"/>
      <c r="GPF419" s="78"/>
      <c r="GPG419" s="78"/>
      <c r="GPH419" s="78"/>
      <c r="GPI419" s="78"/>
      <c r="GPJ419" s="78"/>
      <c r="GPK419" s="78"/>
      <c r="GPL419" s="78"/>
      <c r="GPM419" s="78"/>
      <c r="GPN419" s="78"/>
      <c r="GPO419" s="78"/>
      <c r="GPP419" s="78"/>
      <c r="GPQ419" s="78"/>
      <c r="GPR419" s="78"/>
      <c r="GPS419" s="78"/>
      <c r="GPT419" s="78"/>
      <c r="GPU419" s="78"/>
      <c r="GPV419" s="78"/>
      <c r="GPW419" s="78"/>
      <c r="GPX419" s="78"/>
      <c r="GPY419" s="78"/>
      <c r="GPZ419" s="78"/>
      <c r="GQA419" s="78"/>
      <c r="GQB419" s="78"/>
      <c r="GQC419" s="78"/>
      <c r="GQD419" s="78"/>
      <c r="GQE419" s="78"/>
      <c r="GQF419" s="78"/>
      <c r="GQG419" s="78"/>
      <c r="GQH419" s="78"/>
      <c r="GQI419" s="78"/>
      <c r="GQJ419" s="78"/>
      <c r="GQK419" s="78"/>
      <c r="GQL419" s="78"/>
      <c r="GQM419" s="78"/>
      <c r="GQN419" s="78"/>
      <c r="GQO419" s="78"/>
      <c r="GQP419" s="78"/>
      <c r="GQQ419" s="78"/>
      <c r="GQR419" s="78"/>
      <c r="GQS419" s="78"/>
      <c r="GQT419" s="78"/>
      <c r="GQU419" s="78"/>
      <c r="GQV419" s="78"/>
      <c r="GQW419" s="78"/>
      <c r="GQX419" s="78"/>
      <c r="GQY419" s="78"/>
      <c r="GQZ419" s="78"/>
      <c r="GRA419" s="78"/>
      <c r="GRB419" s="78"/>
      <c r="GRC419" s="78"/>
      <c r="GRD419" s="78"/>
      <c r="GRE419" s="78"/>
      <c r="GRF419" s="78"/>
      <c r="GRG419" s="78"/>
      <c r="GRH419" s="78"/>
      <c r="GRI419" s="78"/>
      <c r="GRJ419" s="78"/>
      <c r="GRK419" s="78"/>
      <c r="GRL419" s="78"/>
      <c r="GRM419" s="78"/>
      <c r="GRN419" s="78"/>
      <c r="GRO419" s="78"/>
      <c r="GRP419" s="78"/>
      <c r="GRQ419" s="78"/>
      <c r="GRR419" s="78"/>
      <c r="GRS419" s="78"/>
      <c r="GRT419" s="78"/>
      <c r="GRU419" s="78"/>
      <c r="GRV419" s="78"/>
      <c r="GRW419" s="78"/>
      <c r="GRX419" s="78"/>
      <c r="GRY419" s="78"/>
      <c r="GRZ419" s="78"/>
      <c r="GSA419" s="78"/>
      <c r="GSB419" s="78"/>
      <c r="GSC419" s="78"/>
      <c r="GSD419" s="78"/>
      <c r="GSE419" s="78"/>
      <c r="GSF419" s="78"/>
      <c r="GSG419" s="78"/>
      <c r="GSH419" s="78"/>
      <c r="GSI419" s="78"/>
      <c r="GSJ419" s="78"/>
      <c r="GSK419" s="78"/>
      <c r="GSL419" s="78"/>
      <c r="GSM419" s="78"/>
      <c r="GSN419" s="78"/>
      <c r="GSO419" s="78"/>
      <c r="GSP419" s="78"/>
      <c r="GSQ419" s="78"/>
      <c r="GSR419" s="78"/>
      <c r="GSS419" s="78"/>
      <c r="GST419" s="78"/>
      <c r="GSU419" s="78"/>
      <c r="GSV419" s="78"/>
      <c r="GSW419" s="78"/>
      <c r="GSX419" s="78"/>
      <c r="GSY419" s="78"/>
      <c r="GSZ419" s="78"/>
      <c r="GTA419" s="78"/>
      <c r="GTB419" s="78"/>
      <c r="GTC419" s="78"/>
      <c r="GTD419" s="78"/>
      <c r="GTE419" s="78"/>
      <c r="GTF419" s="78"/>
      <c r="GTG419" s="78"/>
      <c r="GTH419" s="78"/>
      <c r="GTI419" s="78"/>
      <c r="GTJ419" s="78"/>
      <c r="GTK419" s="78"/>
      <c r="GTL419" s="78"/>
      <c r="GTM419" s="78"/>
      <c r="GTN419" s="78"/>
      <c r="GTO419" s="78"/>
      <c r="GTP419" s="78"/>
      <c r="GTQ419" s="78"/>
      <c r="GTR419" s="78"/>
      <c r="GTS419" s="78"/>
      <c r="GTT419" s="78"/>
      <c r="GTU419" s="78"/>
      <c r="GTV419" s="78"/>
      <c r="GTW419" s="78"/>
      <c r="GTX419" s="78"/>
      <c r="GTY419" s="78"/>
      <c r="GTZ419" s="78"/>
      <c r="GUA419" s="78"/>
      <c r="GUB419" s="78"/>
      <c r="GUC419" s="78"/>
      <c r="GUD419" s="78"/>
      <c r="GUE419" s="78"/>
      <c r="GUF419" s="78"/>
      <c r="GUG419" s="78"/>
      <c r="GUH419" s="78"/>
      <c r="GUI419" s="78"/>
      <c r="GUJ419" s="78"/>
      <c r="GUK419" s="78"/>
      <c r="GUL419" s="78"/>
      <c r="GUM419" s="78"/>
      <c r="GUN419" s="78"/>
      <c r="GUO419" s="78"/>
      <c r="GUP419" s="78"/>
      <c r="GUQ419" s="78"/>
      <c r="GUR419" s="78"/>
      <c r="GUS419" s="78"/>
      <c r="GUT419" s="78"/>
      <c r="GUU419" s="78"/>
      <c r="GUV419" s="78"/>
      <c r="GUW419" s="78"/>
      <c r="GUX419" s="78"/>
      <c r="GUY419" s="78"/>
      <c r="GUZ419" s="78"/>
      <c r="GVA419" s="78"/>
      <c r="GVB419" s="78"/>
      <c r="GVC419" s="78"/>
      <c r="GVD419" s="78"/>
      <c r="GVE419" s="78"/>
      <c r="GVF419" s="78"/>
      <c r="GVG419" s="78"/>
      <c r="GVH419" s="78"/>
      <c r="GVI419" s="78"/>
      <c r="GVJ419" s="78"/>
      <c r="GVK419" s="78"/>
      <c r="GVL419" s="78"/>
      <c r="GVM419" s="78"/>
      <c r="GVN419" s="78"/>
      <c r="GVO419" s="78"/>
      <c r="GVP419" s="78"/>
      <c r="GVQ419" s="78"/>
      <c r="GVR419" s="78"/>
      <c r="GVS419" s="78"/>
      <c r="GVT419" s="78"/>
      <c r="GVU419" s="78"/>
      <c r="GVV419" s="78"/>
      <c r="GVW419" s="78"/>
      <c r="GVX419" s="78"/>
      <c r="GVY419" s="78"/>
      <c r="GVZ419" s="78"/>
      <c r="GWA419" s="78"/>
      <c r="GWB419" s="78"/>
      <c r="GWC419" s="78"/>
      <c r="GWD419" s="78"/>
      <c r="GWE419" s="78"/>
      <c r="GWF419" s="78"/>
      <c r="GWG419" s="78"/>
      <c r="GWH419" s="78"/>
      <c r="GWI419" s="78"/>
      <c r="GWJ419" s="78"/>
      <c r="GWK419" s="78"/>
      <c r="GWL419" s="78"/>
      <c r="GWM419" s="78"/>
      <c r="GWN419" s="78"/>
      <c r="GWO419" s="78"/>
      <c r="GWP419" s="78"/>
      <c r="GWQ419" s="78"/>
      <c r="GWR419" s="78"/>
      <c r="GWS419" s="78"/>
      <c r="GWT419" s="78"/>
      <c r="GWU419" s="78"/>
      <c r="GWV419" s="78"/>
      <c r="GWW419" s="78"/>
      <c r="GWX419" s="78"/>
      <c r="GWY419" s="78"/>
      <c r="GWZ419" s="78"/>
      <c r="GXA419" s="78"/>
      <c r="GXB419" s="78"/>
      <c r="GXC419" s="78"/>
      <c r="GXD419" s="78"/>
      <c r="GXE419" s="78"/>
      <c r="GXF419" s="78"/>
      <c r="GXG419" s="78"/>
      <c r="GXH419" s="78"/>
      <c r="GXI419" s="78"/>
      <c r="GXJ419" s="78"/>
      <c r="GXK419" s="78"/>
      <c r="GXL419" s="78"/>
      <c r="GXM419" s="78"/>
      <c r="GXN419" s="78"/>
      <c r="GXO419" s="78"/>
      <c r="GXP419" s="78"/>
      <c r="GXQ419" s="78"/>
      <c r="GXR419" s="78"/>
      <c r="GXS419" s="78"/>
      <c r="GXT419" s="78"/>
      <c r="GXU419" s="78"/>
      <c r="GXV419" s="78"/>
      <c r="GXW419" s="78"/>
      <c r="GXX419" s="78"/>
      <c r="GXY419" s="78"/>
      <c r="GXZ419" s="78"/>
      <c r="GYA419" s="78"/>
      <c r="GYB419" s="78"/>
      <c r="GYC419" s="78"/>
      <c r="GYD419" s="78"/>
      <c r="GYE419" s="78"/>
      <c r="GYF419" s="78"/>
      <c r="GYG419" s="78"/>
      <c r="GYH419" s="78"/>
      <c r="GYI419" s="78"/>
      <c r="GYJ419" s="78"/>
      <c r="GYK419" s="78"/>
      <c r="GYL419" s="78"/>
      <c r="GYM419" s="78"/>
      <c r="GYN419" s="78"/>
      <c r="GYO419" s="78"/>
      <c r="GYP419" s="78"/>
      <c r="GYQ419" s="78"/>
      <c r="GYR419" s="78"/>
      <c r="GYS419" s="78"/>
      <c r="GYT419" s="78"/>
      <c r="GYU419" s="78"/>
      <c r="GYV419" s="78"/>
      <c r="GYW419" s="78"/>
      <c r="GYX419" s="78"/>
      <c r="GYY419" s="78"/>
      <c r="GYZ419" s="78"/>
      <c r="GZA419" s="78"/>
      <c r="GZB419" s="78"/>
      <c r="GZC419" s="78"/>
      <c r="GZD419" s="78"/>
      <c r="GZE419" s="78"/>
      <c r="GZF419" s="78"/>
      <c r="GZG419" s="78"/>
      <c r="GZH419" s="78"/>
      <c r="GZI419" s="78"/>
      <c r="GZJ419" s="78"/>
      <c r="GZK419" s="78"/>
      <c r="GZL419" s="78"/>
      <c r="GZM419" s="78"/>
      <c r="GZN419" s="78"/>
      <c r="GZO419" s="78"/>
      <c r="GZP419" s="78"/>
      <c r="GZQ419" s="78"/>
      <c r="GZR419" s="78"/>
      <c r="GZS419" s="78"/>
      <c r="GZT419" s="78"/>
      <c r="GZU419" s="78"/>
      <c r="GZV419" s="78"/>
      <c r="GZW419" s="78"/>
      <c r="GZX419" s="78"/>
      <c r="GZY419" s="78"/>
      <c r="GZZ419" s="78"/>
      <c r="HAA419" s="78"/>
      <c r="HAB419" s="78"/>
      <c r="HAC419" s="78"/>
      <c r="HAD419" s="78"/>
      <c r="HAE419" s="78"/>
      <c r="HAF419" s="78"/>
      <c r="HAG419" s="78"/>
      <c r="HAH419" s="78"/>
      <c r="HAI419" s="78"/>
      <c r="HAJ419" s="78"/>
      <c r="HAK419" s="78"/>
      <c r="HAL419" s="78"/>
      <c r="HAM419" s="78"/>
      <c r="HAN419" s="78"/>
      <c r="HAO419" s="78"/>
      <c r="HAP419" s="78"/>
      <c r="HAQ419" s="78"/>
      <c r="HAR419" s="78"/>
      <c r="HAS419" s="78"/>
      <c r="HAT419" s="78"/>
      <c r="HAU419" s="78"/>
      <c r="HAV419" s="78"/>
      <c r="HAW419" s="78"/>
      <c r="HAX419" s="78"/>
      <c r="HAY419" s="78"/>
      <c r="HAZ419" s="78"/>
      <c r="HBA419" s="78"/>
      <c r="HBB419" s="78"/>
      <c r="HBC419" s="78"/>
      <c r="HBD419" s="78"/>
      <c r="HBE419" s="78"/>
      <c r="HBF419" s="78"/>
      <c r="HBG419" s="78"/>
      <c r="HBH419" s="78"/>
      <c r="HBI419" s="78"/>
      <c r="HBJ419" s="78"/>
      <c r="HBK419" s="78"/>
      <c r="HBL419" s="78"/>
      <c r="HBM419" s="78"/>
      <c r="HBN419" s="78"/>
      <c r="HBO419" s="78"/>
      <c r="HBP419" s="78"/>
      <c r="HBQ419" s="78"/>
      <c r="HBR419" s="78"/>
      <c r="HBS419" s="78"/>
      <c r="HBT419" s="78"/>
      <c r="HBU419" s="78"/>
      <c r="HBV419" s="78"/>
      <c r="HBW419" s="78"/>
      <c r="HBX419" s="78"/>
      <c r="HBY419" s="78"/>
      <c r="HBZ419" s="78"/>
      <c r="HCA419" s="78"/>
      <c r="HCB419" s="78"/>
      <c r="HCC419" s="78"/>
      <c r="HCD419" s="78"/>
      <c r="HCE419" s="78"/>
      <c r="HCF419" s="78"/>
      <c r="HCG419" s="78"/>
      <c r="HCH419" s="78"/>
      <c r="HCI419" s="78"/>
      <c r="HCJ419" s="78"/>
      <c r="HCK419" s="78"/>
      <c r="HCL419" s="78"/>
      <c r="HCM419" s="78"/>
      <c r="HCN419" s="78"/>
      <c r="HCO419" s="78"/>
      <c r="HCP419" s="78"/>
      <c r="HCQ419" s="78"/>
      <c r="HCR419" s="78"/>
      <c r="HCS419" s="78"/>
      <c r="HCT419" s="78"/>
      <c r="HCU419" s="78"/>
      <c r="HCV419" s="78"/>
      <c r="HCW419" s="78"/>
      <c r="HCX419" s="78"/>
      <c r="HCY419" s="78"/>
      <c r="HCZ419" s="78"/>
      <c r="HDA419" s="78"/>
      <c r="HDB419" s="78"/>
      <c r="HDC419" s="78"/>
      <c r="HDD419" s="78"/>
      <c r="HDE419" s="78"/>
      <c r="HDF419" s="78"/>
      <c r="HDG419" s="78"/>
      <c r="HDH419" s="78"/>
      <c r="HDI419" s="78"/>
      <c r="HDJ419" s="78"/>
      <c r="HDK419" s="78"/>
      <c r="HDL419" s="78"/>
      <c r="HDM419" s="78"/>
      <c r="HDN419" s="78"/>
      <c r="HDO419" s="78"/>
      <c r="HDP419" s="78"/>
      <c r="HDQ419" s="78"/>
      <c r="HDR419" s="78"/>
      <c r="HDS419" s="78"/>
      <c r="HDT419" s="78"/>
      <c r="HDU419" s="78"/>
      <c r="HDV419" s="78"/>
      <c r="HDW419" s="78"/>
      <c r="HDX419" s="78"/>
      <c r="HDY419" s="78"/>
      <c r="HDZ419" s="78"/>
      <c r="HEA419" s="78"/>
      <c r="HEB419" s="78"/>
      <c r="HEC419" s="78"/>
      <c r="HED419" s="78"/>
      <c r="HEE419" s="78"/>
      <c r="HEF419" s="78"/>
      <c r="HEG419" s="78"/>
      <c r="HEH419" s="78"/>
      <c r="HEI419" s="78"/>
      <c r="HEJ419" s="78"/>
      <c r="HEK419" s="78"/>
      <c r="HEL419" s="78"/>
      <c r="HEM419" s="78"/>
      <c r="HEN419" s="78"/>
      <c r="HEO419" s="78"/>
      <c r="HEP419" s="78"/>
      <c r="HEQ419" s="78"/>
      <c r="HER419" s="78"/>
      <c r="HES419" s="78"/>
      <c r="HET419" s="78"/>
      <c r="HEU419" s="78"/>
      <c r="HEV419" s="78"/>
      <c r="HEW419" s="78"/>
      <c r="HEX419" s="78"/>
      <c r="HEY419" s="78"/>
      <c r="HEZ419" s="78"/>
      <c r="HFA419" s="78"/>
      <c r="HFB419" s="78"/>
      <c r="HFC419" s="78"/>
      <c r="HFD419" s="78"/>
      <c r="HFE419" s="78"/>
      <c r="HFF419" s="78"/>
      <c r="HFG419" s="78"/>
      <c r="HFH419" s="78"/>
      <c r="HFI419" s="78"/>
      <c r="HFJ419" s="78"/>
      <c r="HFK419" s="78"/>
      <c r="HFL419" s="78"/>
      <c r="HFM419" s="78"/>
      <c r="HFN419" s="78"/>
      <c r="HFO419" s="78"/>
      <c r="HFP419" s="78"/>
      <c r="HFQ419" s="78"/>
      <c r="HFR419" s="78"/>
      <c r="HFS419" s="78"/>
      <c r="HFT419" s="78"/>
      <c r="HFU419" s="78"/>
      <c r="HFV419" s="78"/>
      <c r="HFW419" s="78"/>
      <c r="HFX419" s="78"/>
      <c r="HFY419" s="78"/>
      <c r="HFZ419" s="78"/>
      <c r="HGA419" s="78"/>
      <c r="HGB419" s="78"/>
      <c r="HGC419" s="78"/>
      <c r="HGD419" s="78"/>
      <c r="HGE419" s="78"/>
      <c r="HGF419" s="78"/>
      <c r="HGG419" s="78"/>
      <c r="HGH419" s="78"/>
      <c r="HGI419" s="78"/>
      <c r="HGJ419" s="78"/>
      <c r="HGK419" s="78"/>
      <c r="HGL419" s="78"/>
      <c r="HGM419" s="78"/>
      <c r="HGN419" s="78"/>
      <c r="HGO419" s="78"/>
      <c r="HGP419" s="78"/>
      <c r="HGQ419" s="78"/>
      <c r="HGR419" s="78"/>
      <c r="HGS419" s="78"/>
      <c r="HGT419" s="78"/>
      <c r="HGU419" s="78"/>
      <c r="HGV419" s="78"/>
      <c r="HGW419" s="78"/>
      <c r="HGX419" s="78"/>
      <c r="HGY419" s="78"/>
      <c r="HGZ419" s="78"/>
      <c r="HHA419" s="78"/>
      <c r="HHB419" s="78"/>
      <c r="HHC419" s="78"/>
      <c r="HHD419" s="78"/>
      <c r="HHE419" s="78"/>
      <c r="HHF419" s="78"/>
      <c r="HHG419" s="78"/>
      <c r="HHH419" s="78"/>
      <c r="HHI419" s="78"/>
      <c r="HHJ419" s="78"/>
      <c r="HHK419" s="78"/>
      <c r="HHL419" s="78"/>
      <c r="HHM419" s="78"/>
      <c r="HHN419" s="78"/>
      <c r="HHO419" s="78"/>
      <c r="HHP419" s="78"/>
      <c r="HHQ419" s="78"/>
      <c r="HHR419" s="78"/>
      <c r="HHS419" s="78"/>
      <c r="HHT419" s="78"/>
      <c r="HHU419" s="78"/>
      <c r="HHV419" s="78"/>
      <c r="HHW419" s="78"/>
      <c r="HHX419" s="78"/>
      <c r="HHY419" s="78"/>
      <c r="HHZ419" s="78"/>
      <c r="HIA419" s="78"/>
      <c r="HIB419" s="78"/>
      <c r="HIC419" s="78"/>
      <c r="HID419" s="78"/>
      <c r="HIE419" s="78"/>
      <c r="HIF419" s="78"/>
      <c r="HIG419" s="78"/>
      <c r="HIH419" s="78"/>
      <c r="HII419" s="78"/>
      <c r="HIJ419" s="78"/>
      <c r="HIK419" s="78"/>
      <c r="HIL419" s="78"/>
      <c r="HIM419" s="78"/>
      <c r="HIN419" s="78"/>
      <c r="HIO419" s="78"/>
      <c r="HIP419" s="78"/>
      <c r="HIQ419" s="78"/>
      <c r="HIR419" s="78"/>
      <c r="HIS419" s="78"/>
      <c r="HIT419" s="78"/>
      <c r="HIU419" s="78"/>
      <c r="HIV419" s="78"/>
      <c r="HIW419" s="78"/>
      <c r="HIX419" s="78"/>
      <c r="HIY419" s="78"/>
      <c r="HIZ419" s="78"/>
      <c r="HJA419" s="78"/>
      <c r="HJB419" s="78"/>
      <c r="HJC419" s="78"/>
      <c r="HJD419" s="78"/>
      <c r="HJE419" s="78"/>
      <c r="HJF419" s="78"/>
      <c r="HJG419" s="78"/>
      <c r="HJH419" s="78"/>
      <c r="HJI419" s="78"/>
      <c r="HJJ419" s="78"/>
      <c r="HJK419" s="78"/>
      <c r="HJL419" s="78"/>
      <c r="HJM419" s="78"/>
      <c r="HJN419" s="78"/>
      <c r="HJO419" s="78"/>
      <c r="HJP419" s="78"/>
      <c r="HJQ419" s="78"/>
      <c r="HJR419" s="78"/>
      <c r="HJS419" s="78"/>
      <c r="HJT419" s="78"/>
      <c r="HJU419" s="78"/>
      <c r="HJV419" s="78"/>
      <c r="HJW419" s="78"/>
      <c r="HJX419" s="78"/>
      <c r="HJY419" s="78"/>
      <c r="HJZ419" s="78"/>
      <c r="HKA419" s="78"/>
      <c r="HKB419" s="78"/>
      <c r="HKC419" s="78"/>
      <c r="HKD419" s="78"/>
      <c r="HKE419" s="78"/>
      <c r="HKF419" s="78"/>
      <c r="HKG419" s="78"/>
      <c r="HKH419" s="78"/>
      <c r="HKI419" s="78"/>
      <c r="HKJ419" s="78"/>
      <c r="HKK419" s="78"/>
      <c r="HKL419" s="78"/>
      <c r="HKM419" s="78"/>
      <c r="HKN419" s="78"/>
      <c r="HKO419" s="78"/>
      <c r="HKP419" s="78"/>
      <c r="HKQ419" s="78"/>
      <c r="HKR419" s="78"/>
      <c r="HKS419" s="78"/>
      <c r="HKT419" s="78"/>
      <c r="HKU419" s="78"/>
      <c r="HKV419" s="78"/>
      <c r="HKW419" s="78"/>
      <c r="HKX419" s="78"/>
      <c r="HKY419" s="78"/>
      <c r="HKZ419" s="78"/>
      <c r="HLA419" s="78"/>
      <c r="HLB419" s="78"/>
      <c r="HLC419" s="78"/>
      <c r="HLD419" s="78"/>
      <c r="HLE419" s="78"/>
      <c r="HLF419" s="78"/>
      <c r="HLG419" s="78"/>
      <c r="HLH419" s="78"/>
      <c r="HLI419" s="78"/>
      <c r="HLJ419" s="78"/>
      <c r="HLK419" s="78"/>
      <c r="HLL419" s="78"/>
      <c r="HLM419" s="78"/>
      <c r="HLN419" s="78"/>
      <c r="HLO419" s="78"/>
      <c r="HLP419" s="78"/>
      <c r="HLQ419" s="78"/>
      <c r="HLR419" s="78"/>
      <c r="HLS419" s="78"/>
      <c r="HLT419" s="78"/>
      <c r="HLU419" s="78"/>
      <c r="HLV419" s="78"/>
      <c r="HLW419" s="78"/>
      <c r="HLX419" s="78"/>
      <c r="HLY419" s="78"/>
      <c r="HLZ419" s="78"/>
      <c r="HMA419" s="78"/>
      <c r="HMB419" s="78"/>
      <c r="HMC419" s="78"/>
      <c r="HMD419" s="78"/>
      <c r="HME419" s="78"/>
      <c r="HMF419" s="78"/>
      <c r="HMG419" s="78"/>
      <c r="HMH419" s="78"/>
      <c r="HMI419" s="78"/>
      <c r="HMJ419" s="78"/>
      <c r="HMK419" s="78"/>
      <c r="HML419" s="78"/>
      <c r="HMM419" s="78"/>
      <c r="HMN419" s="78"/>
      <c r="HMO419" s="78"/>
      <c r="HMP419" s="78"/>
      <c r="HMQ419" s="78"/>
      <c r="HMR419" s="78"/>
      <c r="HMS419" s="78"/>
      <c r="HMT419" s="78"/>
      <c r="HMU419" s="78"/>
      <c r="HMV419" s="78"/>
      <c r="HMW419" s="78"/>
      <c r="HMX419" s="78"/>
      <c r="HMY419" s="78"/>
      <c r="HMZ419" s="78"/>
      <c r="HNA419" s="78"/>
      <c r="HNB419" s="78"/>
      <c r="HNC419" s="78"/>
      <c r="HND419" s="78"/>
      <c r="HNE419" s="78"/>
      <c r="HNF419" s="78"/>
      <c r="HNG419" s="78"/>
      <c r="HNH419" s="78"/>
      <c r="HNI419" s="78"/>
      <c r="HNJ419" s="78"/>
      <c r="HNK419" s="78"/>
      <c r="HNL419" s="78"/>
      <c r="HNM419" s="78"/>
      <c r="HNN419" s="78"/>
      <c r="HNO419" s="78"/>
      <c r="HNP419" s="78"/>
      <c r="HNQ419" s="78"/>
      <c r="HNR419" s="78"/>
      <c r="HNS419" s="78"/>
      <c r="HNT419" s="78"/>
      <c r="HNU419" s="78"/>
      <c r="HNV419" s="78"/>
      <c r="HNW419" s="78"/>
      <c r="HNX419" s="78"/>
      <c r="HNY419" s="78"/>
      <c r="HNZ419" s="78"/>
      <c r="HOA419" s="78"/>
      <c r="HOB419" s="78"/>
      <c r="HOC419" s="78"/>
      <c r="HOD419" s="78"/>
      <c r="HOE419" s="78"/>
      <c r="HOF419" s="78"/>
      <c r="HOG419" s="78"/>
      <c r="HOH419" s="78"/>
      <c r="HOI419" s="78"/>
      <c r="HOJ419" s="78"/>
      <c r="HOK419" s="78"/>
      <c r="HOL419" s="78"/>
      <c r="HOM419" s="78"/>
      <c r="HON419" s="78"/>
      <c r="HOO419" s="78"/>
      <c r="HOP419" s="78"/>
      <c r="HOQ419" s="78"/>
      <c r="HOR419" s="78"/>
      <c r="HOS419" s="78"/>
      <c r="HOT419" s="78"/>
      <c r="HOU419" s="78"/>
      <c r="HOV419" s="78"/>
      <c r="HOW419" s="78"/>
      <c r="HOX419" s="78"/>
      <c r="HOY419" s="78"/>
      <c r="HOZ419" s="78"/>
      <c r="HPA419" s="78"/>
      <c r="HPB419" s="78"/>
      <c r="HPC419" s="78"/>
      <c r="HPD419" s="78"/>
      <c r="HPE419" s="78"/>
      <c r="HPF419" s="78"/>
      <c r="HPG419" s="78"/>
      <c r="HPH419" s="78"/>
      <c r="HPI419" s="78"/>
      <c r="HPJ419" s="78"/>
      <c r="HPK419" s="78"/>
      <c r="HPL419" s="78"/>
      <c r="HPM419" s="78"/>
      <c r="HPN419" s="78"/>
      <c r="HPO419" s="78"/>
      <c r="HPP419" s="78"/>
      <c r="HPQ419" s="78"/>
      <c r="HPR419" s="78"/>
      <c r="HPS419" s="78"/>
      <c r="HPT419" s="78"/>
      <c r="HPU419" s="78"/>
      <c r="HPV419" s="78"/>
      <c r="HPW419" s="78"/>
      <c r="HPX419" s="78"/>
      <c r="HPY419" s="78"/>
      <c r="HPZ419" s="78"/>
      <c r="HQA419" s="78"/>
      <c r="HQB419" s="78"/>
      <c r="HQC419" s="78"/>
      <c r="HQD419" s="78"/>
      <c r="HQE419" s="78"/>
      <c r="HQF419" s="78"/>
      <c r="HQG419" s="78"/>
      <c r="HQH419" s="78"/>
      <c r="HQI419" s="78"/>
      <c r="HQJ419" s="78"/>
      <c r="HQK419" s="78"/>
      <c r="HQL419" s="78"/>
      <c r="HQM419" s="78"/>
      <c r="HQN419" s="78"/>
      <c r="HQO419" s="78"/>
      <c r="HQP419" s="78"/>
      <c r="HQQ419" s="78"/>
      <c r="HQR419" s="78"/>
      <c r="HQS419" s="78"/>
      <c r="HQT419" s="78"/>
      <c r="HQU419" s="78"/>
      <c r="HQV419" s="78"/>
      <c r="HQW419" s="78"/>
      <c r="HQX419" s="78"/>
      <c r="HQY419" s="78"/>
      <c r="HQZ419" s="78"/>
      <c r="HRA419" s="78"/>
      <c r="HRB419" s="78"/>
      <c r="HRC419" s="78"/>
      <c r="HRD419" s="78"/>
      <c r="HRE419" s="78"/>
      <c r="HRF419" s="78"/>
      <c r="HRG419" s="78"/>
      <c r="HRH419" s="78"/>
      <c r="HRI419" s="78"/>
      <c r="HRJ419" s="78"/>
      <c r="HRK419" s="78"/>
      <c r="HRL419" s="78"/>
      <c r="HRM419" s="78"/>
      <c r="HRN419" s="78"/>
      <c r="HRO419" s="78"/>
      <c r="HRP419" s="78"/>
      <c r="HRQ419" s="78"/>
      <c r="HRR419" s="78"/>
      <c r="HRS419" s="78"/>
      <c r="HRT419" s="78"/>
      <c r="HRU419" s="78"/>
      <c r="HRV419" s="78"/>
      <c r="HRW419" s="78"/>
      <c r="HRX419" s="78"/>
      <c r="HRY419" s="78"/>
      <c r="HRZ419" s="78"/>
      <c r="HSA419" s="78"/>
      <c r="HSB419" s="78"/>
      <c r="HSC419" s="78"/>
      <c r="HSD419" s="78"/>
      <c r="HSE419" s="78"/>
      <c r="HSF419" s="78"/>
      <c r="HSG419" s="78"/>
      <c r="HSH419" s="78"/>
      <c r="HSI419" s="78"/>
      <c r="HSJ419" s="78"/>
      <c r="HSK419" s="78"/>
      <c r="HSL419" s="78"/>
      <c r="HSM419" s="78"/>
      <c r="HSN419" s="78"/>
      <c r="HSO419" s="78"/>
      <c r="HSP419" s="78"/>
      <c r="HSQ419" s="78"/>
      <c r="HSR419" s="78"/>
      <c r="HSS419" s="78"/>
      <c r="HST419" s="78"/>
      <c r="HSU419" s="78"/>
      <c r="HSV419" s="78"/>
      <c r="HSW419" s="78"/>
      <c r="HSX419" s="78"/>
      <c r="HSY419" s="78"/>
      <c r="HSZ419" s="78"/>
      <c r="HTA419" s="78"/>
      <c r="HTB419" s="78"/>
      <c r="HTC419" s="78"/>
      <c r="HTD419" s="78"/>
      <c r="HTE419" s="78"/>
      <c r="HTF419" s="78"/>
      <c r="HTG419" s="78"/>
      <c r="HTH419" s="78"/>
      <c r="HTI419" s="78"/>
      <c r="HTJ419" s="78"/>
      <c r="HTK419" s="78"/>
      <c r="HTL419" s="78"/>
      <c r="HTM419" s="78"/>
      <c r="HTN419" s="78"/>
      <c r="HTO419" s="78"/>
      <c r="HTP419" s="78"/>
      <c r="HTQ419" s="78"/>
      <c r="HTR419" s="78"/>
      <c r="HTS419" s="78"/>
      <c r="HTT419" s="78"/>
      <c r="HTU419" s="78"/>
      <c r="HTV419" s="78"/>
      <c r="HTW419" s="78"/>
      <c r="HTX419" s="78"/>
      <c r="HTY419" s="78"/>
      <c r="HTZ419" s="78"/>
      <c r="HUA419" s="78"/>
      <c r="HUB419" s="78"/>
      <c r="HUC419" s="78"/>
      <c r="HUD419" s="78"/>
      <c r="HUE419" s="78"/>
      <c r="HUF419" s="78"/>
      <c r="HUG419" s="78"/>
      <c r="HUH419" s="78"/>
      <c r="HUI419" s="78"/>
      <c r="HUJ419" s="78"/>
      <c r="HUK419" s="78"/>
      <c r="HUL419" s="78"/>
      <c r="HUM419" s="78"/>
      <c r="HUN419" s="78"/>
      <c r="HUO419" s="78"/>
      <c r="HUP419" s="78"/>
      <c r="HUQ419" s="78"/>
      <c r="HUR419" s="78"/>
      <c r="HUS419" s="78"/>
      <c r="HUT419" s="78"/>
      <c r="HUU419" s="78"/>
      <c r="HUV419" s="78"/>
      <c r="HUW419" s="78"/>
      <c r="HUX419" s="78"/>
      <c r="HUY419" s="78"/>
      <c r="HUZ419" s="78"/>
      <c r="HVA419" s="78"/>
      <c r="HVB419" s="78"/>
      <c r="HVC419" s="78"/>
      <c r="HVD419" s="78"/>
      <c r="HVE419" s="78"/>
      <c r="HVF419" s="78"/>
      <c r="HVG419" s="78"/>
      <c r="HVH419" s="78"/>
      <c r="HVI419" s="78"/>
      <c r="HVJ419" s="78"/>
      <c r="HVK419" s="78"/>
      <c r="HVL419" s="78"/>
      <c r="HVM419" s="78"/>
      <c r="HVN419" s="78"/>
      <c r="HVO419" s="78"/>
      <c r="HVP419" s="78"/>
      <c r="HVQ419" s="78"/>
      <c r="HVR419" s="78"/>
      <c r="HVS419" s="78"/>
      <c r="HVT419" s="78"/>
      <c r="HVU419" s="78"/>
      <c r="HVV419" s="78"/>
      <c r="HVW419" s="78"/>
      <c r="HVX419" s="78"/>
      <c r="HVY419" s="78"/>
      <c r="HVZ419" s="78"/>
      <c r="HWA419" s="78"/>
      <c r="HWB419" s="78"/>
      <c r="HWC419" s="78"/>
      <c r="HWD419" s="78"/>
      <c r="HWE419" s="78"/>
      <c r="HWF419" s="78"/>
      <c r="HWG419" s="78"/>
      <c r="HWH419" s="78"/>
      <c r="HWI419" s="78"/>
      <c r="HWJ419" s="78"/>
      <c r="HWK419" s="78"/>
      <c r="HWL419" s="78"/>
      <c r="HWM419" s="78"/>
      <c r="HWN419" s="78"/>
      <c r="HWO419" s="78"/>
      <c r="HWP419" s="78"/>
      <c r="HWQ419" s="78"/>
      <c r="HWR419" s="78"/>
      <c r="HWS419" s="78"/>
      <c r="HWT419" s="78"/>
      <c r="HWU419" s="78"/>
      <c r="HWV419" s="78"/>
      <c r="HWW419" s="78"/>
      <c r="HWX419" s="78"/>
      <c r="HWY419" s="78"/>
      <c r="HWZ419" s="78"/>
      <c r="HXA419" s="78"/>
      <c r="HXB419" s="78"/>
      <c r="HXC419" s="78"/>
      <c r="HXD419" s="78"/>
      <c r="HXE419" s="78"/>
      <c r="HXF419" s="78"/>
      <c r="HXG419" s="78"/>
      <c r="HXH419" s="78"/>
      <c r="HXI419" s="78"/>
      <c r="HXJ419" s="78"/>
      <c r="HXK419" s="78"/>
      <c r="HXL419" s="78"/>
      <c r="HXM419" s="78"/>
      <c r="HXN419" s="78"/>
      <c r="HXO419" s="78"/>
      <c r="HXP419" s="78"/>
      <c r="HXQ419" s="78"/>
      <c r="HXR419" s="78"/>
      <c r="HXS419" s="78"/>
      <c r="HXT419" s="78"/>
      <c r="HXU419" s="78"/>
      <c r="HXV419" s="78"/>
      <c r="HXW419" s="78"/>
      <c r="HXX419" s="78"/>
      <c r="HXY419" s="78"/>
      <c r="HXZ419" s="78"/>
      <c r="HYA419" s="78"/>
      <c r="HYB419" s="78"/>
      <c r="HYC419" s="78"/>
      <c r="HYD419" s="78"/>
      <c r="HYE419" s="78"/>
      <c r="HYF419" s="78"/>
      <c r="HYG419" s="78"/>
      <c r="HYH419" s="78"/>
      <c r="HYI419" s="78"/>
      <c r="HYJ419" s="78"/>
      <c r="HYK419" s="78"/>
      <c r="HYL419" s="78"/>
      <c r="HYM419" s="78"/>
      <c r="HYN419" s="78"/>
      <c r="HYO419" s="78"/>
      <c r="HYP419" s="78"/>
      <c r="HYQ419" s="78"/>
      <c r="HYR419" s="78"/>
      <c r="HYS419" s="78"/>
      <c r="HYT419" s="78"/>
      <c r="HYU419" s="78"/>
      <c r="HYV419" s="78"/>
      <c r="HYW419" s="78"/>
      <c r="HYX419" s="78"/>
      <c r="HYY419" s="78"/>
      <c r="HYZ419" s="78"/>
      <c r="HZA419" s="78"/>
      <c r="HZB419" s="78"/>
      <c r="HZC419" s="78"/>
      <c r="HZD419" s="78"/>
      <c r="HZE419" s="78"/>
      <c r="HZF419" s="78"/>
      <c r="HZG419" s="78"/>
      <c r="HZH419" s="78"/>
      <c r="HZI419" s="78"/>
      <c r="HZJ419" s="78"/>
      <c r="HZK419" s="78"/>
      <c r="HZL419" s="78"/>
      <c r="HZM419" s="78"/>
      <c r="HZN419" s="78"/>
      <c r="HZO419" s="78"/>
      <c r="HZP419" s="78"/>
      <c r="HZQ419" s="78"/>
      <c r="HZR419" s="78"/>
      <c r="HZS419" s="78"/>
      <c r="HZT419" s="78"/>
      <c r="HZU419" s="78"/>
      <c r="HZV419" s="78"/>
      <c r="HZW419" s="78"/>
      <c r="HZX419" s="78"/>
      <c r="HZY419" s="78"/>
      <c r="HZZ419" s="78"/>
      <c r="IAA419" s="78"/>
      <c r="IAB419" s="78"/>
      <c r="IAC419" s="78"/>
      <c r="IAD419" s="78"/>
      <c r="IAE419" s="78"/>
      <c r="IAF419" s="78"/>
      <c r="IAG419" s="78"/>
      <c r="IAH419" s="78"/>
      <c r="IAI419" s="78"/>
      <c r="IAJ419" s="78"/>
      <c r="IAK419" s="78"/>
      <c r="IAL419" s="78"/>
      <c r="IAM419" s="78"/>
      <c r="IAN419" s="78"/>
      <c r="IAO419" s="78"/>
      <c r="IAP419" s="78"/>
      <c r="IAQ419" s="78"/>
      <c r="IAR419" s="78"/>
      <c r="IAS419" s="78"/>
      <c r="IAT419" s="78"/>
      <c r="IAU419" s="78"/>
      <c r="IAV419" s="78"/>
      <c r="IAW419" s="78"/>
      <c r="IAX419" s="78"/>
      <c r="IAY419" s="78"/>
      <c r="IAZ419" s="78"/>
      <c r="IBA419" s="78"/>
      <c r="IBB419" s="78"/>
      <c r="IBC419" s="78"/>
      <c r="IBD419" s="78"/>
      <c r="IBE419" s="78"/>
      <c r="IBF419" s="78"/>
      <c r="IBG419" s="78"/>
      <c r="IBH419" s="78"/>
      <c r="IBI419" s="78"/>
      <c r="IBJ419" s="78"/>
      <c r="IBK419" s="78"/>
      <c r="IBL419" s="78"/>
      <c r="IBM419" s="78"/>
      <c r="IBN419" s="78"/>
      <c r="IBO419" s="78"/>
      <c r="IBP419" s="78"/>
      <c r="IBQ419" s="78"/>
      <c r="IBR419" s="78"/>
      <c r="IBS419" s="78"/>
      <c r="IBT419" s="78"/>
      <c r="IBU419" s="78"/>
      <c r="IBV419" s="78"/>
      <c r="IBW419" s="78"/>
      <c r="IBX419" s="78"/>
      <c r="IBY419" s="78"/>
      <c r="IBZ419" s="78"/>
      <c r="ICA419" s="78"/>
      <c r="ICB419" s="78"/>
      <c r="ICC419" s="78"/>
      <c r="ICD419" s="78"/>
      <c r="ICE419" s="78"/>
      <c r="ICF419" s="78"/>
      <c r="ICG419" s="78"/>
      <c r="ICH419" s="78"/>
      <c r="ICI419" s="78"/>
      <c r="ICJ419" s="78"/>
      <c r="ICK419" s="78"/>
      <c r="ICL419" s="78"/>
      <c r="ICM419" s="78"/>
      <c r="ICN419" s="78"/>
      <c r="ICO419" s="78"/>
      <c r="ICP419" s="78"/>
      <c r="ICQ419" s="78"/>
      <c r="ICR419" s="78"/>
      <c r="ICS419" s="78"/>
      <c r="ICT419" s="78"/>
      <c r="ICU419" s="78"/>
      <c r="ICV419" s="78"/>
      <c r="ICW419" s="78"/>
      <c r="ICX419" s="78"/>
      <c r="ICY419" s="78"/>
      <c r="ICZ419" s="78"/>
      <c r="IDA419" s="78"/>
      <c r="IDB419" s="78"/>
      <c r="IDC419" s="78"/>
      <c r="IDD419" s="78"/>
      <c r="IDE419" s="78"/>
      <c r="IDF419" s="78"/>
      <c r="IDG419" s="78"/>
      <c r="IDH419" s="78"/>
      <c r="IDI419" s="78"/>
      <c r="IDJ419" s="78"/>
      <c r="IDK419" s="78"/>
      <c r="IDL419" s="78"/>
      <c r="IDM419" s="78"/>
      <c r="IDN419" s="78"/>
      <c r="IDO419" s="78"/>
      <c r="IDP419" s="78"/>
      <c r="IDQ419" s="78"/>
      <c r="IDR419" s="78"/>
      <c r="IDS419" s="78"/>
      <c r="IDT419" s="78"/>
      <c r="IDU419" s="78"/>
      <c r="IDV419" s="78"/>
      <c r="IDW419" s="78"/>
      <c r="IDX419" s="78"/>
      <c r="IDY419" s="78"/>
      <c r="IDZ419" s="78"/>
      <c r="IEA419" s="78"/>
      <c r="IEB419" s="78"/>
      <c r="IEC419" s="78"/>
      <c r="IED419" s="78"/>
      <c r="IEE419" s="78"/>
      <c r="IEF419" s="78"/>
      <c r="IEG419" s="78"/>
      <c r="IEH419" s="78"/>
      <c r="IEI419" s="78"/>
      <c r="IEJ419" s="78"/>
      <c r="IEK419" s="78"/>
      <c r="IEL419" s="78"/>
      <c r="IEM419" s="78"/>
      <c r="IEN419" s="78"/>
      <c r="IEO419" s="78"/>
      <c r="IEP419" s="78"/>
      <c r="IEQ419" s="78"/>
      <c r="IER419" s="78"/>
      <c r="IES419" s="78"/>
      <c r="IET419" s="78"/>
      <c r="IEU419" s="78"/>
      <c r="IEV419" s="78"/>
      <c r="IEW419" s="78"/>
      <c r="IEX419" s="78"/>
      <c r="IEY419" s="78"/>
      <c r="IEZ419" s="78"/>
      <c r="IFA419" s="78"/>
      <c r="IFB419" s="78"/>
      <c r="IFC419" s="78"/>
      <c r="IFD419" s="78"/>
      <c r="IFE419" s="78"/>
      <c r="IFF419" s="78"/>
      <c r="IFG419" s="78"/>
      <c r="IFH419" s="78"/>
      <c r="IFI419" s="78"/>
      <c r="IFJ419" s="78"/>
      <c r="IFK419" s="78"/>
      <c r="IFL419" s="78"/>
      <c r="IFM419" s="78"/>
      <c r="IFN419" s="78"/>
      <c r="IFO419" s="78"/>
      <c r="IFP419" s="78"/>
      <c r="IFQ419" s="78"/>
      <c r="IFR419" s="78"/>
      <c r="IFS419" s="78"/>
      <c r="IFT419" s="78"/>
      <c r="IFU419" s="78"/>
      <c r="IFV419" s="78"/>
      <c r="IFW419" s="78"/>
      <c r="IFX419" s="78"/>
      <c r="IFY419" s="78"/>
      <c r="IFZ419" s="78"/>
      <c r="IGA419" s="78"/>
      <c r="IGB419" s="78"/>
      <c r="IGC419" s="78"/>
      <c r="IGD419" s="78"/>
      <c r="IGE419" s="78"/>
      <c r="IGF419" s="78"/>
      <c r="IGG419" s="78"/>
      <c r="IGH419" s="78"/>
      <c r="IGI419" s="78"/>
      <c r="IGJ419" s="78"/>
      <c r="IGK419" s="78"/>
      <c r="IGL419" s="78"/>
      <c r="IGM419" s="78"/>
      <c r="IGN419" s="78"/>
      <c r="IGO419" s="78"/>
      <c r="IGP419" s="78"/>
      <c r="IGQ419" s="78"/>
      <c r="IGR419" s="78"/>
      <c r="IGS419" s="78"/>
      <c r="IGT419" s="78"/>
      <c r="IGU419" s="78"/>
      <c r="IGV419" s="78"/>
      <c r="IGW419" s="78"/>
      <c r="IGX419" s="78"/>
      <c r="IGY419" s="78"/>
      <c r="IGZ419" s="78"/>
      <c r="IHA419" s="78"/>
      <c r="IHB419" s="78"/>
      <c r="IHC419" s="78"/>
      <c r="IHD419" s="78"/>
      <c r="IHE419" s="78"/>
      <c r="IHF419" s="78"/>
      <c r="IHG419" s="78"/>
      <c r="IHH419" s="78"/>
      <c r="IHI419" s="78"/>
      <c r="IHJ419" s="78"/>
      <c r="IHK419" s="78"/>
      <c r="IHL419" s="78"/>
      <c r="IHM419" s="78"/>
      <c r="IHN419" s="78"/>
      <c r="IHO419" s="78"/>
      <c r="IHP419" s="78"/>
      <c r="IHQ419" s="78"/>
      <c r="IHR419" s="78"/>
      <c r="IHS419" s="78"/>
      <c r="IHT419" s="78"/>
      <c r="IHU419" s="78"/>
      <c r="IHV419" s="78"/>
      <c r="IHW419" s="78"/>
      <c r="IHX419" s="78"/>
      <c r="IHY419" s="78"/>
      <c r="IHZ419" s="78"/>
      <c r="IIA419" s="78"/>
      <c r="IIB419" s="78"/>
      <c r="IIC419" s="78"/>
      <c r="IID419" s="78"/>
      <c r="IIE419" s="78"/>
      <c r="IIF419" s="78"/>
      <c r="IIG419" s="78"/>
      <c r="IIH419" s="78"/>
      <c r="III419" s="78"/>
      <c r="IIJ419" s="78"/>
      <c r="IIK419" s="78"/>
      <c r="IIL419" s="78"/>
      <c r="IIM419" s="78"/>
      <c r="IIN419" s="78"/>
      <c r="IIO419" s="78"/>
      <c r="IIP419" s="78"/>
      <c r="IIQ419" s="78"/>
      <c r="IIR419" s="78"/>
      <c r="IIS419" s="78"/>
      <c r="IIT419" s="78"/>
      <c r="IIU419" s="78"/>
      <c r="IIV419" s="78"/>
      <c r="IIW419" s="78"/>
      <c r="IIX419" s="78"/>
      <c r="IIY419" s="78"/>
      <c r="IIZ419" s="78"/>
      <c r="IJA419" s="78"/>
      <c r="IJB419" s="78"/>
      <c r="IJC419" s="78"/>
      <c r="IJD419" s="78"/>
      <c r="IJE419" s="78"/>
      <c r="IJF419" s="78"/>
      <c r="IJG419" s="78"/>
      <c r="IJH419" s="78"/>
      <c r="IJI419" s="78"/>
      <c r="IJJ419" s="78"/>
      <c r="IJK419" s="78"/>
      <c r="IJL419" s="78"/>
      <c r="IJM419" s="78"/>
      <c r="IJN419" s="78"/>
      <c r="IJO419" s="78"/>
      <c r="IJP419" s="78"/>
      <c r="IJQ419" s="78"/>
      <c r="IJR419" s="78"/>
      <c r="IJS419" s="78"/>
      <c r="IJT419" s="78"/>
      <c r="IJU419" s="78"/>
      <c r="IJV419" s="78"/>
      <c r="IJW419" s="78"/>
      <c r="IJX419" s="78"/>
      <c r="IJY419" s="78"/>
      <c r="IJZ419" s="78"/>
      <c r="IKA419" s="78"/>
      <c r="IKB419" s="78"/>
      <c r="IKC419" s="78"/>
      <c r="IKD419" s="78"/>
      <c r="IKE419" s="78"/>
      <c r="IKF419" s="78"/>
      <c r="IKG419" s="78"/>
      <c r="IKH419" s="78"/>
      <c r="IKI419" s="78"/>
      <c r="IKJ419" s="78"/>
      <c r="IKK419" s="78"/>
      <c r="IKL419" s="78"/>
      <c r="IKM419" s="78"/>
      <c r="IKN419" s="78"/>
      <c r="IKO419" s="78"/>
      <c r="IKP419" s="78"/>
      <c r="IKQ419" s="78"/>
      <c r="IKR419" s="78"/>
      <c r="IKS419" s="78"/>
      <c r="IKT419" s="78"/>
      <c r="IKU419" s="78"/>
      <c r="IKV419" s="78"/>
      <c r="IKW419" s="78"/>
      <c r="IKX419" s="78"/>
      <c r="IKY419" s="78"/>
      <c r="IKZ419" s="78"/>
      <c r="ILA419" s="78"/>
      <c r="ILB419" s="78"/>
      <c r="ILC419" s="78"/>
      <c r="ILD419" s="78"/>
      <c r="ILE419" s="78"/>
      <c r="ILF419" s="78"/>
      <c r="ILG419" s="78"/>
      <c r="ILH419" s="78"/>
      <c r="ILI419" s="78"/>
      <c r="ILJ419" s="78"/>
      <c r="ILK419" s="78"/>
      <c r="ILL419" s="78"/>
      <c r="ILM419" s="78"/>
      <c r="ILN419" s="78"/>
      <c r="ILO419" s="78"/>
      <c r="ILP419" s="78"/>
      <c r="ILQ419" s="78"/>
      <c r="ILR419" s="78"/>
      <c r="ILS419" s="78"/>
      <c r="ILT419" s="78"/>
      <c r="ILU419" s="78"/>
      <c r="ILV419" s="78"/>
      <c r="ILW419" s="78"/>
      <c r="ILX419" s="78"/>
      <c r="ILY419" s="78"/>
      <c r="ILZ419" s="78"/>
      <c r="IMA419" s="78"/>
      <c r="IMB419" s="78"/>
      <c r="IMC419" s="78"/>
      <c r="IMD419" s="78"/>
      <c r="IME419" s="78"/>
      <c r="IMF419" s="78"/>
      <c r="IMG419" s="78"/>
      <c r="IMH419" s="78"/>
      <c r="IMI419" s="78"/>
      <c r="IMJ419" s="78"/>
      <c r="IMK419" s="78"/>
      <c r="IML419" s="78"/>
      <c r="IMM419" s="78"/>
      <c r="IMN419" s="78"/>
      <c r="IMO419" s="78"/>
      <c r="IMP419" s="78"/>
      <c r="IMQ419" s="78"/>
      <c r="IMR419" s="78"/>
      <c r="IMS419" s="78"/>
      <c r="IMT419" s="78"/>
      <c r="IMU419" s="78"/>
      <c r="IMV419" s="78"/>
      <c r="IMW419" s="78"/>
      <c r="IMX419" s="78"/>
      <c r="IMY419" s="78"/>
      <c r="IMZ419" s="78"/>
      <c r="INA419" s="78"/>
      <c r="INB419" s="78"/>
      <c r="INC419" s="78"/>
      <c r="IND419" s="78"/>
      <c r="INE419" s="78"/>
      <c r="INF419" s="78"/>
      <c r="ING419" s="78"/>
      <c r="INH419" s="78"/>
      <c r="INI419" s="78"/>
      <c r="INJ419" s="78"/>
      <c r="INK419" s="78"/>
      <c r="INL419" s="78"/>
      <c r="INM419" s="78"/>
      <c r="INN419" s="78"/>
      <c r="INO419" s="78"/>
      <c r="INP419" s="78"/>
      <c r="INQ419" s="78"/>
      <c r="INR419" s="78"/>
      <c r="INS419" s="78"/>
      <c r="INT419" s="78"/>
      <c r="INU419" s="78"/>
      <c r="INV419" s="78"/>
      <c r="INW419" s="78"/>
      <c r="INX419" s="78"/>
      <c r="INY419" s="78"/>
      <c r="INZ419" s="78"/>
      <c r="IOA419" s="78"/>
      <c r="IOB419" s="78"/>
      <c r="IOC419" s="78"/>
      <c r="IOD419" s="78"/>
      <c r="IOE419" s="78"/>
      <c r="IOF419" s="78"/>
      <c r="IOG419" s="78"/>
      <c r="IOH419" s="78"/>
      <c r="IOI419" s="78"/>
      <c r="IOJ419" s="78"/>
      <c r="IOK419" s="78"/>
      <c r="IOL419" s="78"/>
      <c r="IOM419" s="78"/>
      <c r="ION419" s="78"/>
      <c r="IOO419" s="78"/>
      <c r="IOP419" s="78"/>
      <c r="IOQ419" s="78"/>
      <c r="IOR419" s="78"/>
      <c r="IOS419" s="78"/>
      <c r="IOT419" s="78"/>
      <c r="IOU419" s="78"/>
      <c r="IOV419" s="78"/>
      <c r="IOW419" s="78"/>
      <c r="IOX419" s="78"/>
      <c r="IOY419" s="78"/>
      <c r="IOZ419" s="78"/>
      <c r="IPA419" s="78"/>
      <c r="IPB419" s="78"/>
      <c r="IPC419" s="78"/>
      <c r="IPD419" s="78"/>
      <c r="IPE419" s="78"/>
      <c r="IPF419" s="78"/>
      <c r="IPG419" s="78"/>
      <c r="IPH419" s="78"/>
      <c r="IPI419" s="78"/>
      <c r="IPJ419" s="78"/>
      <c r="IPK419" s="78"/>
      <c r="IPL419" s="78"/>
      <c r="IPM419" s="78"/>
      <c r="IPN419" s="78"/>
      <c r="IPO419" s="78"/>
      <c r="IPP419" s="78"/>
      <c r="IPQ419" s="78"/>
      <c r="IPR419" s="78"/>
      <c r="IPS419" s="78"/>
      <c r="IPT419" s="78"/>
      <c r="IPU419" s="78"/>
      <c r="IPV419" s="78"/>
      <c r="IPW419" s="78"/>
      <c r="IPX419" s="78"/>
      <c r="IPY419" s="78"/>
      <c r="IPZ419" s="78"/>
      <c r="IQA419" s="78"/>
      <c r="IQB419" s="78"/>
      <c r="IQC419" s="78"/>
      <c r="IQD419" s="78"/>
      <c r="IQE419" s="78"/>
      <c r="IQF419" s="78"/>
      <c r="IQG419" s="78"/>
      <c r="IQH419" s="78"/>
      <c r="IQI419" s="78"/>
      <c r="IQJ419" s="78"/>
      <c r="IQK419" s="78"/>
      <c r="IQL419" s="78"/>
      <c r="IQM419" s="78"/>
      <c r="IQN419" s="78"/>
      <c r="IQO419" s="78"/>
      <c r="IQP419" s="78"/>
      <c r="IQQ419" s="78"/>
      <c r="IQR419" s="78"/>
      <c r="IQS419" s="78"/>
      <c r="IQT419" s="78"/>
      <c r="IQU419" s="78"/>
      <c r="IQV419" s="78"/>
      <c r="IQW419" s="78"/>
      <c r="IQX419" s="78"/>
      <c r="IQY419" s="78"/>
      <c r="IQZ419" s="78"/>
      <c r="IRA419" s="78"/>
      <c r="IRB419" s="78"/>
      <c r="IRC419" s="78"/>
      <c r="IRD419" s="78"/>
      <c r="IRE419" s="78"/>
      <c r="IRF419" s="78"/>
      <c r="IRG419" s="78"/>
      <c r="IRH419" s="78"/>
      <c r="IRI419" s="78"/>
      <c r="IRJ419" s="78"/>
      <c r="IRK419" s="78"/>
      <c r="IRL419" s="78"/>
      <c r="IRM419" s="78"/>
      <c r="IRN419" s="78"/>
      <c r="IRO419" s="78"/>
      <c r="IRP419" s="78"/>
      <c r="IRQ419" s="78"/>
      <c r="IRR419" s="78"/>
      <c r="IRS419" s="78"/>
      <c r="IRT419" s="78"/>
      <c r="IRU419" s="78"/>
      <c r="IRV419" s="78"/>
      <c r="IRW419" s="78"/>
      <c r="IRX419" s="78"/>
      <c r="IRY419" s="78"/>
      <c r="IRZ419" s="78"/>
      <c r="ISA419" s="78"/>
      <c r="ISB419" s="78"/>
      <c r="ISC419" s="78"/>
      <c r="ISD419" s="78"/>
      <c r="ISE419" s="78"/>
      <c r="ISF419" s="78"/>
      <c r="ISG419" s="78"/>
      <c r="ISH419" s="78"/>
      <c r="ISI419" s="78"/>
      <c r="ISJ419" s="78"/>
      <c r="ISK419" s="78"/>
      <c r="ISL419" s="78"/>
      <c r="ISM419" s="78"/>
      <c r="ISN419" s="78"/>
      <c r="ISO419" s="78"/>
      <c r="ISP419" s="78"/>
      <c r="ISQ419" s="78"/>
      <c r="ISR419" s="78"/>
      <c r="ISS419" s="78"/>
      <c r="IST419" s="78"/>
      <c r="ISU419" s="78"/>
      <c r="ISV419" s="78"/>
      <c r="ISW419" s="78"/>
      <c r="ISX419" s="78"/>
      <c r="ISY419" s="78"/>
      <c r="ISZ419" s="78"/>
      <c r="ITA419" s="78"/>
      <c r="ITB419" s="78"/>
      <c r="ITC419" s="78"/>
      <c r="ITD419" s="78"/>
      <c r="ITE419" s="78"/>
      <c r="ITF419" s="78"/>
      <c r="ITG419" s="78"/>
      <c r="ITH419" s="78"/>
      <c r="ITI419" s="78"/>
      <c r="ITJ419" s="78"/>
      <c r="ITK419" s="78"/>
      <c r="ITL419" s="78"/>
      <c r="ITM419" s="78"/>
      <c r="ITN419" s="78"/>
      <c r="ITO419" s="78"/>
      <c r="ITP419" s="78"/>
      <c r="ITQ419" s="78"/>
      <c r="ITR419" s="78"/>
      <c r="ITS419" s="78"/>
      <c r="ITT419" s="78"/>
      <c r="ITU419" s="78"/>
      <c r="ITV419" s="78"/>
      <c r="ITW419" s="78"/>
      <c r="ITX419" s="78"/>
      <c r="ITY419" s="78"/>
      <c r="ITZ419" s="78"/>
      <c r="IUA419" s="78"/>
      <c r="IUB419" s="78"/>
      <c r="IUC419" s="78"/>
      <c r="IUD419" s="78"/>
      <c r="IUE419" s="78"/>
      <c r="IUF419" s="78"/>
      <c r="IUG419" s="78"/>
      <c r="IUH419" s="78"/>
      <c r="IUI419" s="78"/>
      <c r="IUJ419" s="78"/>
      <c r="IUK419" s="78"/>
      <c r="IUL419" s="78"/>
      <c r="IUM419" s="78"/>
      <c r="IUN419" s="78"/>
      <c r="IUO419" s="78"/>
      <c r="IUP419" s="78"/>
      <c r="IUQ419" s="78"/>
      <c r="IUR419" s="78"/>
      <c r="IUS419" s="78"/>
      <c r="IUT419" s="78"/>
      <c r="IUU419" s="78"/>
      <c r="IUV419" s="78"/>
      <c r="IUW419" s="78"/>
      <c r="IUX419" s="78"/>
      <c r="IUY419" s="78"/>
      <c r="IUZ419" s="78"/>
      <c r="IVA419" s="78"/>
      <c r="IVB419" s="78"/>
      <c r="IVC419" s="78"/>
      <c r="IVD419" s="78"/>
      <c r="IVE419" s="78"/>
      <c r="IVF419" s="78"/>
      <c r="IVG419" s="78"/>
      <c r="IVH419" s="78"/>
      <c r="IVI419" s="78"/>
      <c r="IVJ419" s="78"/>
      <c r="IVK419" s="78"/>
      <c r="IVL419" s="78"/>
      <c r="IVM419" s="78"/>
      <c r="IVN419" s="78"/>
      <c r="IVO419" s="78"/>
      <c r="IVP419" s="78"/>
      <c r="IVQ419" s="78"/>
      <c r="IVR419" s="78"/>
      <c r="IVS419" s="78"/>
      <c r="IVT419" s="78"/>
      <c r="IVU419" s="78"/>
      <c r="IVV419" s="78"/>
      <c r="IVW419" s="78"/>
      <c r="IVX419" s="78"/>
      <c r="IVY419" s="78"/>
      <c r="IVZ419" s="78"/>
      <c r="IWA419" s="78"/>
      <c r="IWB419" s="78"/>
      <c r="IWC419" s="78"/>
      <c r="IWD419" s="78"/>
      <c r="IWE419" s="78"/>
      <c r="IWF419" s="78"/>
      <c r="IWG419" s="78"/>
      <c r="IWH419" s="78"/>
      <c r="IWI419" s="78"/>
      <c r="IWJ419" s="78"/>
      <c r="IWK419" s="78"/>
      <c r="IWL419" s="78"/>
      <c r="IWM419" s="78"/>
      <c r="IWN419" s="78"/>
      <c r="IWO419" s="78"/>
      <c r="IWP419" s="78"/>
      <c r="IWQ419" s="78"/>
      <c r="IWR419" s="78"/>
      <c r="IWS419" s="78"/>
      <c r="IWT419" s="78"/>
      <c r="IWU419" s="78"/>
      <c r="IWV419" s="78"/>
      <c r="IWW419" s="78"/>
      <c r="IWX419" s="78"/>
      <c r="IWY419" s="78"/>
      <c r="IWZ419" s="78"/>
      <c r="IXA419" s="78"/>
      <c r="IXB419" s="78"/>
      <c r="IXC419" s="78"/>
      <c r="IXD419" s="78"/>
      <c r="IXE419" s="78"/>
      <c r="IXF419" s="78"/>
      <c r="IXG419" s="78"/>
      <c r="IXH419" s="78"/>
      <c r="IXI419" s="78"/>
      <c r="IXJ419" s="78"/>
      <c r="IXK419" s="78"/>
      <c r="IXL419" s="78"/>
      <c r="IXM419" s="78"/>
      <c r="IXN419" s="78"/>
      <c r="IXO419" s="78"/>
      <c r="IXP419" s="78"/>
      <c r="IXQ419" s="78"/>
      <c r="IXR419" s="78"/>
      <c r="IXS419" s="78"/>
      <c r="IXT419" s="78"/>
      <c r="IXU419" s="78"/>
      <c r="IXV419" s="78"/>
      <c r="IXW419" s="78"/>
      <c r="IXX419" s="78"/>
      <c r="IXY419" s="78"/>
      <c r="IXZ419" s="78"/>
      <c r="IYA419" s="78"/>
      <c r="IYB419" s="78"/>
      <c r="IYC419" s="78"/>
      <c r="IYD419" s="78"/>
      <c r="IYE419" s="78"/>
      <c r="IYF419" s="78"/>
      <c r="IYG419" s="78"/>
      <c r="IYH419" s="78"/>
      <c r="IYI419" s="78"/>
      <c r="IYJ419" s="78"/>
      <c r="IYK419" s="78"/>
      <c r="IYL419" s="78"/>
      <c r="IYM419" s="78"/>
      <c r="IYN419" s="78"/>
      <c r="IYO419" s="78"/>
      <c r="IYP419" s="78"/>
      <c r="IYQ419" s="78"/>
      <c r="IYR419" s="78"/>
      <c r="IYS419" s="78"/>
      <c r="IYT419" s="78"/>
      <c r="IYU419" s="78"/>
      <c r="IYV419" s="78"/>
      <c r="IYW419" s="78"/>
      <c r="IYX419" s="78"/>
      <c r="IYY419" s="78"/>
      <c r="IYZ419" s="78"/>
      <c r="IZA419" s="78"/>
      <c r="IZB419" s="78"/>
      <c r="IZC419" s="78"/>
      <c r="IZD419" s="78"/>
      <c r="IZE419" s="78"/>
      <c r="IZF419" s="78"/>
      <c r="IZG419" s="78"/>
      <c r="IZH419" s="78"/>
      <c r="IZI419" s="78"/>
      <c r="IZJ419" s="78"/>
      <c r="IZK419" s="78"/>
      <c r="IZL419" s="78"/>
      <c r="IZM419" s="78"/>
      <c r="IZN419" s="78"/>
      <c r="IZO419" s="78"/>
      <c r="IZP419" s="78"/>
      <c r="IZQ419" s="78"/>
      <c r="IZR419" s="78"/>
      <c r="IZS419" s="78"/>
      <c r="IZT419" s="78"/>
      <c r="IZU419" s="78"/>
      <c r="IZV419" s="78"/>
      <c r="IZW419" s="78"/>
      <c r="IZX419" s="78"/>
      <c r="IZY419" s="78"/>
      <c r="IZZ419" s="78"/>
      <c r="JAA419" s="78"/>
      <c r="JAB419" s="78"/>
      <c r="JAC419" s="78"/>
      <c r="JAD419" s="78"/>
      <c r="JAE419" s="78"/>
      <c r="JAF419" s="78"/>
      <c r="JAG419" s="78"/>
      <c r="JAH419" s="78"/>
      <c r="JAI419" s="78"/>
      <c r="JAJ419" s="78"/>
      <c r="JAK419" s="78"/>
      <c r="JAL419" s="78"/>
      <c r="JAM419" s="78"/>
      <c r="JAN419" s="78"/>
      <c r="JAO419" s="78"/>
      <c r="JAP419" s="78"/>
      <c r="JAQ419" s="78"/>
      <c r="JAR419" s="78"/>
      <c r="JAS419" s="78"/>
      <c r="JAT419" s="78"/>
      <c r="JAU419" s="78"/>
      <c r="JAV419" s="78"/>
      <c r="JAW419" s="78"/>
      <c r="JAX419" s="78"/>
      <c r="JAY419" s="78"/>
      <c r="JAZ419" s="78"/>
      <c r="JBA419" s="78"/>
      <c r="JBB419" s="78"/>
      <c r="JBC419" s="78"/>
      <c r="JBD419" s="78"/>
      <c r="JBE419" s="78"/>
      <c r="JBF419" s="78"/>
      <c r="JBG419" s="78"/>
      <c r="JBH419" s="78"/>
      <c r="JBI419" s="78"/>
      <c r="JBJ419" s="78"/>
      <c r="JBK419" s="78"/>
      <c r="JBL419" s="78"/>
      <c r="JBM419" s="78"/>
      <c r="JBN419" s="78"/>
      <c r="JBO419" s="78"/>
      <c r="JBP419" s="78"/>
      <c r="JBQ419" s="78"/>
      <c r="JBR419" s="78"/>
      <c r="JBS419" s="78"/>
      <c r="JBT419" s="78"/>
      <c r="JBU419" s="78"/>
      <c r="JBV419" s="78"/>
      <c r="JBW419" s="78"/>
      <c r="JBX419" s="78"/>
      <c r="JBY419" s="78"/>
      <c r="JBZ419" s="78"/>
      <c r="JCA419" s="78"/>
      <c r="JCB419" s="78"/>
      <c r="JCC419" s="78"/>
      <c r="JCD419" s="78"/>
      <c r="JCE419" s="78"/>
      <c r="JCF419" s="78"/>
      <c r="JCG419" s="78"/>
      <c r="JCH419" s="78"/>
      <c r="JCI419" s="78"/>
      <c r="JCJ419" s="78"/>
      <c r="JCK419" s="78"/>
      <c r="JCL419" s="78"/>
      <c r="JCM419" s="78"/>
      <c r="JCN419" s="78"/>
      <c r="JCO419" s="78"/>
      <c r="JCP419" s="78"/>
      <c r="JCQ419" s="78"/>
      <c r="JCR419" s="78"/>
      <c r="JCS419" s="78"/>
      <c r="JCT419" s="78"/>
      <c r="JCU419" s="78"/>
      <c r="JCV419" s="78"/>
      <c r="JCW419" s="78"/>
      <c r="JCX419" s="78"/>
      <c r="JCY419" s="78"/>
      <c r="JCZ419" s="78"/>
      <c r="JDA419" s="78"/>
      <c r="JDB419" s="78"/>
      <c r="JDC419" s="78"/>
      <c r="JDD419" s="78"/>
      <c r="JDE419" s="78"/>
      <c r="JDF419" s="78"/>
      <c r="JDG419" s="78"/>
      <c r="JDH419" s="78"/>
      <c r="JDI419" s="78"/>
      <c r="JDJ419" s="78"/>
      <c r="JDK419" s="78"/>
      <c r="JDL419" s="78"/>
      <c r="JDM419" s="78"/>
      <c r="JDN419" s="78"/>
      <c r="JDO419" s="78"/>
      <c r="JDP419" s="78"/>
      <c r="JDQ419" s="78"/>
      <c r="JDR419" s="78"/>
      <c r="JDS419" s="78"/>
      <c r="JDT419" s="78"/>
      <c r="JDU419" s="78"/>
      <c r="JDV419" s="78"/>
      <c r="JDW419" s="78"/>
      <c r="JDX419" s="78"/>
      <c r="JDY419" s="78"/>
      <c r="JDZ419" s="78"/>
      <c r="JEA419" s="78"/>
      <c r="JEB419" s="78"/>
      <c r="JEC419" s="78"/>
      <c r="JED419" s="78"/>
      <c r="JEE419" s="78"/>
      <c r="JEF419" s="78"/>
      <c r="JEG419" s="78"/>
      <c r="JEH419" s="78"/>
      <c r="JEI419" s="78"/>
      <c r="JEJ419" s="78"/>
      <c r="JEK419" s="78"/>
      <c r="JEL419" s="78"/>
      <c r="JEM419" s="78"/>
      <c r="JEN419" s="78"/>
      <c r="JEO419" s="78"/>
      <c r="JEP419" s="78"/>
      <c r="JEQ419" s="78"/>
      <c r="JER419" s="78"/>
      <c r="JES419" s="78"/>
      <c r="JET419" s="78"/>
      <c r="JEU419" s="78"/>
      <c r="JEV419" s="78"/>
      <c r="JEW419" s="78"/>
      <c r="JEX419" s="78"/>
      <c r="JEY419" s="78"/>
      <c r="JEZ419" s="78"/>
      <c r="JFA419" s="78"/>
      <c r="JFB419" s="78"/>
      <c r="JFC419" s="78"/>
      <c r="JFD419" s="78"/>
      <c r="JFE419" s="78"/>
      <c r="JFF419" s="78"/>
      <c r="JFG419" s="78"/>
      <c r="JFH419" s="78"/>
      <c r="JFI419" s="78"/>
      <c r="JFJ419" s="78"/>
      <c r="JFK419" s="78"/>
      <c r="JFL419" s="78"/>
      <c r="JFM419" s="78"/>
      <c r="JFN419" s="78"/>
      <c r="JFO419" s="78"/>
      <c r="JFP419" s="78"/>
      <c r="JFQ419" s="78"/>
      <c r="JFR419" s="78"/>
      <c r="JFS419" s="78"/>
      <c r="JFT419" s="78"/>
      <c r="JFU419" s="78"/>
      <c r="JFV419" s="78"/>
      <c r="JFW419" s="78"/>
      <c r="JFX419" s="78"/>
      <c r="JFY419" s="78"/>
      <c r="JFZ419" s="78"/>
      <c r="JGA419" s="78"/>
      <c r="JGB419" s="78"/>
      <c r="JGC419" s="78"/>
      <c r="JGD419" s="78"/>
      <c r="JGE419" s="78"/>
      <c r="JGF419" s="78"/>
      <c r="JGG419" s="78"/>
      <c r="JGH419" s="78"/>
      <c r="JGI419" s="78"/>
      <c r="JGJ419" s="78"/>
      <c r="JGK419" s="78"/>
      <c r="JGL419" s="78"/>
      <c r="JGM419" s="78"/>
      <c r="JGN419" s="78"/>
      <c r="JGO419" s="78"/>
      <c r="JGP419" s="78"/>
      <c r="JGQ419" s="78"/>
      <c r="JGR419" s="78"/>
      <c r="JGS419" s="78"/>
      <c r="JGT419" s="78"/>
      <c r="JGU419" s="78"/>
      <c r="JGV419" s="78"/>
      <c r="JGW419" s="78"/>
      <c r="JGX419" s="78"/>
      <c r="JGY419" s="78"/>
      <c r="JGZ419" s="78"/>
      <c r="JHA419" s="78"/>
      <c r="JHB419" s="78"/>
      <c r="JHC419" s="78"/>
      <c r="JHD419" s="78"/>
      <c r="JHE419" s="78"/>
      <c r="JHF419" s="78"/>
      <c r="JHG419" s="78"/>
      <c r="JHH419" s="78"/>
      <c r="JHI419" s="78"/>
      <c r="JHJ419" s="78"/>
      <c r="JHK419" s="78"/>
      <c r="JHL419" s="78"/>
      <c r="JHM419" s="78"/>
      <c r="JHN419" s="78"/>
      <c r="JHO419" s="78"/>
      <c r="JHP419" s="78"/>
      <c r="JHQ419" s="78"/>
      <c r="JHR419" s="78"/>
      <c r="JHS419" s="78"/>
      <c r="JHT419" s="78"/>
      <c r="JHU419" s="78"/>
      <c r="JHV419" s="78"/>
      <c r="JHW419" s="78"/>
      <c r="JHX419" s="78"/>
      <c r="JHY419" s="78"/>
      <c r="JHZ419" s="78"/>
      <c r="JIA419" s="78"/>
      <c r="JIB419" s="78"/>
      <c r="JIC419" s="78"/>
      <c r="JID419" s="78"/>
      <c r="JIE419" s="78"/>
      <c r="JIF419" s="78"/>
      <c r="JIG419" s="78"/>
      <c r="JIH419" s="78"/>
      <c r="JII419" s="78"/>
      <c r="JIJ419" s="78"/>
      <c r="JIK419" s="78"/>
      <c r="JIL419" s="78"/>
      <c r="JIM419" s="78"/>
      <c r="JIN419" s="78"/>
      <c r="JIO419" s="78"/>
      <c r="JIP419" s="78"/>
      <c r="JIQ419" s="78"/>
      <c r="JIR419" s="78"/>
      <c r="JIS419" s="78"/>
      <c r="JIT419" s="78"/>
      <c r="JIU419" s="78"/>
      <c r="JIV419" s="78"/>
      <c r="JIW419" s="78"/>
      <c r="JIX419" s="78"/>
      <c r="JIY419" s="78"/>
      <c r="JIZ419" s="78"/>
      <c r="JJA419" s="78"/>
      <c r="JJB419" s="78"/>
      <c r="JJC419" s="78"/>
      <c r="JJD419" s="78"/>
      <c r="JJE419" s="78"/>
      <c r="JJF419" s="78"/>
      <c r="JJG419" s="78"/>
      <c r="JJH419" s="78"/>
      <c r="JJI419" s="78"/>
      <c r="JJJ419" s="78"/>
      <c r="JJK419" s="78"/>
      <c r="JJL419" s="78"/>
      <c r="JJM419" s="78"/>
      <c r="JJN419" s="78"/>
      <c r="JJO419" s="78"/>
      <c r="JJP419" s="78"/>
      <c r="JJQ419" s="78"/>
      <c r="JJR419" s="78"/>
      <c r="JJS419" s="78"/>
      <c r="JJT419" s="78"/>
      <c r="JJU419" s="78"/>
      <c r="JJV419" s="78"/>
      <c r="JJW419" s="78"/>
      <c r="JJX419" s="78"/>
      <c r="JJY419" s="78"/>
      <c r="JJZ419" s="78"/>
      <c r="JKA419" s="78"/>
      <c r="JKB419" s="78"/>
      <c r="JKC419" s="78"/>
      <c r="JKD419" s="78"/>
      <c r="JKE419" s="78"/>
      <c r="JKF419" s="78"/>
      <c r="JKG419" s="78"/>
      <c r="JKH419" s="78"/>
      <c r="JKI419" s="78"/>
      <c r="JKJ419" s="78"/>
      <c r="JKK419" s="78"/>
      <c r="JKL419" s="78"/>
      <c r="JKM419" s="78"/>
      <c r="JKN419" s="78"/>
      <c r="JKO419" s="78"/>
      <c r="JKP419" s="78"/>
      <c r="JKQ419" s="78"/>
      <c r="JKR419" s="78"/>
      <c r="JKS419" s="78"/>
      <c r="JKT419" s="78"/>
      <c r="JKU419" s="78"/>
      <c r="JKV419" s="78"/>
      <c r="JKW419" s="78"/>
      <c r="JKX419" s="78"/>
      <c r="JKY419" s="78"/>
      <c r="JKZ419" s="78"/>
      <c r="JLA419" s="78"/>
      <c r="JLB419" s="78"/>
      <c r="JLC419" s="78"/>
      <c r="JLD419" s="78"/>
      <c r="JLE419" s="78"/>
      <c r="JLF419" s="78"/>
      <c r="JLG419" s="78"/>
      <c r="JLH419" s="78"/>
      <c r="JLI419" s="78"/>
      <c r="JLJ419" s="78"/>
      <c r="JLK419" s="78"/>
      <c r="JLL419" s="78"/>
      <c r="JLM419" s="78"/>
      <c r="JLN419" s="78"/>
      <c r="JLO419" s="78"/>
      <c r="JLP419" s="78"/>
      <c r="JLQ419" s="78"/>
      <c r="JLR419" s="78"/>
      <c r="JLS419" s="78"/>
      <c r="JLT419" s="78"/>
      <c r="JLU419" s="78"/>
      <c r="JLV419" s="78"/>
      <c r="JLW419" s="78"/>
      <c r="JLX419" s="78"/>
      <c r="JLY419" s="78"/>
      <c r="JLZ419" s="78"/>
      <c r="JMA419" s="78"/>
      <c r="JMB419" s="78"/>
      <c r="JMC419" s="78"/>
      <c r="JMD419" s="78"/>
      <c r="JME419" s="78"/>
      <c r="JMF419" s="78"/>
      <c r="JMG419" s="78"/>
      <c r="JMH419" s="78"/>
      <c r="JMI419" s="78"/>
      <c r="JMJ419" s="78"/>
      <c r="JMK419" s="78"/>
      <c r="JML419" s="78"/>
      <c r="JMM419" s="78"/>
      <c r="JMN419" s="78"/>
      <c r="JMO419" s="78"/>
      <c r="JMP419" s="78"/>
      <c r="JMQ419" s="78"/>
      <c r="JMR419" s="78"/>
      <c r="JMS419" s="78"/>
      <c r="JMT419" s="78"/>
      <c r="JMU419" s="78"/>
      <c r="JMV419" s="78"/>
      <c r="JMW419" s="78"/>
      <c r="JMX419" s="78"/>
      <c r="JMY419" s="78"/>
      <c r="JMZ419" s="78"/>
      <c r="JNA419" s="78"/>
      <c r="JNB419" s="78"/>
      <c r="JNC419" s="78"/>
      <c r="JND419" s="78"/>
      <c r="JNE419" s="78"/>
      <c r="JNF419" s="78"/>
      <c r="JNG419" s="78"/>
      <c r="JNH419" s="78"/>
      <c r="JNI419" s="78"/>
      <c r="JNJ419" s="78"/>
      <c r="JNK419" s="78"/>
      <c r="JNL419" s="78"/>
      <c r="JNM419" s="78"/>
      <c r="JNN419" s="78"/>
      <c r="JNO419" s="78"/>
      <c r="JNP419" s="78"/>
      <c r="JNQ419" s="78"/>
      <c r="JNR419" s="78"/>
      <c r="JNS419" s="78"/>
      <c r="JNT419" s="78"/>
      <c r="JNU419" s="78"/>
      <c r="JNV419" s="78"/>
      <c r="JNW419" s="78"/>
      <c r="JNX419" s="78"/>
      <c r="JNY419" s="78"/>
      <c r="JNZ419" s="78"/>
      <c r="JOA419" s="78"/>
      <c r="JOB419" s="78"/>
      <c r="JOC419" s="78"/>
      <c r="JOD419" s="78"/>
      <c r="JOE419" s="78"/>
      <c r="JOF419" s="78"/>
      <c r="JOG419" s="78"/>
      <c r="JOH419" s="78"/>
      <c r="JOI419" s="78"/>
      <c r="JOJ419" s="78"/>
      <c r="JOK419" s="78"/>
      <c r="JOL419" s="78"/>
      <c r="JOM419" s="78"/>
      <c r="JON419" s="78"/>
      <c r="JOO419" s="78"/>
      <c r="JOP419" s="78"/>
      <c r="JOQ419" s="78"/>
      <c r="JOR419" s="78"/>
      <c r="JOS419" s="78"/>
      <c r="JOT419" s="78"/>
      <c r="JOU419" s="78"/>
      <c r="JOV419" s="78"/>
      <c r="JOW419" s="78"/>
      <c r="JOX419" s="78"/>
      <c r="JOY419" s="78"/>
      <c r="JOZ419" s="78"/>
      <c r="JPA419" s="78"/>
      <c r="JPB419" s="78"/>
      <c r="JPC419" s="78"/>
      <c r="JPD419" s="78"/>
      <c r="JPE419" s="78"/>
      <c r="JPF419" s="78"/>
      <c r="JPG419" s="78"/>
      <c r="JPH419" s="78"/>
      <c r="JPI419" s="78"/>
      <c r="JPJ419" s="78"/>
      <c r="JPK419" s="78"/>
      <c r="JPL419" s="78"/>
      <c r="JPM419" s="78"/>
      <c r="JPN419" s="78"/>
      <c r="JPO419" s="78"/>
      <c r="JPP419" s="78"/>
      <c r="JPQ419" s="78"/>
      <c r="JPR419" s="78"/>
      <c r="JPS419" s="78"/>
      <c r="JPT419" s="78"/>
      <c r="JPU419" s="78"/>
      <c r="JPV419" s="78"/>
      <c r="JPW419" s="78"/>
      <c r="JPX419" s="78"/>
      <c r="JPY419" s="78"/>
      <c r="JPZ419" s="78"/>
      <c r="JQA419" s="78"/>
      <c r="JQB419" s="78"/>
      <c r="JQC419" s="78"/>
      <c r="JQD419" s="78"/>
      <c r="JQE419" s="78"/>
      <c r="JQF419" s="78"/>
      <c r="JQG419" s="78"/>
      <c r="JQH419" s="78"/>
      <c r="JQI419" s="78"/>
      <c r="JQJ419" s="78"/>
      <c r="JQK419" s="78"/>
      <c r="JQL419" s="78"/>
      <c r="JQM419" s="78"/>
      <c r="JQN419" s="78"/>
      <c r="JQO419" s="78"/>
      <c r="JQP419" s="78"/>
      <c r="JQQ419" s="78"/>
      <c r="JQR419" s="78"/>
      <c r="JQS419" s="78"/>
      <c r="JQT419" s="78"/>
      <c r="JQU419" s="78"/>
      <c r="JQV419" s="78"/>
      <c r="JQW419" s="78"/>
      <c r="JQX419" s="78"/>
      <c r="JQY419" s="78"/>
      <c r="JQZ419" s="78"/>
      <c r="JRA419" s="78"/>
      <c r="JRB419" s="78"/>
      <c r="JRC419" s="78"/>
      <c r="JRD419" s="78"/>
      <c r="JRE419" s="78"/>
      <c r="JRF419" s="78"/>
      <c r="JRG419" s="78"/>
      <c r="JRH419" s="78"/>
      <c r="JRI419" s="78"/>
      <c r="JRJ419" s="78"/>
      <c r="JRK419" s="78"/>
      <c r="JRL419" s="78"/>
      <c r="JRM419" s="78"/>
      <c r="JRN419" s="78"/>
      <c r="JRO419" s="78"/>
      <c r="JRP419" s="78"/>
      <c r="JRQ419" s="78"/>
      <c r="JRR419" s="78"/>
      <c r="JRS419" s="78"/>
      <c r="JRT419" s="78"/>
      <c r="JRU419" s="78"/>
      <c r="JRV419" s="78"/>
      <c r="JRW419" s="78"/>
      <c r="JRX419" s="78"/>
      <c r="JRY419" s="78"/>
      <c r="JRZ419" s="78"/>
      <c r="JSA419" s="78"/>
      <c r="JSB419" s="78"/>
      <c r="JSC419" s="78"/>
      <c r="JSD419" s="78"/>
      <c r="JSE419" s="78"/>
      <c r="JSF419" s="78"/>
      <c r="JSG419" s="78"/>
      <c r="JSH419" s="78"/>
      <c r="JSI419" s="78"/>
      <c r="JSJ419" s="78"/>
      <c r="JSK419" s="78"/>
      <c r="JSL419" s="78"/>
      <c r="JSM419" s="78"/>
      <c r="JSN419" s="78"/>
      <c r="JSO419" s="78"/>
      <c r="JSP419" s="78"/>
      <c r="JSQ419" s="78"/>
      <c r="JSR419" s="78"/>
      <c r="JSS419" s="78"/>
      <c r="JST419" s="78"/>
      <c r="JSU419" s="78"/>
      <c r="JSV419" s="78"/>
      <c r="JSW419" s="78"/>
      <c r="JSX419" s="78"/>
      <c r="JSY419" s="78"/>
      <c r="JSZ419" s="78"/>
      <c r="JTA419" s="78"/>
      <c r="JTB419" s="78"/>
      <c r="JTC419" s="78"/>
      <c r="JTD419" s="78"/>
      <c r="JTE419" s="78"/>
      <c r="JTF419" s="78"/>
      <c r="JTG419" s="78"/>
      <c r="JTH419" s="78"/>
      <c r="JTI419" s="78"/>
      <c r="JTJ419" s="78"/>
      <c r="JTK419" s="78"/>
      <c r="JTL419" s="78"/>
      <c r="JTM419" s="78"/>
      <c r="JTN419" s="78"/>
      <c r="JTO419" s="78"/>
      <c r="JTP419" s="78"/>
      <c r="JTQ419" s="78"/>
      <c r="JTR419" s="78"/>
      <c r="JTS419" s="78"/>
      <c r="JTT419" s="78"/>
      <c r="JTU419" s="78"/>
      <c r="JTV419" s="78"/>
      <c r="JTW419" s="78"/>
      <c r="JTX419" s="78"/>
      <c r="JTY419" s="78"/>
      <c r="JTZ419" s="78"/>
      <c r="JUA419" s="78"/>
      <c r="JUB419" s="78"/>
      <c r="JUC419" s="78"/>
      <c r="JUD419" s="78"/>
      <c r="JUE419" s="78"/>
      <c r="JUF419" s="78"/>
      <c r="JUG419" s="78"/>
      <c r="JUH419" s="78"/>
      <c r="JUI419" s="78"/>
      <c r="JUJ419" s="78"/>
      <c r="JUK419" s="78"/>
      <c r="JUL419" s="78"/>
      <c r="JUM419" s="78"/>
      <c r="JUN419" s="78"/>
      <c r="JUO419" s="78"/>
      <c r="JUP419" s="78"/>
      <c r="JUQ419" s="78"/>
      <c r="JUR419" s="78"/>
      <c r="JUS419" s="78"/>
      <c r="JUT419" s="78"/>
      <c r="JUU419" s="78"/>
      <c r="JUV419" s="78"/>
      <c r="JUW419" s="78"/>
      <c r="JUX419" s="78"/>
      <c r="JUY419" s="78"/>
      <c r="JUZ419" s="78"/>
      <c r="JVA419" s="78"/>
      <c r="JVB419" s="78"/>
      <c r="JVC419" s="78"/>
      <c r="JVD419" s="78"/>
      <c r="JVE419" s="78"/>
      <c r="JVF419" s="78"/>
      <c r="JVG419" s="78"/>
      <c r="JVH419" s="78"/>
      <c r="JVI419" s="78"/>
      <c r="JVJ419" s="78"/>
      <c r="JVK419" s="78"/>
      <c r="JVL419" s="78"/>
      <c r="JVM419" s="78"/>
      <c r="JVN419" s="78"/>
      <c r="JVO419" s="78"/>
      <c r="JVP419" s="78"/>
      <c r="JVQ419" s="78"/>
      <c r="JVR419" s="78"/>
      <c r="JVS419" s="78"/>
      <c r="JVT419" s="78"/>
      <c r="JVU419" s="78"/>
      <c r="JVV419" s="78"/>
      <c r="JVW419" s="78"/>
      <c r="JVX419" s="78"/>
      <c r="JVY419" s="78"/>
      <c r="JVZ419" s="78"/>
      <c r="JWA419" s="78"/>
      <c r="JWB419" s="78"/>
      <c r="JWC419" s="78"/>
      <c r="JWD419" s="78"/>
      <c r="JWE419" s="78"/>
      <c r="JWF419" s="78"/>
      <c r="JWG419" s="78"/>
      <c r="JWH419" s="78"/>
      <c r="JWI419" s="78"/>
      <c r="JWJ419" s="78"/>
      <c r="JWK419" s="78"/>
      <c r="JWL419" s="78"/>
      <c r="JWM419" s="78"/>
      <c r="JWN419" s="78"/>
      <c r="JWO419" s="78"/>
      <c r="JWP419" s="78"/>
      <c r="JWQ419" s="78"/>
      <c r="JWR419" s="78"/>
      <c r="JWS419" s="78"/>
      <c r="JWT419" s="78"/>
      <c r="JWU419" s="78"/>
      <c r="JWV419" s="78"/>
      <c r="JWW419" s="78"/>
      <c r="JWX419" s="78"/>
      <c r="JWY419" s="78"/>
      <c r="JWZ419" s="78"/>
      <c r="JXA419" s="78"/>
      <c r="JXB419" s="78"/>
      <c r="JXC419" s="78"/>
      <c r="JXD419" s="78"/>
      <c r="JXE419" s="78"/>
      <c r="JXF419" s="78"/>
      <c r="JXG419" s="78"/>
      <c r="JXH419" s="78"/>
      <c r="JXI419" s="78"/>
      <c r="JXJ419" s="78"/>
      <c r="JXK419" s="78"/>
      <c r="JXL419" s="78"/>
      <c r="JXM419" s="78"/>
      <c r="JXN419" s="78"/>
      <c r="JXO419" s="78"/>
      <c r="JXP419" s="78"/>
      <c r="JXQ419" s="78"/>
      <c r="JXR419" s="78"/>
      <c r="JXS419" s="78"/>
      <c r="JXT419" s="78"/>
      <c r="JXU419" s="78"/>
      <c r="JXV419" s="78"/>
      <c r="JXW419" s="78"/>
      <c r="JXX419" s="78"/>
      <c r="JXY419" s="78"/>
      <c r="JXZ419" s="78"/>
      <c r="JYA419" s="78"/>
      <c r="JYB419" s="78"/>
      <c r="JYC419" s="78"/>
      <c r="JYD419" s="78"/>
      <c r="JYE419" s="78"/>
      <c r="JYF419" s="78"/>
      <c r="JYG419" s="78"/>
      <c r="JYH419" s="78"/>
      <c r="JYI419" s="78"/>
      <c r="JYJ419" s="78"/>
      <c r="JYK419" s="78"/>
      <c r="JYL419" s="78"/>
      <c r="JYM419" s="78"/>
      <c r="JYN419" s="78"/>
      <c r="JYO419" s="78"/>
      <c r="JYP419" s="78"/>
      <c r="JYQ419" s="78"/>
      <c r="JYR419" s="78"/>
      <c r="JYS419" s="78"/>
      <c r="JYT419" s="78"/>
      <c r="JYU419" s="78"/>
      <c r="JYV419" s="78"/>
      <c r="JYW419" s="78"/>
      <c r="JYX419" s="78"/>
      <c r="JYY419" s="78"/>
      <c r="JYZ419" s="78"/>
      <c r="JZA419" s="78"/>
      <c r="JZB419" s="78"/>
      <c r="JZC419" s="78"/>
      <c r="JZD419" s="78"/>
      <c r="JZE419" s="78"/>
      <c r="JZF419" s="78"/>
      <c r="JZG419" s="78"/>
      <c r="JZH419" s="78"/>
      <c r="JZI419" s="78"/>
      <c r="JZJ419" s="78"/>
      <c r="JZK419" s="78"/>
      <c r="JZL419" s="78"/>
      <c r="JZM419" s="78"/>
      <c r="JZN419" s="78"/>
      <c r="JZO419" s="78"/>
      <c r="JZP419" s="78"/>
      <c r="JZQ419" s="78"/>
      <c r="JZR419" s="78"/>
      <c r="JZS419" s="78"/>
      <c r="JZT419" s="78"/>
      <c r="JZU419" s="78"/>
      <c r="JZV419" s="78"/>
      <c r="JZW419" s="78"/>
      <c r="JZX419" s="78"/>
      <c r="JZY419" s="78"/>
      <c r="JZZ419" s="78"/>
      <c r="KAA419" s="78"/>
      <c r="KAB419" s="78"/>
      <c r="KAC419" s="78"/>
      <c r="KAD419" s="78"/>
      <c r="KAE419" s="78"/>
      <c r="KAF419" s="78"/>
      <c r="KAG419" s="78"/>
      <c r="KAH419" s="78"/>
      <c r="KAI419" s="78"/>
      <c r="KAJ419" s="78"/>
      <c r="KAK419" s="78"/>
      <c r="KAL419" s="78"/>
      <c r="KAM419" s="78"/>
      <c r="KAN419" s="78"/>
      <c r="KAO419" s="78"/>
      <c r="KAP419" s="78"/>
      <c r="KAQ419" s="78"/>
      <c r="KAR419" s="78"/>
      <c r="KAS419" s="78"/>
      <c r="KAT419" s="78"/>
      <c r="KAU419" s="78"/>
      <c r="KAV419" s="78"/>
      <c r="KAW419" s="78"/>
      <c r="KAX419" s="78"/>
      <c r="KAY419" s="78"/>
      <c r="KAZ419" s="78"/>
      <c r="KBA419" s="78"/>
      <c r="KBB419" s="78"/>
      <c r="KBC419" s="78"/>
      <c r="KBD419" s="78"/>
      <c r="KBE419" s="78"/>
      <c r="KBF419" s="78"/>
      <c r="KBG419" s="78"/>
      <c r="KBH419" s="78"/>
      <c r="KBI419" s="78"/>
      <c r="KBJ419" s="78"/>
      <c r="KBK419" s="78"/>
      <c r="KBL419" s="78"/>
      <c r="KBM419" s="78"/>
      <c r="KBN419" s="78"/>
      <c r="KBO419" s="78"/>
      <c r="KBP419" s="78"/>
      <c r="KBQ419" s="78"/>
      <c r="KBR419" s="78"/>
      <c r="KBS419" s="78"/>
      <c r="KBT419" s="78"/>
      <c r="KBU419" s="78"/>
      <c r="KBV419" s="78"/>
      <c r="KBW419" s="78"/>
      <c r="KBX419" s="78"/>
      <c r="KBY419" s="78"/>
      <c r="KBZ419" s="78"/>
      <c r="KCA419" s="78"/>
      <c r="KCB419" s="78"/>
      <c r="KCC419" s="78"/>
      <c r="KCD419" s="78"/>
      <c r="KCE419" s="78"/>
      <c r="KCF419" s="78"/>
      <c r="KCG419" s="78"/>
      <c r="KCH419" s="78"/>
      <c r="KCI419" s="78"/>
      <c r="KCJ419" s="78"/>
      <c r="KCK419" s="78"/>
      <c r="KCL419" s="78"/>
      <c r="KCM419" s="78"/>
      <c r="KCN419" s="78"/>
      <c r="KCO419" s="78"/>
      <c r="KCP419" s="78"/>
      <c r="KCQ419" s="78"/>
      <c r="KCR419" s="78"/>
      <c r="KCS419" s="78"/>
      <c r="KCT419" s="78"/>
      <c r="KCU419" s="78"/>
      <c r="KCV419" s="78"/>
      <c r="KCW419" s="78"/>
      <c r="KCX419" s="78"/>
      <c r="KCY419" s="78"/>
      <c r="KCZ419" s="78"/>
      <c r="KDA419" s="78"/>
      <c r="KDB419" s="78"/>
      <c r="KDC419" s="78"/>
      <c r="KDD419" s="78"/>
      <c r="KDE419" s="78"/>
      <c r="KDF419" s="78"/>
      <c r="KDG419" s="78"/>
      <c r="KDH419" s="78"/>
      <c r="KDI419" s="78"/>
      <c r="KDJ419" s="78"/>
      <c r="KDK419" s="78"/>
      <c r="KDL419" s="78"/>
      <c r="KDM419" s="78"/>
      <c r="KDN419" s="78"/>
      <c r="KDO419" s="78"/>
      <c r="KDP419" s="78"/>
      <c r="KDQ419" s="78"/>
      <c r="KDR419" s="78"/>
      <c r="KDS419" s="78"/>
      <c r="KDT419" s="78"/>
      <c r="KDU419" s="78"/>
      <c r="KDV419" s="78"/>
      <c r="KDW419" s="78"/>
      <c r="KDX419" s="78"/>
      <c r="KDY419" s="78"/>
      <c r="KDZ419" s="78"/>
      <c r="KEA419" s="78"/>
      <c r="KEB419" s="78"/>
      <c r="KEC419" s="78"/>
      <c r="KED419" s="78"/>
      <c r="KEE419" s="78"/>
      <c r="KEF419" s="78"/>
      <c r="KEG419" s="78"/>
      <c r="KEH419" s="78"/>
      <c r="KEI419" s="78"/>
      <c r="KEJ419" s="78"/>
      <c r="KEK419" s="78"/>
      <c r="KEL419" s="78"/>
      <c r="KEM419" s="78"/>
      <c r="KEN419" s="78"/>
      <c r="KEO419" s="78"/>
      <c r="KEP419" s="78"/>
      <c r="KEQ419" s="78"/>
      <c r="KER419" s="78"/>
      <c r="KES419" s="78"/>
      <c r="KET419" s="78"/>
      <c r="KEU419" s="78"/>
      <c r="KEV419" s="78"/>
      <c r="KEW419" s="78"/>
      <c r="KEX419" s="78"/>
      <c r="KEY419" s="78"/>
      <c r="KEZ419" s="78"/>
      <c r="KFA419" s="78"/>
      <c r="KFB419" s="78"/>
      <c r="KFC419" s="78"/>
      <c r="KFD419" s="78"/>
      <c r="KFE419" s="78"/>
      <c r="KFF419" s="78"/>
      <c r="KFG419" s="78"/>
      <c r="KFH419" s="78"/>
      <c r="KFI419" s="78"/>
      <c r="KFJ419" s="78"/>
      <c r="KFK419" s="78"/>
      <c r="KFL419" s="78"/>
      <c r="KFM419" s="78"/>
      <c r="KFN419" s="78"/>
      <c r="KFO419" s="78"/>
      <c r="KFP419" s="78"/>
      <c r="KFQ419" s="78"/>
      <c r="KFR419" s="78"/>
      <c r="KFS419" s="78"/>
      <c r="KFT419" s="78"/>
      <c r="KFU419" s="78"/>
      <c r="KFV419" s="78"/>
      <c r="KFW419" s="78"/>
      <c r="KFX419" s="78"/>
      <c r="KFY419" s="78"/>
      <c r="KFZ419" s="78"/>
      <c r="KGA419" s="78"/>
      <c r="KGB419" s="78"/>
      <c r="KGC419" s="78"/>
      <c r="KGD419" s="78"/>
      <c r="KGE419" s="78"/>
      <c r="KGF419" s="78"/>
      <c r="KGG419" s="78"/>
      <c r="KGH419" s="78"/>
      <c r="KGI419" s="78"/>
      <c r="KGJ419" s="78"/>
      <c r="KGK419" s="78"/>
      <c r="KGL419" s="78"/>
      <c r="KGM419" s="78"/>
      <c r="KGN419" s="78"/>
      <c r="KGO419" s="78"/>
      <c r="KGP419" s="78"/>
      <c r="KGQ419" s="78"/>
      <c r="KGR419" s="78"/>
      <c r="KGS419" s="78"/>
      <c r="KGT419" s="78"/>
      <c r="KGU419" s="78"/>
      <c r="KGV419" s="78"/>
      <c r="KGW419" s="78"/>
      <c r="KGX419" s="78"/>
      <c r="KGY419" s="78"/>
      <c r="KGZ419" s="78"/>
      <c r="KHA419" s="78"/>
      <c r="KHB419" s="78"/>
      <c r="KHC419" s="78"/>
      <c r="KHD419" s="78"/>
      <c r="KHE419" s="78"/>
      <c r="KHF419" s="78"/>
      <c r="KHG419" s="78"/>
      <c r="KHH419" s="78"/>
      <c r="KHI419" s="78"/>
      <c r="KHJ419" s="78"/>
      <c r="KHK419" s="78"/>
      <c r="KHL419" s="78"/>
      <c r="KHM419" s="78"/>
      <c r="KHN419" s="78"/>
      <c r="KHO419" s="78"/>
      <c r="KHP419" s="78"/>
      <c r="KHQ419" s="78"/>
      <c r="KHR419" s="78"/>
      <c r="KHS419" s="78"/>
      <c r="KHT419" s="78"/>
      <c r="KHU419" s="78"/>
      <c r="KHV419" s="78"/>
      <c r="KHW419" s="78"/>
      <c r="KHX419" s="78"/>
      <c r="KHY419" s="78"/>
      <c r="KHZ419" s="78"/>
      <c r="KIA419" s="78"/>
      <c r="KIB419" s="78"/>
      <c r="KIC419" s="78"/>
      <c r="KID419" s="78"/>
      <c r="KIE419" s="78"/>
      <c r="KIF419" s="78"/>
      <c r="KIG419" s="78"/>
      <c r="KIH419" s="78"/>
      <c r="KII419" s="78"/>
      <c r="KIJ419" s="78"/>
      <c r="KIK419" s="78"/>
      <c r="KIL419" s="78"/>
      <c r="KIM419" s="78"/>
      <c r="KIN419" s="78"/>
      <c r="KIO419" s="78"/>
      <c r="KIP419" s="78"/>
      <c r="KIQ419" s="78"/>
      <c r="KIR419" s="78"/>
      <c r="KIS419" s="78"/>
      <c r="KIT419" s="78"/>
      <c r="KIU419" s="78"/>
      <c r="KIV419" s="78"/>
      <c r="KIW419" s="78"/>
      <c r="KIX419" s="78"/>
      <c r="KIY419" s="78"/>
      <c r="KIZ419" s="78"/>
      <c r="KJA419" s="78"/>
      <c r="KJB419" s="78"/>
      <c r="KJC419" s="78"/>
      <c r="KJD419" s="78"/>
      <c r="KJE419" s="78"/>
      <c r="KJF419" s="78"/>
      <c r="KJG419" s="78"/>
      <c r="KJH419" s="78"/>
      <c r="KJI419" s="78"/>
      <c r="KJJ419" s="78"/>
      <c r="KJK419" s="78"/>
      <c r="KJL419" s="78"/>
      <c r="KJM419" s="78"/>
      <c r="KJN419" s="78"/>
      <c r="KJO419" s="78"/>
      <c r="KJP419" s="78"/>
      <c r="KJQ419" s="78"/>
      <c r="KJR419" s="78"/>
      <c r="KJS419" s="78"/>
      <c r="KJT419" s="78"/>
      <c r="KJU419" s="78"/>
      <c r="KJV419" s="78"/>
      <c r="KJW419" s="78"/>
      <c r="KJX419" s="78"/>
      <c r="KJY419" s="78"/>
      <c r="KJZ419" s="78"/>
      <c r="KKA419" s="78"/>
      <c r="KKB419" s="78"/>
      <c r="KKC419" s="78"/>
      <c r="KKD419" s="78"/>
      <c r="KKE419" s="78"/>
      <c r="KKF419" s="78"/>
      <c r="KKG419" s="78"/>
      <c r="KKH419" s="78"/>
      <c r="KKI419" s="78"/>
      <c r="KKJ419" s="78"/>
      <c r="KKK419" s="78"/>
      <c r="KKL419" s="78"/>
      <c r="KKM419" s="78"/>
      <c r="KKN419" s="78"/>
      <c r="KKO419" s="78"/>
      <c r="KKP419" s="78"/>
      <c r="KKQ419" s="78"/>
      <c r="KKR419" s="78"/>
      <c r="KKS419" s="78"/>
      <c r="KKT419" s="78"/>
      <c r="KKU419" s="78"/>
      <c r="KKV419" s="78"/>
      <c r="KKW419" s="78"/>
      <c r="KKX419" s="78"/>
      <c r="KKY419" s="78"/>
      <c r="KKZ419" s="78"/>
      <c r="KLA419" s="78"/>
      <c r="KLB419" s="78"/>
      <c r="KLC419" s="78"/>
      <c r="KLD419" s="78"/>
      <c r="KLE419" s="78"/>
      <c r="KLF419" s="78"/>
      <c r="KLG419" s="78"/>
      <c r="KLH419" s="78"/>
      <c r="KLI419" s="78"/>
      <c r="KLJ419" s="78"/>
      <c r="KLK419" s="78"/>
      <c r="KLL419" s="78"/>
      <c r="KLM419" s="78"/>
      <c r="KLN419" s="78"/>
      <c r="KLO419" s="78"/>
      <c r="KLP419" s="78"/>
      <c r="KLQ419" s="78"/>
      <c r="KLR419" s="78"/>
      <c r="KLS419" s="78"/>
      <c r="KLT419" s="78"/>
      <c r="KLU419" s="78"/>
      <c r="KLV419" s="78"/>
      <c r="KLW419" s="78"/>
      <c r="KLX419" s="78"/>
      <c r="KLY419" s="78"/>
      <c r="KLZ419" s="78"/>
      <c r="KMA419" s="78"/>
      <c r="KMB419" s="78"/>
      <c r="KMC419" s="78"/>
      <c r="KMD419" s="78"/>
      <c r="KME419" s="78"/>
      <c r="KMF419" s="78"/>
      <c r="KMG419" s="78"/>
      <c r="KMH419" s="78"/>
      <c r="KMI419" s="78"/>
      <c r="KMJ419" s="78"/>
      <c r="KMK419" s="78"/>
      <c r="KML419" s="78"/>
      <c r="KMM419" s="78"/>
      <c r="KMN419" s="78"/>
      <c r="KMO419" s="78"/>
      <c r="KMP419" s="78"/>
      <c r="KMQ419" s="78"/>
      <c r="KMR419" s="78"/>
      <c r="KMS419" s="78"/>
      <c r="KMT419" s="78"/>
      <c r="KMU419" s="78"/>
      <c r="KMV419" s="78"/>
      <c r="KMW419" s="78"/>
      <c r="KMX419" s="78"/>
      <c r="KMY419" s="78"/>
      <c r="KMZ419" s="78"/>
      <c r="KNA419" s="78"/>
      <c r="KNB419" s="78"/>
      <c r="KNC419" s="78"/>
      <c r="KND419" s="78"/>
      <c r="KNE419" s="78"/>
      <c r="KNF419" s="78"/>
      <c r="KNG419" s="78"/>
      <c r="KNH419" s="78"/>
      <c r="KNI419" s="78"/>
      <c r="KNJ419" s="78"/>
      <c r="KNK419" s="78"/>
      <c r="KNL419" s="78"/>
      <c r="KNM419" s="78"/>
      <c r="KNN419" s="78"/>
      <c r="KNO419" s="78"/>
      <c r="KNP419" s="78"/>
      <c r="KNQ419" s="78"/>
      <c r="KNR419" s="78"/>
      <c r="KNS419" s="78"/>
      <c r="KNT419" s="78"/>
      <c r="KNU419" s="78"/>
      <c r="KNV419" s="78"/>
      <c r="KNW419" s="78"/>
      <c r="KNX419" s="78"/>
      <c r="KNY419" s="78"/>
      <c r="KNZ419" s="78"/>
      <c r="KOA419" s="78"/>
      <c r="KOB419" s="78"/>
      <c r="KOC419" s="78"/>
      <c r="KOD419" s="78"/>
      <c r="KOE419" s="78"/>
      <c r="KOF419" s="78"/>
      <c r="KOG419" s="78"/>
      <c r="KOH419" s="78"/>
      <c r="KOI419" s="78"/>
      <c r="KOJ419" s="78"/>
      <c r="KOK419" s="78"/>
      <c r="KOL419" s="78"/>
      <c r="KOM419" s="78"/>
      <c r="KON419" s="78"/>
      <c r="KOO419" s="78"/>
      <c r="KOP419" s="78"/>
      <c r="KOQ419" s="78"/>
      <c r="KOR419" s="78"/>
      <c r="KOS419" s="78"/>
      <c r="KOT419" s="78"/>
      <c r="KOU419" s="78"/>
      <c r="KOV419" s="78"/>
      <c r="KOW419" s="78"/>
      <c r="KOX419" s="78"/>
      <c r="KOY419" s="78"/>
      <c r="KOZ419" s="78"/>
      <c r="KPA419" s="78"/>
      <c r="KPB419" s="78"/>
      <c r="KPC419" s="78"/>
      <c r="KPD419" s="78"/>
      <c r="KPE419" s="78"/>
      <c r="KPF419" s="78"/>
      <c r="KPG419" s="78"/>
      <c r="KPH419" s="78"/>
      <c r="KPI419" s="78"/>
      <c r="KPJ419" s="78"/>
      <c r="KPK419" s="78"/>
      <c r="KPL419" s="78"/>
      <c r="KPM419" s="78"/>
      <c r="KPN419" s="78"/>
      <c r="KPO419" s="78"/>
      <c r="KPP419" s="78"/>
      <c r="KPQ419" s="78"/>
      <c r="KPR419" s="78"/>
      <c r="KPS419" s="78"/>
      <c r="KPT419" s="78"/>
      <c r="KPU419" s="78"/>
      <c r="KPV419" s="78"/>
      <c r="KPW419" s="78"/>
      <c r="KPX419" s="78"/>
      <c r="KPY419" s="78"/>
      <c r="KPZ419" s="78"/>
      <c r="KQA419" s="78"/>
      <c r="KQB419" s="78"/>
      <c r="KQC419" s="78"/>
      <c r="KQD419" s="78"/>
      <c r="KQE419" s="78"/>
      <c r="KQF419" s="78"/>
      <c r="KQG419" s="78"/>
      <c r="KQH419" s="78"/>
      <c r="KQI419" s="78"/>
      <c r="KQJ419" s="78"/>
      <c r="KQK419" s="78"/>
      <c r="KQL419" s="78"/>
      <c r="KQM419" s="78"/>
      <c r="KQN419" s="78"/>
      <c r="KQO419" s="78"/>
      <c r="KQP419" s="78"/>
      <c r="KQQ419" s="78"/>
      <c r="KQR419" s="78"/>
      <c r="KQS419" s="78"/>
      <c r="KQT419" s="78"/>
      <c r="KQU419" s="78"/>
      <c r="KQV419" s="78"/>
      <c r="KQW419" s="78"/>
      <c r="KQX419" s="78"/>
      <c r="KQY419" s="78"/>
      <c r="KQZ419" s="78"/>
      <c r="KRA419" s="78"/>
      <c r="KRB419" s="78"/>
      <c r="KRC419" s="78"/>
      <c r="KRD419" s="78"/>
      <c r="KRE419" s="78"/>
      <c r="KRF419" s="78"/>
      <c r="KRG419" s="78"/>
      <c r="KRH419" s="78"/>
      <c r="KRI419" s="78"/>
      <c r="KRJ419" s="78"/>
      <c r="KRK419" s="78"/>
      <c r="KRL419" s="78"/>
      <c r="KRM419" s="78"/>
      <c r="KRN419" s="78"/>
      <c r="KRO419" s="78"/>
      <c r="KRP419" s="78"/>
      <c r="KRQ419" s="78"/>
      <c r="KRR419" s="78"/>
      <c r="KRS419" s="78"/>
      <c r="KRT419" s="78"/>
      <c r="KRU419" s="78"/>
      <c r="KRV419" s="78"/>
      <c r="KRW419" s="78"/>
      <c r="KRX419" s="78"/>
      <c r="KRY419" s="78"/>
      <c r="KRZ419" s="78"/>
      <c r="KSA419" s="78"/>
      <c r="KSB419" s="78"/>
      <c r="KSC419" s="78"/>
      <c r="KSD419" s="78"/>
      <c r="KSE419" s="78"/>
      <c r="KSF419" s="78"/>
      <c r="KSG419" s="78"/>
      <c r="KSH419" s="78"/>
      <c r="KSI419" s="78"/>
      <c r="KSJ419" s="78"/>
      <c r="KSK419" s="78"/>
      <c r="KSL419" s="78"/>
      <c r="KSM419" s="78"/>
      <c r="KSN419" s="78"/>
      <c r="KSO419" s="78"/>
      <c r="KSP419" s="78"/>
      <c r="KSQ419" s="78"/>
      <c r="KSR419" s="78"/>
      <c r="KSS419" s="78"/>
      <c r="KST419" s="78"/>
      <c r="KSU419" s="78"/>
      <c r="KSV419" s="78"/>
      <c r="KSW419" s="78"/>
      <c r="KSX419" s="78"/>
      <c r="KSY419" s="78"/>
      <c r="KSZ419" s="78"/>
      <c r="KTA419" s="78"/>
      <c r="KTB419" s="78"/>
      <c r="KTC419" s="78"/>
      <c r="KTD419" s="78"/>
      <c r="KTE419" s="78"/>
      <c r="KTF419" s="78"/>
      <c r="KTG419" s="78"/>
      <c r="KTH419" s="78"/>
      <c r="KTI419" s="78"/>
      <c r="KTJ419" s="78"/>
      <c r="KTK419" s="78"/>
      <c r="KTL419" s="78"/>
      <c r="KTM419" s="78"/>
      <c r="KTN419" s="78"/>
      <c r="KTO419" s="78"/>
      <c r="KTP419" s="78"/>
      <c r="KTQ419" s="78"/>
      <c r="KTR419" s="78"/>
      <c r="KTS419" s="78"/>
      <c r="KTT419" s="78"/>
      <c r="KTU419" s="78"/>
      <c r="KTV419" s="78"/>
      <c r="KTW419" s="78"/>
      <c r="KTX419" s="78"/>
      <c r="KTY419" s="78"/>
      <c r="KTZ419" s="78"/>
      <c r="KUA419" s="78"/>
      <c r="KUB419" s="78"/>
      <c r="KUC419" s="78"/>
      <c r="KUD419" s="78"/>
      <c r="KUE419" s="78"/>
      <c r="KUF419" s="78"/>
      <c r="KUG419" s="78"/>
      <c r="KUH419" s="78"/>
      <c r="KUI419" s="78"/>
      <c r="KUJ419" s="78"/>
      <c r="KUK419" s="78"/>
      <c r="KUL419" s="78"/>
      <c r="KUM419" s="78"/>
      <c r="KUN419" s="78"/>
      <c r="KUO419" s="78"/>
      <c r="KUP419" s="78"/>
      <c r="KUQ419" s="78"/>
      <c r="KUR419" s="78"/>
      <c r="KUS419" s="78"/>
      <c r="KUT419" s="78"/>
      <c r="KUU419" s="78"/>
      <c r="KUV419" s="78"/>
      <c r="KUW419" s="78"/>
      <c r="KUX419" s="78"/>
      <c r="KUY419" s="78"/>
      <c r="KUZ419" s="78"/>
      <c r="KVA419" s="78"/>
      <c r="KVB419" s="78"/>
      <c r="KVC419" s="78"/>
      <c r="KVD419" s="78"/>
      <c r="KVE419" s="78"/>
      <c r="KVF419" s="78"/>
      <c r="KVG419" s="78"/>
      <c r="KVH419" s="78"/>
      <c r="KVI419" s="78"/>
      <c r="KVJ419" s="78"/>
      <c r="KVK419" s="78"/>
      <c r="KVL419" s="78"/>
      <c r="KVM419" s="78"/>
      <c r="KVN419" s="78"/>
      <c r="KVO419" s="78"/>
      <c r="KVP419" s="78"/>
      <c r="KVQ419" s="78"/>
      <c r="KVR419" s="78"/>
      <c r="KVS419" s="78"/>
      <c r="KVT419" s="78"/>
      <c r="KVU419" s="78"/>
      <c r="KVV419" s="78"/>
      <c r="KVW419" s="78"/>
      <c r="KVX419" s="78"/>
      <c r="KVY419" s="78"/>
      <c r="KVZ419" s="78"/>
      <c r="KWA419" s="78"/>
      <c r="KWB419" s="78"/>
      <c r="KWC419" s="78"/>
      <c r="KWD419" s="78"/>
      <c r="KWE419" s="78"/>
      <c r="KWF419" s="78"/>
      <c r="KWG419" s="78"/>
      <c r="KWH419" s="78"/>
      <c r="KWI419" s="78"/>
      <c r="KWJ419" s="78"/>
      <c r="KWK419" s="78"/>
      <c r="KWL419" s="78"/>
      <c r="KWM419" s="78"/>
      <c r="KWN419" s="78"/>
      <c r="KWO419" s="78"/>
      <c r="KWP419" s="78"/>
      <c r="KWQ419" s="78"/>
      <c r="KWR419" s="78"/>
      <c r="KWS419" s="78"/>
      <c r="KWT419" s="78"/>
      <c r="KWU419" s="78"/>
      <c r="KWV419" s="78"/>
      <c r="KWW419" s="78"/>
      <c r="KWX419" s="78"/>
      <c r="KWY419" s="78"/>
      <c r="KWZ419" s="78"/>
      <c r="KXA419" s="78"/>
      <c r="KXB419" s="78"/>
      <c r="KXC419" s="78"/>
      <c r="KXD419" s="78"/>
      <c r="KXE419" s="78"/>
      <c r="KXF419" s="78"/>
      <c r="KXG419" s="78"/>
      <c r="KXH419" s="78"/>
      <c r="KXI419" s="78"/>
      <c r="KXJ419" s="78"/>
      <c r="KXK419" s="78"/>
      <c r="KXL419" s="78"/>
      <c r="KXM419" s="78"/>
      <c r="KXN419" s="78"/>
      <c r="KXO419" s="78"/>
      <c r="KXP419" s="78"/>
      <c r="KXQ419" s="78"/>
      <c r="KXR419" s="78"/>
      <c r="KXS419" s="78"/>
      <c r="KXT419" s="78"/>
      <c r="KXU419" s="78"/>
      <c r="KXV419" s="78"/>
      <c r="KXW419" s="78"/>
      <c r="KXX419" s="78"/>
      <c r="KXY419" s="78"/>
      <c r="KXZ419" s="78"/>
      <c r="KYA419" s="78"/>
      <c r="KYB419" s="78"/>
      <c r="KYC419" s="78"/>
      <c r="KYD419" s="78"/>
      <c r="KYE419" s="78"/>
      <c r="KYF419" s="78"/>
      <c r="KYG419" s="78"/>
      <c r="KYH419" s="78"/>
      <c r="KYI419" s="78"/>
      <c r="KYJ419" s="78"/>
      <c r="KYK419" s="78"/>
      <c r="KYL419" s="78"/>
      <c r="KYM419" s="78"/>
      <c r="KYN419" s="78"/>
      <c r="KYO419" s="78"/>
      <c r="KYP419" s="78"/>
      <c r="KYQ419" s="78"/>
      <c r="KYR419" s="78"/>
      <c r="KYS419" s="78"/>
      <c r="KYT419" s="78"/>
      <c r="KYU419" s="78"/>
      <c r="KYV419" s="78"/>
      <c r="KYW419" s="78"/>
      <c r="KYX419" s="78"/>
      <c r="KYY419" s="78"/>
      <c r="KYZ419" s="78"/>
      <c r="KZA419" s="78"/>
      <c r="KZB419" s="78"/>
      <c r="KZC419" s="78"/>
      <c r="KZD419" s="78"/>
      <c r="KZE419" s="78"/>
      <c r="KZF419" s="78"/>
      <c r="KZG419" s="78"/>
      <c r="KZH419" s="78"/>
      <c r="KZI419" s="78"/>
      <c r="KZJ419" s="78"/>
      <c r="KZK419" s="78"/>
      <c r="KZL419" s="78"/>
      <c r="KZM419" s="78"/>
      <c r="KZN419" s="78"/>
      <c r="KZO419" s="78"/>
      <c r="KZP419" s="78"/>
      <c r="KZQ419" s="78"/>
      <c r="KZR419" s="78"/>
      <c r="KZS419" s="78"/>
      <c r="KZT419" s="78"/>
      <c r="KZU419" s="78"/>
      <c r="KZV419" s="78"/>
      <c r="KZW419" s="78"/>
      <c r="KZX419" s="78"/>
      <c r="KZY419" s="78"/>
      <c r="KZZ419" s="78"/>
      <c r="LAA419" s="78"/>
      <c r="LAB419" s="78"/>
      <c r="LAC419" s="78"/>
      <c r="LAD419" s="78"/>
      <c r="LAE419" s="78"/>
      <c r="LAF419" s="78"/>
      <c r="LAG419" s="78"/>
      <c r="LAH419" s="78"/>
      <c r="LAI419" s="78"/>
      <c r="LAJ419" s="78"/>
      <c r="LAK419" s="78"/>
      <c r="LAL419" s="78"/>
      <c r="LAM419" s="78"/>
      <c r="LAN419" s="78"/>
      <c r="LAO419" s="78"/>
      <c r="LAP419" s="78"/>
      <c r="LAQ419" s="78"/>
      <c r="LAR419" s="78"/>
      <c r="LAS419" s="78"/>
      <c r="LAT419" s="78"/>
      <c r="LAU419" s="78"/>
      <c r="LAV419" s="78"/>
      <c r="LAW419" s="78"/>
      <c r="LAX419" s="78"/>
      <c r="LAY419" s="78"/>
      <c r="LAZ419" s="78"/>
      <c r="LBA419" s="78"/>
      <c r="LBB419" s="78"/>
      <c r="LBC419" s="78"/>
      <c r="LBD419" s="78"/>
      <c r="LBE419" s="78"/>
      <c r="LBF419" s="78"/>
      <c r="LBG419" s="78"/>
      <c r="LBH419" s="78"/>
      <c r="LBI419" s="78"/>
      <c r="LBJ419" s="78"/>
      <c r="LBK419" s="78"/>
      <c r="LBL419" s="78"/>
      <c r="LBM419" s="78"/>
      <c r="LBN419" s="78"/>
      <c r="LBO419" s="78"/>
      <c r="LBP419" s="78"/>
      <c r="LBQ419" s="78"/>
      <c r="LBR419" s="78"/>
      <c r="LBS419" s="78"/>
      <c r="LBT419" s="78"/>
      <c r="LBU419" s="78"/>
      <c r="LBV419" s="78"/>
      <c r="LBW419" s="78"/>
      <c r="LBX419" s="78"/>
      <c r="LBY419" s="78"/>
      <c r="LBZ419" s="78"/>
      <c r="LCA419" s="78"/>
      <c r="LCB419" s="78"/>
      <c r="LCC419" s="78"/>
      <c r="LCD419" s="78"/>
      <c r="LCE419" s="78"/>
      <c r="LCF419" s="78"/>
      <c r="LCG419" s="78"/>
      <c r="LCH419" s="78"/>
      <c r="LCI419" s="78"/>
      <c r="LCJ419" s="78"/>
      <c r="LCK419" s="78"/>
      <c r="LCL419" s="78"/>
      <c r="LCM419" s="78"/>
      <c r="LCN419" s="78"/>
      <c r="LCO419" s="78"/>
      <c r="LCP419" s="78"/>
      <c r="LCQ419" s="78"/>
      <c r="LCR419" s="78"/>
      <c r="LCS419" s="78"/>
      <c r="LCT419" s="78"/>
      <c r="LCU419" s="78"/>
      <c r="LCV419" s="78"/>
      <c r="LCW419" s="78"/>
      <c r="LCX419" s="78"/>
      <c r="LCY419" s="78"/>
      <c r="LCZ419" s="78"/>
      <c r="LDA419" s="78"/>
      <c r="LDB419" s="78"/>
      <c r="LDC419" s="78"/>
      <c r="LDD419" s="78"/>
      <c r="LDE419" s="78"/>
      <c r="LDF419" s="78"/>
      <c r="LDG419" s="78"/>
      <c r="LDH419" s="78"/>
      <c r="LDI419" s="78"/>
      <c r="LDJ419" s="78"/>
      <c r="LDK419" s="78"/>
      <c r="LDL419" s="78"/>
      <c r="LDM419" s="78"/>
      <c r="LDN419" s="78"/>
      <c r="LDO419" s="78"/>
      <c r="LDP419" s="78"/>
      <c r="LDQ419" s="78"/>
      <c r="LDR419" s="78"/>
      <c r="LDS419" s="78"/>
      <c r="LDT419" s="78"/>
      <c r="LDU419" s="78"/>
      <c r="LDV419" s="78"/>
      <c r="LDW419" s="78"/>
      <c r="LDX419" s="78"/>
      <c r="LDY419" s="78"/>
      <c r="LDZ419" s="78"/>
      <c r="LEA419" s="78"/>
      <c r="LEB419" s="78"/>
      <c r="LEC419" s="78"/>
      <c r="LED419" s="78"/>
      <c r="LEE419" s="78"/>
      <c r="LEF419" s="78"/>
      <c r="LEG419" s="78"/>
      <c r="LEH419" s="78"/>
      <c r="LEI419" s="78"/>
      <c r="LEJ419" s="78"/>
      <c r="LEK419" s="78"/>
      <c r="LEL419" s="78"/>
      <c r="LEM419" s="78"/>
      <c r="LEN419" s="78"/>
      <c r="LEO419" s="78"/>
      <c r="LEP419" s="78"/>
      <c r="LEQ419" s="78"/>
      <c r="LER419" s="78"/>
      <c r="LES419" s="78"/>
      <c r="LET419" s="78"/>
      <c r="LEU419" s="78"/>
      <c r="LEV419" s="78"/>
      <c r="LEW419" s="78"/>
      <c r="LEX419" s="78"/>
      <c r="LEY419" s="78"/>
      <c r="LEZ419" s="78"/>
      <c r="LFA419" s="78"/>
      <c r="LFB419" s="78"/>
      <c r="LFC419" s="78"/>
      <c r="LFD419" s="78"/>
      <c r="LFE419" s="78"/>
      <c r="LFF419" s="78"/>
      <c r="LFG419" s="78"/>
      <c r="LFH419" s="78"/>
      <c r="LFI419" s="78"/>
      <c r="LFJ419" s="78"/>
      <c r="LFK419" s="78"/>
      <c r="LFL419" s="78"/>
      <c r="LFM419" s="78"/>
      <c r="LFN419" s="78"/>
      <c r="LFO419" s="78"/>
      <c r="LFP419" s="78"/>
      <c r="LFQ419" s="78"/>
      <c r="LFR419" s="78"/>
      <c r="LFS419" s="78"/>
      <c r="LFT419" s="78"/>
      <c r="LFU419" s="78"/>
      <c r="LFV419" s="78"/>
      <c r="LFW419" s="78"/>
      <c r="LFX419" s="78"/>
      <c r="LFY419" s="78"/>
      <c r="LFZ419" s="78"/>
      <c r="LGA419" s="78"/>
      <c r="LGB419" s="78"/>
      <c r="LGC419" s="78"/>
      <c r="LGD419" s="78"/>
      <c r="LGE419" s="78"/>
      <c r="LGF419" s="78"/>
      <c r="LGG419" s="78"/>
      <c r="LGH419" s="78"/>
      <c r="LGI419" s="78"/>
      <c r="LGJ419" s="78"/>
      <c r="LGK419" s="78"/>
      <c r="LGL419" s="78"/>
      <c r="LGM419" s="78"/>
      <c r="LGN419" s="78"/>
      <c r="LGO419" s="78"/>
      <c r="LGP419" s="78"/>
      <c r="LGQ419" s="78"/>
      <c r="LGR419" s="78"/>
      <c r="LGS419" s="78"/>
      <c r="LGT419" s="78"/>
      <c r="LGU419" s="78"/>
      <c r="LGV419" s="78"/>
      <c r="LGW419" s="78"/>
      <c r="LGX419" s="78"/>
      <c r="LGY419" s="78"/>
      <c r="LGZ419" s="78"/>
      <c r="LHA419" s="78"/>
      <c r="LHB419" s="78"/>
      <c r="LHC419" s="78"/>
      <c r="LHD419" s="78"/>
      <c r="LHE419" s="78"/>
      <c r="LHF419" s="78"/>
      <c r="LHG419" s="78"/>
      <c r="LHH419" s="78"/>
      <c r="LHI419" s="78"/>
      <c r="LHJ419" s="78"/>
      <c r="LHK419" s="78"/>
      <c r="LHL419" s="78"/>
      <c r="LHM419" s="78"/>
      <c r="LHN419" s="78"/>
      <c r="LHO419" s="78"/>
      <c r="LHP419" s="78"/>
      <c r="LHQ419" s="78"/>
      <c r="LHR419" s="78"/>
      <c r="LHS419" s="78"/>
      <c r="LHT419" s="78"/>
      <c r="LHU419" s="78"/>
      <c r="LHV419" s="78"/>
      <c r="LHW419" s="78"/>
      <c r="LHX419" s="78"/>
      <c r="LHY419" s="78"/>
      <c r="LHZ419" s="78"/>
      <c r="LIA419" s="78"/>
      <c r="LIB419" s="78"/>
      <c r="LIC419" s="78"/>
      <c r="LID419" s="78"/>
      <c r="LIE419" s="78"/>
      <c r="LIF419" s="78"/>
      <c r="LIG419" s="78"/>
      <c r="LIH419" s="78"/>
      <c r="LII419" s="78"/>
      <c r="LIJ419" s="78"/>
      <c r="LIK419" s="78"/>
      <c r="LIL419" s="78"/>
      <c r="LIM419" s="78"/>
      <c r="LIN419" s="78"/>
      <c r="LIO419" s="78"/>
      <c r="LIP419" s="78"/>
      <c r="LIQ419" s="78"/>
      <c r="LIR419" s="78"/>
      <c r="LIS419" s="78"/>
      <c r="LIT419" s="78"/>
      <c r="LIU419" s="78"/>
      <c r="LIV419" s="78"/>
      <c r="LIW419" s="78"/>
      <c r="LIX419" s="78"/>
      <c r="LIY419" s="78"/>
      <c r="LIZ419" s="78"/>
      <c r="LJA419" s="78"/>
      <c r="LJB419" s="78"/>
      <c r="LJC419" s="78"/>
      <c r="LJD419" s="78"/>
      <c r="LJE419" s="78"/>
      <c r="LJF419" s="78"/>
      <c r="LJG419" s="78"/>
      <c r="LJH419" s="78"/>
      <c r="LJI419" s="78"/>
      <c r="LJJ419" s="78"/>
      <c r="LJK419" s="78"/>
      <c r="LJL419" s="78"/>
      <c r="LJM419" s="78"/>
      <c r="LJN419" s="78"/>
      <c r="LJO419" s="78"/>
      <c r="LJP419" s="78"/>
      <c r="LJQ419" s="78"/>
      <c r="LJR419" s="78"/>
      <c r="LJS419" s="78"/>
      <c r="LJT419" s="78"/>
      <c r="LJU419" s="78"/>
      <c r="LJV419" s="78"/>
      <c r="LJW419" s="78"/>
      <c r="LJX419" s="78"/>
      <c r="LJY419" s="78"/>
      <c r="LJZ419" s="78"/>
      <c r="LKA419" s="78"/>
      <c r="LKB419" s="78"/>
      <c r="LKC419" s="78"/>
      <c r="LKD419" s="78"/>
      <c r="LKE419" s="78"/>
      <c r="LKF419" s="78"/>
      <c r="LKG419" s="78"/>
      <c r="LKH419" s="78"/>
      <c r="LKI419" s="78"/>
      <c r="LKJ419" s="78"/>
      <c r="LKK419" s="78"/>
      <c r="LKL419" s="78"/>
      <c r="LKM419" s="78"/>
      <c r="LKN419" s="78"/>
      <c r="LKO419" s="78"/>
      <c r="LKP419" s="78"/>
      <c r="LKQ419" s="78"/>
      <c r="LKR419" s="78"/>
      <c r="LKS419" s="78"/>
      <c r="LKT419" s="78"/>
      <c r="LKU419" s="78"/>
      <c r="LKV419" s="78"/>
      <c r="LKW419" s="78"/>
      <c r="LKX419" s="78"/>
      <c r="LKY419" s="78"/>
      <c r="LKZ419" s="78"/>
      <c r="LLA419" s="78"/>
      <c r="LLB419" s="78"/>
      <c r="LLC419" s="78"/>
      <c r="LLD419" s="78"/>
      <c r="LLE419" s="78"/>
      <c r="LLF419" s="78"/>
      <c r="LLG419" s="78"/>
      <c r="LLH419" s="78"/>
      <c r="LLI419" s="78"/>
      <c r="LLJ419" s="78"/>
      <c r="LLK419" s="78"/>
      <c r="LLL419" s="78"/>
      <c r="LLM419" s="78"/>
      <c r="LLN419" s="78"/>
      <c r="LLO419" s="78"/>
      <c r="LLP419" s="78"/>
      <c r="LLQ419" s="78"/>
      <c r="LLR419" s="78"/>
      <c r="LLS419" s="78"/>
      <c r="LLT419" s="78"/>
      <c r="LLU419" s="78"/>
      <c r="LLV419" s="78"/>
      <c r="LLW419" s="78"/>
      <c r="LLX419" s="78"/>
      <c r="LLY419" s="78"/>
      <c r="LLZ419" s="78"/>
      <c r="LMA419" s="78"/>
      <c r="LMB419" s="78"/>
      <c r="LMC419" s="78"/>
      <c r="LMD419" s="78"/>
      <c r="LME419" s="78"/>
      <c r="LMF419" s="78"/>
      <c r="LMG419" s="78"/>
      <c r="LMH419" s="78"/>
      <c r="LMI419" s="78"/>
      <c r="LMJ419" s="78"/>
      <c r="LMK419" s="78"/>
      <c r="LML419" s="78"/>
      <c r="LMM419" s="78"/>
      <c r="LMN419" s="78"/>
      <c r="LMO419" s="78"/>
      <c r="LMP419" s="78"/>
      <c r="LMQ419" s="78"/>
      <c r="LMR419" s="78"/>
      <c r="LMS419" s="78"/>
      <c r="LMT419" s="78"/>
      <c r="LMU419" s="78"/>
      <c r="LMV419" s="78"/>
      <c r="LMW419" s="78"/>
      <c r="LMX419" s="78"/>
      <c r="LMY419" s="78"/>
      <c r="LMZ419" s="78"/>
      <c r="LNA419" s="78"/>
      <c r="LNB419" s="78"/>
      <c r="LNC419" s="78"/>
      <c r="LND419" s="78"/>
      <c r="LNE419" s="78"/>
      <c r="LNF419" s="78"/>
      <c r="LNG419" s="78"/>
      <c r="LNH419" s="78"/>
      <c r="LNI419" s="78"/>
      <c r="LNJ419" s="78"/>
      <c r="LNK419" s="78"/>
      <c r="LNL419" s="78"/>
      <c r="LNM419" s="78"/>
      <c r="LNN419" s="78"/>
      <c r="LNO419" s="78"/>
      <c r="LNP419" s="78"/>
      <c r="LNQ419" s="78"/>
      <c r="LNR419" s="78"/>
      <c r="LNS419" s="78"/>
      <c r="LNT419" s="78"/>
      <c r="LNU419" s="78"/>
      <c r="LNV419" s="78"/>
      <c r="LNW419" s="78"/>
      <c r="LNX419" s="78"/>
      <c r="LNY419" s="78"/>
      <c r="LNZ419" s="78"/>
      <c r="LOA419" s="78"/>
      <c r="LOB419" s="78"/>
      <c r="LOC419" s="78"/>
      <c r="LOD419" s="78"/>
      <c r="LOE419" s="78"/>
      <c r="LOF419" s="78"/>
      <c r="LOG419" s="78"/>
      <c r="LOH419" s="78"/>
      <c r="LOI419" s="78"/>
      <c r="LOJ419" s="78"/>
      <c r="LOK419" s="78"/>
      <c r="LOL419" s="78"/>
      <c r="LOM419" s="78"/>
      <c r="LON419" s="78"/>
      <c r="LOO419" s="78"/>
      <c r="LOP419" s="78"/>
      <c r="LOQ419" s="78"/>
      <c r="LOR419" s="78"/>
      <c r="LOS419" s="78"/>
      <c r="LOT419" s="78"/>
      <c r="LOU419" s="78"/>
      <c r="LOV419" s="78"/>
      <c r="LOW419" s="78"/>
      <c r="LOX419" s="78"/>
      <c r="LOY419" s="78"/>
      <c r="LOZ419" s="78"/>
      <c r="LPA419" s="78"/>
      <c r="LPB419" s="78"/>
      <c r="LPC419" s="78"/>
      <c r="LPD419" s="78"/>
      <c r="LPE419" s="78"/>
      <c r="LPF419" s="78"/>
      <c r="LPG419" s="78"/>
      <c r="LPH419" s="78"/>
      <c r="LPI419" s="78"/>
      <c r="LPJ419" s="78"/>
      <c r="LPK419" s="78"/>
      <c r="LPL419" s="78"/>
      <c r="LPM419" s="78"/>
      <c r="LPN419" s="78"/>
      <c r="LPO419" s="78"/>
      <c r="LPP419" s="78"/>
      <c r="LPQ419" s="78"/>
      <c r="LPR419" s="78"/>
      <c r="LPS419" s="78"/>
      <c r="LPT419" s="78"/>
      <c r="LPU419" s="78"/>
      <c r="LPV419" s="78"/>
      <c r="LPW419" s="78"/>
      <c r="LPX419" s="78"/>
      <c r="LPY419" s="78"/>
      <c r="LPZ419" s="78"/>
      <c r="LQA419" s="78"/>
      <c r="LQB419" s="78"/>
      <c r="LQC419" s="78"/>
      <c r="LQD419" s="78"/>
      <c r="LQE419" s="78"/>
      <c r="LQF419" s="78"/>
      <c r="LQG419" s="78"/>
      <c r="LQH419" s="78"/>
      <c r="LQI419" s="78"/>
      <c r="LQJ419" s="78"/>
      <c r="LQK419" s="78"/>
      <c r="LQL419" s="78"/>
      <c r="LQM419" s="78"/>
      <c r="LQN419" s="78"/>
      <c r="LQO419" s="78"/>
      <c r="LQP419" s="78"/>
      <c r="LQQ419" s="78"/>
      <c r="LQR419" s="78"/>
      <c r="LQS419" s="78"/>
      <c r="LQT419" s="78"/>
      <c r="LQU419" s="78"/>
      <c r="LQV419" s="78"/>
      <c r="LQW419" s="78"/>
      <c r="LQX419" s="78"/>
      <c r="LQY419" s="78"/>
      <c r="LQZ419" s="78"/>
      <c r="LRA419" s="78"/>
      <c r="LRB419" s="78"/>
      <c r="LRC419" s="78"/>
      <c r="LRD419" s="78"/>
      <c r="LRE419" s="78"/>
      <c r="LRF419" s="78"/>
      <c r="LRG419" s="78"/>
      <c r="LRH419" s="78"/>
      <c r="LRI419" s="78"/>
      <c r="LRJ419" s="78"/>
      <c r="LRK419" s="78"/>
      <c r="LRL419" s="78"/>
      <c r="LRM419" s="78"/>
      <c r="LRN419" s="78"/>
      <c r="LRO419" s="78"/>
      <c r="LRP419" s="78"/>
      <c r="LRQ419" s="78"/>
      <c r="LRR419" s="78"/>
      <c r="LRS419" s="78"/>
      <c r="LRT419" s="78"/>
      <c r="LRU419" s="78"/>
      <c r="LRV419" s="78"/>
      <c r="LRW419" s="78"/>
      <c r="LRX419" s="78"/>
      <c r="LRY419" s="78"/>
      <c r="LRZ419" s="78"/>
      <c r="LSA419" s="78"/>
      <c r="LSB419" s="78"/>
      <c r="LSC419" s="78"/>
      <c r="LSD419" s="78"/>
      <c r="LSE419" s="78"/>
      <c r="LSF419" s="78"/>
      <c r="LSG419" s="78"/>
      <c r="LSH419" s="78"/>
      <c r="LSI419" s="78"/>
      <c r="LSJ419" s="78"/>
      <c r="LSK419" s="78"/>
      <c r="LSL419" s="78"/>
      <c r="LSM419" s="78"/>
      <c r="LSN419" s="78"/>
      <c r="LSO419" s="78"/>
      <c r="LSP419" s="78"/>
      <c r="LSQ419" s="78"/>
      <c r="LSR419" s="78"/>
      <c r="LSS419" s="78"/>
      <c r="LST419" s="78"/>
      <c r="LSU419" s="78"/>
      <c r="LSV419" s="78"/>
      <c r="LSW419" s="78"/>
      <c r="LSX419" s="78"/>
      <c r="LSY419" s="78"/>
      <c r="LSZ419" s="78"/>
      <c r="LTA419" s="78"/>
      <c r="LTB419" s="78"/>
      <c r="LTC419" s="78"/>
      <c r="LTD419" s="78"/>
      <c r="LTE419" s="78"/>
      <c r="LTF419" s="78"/>
      <c r="LTG419" s="78"/>
      <c r="LTH419" s="78"/>
      <c r="LTI419" s="78"/>
      <c r="LTJ419" s="78"/>
      <c r="LTK419" s="78"/>
      <c r="LTL419" s="78"/>
      <c r="LTM419" s="78"/>
      <c r="LTN419" s="78"/>
      <c r="LTO419" s="78"/>
      <c r="LTP419" s="78"/>
      <c r="LTQ419" s="78"/>
      <c r="LTR419" s="78"/>
      <c r="LTS419" s="78"/>
      <c r="LTT419" s="78"/>
      <c r="LTU419" s="78"/>
      <c r="LTV419" s="78"/>
      <c r="LTW419" s="78"/>
      <c r="LTX419" s="78"/>
      <c r="LTY419" s="78"/>
      <c r="LTZ419" s="78"/>
      <c r="LUA419" s="78"/>
      <c r="LUB419" s="78"/>
      <c r="LUC419" s="78"/>
      <c r="LUD419" s="78"/>
      <c r="LUE419" s="78"/>
      <c r="LUF419" s="78"/>
      <c r="LUG419" s="78"/>
      <c r="LUH419" s="78"/>
      <c r="LUI419" s="78"/>
      <c r="LUJ419" s="78"/>
      <c r="LUK419" s="78"/>
      <c r="LUL419" s="78"/>
      <c r="LUM419" s="78"/>
      <c r="LUN419" s="78"/>
      <c r="LUO419" s="78"/>
      <c r="LUP419" s="78"/>
      <c r="LUQ419" s="78"/>
      <c r="LUR419" s="78"/>
      <c r="LUS419" s="78"/>
      <c r="LUT419" s="78"/>
      <c r="LUU419" s="78"/>
      <c r="LUV419" s="78"/>
      <c r="LUW419" s="78"/>
      <c r="LUX419" s="78"/>
      <c r="LUY419" s="78"/>
      <c r="LUZ419" s="78"/>
      <c r="LVA419" s="78"/>
      <c r="LVB419" s="78"/>
      <c r="LVC419" s="78"/>
      <c r="LVD419" s="78"/>
      <c r="LVE419" s="78"/>
      <c r="LVF419" s="78"/>
      <c r="LVG419" s="78"/>
      <c r="LVH419" s="78"/>
      <c r="LVI419" s="78"/>
      <c r="LVJ419" s="78"/>
      <c r="LVK419" s="78"/>
      <c r="LVL419" s="78"/>
      <c r="LVM419" s="78"/>
      <c r="LVN419" s="78"/>
      <c r="LVO419" s="78"/>
      <c r="LVP419" s="78"/>
      <c r="LVQ419" s="78"/>
      <c r="LVR419" s="78"/>
      <c r="LVS419" s="78"/>
      <c r="LVT419" s="78"/>
      <c r="LVU419" s="78"/>
      <c r="LVV419" s="78"/>
      <c r="LVW419" s="78"/>
      <c r="LVX419" s="78"/>
      <c r="LVY419" s="78"/>
      <c r="LVZ419" s="78"/>
      <c r="LWA419" s="78"/>
      <c r="LWB419" s="78"/>
      <c r="LWC419" s="78"/>
      <c r="LWD419" s="78"/>
      <c r="LWE419" s="78"/>
      <c r="LWF419" s="78"/>
      <c r="LWG419" s="78"/>
      <c r="LWH419" s="78"/>
      <c r="LWI419" s="78"/>
      <c r="LWJ419" s="78"/>
      <c r="LWK419" s="78"/>
      <c r="LWL419" s="78"/>
      <c r="LWM419" s="78"/>
      <c r="LWN419" s="78"/>
      <c r="LWO419" s="78"/>
      <c r="LWP419" s="78"/>
      <c r="LWQ419" s="78"/>
      <c r="LWR419" s="78"/>
      <c r="LWS419" s="78"/>
      <c r="LWT419" s="78"/>
      <c r="LWU419" s="78"/>
      <c r="LWV419" s="78"/>
      <c r="LWW419" s="78"/>
      <c r="LWX419" s="78"/>
      <c r="LWY419" s="78"/>
      <c r="LWZ419" s="78"/>
      <c r="LXA419" s="78"/>
      <c r="LXB419" s="78"/>
      <c r="LXC419" s="78"/>
      <c r="LXD419" s="78"/>
      <c r="LXE419" s="78"/>
      <c r="LXF419" s="78"/>
      <c r="LXG419" s="78"/>
      <c r="LXH419" s="78"/>
      <c r="LXI419" s="78"/>
      <c r="LXJ419" s="78"/>
      <c r="LXK419" s="78"/>
      <c r="LXL419" s="78"/>
      <c r="LXM419" s="78"/>
      <c r="LXN419" s="78"/>
      <c r="LXO419" s="78"/>
      <c r="LXP419" s="78"/>
      <c r="LXQ419" s="78"/>
      <c r="LXR419" s="78"/>
      <c r="LXS419" s="78"/>
      <c r="LXT419" s="78"/>
      <c r="LXU419" s="78"/>
      <c r="LXV419" s="78"/>
      <c r="LXW419" s="78"/>
      <c r="LXX419" s="78"/>
      <c r="LXY419" s="78"/>
      <c r="LXZ419" s="78"/>
      <c r="LYA419" s="78"/>
      <c r="LYB419" s="78"/>
      <c r="LYC419" s="78"/>
      <c r="LYD419" s="78"/>
      <c r="LYE419" s="78"/>
      <c r="LYF419" s="78"/>
      <c r="LYG419" s="78"/>
      <c r="LYH419" s="78"/>
      <c r="LYI419" s="78"/>
      <c r="LYJ419" s="78"/>
      <c r="LYK419" s="78"/>
      <c r="LYL419" s="78"/>
      <c r="LYM419" s="78"/>
      <c r="LYN419" s="78"/>
      <c r="LYO419" s="78"/>
      <c r="LYP419" s="78"/>
      <c r="LYQ419" s="78"/>
      <c r="LYR419" s="78"/>
      <c r="LYS419" s="78"/>
      <c r="LYT419" s="78"/>
      <c r="LYU419" s="78"/>
      <c r="LYV419" s="78"/>
      <c r="LYW419" s="78"/>
      <c r="LYX419" s="78"/>
      <c r="LYY419" s="78"/>
      <c r="LYZ419" s="78"/>
      <c r="LZA419" s="78"/>
      <c r="LZB419" s="78"/>
      <c r="LZC419" s="78"/>
      <c r="LZD419" s="78"/>
      <c r="LZE419" s="78"/>
      <c r="LZF419" s="78"/>
      <c r="LZG419" s="78"/>
      <c r="LZH419" s="78"/>
      <c r="LZI419" s="78"/>
      <c r="LZJ419" s="78"/>
      <c r="LZK419" s="78"/>
      <c r="LZL419" s="78"/>
      <c r="LZM419" s="78"/>
      <c r="LZN419" s="78"/>
      <c r="LZO419" s="78"/>
      <c r="LZP419" s="78"/>
      <c r="LZQ419" s="78"/>
      <c r="LZR419" s="78"/>
      <c r="LZS419" s="78"/>
      <c r="LZT419" s="78"/>
      <c r="LZU419" s="78"/>
      <c r="LZV419" s="78"/>
      <c r="LZW419" s="78"/>
      <c r="LZX419" s="78"/>
      <c r="LZY419" s="78"/>
      <c r="LZZ419" s="78"/>
      <c r="MAA419" s="78"/>
      <c r="MAB419" s="78"/>
      <c r="MAC419" s="78"/>
      <c r="MAD419" s="78"/>
      <c r="MAE419" s="78"/>
      <c r="MAF419" s="78"/>
      <c r="MAG419" s="78"/>
      <c r="MAH419" s="78"/>
      <c r="MAI419" s="78"/>
      <c r="MAJ419" s="78"/>
      <c r="MAK419" s="78"/>
      <c r="MAL419" s="78"/>
      <c r="MAM419" s="78"/>
      <c r="MAN419" s="78"/>
      <c r="MAO419" s="78"/>
      <c r="MAP419" s="78"/>
      <c r="MAQ419" s="78"/>
      <c r="MAR419" s="78"/>
      <c r="MAS419" s="78"/>
      <c r="MAT419" s="78"/>
      <c r="MAU419" s="78"/>
      <c r="MAV419" s="78"/>
      <c r="MAW419" s="78"/>
      <c r="MAX419" s="78"/>
      <c r="MAY419" s="78"/>
      <c r="MAZ419" s="78"/>
      <c r="MBA419" s="78"/>
      <c r="MBB419" s="78"/>
      <c r="MBC419" s="78"/>
      <c r="MBD419" s="78"/>
      <c r="MBE419" s="78"/>
      <c r="MBF419" s="78"/>
      <c r="MBG419" s="78"/>
      <c r="MBH419" s="78"/>
      <c r="MBI419" s="78"/>
      <c r="MBJ419" s="78"/>
      <c r="MBK419" s="78"/>
      <c r="MBL419" s="78"/>
      <c r="MBM419" s="78"/>
      <c r="MBN419" s="78"/>
      <c r="MBO419" s="78"/>
      <c r="MBP419" s="78"/>
      <c r="MBQ419" s="78"/>
      <c r="MBR419" s="78"/>
      <c r="MBS419" s="78"/>
      <c r="MBT419" s="78"/>
      <c r="MBU419" s="78"/>
      <c r="MBV419" s="78"/>
      <c r="MBW419" s="78"/>
      <c r="MBX419" s="78"/>
      <c r="MBY419" s="78"/>
      <c r="MBZ419" s="78"/>
      <c r="MCA419" s="78"/>
      <c r="MCB419" s="78"/>
      <c r="MCC419" s="78"/>
      <c r="MCD419" s="78"/>
      <c r="MCE419" s="78"/>
      <c r="MCF419" s="78"/>
      <c r="MCG419" s="78"/>
      <c r="MCH419" s="78"/>
      <c r="MCI419" s="78"/>
      <c r="MCJ419" s="78"/>
      <c r="MCK419" s="78"/>
      <c r="MCL419" s="78"/>
      <c r="MCM419" s="78"/>
      <c r="MCN419" s="78"/>
      <c r="MCO419" s="78"/>
      <c r="MCP419" s="78"/>
      <c r="MCQ419" s="78"/>
      <c r="MCR419" s="78"/>
      <c r="MCS419" s="78"/>
      <c r="MCT419" s="78"/>
      <c r="MCU419" s="78"/>
      <c r="MCV419" s="78"/>
      <c r="MCW419" s="78"/>
      <c r="MCX419" s="78"/>
      <c r="MCY419" s="78"/>
      <c r="MCZ419" s="78"/>
      <c r="MDA419" s="78"/>
      <c r="MDB419" s="78"/>
      <c r="MDC419" s="78"/>
      <c r="MDD419" s="78"/>
      <c r="MDE419" s="78"/>
      <c r="MDF419" s="78"/>
      <c r="MDG419" s="78"/>
      <c r="MDH419" s="78"/>
      <c r="MDI419" s="78"/>
      <c r="MDJ419" s="78"/>
      <c r="MDK419" s="78"/>
      <c r="MDL419" s="78"/>
      <c r="MDM419" s="78"/>
      <c r="MDN419" s="78"/>
      <c r="MDO419" s="78"/>
      <c r="MDP419" s="78"/>
      <c r="MDQ419" s="78"/>
      <c r="MDR419" s="78"/>
      <c r="MDS419" s="78"/>
      <c r="MDT419" s="78"/>
      <c r="MDU419" s="78"/>
      <c r="MDV419" s="78"/>
      <c r="MDW419" s="78"/>
      <c r="MDX419" s="78"/>
      <c r="MDY419" s="78"/>
      <c r="MDZ419" s="78"/>
      <c r="MEA419" s="78"/>
      <c r="MEB419" s="78"/>
      <c r="MEC419" s="78"/>
      <c r="MED419" s="78"/>
      <c r="MEE419" s="78"/>
      <c r="MEF419" s="78"/>
      <c r="MEG419" s="78"/>
      <c r="MEH419" s="78"/>
      <c r="MEI419" s="78"/>
      <c r="MEJ419" s="78"/>
      <c r="MEK419" s="78"/>
      <c r="MEL419" s="78"/>
      <c r="MEM419" s="78"/>
      <c r="MEN419" s="78"/>
      <c r="MEO419" s="78"/>
      <c r="MEP419" s="78"/>
      <c r="MEQ419" s="78"/>
      <c r="MER419" s="78"/>
      <c r="MES419" s="78"/>
      <c r="MET419" s="78"/>
      <c r="MEU419" s="78"/>
      <c r="MEV419" s="78"/>
      <c r="MEW419" s="78"/>
      <c r="MEX419" s="78"/>
      <c r="MEY419" s="78"/>
      <c r="MEZ419" s="78"/>
      <c r="MFA419" s="78"/>
      <c r="MFB419" s="78"/>
      <c r="MFC419" s="78"/>
      <c r="MFD419" s="78"/>
      <c r="MFE419" s="78"/>
      <c r="MFF419" s="78"/>
      <c r="MFG419" s="78"/>
      <c r="MFH419" s="78"/>
      <c r="MFI419" s="78"/>
      <c r="MFJ419" s="78"/>
      <c r="MFK419" s="78"/>
      <c r="MFL419" s="78"/>
      <c r="MFM419" s="78"/>
      <c r="MFN419" s="78"/>
      <c r="MFO419" s="78"/>
      <c r="MFP419" s="78"/>
      <c r="MFQ419" s="78"/>
      <c r="MFR419" s="78"/>
      <c r="MFS419" s="78"/>
      <c r="MFT419" s="78"/>
      <c r="MFU419" s="78"/>
      <c r="MFV419" s="78"/>
      <c r="MFW419" s="78"/>
      <c r="MFX419" s="78"/>
      <c r="MFY419" s="78"/>
      <c r="MFZ419" s="78"/>
      <c r="MGA419" s="78"/>
      <c r="MGB419" s="78"/>
      <c r="MGC419" s="78"/>
      <c r="MGD419" s="78"/>
      <c r="MGE419" s="78"/>
      <c r="MGF419" s="78"/>
      <c r="MGG419" s="78"/>
      <c r="MGH419" s="78"/>
      <c r="MGI419" s="78"/>
      <c r="MGJ419" s="78"/>
      <c r="MGK419" s="78"/>
      <c r="MGL419" s="78"/>
      <c r="MGM419" s="78"/>
      <c r="MGN419" s="78"/>
      <c r="MGO419" s="78"/>
      <c r="MGP419" s="78"/>
      <c r="MGQ419" s="78"/>
      <c r="MGR419" s="78"/>
      <c r="MGS419" s="78"/>
      <c r="MGT419" s="78"/>
      <c r="MGU419" s="78"/>
      <c r="MGV419" s="78"/>
      <c r="MGW419" s="78"/>
      <c r="MGX419" s="78"/>
      <c r="MGY419" s="78"/>
      <c r="MGZ419" s="78"/>
      <c r="MHA419" s="78"/>
      <c r="MHB419" s="78"/>
      <c r="MHC419" s="78"/>
      <c r="MHD419" s="78"/>
      <c r="MHE419" s="78"/>
      <c r="MHF419" s="78"/>
      <c r="MHG419" s="78"/>
      <c r="MHH419" s="78"/>
      <c r="MHI419" s="78"/>
      <c r="MHJ419" s="78"/>
      <c r="MHK419" s="78"/>
      <c r="MHL419" s="78"/>
      <c r="MHM419" s="78"/>
      <c r="MHN419" s="78"/>
      <c r="MHO419" s="78"/>
      <c r="MHP419" s="78"/>
      <c r="MHQ419" s="78"/>
      <c r="MHR419" s="78"/>
      <c r="MHS419" s="78"/>
      <c r="MHT419" s="78"/>
      <c r="MHU419" s="78"/>
      <c r="MHV419" s="78"/>
      <c r="MHW419" s="78"/>
      <c r="MHX419" s="78"/>
      <c r="MHY419" s="78"/>
      <c r="MHZ419" s="78"/>
      <c r="MIA419" s="78"/>
      <c r="MIB419" s="78"/>
      <c r="MIC419" s="78"/>
      <c r="MID419" s="78"/>
      <c r="MIE419" s="78"/>
      <c r="MIF419" s="78"/>
      <c r="MIG419" s="78"/>
      <c r="MIH419" s="78"/>
      <c r="MII419" s="78"/>
      <c r="MIJ419" s="78"/>
      <c r="MIK419" s="78"/>
      <c r="MIL419" s="78"/>
      <c r="MIM419" s="78"/>
      <c r="MIN419" s="78"/>
      <c r="MIO419" s="78"/>
      <c r="MIP419" s="78"/>
      <c r="MIQ419" s="78"/>
      <c r="MIR419" s="78"/>
      <c r="MIS419" s="78"/>
      <c r="MIT419" s="78"/>
      <c r="MIU419" s="78"/>
      <c r="MIV419" s="78"/>
      <c r="MIW419" s="78"/>
      <c r="MIX419" s="78"/>
      <c r="MIY419" s="78"/>
      <c r="MIZ419" s="78"/>
      <c r="MJA419" s="78"/>
      <c r="MJB419" s="78"/>
      <c r="MJC419" s="78"/>
      <c r="MJD419" s="78"/>
      <c r="MJE419" s="78"/>
      <c r="MJF419" s="78"/>
      <c r="MJG419" s="78"/>
      <c r="MJH419" s="78"/>
      <c r="MJI419" s="78"/>
      <c r="MJJ419" s="78"/>
      <c r="MJK419" s="78"/>
      <c r="MJL419" s="78"/>
      <c r="MJM419" s="78"/>
      <c r="MJN419" s="78"/>
      <c r="MJO419" s="78"/>
      <c r="MJP419" s="78"/>
      <c r="MJQ419" s="78"/>
      <c r="MJR419" s="78"/>
      <c r="MJS419" s="78"/>
      <c r="MJT419" s="78"/>
      <c r="MJU419" s="78"/>
      <c r="MJV419" s="78"/>
      <c r="MJW419" s="78"/>
      <c r="MJX419" s="78"/>
      <c r="MJY419" s="78"/>
      <c r="MJZ419" s="78"/>
      <c r="MKA419" s="78"/>
      <c r="MKB419" s="78"/>
      <c r="MKC419" s="78"/>
      <c r="MKD419" s="78"/>
      <c r="MKE419" s="78"/>
      <c r="MKF419" s="78"/>
      <c r="MKG419" s="78"/>
      <c r="MKH419" s="78"/>
      <c r="MKI419" s="78"/>
      <c r="MKJ419" s="78"/>
      <c r="MKK419" s="78"/>
      <c r="MKL419" s="78"/>
      <c r="MKM419" s="78"/>
      <c r="MKN419" s="78"/>
      <c r="MKO419" s="78"/>
      <c r="MKP419" s="78"/>
      <c r="MKQ419" s="78"/>
      <c r="MKR419" s="78"/>
      <c r="MKS419" s="78"/>
      <c r="MKT419" s="78"/>
      <c r="MKU419" s="78"/>
      <c r="MKV419" s="78"/>
      <c r="MKW419" s="78"/>
      <c r="MKX419" s="78"/>
      <c r="MKY419" s="78"/>
      <c r="MKZ419" s="78"/>
      <c r="MLA419" s="78"/>
      <c r="MLB419" s="78"/>
      <c r="MLC419" s="78"/>
      <c r="MLD419" s="78"/>
      <c r="MLE419" s="78"/>
      <c r="MLF419" s="78"/>
      <c r="MLG419" s="78"/>
      <c r="MLH419" s="78"/>
      <c r="MLI419" s="78"/>
      <c r="MLJ419" s="78"/>
      <c r="MLK419" s="78"/>
      <c r="MLL419" s="78"/>
      <c r="MLM419" s="78"/>
      <c r="MLN419" s="78"/>
      <c r="MLO419" s="78"/>
      <c r="MLP419" s="78"/>
      <c r="MLQ419" s="78"/>
      <c r="MLR419" s="78"/>
      <c r="MLS419" s="78"/>
      <c r="MLT419" s="78"/>
      <c r="MLU419" s="78"/>
      <c r="MLV419" s="78"/>
      <c r="MLW419" s="78"/>
      <c r="MLX419" s="78"/>
      <c r="MLY419" s="78"/>
      <c r="MLZ419" s="78"/>
      <c r="MMA419" s="78"/>
      <c r="MMB419" s="78"/>
      <c r="MMC419" s="78"/>
      <c r="MMD419" s="78"/>
      <c r="MME419" s="78"/>
      <c r="MMF419" s="78"/>
      <c r="MMG419" s="78"/>
      <c r="MMH419" s="78"/>
      <c r="MMI419" s="78"/>
      <c r="MMJ419" s="78"/>
      <c r="MMK419" s="78"/>
      <c r="MML419" s="78"/>
      <c r="MMM419" s="78"/>
      <c r="MMN419" s="78"/>
      <c r="MMO419" s="78"/>
      <c r="MMP419" s="78"/>
      <c r="MMQ419" s="78"/>
      <c r="MMR419" s="78"/>
      <c r="MMS419" s="78"/>
      <c r="MMT419" s="78"/>
      <c r="MMU419" s="78"/>
      <c r="MMV419" s="78"/>
      <c r="MMW419" s="78"/>
      <c r="MMX419" s="78"/>
      <c r="MMY419" s="78"/>
      <c r="MMZ419" s="78"/>
      <c r="MNA419" s="78"/>
      <c r="MNB419" s="78"/>
      <c r="MNC419" s="78"/>
      <c r="MND419" s="78"/>
      <c r="MNE419" s="78"/>
      <c r="MNF419" s="78"/>
      <c r="MNG419" s="78"/>
      <c r="MNH419" s="78"/>
      <c r="MNI419" s="78"/>
      <c r="MNJ419" s="78"/>
      <c r="MNK419" s="78"/>
      <c r="MNL419" s="78"/>
      <c r="MNM419" s="78"/>
      <c r="MNN419" s="78"/>
      <c r="MNO419" s="78"/>
      <c r="MNP419" s="78"/>
      <c r="MNQ419" s="78"/>
      <c r="MNR419" s="78"/>
      <c r="MNS419" s="78"/>
      <c r="MNT419" s="78"/>
      <c r="MNU419" s="78"/>
      <c r="MNV419" s="78"/>
      <c r="MNW419" s="78"/>
      <c r="MNX419" s="78"/>
      <c r="MNY419" s="78"/>
      <c r="MNZ419" s="78"/>
      <c r="MOA419" s="78"/>
      <c r="MOB419" s="78"/>
      <c r="MOC419" s="78"/>
      <c r="MOD419" s="78"/>
      <c r="MOE419" s="78"/>
      <c r="MOF419" s="78"/>
      <c r="MOG419" s="78"/>
      <c r="MOH419" s="78"/>
      <c r="MOI419" s="78"/>
      <c r="MOJ419" s="78"/>
      <c r="MOK419" s="78"/>
      <c r="MOL419" s="78"/>
      <c r="MOM419" s="78"/>
      <c r="MON419" s="78"/>
      <c r="MOO419" s="78"/>
      <c r="MOP419" s="78"/>
      <c r="MOQ419" s="78"/>
      <c r="MOR419" s="78"/>
      <c r="MOS419" s="78"/>
      <c r="MOT419" s="78"/>
      <c r="MOU419" s="78"/>
      <c r="MOV419" s="78"/>
      <c r="MOW419" s="78"/>
      <c r="MOX419" s="78"/>
      <c r="MOY419" s="78"/>
      <c r="MOZ419" s="78"/>
      <c r="MPA419" s="78"/>
      <c r="MPB419" s="78"/>
      <c r="MPC419" s="78"/>
      <c r="MPD419" s="78"/>
      <c r="MPE419" s="78"/>
      <c r="MPF419" s="78"/>
      <c r="MPG419" s="78"/>
      <c r="MPH419" s="78"/>
      <c r="MPI419" s="78"/>
      <c r="MPJ419" s="78"/>
      <c r="MPK419" s="78"/>
      <c r="MPL419" s="78"/>
      <c r="MPM419" s="78"/>
      <c r="MPN419" s="78"/>
      <c r="MPO419" s="78"/>
      <c r="MPP419" s="78"/>
      <c r="MPQ419" s="78"/>
      <c r="MPR419" s="78"/>
      <c r="MPS419" s="78"/>
      <c r="MPT419" s="78"/>
      <c r="MPU419" s="78"/>
      <c r="MPV419" s="78"/>
      <c r="MPW419" s="78"/>
      <c r="MPX419" s="78"/>
      <c r="MPY419" s="78"/>
      <c r="MPZ419" s="78"/>
      <c r="MQA419" s="78"/>
      <c r="MQB419" s="78"/>
      <c r="MQC419" s="78"/>
      <c r="MQD419" s="78"/>
      <c r="MQE419" s="78"/>
      <c r="MQF419" s="78"/>
      <c r="MQG419" s="78"/>
      <c r="MQH419" s="78"/>
      <c r="MQI419" s="78"/>
      <c r="MQJ419" s="78"/>
      <c r="MQK419" s="78"/>
      <c r="MQL419" s="78"/>
      <c r="MQM419" s="78"/>
      <c r="MQN419" s="78"/>
      <c r="MQO419" s="78"/>
      <c r="MQP419" s="78"/>
      <c r="MQQ419" s="78"/>
      <c r="MQR419" s="78"/>
      <c r="MQS419" s="78"/>
      <c r="MQT419" s="78"/>
      <c r="MQU419" s="78"/>
      <c r="MQV419" s="78"/>
      <c r="MQW419" s="78"/>
      <c r="MQX419" s="78"/>
      <c r="MQY419" s="78"/>
      <c r="MQZ419" s="78"/>
      <c r="MRA419" s="78"/>
      <c r="MRB419" s="78"/>
      <c r="MRC419" s="78"/>
      <c r="MRD419" s="78"/>
      <c r="MRE419" s="78"/>
      <c r="MRF419" s="78"/>
      <c r="MRG419" s="78"/>
      <c r="MRH419" s="78"/>
      <c r="MRI419" s="78"/>
      <c r="MRJ419" s="78"/>
      <c r="MRK419" s="78"/>
      <c r="MRL419" s="78"/>
      <c r="MRM419" s="78"/>
      <c r="MRN419" s="78"/>
      <c r="MRO419" s="78"/>
      <c r="MRP419" s="78"/>
      <c r="MRQ419" s="78"/>
      <c r="MRR419" s="78"/>
      <c r="MRS419" s="78"/>
      <c r="MRT419" s="78"/>
      <c r="MRU419" s="78"/>
      <c r="MRV419" s="78"/>
      <c r="MRW419" s="78"/>
      <c r="MRX419" s="78"/>
      <c r="MRY419" s="78"/>
      <c r="MRZ419" s="78"/>
      <c r="MSA419" s="78"/>
      <c r="MSB419" s="78"/>
      <c r="MSC419" s="78"/>
      <c r="MSD419" s="78"/>
      <c r="MSE419" s="78"/>
      <c r="MSF419" s="78"/>
      <c r="MSG419" s="78"/>
      <c r="MSH419" s="78"/>
      <c r="MSI419" s="78"/>
      <c r="MSJ419" s="78"/>
      <c r="MSK419" s="78"/>
      <c r="MSL419" s="78"/>
      <c r="MSM419" s="78"/>
      <c r="MSN419" s="78"/>
      <c r="MSO419" s="78"/>
      <c r="MSP419" s="78"/>
      <c r="MSQ419" s="78"/>
      <c r="MSR419" s="78"/>
      <c r="MSS419" s="78"/>
      <c r="MST419" s="78"/>
      <c r="MSU419" s="78"/>
      <c r="MSV419" s="78"/>
      <c r="MSW419" s="78"/>
      <c r="MSX419" s="78"/>
      <c r="MSY419" s="78"/>
      <c r="MSZ419" s="78"/>
      <c r="MTA419" s="78"/>
      <c r="MTB419" s="78"/>
      <c r="MTC419" s="78"/>
      <c r="MTD419" s="78"/>
      <c r="MTE419" s="78"/>
      <c r="MTF419" s="78"/>
      <c r="MTG419" s="78"/>
      <c r="MTH419" s="78"/>
      <c r="MTI419" s="78"/>
      <c r="MTJ419" s="78"/>
      <c r="MTK419" s="78"/>
      <c r="MTL419" s="78"/>
      <c r="MTM419" s="78"/>
      <c r="MTN419" s="78"/>
      <c r="MTO419" s="78"/>
      <c r="MTP419" s="78"/>
      <c r="MTQ419" s="78"/>
      <c r="MTR419" s="78"/>
      <c r="MTS419" s="78"/>
      <c r="MTT419" s="78"/>
      <c r="MTU419" s="78"/>
      <c r="MTV419" s="78"/>
      <c r="MTW419" s="78"/>
      <c r="MTX419" s="78"/>
      <c r="MTY419" s="78"/>
      <c r="MTZ419" s="78"/>
      <c r="MUA419" s="78"/>
      <c r="MUB419" s="78"/>
      <c r="MUC419" s="78"/>
      <c r="MUD419" s="78"/>
      <c r="MUE419" s="78"/>
      <c r="MUF419" s="78"/>
      <c r="MUG419" s="78"/>
      <c r="MUH419" s="78"/>
      <c r="MUI419" s="78"/>
      <c r="MUJ419" s="78"/>
      <c r="MUK419" s="78"/>
      <c r="MUL419" s="78"/>
      <c r="MUM419" s="78"/>
      <c r="MUN419" s="78"/>
      <c r="MUO419" s="78"/>
      <c r="MUP419" s="78"/>
      <c r="MUQ419" s="78"/>
      <c r="MUR419" s="78"/>
      <c r="MUS419" s="78"/>
      <c r="MUT419" s="78"/>
      <c r="MUU419" s="78"/>
      <c r="MUV419" s="78"/>
      <c r="MUW419" s="78"/>
      <c r="MUX419" s="78"/>
      <c r="MUY419" s="78"/>
      <c r="MUZ419" s="78"/>
      <c r="MVA419" s="78"/>
      <c r="MVB419" s="78"/>
      <c r="MVC419" s="78"/>
      <c r="MVD419" s="78"/>
      <c r="MVE419" s="78"/>
      <c r="MVF419" s="78"/>
      <c r="MVG419" s="78"/>
      <c r="MVH419" s="78"/>
      <c r="MVI419" s="78"/>
      <c r="MVJ419" s="78"/>
      <c r="MVK419" s="78"/>
      <c r="MVL419" s="78"/>
      <c r="MVM419" s="78"/>
      <c r="MVN419" s="78"/>
      <c r="MVO419" s="78"/>
      <c r="MVP419" s="78"/>
      <c r="MVQ419" s="78"/>
      <c r="MVR419" s="78"/>
      <c r="MVS419" s="78"/>
      <c r="MVT419" s="78"/>
      <c r="MVU419" s="78"/>
      <c r="MVV419" s="78"/>
      <c r="MVW419" s="78"/>
      <c r="MVX419" s="78"/>
      <c r="MVY419" s="78"/>
      <c r="MVZ419" s="78"/>
      <c r="MWA419" s="78"/>
      <c r="MWB419" s="78"/>
      <c r="MWC419" s="78"/>
      <c r="MWD419" s="78"/>
      <c r="MWE419" s="78"/>
      <c r="MWF419" s="78"/>
      <c r="MWG419" s="78"/>
      <c r="MWH419" s="78"/>
      <c r="MWI419" s="78"/>
      <c r="MWJ419" s="78"/>
      <c r="MWK419" s="78"/>
      <c r="MWL419" s="78"/>
      <c r="MWM419" s="78"/>
      <c r="MWN419" s="78"/>
      <c r="MWO419" s="78"/>
      <c r="MWP419" s="78"/>
      <c r="MWQ419" s="78"/>
      <c r="MWR419" s="78"/>
      <c r="MWS419" s="78"/>
      <c r="MWT419" s="78"/>
      <c r="MWU419" s="78"/>
      <c r="MWV419" s="78"/>
      <c r="MWW419" s="78"/>
      <c r="MWX419" s="78"/>
      <c r="MWY419" s="78"/>
      <c r="MWZ419" s="78"/>
      <c r="MXA419" s="78"/>
      <c r="MXB419" s="78"/>
      <c r="MXC419" s="78"/>
      <c r="MXD419" s="78"/>
      <c r="MXE419" s="78"/>
      <c r="MXF419" s="78"/>
      <c r="MXG419" s="78"/>
      <c r="MXH419" s="78"/>
      <c r="MXI419" s="78"/>
      <c r="MXJ419" s="78"/>
      <c r="MXK419" s="78"/>
      <c r="MXL419" s="78"/>
      <c r="MXM419" s="78"/>
      <c r="MXN419" s="78"/>
      <c r="MXO419" s="78"/>
      <c r="MXP419" s="78"/>
      <c r="MXQ419" s="78"/>
      <c r="MXR419" s="78"/>
      <c r="MXS419" s="78"/>
      <c r="MXT419" s="78"/>
      <c r="MXU419" s="78"/>
      <c r="MXV419" s="78"/>
      <c r="MXW419" s="78"/>
      <c r="MXX419" s="78"/>
      <c r="MXY419" s="78"/>
      <c r="MXZ419" s="78"/>
      <c r="MYA419" s="78"/>
      <c r="MYB419" s="78"/>
      <c r="MYC419" s="78"/>
      <c r="MYD419" s="78"/>
      <c r="MYE419" s="78"/>
      <c r="MYF419" s="78"/>
      <c r="MYG419" s="78"/>
      <c r="MYH419" s="78"/>
      <c r="MYI419" s="78"/>
      <c r="MYJ419" s="78"/>
      <c r="MYK419" s="78"/>
      <c r="MYL419" s="78"/>
      <c r="MYM419" s="78"/>
      <c r="MYN419" s="78"/>
      <c r="MYO419" s="78"/>
      <c r="MYP419" s="78"/>
      <c r="MYQ419" s="78"/>
      <c r="MYR419" s="78"/>
      <c r="MYS419" s="78"/>
      <c r="MYT419" s="78"/>
      <c r="MYU419" s="78"/>
      <c r="MYV419" s="78"/>
      <c r="MYW419" s="78"/>
      <c r="MYX419" s="78"/>
      <c r="MYY419" s="78"/>
      <c r="MYZ419" s="78"/>
      <c r="MZA419" s="78"/>
      <c r="MZB419" s="78"/>
      <c r="MZC419" s="78"/>
      <c r="MZD419" s="78"/>
      <c r="MZE419" s="78"/>
      <c r="MZF419" s="78"/>
      <c r="MZG419" s="78"/>
      <c r="MZH419" s="78"/>
      <c r="MZI419" s="78"/>
      <c r="MZJ419" s="78"/>
      <c r="MZK419" s="78"/>
      <c r="MZL419" s="78"/>
      <c r="MZM419" s="78"/>
      <c r="MZN419" s="78"/>
      <c r="MZO419" s="78"/>
      <c r="MZP419" s="78"/>
      <c r="MZQ419" s="78"/>
      <c r="MZR419" s="78"/>
      <c r="MZS419" s="78"/>
      <c r="MZT419" s="78"/>
      <c r="MZU419" s="78"/>
      <c r="MZV419" s="78"/>
      <c r="MZW419" s="78"/>
      <c r="MZX419" s="78"/>
      <c r="MZY419" s="78"/>
      <c r="MZZ419" s="78"/>
      <c r="NAA419" s="78"/>
      <c r="NAB419" s="78"/>
      <c r="NAC419" s="78"/>
      <c r="NAD419" s="78"/>
      <c r="NAE419" s="78"/>
      <c r="NAF419" s="78"/>
      <c r="NAG419" s="78"/>
      <c r="NAH419" s="78"/>
      <c r="NAI419" s="78"/>
      <c r="NAJ419" s="78"/>
      <c r="NAK419" s="78"/>
      <c r="NAL419" s="78"/>
      <c r="NAM419" s="78"/>
      <c r="NAN419" s="78"/>
      <c r="NAO419" s="78"/>
      <c r="NAP419" s="78"/>
      <c r="NAQ419" s="78"/>
      <c r="NAR419" s="78"/>
      <c r="NAS419" s="78"/>
      <c r="NAT419" s="78"/>
      <c r="NAU419" s="78"/>
      <c r="NAV419" s="78"/>
      <c r="NAW419" s="78"/>
      <c r="NAX419" s="78"/>
      <c r="NAY419" s="78"/>
      <c r="NAZ419" s="78"/>
      <c r="NBA419" s="78"/>
      <c r="NBB419" s="78"/>
      <c r="NBC419" s="78"/>
      <c r="NBD419" s="78"/>
      <c r="NBE419" s="78"/>
      <c r="NBF419" s="78"/>
      <c r="NBG419" s="78"/>
      <c r="NBH419" s="78"/>
      <c r="NBI419" s="78"/>
      <c r="NBJ419" s="78"/>
      <c r="NBK419" s="78"/>
      <c r="NBL419" s="78"/>
      <c r="NBM419" s="78"/>
      <c r="NBN419" s="78"/>
      <c r="NBO419" s="78"/>
      <c r="NBP419" s="78"/>
      <c r="NBQ419" s="78"/>
      <c r="NBR419" s="78"/>
      <c r="NBS419" s="78"/>
      <c r="NBT419" s="78"/>
      <c r="NBU419" s="78"/>
      <c r="NBV419" s="78"/>
      <c r="NBW419" s="78"/>
      <c r="NBX419" s="78"/>
      <c r="NBY419" s="78"/>
      <c r="NBZ419" s="78"/>
      <c r="NCA419" s="78"/>
      <c r="NCB419" s="78"/>
      <c r="NCC419" s="78"/>
      <c r="NCD419" s="78"/>
      <c r="NCE419" s="78"/>
      <c r="NCF419" s="78"/>
      <c r="NCG419" s="78"/>
      <c r="NCH419" s="78"/>
      <c r="NCI419" s="78"/>
      <c r="NCJ419" s="78"/>
      <c r="NCK419" s="78"/>
      <c r="NCL419" s="78"/>
      <c r="NCM419" s="78"/>
      <c r="NCN419" s="78"/>
      <c r="NCO419" s="78"/>
      <c r="NCP419" s="78"/>
      <c r="NCQ419" s="78"/>
      <c r="NCR419" s="78"/>
      <c r="NCS419" s="78"/>
      <c r="NCT419" s="78"/>
      <c r="NCU419" s="78"/>
      <c r="NCV419" s="78"/>
      <c r="NCW419" s="78"/>
      <c r="NCX419" s="78"/>
      <c r="NCY419" s="78"/>
      <c r="NCZ419" s="78"/>
      <c r="NDA419" s="78"/>
      <c r="NDB419" s="78"/>
      <c r="NDC419" s="78"/>
      <c r="NDD419" s="78"/>
      <c r="NDE419" s="78"/>
      <c r="NDF419" s="78"/>
      <c r="NDG419" s="78"/>
      <c r="NDH419" s="78"/>
      <c r="NDI419" s="78"/>
      <c r="NDJ419" s="78"/>
      <c r="NDK419" s="78"/>
      <c r="NDL419" s="78"/>
      <c r="NDM419" s="78"/>
      <c r="NDN419" s="78"/>
      <c r="NDO419" s="78"/>
      <c r="NDP419" s="78"/>
      <c r="NDQ419" s="78"/>
      <c r="NDR419" s="78"/>
      <c r="NDS419" s="78"/>
      <c r="NDT419" s="78"/>
      <c r="NDU419" s="78"/>
      <c r="NDV419" s="78"/>
      <c r="NDW419" s="78"/>
      <c r="NDX419" s="78"/>
      <c r="NDY419" s="78"/>
      <c r="NDZ419" s="78"/>
      <c r="NEA419" s="78"/>
      <c r="NEB419" s="78"/>
      <c r="NEC419" s="78"/>
      <c r="NED419" s="78"/>
      <c r="NEE419" s="78"/>
      <c r="NEF419" s="78"/>
      <c r="NEG419" s="78"/>
      <c r="NEH419" s="78"/>
      <c r="NEI419" s="78"/>
      <c r="NEJ419" s="78"/>
      <c r="NEK419" s="78"/>
      <c r="NEL419" s="78"/>
      <c r="NEM419" s="78"/>
      <c r="NEN419" s="78"/>
      <c r="NEO419" s="78"/>
      <c r="NEP419" s="78"/>
      <c r="NEQ419" s="78"/>
      <c r="NER419" s="78"/>
      <c r="NES419" s="78"/>
      <c r="NET419" s="78"/>
      <c r="NEU419" s="78"/>
      <c r="NEV419" s="78"/>
      <c r="NEW419" s="78"/>
      <c r="NEX419" s="78"/>
      <c r="NEY419" s="78"/>
      <c r="NEZ419" s="78"/>
      <c r="NFA419" s="78"/>
      <c r="NFB419" s="78"/>
      <c r="NFC419" s="78"/>
      <c r="NFD419" s="78"/>
      <c r="NFE419" s="78"/>
      <c r="NFF419" s="78"/>
      <c r="NFG419" s="78"/>
      <c r="NFH419" s="78"/>
      <c r="NFI419" s="78"/>
      <c r="NFJ419" s="78"/>
      <c r="NFK419" s="78"/>
      <c r="NFL419" s="78"/>
      <c r="NFM419" s="78"/>
      <c r="NFN419" s="78"/>
      <c r="NFO419" s="78"/>
      <c r="NFP419" s="78"/>
      <c r="NFQ419" s="78"/>
      <c r="NFR419" s="78"/>
      <c r="NFS419" s="78"/>
      <c r="NFT419" s="78"/>
      <c r="NFU419" s="78"/>
      <c r="NFV419" s="78"/>
      <c r="NFW419" s="78"/>
      <c r="NFX419" s="78"/>
      <c r="NFY419" s="78"/>
      <c r="NFZ419" s="78"/>
      <c r="NGA419" s="78"/>
      <c r="NGB419" s="78"/>
      <c r="NGC419" s="78"/>
      <c r="NGD419" s="78"/>
      <c r="NGE419" s="78"/>
      <c r="NGF419" s="78"/>
      <c r="NGG419" s="78"/>
      <c r="NGH419" s="78"/>
      <c r="NGI419" s="78"/>
      <c r="NGJ419" s="78"/>
      <c r="NGK419" s="78"/>
      <c r="NGL419" s="78"/>
      <c r="NGM419" s="78"/>
      <c r="NGN419" s="78"/>
      <c r="NGO419" s="78"/>
      <c r="NGP419" s="78"/>
      <c r="NGQ419" s="78"/>
      <c r="NGR419" s="78"/>
      <c r="NGS419" s="78"/>
      <c r="NGT419" s="78"/>
      <c r="NGU419" s="78"/>
      <c r="NGV419" s="78"/>
      <c r="NGW419" s="78"/>
      <c r="NGX419" s="78"/>
      <c r="NGY419" s="78"/>
      <c r="NGZ419" s="78"/>
      <c r="NHA419" s="78"/>
      <c r="NHB419" s="78"/>
      <c r="NHC419" s="78"/>
      <c r="NHD419" s="78"/>
      <c r="NHE419" s="78"/>
      <c r="NHF419" s="78"/>
      <c r="NHG419" s="78"/>
      <c r="NHH419" s="78"/>
      <c r="NHI419" s="78"/>
      <c r="NHJ419" s="78"/>
      <c r="NHK419" s="78"/>
      <c r="NHL419" s="78"/>
      <c r="NHM419" s="78"/>
      <c r="NHN419" s="78"/>
      <c r="NHO419" s="78"/>
      <c r="NHP419" s="78"/>
      <c r="NHQ419" s="78"/>
      <c r="NHR419" s="78"/>
      <c r="NHS419" s="78"/>
      <c r="NHT419" s="78"/>
      <c r="NHU419" s="78"/>
      <c r="NHV419" s="78"/>
      <c r="NHW419" s="78"/>
      <c r="NHX419" s="78"/>
      <c r="NHY419" s="78"/>
      <c r="NHZ419" s="78"/>
      <c r="NIA419" s="78"/>
      <c r="NIB419" s="78"/>
      <c r="NIC419" s="78"/>
      <c r="NID419" s="78"/>
      <c r="NIE419" s="78"/>
      <c r="NIF419" s="78"/>
      <c r="NIG419" s="78"/>
      <c r="NIH419" s="78"/>
      <c r="NII419" s="78"/>
      <c r="NIJ419" s="78"/>
      <c r="NIK419" s="78"/>
      <c r="NIL419" s="78"/>
      <c r="NIM419" s="78"/>
      <c r="NIN419" s="78"/>
      <c r="NIO419" s="78"/>
      <c r="NIP419" s="78"/>
      <c r="NIQ419" s="78"/>
      <c r="NIR419" s="78"/>
      <c r="NIS419" s="78"/>
      <c r="NIT419" s="78"/>
      <c r="NIU419" s="78"/>
      <c r="NIV419" s="78"/>
      <c r="NIW419" s="78"/>
      <c r="NIX419" s="78"/>
      <c r="NIY419" s="78"/>
      <c r="NIZ419" s="78"/>
      <c r="NJA419" s="78"/>
      <c r="NJB419" s="78"/>
      <c r="NJC419" s="78"/>
      <c r="NJD419" s="78"/>
      <c r="NJE419" s="78"/>
      <c r="NJF419" s="78"/>
      <c r="NJG419" s="78"/>
      <c r="NJH419" s="78"/>
      <c r="NJI419" s="78"/>
      <c r="NJJ419" s="78"/>
      <c r="NJK419" s="78"/>
      <c r="NJL419" s="78"/>
      <c r="NJM419" s="78"/>
      <c r="NJN419" s="78"/>
      <c r="NJO419" s="78"/>
      <c r="NJP419" s="78"/>
      <c r="NJQ419" s="78"/>
      <c r="NJR419" s="78"/>
      <c r="NJS419" s="78"/>
      <c r="NJT419" s="78"/>
      <c r="NJU419" s="78"/>
      <c r="NJV419" s="78"/>
      <c r="NJW419" s="78"/>
      <c r="NJX419" s="78"/>
      <c r="NJY419" s="78"/>
      <c r="NJZ419" s="78"/>
      <c r="NKA419" s="78"/>
      <c r="NKB419" s="78"/>
      <c r="NKC419" s="78"/>
      <c r="NKD419" s="78"/>
      <c r="NKE419" s="78"/>
      <c r="NKF419" s="78"/>
      <c r="NKG419" s="78"/>
      <c r="NKH419" s="78"/>
      <c r="NKI419" s="78"/>
      <c r="NKJ419" s="78"/>
      <c r="NKK419" s="78"/>
      <c r="NKL419" s="78"/>
      <c r="NKM419" s="78"/>
      <c r="NKN419" s="78"/>
      <c r="NKO419" s="78"/>
      <c r="NKP419" s="78"/>
      <c r="NKQ419" s="78"/>
      <c r="NKR419" s="78"/>
      <c r="NKS419" s="78"/>
      <c r="NKT419" s="78"/>
      <c r="NKU419" s="78"/>
      <c r="NKV419" s="78"/>
      <c r="NKW419" s="78"/>
      <c r="NKX419" s="78"/>
      <c r="NKY419" s="78"/>
      <c r="NKZ419" s="78"/>
      <c r="NLA419" s="78"/>
      <c r="NLB419" s="78"/>
      <c r="NLC419" s="78"/>
      <c r="NLD419" s="78"/>
      <c r="NLE419" s="78"/>
      <c r="NLF419" s="78"/>
      <c r="NLG419" s="78"/>
      <c r="NLH419" s="78"/>
      <c r="NLI419" s="78"/>
      <c r="NLJ419" s="78"/>
      <c r="NLK419" s="78"/>
      <c r="NLL419" s="78"/>
      <c r="NLM419" s="78"/>
      <c r="NLN419" s="78"/>
      <c r="NLO419" s="78"/>
      <c r="NLP419" s="78"/>
      <c r="NLQ419" s="78"/>
      <c r="NLR419" s="78"/>
      <c r="NLS419" s="78"/>
      <c r="NLT419" s="78"/>
      <c r="NLU419" s="78"/>
      <c r="NLV419" s="78"/>
      <c r="NLW419" s="78"/>
      <c r="NLX419" s="78"/>
      <c r="NLY419" s="78"/>
      <c r="NLZ419" s="78"/>
      <c r="NMA419" s="78"/>
      <c r="NMB419" s="78"/>
      <c r="NMC419" s="78"/>
      <c r="NMD419" s="78"/>
      <c r="NME419" s="78"/>
      <c r="NMF419" s="78"/>
      <c r="NMG419" s="78"/>
      <c r="NMH419" s="78"/>
      <c r="NMI419" s="78"/>
      <c r="NMJ419" s="78"/>
      <c r="NMK419" s="78"/>
      <c r="NML419" s="78"/>
      <c r="NMM419" s="78"/>
      <c r="NMN419" s="78"/>
      <c r="NMO419" s="78"/>
      <c r="NMP419" s="78"/>
      <c r="NMQ419" s="78"/>
      <c r="NMR419" s="78"/>
      <c r="NMS419" s="78"/>
      <c r="NMT419" s="78"/>
      <c r="NMU419" s="78"/>
      <c r="NMV419" s="78"/>
      <c r="NMW419" s="78"/>
      <c r="NMX419" s="78"/>
      <c r="NMY419" s="78"/>
      <c r="NMZ419" s="78"/>
      <c r="NNA419" s="78"/>
      <c r="NNB419" s="78"/>
      <c r="NNC419" s="78"/>
      <c r="NND419" s="78"/>
      <c r="NNE419" s="78"/>
      <c r="NNF419" s="78"/>
      <c r="NNG419" s="78"/>
      <c r="NNH419" s="78"/>
      <c r="NNI419" s="78"/>
      <c r="NNJ419" s="78"/>
      <c r="NNK419" s="78"/>
      <c r="NNL419" s="78"/>
      <c r="NNM419" s="78"/>
      <c r="NNN419" s="78"/>
      <c r="NNO419" s="78"/>
      <c r="NNP419" s="78"/>
      <c r="NNQ419" s="78"/>
      <c r="NNR419" s="78"/>
      <c r="NNS419" s="78"/>
      <c r="NNT419" s="78"/>
      <c r="NNU419" s="78"/>
      <c r="NNV419" s="78"/>
      <c r="NNW419" s="78"/>
      <c r="NNX419" s="78"/>
      <c r="NNY419" s="78"/>
      <c r="NNZ419" s="78"/>
      <c r="NOA419" s="78"/>
      <c r="NOB419" s="78"/>
      <c r="NOC419" s="78"/>
      <c r="NOD419" s="78"/>
      <c r="NOE419" s="78"/>
      <c r="NOF419" s="78"/>
      <c r="NOG419" s="78"/>
      <c r="NOH419" s="78"/>
      <c r="NOI419" s="78"/>
      <c r="NOJ419" s="78"/>
      <c r="NOK419" s="78"/>
      <c r="NOL419" s="78"/>
      <c r="NOM419" s="78"/>
      <c r="NON419" s="78"/>
      <c r="NOO419" s="78"/>
      <c r="NOP419" s="78"/>
      <c r="NOQ419" s="78"/>
      <c r="NOR419" s="78"/>
      <c r="NOS419" s="78"/>
      <c r="NOT419" s="78"/>
      <c r="NOU419" s="78"/>
      <c r="NOV419" s="78"/>
      <c r="NOW419" s="78"/>
      <c r="NOX419" s="78"/>
      <c r="NOY419" s="78"/>
      <c r="NOZ419" s="78"/>
      <c r="NPA419" s="78"/>
      <c r="NPB419" s="78"/>
      <c r="NPC419" s="78"/>
      <c r="NPD419" s="78"/>
      <c r="NPE419" s="78"/>
      <c r="NPF419" s="78"/>
      <c r="NPG419" s="78"/>
      <c r="NPH419" s="78"/>
      <c r="NPI419" s="78"/>
      <c r="NPJ419" s="78"/>
      <c r="NPK419" s="78"/>
      <c r="NPL419" s="78"/>
      <c r="NPM419" s="78"/>
      <c r="NPN419" s="78"/>
      <c r="NPO419" s="78"/>
      <c r="NPP419" s="78"/>
      <c r="NPQ419" s="78"/>
      <c r="NPR419" s="78"/>
      <c r="NPS419" s="78"/>
      <c r="NPT419" s="78"/>
      <c r="NPU419" s="78"/>
      <c r="NPV419" s="78"/>
      <c r="NPW419" s="78"/>
      <c r="NPX419" s="78"/>
      <c r="NPY419" s="78"/>
      <c r="NPZ419" s="78"/>
      <c r="NQA419" s="78"/>
      <c r="NQB419" s="78"/>
      <c r="NQC419" s="78"/>
      <c r="NQD419" s="78"/>
      <c r="NQE419" s="78"/>
      <c r="NQF419" s="78"/>
      <c r="NQG419" s="78"/>
      <c r="NQH419" s="78"/>
      <c r="NQI419" s="78"/>
      <c r="NQJ419" s="78"/>
      <c r="NQK419" s="78"/>
      <c r="NQL419" s="78"/>
      <c r="NQM419" s="78"/>
      <c r="NQN419" s="78"/>
      <c r="NQO419" s="78"/>
      <c r="NQP419" s="78"/>
      <c r="NQQ419" s="78"/>
      <c r="NQR419" s="78"/>
      <c r="NQS419" s="78"/>
      <c r="NQT419" s="78"/>
      <c r="NQU419" s="78"/>
      <c r="NQV419" s="78"/>
      <c r="NQW419" s="78"/>
      <c r="NQX419" s="78"/>
      <c r="NQY419" s="78"/>
      <c r="NQZ419" s="78"/>
      <c r="NRA419" s="78"/>
      <c r="NRB419" s="78"/>
      <c r="NRC419" s="78"/>
      <c r="NRD419" s="78"/>
      <c r="NRE419" s="78"/>
      <c r="NRF419" s="78"/>
      <c r="NRG419" s="78"/>
      <c r="NRH419" s="78"/>
      <c r="NRI419" s="78"/>
      <c r="NRJ419" s="78"/>
      <c r="NRK419" s="78"/>
      <c r="NRL419" s="78"/>
      <c r="NRM419" s="78"/>
      <c r="NRN419" s="78"/>
      <c r="NRO419" s="78"/>
      <c r="NRP419" s="78"/>
      <c r="NRQ419" s="78"/>
      <c r="NRR419" s="78"/>
      <c r="NRS419" s="78"/>
      <c r="NRT419" s="78"/>
      <c r="NRU419" s="78"/>
      <c r="NRV419" s="78"/>
      <c r="NRW419" s="78"/>
      <c r="NRX419" s="78"/>
      <c r="NRY419" s="78"/>
      <c r="NRZ419" s="78"/>
      <c r="NSA419" s="78"/>
      <c r="NSB419" s="78"/>
      <c r="NSC419" s="78"/>
      <c r="NSD419" s="78"/>
      <c r="NSE419" s="78"/>
      <c r="NSF419" s="78"/>
      <c r="NSG419" s="78"/>
      <c r="NSH419" s="78"/>
      <c r="NSI419" s="78"/>
      <c r="NSJ419" s="78"/>
      <c r="NSK419" s="78"/>
      <c r="NSL419" s="78"/>
      <c r="NSM419" s="78"/>
      <c r="NSN419" s="78"/>
      <c r="NSO419" s="78"/>
      <c r="NSP419" s="78"/>
      <c r="NSQ419" s="78"/>
      <c r="NSR419" s="78"/>
      <c r="NSS419" s="78"/>
      <c r="NST419" s="78"/>
      <c r="NSU419" s="78"/>
      <c r="NSV419" s="78"/>
      <c r="NSW419" s="78"/>
      <c r="NSX419" s="78"/>
      <c r="NSY419" s="78"/>
      <c r="NSZ419" s="78"/>
      <c r="NTA419" s="78"/>
      <c r="NTB419" s="78"/>
      <c r="NTC419" s="78"/>
      <c r="NTD419" s="78"/>
      <c r="NTE419" s="78"/>
      <c r="NTF419" s="78"/>
      <c r="NTG419" s="78"/>
      <c r="NTH419" s="78"/>
      <c r="NTI419" s="78"/>
      <c r="NTJ419" s="78"/>
      <c r="NTK419" s="78"/>
      <c r="NTL419" s="78"/>
      <c r="NTM419" s="78"/>
      <c r="NTN419" s="78"/>
      <c r="NTO419" s="78"/>
      <c r="NTP419" s="78"/>
      <c r="NTQ419" s="78"/>
      <c r="NTR419" s="78"/>
      <c r="NTS419" s="78"/>
      <c r="NTT419" s="78"/>
      <c r="NTU419" s="78"/>
      <c r="NTV419" s="78"/>
      <c r="NTW419" s="78"/>
      <c r="NTX419" s="78"/>
      <c r="NTY419" s="78"/>
      <c r="NTZ419" s="78"/>
      <c r="NUA419" s="78"/>
      <c r="NUB419" s="78"/>
      <c r="NUC419" s="78"/>
      <c r="NUD419" s="78"/>
      <c r="NUE419" s="78"/>
      <c r="NUF419" s="78"/>
      <c r="NUG419" s="78"/>
      <c r="NUH419" s="78"/>
      <c r="NUI419" s="78"/>
      <c r="NUJ419" s="78"/>
      <c r="NUK419" s="78"/>
      <c r="NUL419" s="78"/>
      <c r="NUM419" s="78"/>
      <c r="NUN419" s="78"/>
      <c r="NUO419" s="78"/>
      <c r="NUP419" s="78"/>
      <c r="NUQ419" s="78"/>
      <c r="NUR419" s="78"/>
      <c r="NUS419" s="78"/>
      <c r="NUT419" s="78"/>
      <c r="NUU419" s="78"/>
      <c r="NUV419" s="78"/>
      <c r="NUW419" s="78"/>
      <c r="NUX419" s="78"/>
      <c r="NUY419" s="78"/>
      <c r="NUZ419" s="78"/>
      <c r="NVA419" s="78"/>
      <c r="NVB419" s="78"/>
      <c r="NVC419" s="78"/>
      <c r="NVD419" s="78"/>
      <c r="NVE419" s="78"/>
      <c r="NVF419" s="78"/>
      <c r="NVG419" s="78"/>
      <c r="NVH419" s="78"/>
      <c r="NVI419" s="78"/>
      <c r="NVJ419" s="78"/>
      <c r="NVK419" s="78"/>
      <c r="NVL419" s="78"/>
      <c r="NVM419" s="78"/>
      <c r="NVN419" s="78"/>
      <c r="NVO419" s="78"/>
      <c r="NVP419" s="78"/>
      <c r="NVQ419" s="78"/>
      <c r="NVR419" s="78"/>
      <c r="NVS419" s="78"/>
      <c r="NVT419" s="78"/>
      <c r="NVU419" s="78"/>
      <c r="NVV419" s="78"/>
      <c r="NVW419" s="78"/>
      <c r="NVX419" s="78"/>
      <c r="NVY419" s="78"/>
      <c r="NVZ419" s="78"/>
      <c r="NWA419" s="78"/>
      <c r="NWB419" s="78"/>
      <c r="NWC419" s="78"/>
      <c r="NWD419" s="78"/>
      <c r="NWE419" s="78"/>
      <c r="NWF419" s="78"/>
      <c r="NWG419" s="78"/>
      <c r="NWH419" s="78"/>
      <c r="NWI419" s="78"/>
      <c r="NWJ419" s="78"/>
      <c r="NWK419" s="78"/>
      <c r="NWL419" s="78"/>
      <c r="NWM419" s="78"/>
      <c r="NWN419" s="78"/>
      <c r="NWO419" s="78"/>
      <c r="NWP419" s="78"/>
      <c r="NWQ419" s="78"/>
      <c r="NWR419" s="78"/>
      <c r="NWS419" s="78"/>
      <c r="NWT419" s="78"/>
      <c r="NWU419" s="78"/>
      <c r="NWV419" s="78"/>
      <c r="NWW419" s="78"/>
      <c r="NWX419" s="78"/>
      <c r="NWY419" s="78"/>
      <c r="NWZ419" s="78"/>
      <c r="NXA419" s="78"/>
      <c r="NXB419" s="78"/>
      <c r="NXC419" s="78"/>
      <c r="NXD419" s="78"/>
      <c r="NXE419" s="78"/>
      <c r="NXF419" s="78"/>
      <c r="NXG419" s="78"/>
      <c r="NXH419" s="78"/>
      <c r="NXI419" s="78"/>
      <c r="NXJ419" s="78"/>
      <c r="NXK419" s="78"/>
      <c r="NXL419" s="78"/>
      <c r="NXM419" s="78"/>
      <c r="NXN419" s="78"/>
      <c r="NXO419" s="78"/>
      <c r="NXP419" s="78"/>
      <c r="NXQ419" s="78"/>
      <c r="NXR419" s="78"/>
      <c r="NXS419" s="78"/>
      <c r="NXT419" s="78"/>
      <c r="NXU419" s="78"/>
      <c r="NXV419" s="78"/>
      <c r="NXW419" s="78"/>
      <c r="NXX419" s="78"/>
      <c r="NXY419" s="78"/>
      <c r="NXZ419" s="78"/>
      <c r="NYA419" s="78"/>
      <c r="NYB419" s="78"/>
      <c r="NYC419" s="78"/>
      <c r="NYD419" s="78"/>
      <c r="NYE419" s="78"/>
      <c r="NYF419" s="78"/>
      <c r="NYG419" s="78"/>
      <c r="NYH419" s="78"/>
      <c r="NYI419" s="78"/>
      <c r="NYJ419" s="78"/>
      <c r="NYK419" s="78"/>
      <c r="NYL419" s="78"/>
      <c r="NYM419" s="78"/>
      <c r="NYN419" s="78"/>
      <c r="NYO419" s="78"/>
      <c r="NYP419" s="78"/>
      <c r="NYQ419" s="78"/>
      <c r="NYR419" s="78"/>
      <c r="NYS419" s="78"/>
      <c r="NYT419" s="78"/>
      <c r="NYU419" s="78"/>
      <c r="NYV419" s="78"/>
      <c r="NYW419" s="78"/>
      <c r="NYX419" s="78"/>
      <c r="NYY419" s="78"/>
      <c r="NYZ419" s="78"/>
      <c r="NZA419" s="78"/>
      <c r="NZB419" s="78"/>
      <c r="NZC419" s="78"/>
      <c r="NZD419" s="78"/>
      <c r="NZE419" s="78"/>
      <c r="NZF419" s="78"/>
      <c r="NZG419" s="78"/>
      <c r="NZH419" s="78"/>
      <c r="NZI419" s="78"/>
      <c r="NZJ419" s="78"/>
      <c r="NZK419" s="78"/>
      <c r="NZL419" s="78"/>
      <c r="NZM419" s="78"/>
      <c r="NZN419" s="78"/>
      <c r="NZO419" s="78"/>
      <c r="NZP419" s="78"/>
      <c r="NZQ419" s="78"/>
      <c r="NZR419" s="78"/>
      <c r="NZS419" s="78"/>
      <c r="NZT419" s="78"/>
      <c r="NZU419" s="78"/>
      <c r="NZV419" s="78"/>
      <c r="NZW419" s="78"/>
      <c r="NZX419" s="78"/>
      <c r="NZY419" s="78"/>
      <c r="NZZ419" s="78"/>
      <c r="OAA419" s="78"/>
      <c r="OAB419" s="78"/>
      <c r="OAC419" s="78"/>
      <c r="OAD419" s="78"/>
      <c r="OAE419" s="78"/>
      <c r="OAF419" s="78"/>
      <c r="OAG419" s="78"/>
      <c r="OAH419" s="78"/>
      <c r="OAI419" s="78"/>
      <c r="OAJ419" s="78"/>
      <c r="OAK419" s="78"/>
      <c r="OAL419" s="78"/>
      <c r="OAM419" s="78"/>
      <c r="OAN419" s="78"/>
      <c r="OAO419" s="78"/>
      <c r="OAP419" s="78"/>
      <c r="OAQ419" s="78"/>
      <c r="OAR419" s="78"/>
      <c r="OAS419" s="78"/>
      <c r="OAT419" s="78"/>
      <c r="OAU419" s="78"/>
      <c r="OAV419" s="78"/>
      <c r="OAW419" s="78"/>
      <c r="OAX419" s="78"/>
      <c r="OAY419" s="78"/>
      <c r="OAZ419" s="78"/>
      <c r="OBA419" s="78"/>
      <c r="OBB419" s="78"/>
      <c r="OBC419" s="78"/>
      <c r="OBD419" s="78"/>
      <c r="OBE419" s="78"/>
      <c r="OBF419" s="78"/>
      <c r="OBG419" s="78"/>
      <c r="OBH419" s="78"/>
      <c r="OBI419" s="78"/>
      <c r="OBJ419" s="78"/>
      <c r="OBK419" s="78"/>
      <c r="OBL419" s="78"/>
      <c r="OBM419" s="78"/>
      <c r="OBN419" s="78"/>
      <c r="OBO419" s="78"/>
      <c r="OBP419" s="78"/>
      <c r="OBQ419" s="78"/>
      <c r="OBR419" s="78"/>
      <c r="OBS419" s="78"/>
      <c r="OBT419" s="78"/>
      <c r="OBU419" s="78"/>
      <c r="OBV419" s="78"/>
      <c r="OBW419" s="78"/>
      <c r="OBX419" s="78"/>
      <c r="OBY419" s="78"/>
      <c r="OBZ419" s="78"/>
      <c r="OCA419" s="78"/>
      <c r="OCB419" s="78"/>
      <c r="OCC419" s="78"/>
      <c r="OCD419" s="78"/>
      <c r="OCE419" s="78"/>
      <c r="OCF419" s="78"/>
      <c r="OCG419" s="78"/>
      <c r="OCH419" s="78"/>
      <c r="OCI419" s="78"/>
      <c r="OCJ419" s="78"/>
      <c r="OCK419" s="78"/>
      <c r="OCL419" s="78"/>
      <c r="OCM419" s="78"/>
      <c r="OCN419" s="78"/>
      <c r="OCO419" s="78"/>
      <c r="OCP419" s="78"/>
      <c r="OCQ419" s="78"/>
      <c r="OCR419" s="78"/>
      <c r="OCS419" s="78"/>
      <c r="OCT419" s="78"/>
      <c r="OCU419" s="78"/>
      <c r="OCV419" s="78"/>
      <c r="OCW419" s="78"/>
      <c r="OCX419" s="78"/>
      <c r="OCY419" s="78"/>
      <c r="OCZ419" s="78"/>
      <c r="ODA419" s="78"/>
      <c r="ODB419" s="78"/>
      <c r="ODC419" s="78"/>
      <c r="ODD419" s="78"/>
      <c r="ODE419" s="78"/>
      <c r="ODF419" s="78"/>
      <c r="ODG419" s="78"/>
      <c r="ODH419" s="78"/>
      <c r="ODI419" s="78"/>
      <c r="ODJ419" s="78"/>
      <c r="ODK419" s="78"/>
      <c r="ODL419" s="78"/>
      <c r="ODM419" s="78"/>
      <c r="ODN419" s="78"/>
      <c r="ODO419" s="78"/>
      <c r="ODP419" s="78"/>
      <c r="ODQ419" s="78"/>
      <c r="ODR419" s="78"/>
      <c r="ODS419" s="78"/>
      <c r="ODT419" s="78"/>
      <c r="ODU419" s="78"/>
      <c r="ODV419" s="78"/>
      <c r="ODW419" s="78"/>
      <c r="ODX419" s="78"/>
      <c r="ODY419" s="78"/>
      <c r="ODZ419" s="78"/>
      <c r="OEA419" s="78"/>
      <c r="OEB419" s="78"/>
      <c r="OEC419" s="78"/>
      <c r="OED419" s="78"/>
      <c r="OEE419" s="78"/>
      <c r="OEF419" s="78"/>
      <c r="OEG419" s="78"/>
      <c r="OEH419" s="78"/>
      <c r="OEI419" s="78"/>
      <c r="OEJ419" s="78"/>
      <c r="OEK419" s="78"/>
      <c r="OEL419" s="78"/>
      <c r="OEM419" s="78"/>
      <c r="OEN419" s="78"/>
      <c r="OEO419" s="78"/>
      <c r="OEP419" s="78"/>
      <c r="OEQ419" s="78"/>
      <c r="OER419" s="78"/>
      <c r="OES419" s="78"/>
      <c r="OET419" s="78"/>
      <c r="OEU419" s="78"/>
      <c r="OEV419" s="78"/>
      <c r="OEW419" s="78"/>
      <c r="OEX419" s="78"/>
      <c r="OEY419" s="78"/>
      <c r="OEZ419" s="78"/>
      <c r="OFA419" s="78"/>
      <c r="OFB419" s="78"/>
      <c r="OFC419" s="78"/>
      <c r="OFD419" s="78"/>
      <c r="OFE419" s="78"/>
      <c r="OFF419" s="78"/>
      <c r="OFG419" s="78"/>
      <c r="OFH419" s="78"/>
      <c r="OFI419" s="78"/>
      <c r="OFJ419" s="78"/>
      <c r="OFK419" s="78"/>
      <c r="OFL419" s="78"/>
      <c r="OFM419" s="78"/>
      <c r="OFN419" s="78"/>
      <c r="OFO419" s="78"/>
      <c r="OFP419" s="78"/>
      <c r="OFQ419" s="78"/>
      <c r="OFR419" s="78"/>
      <c r="OFS419" s="78"/>
      <c r="OFT419" s="78"/>
      <c r="OFU419" s="78"/>
      <c r="OFV419" s="78"/>
      <c r="OFW419" s="78"/>
      <c r="OFX419" s="78"/>
      <c r="OFY419" s="78"/>
      <c r="OFZ419" s="78"/>
      <c r="OGA419" s="78"/>
      <c r="OGB419" s="78"/>
      <c r="OGC419" s="78"/>
      <c r="OGD419" s="78"/>
      <c r="OGE419" s="78"/>
      <c r="OGF419" s="78"/>
      <c r="OGG419" s="78"/>
      <c r="OGH419" s="78"/>
      <c r="OGI419" s="78"/>
      <c r="OGJ419" s="78"/>
      <c r="OGK419" s="78"/>
      <c r="OGL419" s="78"/>
      <c r="OGM419" s="78"/>
      <c r="OGN419" s="78"/>
      <c r="OGO419" s="78"/>
      <c r="OGP419" s="78"/>
      <c r="OGQ419" s="78"/>
      <c r="OGR419" s="78"/>
      <c r="OGS419" s="78"/>
      <c r="OGT419" s="78"/>
      <c r="OGU419" s="78"/>
      <c r="OGV419" s="78"/>
      <c r="OGW419" s="78"/>
      <c r="OGX419" s="78"/>
      <c r="OGY419" s="78"/>
      <c r="OGZ419" s="78"/>
      <c r="OHA419" s="78"/>
      <c r="OHB419" s="78"/>
      <c r="OHC419" s="78"/>
      <c r="OHD419" s="78"/>
      <c r="OHE419" s="78"/>
      <c r="OHF419" s="78"/>
      <c r="OHG419" s="78"/>
      <c r="OHH419" s="78"/>
      <c r="OHI419" s="78"/>
      <c r="OHJ419" s="78"/>
      <c r="OHK419" s="78"/>
      <c r="OHL419" s="78"/>
      <c r="OHM419" s="78"/>
      <c r="OHN419" s="78"/>
      <c r="OHO419" s="78"/>
      <c r="OHP419" s="78"/>
      <c r="OHQ419" s="78"/>
      <c r="OHR419" s="78"/>
      <c r="OHS419" s="78"/>
      <c r="OHT419" s="78"/>
      <c r="OHU419" s="78"/>
      <c r="OHV419" s="78"/>
      <c r="OHW419" s="78"/>
      <c r="OHX419" s="78"/>
      <c r="OHY419" s="78"/>
      <c r="OHZ419" s="78"/>
      <c r="OIA419" s="78"/>
      <c r="OIB419" s="78"/>
      <c r="OIC419" s="78"/>
      <c r="OID419" s="78"/>
      <c r="OIE419" s="78"/>
      <c r="OIF419" s="78"/>
      <c r="OIG419" s="78"/>
      <c r="OIH419" s="78"/>
      <c r="OII419" s="78"/>
      <c r="OIJ419" s="78"/>
      <c r="OIK419" s="78"/>
      <c r="OIL419" s="78"/>
      <c r="OIM419" s="78"/>
      <c r="OIN419" s="78"/>
      <c r="OIO419" s="78"/>
      <c r="OIP419" s="78"/>
      <c r="OIQ419" s="78"/>
      <c r="OIR419" s="78"/>
      <c r="OIS419" s="78"/>
      <c r="OIT419" s="78"/>
      <c r="OIU419" s="78"/>
      <c r="OIV419" s="78"/>
      <c r="OIW419" s="78"/>
      <c r="OIX419" s="78"/>
      <c r="OIY419" s="78"/>
      <c r="OIZ419" s="78"/>
      <c r="OJA419" s="78"/>
      <c r="OJB419" s="78"/>
      <c r="OJC419" s="78"/>
      <c r="OJD419" s="78"/>
      <c r="OJE419" s="78"/>
      <c r="OJF419" s="78"/>
      <c r="OJG419" s="78"/>
      <c r="OJH419" s="78"/>
      <c r="OJI419" s="78"/>
      <c r="OJJ419" s="78"/>
      <c r="OJK419" s="78"/>
      <c r="OJL419" s="78"/>
      <c r="OJM419" s="78"/>
      <c r="OJN419" s="78"/>
      <c r="OJO419" s="78"/>
      <c r="OJP419" s="78"/>
      <c r="OJQ419" s="78"/>
      <c r="OJR419" s="78"/>
      <c r="OJS419" s="78"/>
      <c r="OJT419" s="78"/>
      <c r="OJU419" s="78"/>
      <c r="OJV419" s="78"/>
      <c r="OJW419" s="78"/>
      <c r="OJX419" s="78"/>
      <c r="OJY419" s="78"/>
      <c r="OJZ419" s="78"/>
      <c r="OKA419" s="78"/>
      <c r="OKB419" s="78"/>
      <c r="OKC419" s="78"/>
      <c r="OKD419" s="78"/>
      <c r="OKE419" s="78"/>
      <c r="OKF419" s="78"/>
      <c r="OKG419" s="78"/>
      <c r="OKH419" s="78"/>
      <c r="OKI419" s="78"/>
      <c r="OKJ419" s="78"/>
      <c r="OKK419" s="78"/>
      <c r="OKL419" s="78"/>
      <c r="OKM419" s="78"/>
      <c r="OKN419" s="78"/>
      <c r="OKO419" s="78"/>
      <c r="OKP419" s="78"/>
      <c r="OKQ419" s="78"/>
      <c r="OKR419" s="78"/>
      <c r="OKS419" s="78"/>
      <c r="OKT419" s="78"/>
      <c r="OKU419" s="78"/>
      <c r="OKV419" s="78"/>
      <c r="OKW419" s="78"/>
      <c r="OKX419" s="78"/>
      <c r="OKY419" s="78"/>
      <c r="OKZ419" s="78"/>
      <c r="OLA419" s="78"/>
      <c r="OLB419" s="78"/>
      <c r="OLC419" s="78"/>
      <c r="OLD419" s="78"/>
      <c r="OLE419" s="78"/>
      <c r="OLF419" s="78"/>
      <c r="OLG419" s="78"/>
      <c r="OLH419" s="78"/>
      <c r="OLI419" s="78"/>
      <c r="OLJ419" s="78"/>
      <c r="OLK419" s="78"/>
      <c r="OLL419" s="78"/>
      <c r="OLM419" s="78"/>
      <c r="OLN419" s="78"/>
      <c r="OLO419" s="78"/>
      <c r="OLP419" s="78"/>
      <c r="OLQ419" s="78"/>
      <c r="OLR419" s="78"/>
      <c r="OLS419" s="78"/>
      <c r="OLT419" s="78"/>
      <c r="OLU419" s="78"/>
      <c r="OLV419" s="78"/>
      <c r="OLW419" s="78"/>
      <c r="OLX419" s="78"/>
      <c r="OLY419" s="78"/>
      <c r="OLZ419" s="78"/>
      <c r="OMA419" s="78"/>
      <c r="OMB419" s="78"/>
      <c r="OMC419" s="78"/>
      <c r="OMD419" s="78"/>
      <c r="OME419" s="78"/>
      <c r="OMF419" s="78"/>
      <c r="OMG419" s="78"/>
      <c r="OMH419" s="78"/>
      <c r="OMI419" s="78"/>
      <c r="OMJ419" s="78"/>
      <c r="OMK419" s="78"/>
      <c r="OML419" s="78"/>
      <c r="OMM419" s="78"/>
      <c r="OMN419" s="78"/>
      <c r="OMO419" s="78"/>
      <c r="OMP419" s="78"/>
      <c r="OMQ419" s="78"/>
      <c r="OMR419" s="78"/>
      <c r="OMS419" s="78"/>
      <c r="OMT419" s="78"/>
      <c r="OMU419" s="78"/>
      <c r="OMV419" s="78"/>
      <c r="OMW419" s="78"/>
      <c r="OMX419" s="78"/>
      <c r="OMY419" s="78"/>
      <c r="OMZ419" s="78"/>
      <c r="ONA419" s="78"/>
      <c r="ONB419" s="78"/>
      <c r="ONC419" s="78"/>
      <c r="OND419" s="78"/>
      <c r="ONE419" s="78"/>
      <c r="ONF419" s="78"/>
      <c r="ONG419" s="78"/>
      <c r="ONH419" s="78"/>
      <c r="ONI419" s="78"/>
      <c r="ONJ419" s="78"/>
      <c r="ONK419" s="78"/>
      <c r="ONL419" s="78"/>
      <c r="ONM419" s="78"/>
      <c r="ONN419" s="78"/>
      <c r="ONO419" s="78"/>
      <c r="ONP419" s="78"/>
      <c r="ONQ419" s="78"/>
      <c r="ONR419" s="78"/>
      <c r="ONS419" s="78"/>
      <c r="ONT419" s="78"/>
      <c r="ONU419" s="78"/>
      <c r="ONV419" s="78"/>
      <c r="ONW419" s="78"/>
      <c r="ONX419" s="78"/>
      <c r="ONY419" s="78"/>
      <c r="ONZ419" s="78"/>
      <c r="OOA419" s="78"/>
      <c r="OOB419" s="78"/>
      <c r="OOC419" s="78"/>
      <c r="OOD419" s="78"/>
      <c r="OOE419" s="78"/>
      <c r="OOF419" s="78"/>
      <c r="OOG419" s="78"/>
      <c r="OOH419" s="78"/>
      <c r="OOI419" s="78"/>
      <c r="OOJ419" s="78"/>
      <c r="OOK419" s="78"/>
      <c r="OOL419" s="78"/>
      <c r="OOM419" s="78"/>
      <c r="OON419" s="78"/>
      <c r="OOO419" s="78"/>
      <c r="OOP419" s="78"/>
      <c r="OOQ419" s="78"/>
      <c r="OOR419" s="78"/>
      <c r="OOS419" s="78"/>
      <c r="OOT419" s="78"/>
      <c r="OOU419" s="78"/>
      <c r="OOV419" s="78"/>
      <c r="OOW419" s="78"/>
      <c r="OOX419" s="78"/>
      <c r="OOY419" s="78"/>
      <c r="OOZ419" s="78"/>
      <c r="OPA419" s="78"/>
      <c r="OPB419" s="78"/>
      <c r="OPC419" s="78"/>
      <c r="OPD419" s="78"/>
      <c r="OPE419" s="78"/>
      <c r="OPF419" s="78"/>
      <c r="OPG419" s="78"/>
      <c r="OPH419" s="78"/>
      <c r="OPI419" s="78"/>
      <c r="OPJ419" s="78"/>
      <c r="OPK419" s="78"/>
      <c r="OPL419" s="78"/>
      <c r="OPM419" s="78"/>
      <c r="OPN419" s="78"/>
      <c r="OPO419" s="78"/>
      <c r="OPP419" s="78"/>
      <c r="OPQ419" s="78"/>
      <c r="OPR419" s="78"/>
      <c r="OPS419" s="78"/>
      <c r="OPT419" s="78"/>
      <c r="OPU419" s="78"/>
      <c r="OPV419" s="78"/>
      <c r="OPW419" s="78"/>
      <c r="OPX419" s="78"/>
      <c r="OPY419" s="78"/>
      <c r="OPZ419" s="78"/>
      <c r="OQA419" s="78"/>
      <c r="OQB419" s="78"/>
      <c r="OQC419" s="78"/>
      <c r="OQD419" s="78"/>
      <c r="OQE419" s="78"/>
      <c r="OQF419" s="78"/>
      <c r="OQG419" s="78"/>
      <c r="OQH419" s="78"/>
      <c r="OQI419" s="78"/>
      <c r="OQJ419" s="78"/>
      <c r="OQK419" s="78"/>
      <c r="OQL419" s="78"/>
      <c r="OQM419" s="78"/>
      <c r="OQN419" s="78"/>
      <c r="OQO419" s="78"/>
      <c r="OQP419" s="78"/>
      <c r="OQQ419" s="78"/>
      <c r="OQR419" s="78"/>
      <c r="OQS419" s="78"/>
      <c r="OQT419" s="78"/>
      <c r="OQU419" s="78"/>
      <c r="OQV419" s="78"/>
      <c r="OQW419" s="78"/>
      <c r="OQX419" s="78"/>
      <c r="OQY419" s="78"/>
      <c r="OQZ419" s="78"/>
      <c r="ORA419" s="78"/>
      <c r="ORB419" s="78"/>
      <c r="ORC419" s="78"/>
      <c r="ORD419" s="78"/>
      <c r="ORE419" s="78"/>
      <c r="ORF419" s="78"/>
      <c r="ORG419" s="78"/>
      <c r="ORH419" s="78"/>
      <c r="ORI419" s="78"/>
      <c r="ORJ419" s="78"/>
      <c r="ORK419" s="78"/>
      <c r="ORL419" s="78"/>
      <c r="ORM419" s="78"/>
      <c r="ORN419" s="78"/>
      <c r="ORO419" s="78"/>
      <c r="ORP419" s="78"/>
      <c r="ORQ419" s="78"/>
      <c r="ORR419" s="78"/>
      <c r="ORS419" s="78"/>
      <c r="ORT419" s="78"/>
      <c r="ORU419" s="78"/>
      <c r="ORV419" s="78"/>
      <c r="ORW419" s="78"/>
      <c r="ORX419" s="78"/>
      <c r="ORY419" s="78"/>
      <c r="ORZ419" s="78"/>
      <c r="OSA419" s="78"/>
      <c r="OSB419" s="78"/>
      <c r="OSC419" s="78"/>
      <c r="OSD419" s="78"/>
      <c r="OSE419" s="78"/>
      <c r="OSF419" s="78"/>
      <c r="OSG419" s="78"/>
      <c r="OSH419" s="78"/>
      <c r="OSI419" s="78"/>
      <c r="OSJ419" s="78"/>
      <c r="OSK419" s="78"/>
      <c r="OSL419" s="78"/>
      <c r="OSM419" s="78"/>
      <c r="OSN419" s="78"/>
      <c r="OSO419" s="78"/>
      <c r="OSP419" s="78"/>
      <c r="OSQ419" s="78"/>
      <c r="OSR419" s="78"/>
      <c r="OSS419" s="78"/>
      <c r="OST419" s="78"/>
      <c r="OSU419" s="78"/>
      <c r="OSV419" s="78"/>
      <c r="OSW419" s="78"/>
      <c r="OSX419" s="78"/>
      <c r="OSY419" s="78"/>
      <c r="OSZ419" s="78"/>
      <c r="OTA419" s="78"/>
      <c r="OTB419" s="78"/>
      <c r="OTC419" s="78"/>
      <c r="OTD419" s="78"/>
      <c r="OTE419" s="78"/>
      <c r="OTF419" s="78"/>
      <c r="OTG419" s="78"/>
      <c r="OTH419" s="78"/>
      <c r="OTI419" s="78"/>
      <c r="OTJ419" s="78"/>
      <c r="OTK419" s="78"/>
      <c r="OTL419" s="78"/>
      <c r="OTM419" s="78"/>
      <c r="OTN419" s="78"/>
      <c r="OTO419" s="78"/>
      <c r="OTP419" s="78"/>
      <c r="OTQ419" s="78"/>
      <c r="OTR419" s="78"/>
      <c r="OTS419" s="78"/>
      <c r="OTT419" s="78"/>
      <c r="OTU419" s="78"/>
      <c r="OTV419" s="78"/>
      <c r="OTW419" s="78"/>
      <c r="OTX419" s="78"/>
      <c r="OTY419" s="78"/>
      <c r="OTZ419" s="78"/>
      <c r="OUA419" s="78"/>
      <c r="OUB419" s="78"/>
      <c r="OUC419" s="78"/>
      <c r="OUD419" s="78"/>
      <c r="OUE419" s="78"/>
      <c r="OUF419" s="78"/>
      <c r="OUG419" s="78"/>
      <c r="OUH419" s="78"/>
      <c r="OUI419" s="78"/>
      <c r="OUJ419" s="78"/>
      <c r="OUK419" s="78"/>
      <c r="OUL419" s="78"/>
      <c r="OUM419" s="78"/>
      <c r="OUN419" s="78"/>
      <c r="OUO419" s="78"/>
      <c r="OUP419" s="78"/>
      <c r="OUQ419" s="78"/>
      <c r="OUR419" s="78"/>
      <c r="OUS419" s="78"/>
      <c r="OUT419" s="78"/>
      <c r="OUU419" s="78"/>
      <c r="OUV419" s="78"/>
      <c r="OUW419" s="78"/>
      <c r="OUX419" s="78"/>
      <c r="OUY419" s="78"/>
      <c r="OUZ419" s="78"/>
      <c r="OVA419" s="78"/>
      <c r="OVB419" s="78"/>
      <c r="OVC419" s="78"/>
      <c r="OVD419" s="78"/>
      <c r="OVE419" s="78"/>
      <c r="OVF419" s="78"/>
      <c r="OVG419" s="78"/>
      <c r="OVH419" s="78"/>
      <c r="OVI419" s="78"/>
      <c r="OVJ419" s="78"/>
      <c r="OVK419" s="78"/>
      <c r="OVL419" s="78"/>
      <c r="OVM419" s="78"/>
      <c r="OVN419" s="78"/>
      <c r="OVO419" s="78"/>
      <c r="OVP419" s="78"/>
      <c r="OVQ419" s="78"/>
      <c r="OVR419" s="78"/>
      <c r="OVS419" s="78"/>
      <c r="OVT419" s="78"/>
      <c r="OVU419" s="78"/>
      <c r="OVV419" s="78"/>
      <c r="OVW419" s="78"/>
      <c r="OVX419" s="78"/>
      <c r="OVY419" s="78"/>
      <c r="OVZ419" s="78"/>
      <c r="OWA419" s="78"/>
      <c r="OWB419" s="78"/>
      <c r="OWC419" s="78"/>
      <c r="OWD419" s="78"/>
      <c r="OWE419" s="78"/>
      <c r="OWF419" s="78"/>
      <c r="OWG419" s="78"/>
      <c r="OWH419" s="78"/>
      <c r="OWI419" s="78"/>
      <c r="OWJ419" s="78"/>
      <c r="OWK419" s="78"/>
      <c r="OWL419" s="78"/>
      <c r="OWM419" s="78"/>
      <c r="OWN419" s="78"/>
      <c r="OWO419" s="78"/>
      <c r="OWP419" s="78"/>
      <c r="OWQ419" s="78"/>
      <c r="OWR419" s="78"/>
      <c r="OWS419" s="78"/>
      <c r="OWT419" s="78"/>
      <c r="OWU419" s="78"/>
      <c r="OWV419" s="78"/>
      <c r="OWW419" s="78"/>
      <c r="OWX419" s="78"/>
      <c r="OWY419" s="78"/>
      <c r="OWZ419" s="78"/>
      <c r="OXA419" s="78"/>
      <c r="OXB419" s="78"/>
      <c r="OXC419" s="78"/>
      <c r="OXD419" s="78"/>
      <c r="OXE419" s="78"/>
      <c r="OXF419" s="78"/>
      <c r="OXG419" s="78"/>
      <c r="OXH419" s="78"/>
      <c r="OXI419" s="78"/>
      <c r="OXJ419" s="78"/>
      <c r="OXK419" s="78"/>
      <c r="OXL419" s="78"/>
      <c r="OXM419" s="78"/>
      <c r="OXN419" s="78"/>
      <c r="OXO419" s="78"/>
      <c r="OXP419" s="78"/>
      <c r="OXQ419" s="78"/>
      <c r="OXR419" s="78"/>
      <c r="OXS419" s="78"/>
      <c r="OXT419" s="78"/>
      <c r="OXU419" s="78"/>
      <c r="OXV419" s="78"/>
      <c r="OXW419" s="78"/>
      <c r="OXX419" s="78"/>
      <c r="OXY419" s="78"/>
      <c r="OXZ419" s="78"/>
      <c r="OYA419" s="78"/>
      <c r="OYB419" s="78"/>
      <c r="OYC419" s="78"/>
      <c r="OYD419" s="78"/>
      <c r="OYE419" s="78"/>
      <c r="OYF419" s="78"/>
      <c r="OYG419" s="78"/>
      <c r="OYH419" s="78"/>
      <c r="OYI419" s="78"/>
      <c r="OYJ419" s="78"/>
      <c r="OYK419" s="78"/>
      <c r="OYL419" s="78"/>
      <c r="OYM419" s="78"/>
      <c r="OYN419" s="78"/>
      <c r="OYO419" s="78"/>
      <c r="OYP419" s="78"/>
      <c r="OYQ419" s="78"/>
      <c r="OYR419" s="78"/>
      <c r="OYS419" s="78"/>
      <c r="OYT419" s="78"/>
      <c r="OYU419" s="78"/>
      <c r="OYV419" s="78"/>
      <c r="OYW419" s="78"/>
      <c r="OYX419" s="78"/>
      <c r="OYY419" s="78"/>
      <c r="OYZ419" s="78"/>
      <c r="OZA419" s="78"/>
      <c r="OZB419" s="78"/>
      <c r="OZC419" s="78"/>
      <c r="OZD419" s="78"/>
      <c r="OZE419" s="78"/>
      <c r="OZF419" s="78"/>
      <c r="OZG419" s="78"/>
      <c r="OZH419" s="78"/>
      <c r="OZI419" s="78"/>
      <c r="OZJ419" s="78"/>
      <c r="OZK419" s="78"/>
      <c r="OZL419" s="78"/>
      <c r="OZM419" s="78"/>
      <c r="OZN419" s="78"/>
      <c r="OZO419" s="78"/>
      <c r="OZP419" s="78"/>
      <c r="OZQ419" s="78"/>
      <c r="OZR419" s="78"/>
      <c r="OZS419" s="78"/>
      <c r="OZT419" s="78"/>
      <c r="OZU419" s="78"/>
      <c r="OZV419" s="78"/>
      <c r="OZW419" s="78"/>
      <c r="OZX419" s="78"/>
      <c r="OZY419" s="78"/>
      <c r="OZZ419" s="78"/>
      <c r="PAA419" s="78"/>
      <c r="PAB419" s="78"/>
      <c r="PAC419" s="78"/>
      <c r="PAD419" s="78"/>
      <c r="PAE419" s="78"/>
      <c r="PAF419" s="78"/>
      <c r="PAG419" s="78"/>
      <c r="PAH419" s="78"/>
      <c r="PAI419" s="78"/>
      <c r="PAJ419" s="78"/>
      <c r="PAK419" s="78"/>
      <c r="PAL419" s="78"/>
      <c r="PAM419" s="78"/>
      <c r="PAN419" s="78"/>
      <c r="PAO419" s="78"/>
      <c r="PAP419" s="78"/>
      <c r="PAQ419" s="78"/>
      <c r="PAR419" s="78"/>
      <c r="PAS419" s="78"/>
      <c r="PAT419" s="78"/>
      <c r="PAU419" s="78"/>
      <c r="PAV419" s="78"/>
      <c r="PAW419" s="78"/>
      <c r="PAX419" s="78"/>
      <c r="PAY419" s="78"/>
      <c r="PAZ419" s="78"/>
      <c r="PBA419" s="78"/>
      <c r="PBB419" s="78"/>
      <c r="PBC419" s="78"/>
      <c r="PBD419" s="78"/>
      <c r="PBE419" s="78"/>
      <c r="PBF419" s="78"/>
      <c r="PBG419" s="78"/>
      <c r="PBH419" s="78"/>
      <c r="PBI419" s="78"/>
      <c r="PBJ419" s="78"/>
      <c r="PBK419" s="78"/>
      <c r="PBL419" s="78"/>
      <c r="PBM419" s="78"/>
      <c r="PBN419" s="78"/>
      <c r="PBO419" s="78"/>
      <c r="PBP419" s="78"/>
      <c r="PBQ419" s="78"/>
      <c r="PBR419" s="78"/>
      <c r="PBS419" s="78"/>
      <c r="PBT419" s="78"/>
      <c r="PBU419" s="78"/>
      <c r="PBV419" s="78"/>
      <c r="PBW419" s="78"/>
      <c r="PBX419" s="78"/>
      <c r="PBY419" s="78"/>
      <c r="PBZ419" s="78"/>
      <c r="PCA419" s="78"/>
      <c r="PCB419" s="78"/>
      <c r="PCC419" s="78"/>
      <c r="PCD419" s="78"/>
      <c r="PCE419" s="78"/>
      <c r="PCF419" s="78"/>
      <c r="PCG419" s="78"/>
      <c r="PCH419" s="78"/>
      <c r="PCI419" s="78"/>
      <c r="PCJ419" s="78"/>
      <c r="PCK419" s="78"/>
      <c r="PCL419" s="78"/>
      <c r="PCM419" s="78"/>
      <c r="PCN419" s="78"/>
      <c r="PCO419" s="78"/>
      <c r="PCP419" s="78"/>
      <c r="PCQ419" s="78"/>
      <c r="PCR419" s="78"/>
      <c r="PCS419" s="78"/>
      <c r="PCT419" s="78"/>
      <c r="PCU419" s="78"/>
      <c r="PCV419" s="78"/>
      <c r="PCW419" s="78"/>
      <c r="PCX419" s="78"/>
      <c r="PCY419" s="78"/>
      <c r="PCZ419" s="78"/>
      <c r="PDA419" s="78"/>
      <c r="PDB419" s="78"/>
      <c r="PDC419" s="78"/>
      <c r="PDD419" s="78"/>
      <c r="PDE419" s="78"/>
      <c r="PDF419" s="78"/>
      <c r="PDG419" s="78"/>
      <c r="PDH419" s="78"/>
      <c r="PDI419" s="78"/>
      <c r="PDJ419" s="78"/>
      <c r="PDK419" s="78"/>
      <c r="PDL419" s="78"/>
      <c r="PDM419" s="78"/>
      <c r="PDN419" s="78"/>
      <c r="PDO419" s="78"/>
      <c r="PDP419" s="78"/>
      <c r="PDQ419" s="78"/>
      <c r="PDR419" s="78"/>
      <c r="PDS419" s="78"/>
      <c r="PDT419" s="78"/>
      <c r="PDU419" s="78"/>
      <c r="PDV419" s="78"/>
      <c r="PDW419" s="78"/>
      <c r="PDX419" s="78"/>
      <c r="PDY419" s="78"/>
      <c r="PDZ419" s="78"/>
      <c r="PEA419" s="78"/>
      <c r="PEB419" s="78"/>
      <c r="PEC419" s="78"/>
      <c r="PED419" s="78"/>
      <c r="PEE419" s="78"/>
      <c r="PEF419" s="78"/>
      <c r="PEG419" s="78"/>
      <c r="PEH419" s="78"/>
      <c r="PEI419" s="78"/>
      <c r="PEJ419" s="78"/>
      <c r="PEK419" s="78"/>
      <c r="PEL419" s="78"/>
      <c r="PEM419" s="78"/>
      <c r="PEN419" s="78"/>
      <c r="PEO419" s="78"/>
      <c r="PEP419" s="78"/>
      <c r="PEQ419" s="78"/>
      <c r="PER419" s="78"/>
      <c r="PES419" s="78"/>
      <c r="PET419" s="78"/>
      <c r="PEU419" s="78"/>
      <c r="PEV419" s="78"/>
      <c r="PEW419" s="78"/>
      <c r="PEX419" s="78"/>
      <c r="PEY419" s="78"/>
      <c r="PEZ419" s="78"/>
      <c r="PFA419" s="78"/>
      <c r="PFB419" s="78"/>
      <c r="PFC419" s="78"/>
      <c r="PFD419" s="78"/>
      <c r="PFE419" s="78"/>
      <c r="PFF419" s="78"/>
      <c r="PFG419" s="78"/>
      <c r="PFH419" s="78"/>
      <c r="PFI419" s="78"/>
      <c r="PFJ419" s="78"/>
      <c r="PFK419" s="78"/>
      <c r="PFL419" s="78"/>
      <c r="PFM419" s="78"/>
      <c r="PFN419" s="78"/>
      <c r="PFO419" s="78"/>
      <c r="PFP419" s="78"/>
      <c r="PFQ419" s="78"/>
      <c r="PFR419" s="78"/>
      <c r="PFS419" s="78"/>
      <c r="PFT419" s="78"/>
      <c r="PFU419" s="78"/>
      <c r="PFV419" s="78"/>
      <c r="PFW419" s="78"/>
      <c r="PFX419" s="78"/>
      <c r="PFY419" s="78"/>
      <c r="PFZ419" s="78"/>
      <c r="PGA419" s="78"/>
      <c r="PGB419" s="78"/>
      <c r="PGC419" s="78"/>
      <c r="PGD419" s="78"/>
      <c r="PGE419" s="78"/>
      <c r="PGF419" s="78"/>
      <c r="PGG419" s="78"/>
      <c r="PGH419" s="78"/>
      <c r="PGI419" s="78"/>
      <c r="PGJ419" s="78"/>
      <c r="PGK419" s="78"/>
      <c r="PGL419" s="78"/>
      <c r="PGM419" s="78"/>
      <c r="PGN419" s="78"/>
      <c r="PGO419" s="78"/>
      <c r="PGP419" s="78"/>
      <c r="PGQ419" s="78"/>
      <c r="PGR419" s="78"/>
      <c r="PGS419" s="78"/>
      <c r="PGT419" s="78"/>
      <c r="PGU419" s="78"/>
      <c r="PGV419" s="78"/>
      <c r="PGW419" s="78"/>
      <c r="PGX419" s="78"/>
      <c r="PGY419" s="78"/>
      <c r="PGZ419" s="78"/>
      <c r="PHA419" s="78"/>
      <c r="PHB419" s="78"/>
      <c r="PHC419" s="78"/>
      <c r="PHD419" s="78"/>
      <c r="PHE419" s="78"/>
      <c r="PHF419" s="78"/>
      <c r="PHG419" s="78"/>
      <c r="PHH419" s="78"/>
      <c r="PHI419" s="78"/>
      <c r="PHJ419" s="78"/>
      <c r="PHK419" s="78"/>
      <c r="PHL419" s="78"/>
      <c r="PHM419" s="78"/>
      <c r="PHN419" s="78"/>
      <c r="PHO419" s="78"/>
      <c r="PHP419" s="78"/>
      <c r="PHQ419" s="78"/>
      <c r="PHR419" s="78"/>
      <c r="PHS419" s="78"/>
      <c r="PHT419" s="78"/>
      <c r="PHU419" s="78"/>
      <c r="PHV419" s="78"/>
      <c r="PHW419" s="78"/>
      <c r="PHX419" s="78"/>
      <c r="PHY419" s="78"/>
      <c r="PHZ419" s="78"/>
      <c r="PIA419" s="78"/>
      <c r="PIB419" s="78"/>
      <c r="PIC419" s="78"/>
      <c r="PID419" s="78"/>
      <c r="PIE419" s="78"/>
      <c r="PIF419" s="78"/>
      <c r="PIG419" s="78"/>
      <c r="PIH419" s="78"/>
      <c r="PII419" s="78"/>
      <c r="PIJ419" s="78"/>
      <c r="PIK419" s="78"/>
      <c r="PIL419" s="78"/>
      <c r="PIM419" s="78"/>
      <c r="PIN419" s="78"/>
      <c r="PIO419" s="78"/>
      <c r="PIP419" s="78"/>
      <c r="PIQ419" s="78"/>
      <c r="PIR419" s="78"/>
      <c r="PIS419" s="78"/>
      <c r="PIT419" s="78"/>
      <c r="PIU419" s="78"/>
      <c r="PIV419" s="78"/>
      <c r="PIW419" s="78"/>
      <c r="PIX419" s="78"/>
      <c r="PIY419" s="78"/>
      <c r="PIZ419" s="78"/>
      <c r="PJA419" s="78"/>
      <c r="PJB419" s="78"/>
      <c r="PJC419" s="78"/>
      <c r="PJD419" s="78"/>
      <c r="PJE419" s="78"/>
      <c r="PJF419" s="78"/>
      <c r="PJG419" s="78"/>
      <c r="PJH419" s="78"/>
      <c r="PJI419" s="78"/>
      <c r="PJJ419" s="78"/>
      <c r="PJK419" s="78"/>
      <c r="PJL419" s="78"/>
      <c r="PJM419" s="78"/>
      <c r="PJN419" s="78"/>
      <c r="PJO419" s="78"/>
      <c r="PJP419" s="78"/>
      <c r="PJQ419" s="78"/>
      <c r="PJR419" s="78"/>
      <c r="PJS419" s="78"/>
      <c r="PJT419" s="78"/>
      <c r="PJU419" s="78"/>
      <c r="PJV419" s="78"/>
      <c r="PJW419" s="78"/>
      <c r="PJX419" s="78"/>
      <c r="PJY419" s="78"/>
      <c r="PJZ419" s="78"/>
      <c r="PKA419" s="78"/>
      <c r="PKB419" s="78"/>
      <c r="PKC419" s="78"/>
      <c r="PKD419" s="78"/>
      <c r="PKE419" s="78"/>
      <c r="PKF419" s="78"/>
      <c r="PKG419" s="78"/>
      <c r="PKH419" s="78"/>
      <c r="PKI419" s="78"/>
      <c r="PKJ419" s="78"/>
      <c r="PKK419" s="78"/>
      <c r="PKL419" s="78"/>
      <c r="PKM419" s="78"/>
      <c r="PKN419" s="78"/>
      <c r="PKO419" s="78"/>
      <c r="PKP419" s="78"/>
      <c r="PKQ419" s="78"/>
      <c r="PKR419" s="78"/>
      <c r="PKS419" s="78"/>
      <c r="PKT419" s="78"/>
      <c r="PKU419" s="78"/>
      <c r="PKV419" s="78"/>
      <c r="PKW419" s="78"/>
      <c r="PKX419" s="78"/>
      <c r="PKY419" s="78"/>
      <c r="PKZ419" s="78"/>
      <c r="PLA419" s="78"/>
      <c r="PLB419" s="78"/>
      <c r="PLC419" s="78"/>
      <c r="PLD419" s="78"/>
      <c r="PLE419" s="78"/>
      <c r="PLF419" s="78"/>
      <c r="PLG419" s="78"/>
      <c r="PLH419" s="78"/>
      <c r="PLI419" s="78"/>
      <c r="PLJ419" s="78"/>
      <c r="PLK419" s="78"/>
      <c r="PLL419" s="78"/>
      <c r="PLM419" s="78"/>
      <c r="PLN419" s="78"/>
      <c r="PLO419" s="78"/>
      <c r="PLP419" s="78"/>
      <c r="PLQ419" s="78"/>
      <c r="PLR419" s="78"/>
      <c r="PLS419" s="78"/>
      <c r="PLT419" s="78"/>
      <c r="PLU419" s="78"/>
      <c r="PLV419" s="78"/>
      <c r="PLW419" s="78"/>
      <c r="PLX419" s="78"/>
      <c r="PLY419" s="78"/>
      <c r="PLZ419" s="78"/>
      <c r="PMA419" s="78"/>
      <c r="PMB419" s="78"/>
      <c r="PMC419" s="78"/>
      <c r="PMD419" s="78"/>
      <c r="PME419" s="78"/>
      <c r="PMF419" s="78"/>
      <c r="PMG419" s="78"/>
      <c r="PMH419" s="78"/>
      <c r="PMI419" s="78"/>
      <c r="PMJ419" s="78"/>
      <c r="PMK419" s="78"/>
      <c r="PML419" s="78"/>
      <c r="PMM419" s="78"/>
      <c r="PMN419" s="78"/>
      <c r="PMO419" s="78"/>
      <c r="PMP419" s="78"/>
      <c r="PMQ419" s="78"/>
      <c r="PMR419" s="78"/>
      <c r="PMS419" s="78"/>
      <c r="PMT419" s="78"/>
      <c r="PMU419" s="78"/>
      <c r="PMV419" s="78"/>
      <c r="PMW419" s="78"/>
      <c r="PMX419" s="78"/>
      <c r="PMY419" s="78"/>
      <c r="PMZ419" s="78"/>
      <c r="PNA419" s="78"/>
      <c r="PNB419" s="78"/>
      <c r="PNC419" s="78"/>
      <c r="PND419" s="78"/>
      <c r="PNE419" s="78"/>
      <c r="PNF419" s="78"/>
      <c r="PNG419" s="78"/>
      <c r="PNH419" s="78"/>
      <c r="PNI419" s="78"/>
      <c r="PNJ419" s="78"/>
      <c r="PNK419" s="78"/>
      <c r="PNL419" s="78"/>
      <c r="PNM419" s="78"/>
      <c r="PNN419" s="78"/>
      <c r="PNO419" s="78"/>
      <c r="PNP419" s="78"/>
      <c r="PNQ419" s="78"/>
      <c r="PNR419" s="78"/>
      <c r="PNS419" s="78"/>
      <c r="PNT419" s="78"/>
      <c r="PNU419" s="78"/>
      <c r="PNV419" s="78"/>
      <c r="PNW419" s="78"/>
      <c r="PNX419" s="78"/>
      <c r="PNY419" s="78"/>
      <c r="PNZ419" s="78"/>
      <c r="POA419" s="78"/>
      <c r="POB419" s="78"/>
      <c r="POC419" s="78"/>
      <c r="POD419" s="78"/>
      <c r="POE419" s="78"/>
      <c r="POF419" s="78"/>
      <c r="POG419" s="78"/>
      <c r="POH419" s="78"/>
      <c r="POI419" s="78"/>
      <c r="POJ419" s="78"/>
      <c r="POK419" s="78"/>
      <c r="POL419" s="78"/>
      <c r="POM419" s="78"/>
      <c r="PON419" s="78"/>
      <c r="POO419" s="78"/>
      <c r="POP419" s="78"/>
      <c r="POQ419" s="78"/>
      <c r="POR419" s="78"/>
      <c r="POS419" s="78"/>
      <c r="POT419" s="78"/>
      <c r="POU419" s="78"/>
      <c r="POV419" s="78"/>
      <c r="POW419" s="78"/>
      <c r="POX419" s="78"/>
      <c r="POY419" s="78"/>
      <c r="POZ419" s="78"/>
      <c r="PPA419" s="78"/>
      <c r="PPB419" s="78"/>
      <c r="PPC419" s="78"/>
      <c r="PPD419" s="78"/>
      <c r="PPE419" s="78"/>
      <c r="PPF419" s="78"/>
      <c r="PPG419" s="78"/>
      <c r="PPH419" s="78"/>
      <c r="PPI419" s="78"/>
      <c r="PPJ419" s="78"/>
      <c r="PPK419" s="78"/>
      <c r="PPL419" s="78"/>
      <c r="PPM419" s="78"/>
      <c r="PPN419" s="78"/>
      <c r="PPO419" s="78"/>
      <c r="PPP419" s="78"/>
      <c r="PPQ419" s="78"/>
      <c r="PPR419" s="78"/>
      <c r="PPS419" s="78"/>
      <c r="PPT419" s="78"/>
      <c r="PPU419" s="78"/>
      <c r="PPV419" s="78"/>
      <c r="PPW419" s="78"/>
      <c r="PPX419" s="78"/>
      <c r="PPY419" s="78"/>
      <c r="PPZ419" s="78"/>
      <c r="PQA419" s="78"/>
      <c r="PQB419" s="78"/>
      <c r="PQC419" s="78"/>
      <c r="PQD419" s="78"/>
      <c r="PQE419" s="78"/>
      <c r="PQF419" s="78"/>
      <c r="PQG419" s="78"/>
      <c r="PQH419" s="78"/>
      <c r="PQI419" s="78"/>
      <c r="PQJ419" s="78"/>
      <c r="PQK419" s="78"/>
      <c r="PQL419" s="78"/>
      <c r="PQM419" s="78"/>
      <c r="PQN419" s="78"/>
      <c r="PQO419" s="78"/>
      <c r="PQP419" s="78"/>
      <c r="PQQ419" s="78"/>
      <c r="PQR419" s="78"/>
      <c r="PQS419" s="78"/>
      <c r="PQT419" s="78"/>
      <c r="PQU419" s="78"/>
      <c r="PQV419" s="78"/>
      <c r="PQW419" s="78"/>
      <c r="PQX419" s="78"/>
      <c r="PQY419" s="78"/>
      <c r="PQZ419" s="78"/>
      <c r="PRA419" s="78"/>
      <c r="PRB419" s="78"/>
      <c r="PRC419" s="78"/>
      <c r="PRD419" s="78"/>
      <c r="PRE419" s="78"/>
      <c r="PRF419" s="78"/>
      <c r="PRG419" s="78"/>
      <c r="PRH419" s="78"/>
      <c r="PRI419" s="78"/>
      <c r="PRJ419" s="78"/>
      <c r="PRK419" s="78"/>
      <c r="PRL419" s="78"/>
      <c r="PRM419" s="78"/>
      <c r="PRN419" s="78"/>
      <c r="PRO419" s="78"/>
      <c r="PRP419" s="78"/>
      <c r="PRQ419" s="78"/>
      <c r="PRR419" s="78"/>
      <c r="PRS419" s="78"/>
      <c r="PRT419" s="78"/>
      <c r="PRU419" s="78"/>
      <c r="PRV419" s="78"/>
      <c r="PRW419" s="78"/>
      <c r="PRX419" s="78"/>
      <c r="PRY419" s="78"/>
      <c r="PRZ419" s="78"/>
      <c r="PSA419" s="78"/>
      <c r="PSB419" s="78"/>
      <c r="PSC419" s="78"/>
      <c r="PSD419" s="78"/>
      <c r="PSE419" s="78"/>
      <c r="PSF419" s="78"/>
      <c r="PSG419" s="78"/>
      <c r="PSH419" s="78"/>
      <c r="PSI419" s="78"/>
      <c r="PSJ419" s="78"/>
      <c r="PSK419" s="78"/>
      <c r="PSL419" s="78"/>
      <c r="PSM419" s="78"/>
      <c r="PSN419" s="78"/>
      <c r="PSO419" s="78"/>
      <c r="PSP419" s="78"/>
      <c r="PSQ419" s="78"/>
      <c r="PSR419" s="78"/>
      <c r="PSS419" s="78"/>
      <c r="PST419" s="78"/>
      <c r="PSU419" s="78"/>
      <c r="PSV419" s="78"/>
      <c r="PSW419" s="78"/>
      <c r="PSX419" s="78"/>
      <c r="PSY419" s="78"/>
      <c r="PSZ419" s="78"/>
      <c r="PTA419" s="78"/>
      <c r="PTB419" s="78"/>
      <c r="PTC419" s="78"/>
      <c r="PTD419" s="78"/>
      <c r="PTE419" s="78"/>
      <c r="PTF419" s="78"/>
      <c r="PTG419" s="78"/>
      <c r="PTH419" s="78"/>
      <c r="PTI419" s="78"/>
      <c r="PTJ419" s="78"/>
      <c r="PTK419" s="78"/>
      <c r="PTL419" s="78"/>
      <c r="PTM419" s="78"/>
      <c r="PTN419" s="78"/>
      <c r="PTO419" s="78"/>
      <c r="PTP419" s="78"/>
      <c r="PTQ419" s="78"/>
      <c r="PTR419" s="78"/>
      <c r="PTS419" s="78"/>
      <c r="PTT419" s="78"/>
      <c r="PTU419" s="78"/>
      <c r="PTV419" s="78"/>
      <c r="PTW419" s="78"/>
      <c r="PTX419" s="78"/>
      <c r="PTY419" s="78"/>
      <c r="PTZ419" s="78"/>
      <c r="PUA419" s="78"/>
      <c r="PUB419" s="78"/>
      <c r="PUC419" s="78"/>
      <c r="PUD419" s="78"/>
      <c r="PUE419" s="78"/>
      <c r="PUF419" s="78"/>
      <c r="PUG419" s="78"/>
      <c r="PUH419" s="78"/>
      <c r="PUI419" s="78"/>
      <c r="PUJ419" s="78"/>
      <c r="PUK419" s="78"/>
      <c r="PUL419" s="78"/>
      <c r="PUM419" s="78"/>
      <c r="PUN419" s="78"/>
      <c r="PUO419" s="78"/>
      <c r="PUP419" s="78"/>
      <c r="PUQ419" s="78"/>
      <c r="PUR419" s="78"/>
      <c r="PUS419" s="78"/>
      <c r="PUT419" s="78"/>
      <c r="PUU419" s="78"/>
      <c r="PUV419" s="78"/>
      <c r="PUW419" s="78"/>
      <c r="PUX419" s="78"/>
      <c r="PUY419" s="78"/>
      <c r="PUZ419" s="78"/>
      <c r="PVA419" s="78"/>
      <c r="PVB419" s="78"/>
      <c r="PVC419" s="78"/>
      <c r="PVD419" s="78"/>
      <c r="PVE419" s="78"/>
      <c r="PVF419" s="78"/>
      <c r="PVG419" s="78"/>
      <c r="PVH419" s="78"/>
      <c r="PVI419" s="78"/>
      <c r="PVJ419" s="78"/>
      <c r="PVK419" s="78"/>
      <c r="PVL419" s="78"/>
      <c r="PVM419" s="78"/>
      <c r="PVN419" s="78"/>
      <c r="PVO419" s="78"/>
      <c r="PVP419" s="78"/>
      <c r="PVQ419" s="78"/>
      <c r="PVR419" s="78"/>
      <c r="PVS419" s="78"/>
      <c r="PVT419" s="78"/>
      <c r="PVU419" s="78"/>
      <c r="PVV419" s="78"/>
      <c r="PVW419" s="78"/>
      <c r="PVX419" s="78"/>
      <c r="PVY419" s="78"/>
      <c r="PVZ419" s="78"/>
      <c r="PWA419" s="78"/>
      <c r="PWB419" s="78"/>
      <c r="PWC419" s="78"/>
      <c r="PWD419" s="78"/>
      <c r="PWE419" s="78"/>
      <c r="PWF419" s="78"/>
      <c r="PWG419" s="78"/>
      <c r="PWH419" s="78"/>
      <c r="PWI419" s="78"/>
      <c r="PWJ419" s="78"/>
      <c r="PWK419" s="78"/>
      <c r="PWL419" s="78"/>
      <c r="PWM419" s="78"/>
      <c r="PWN419" s="78"/>
      <c r="PWO419" s="78"/>
      <c r="PWP419" s="78"/>
      <c r="PWQ419" s="78"/>
      <c r="PWR419" s="78"/>
      <c r="PWS419" s="78"/>
      <c r="PWT419" s="78"/>
      <c r="PWU419" s="78"/>
      <c r="PWV419" s="78"/>
      <c r="PWW419" s="78"/>
      <c r="PWX419" s="78"/>
      <c r="PWY419" s="78"/>
      <c r="PWZ419" s="78"/>
      <c r="PXA419" s="78"/>
      <c r="PXB419" s="78"/>
      <c r="PXC419" s="78"/>
      <c r="PXD419" s="78"/>
      <c r="PXE419" s="78"/>
      <c r="PXF419" s="78"/>
      <c r="PXG419" s="78"/>
      <c r="PXH419" s="78"/>
      <c r="PXI419" s="78"/>
      <c r="PXJ419" s="78"/>
      <c r="PXK419" s="78"/>
      <c r="PXL419" s="78"/>
      <c r="PXM419" s="78"/>
      <c r="PXN419" s="78"/>
      <c r="PXO419" s="78"/>
      <c r="PXP419" s="78"/>
      <c r="PXQ419" s="78"/>
      <c r="PXR419" s="78"/>
      <c r="PXS419" s="78"/>
      <c r="PXT419" s="78"/>
      <c r="PXU419" s="78"/>
      <c r="PXV419" s="78"/>
      <c r="PXW419" s="78"/>
      <c r="PXX419" s="78"/>
      <c r="PXY419" s="78"/>
      <c r="PXZ419" s="78"/>
      <c r="PYA419" s="78"/>
      <c r="PYB419" s="78"/>
      <c r="PYC419" s="78"/>
      <c r="PYD419" s="78"/>
      <c r="PYE419" s="78"/>
      <c r="PYF419" s="78"/>
      <c r="PYG419" s="78"/>
      <c r="PYH419" s="78"/>
      <c r="PYI419" s="78"/>
      <c r="PYJ419" s="78"/>
      <c r="PYK419" s="78"/>
      <c r="PYL419" s="78"/>
      <c r="PYM419" s="78"/>
      <c r="PYN419" s="78"/>
      <c r="PYO419" s="78"/>
      <c r="PYP419" s="78"/>
      <c r="PYQ419" s="78"/>
      <c r="PYR419" s="78"/>
      <c r="PYS419" s="78"/>
      <c r="PYT419" s="78"/>
      <c r="PYU419" s="78"/>
      <c r="PYV419" s="78"/>
      <c r="PYW419" s="78"/>
      <c r="PYX419" s="78"/>
      <c r="PYY419" s="78"/>
      <c r="PYZ419" s="78"/>
      <c r="PZA419" s="78"/>
      <c r="PZB419" s="78"/>
      <c r="PZC419" s="78"/>
      <c r="PZD419" s="78"/>
      <c r="PZE419" s="78"/>
      <c r="PZF419" s="78"/>
      <c r="PZG419" s="78"/>
      <c r="PZH419" s="78"/>
      <c r="PZI419" s="78"/>
      <c r="PZJ419" s="78"/>
      <c r="PZK419" s="78"/>
      <c r="PZL419" s="78"/>
      <c r="PZM419" s="78"/>
      <c r="PZN419" s="78"/>
      <c r="PZO419" s="78"/>
      <c r="PZP419" s="78"/>
      <c r="PZQ419" s="78"/>
      <c r="PZR419" s="78"/>
      <c r="PZS419" s="78"/>
      <c r="PZT419" s="78"/>
      <c r="PZU419" s="78"/>
      <c r="PZV419" s="78"/>
      <c r="PZW419" s="78"/>
      <c r="PZX419" s="78"/>
      <c r="PZY419" s="78"/>
      <c r="PZZ419" s="78"/>
      <c r="QAA419" s="78"/>
      <c r="QAB419" s="78"/>
      <c r="QAC419" s="78"/>
      <c r="QAD419" s="78"/>
      <c r="QAE419" s="78"/>
      <c r="QAF419" s="78"/>
      <c r="QAG419" s="78"/>
      <c r="QAH419" s="78"/>
      <c r="QAI419" s="78"/>
      <c r="QAJ419" s="78"/>
      <c r="QAK419" s="78"/>
      <c r="QAL419" s="78"/>
      <c r="QAM419" s="78"/>
      <c r="QAN419" s="78"/>
      <c r="QAO419" s="78"/>
      <c r="QAP419" s="78"/>
      <c r="QAQ419" s="78"/>
      <c r="QAR419" s="78"/>
      <c r="QAS419" s="78"/>
      <c r="QAT419" s="78"/>
      <c r="QAU419" s="78"/>
      <c r="QAV419" s="78"/>
      <c r="QAW419" s="78"/>
      <c r="QAX419" s="78"/>
      <c r="QAY419" s="78"/>
      <c r="QAZ419" s="78"/>
      <c r="QBA419" s="78"/>
      <c r="QBB419" s="78"/>
      <c r="QBC419" s="78"/>
      <c r="QBD419" s="78"/>
      <c r="QBE419" s="78"/>
      <c r="QBF419" s="78"/>
      <c r="QBG419" s="78"/>
      <c r="QBH419" s="78"/>
      <c r="QBI419" s="78"/>
      <c r="QBJ419" s="78"/>
      <c r="QBK419" s="78"/>
      <c r="QBL419" s="78"/>
      <c r="QBM419" s="78"/>
      <c r="QBN419" s="78"/>
      <c r="QBO419" s="78"/>
      <c r="QBP419" s="78"/>
      <c r="QBQ419" s="78"/>
      <c r="QBR419" s="78"/>
      <c r="QBS419" s="78"/>
      <c r="QBT419" s="78"/>
      <c r="QBU419" s="78"/>
      <c r="QBV419" s="78"/>
      <c r="QBW419" s="78"/>
      <c r="QBX419" s="78"/>
      <c r="QBY419" s="78"/>
      <c r="QBZ419" s="78"/>
      <c r="QCA419" s="78"/>
      <c r="QCB419" s="78"/>
      <c r="QCC419" s="78"/>
      <c r="QCD419" s="78"/>
      <c r="QCE419" s="78"/>
      <c r="QCF419" s="78"/>
      <c r="QCG419" s="78"/>
      <c r="QCH419" s="78"/>
      <c r="QCI419" s="78"/>
      <c r="QCJ419" s="78"/>
      <c r="QCK419" s="78"/>
      <c r="QCL419" s="78"/>
      <c r="QCM419" s="78"/>
      <c r="QCN419" s="78"/>
      <c r="QCO419" s="78"/>
      <c r="QCP419" s="78"/>
      <c r="QCQ419" s="78"/>
      <c r="QCR419" s="78"/>
      <c r="QCS419" s="78"/>
      <c r="QCT419" s="78"/>
      <c r="QCU419" s="78"/>
      <c r="QCV419" s="78"/>
      <c r="QCW419" s="78"/>
      <c r="QCX419" s="78"/>
      <c r="QCY419" s="78"/>
      <c r="QCZ419" s="78"/>
      <c r="QDA419" s="78"/>
      <c r="QDB419" s="78"/>
      <c r="QDC419" s="78"/>
      <c r="QDD419" s="78"/>
      <c r="QDE419" s="78"/>
      <c r="QDF419" s="78"/>
      <c r="QDG419" s="78"/>
      <c r="QDH419" s="78"/>
      <c r="QDI419" s="78"/>
      <c r="QDJ419" s="78"/>
      <c r="QDK419" s="78"/>
      <c r="QDL419" s="78"/>
      <c r="QDM419" s="78"/>
      <c r="QDN419" s="78"/>
      <c r="QDO419" s="78"/>
      <c r="QDP419" s="78"/>
      <c r="QDQ419" s="78"/>
      <c r="QDR419" s="78"/>
      <c r="QDS419" s="78"/>
      <c r="QDT419" s="78"/>
      <c r="QDU419" s="78"/>
      <c r="QDV419" s="78"/>
      <c r="QDW419" s="78"/>
      <c r="QDX419" s="78"/>
      <c r="QDY419" s="78"/>
      <c r="QDZ419" s="78"/>
      <c r="QEA419" s="78"/>
      <c r="QEB419" s="78"/>
      <c r="QEC419" s="78"/>
      <c r="QED419" s="78"/>
      <c r="QEE419" s="78"/>
      <c r="QEF419" s="78"/>
      <c r="QEG419" s="78"/>
      <c r="QEH419" s="78"/>
      <c r="QEI419" s="78"/>
      <c r="QEJ419" s="78"/>
      <c r="QEK419" s="78"/>
      <c r="QEL419" s="78"/>
      <c r="QEM419" s="78"/>
      <c r="QEN419" s="78"/>
      <c r="QEO419" s="78"/>
      <c r="QEP419" s="78"/>
      <c r="QEQ419" s="78"/>
      <c r="QER419" s="78"/>
      <c r="QES419" s="78"/>
      <c r="QET419" s="78"/>
      <c r="QEU419" s="78"/>
      <c r="QEV419" s="78"/>
      <c r="QEW419" s="78"/>
      <c r="QEX419" s="78"/>
      <c r="QEY419" s="78"/>
      <c r="QEZ419" s="78"/>
      <c r="QFA419" s="78"/>
      <c r="QFB419" s="78"/>
      <c r="QFC419" s="78"/>
      <c r="QFD419" s="78"/>
      <c r="QFE419" s="78"/>
      <c r="QFF419" s="78"/>
      <c r="QFG419" s="78"/>
      <c r="QFH419" s="78"/>
      <c r="QFI419" s="78"/>
      <c r="QFJ419" s="78"/>
      <c r="QFK419" s="78"/>
      <c r="QFL419" s="78"/>
      <c r="QFM419" s="78"/>
      <c r="QFN419" s="78"/>
      <c r="QFO419" s="78"/>
      <c r="QFP419" s="78"/>
      <c r="QFQ419" s="78"/>
      <c r="QFR419" s="78"/>
      <c r="QFS419" s="78"/>
      <c r="QFT419" s="78"/>
      <c r="QFU419" s="78"/>
      <c r="QFV419" s="78"/>
      <c r="QFW419" s="78"/>
      <c r="QFX419" s="78"/>
      <c r="QFY419" s="78"/>
      <c r="QFZ419" s="78"/>
      <c r="QGA419" s="78"/>
      <c r="QGB419" s="78"/>
      <c r="QGC419" s="78"/>
      <c r="QGD419" s="78"/>
      <c r="QGE419" s="78"/>
      <c r="QGF419" s="78"/>
      <c r="QGG419" s="78"/>
      <c r="QGH419" s="78"/>
      <c r="QGI419" s="78"/>
      <c r="QGJ419" s="78"/>
      <c r="QGK419" s="78"/>
      <c r="QGL419" s="78"/>
      <c r="QGM419" s="78"/>
      <c r="QGN419" s="78"/>
      <c r="QGO419" s="78"/>
      <c r="QGP419" s="78"/>
      <c r="QGQ419" s="78"/>
      <c r="QGR419" s="78"/>
      <c r="QGS419" s="78"/>
      <c r="QGT419" s="78"/>
      <c r="QGU419" s="78"/>
      <c r="QGV419" s="78"/>
      <c r="QGW419" s="78"/>
      <c r="QGX419" s="78"/>
      <c r="QGY419" s="78"/>
      <c r="QGZ419" s="78"/>
      <c r="QHA419" s="78"/>
      <c r="QHB419" s="78"/>
      <c r="QHC419" s="78"/>
      <c r="QHD419" s="78"/>
      <c r="QHE419" s="78"/>
      <c r="QHF419" s="78"/>
      <c r="QHG419" s="78"/>
      <c r="QHH419" s="78"/>
      <c r="QHI419" s="78"/>
      <c r="QHJ419" s="78"/>
      <c r="QHK419" s="78"/>
      <c r="QHL419" s="78"/>
      <c r="QHM419" s="78"/>
      <c r="QHN419" s="78"/>
      <c r="QHO419" s="78"/>
      <c r="QHP419" s="78"/>
      <c r="QHQ419" s="78"/>
      <c r="QHR419" s="78"/>
      <c r="QHS419" s="78"/>
      <c r="QHT419" s="78"/>
      <c r="QHU419" s="78"/>
      <c r="QHV419" s="78"/>
      <c r="QHW419" s="78"/>
      <c r="QHX419" s="78"/>
      <c r="QHY419" s="78"/>
      <c r="QHZ419" s="78"/>
      <c r="QIA419" s="78"/>
      <c r="QIB419" s="78"/>
      <c r="QIC419" s="78"/>
      <c r="QID419" s="78"/>
      <c r="QIE419" s="78"/>
      <c r="QIF419" s="78"/>
      <c r="QIG419" s="78"/>
      <c r="QIH419" s="78"/>
      <c r="QII419" s="78"/>
      <c r="QIJ419" s="78"/>
      <c r="QIK419" s="78"/>
      <c r="QIL419" s="78"/>
      <c r="QIM419" s="78"/>
      <c r="QIN419" s="78"/>
      <c r="QIO419" s="78"/>
      <c r="QIP419" s="78"/>
      <c r="QIQ419" s="78"/>
      <c r="QIR419" s="78"/>
      <c r="QIS419" s="78"/>
      <c r="QIT419" s="78"/>
      <c r="QIU419" s="78"/>
      <c r="QIV419" s="78"/>
      <c r="QIW419" s="78"/>
      <c r="QIX419" s="78"/>
      <c r="QIY419" s="78"/>
      <c r="QIZ419" s="78"/>
      <c r="QJA419" s="78"/>
      <c r="QJB419" s="78"/>
      <c r="QJC419" s="78"/>
      <c r="QJD419" s="78"/>
      <c r="QJE419" s="78"/>
      <c r="QJF419" s="78"/>
      <c r="QJG419" s="78"/>
      <c r="QJH419" s="78"/>
      <c r="QJI419" s="78"/>
      <c r="QJJ419" s="78"/>
      <c r="QJK419" s="78"/>
      <c r="QJL419" s="78"/>
      <c r="QJM419" s="78"/>
      <c r="QJN419" s="78"/>
      <c r="QJO419" s="78"/>
      <c r="QJP419" s="78"/>
      <c r="QJQ419" s="78"/>
      <c r="QJR419" s="78"/>
      <c r="QJS419" s="78"/>
      <c r="QJT419" s="78"/>
      <c r="QJU419" s="78"/>
      <c r="QJV419" s="78"/>
      <c r="QJW419" s="78"/>
      <c r="QJX419" s="78"/>
      <c r="QJY419" s="78"/>
      <c r="QJZ419" s="78"/>
      <c r="QKA419" s="78"/>
      <c r="QKB419" s="78"/>
      <c r="QKC419" s="78"/>
      <c r="QKD419" s="78"/>
      <c r="QKE419" s="78"/>
      <c r="QKF419" s="78"/>
      <c r="QKG419" s="78"/>
      <c r="QKH419" s="78"/>
      <c r="QKI419" s="78"/>
      <c r="QKJ419" s="78"/>
      <c r="QKK419" s="78"/>
      <c r="QKL419" s="78"/>
      <c r="QKM419" s="78"/>
      <c r="QKN419" s="78"/>
      <c r="QKO419" s="78"/>
      <c r="QKP419" s="78"/>
      <c r="QKQ419" s="78"/>
      <c r="QKR419" s="78"/>
      <c r="QKS419" s="78"/>
      <c r="QKT419" s="78"/>
      <c r="QKU419" s="78"/>
      <c r="QKV419" s="78"/>
      <c r="QKW419" s="78"/>
      <c r="QKX419" s="78"/>
      <c r="QKY419" s="78"/>
      <c r="QKZ419" s="78"/>
      <c r="QLA419" s="78"/>
      <c r="QLB419" s="78"/>
      <c r="QLC419" s="78"/>
      <c r="QLD419" s="78"/>
      <c r="QLE419" s="78"/>
      <c r="QLF419" s="78"/>
      <c r="QLG419" s="78"/>
      <c r="QLH419" s="78"/>
      <c r="QLI419" s="78"/>
      <c r="QLJ419" s="78"/>
      <c r="QLK419" s="78"/>
      <c r="QLL419" s="78"/>
      <c r="QLM419" s="78"/>
      <c r="QLN419" s="78"/>
      <c r="QLO419" s="78"/>
      <c r="QLP419" s="78"/>
      <c r="QLQ419" s="78"/>
      <c r="QLR419" s="78"/>
      <c r="QLS419" s="78"/>
      <c r="QLT419" s="78"/>
      <c r="QLU419" s="78"/>
      <c r="QLV419" s="78"/>
      <c r="QLW419" s="78"/>
      <c r="QLX419" s="78"/>
      <c r="QLY419" s="78"/>
      <c r="QLZ419" s="78"/>
      <c r="QMA419" s="78"/>
      <c r="QMB419" s="78"/>
      <c r="QMC419" s="78"/>
      <c r="QMD419" s="78"/>
      <c r="QME419" s="78"/>
      <c r="QMF419" s="78"/>
      <c r="QMG419" s="78"/>
      <c r="QMH419" s="78"/>
      <c r="QMI419" s="78"/>
      <c r="QMJ419" s="78"/>
      <c r="QMK419" s="78"/>
      <c r="QML419" s="78"/>
      <c r="QMM419" s="78"/>
      <c r="QMN419" s="78"/>
      <c r="QMO419" s="78"/>
      <c r="QMP419" s="78"/>
      <c r="QMQ419" s="78"/>
      <c r="QMR419" s="78"/>
      <c r="QMS419" s="78"/>
      <c r="QMT419" s="78"/>
      <c r="QMU419" s="78"/>
      <c r="QMV419" s="78"/>
      <c r="QMW419" s="78"/>
      <c r="QMX419" s="78"/>
      <c r="QMY419" s="78"/>
      <c r="QMZ419" s="78"/>
      <c r="QNA419" s="78"/>
      <c r="QNB419" s="78"/>
      <c r="QNC419" s="78"/>
      <c r="QND419" s="78"/>
      <c r="QNE419" s="78"/>
      <c r="QNF419" s="78"/>
      <c r="QNG419" s="78"/>
      <c r="QNH419" s="78"/>
      <c r="QNI419" s="78"/>
      <c r="QNJ419" s="78"/>
      <c r="QNK419" s="78"/>
      <c r="QNL419" s="78"/>
      <c r="QNM419" s="78"/>
      <c r="QNN419" s="78"/>
      <c r="QNO419" s="78"/>
      <c r="QNP419" s="78"/>
      <c r="QNQ419" s="78"/>
      <c r="QNR419" s="78"/>
      <c r="QNS419" s="78"/>
      <c r="QNT419" s="78"/>
      <c r="QNU419" s="78"/>
      <c r="QNV419" s="78"/>
      <c r="QNW419" s="78"/>
      <c r="QNX419" s="78"/>
      <c r="QNY419" s="78"/>
      <c r="QNZ419" s="78"/>
      <c r="QOA419" s="78"/>
      <c r="QOB419" s="78"/>
      <c r="QOC419" s="78"/>
      <c r="QOD419" s="78"/>
      <c r="QOE419" s="78"/>
      <c r="QOF419" s="78"/>
      <c r="QOG419" s="78"/>
      <c r="QOH419" s="78"/>
      <c r="QOI419" s="78"/>
      <c r="QOJ419" s="78"/>
      <c r="QOK419" s="78"/>
      <c r="QOL419" s="78"/>
      <c r="QOM419" s="78"/>
      <c r="QON419" s="78"/>
      <c r="QOO419" s="78"/>
      <c r="QOP419" s="78"/>
      <c r="QOQ419" s="78"/>
      <c r="QOR419" s="78"/>
      <c r="QOS419" s="78"/>
      <c r="QOT419" s="78"/>
      <c r="QOU419" s="78"/>
      <c r="QOV419" s="78"/>
      <c r="QOW419" s="78"/>
      <c r="QOX419" s="78"/>
      <c r="QOY419" s="78"/>
      <c r="QOZ419" s="78"/>
      <c r="QPA419" s="78"/>
      <c r="QPB419" s="78"/>
      <c r="QPC419" s="78"/>
      <c r="QPD419" s="78"/>
      <c r="QPE419" s="78"/>
      <c r="QPF419" s="78"/>
      <c r="QPG419" s="78"/>
      <c r="QPH419" s="78"/>
      <c r="QPI419" s="78"/>
      <c r="QPJ419" s="78"/>
      <c r="QPK419" s="78"/>
      <c r="QPL419" s="78"/>
      <c r="QPM419" s="78"/>
      <c r="QPN419" s="78"/>
      <c r="QPO419" s="78"/>
      <c r="QPP419" s="78"/>
      <c r="QPQ419" s="78"/>
      <c r="QPR419" s="78"/>
      <c r="QPS419" s="78"/>
      <c r="QPT419" s="78"/>
      <c r="QPU419" s="78"/>
      <c r="QPV419" s="78"/>
      <c r="QPW419" s="78"/>
      <c r="QPX419" s="78"/>
      <c r="QPY419" s="78"/>
      <c r="QPZ419" s="78"/>
      <c r="QQA419" s="78"/>
      <c r="QQB419" s="78"/>
      <c r="QQC419" s="78"/>
      <c r="QQD419" s="78"/>
      <c r="QQE419" s="78"/>
      <c r="QQF419" s="78"/>
      <c r="QQG419" s="78"/>
      <c r="QQH419" s="78"/>
      <c r="QQI419" s="78"/>
      <c r="QQJ419" s="78"/>
      <c r="QQK419" s="78"/>
      <c r="QQL419" s="78"/>
      <c r="QQM419" s="78"/>
      <c r="QQN419" s="78"/>
      <c r="QQO419" s="78"/>
      <c r="QQP419" s="78"/>
      <c r="QQQ419" s="78"/>
      <c r="QQR419" s="78"/>
      <c r="QQS419" s="78"/>
      <c r="QQT419" s="78"/>
      <c r="QQU419" s="78"/>
      <c r="QQV419" s="78"/>
      <c r="QQW419" s="78"/>
      <c r="QQX419" s="78"/>
      <c r="QQY419" s="78"/>
      <c r="QQZ419" s="78"/>
      <c r="QRA419" s="78"/>
      <c r="QRB419" s="78"/>
      <c r="QRC419" s="78"/>
      <c r="QRD419" s="78"/>
      <c r="QRE419" s="78"/>
      <c r="QRF419" s="78"/>
      <c r="QRG419" s="78"/>
      <c r="QRH419" s="78"/>
      <c r="QRI419" s="78"/>
      <c r="QRJ419" s="78"/>
      <c r="QRK419" s="78"/>
      <c r="QRL419" s="78"/>
      <c r="QRM419" s="78"/>
      <c r="QRN419" s="78"/>
      <c r="QRO419" s="78"/>
      <c r="QRP419" s="78"/>
      <c r="QRQ419" s="78"/>
      <c r="QRR419" s="78"/>
      <c r="QRS419" s="78"/>
      <c r="QRT419" s="78"/>
      <c r="QRU419" s="78"/>
      <c r="QRV419" s="78"/>
      <c r="QRW419" s="78"/>
      <c r="QRX419" s="78"/>
      <c r="QRY419" s="78"/>
      <c r="QRZ419" s="78"/>
      <c r="QSA419" s="78"/>
      <c r="QSB419" s="78"/>
      <c r="QSC419" s="78"/>
      <c r="QSD419" s="78"/>
      <c r="QSE419" s="78"/>
      <c r="QSF419" s="78"/>
      <c r="QSG419" s="78"/>
      <c r="QSH419" s="78"/>
      <c r="QSI419" s="78"/>
      <c r="QSJ419" s="78"/>
      <c r="QSK419" s="78"/>
      <c r="QSL419" s="78"/>
      <c r="QSM419" s="78"/>
      <c r="QSN419" s="78"/>
      <c r="QSO419" s="78"/>
      <c r="QSP419" s="78"/>
      <c r="QSQ419" s="78"/>
      <c r="QSR419" s="78"/>
      <c r="QSS419" s="78"/>
      <c r="QST419" s="78"/>
      <c r="QSU419" s="78"/>
      <c r="QSV419" s="78"/>
      <c r="QSW419" s="78"/>
      <c r="QSX419" s="78"/>
      <c r="QSY419" s="78"/>
      <c r="QSZ419" s="78"/>
      <c r="QTA419" s="78"/>
      <c r="QTB419" s="78"/>
      <c r="QTC419" s="78"/>
      <c r="QTD419" s="78"/>
      <c r="QTE419" s="78"/>
      <c r="QTF419" s="78"/>
      <c r="QTG419" s="78"/>
      <c r="QTH419" s="78"/>
      <c r="QTI419" s="78"/>
      <c r="QTJ419" s="78"/>
      <c r="QTK419" s="78"/>
      <c r="QTL419" s="78"/>
      <c r="QTM419" s="78"/>
      <c r="QTN419" s="78"/>
      <c r="QTO419" s="78"/>
      <c r="QTP419" s="78"/>
      <c r="QTQ419" s="78"/>
      <c r="QTR419" s="78"/>
      <c r="QTS419" s="78"/>
      <c r="QTT419" s="78"/>
      <c r="QTU419" s="78"/>
      <c r="QTV419" s="78"/>
      <c r="QTW419" s="78"/>
      <c r="QTX419" s="78"/>
      <c r="QTY419" s="78"/>
      <c r="QTZ419" s="78"/>
      <c r="QUA419" s="78"/>
      <c r="QUB419" s="78"/>
      <c r="QUC419" s="78"/>
      <c r="QUD419" s="78"/>
      <c r="QUE419" s="78"/>
      <c r="QUF419" s="78"/>
      <c r="QUG419" s="78"/>
      <c r="QUH419" s="78"/>
      <c r="QUI419" s="78"/>
      <c r="QUJ419" s="78"/>
      <c r="QUK419" s="78"/>
      <c r="QUL419" s="78"/>
      <c r="QUM419" s="78"/>
      <c r="QUN419" s="78"/>
      <c r="QUO419" s="78"/>
      <c r="QUP419" s="78"/>
      <c r="QUQ419" s="78"/>
      <c r="QUR419" s="78"/>
      <c r="QUS419" s="78"/>
      <c r="QUT419" s="78"/>
      <c r="QUU419" s="78"/>
      <c r="QUV419" s="78"/>
      <c r="QUW419" s="78"/>
      <c r="QUX419" s="78"/>
      <c r="QUY419" s="78"/>
      <c r="QUZ419" s="78"/>
      <c r="QVA419" s="78"/>
      <c r="QVB419" s="78"/>
      <c r="QVC419" s="78"/>
      <c r="QVD419" s="78"/>
      <c r="QVE419" s="78"/>
      <c r="QVF419" s="78"/>
      <c r="QVG419" s="78"/>
      <c r="QVH419" s="78"/>
      <c r="QVI419" s="78"/>
      <c r="QVJ419" s="78"/>
      <c r="QVK419" s="78"/>
      <c r="QVL419" s="78"/>
      <c r="QVM419" s="78"/>
      <c r="QVN419" s="78"/>
      <c r="QVO419" s="78"/>
      <c r="QVP419" s="78"/>
      <c r="QVQ419" s="78"/>
      <c r="QVR419" s="78"/>
      <c r="QVS419" s="78"/>
      <c r="QVT419" s="78"/>
      <c r="QVU419" s="78"/>
      <c r="QVV419" s="78"/>
      <c r="QVW419" s="78"/>
      <c r="QVX419" s="78"/>
      <c r="QVY419" s="78"/>
      <c r="QVZ419" s="78"/>
      <c r="QWA419" s="78"/>
      <c r="QWB419" s="78"/>
      <c r="QWC419" s="78"/>
      <c r="QWD419" s="78"/>
      <c r="QWE419" s="78"/>
      <c r="QWF419" s="78"/>
      <c r="QWG419" s="78"/>
      <c r="QWH419" s="78"/>
      <c r="QWI419" s="78"/>
      <c r="QWJ419" s="78"/>
      <c r="QWK419" s="78"/>
      <c r="QWL419" s="78"/>
      <c r="QWM419" s="78"/>
      <c r="QWN419" s="78"/>
      <c r="QWO419" s="78"/>
      <c r="QWP419" s="78"/>
      <c r="QWQ419" s="78"/>
      <c r="QWR419" s="78"/>
      <c r="QWS419" s="78"/>
      <c r="QWT419" s="78"/>
      <c r="QWU419" s="78"/>
      <c r="QWV419" s="78"/>
      <c r="QWW419" s="78"/>
      <c r="QWX419" s="78"/>
      <c r="QWY419" s="78"/>
      <c r="QWZ419" s="78"/>
      <c r="QXA419" s="78"/>
      <c r="QXB419" s="78"/>
      <c r="QXC419" s="78"/>
      <c r="QXD419" s="78"/>
      <c r="QXE419" s="78"/>
      <c r="QXF419" s="78"/>
      <c r="QXG419" s="78"/>
      <c r="QXH419" s="78"/>
      <c r="QXI419" s="78"/>
      <c r="QXJ419" s="78"/>
      <c r="QXK419" s="78"/>
      <c r="QXL419" s="78"/>
      <c r="QXM419" s="78"/>
      <c r="QXN419" s="78"/>
      <c r="QXO419" s="78"/>
      <c r="QXP419" s="78"/>
      <c r="QXQ419" s="78"/>
      <c r="QXR419" s="78"/>
      <c r="QXS419" s="78"/>
      <c r="QXT419" s="78"/>
      <c r="QXU419" s="78"/>
      <c r="QXV419" s="78"/>
      <c r="QXW419" s="78"/>
      <c r="QXX419" s="78"/>
      <c r="QXY419" s="78"/>
      <c r="QXZ419" s="78"/>
      <c r="QYA419" s="78"/>
      <c r="QYB419" s="78"/>
      <c r="QYC419" s="78"/>
      <c r="QYD419" s="78"/>
      <c r="QYE419" s="78"/>
      <c r="QYF419" s="78"/>
      <c r="QYG419" s="78"/>
      <c r="QYH419" s="78"/>
      <c r="QYI419" s="78"/>
      <c r="QYJ419" s="78"/>
      <c r="QYK419" s="78"/>
      <c r="QYL419" s="78"/>
      <c r="QYM419" s="78"/>
      <c r="QYN419" s="78"/>
      <c r="QYO419" s="78"/>
      <c r="QYP419" s="78"/>
      <c r="QYQ419" s="78"/>
      <c r="QYR419" s="78"/>
      <c r="QYS419" s="78"/>
      <c r="QYT419" s="78"/>
      <c r="QYU419" s="78"/>
      <c r="QYV419" s="78"/>
      <c r="QYW419" s="78"/>
      <c r="QYX419" s="78"/>
      <c r="QYY419" s="78"/>
      <c r="QYZ419" s="78"/>
      <c r="QZA419" s="78"/>
      <c r="QZB419" s="78"/>
      <c r="QZC419" s="78"/>
      <c r="QZD419" s="78"/>
      <c r="QZE419" s="78"/>
      <c r="QZF419" s="78"/>
      <c r="QZG419" s="78"/>
      <c r="QZH419" s="78"/>
      <c r="QZI419" s="78"/>
      <c r="QZJ419" s="78"/>
      <c r="QZK419" s="78"/>
      <c r="QZL419" s="78"/>
      <c r="QZM419" s="78"/>
      <c r="QZN419" s="78"/>
      <c r="QZO419" s="78"/>
      <c r="QZP419" s="78"/>
      <c r="QZQ419" s="78"/>
      <c r="QZR419" s="78"/>
      <c r="QZS419" s="78"/>
      <c r="QZT419" s="78"/>
      <c r="QZU419" s="78"/>
      <c r="QZV419" s="78"/>
      <c r="QZW419" s="78"/>
      <c r="QZX419" s="78"/>
      <c r="QZY419" s="78"/>
      <c r="QZZ419" s="78"/>
      <c r="RAA419" s="78"/>
      <c r="RAB419" s="78"/>
      <c r="RAC419" s="78"/>
      <c r="RAD419" s="78"/>
      <c r="RAE419" s="78"/>
      <c r="RAF419" s="78"/>
      <c r="RAG419" s="78"/>
      <c r="RAH419" s="78"/>
      <c r="RAI419" s="78"/>
      <c r="RAJ419" s="78"/>
      <c r="RAK419" s="78"/>
      <c r="RAL419" s="78"/>
      <c r="RAM419" s="78"/>
      <c r="RAN419" s="78"/>
      <c r="RAO419" s="78"/>
      <c r="RAP419" s="78"/>
      <c r="RAQ419" s="78"/>
      <c r="RAR419" s="78"/>
      <c r="RAS419" s="78"/>
      <c r="RAT419" s="78"/>
      <c r="RAU419" s="78"/>
      <c r="RAV419" s="78"/>
      <c r="RAW419" s="78"/>
      <c r="RAX419" s="78"/>
      <c r="RAY419" s="78"/>
      <c r="RAZ419" s="78"/>
      <c r="RBA419" s="78"/>
      <c r="RBB419" s="78"/>
      <c r="RBC419" s="78"/>
      <c r="RBD419" s="78"/>
      <c r="RBE419" s="78"/>
      <c r="RBF419" s="78"/>
      <c r="RBG419" s="78"/>
      <c r="RBH419" s="78"/>
      <c r="RBI419" s="78"/>
      <c r="RBJ419" s="78"/>
      <c r="RBK419" s="78"/>
      <c r="RBL419" s="78"/>
      <c r="RBM419" s="78"/>
      <c r="RBN419" s="78"/>
      <c r="RBO419" s="78"/>
      <c r="RBP419" s="78"/>
      <c r="RBQ419" s="78"/>
      <c r="RBR419" s="78"/>
      <c r="RBS419" s="78"/>
      <c r="RBT419" s="78"/>
      <c r="RBU419" s="78"/>
      <c r="RBV419" s="78"/>
      <c r="RBW419" s="78"/>
      <c r="RBX419" s="78"/>
      <c r="RBY419" s="78"/>
      <c r="RBZ419" s="78"/>
      <c r="RCA419" s="78"/>
      <c r="RCB419" s="78"/>
      <c r="RCC419" s="78"/>
      <c r="RCD419" s="78"/>
      <c r="RCE419" s="78"/>
      <c r="RCF419" s="78"/>
      <c r="RCG419" s="78"/>
      <c r="RCH419" s="78"/>
      <c r="RCI419" s="78"/>
      <c r="RCJ419" s="78"/>
      <c r="RCK419" s="78"/>
      <c r="RCL419" s="78"/>
      <c r="RCM419" s="78"/>
      <c r="RCN419" s="78"/>
      <c r="RCO419" s="78"/>
      <c r="RCP419" s="78"/>
      <c r="RCQ419" s="78"/>
      <c r="RCR419" s="78"/>
      <c r="RCS419" s="78"/>
      <c r="RCT419" s="78"/>
      <c r="RCU419" s="78"/>
      <c r="RCV419" s="78"/>
      <c r="RCW419" s="78"/>
      <c r="RCX419" s="78"/>
      <c r="RCY419" s="78"/>
      <c r="RCZ419" s="78"/>
      <c r="RDA419" s="78"/>
      <c r="RDB419" s="78"/>
      <c r="RDC419" s="78"/>
      <c r="RDD419" s="78"/>
      <c r="RDE419" s="78"/>
      <c r="RDF419" s="78"/>
      <c r="RDG419" s="78"/>
      <c r="RDH419" s="78"/>
      <c r="RDI419" s="78"/>
      <c r="RDJ419" s="78"/>
      <c r="RDK419" s="78"/>
      <c r="RDL419" s="78"/>
      <c r="RDM419" s="78"/>
      <c r="RDN419" s="78"/>
      <c r="RDO419" s="78"/>
      <c r="RDP419" s="78"/>
      <c r="RDQ419" s="78"/>
      <c r="RDR419" s="78"/>
      <c r="RDS419" s="78"/>
      <c r="RDT419" s="78"/>
      <c r="RDU419" s="78"/>
      <c r="RDV419" s="78"/>
      <c r="RDW419" s="78"/>
      <c r="RDX419" s="78"/>
      <c r="RDY419" s="78"/>
      <c r="RDZ419" s="78"/>
      <c r="REA419" s="78"/>
      <c r="REB419" s="78"/>
      <c r="REC419" s="78"/>
      <c r="RED419" s="78"/>
      <c r="REE419" s="78"/>
      <c r="REF419" s="78"/>
      <c r="REG419" s="78"/>
      <c r="REH419" s="78"/>
      <c r="REI419" s="78"/>
      <c r="REJ419" s="78"/>
      <c r="REK419" s="78"/>
      <c r="REL419" s="78"/>
      <c r="REM419" s="78"/>
      <c r="REN419" s="78"/>
      <c r="REO419" s="78"/>
      <c r="REP419" s="78"/>
      <c r="REQ419" s="78"/>
      <c r="RER419" s="78"/>
      <c r="RES419" s="78"/>
      <c r="RET419" s="78"/>
      <c r="REU419" s="78"/>
      <c r="REV419" s="78"/>
      <c r="REW419" s="78"/>
      <c r="REX419" s="78"/>
      <c r="REY419" s="78"/>
      <c r="REZ419" s="78"/>
      <c r="RFA419" s="78"/>
      <c r="RFB419" s="78"/>
      <c r="RFC419" s="78"/>
      <c r="RFD419" s="78"/>
      <c r="RFE419" s="78"/>
      <c r="RFF419" s="78"/>
      <c r="RFG419" s="78"/>
      <c r="RFH419" s="78"/>
      <c r="RFI419" s="78"/>
      <c r="RFJ419" s="78"/>
      <c r="RFK419" s="78"/>
      <c r="RFL419" s="78"/>
      <c r="RFM419" s="78"/>
      <c r="RFN419" s="78"/>
      <c r="RFO419" s="78"/>
      <c r="RFP419" s="78"/>
      <c r="RFQ419" s="78"/>
      <c r="RFR419" s="78"/>
      <c r="RFS419" s="78"/>
      <c r="RFT419" s="78"/>
      <c r="RFU419" s="78"/>
      <c r="RFV419" s="78"/>
      <c r="RFW419" s="78"/>
      <c r="RFX419" s="78"/>
      <c r="RFY419" s="78"/>
      <c r="RFZ419" s="78"/>
      <c r="RGA419" s="78"/>
      <c r="RGB419" s="78"/>
      <c r="RGC419" s="78"/>
      <c r="RGD419" s="78"/>
      <c r="RGE419" s="78"/>
      <c r="RGF419" s="78"/>
      <c r="RGG419" s="78"/>
      <c r="RGH419" s="78"/>
      <c r="RGI419" s="78"/>
      <c r="RGJ419" s="78"/>
      <c r="RGK419" s="78"/>
      <c r="RGL419" s="78"/>
      <c r="RGM419" s="78"/>
      <c r="RGN419" s="78"/>
      <c r="RGO419" s="78"/>
      <c r="RGP419" s="78"/>
      <c r="RGQ419" s="78"/>
      <c r="RGR419" s="78"/>
      <c r="RGS419" s="78"/>
      <c r="RGT419" s="78"/>
      <c r="RGU419" s="78"/>
      <c r="RGV419" s="78"/>
      <c r="RGW419" s="78"/>
      <c r="RGX419" s="78"/>
      <c r="RGY419" s="78"/>
      <c r="RGZ419" s="78"/>
      <c r="RHA419" s="78"/>
      <c r="RHB419" s="78"/>
      <c r="RHC419" s="78"/>
      <c r="RHD419" s="78"/>
      <c r="RHE419" s="78"/>
      <c r="RHF419" s="78"/>
      <c r="RHG419" s="78"/>
      <c r="RHH419" s="78"/>
      <c r="RHI419" s="78"/>
      <c r="RHJ419" s="78"/>
      <c r="RHK419" s="78"/>
      <c r="RHL419" s="78"/>
      <c r="RHM419" s="78"/>
      <c r="RHN419" s="78"/>
      <c r="RHO419" s="78"/>
      <c r="RHP419" s="78"/>
      <c r="RHQ419" s="78"/>
      <c r="RHR419" s="78"/>
      <c r="RHS419" s="78"/>
      <c r="RHT419" s="78"/>
      <c r="RHU419" s="78"/>
      <c r="RHV419" s="78"/>
      <c r="RHW419" s="78"/>
      <c r="RHX419" s="78"/>
      <c r="RHY419" s="78"/>
      <c r="RHZ419" s="78"/>
      <c r="RIA419" s="78"/>
      <c r="RIB419" s="78"/>
      <c r="RIC419" s="78"/>
      <c r="RID419" s="78"/>
      <c r="RIE419" s="78"/>
      <c r="RIF419" s="78"/>
      <c r="RIG419" s="78"/>
      <c r="RIH419" s="78"/>
      <c r="RII419" s="78"/>
      <c r="RIJ419" s="78"/>
      <c r="RIK419" s="78"/>
      <c r="RIL419" s="78"/>
      <c r="RIM419" s="78"/>
      <c r="RIN419" s="78"/>
      <c r="RIO419" s="78"/>
      <c r="RIP419" s="78"/>
      <c r="RIQ419" s="78"/>
      <c r="RIR419" s="78"/>
      <c r="RIS419" s="78"/>
      <c r="RIT419" s="78"/>
      <c r="RIU419" s="78"/>
      <c r="RIV419" s="78"/>
      <c r="RIW419" s="78"/>
      <c r="RIX419" s="78"/>
      <c r="RIY419" s="78"/>
      <c r="RIZ419" s="78"/>
      <c r="RJA419" s="78"/>
      <c r="RJB419" s="78"/>
      <c r="RJC419" s="78"/>
      <c r="RJD419" s="78"/>
      <c r="RJE419" s="78"/>
      <c r="RJF419" s="78"/>
      <c r="RJG419" s="78"/>
      <c r="RJH419" s="78"/>
      <c r="RJI419" s="78"/>
      <c r="RJJ419" s="78"/>
      <c r="RJK419" s="78"/>
      <c r="RJL419" s="78"/>
      <c r="RJM419" s="78"/>
      <c r="RJN419" s="78"/>
      <c r="RJO419" s="78"/>
      <c r="RJP419" s="78"/>
      <c r="RJQ419" s="78"/>
      <c r="RJR419" s="78"/>
      <c r="RJS419" s="78"/>
      <c r="RJT419" s="78"/>
      <c r="RJU419" s="78"/>
      <c r="RJV419" s="78"/>
      <c r="RJW419" s="78"/>
      <c r="RJX419" s="78"/>
      <c r="RJY419" s="78"/>
      <c r="RJZ419" s="78"/>
      <c r="RKA419" s="78"/>
      <c r="RKB419" s="78"/>
      <c r="RKC419" s="78"/>
      <c r="RKD419" s="78"/>
      <c r="RKE419" s="78"/>
      <c r="RKF419" s="78"/>
      <c r="RKG419" s="78"/>
      <c r="RKH419" s="78"/>
      <c r="RKI419" s="78"/>
      <c r="RKJ419" s="78"/>
      <c r="RKK419" s="78"/>
      <c r="RKL419" s="78"/>
      <c r="RKM419" s="78"/>
      <c r="RKN419" s="78"/>
      <c r="RKO419" s="78"/>
      <c r="RKP419" s="78"/>
      <c r="RKQ419" s="78"/>
      <c r="RKR419" s="78"/>
      <c r="RKS419" s="78"/>
      <c r="RKT419" s="78"/>
      <c r="RKU419" s="78"/>
      <c r="RKV419" s="78"/>
      <c r="RKW419" s="78"/>
      <c r="RKX419" s="78"/>
      <c r="RKY419" s="78"/>
      <c r="RKZ419" s="78"/>
      <c r="RLA419" s="78"/>
      <c r="RLB419" s="78"/>
      <c r="RLC419" s="78"/>
      <c r="RLD419" s="78"/>
      <c r="RLE419" s="78"/>
      <c r="RLF419" s="78"/>
      <c r="RLG419" s="78"/>
      <c r="RLH419" s="78"/>
      <c r="RLI419" s="78"/>
      <c r="RLJ419" s="78"/>
      <c r="RLK419" s="78"/>
      <c r="RLL419" s="78"/>
      <c r="RLM419" s="78"/>
      <c r="RLN419" s="78"/>
      <c r="RLO419" s="78"/>
      <c r="RLP419" s="78"/>
      <c r="RLQ419" s="78"/>
      <c r="RLR419" s="78"/>
      <c r="RLS419" s="78"/>
      <c r="RLT419" s="78"/>
      <c r="RLU419" s="78"/>
      <c r="RLV419" s="78"/>
      <c r="RLW419" s="78"/>
      <c r="RLX419" s="78"/>
      <c r="RLY419" s="78"/>
      <c r="RLZ419" s="78"/>
      <c r="RMA419" s="78"/>
      <c r="RMB419" s="78"/>
      <c r="RMC419" s="78"/>
      <c r="RMD419" s="78"/>
      <c r="RME419" s="78"/>
      <c r="RMF419" s="78"/>
      <c r="RMG419" s="78"/>
      <c r="RMH419" s="78"/>
      <c r="RMI419" s="78"/>
      <c r="RMJ419" s="78"/>
      <c r="RMK419" s="78"/>
      <c r="RML419" s="78"/>
      <c r="RMM419" s="78"/>
      <c r="RMN419" s="78"/>
      <c r="RMO419" s="78"/>
      <c r="RMP419" s="78"/>
      <c r="RMQ419" s="78"/>
      <c r="RMR419" s="78"/>
      <c r="RMS419" s="78"/>
      <c r="RMT419" s="78"/>
      <c r="RMU419" s="78"/>
      <c r="RMV419" s="78"/>
      <c r="RMW419" s="78"/>
      <c r="RMX419" s="78"/>
      <c r="RMY419" s="78"/>
      <c r="RMZ419" s="78"/>
      <c r="RNA419" s="78"/>
      <c r="RNB419" s="78"/>
      <c r="RNC419" s="78"/>
      <c r="RND419" s="78"/>
      <c r="RNE419" s="78"/>
      <c r="RNF419" s="78"/>
      <c r="RNG419" s="78"/>
      <c r="RNH419" s="78"/>
      <c r="RNI419" s="78"/>
      <c r="RNJ419" s="78"/>
      <c r="RNK419" s="78"/>
      <c r="RNL419" s="78"/>
      <c r="RNM419" s="78"/>
      <c r="RNN419" s="78"/>
      <c r="RNO419" s="78"/>
      <c r="RNP419" s="78"/>
      <c r="RNQ419" s="78"/>
      <c r="RNR419" s="78"/>
      <c r="RNS419" s="78"/>
      <c r="RNT419" s="78"/>
      <c r="RNU419" s="78"/>
      <c r="RNV419" s="78"/>
      <c r="RNW419" s="78"/>
      <c r="RNX419" s="78"/>
      <c r="RNY419" s="78"/>
      <c r="RNZ419" s="78"/>
      <c r="ROA419" s="78"/>
      <c r="ROB419" s="78"/>
      <c r="ROC419" s="78"/>
      <c r="ROD419" s="78"/>
      <c r="ROE419" s="78"/>
      <c r="ROF419" s="78"/>
      <c r="ROG419" s="78"/>
      <c r="ROH419" s="78"/>
      <c r="ROI419" s="78"/>
      <c r="ROJ419" s="78"/>
      <c r="ROK419" s="78"/>
      <c r="ROL419" s="78"/>
      <c r="ROM419" s="78"/>
      <c r="RON419" s="78"/>
      <c r="ROO419" s="78"/>
      <c r="ROP419" s="78"/>
      <c r="ROQ419" s="78"/>
      <c r="ROR419" s="78"/>
      <c r="ROS419" s="78"/>
      <c r="ROT419" s="78"/>
      <c r="ROU419" s="78"/>
      <c r="ROV419" s="78"/>
      <c r="ROW419" s="78"/>
      <c r="ROX419" s="78"/>
      <c r="ROY419" s="78"/>
      <c r="ROZ419" s="78"/>
      <c r="RPA419" s="78"/>
      <c r="RPB419" s="78"/>
      <c r="RPC419" s="78"/>
      <c r="RPD419" s="78"/>
      <c r="RPE419" s="78"/>
      <c r="RPF419" s="78"/>
      <c r="RPG419" s="78"/>
      <c r="RPH419" s="78"/>
      <c r="RPI419" s="78"/>
      <c r="RPJ419" s="78"/>
      <c r="RPK419" s="78"/>
      <c r="RPL419" s="78"/>
      <c r="RPM419" s="78"/>
      <c r="RPN419" s="78"/>
      <c r="RPO419" s="78"/>
      <c r="RPP419" s="78"/>
      <c r="RPQ419" s="78"/>
      <c r="RPR419" s="78"/>
      <c r="RPS419" s="78"/>
      <c r="RPT419" s="78"/>
      <c r="RPU419" s="78"/>
      <c r="RPV419" s="78"/>
      <c r="RPW419" s="78"/>
      <c r="RPX419" s="78"/>
      <c r="RPY419" s="78"/>
      <c r="RPZ419" s="78"/>
      <c r="RQA419" s="78"/>
      <c r="RQB419" s="78"/>
      <c r="RQC419" s="78"/>
      <c r="RQD419" s="78"/>
      <c r="RQE419" s="78"/>
      <c r="RQF419" s="78"/>
      <c r="RQG419" s="78"/>
      <c r="RQH419" s="78"/>
      <c r="RQI419" s="78"/>
      <c r="RQJ419" s="78"/>
      <c r="RQK419" s="78"/>
      <c r="RQL419" s="78"/>
      <c r="RQM419" s="78"/>
      <c r="RQN419" s="78"/>
      <c r="RQO419" s="78"/>
      <c r="RQP419" s="78"/>
      <c r="RQQ419" s="78"/>
      <c r="RQR419" s="78"/>
      <c r="RQS419" s="78"/>
      <c r="RQT419" s="78"/>
      <c r="RQU419" s="78"/>
      <c r="RQV419" s="78"/>
      <c r="RQW419" s="78"/>
      <c r="RQX419" s="78"/>
      <c r="RQY419" s="78"/>
      <c r="RQZ419" s="78"/>
      <c r="RRA419" s="78"/>
      <c r="RRB419" s="78"/>
      <c r="RRC419" s="78"/>
      <c r="RRD419" s="78"/>
      <c r="RRE419" s="78"/>
      <c r="RRF419" s="78"/>
      <c r="RRG419" s="78"/>
      <c r="RRH419" s="78"/>
      <c r="RRI419" s="78"/>
      <c r="RRJ419" s="78"/>
      <c r="RRK419" s="78"/>
      <c r="RRL419" s="78"/>
      <c r="RRM419" s="78"/>
      <c r="RRN419" s="78"/>
      <c r="RRO419" s="78"/>
      <c r="RRP419" s="78"/>
      <c r="RRQ419" s="78"/>
      <c r="RRR419" s="78"/>
      <c r="RRS419" s="78"/>
      <c r="RRT419" s="78"/>
      <c r="RRU419" s="78"/>
      <c r="RRV419" s="78"/>
      <c r="RRW419" s="78"/>
      <c r="RRX419" s="78"/>
      <c r="RRY419" s="78"/>
      <c r="RRZ419" s="78"/>
      <c r="RSA419" s="78"/>
      <c r="RSB419" s="78"/>
      <c r="RSC419" s="78"/>
      <c r="RSD419" s="78"/>
      <c r="RSE419" s="78"/>
      <c r="RSF419" s="78"/>
      <c r="RSG419" s="78"/>
      <c r="RSH419" s="78"/>
      <c r="RSI419" s="78"/>
      <c r="RSJ419" s="78"/>
      <c r="RSK419" s="78"/>
      <c r="RSL419" s="78"/>
      <c r="RSM419" s="78"/>
      <c r="RSN419" s="78"/>
      <c r="RSO419" s="78"/>
      <c r="RSP419" s="78"/>
      <c r="RSQ419" s="78"/>
      <c r="RSR419" s="78"/>
      <c r="RSS419" s="78"/>
      <c r="RST419" s="78"/>
      <c r="RSU419" s="78"/>
      <c r="RSV419" s="78"/>
      <c r="RSW419" s="78"/>
      <c r="RSX419" s="78"/>
      <c r="RSY419" s="78"/>
      <c r="RSZ419" s="78"/>
      <c r="RTA419" s="78"/>
      <c r="RTB419" s="78"/>
      <c r="RTC419" s="78"/>
      <c r="RTD419" s="78"/>
      <c r="RTE419" s="78"/>
      <c r="RTF419" s="78"/>
      <c r="RTG419" s="78"/>
      <c r="RTH419" s="78"/>
      <c r="RTI419" s="78"/>
      <c r="RTJ419" s="78"/>
      <c r="RTK419" s="78"/>
      <c r="RTL419" s="78"/>
      <c r="RTM419" s="78"/>
      <c r="RTN419" s="78"/>
      <c r="RTO419" s="78"/>
      <c r="RTP419" s="78"/>
      <c r="RTQ419" s="78"/>
      <c r="RTR419" s="78"/>
      <c r="RTS419" s="78"/>
      <c r="RTT419" s="78"/>
      <c r="RTU419" s="78"/>
      <c r="RTV419" s="78"/>
      <c r="RTW419" s="78"/>
      <c r="RTX419" s="78"/>
      <c r="RTY419" s="78"/>
      <c r="RTZ419" s="78"/>
      <c r="RUA419" s="78"/>
      <c r="RUB419" s="78"/>
      <c r="RUC419" s="78"/>
      <c r="RUD419" s="78"/>
      <c r="RUE419" s="78"/>
      <c r="RUF419" s="78"/>
      <c r="RUG419" s="78"/>
      <c r="RUH419" s="78"/>
      <c r="RUI419" s="78"/>
      <c r="RUJ419" s="78"/>
      <c r="RUK419" s="78"/>
      <c r="RUL419" s="78"/>
      <c r="RUM419" s="78"/>
      <c r="RUN419" s="78"/>
      <c r="RUO419" s="78"/>
      <c r="RUP419" s="78"/>
      <c r="RUQ419" s="78"/>
      <c r="RUR419" s="78"/>
      <c r="RUS419" s="78"/>
      <c r="RUT419" s="78"/>
      <c r="RUU419" s="78"/>
      <c r="RUV419" s="78"/>
      <c r="RUW419" s="78"/>
      <c r="RUX419" s="78"/>
      <c r="RUY419" s="78"/>
      <c r="RUZ419" s="78"/>
      <c r="RVA419" s="78"/>
      <c r="RVB419" s="78"/>
      <c r="RVC419" s="78"/>
      <c r="RVD419" s="78"/>
      <c r="RVE419" s="78"/>
      <c r="RVF419" s="78"/>
      <c r="RVG419" s="78"/>
      <c r="RVH419" s="78"/>
      <c r="RVI419" s="78"/>
      <c r="RVJ419" s="78"/>
      <c r="RVK419" s="78"/>
      <c r="RVL419" s="78"/>
      <c r="RVM419" s="78"/>
      <c r="RVN419" s="78"/>
      <c r="RVO419" s="78"/>
      <c r="RVP419" s="78"/>
      <c r="RVQ419" s="78"/>
      <c r="RVR419" s="78"/>
      <c r="RVS419" s="78"/>
      <c r="RVT419" s="78"/>
      <c r="RVU419" s="78"/>
      <c r="RVV419" s="78"/>
      <c r="RVW419" s="78"/>
      <c r="RVX419" s="78"/>
      <c r="RVY419" s="78"/>
      <c r="RVZ419" s="78"/>
      <c r="RWA419" s="78"/>
      <c r="RWB419" s="78"/>
      <c r="RWC419" s="78"/>
      <c r="RWD419" s="78"/>
      <c r="RWE419" s="78"/>
      <c r="RWF419" s="78"/>
      <c r="RWG419" s="78"/>
      <c r="RWH419" s="78"/>
      <c r="RWI419" s="78"/>
      <c r="RWJ419" s="78"/>
      <c r="RWK419" s="78"/>
      <c r="RWL419" s="78"/>
      <c r="RWM419" s="78"/>
      <c r="RWN419" s="78"/>
      <c r="RWO419" s="78"/>
      <c r="RWP419" s="78"/>
      <c r="RWQ419" s="78"/>
      <c r="RWR419" s="78"/>
      <c r="RWS419" s="78"/>
      <c r="RWT419" s="78"/>
      <c r="RWU419" s="78"/>
      <c r="RWV419" s="78"/>
      <c r="RWW419" s="78"/>
      <c r="RWX419" s="78"/>
      <c r="RWY419" s="78"/>
      <c r="RWZ419" s="78"/>
      <c r="RXA419" s="78"/>
      <c r="RXB419" s="78"/>
      <c r="RXC419" s="78"/>
      <c r="RXD419" s="78"/>
      <c r="RXE419" s="78"/>
      <c r="RXF419" s="78"/>
      <c r="RXG419" s="78"/>
      <c r="RXH419" s="78"/>
      <c r="RXI419" s="78"/>
      <c r="RXJ419" s="78"/>
      <c r="RXK419" s="78"/>
      <c r="RXL419" s="78"/>
      <c r="RXM419" s="78"/>
      <c r="RXN419" s="78"/>
      <c r="RXO419" s="78"/>
      <c r="RXP419" s="78"/>
      <c r="RXQ419" s="78"/>
      <c r="RXR419" s="78"/>
      <c r="RXS419" s="78"/>
      <c r="RXT419" s="78"/>
      <c r="RXU419" s="78"/>
      <c r="RXV419" s="78"/>
      <c r="RXW419" s="78"/>
      <c r="RXX419" s="78"/>
      <c r="RXY419" s="78"/>
      <c r="RXZ419" s="78"/>
      <c r="RYA419" s="78"/>
      <c r="RYB419" s="78"/>
      <c r="RYC419" s="78"/>
      <c r="RYD419" s="78"/>
      <c r="RYE419" s="78"/>
      <c r="RYF419" s="78"/>
      <c r="RYG419" s="78"/>
      <c r="RYH419" s="78"/>
      <c r="RYI419" s="78"/>
      <c r="RYJ419" s="78"/>
      <c r="RYK419" s="78"/>
      <c r="RYL419" s="78"/>
      <c r="RYM419" s="78"/>
      <c r="RYN419" s="78"/>
      <c r="RYO419" s="78"/>
      <c r="RYP419" s="78"/>
      <c r="RYQ419" s="78"/>
      <c r="RYR419" s="78"/>
      <c r="RYS419" s="78"/>
      <c r="RYT419" s="78"/>
      <c r="RYU419" s="78"/>
      <c r="RYV419" s="78"/>
      <c r="RYW419" s="78"/>
      <c r="RYX419" s="78"/>
      <c r="RYY419" s="78"/>
      <c r="RYZ419" s="78"/>
      <c r="RZA419" s="78"/>
      <c r="RZB419" s="78"/>
      <c r="RZC419" s="78"/>
      <c r="RZD419" s="78"/>
      <c r="RZE419" s="78"/>
      <c r="RZF419" s="78"/>
      <c r="RZG419" s="78"/>
      <c r="RZH419" s="78"/>
      <c r="RZI419" s="78"/>
      <c r="RZJ419" s="78"/>
      <c r="RZK419" s="78"/>
      <c r="RZL419" s="78"/>
      <c r="RZM419" s="78"/>
      <c r="RZN419" s="78"/>
      <c r="RZO419" s="78"/>
      <c r="RZP419" s="78"/>
      <c r="RZQ419" s="78"/>
      <c r="RZR419" s="78"/>
      <c r="RZS419" s="78"/>
      <c r="RZT419" s="78"/>
      <c r="RZU419" s="78"/>
      <c r="RZV419" s="78"/>
      <c r="RZW419" s="78"/>
      <c r="RZX419" s="78"/>
      <c r="RZY419" s="78"/>
      <c r="RZZ419" s="78"/>
      <c r="SAA419" s="78"/>
      <c r="SAB419" s="78"/>
      <c r="SAC419" s="78"/>
      <c r="SAD419" s="78"/>
      <c r="SAE419" s="78"/>
      <c r="SAF419" s="78"/>
      <c r="SAG419" s="78"/>
      <c r="SAH419" s="78"/>
      <c r="SAI419" s="78"/>
      <c r="SAJ419" s="78"/>
      <c r="SAK419" s="78"/>
      <c r="SAL419" s="78"/>
      <c r="SAM419" s="78"/>
      <c r="SAN419" s="78"/>
      <c r="SAO419" s="78"/>
      <c r="SAP419" s="78"/>
      <c r="SAQ419" s="78"/>
      <c r="SAR419" s="78"/>
      <c r="SAS419" s="78"/>
      <c r="SAT419" s="78"/>
      <c r="SAU419" s="78"/>
      <c r="SAV419" s="78"/>
      <c r="SAW419" s="78"/>
      <c r="SAX419" s="78"/>
      <c r="SAY419" s="78"/>
      <c r="SAZ419" s="78"/>
      <c r="SBA419" s="78"/>
      <c r="SBB419" s="78"/>
      <c r="SBC419" s="78"/>
      <c r="SBD419" s="78"/>
      <c r="SBE419" s="78"/>
      <c r="SBF419" s="78"/>
      <c r="SBG419" s="78"/>
      <c r="SBH419" s="78"/>
      <c r="SBI419" s="78"/>
      <c r="SBJ419" s="78"/>
      <c r="SBK419" s="78"/>
      <c r="SBL419" s="78"/>
      <c r="SBM419" s="78"/>
      <c r="SBN419" s="78"/>
      <c r="SBO419" s="78"/>
      <c r="SBP419" s="78"/>
      <c r="SBQ419" s="78"/>
      <c r="SBR419" s="78"/>
      <c r="SBS419" s="78"/>
      <c r="SBT419" s="78"/>
      <c r="SBU419" s="78"/>
      <c r="SBV419" s="78"/>
      <c r="SBW419" s="78"/>
      <c r="SBX419" s="78"/>
      <c r="SBY419" s="78"/>
      <c r="SBZ419" s="78"/>
      <c r="SCA419" s="78"/>
      <c r="SCB419" s="78"/>
      <c r="SCC419" s="78"/>
      <c r="SCD419" s="78"/>
      <c r="SCE419" s="78"/>
      <c r="SCF419" s="78"/>
      <c r="SCG419" s="78"/>
      <c r="SCH419" s="78"/>
      <c r="SCI419" s="78"/>
      <c r="SCJ419" s="78"/>
      <c r="SCK419" s="78"/>
      <c r="SCL419" s="78"/>
      <c r="SCM419" s="78"/>
      <c r="SCN419" s="78"/>
      <c r="SCO419" s="78"/>
      <c r="SCP419" s="78"/>
      <c r="SCQ419" s="78"/>
      <c r="SCR419" s="78"/>
      <c r="SCS419" s="78"/>
      <c r="SCT419" s="78"/>
      <c r="SCU419" s="78"/>
      <c r="SCV419" s="78"/>
      <c r="SCW419" s="78"/>
      <c r="SCX419" s="78"/>
      <c r="SCY419" s="78"/>
      <c r="SCZ419" s="78"/>
      <c r="SDA419" s="78"/>
      <c r="SDB419" s="78"/>
      <c r="SDC419" s="78"/>
      <c r="SDD419" s="78"/>
      <c r="SDE419" s="78"/>
      <c r="SDF419" s="78"/>
      <c r="SDG419" s="78"/>
      <c r="SDH419" s="78"/>
      <c r="SDI419" s="78"/>
      <c r="SDJ419" s="78"/>
      <c r="SDK419" s="78"/>
      <c r="SDL419" s="78"/>
      <c r="SDM419" s="78"/>
      <c r="SDN419" s="78"/>
      <c r="SDO419" s="78"/>
      <c r="SDP419" s="78"/>
      <c r="SDQ419" s="78"/>
      <c r="SDR419" s="78"/>
      <c r="SDS419" s="78"/>
      <c r="SDT419" s="78"/>
      <c r="SDU419" s="78"/>
      <c r="SDV419" s="78"/>
      <c r="SDW419" s="78"/>
      <c r="SDX419" s="78"/>
      <c r="SDY419" s="78"/>
      <c r="SDZ419" s="78"/>
      <c r="SEA419" s="78"/>
      <c r="SEB419" s="78"/>
      <c r="SEC419" s="78"/>
      <c r="SED419" s="78"/>
      <c r="SEE419" s="78"/>
      <c r="SEF419" s="78"/>
      <c r="SEG419" s="78"/>
      <c r="SEH419" s="78"/>
      <c r="SEI419" s="78"/>
      <c r="SEJ419" s="78"/>
      <c r="SEK419" s="78"/>
      <c r="SEL419" s="78"/>
      <c r="SEM419" s="78"/>
      <c r="SEN419" s="78"/>
      <c r="SEO419" s="78"/>
      <c r="SEP419" s="78"/>
      <c r="SEQ419" s="78"/>
      <c r="SER419" s="78"/>
      <c r="SES419" s="78"/>
      <c r="SET419" s="78"/>
      <c r="SEU419" s="78"/>
      <c r="SEV419" s="78"/>
      <c r="SEW419" s="78"/>
      <c r="SEX419" s="78"/>
      <c r="SEY419" s="78"/>
      <c r="SEZ419" s="78"/>
      <c r="SFA419" s="78"/>
      <c r="SFB419" s="78"/>
      <c r="SFC419" s="78"/>
      <c r="SFD419" s="78"/>
      <c r="SFE419" s="78"/>
      <c r="SFF419" s="78"/>
      <c r="SFG419" s="78"/>
      <c r="SFH419" s="78"/>
      <c r="SFI419" s="78"/>
      <c r="SFJ419" s="78"/>
      <c r="SFK419" s="78"/>
      <c r="SFL419" s="78"/>
      <c r="SFM419" s="78"/>
      <c r="SFN419" s="78"/>
      <c r="SFO419" s="78"/>
      <c r="SFP419" s="78"/>
      <c r="SFQ419" s="78"/>
      <c r="SFR419" s="78"/>
      <c r="SFS419" s="78"/>
      <c r="SFT419" s="78"/>
      <c r="SFU419" s="78"/>
      <c r="SFV419" s="78"/>
      <c r="SFW419" s="78"/>
      <c r="SFX419" s="78"/>
      <c r="SFY419" s="78"/>
      <c r="SFZ419" s="78"/>
      <c r="SGA419" s="78"/>
      <c r="SGB419" s="78"/>
      <c r="SGC419" s="78"/>
      <c r="SGD419" s="78"/>
      <c r="SGE419" s="78"/>
      <c r="SGF419" s="78"/>
      <c r="SGG419" s="78"/>
      <c r="SGH419" s="78"/>
      <c r="SGI419" s="78"/>
      <c r="SGJ419" s="78"/>
      <c r="SGK419" s="78"/>
      <c r="SGL419" s="78"/>
      <c r="SGM419" s="78"/>
      <c r="SGN419" s="78"/>
      <c r="SGO419" s="78"/>
      <c r="SGP419" s="78"/>
      <c r="SGQ419" s="78"/>
      <c r="SGR419" s="78"/>
      <c r="SGS419" s="78"/>
      <c r="SGT419" s="78"/>
      <c r="SGU419" s="78"/>
      <c r="SGV419" s="78"/>
      <c r="SGW419" s="78"/>
      <c r="SGX419" s="78"/>
      <c r="SGY419" s="78"/>
      <c r="SGZ419" s="78"/>
      <c r="SHA419" s="78"/>
      <c r="SHB419" s="78"/>
      <c r="SHC419" s="78"/>
      <c r="SHD419" s="78"/>
      <c r="SHE419" s="78"/>
      <c r="SHF419" s="78"/>
      <c r="SHG419" s="78"/>
      <c r="SHH419" s="78"/>
      <c r="SHI419" s="78"/>
      <c r="SHJ419" s="78"/>
      <c r="SHK419" s="78"/>
      <c r="SHL419" s="78"/>
      <c r="SHM419" s="78"/>
      <c r="SHN419" s="78"/>
      <c r="SHO419" s="78"/>
      <c r="SHP419" s="78"/>
      <c r="SHQ419" s="78"/>
      <c r="SHR419" s="78"/>
      <c r="SHS419" s="78"/>
      <c r="SHT419" s="78"/>
      <c r="SHU419" s="78"/>
      <c r="SHV419" s="78"/>
      <c r="SHW419" s="78"/>
      <c r="SHX419" s="78"/>
      <c r="SHY419" s="78"/>
      <c r="SHZ419" s="78"/>
      <c r="SIA419" s="78"/>
      <c r="SIB419" s="78"/>
      <c r="SIC419" s="78"/>
      <c r="SID419" s="78"/>
      <c r="SIE419" s="78"/>
      <c r="SIF419" s="78"/>
      <c r="SIG419" s="78"/>
      <c r="SIH419" s="78"/>
      <c r="SII419" s="78"/>
      <c r="SIJ419" s="78"/>
      <c r="SIK419" s="78"/>
      <c r="SIL419" s="78"/>
      <c r="SIM419" s="78"/>
      <c r="SIN419" s="78"/>
      <c r="SIO419" s="78"/>
      <c r="SIP419" s="78"/>
      <c r="SIQ419" s="78"/>
      <c r="SIR419" s="78"/>
      <c r="SIS419" s="78"/>
      <c r="SIT419" s="78"/>
      <c r="SIU419" s="78"/>
      <c r="SIV419" s="78"/>
      <c r="SIW419" s="78"/>
      <c r="SIX419" s="78"/>
      <c r="SIY419" s="78"/>
      <c r="SIZ419" s="78"/>
      <c r="SJA419" s="78"/>
      <c r="SJB419" s="78"/>
      <c r="SJC419" s="78"/>
      <c r="SJD419" s="78"/>
      <c r="SJE419" s="78"/>
      <c r="SJF419" s="78"/>
      <c r="SJG419" s="78"/>
      <c r="SJH419" s="78"/>
      <c r="SJI419" s="78"/>
      <c r="SJJ419" s="78"/>
      <c r="SJK419" s="78"/>
      <c r="SJL419" s="78"/>
      <c r="SJM419" s="78"/>
      <c r="SJN419" s="78"/>
      <c r="SJO419" s="78"/>
      <c r="SJP419" s="78"/>
      <c r="SJQ419" s="78"/>
      <c r="SJR419" s="78"/>
      <c r="SJS419" s="78"/>
      <c r="SJT419" s="78"/>
      <c r="SJU419" s="78"/>
      <c r="SJV419" s="78"/>
      <c r="SJW419" s="78"/>
      <c r="SJX419" s="78"/>
      <c r="SJY419" s="78"/>
      <c r="SJZ419" s="78"/>
      <c r="SKA419" s="78"/>
      <c r="SKB419" s="78"/>
      <c r="SKC419" s="78"/>
      <c r="SKD419" s="78"/>
      <c r="SKE419" s="78"/>
      <c r="SKF419" s="78"/>
      <c r="SKG419" s="78"/>
      <c r="SKH419" s="78"/>
      <c r="SKI419" s="78"/>
      <c r="SKJ419" s="78"/>
      <c r="SKK419" s="78"/>
      <c r="SKL419" s="78"/>
      <c r="SKM419" s="78"/>
      <c r="SKN419" s="78"/>
      <c r="SKO419" s="78"/>
      <c r="SKP419" s="78"/>
      <c r="SKQ419" s="78"/>
      <c r="SKR419" s="78"/>
      <c r="SKS419" s="78"/>
      <c r="SKT419" s="78"/>
      <c r="SKU419" s="78"/>
      <c r="SKV419" s="78"/>
      <c r="SKW419" s="78"/>
      <c r="SKX419" s="78"/>
      <c r="SKY419" s="78"/>
      <c r="SKZ419" s="78"/>
      <c r="SLA419" s="78"/>
      <c r="SLB419" s="78"/>
      <c r="SLC419" s="78"/>
      <c r="SLD419" s="78"/>
      <c r="SLE419" s="78"/>
      <c r="SLF419" s="78"/>
      <c r="SLG419" s="78"/>
      <c r="SLH419" s="78"/>
      <c r="SLI419" s="78"/>
      <c r="SLJ419" s="78"/>
      <c r="SLK419" s="78"/>
      <c r="SLL419" s="78"/>
      <c r="SLM419" s="78"/>
      <c r="SLN419" s="78"/>
      <c r="SLO419" s="78"/>
      <c r="SLP419" s="78"/>
      <c r="SLQ419" s="78"/>
      <c r="SLR419" s="78"/>
      <c r="SLS419" s="78"/>
      <c r="SLT419" s="78"/>
      <c r="SLU419" s="78"/>
      <c r="SLV419" s="78"/>
      <c r="SLW419" s="78"/>
      <c r="SLX419" s="78"/>
      <c r="SLY419" s="78"/>
      <c r="SLZ419" s="78"/>
      <c r="SMA419" s="78"/>
      <c r="SMB419" s="78"/>
      <c r="SMC419" s="78"/>
      <c r="SMD419" s="78"/>
      <c r="SME419" s="78"/>
      <c r="SMF419" s="78"/>
      <c r="SMG419" s="78"/>
      <c r="SMH419" s="78"/>
      <c r="SMI419" s="78"/>
      <c r="SMJ419" s="78"/>
      <c r="SMK419" s="78"/>
      <c r="SML419" s="78"/>
      <c r="SMM419" s="78"/>
      <c r="SMN419" s="78"/>
      <c r="SMO419" s="78"/>
      <c r="SMP419" s="78"/>
      <c r="SMQ419" s="78"/>
      <c r="SMR419" s="78"/>
      <c r="SMS419" s="78"/>
      <c r="SMT419" s="78"/>
      <c r="SMU419" s="78"/>
      <c r="SMV419" s="78"/>
      <c r="SMW419" s="78"/>
      <c r="SMX419" s="78"/>
      <c r="SMY419" s="78"/>
      <c r="SMZ419" s="78"/>
      <c r="SNA419" s="78"/>
      <c r="SNB419" s="78"/>
      <c r="SNC419" s="78"/>
      <c r="SND419" s="78"/>
      <c r="SNE419" s="78"/>
      <c r="SNF419" s="78"/>
      <c r="SNG419" s="78"/>
      <c r="SNH419" s="78"/>
      <c r="SNI419" s="78"/>
      <c r="SNJ419" s="78"/>
      <c r="SNK419" s="78"/>
      <c r="SNL419" s="78"/>
      <c r="SNM419" s="78"/>
      <c r="SNN419" s="78"/>
      <c r="SNO419" s="78"/>
      <c r="SNP419" s="78"/>
      <c r="SNQ419" s="78"/>
      <c r="SNR419" s="78"/>
      <c r="SNS419" s="78"/>
      <c r="SNT419" s="78"/>
      <c r="SNU419" s="78"/>
      <c r="SNV419" s="78"/>
      <c r="SNW419" s="78"/>
      <c r="SNX419" s="78"/>
      <c r="SNY419" s="78"/>
      <c r="SNZ419" s="78"/>
      <c r="SOA419" s="78"/>
      <c r="SOB419" s="78"/>
      <c r="SOC419" s="78"/>
      <c r="SOD419" s="78"/>
      <c r="SOE419" s="78"/>
      <c r="SOF419" s="78"/>
      <c r="SOG419" s="78"/>
      <c r="SOH419" s="78"/>
      <c r="SOI419" s="78"/>
      <c r="SOJ419" s="78"/>
      <c r="SOK419" s="78"/>
      <c r="SOL419" s="78"/>
      <c r="SOM419" s="78"/>
      <c r="SON419" s="78"/>
      <c r="SOO419" s="78"/>
      <c r="SOP419" s="78"/>
      <c r="SOQ419" s="78"/>
      <c r="SOR419" s="78"/>
      <c r="SOS419" s="78"/>
      <c r="SOT419" s="78"/>
      <c r="SOU419" s="78"/>
      <c r="SOV419" s="78"/>
      <c r="SOW419" s="78"/>
      <c r="SOX419" s="78"/>
      <c r="SOY419" s="78"/>
      <c r="SOZ419" s="78"/>
      <c r="SPA419" s="78"/>
      <c r="SPB419" s="78"/>
      <c r="SPC419" s="78"/>
      <c r="SPD419" s="78"/>
      <c r="SPE419" s="78"/>
      <c r="SPF419" s="78"/>
      <c r="SPG419" s="78"/>
      <c r="SPH419" s="78"/>
      <c r="SPI419" s="78"/>
      <c r="SPJ419" s="78"/>
      <c r="SPK419" s="78"/>
      <c r="SPL419" s="78"/>
      <c r="SPM419" s="78"/>
      <c r="SPN419" s="78"/>
      <c r="SPO419" s="78"/>
      <c r="SPP419" s="78"/>
      <c r="SPQ419" s="78"/>
      <c r="SPR419" s="78"/>
      <c r="SPS419" s="78"/>
      <c r="SPT419" s="78"/>
      <c r="SPU419" s="78"/>
      <c r="SPV419" s="78"/>
      <c r="SPW419" s="78"/>
      <c r="SPX419" s="78"/>
      <c r="SPY419" s="78"/>
      <c r="SPZ419" s="78"/>
      <c r="SQA419" s="78"/>
      <c r="SQB419" s="78"/>
      <c r="SQC419" s="78"/>
      <c r="SQD419" s="78"/>
      <c r="SQE419" s="78"/>
      <c r="SQF419" s="78"/>
      <c r="SQG419" s="78"/>
      <c r="SQH419" s="78"/>
      <c r="SQI419" s="78"/>
      <c r="SQJ419" s="78"/>
      <c r="SQK419" s="78"/>
      <c r="SQL419" s="78"/>
      <c r="SQM419" s="78"/>
      <c r="SQN419" s="78"/>
      <c r="SQO419" s="78"/>
      <c r="SQP419" s="78"/>
      <c r="SQQ419" s="78"/>
      <c r="SQR419" s="78"/>
      <c r="SQS419" s="78"/>
      <c r="SQT419" s="78"/>
      <c r="SQU419" s="78"/>
      <c r="SQV419" s="78"/>
      <c r="SQW419" s="78"/>
      <c r="SQX419" s="78"/>
      <c r="SQY419" s="78"/>
      <c r="SQZ419" s="78"/>
      <c r="SRA419" s="78"/>
      <c r="SRB419" s="78"/>
      <c r="SRC419" s="78"/>
      <c r="SRD419" s="78"/>
      <c r="SRE419" s="78"/>
      <c r="SRF419" s="78"/>
      <c r="SRG419" s="78"/>
      <c r="SRH419" s="78"/>
      <c r="SRI419" s="78"/>
      <c r="SRJ419" s="78"/>
      <c r="SRK419" s="78"/>
      <c r="SRL419" s="78"/>
      <c r="SRM419" s="78"/>
      <c r="SRN419" s="78"/>
      <c r="SRO419" s="78"/>
      <c r="SRP419" s="78"/>
      <c r="SRQ419" s="78"/>
      <c r="SRR419" s="78"/>
      <c r="SRS419" s="78"/>
      <c r="SRT419" s="78"/>
      <c r="SRU419" s="78"/>
      <c r="SRV419" s="78"/>
      <c r="SRW419" s="78"/>
      <c r="SRX419" s="78"/>
      <c r="SRY419" s="78"/>
      <c r="SRZ419" s="78"/>
      <c r="SSA419" s="78"/>
      <c r="SSB419" s="78"/>
      <c r="SSC419" s="78"/>
      <c r="SSD419" s="78"/>
      <c r="SSE419" s="78"/>
      <c r="SSF419" s="78"/>
      <c r="SSG419" s="78"/>
      <c r="SSH419" s="78"/>
      <c r="SSI419" s="78"/>
      <c r="SSJ419" s="78"/>
      <c r="SSK419" s="78"/>
      <c r="SSL419" s="78"/>
      <c r="SSM419" s="78"/>
      <c r="SSN419" s="78"/>
      <c r="SSO419" s="78"/>
      <c r="SSP419" s="78"/>
      <c r="SSQ419" s="78"/>
      <c r="SSR419" s="78"/>
      <c r="SSS419" s="78"/>
      <c r="SST419" s="78"/>
      <c r="SSU419" s="78"/>
      <c r="SSV419" s="78"/>
      <c r="SSW419" s="78"/>
      <c r="SSX419" s="78"/>
      <c r="SSY419" s="78"/>
      <c r="SSZ419" s="78"/>
      <c r="STA419" s="78"/>
      <c r="STB419" s="78"/>
      <c r="STC419" s="78"/>
      <c r="STD419" s="78"/>
      <c r="STE419" s="78"/>
      <c r="STF419" s="78"/>
      <c r="STG419" s="78"/>
      <c r="STH419" s="78"/>
      <c r="STI419" s="78"/>
      <c r="STJ419" s="78"/>
      <c r="STK419" s="78"/>
      <c r="STL419" s="78"/>
      <c r="STM419" s="78"/>
      <c r="STN419" s="78"/>
      <c r="STO419" s="78"/>
      <c r="STP419" s="78"/>
      <c r="STQ419" s="78"/>
      <c r="STR419" s="78"/>
      <c r="STS419" s="78"/>
      <c r="STT419" s="78"/>
      <c r="STU419" s="78"/>
      <c r="STV419" s="78"/>
      <c r="STW419" s="78"/>
      <c r="STX419" s="78"/>
      <c r="STY419" s="78"/>
      <c r="STZ419" s="78"/>
      <c r="SUA419" s="78"/>
      <c r="SUB419" s="78"/>
      <c r="SUC419" s="78"/>
      <c r="SUD419" s="78"/>
      <c r="SUE419" s="78"/>
      <c r="SUF419" s="78"/>
      <c r="SUG419" s="78"/>
      <c r="SUH419" s="78"/>
      <c r="SUI419" s="78"/>
      <c r="SUJ419" s="78"/>
      <c r="SUK419" s="78"/>
      <c r="SUL419" s="78"/>
      <c r="SUM419" s="78"/>
      <c r="SUN419" s="78"/>
      <c r="SUO419" s="78"/>
      <c r="SUP419" s="78"/>
      <c r="SUQ419" s="78"/>
      <c r="SUR419" s="78"/>
      <c r="SUS419" s="78"/>
      <c r="SUT419" s="78"/>
      <c r="SUU419" s="78"/>
      <c r="SUV419" s="78"/>
      <c r="SUW419" s="78"/>
      <c r="SUX419" s="78"/>
      <c r="SUY419" s="78"/>
      <c r="SUZ419" s="78"/>
      <c r="SVA419" s="78"/>
      <c r="SVB419" s="78"/>
      <c r="SVC419" s="78"/>
      <c r="SVD419" s="78"/>
      <c r="SVE419" s="78"/>
      <c r="SVF419" s="78"/>
      <c r="SVG419" s="78"/>
      <c r="SVH419" s="78"/>
      <c r="SVI419" s="78"/>
      <c r="SVJ419" s="78"/>
      <c r="SVK419" s="78"/>
      <c r="SVL419" s="78"/>
      <c r="SVM419" s="78"/>
      <c r="SVN419" s="78"/>
      <c r="SVO419" s="78"/>
      <c r="SVP419" s="78"/>
      <c r="SVQ419" s="78"/>
      <c r="SVR419" s="78"/>
      <c r="SVS419" s="78"/>
      <c r="SVT419" s="78"/>
      <c r="SVU419" s="78"/>
      <c r="SVV419" s="78"/>
      <c r="SVW419" s="78"/>
      <c r="SVX419" s="78"/>
      <c r="SVY419" s="78"/>
      <c r="SVZ419" s="78"/>
      <c r="SWA419" s="78"/>
      <c r="SWB419" s="78"/>
      <c r="SWC419" s="78"/>
      <c r="SWD419" s="78"/>
      <c r="SWE419" s="78"/>
      <c r="SWF419" s="78"/>
      <c r="SWG419" s="78"/>
      <c r="SWH419" s="78"/>
      <c r="SWI419" s="78"/>
      <c r="SWJ419" s="78"/>
      <c r="SWK419" s="78"/>
      <c r="SWL419" s="78"/>
      <c r="SWM419" s="78"/>
      <c r="SWN419" s="78"/>
      <c r="SWO419" s="78"/>
      <c r="SWP419" s="78"/>
      <c r="SWQ419" s="78"/>
      <c r="SWR419" s="78"/>
      <c r="SWS419" s="78"/>
      <c r="SWT419" s="78"/>
      <c r="SWU419" s="78"/>
      <c r="SWV419" s="78"/>
      <c r="SWW419" s="78"/>
      <c r="SWX419" s="78"/>
      <c r="SWY419" s="78"/>
      <c r="SWZ419" s="78"/>
      <c r="SXA419" s="78"/>
      <c r="SXB419" s="78"/>
      <c r="SXC419" s="78"/>
      <c r="SXD419" s="78"/>
      <c r="SXE419" s="78"/>
      <c r="SXF419" s="78"/>
      <c r="SXG419" s="78"/>
      <c r="SXH419" s="78"/>
      <c r="SXI419" s="78"/>
      <c r="SXJ419" s="78"/>
      <c r="SXK419" s="78"/>
      <c r="SXL419" s="78"/>
      <c r="SXM419" s="78"/>
      <c r="SXN419" s="78"/>
      <c r="SXO419" s="78"/>
      <c r="SXP419" s="78"/>
      <c r="SXQ419" s="78"/>
      <c r="SXR419" s="78"/>
      <c r="SXS419" s="78"/>
      <c r="SXT419" s="78"/>
      <c r="SXU419" s="78"/>
      <c r="SXV419" s="78"/>
      <c r="SXW419" s="78"/>
      <c r="SXX419" s="78"/>
      <c r="SXY419" s="78"/>
      <c r="SXZ419" s="78"/>
      <c r="SYA419" s="78"/>
      <c r="SYB419" s="78"/>
      <c r="SYC419" s="78"/>
      <c r="SYD419" s="78"/>
      <c r="SYE419" s="78"/>
      <c r="SYF419" s="78"/>
      <c r="SYG419" s="78"/>
      <c r="SYH419" s="78"/>
      <c r="SYI419" s="78"/>
      <c r="SYJ419" s="78"/>
      <c r="SYK419" s="78"/>
      <c r="SYL419" s="78"/>
      <c r="SYM419" s="78"/>
      <c r="SYN419" s="78"/>
      <c r="SYO419" s="78"/>
      <c r="SYP419" s="78"/>
      <c r="SYQ419" s="78"/>
      <c r="SYR419" s="78"/>
      <c r="SYS419" s="78"/>
      <c r="SYT419" s="78"/>
      <c r="SYU419" s="78"/>
      <c r="SYV419" s="78"/>
      <c r="SYW419" s="78"/>
      <c r="SYX419" s="78"/>
      <c r="SYY419" s="78"/>
      <c r="SYZ419" s="78"/>
      <c r="SZA419" s="78"/>
      <c r="SZB419" s="78"/>
      <c r="SZC419" s="78"/>
      <c r="SZD419" s="78"/>
      <c r="SZE419" s="78"/>
      <c r="SZF419" s="78"/>
      <c r="SZG419" s="78"/>
      <c r="SZH419" s="78"/>
      <c r="SZI419" s="78"/>
      <c r="SZJ419" s="78"/>
      <c r="SZK419" s="78"/>
      <c r="SZL419" s="78"/>
      <c r="SZM419" s="78"/>
      <c r="SZN419" s="78"/>
      <c r="SZO419" s="78"/>
      <c r="SZP419" s="78"/>
      <c r="SZQ419" s="78"/>
      <c r="SZR419" s="78"/>
      <c r="SZS419" s="78"/>
      <c r="SZT419" s="78"/>
      <c r="SZU419" s="78"/>
      <c r="SZV419" s="78"/>
      <c r="SZW419" s="78"/>
      <c r="SZX419" s="78"/>
      <c r="SZY419" s="78"/>
      <c r="SZZ419" s="78"/>
      <c r="TAA419" s="78"/>
      <c r="TAB419" s="78"/>
      <c r="TAC419" s="78"/>
      <c r="TAD419" s="78"/>
      <c r="TAE419" s="78"/>
      <c r="TAF419" s="78"/>
      <c r="TAG419" s="78"/>
      <c r="TAH419" s="78"/>
      <c r="TAI419" s="78"/>
      <c r="TAJ419" s="78"/>
      <c r="TAK419" s="78"/>
      <c r="TAL419" s="78"/>
      <c r="TAM419" s="78"/>
      <c r="TAN419" s="78"/>
      <c r="TAO419" s="78"/>
      <c r="TAP419" s="78"/>
      <c r="TAQ419" s="78"/>
      <c r="TAR419" s="78"/>
      <c r="TAS419" s="78"/>
      <c r="TAT419" s="78"/>
      <c r="TAU419" s="78"/>
      <c r="TAV419" s="78"/>
      <c r="TAW419" s="78"/>
      <c r="TAX419" s="78"/>
      <c r="TAY419" s="78"/>
      <c r="TAZ419" s="78"/>
      <c r="TBA419" s="78"/>
      <c r="TBB419" s="78"/>
      <c r="TBC419" s="78"/>
      <c r="TBD419" s="78"/>
      <c r="TBE419" s="78"/>
      <c r="TBF419" s="78"/>
      <c r="TBG419" s="78"/>
      <c r="TBH419" s="78"/>
      <c r="TBI419" s="78"/>
      <c r="TBJ419" s="78"/>
      <c r="TBK419" s="78"/>
      <c r="TBL419" s="78"/>
      <c r="TBM419" s="78"/>
      <c r="TBN419" s="78"/>
      <c r="TBO419" s="78"/>
      <c r="TBP419" s="78"/>
      <c r="TBQ419" s="78"/>
      <c r="TBR419" s="78"/>
      <c r="TBS419" s="78"/>
      <c r="TBT419" s="78"/>
      <c r="TBU419" s="78"/>
      <c r="TBV419" s="78"/>
      <c r="TBW419" s="78"/>
      <c r="TBX419" s="78"/>
      <c r="TBY419" s="78"/>
      <c r="TBZ419" s="78"/>
      <c r="TCA419" s="78"/>
      <c r="TCB419" s="78"/>
      <c r="TCC419" s="78"/>
      <c r="TCD419" s="78"/>
      <c r="TCE419" s="78"/>
      <c r="TCF419" s="78"/>
      <c r="TCG419" s="78"/>
      <c r="TCH419" s="78"/>
      <c r="TCI419" s="78"/>
      <c r="TCJ419" s="78"/>
      <c r="TCK419" s="78"/>
      <c r="TCL419" s="78"/>
      <c r="TCM419" s="78"/>
      <c r="TCN419" s="78"/>
      <c r="TCO419" s="78"/>
      <c r="TCP419" s="78"/>
      <c r="TCQ419" s="78"/>
      <c r="TCR419" s="78"/>
      <c r="TCS419" s="78"/>
      <c r="TCT419" s="78"/>
      <c r="TCU419" s="78"/>
      <c r="TCV419" s="78"/>
      <c r="TCW419" s="78"/>
      <c r="TCX419" s="78"/>
      <c r="TCY419" s="78"/>
      <c r="TCZ419" s="78"/>
      <c r="TDA419" s="78"/>
      <c r="TDB419" s="78"/>
      <c r="TDC419" s="78"/>
      <c r="TDD419" s="78"/>
      <c r="TDE419" s="78"/>
      <c r="TDF419" s="78"/>
      <c r="TDG419" s="78"/>
      <c r="TDH419" s="78"/>
      <c r="TDI419" s="78"/>
      <c r="TDJ419" s="78"/>
      <c r="TDK419" s="78"/>
      <c r="TDL419" s="78"/>
      <c r="TDM419" s="78"/>
      <c r="TDN419" s="78"/>
      <c r="TDO419" s="78"/>
      <c r="TDP419" s="78"/>
      <c r="TDQ419" s="78"/>
      <c r="TDR419" s="78"/>
      <c r="TDS419" s="78"/>
      <c r="TDT419" s="78"/>
      <c r="TDU419" s="78"/>
      <c r="TDV419" s="78"/>
      <c r="TDW419" s="78"/>
      <c r="TDX419" s="78"/>
      <c r="TDY419" s="78"/>
      <c r="TDZ419" s="78"/>
      <c r="TEA419" s="78"/>
      <c r="TEB419" s="78"/>
      <c r="TEC419" s="78"/>
      <c r="TED419" s="78"/>
      <c r="TEE419" s="78"/>
      <c r="TEF419" s="78"/>
      <c r="TEG419" s="78"/>
      <c r="TEH419" s="78"/>
      <c r="TEI419" s="78"/>
      <c r="TEJ419" s="78"/>
      <c r="TEK419" s="78"/>
      <c r="TEL419" s="78"/>
      <c r="TEM419" s="78"/>
      <c r="TEN419" s="78"/>
      <c r="TEO419" s="78"/>
      <c r="TEP419" s="78"/>
      <c r="TEQ419" s="78"/>
      <c r="TER419" s="78"/>
      <c r="TES419" s="78"/>
      <c r="TET419" s="78"/>
      <c r="TEU419" s="78"/>
      <c r="TEV419" s="78"/>
      <c r="TEW419" s="78"/>
      <c r="TEX419" s="78"/>
      <c r="TEY419" s="78"/>
      <c r="TEZ419" s="78"/>
      <c r="TFA419" s="78"/>
      <c r="TFB419" s="78"/>
      <c r="TFC419" s="78"/>
      <c r="TFD419" s="78"/>
      <c r="TFE419" s="78"/>
      <c r="TFF419" s="78"/>
      <c r="TFG419" s="78"/>
      <c r="TFH419" s="78"/>
      <c r="TFI419" s="78"/>
      <c r="TFJ419" s="78"/>
      <c r="TFK419" s="78"/>
      <c r="TFL419" s="78"/>
      <c r="TFM419" s="78"/>
      <c r="TFN419" s="78"/>
      <c r="TFO419" s="78"/>
      <c r="TFP419" s="78"/>
      <c r="TFQ419" s="78"/>
      <c r="TFR419" s="78"/>
      <c r="TFS419" s="78"/>
      <c r="TFT419" s="78"/>
      <c r="TFU419" s="78"/>
      <c r="TFV419" s="78"/>
      <c r="TFW419" s="78"/>
      <c r="TFX419" s="78"/>
      <c r="TFY419" s="78"/>
      <c r="TFZ419" s="78"/>
      <c r="TGA419" s="78"/>
      <c r="TGB419" s="78"/>
      <c r="TGC419" s="78"/>
      <c r="TGD419" s="78"/>
      <c r="TGE419" s="78"/>
      <c r="TGF419" s="78"/>
      <c r="TGG419" s="78"/>
      <c r="TGH419" s="78"/>
      <c r="TGI419" s="78"/>
      <c r="TGJ419" s="78"/>
      <c r="TGK419" s="78"/>
      <c r="TGL419" s="78"/>
      <c r="TGM419" s="78"/>
      <c r="TGN419" s="78"/>
      <c r="TGO419" s="78"/>
      <c r="TGP419" s="78"/>
      <c r="TGQ419" s="78"/>
      <c r="TGR419" s="78"/>
      <c r="TGS419" s="78"/>
      <c r="TGT419" s="78"/>
      <c r="TGU419" s="78"/>
      <c r="TGV419" s="78"/>
      <c r="TGW419" s="78"/>
      <c r="TGX419" s="78"/>
      <c r="TGY419" s="78"/>
      <c r="TGZ419" s="78"/>
      <c r="THA419" s="78"/>
      <c r="THB419" s="78"/>
      <c r="THC419" s="78"/>
      <c r="THD419" s="78"/>
      <c r="THE419" s="78"/>
      <c r="THF419" s="78"/>
      <c r="THG419" s="78"/>
      <c r="THH419" s="78"/>
      <c r="THI419" s="78"/>
      <c r="THJ419" s="78"/>
      <c r="THK419" s="78"/>
      <c r="THL419" s="78"/>
      <c r="THM419" s="78"/>
      <c r="THN419" s="78"/>
      <c r="THO419" s="78"/>
      <c r="THP419" s="78"/>
      <c r="THQ419" s="78"/>
      <c r="THR419" s="78"/>
      <c r="THS419" s="78"/>
      <c r="THT419" s="78"/>
      <c r="THU419" s="78"/>
      <c r="THV419" s="78"/>
      <c r="THW419" s="78"/>
      <c r="THX419" s="78"/>
      <c r="THY419" s="78"/>
      <c r="THZ419" s="78"/>
      <c r="TIA419" s="78"/>
      <c r="TIB419" s="78"/>
      <c r="TIC419" s="78"/>
      <c r="TID419" s="78"/>
      <c r="TIE419" s="78"/>
      <c r="TIF419" s="78"/>
      <c r="TIG419" s="78"/>
      <c r="TIH419" s="78"/>
      <c r="TII419" s="78"/>
      <c r="TIJ419" s="78"/>
      <c r="TIK419" s="78"/>
      <c r="TIL419" s="78"/>
      <c r="TIM419" s="78"/>
      <c r="TIN419" s="78"/>
      <c r="TIO419" s="78"/>
      <c r="TIP419" s="78"/>
      <c r="TIQ419" s="78"/>
      <c r="TIR419" s="78"/>
      <c r="TIS419" s="78"/>
      <c r="TIT419" s="78"/>
      <c r="TIU419" s="78"/>
      <c r="TIV419" s="78"/>
      <c r="TIW419" s="78"/>
      <c r="TIX419" s="78"/>
      <c r="TIY419" s="78"/>
      <c r="TIZ419" s="78"/>
      <c r="TJA419" s="78"/>
      <c r="TJB419" s="78"/>
      <c r="TJC419" s="78"/>
      <c r="TJD419" s="78"/>
      <c r="TJE419" s="78"/>
      <c r="TJF419" s="78"/>
      <c r="TJG419" s="78"/>
      <c r="TJH419" s="78"/>
      <c r="TJI419" s="78"/>
      <c r="TJJ419" s="78"/>
      <c r="TJK419" s="78"/>
      <c r="TJL419" s="78"/>
      <c r="TJM419" s="78"/>
      <c r="TJN419" s="78"/>
      <c r="TJO419" s="78"/>
      <c r="TJP419" s="78"/>
      <c r="TJQ419" s="78"/>
      <c r="TJR419" s="78"/>
      <c r="TJS419" s="78"/>
      <c r="TJT419" s="78"/>
      <c r="TJU419" s="78"/>
      <c r="TJV419" s="78"/>
      <c r="TJW419" s="78"/>
      <c r="TJX419" s="78"/>
      <c r="TJY419" s="78"/>
      <c r="TJZ419" s="78"/>
      <c r="TKA419" s="78"/>
      <c r="TKB419" s="78"/>
      <c r="TKC419" s="78"/>
      <c r="TKD419" s="78"/>
      <c r="TKE419" s="78"/>
      <c r="TKF419" s="78"/>
      <c r="TKG419" s="78"/>
      <c r="TKH419" s="78"/>
      <c r="TKI419" s="78"/>
      <c r="TKJ419" s="78"/>
      <c r="TKK419" s="78"/>
      <c r="TKL419" s="78"/>
      <c r="TKM419" s="78"/>
      <c r="TKN419" s="78"/>
      <c r="TKO419" s="78"/>
      <c r="TKP419" s="78"/>
      <c r="TKQ419" s="78"/>
      <c r="TKR419" s="78"/>
      <c r="TKS419" s="78"/>
      <c r="TKT419" s="78"/>
      <c r="TKU419" s="78"/>
      <c r="TKV419" s="78"/>
      <c r="TKW419" s="78"/>
      <c r="TKX419" s="78"/>
      <c r="TKY419" s="78"/>
      <c r="TKZ419" s="78"/>
      <c r="TLA419" s="78"/>
      <c r="TLB419" s="78"/>
      <c r="TLC419" s="78"/>
      <c r="TLD419" s="78"/>
      <c r="TLE419" s="78"/>
      <c r="TLF419" s="78"/>
      <c r="TLG419" s="78"/>
      <c r="TLH419" s="78"/>
      <c r="TLI419" s="78"/>
      <c r="TLJ419" s="78"/>
      <c r="TLK419" s="78"/>
      <c r="TLL419" s="78"/>
      <c r="TLM419" s="78"/>
      <c r="TLN419" s="78"/>
      <c r="TLO419" s="78"/>
      <c r="TLP419" s="78"/>
      <c r="TLQ419" s="78"/>
      <c r="TLR419" s="78"/>
      <c r="TLS419" s="78"/>
      <c r="TLT419" s="78"/>
      <c r="TLU419" s="78"/>
      <c r="TLV419" s="78"/>
      <c r="TLW419" s="78"/>
      <c r="TLX419" s="78"/>
      <c r="TLY419" s="78"/>
      <c r="TLZ419" s="78"/>
      <c r="TMA419" s="78"/>
      <c r="TMB419" s="78"/>
      <c r="TMC419" s="78"/>
      <c r="TMD419" s="78"/>
      <c r="TME419" s="78"/>
      <c r="TMF419" s="78"/>
      <c r="TMG419" s="78"/>
      <c r="TMH419" s="78"/>
      <c r="TMI419" s="78"/>
      <c r="TMJ419" s="78"/>
      <c r="TMK419" s="78"/>
      <c r="TML419" s="78"/>
      <c r="TMM419" s="78"/>
      <c r="TMN419" s="78"/>
      <c r="TMO419" s="78"/>
      <c r="TMP419" s="78"/>
      <c r="TMQ419" s="78"/>
      <c r="TMR419" s="78"/>
      <c r="TMS419" s="78"/>
      <c r="TMT419" s="78"/>
      <c r="TMU419" s="78"/>
      <c r="TMV419" s="78"/>
      <c r="TMW419" s="78"/>
      <c r="TMX419" s="78"/>
      <c r="TMY419" s="78"/>
      <c r="TMZ419" s="78"/>
      <c r="TNA419" s="78"/>
      <c r="TNB419" s="78"/>
      <c r="TNC419" s="78"/>
      <c r="TND419" s="78"/>
      <c r="TNE419" s="78"/>
      <c r="TNF419" s="78"/>
      <c r="TNG419" s="78"/>
      <c r="TNH419" s="78"/>
      <c r="TNI419" s="78"/>
      <c r="TNJ419" s="78"/>
      <c r="TNK419" s="78"/>
      <c r="TNL419" s="78"/>
      <c r="TNM419" s="78"/>
      <c r="TNN419" s="78"/>
      <c r="TNO419" s="78"/>
      <c r="TNP419" s="78"/>
      <c r="TNQ419" s="78"/>
      <c r="TNR419" s="78"/>
      <c r="TNS419" s="78"/>
      <c r="TNT419" s="78"/>
      <c r="TNU419" s="78"/>
      <c r="TNV419" s="78"/>
      <c r="TNW419" s="78"/>
      <c r="TNX419" s="78"/>
      <c r="TNY419" s="78"/>
      <c r="TNZ419" s="78"/>
      <c r="TOA419" s="78"/>
      <c r="TOB419" s="78"/>
      <c r="TOC419" s="78"/>
      <c r="TOD419" s="78"/>
      <c r="TOE419" s="78"/>
      <c r="TOF419" s="78"/>
      <c r="TOG419" s="78"/>
      <c r="TOH419" s="78"/>
      <c r="TOI419" s="78"/>
      <c r="TOJ419" s="78"/>
      <c r="TOK419" s="78"/>
      <c r="TOL419" s="78"/>
      <c r="TOM419" s="78"/>
      <c r="TON419" s="78"/>
      <c r="TOO419" s="78"/>
      <c r="TOP419" s="78"/>
      <c r="TOQ419" s="78"/>
      <c r="TOR419" s="78"/>
      <c r="TOS419" s="78"/>
      <c r="TOT419" s="78"/>
      <c r="TOU419" s="78"/>
      <c r="TOV419" s="78"/>
      <c r="TOW419" s="78"/>
      <c r="TOX419" s="78"/>
      <c r="TOY419" s="78"/>
      <c r="TOZ419" s="78"/>
      <c r="TPA419" s="78"/>
      <c r="TPB419" s="78"/>
      <c r="TPC419" s="78"/>
      <c r="TPD419" s="78"/>
      <c r="TPE419" s="78"/>
      <c r="TPF419" s="78"/>
      <c r="TPG419" s="78"/>
      <c r="TPH419" s="78"/>
      <c r="TPI419" s="78"/>
      <c r="TPJ419" s="78"/>
      <c r="TPK419" s="78"/>
      <c r="TPL419" s="78"/>
      <c r="TPM419" s="78"/>
      <c r="TPN419" s="78"/>
      <c r="TPO419" s="78"/>
      <c r="TPP419" s="78"/>
      <c r="TPQ419" s="78"/>
      <c r="TPR419" s="78"/>
      <c r="TPS419" s="78"/>
      <c r="TPT419" s="78"/>
      <c r="TPU419" s="78"/>
      <c r="TPV419" s="78"/>
      <c r="TPW419" s="78"/>
      <c r="TPX419" s="78"/>
      <c r="TPY419" s="78"/>
      <c r="TPZ419" s="78"/>
      <c r="TQA419" s="78"/>
      <c r="TQB419" s="78"/>
      <c r="TQC419" s="78"/>
      <c r="TQD419" s="78"/>
      <c r="TQE419" s="78"/>
      <c r="TQF419" s="78"/>
      <c r="TQG419" s="78"/>
      <c r="TQH419" s="78"/>
      <c r="TQI419" s="78"/>
      <c r="TQJ419" s="78"/>
      <c r="TQK419" s="78"/>
      <c r="TQL419" s="78"/>
      <c r="TQM419" s="78"/>
      <c r="TQN419" s="78"/>
      <c r="TQO419" s="78"/>
      <c r="TQP419" s="78"/>
      <c r="TQQ419" s="78"/>
      <c r="TQR419" s="78"/>
      <c r="TQS419" s="78"/>
      <c r="TQT419" s="78"/>
      <c r="TQU419" s="78"/>
      <c r="TQV419" s="78"/>
      <c r="TQW419" s="78"/>
      <c r="TQX419" s="78"/>
      <c r="TQY419" s="78"/>
      <c r="TQZ419" s="78"/>
      <c r="TRA419" s="78"/>
      <c r="TRB419" s="78"/>
      <c r="TRC419" s="78"/>
      <c r="TRD419" s="78"/>
      <c r="TRE419" s="78"/>
      <c r="TRF419" s="78"/>
      <c r="TRG419" s="78"/>
      <c r="TRH419" s="78"/>
      <c r="TRI419" s="78"/>
      <c r="TRJ419" s="78"/>
      <c r="TRK419" s="78"/>
      <c r="TRL419" s="78"/>
      <c r="TRM419" s="78"/>
      <c r="TRN419" s="78"/>
      <c r="TRO419" s="78"/>
      <c r="TRP419" s="78"/>
      <c r="TRQ419" s="78"/>
      <c r="TRR419" s="78"/>
      <c r="TRS419" s="78"/>
      <c r="TRT419" s="78"/>
      <c r="TRU419" s="78"/>
      <c r="TRV419" s="78"/>
      <c r="TRW419" s="78"/>
      <c r="TRX419" s="78"/>
      <c r="TRY419" s="78"/>
      <c r="TRZ419" s="78"/>
      <c r="TSA419" s="78"/>
      <c r="TSB419" s="78"/>
      <c r="TSC419" s="78"/>
      <c r="TSD419" s="78"/>
      <c r="TSE419" s="78"/>
      <c r="TSF419" s="78"/>
      <c r="TSG419" s="78"/>
      <c r="TSH419" s="78"/>
      <c r="TSI419" s="78"/>
      <c r="TSJ419" s="78"/>
      <c r="TSK419" s="78"/>
      <c r="TSL419" s="78"/>
      <c r="TSM419" s="78"/>
      <c r="TSN419" s="78"/>
      <c r="TSO419" s="78"/>
      <c r="TSP419" s="78"/>
      <c r="TSQ419" s="78"/>
      <c r="TSR419" s="78"/>
      <c r="TSS419" s="78"/>
      <c r="TST419" s="78"/>
      <c r="TSU419" s="78"/>
      <c r="TSV419" s="78"/>
      <c r="TSW419" s="78"/>
      <c r="TSX419" s="78"/>
      <c r="TSY419" s="78"/>
      <c r="TSZ419" s="78"/>
      <c r="TTA419" s="78"/>
      <c r="TTB419" s="78"/>
      <c r="TTC419" s="78"/>
      <c r="TTD419" s="78"/>
      <c r="TTE419" s="78"/>
      <c r="TTF419" s="78"/>
      <c r="TTG419" s="78"/>
      <c r="TTH419" s="78"/>
      <c r="TTI419" s="78"/>
      <c r="TTJ419" s="78"/>
      <c r="TTK419" s="78"/>
      <c r="TTL419" s="78"/>
      <c r="TTM419" s="78"/>
      <c r="TTN419" s="78"/>
      <c r="TTO419" s="78"/>
      <c r="TTP419" s="78"/>
      <c r="TTQ419" s="78"/>
      <c r="TTR419" s="78"/>
      <c r="TTS419" s="78"/>
      <c r="TTT419" s="78"/>
      <c r="TTU419" s="78"/>
      <c r="TTV419" s="78"/>
      <c r="TTW419" s="78"/>
      <c r="TTX419" s="78"/>
      <c r="TTY419" s="78"/>
      <c r="TTZ419" s="78"/>
      <c r="TUA419" s="78"/>
      <c r="TUB419" s="78"/>
      <c r="TUC419" s="78"/>
      <c r="TUD419" s="78"/>
      <c r="TUE419" s="78"/>
      <c r="TUF419" s="78"/>
      <c r="TUG419" s="78"/>
      <c r="TUH419" s="78"/>
      <c r="TUI419" s="78"/>
      <c r="TUJ419" s="78"/>
      <c r="TUK419" s="78"/>
      <c r="TUL419" s="78"/>
      <c r="TUM419" s="78"/>
      <c r="TUN419" s="78"/>
      <c r="TUO419" s="78"/>
      <c r="TUP419" s="78"/>
      <c r="TUQ419" s="78"/>
      <c r="TUR419" s="78"/>
      <c r="TUS419" s="78"/>
      <c r="TUT419" s="78"/>
      <c r="TUU419" s="78"/>
      <c r="TUV419" s="78"/>
      <c r="TUW419" s="78"/>
      <c r="TUX419" s="78"/>
      <c r="TUY419" s="78"/>
      <c r="TUZ419" s="78"/>
      <c r="TVA419" s="78"/>
      <c r="TVB419" s="78"/>
      <c r="TVC419" s="78"/>
      <c r="TVD419" s="78"/>
      <c r="TVE419" s="78"/>
      <c r="TVF419" s="78"/>
      <c r="TVG419" s="78"/>
      <c r="TVH419" s="78"/>
      <c r="TVI419" s="78"/>
      <c r="TVJ419" s="78"/>
      <c r="TVK419" s="78"/>
      <c r="TVL419" s="78"/>
      <c r="TVM419" s="78"/>
      <c r="TVN419" s="78"/>
      <c r="TVO419" s="78"/>
      <c r="TVP419" s="78"/>
      <c r="TVQ419" s="78"/>
      <c r="TVR419" s="78"/>
      <c r="TVS419" s="78"/>
      <c r="TVT419" s="78"/>
      <c r="TVU419" s="78"/>
      <c r="TVV419" s="78"/>
      <c r="TVW419" s="78"/>
      <c r="TVX419" s="78"/>
      <c r="TVY419" s="78"/>
      <c r="TVZ419" s="78"/>
      <c r="TWA419" s="78"/>
      <c r="TWB419" s="78"/>
      <c r="TWC419" s="78"/>
      <c r="TWD419" s="78"/>
      <c r="TWE419" s="78"/>
      <c r="TWF419" s="78"/>
      <c r="TWG419" s="78"/>
      <c r="TWH419" s="78"/>
      <c r="TWI419" s="78"/>
      <c r="TWJ419" s="78"/>
      <c r="TWK419" s="78"/>
      <c r="TWL419" s="78"/>
      <c r="TWM419" s="78"/>
      <c r="TWN419" s="78"/>
      <c r="TWO419" s="78"/>
      <c r="TWP419" s="78"/>
      <c r="TWQ419" s="78"/>
      <c r="TWR419" s="78"/>
      <c r="TWS419" s="78"/>
      <c r="TWT419" s="78"/>
      <c r="TWU419" s="78"/>
      <c r="TWV419" s="78"/>
      <c r="TWW419" s="78"/>
      <c r="TWX419" s="78"/>
      <c r="TWY419" s="78"/>
      <c r="TWZ419" s="78"/>
      <c r="TXA419" s="78"/>
      <c r="TXB419" s="78"/>
      <c r="TXC419" s="78"/>
      <c r="TXD419" s="78"/>
      <c r="TXE419" s="78"/>
      <c r="TXF419" s="78"/>
      <c r="TXG419" s="78"/>
      <c r="TXH419" s="78"/>
      <c r="TXI419" s="78"/>
      <c r="TXJ419" s="78"/>
      <c r="TXK419" s="78"/>
      <c r="TXL419" s="78"/>
      <c r="TXM419" s="78"/>
      <c r="TXN419" s="78"/>
      <c r="TXO419" s="78"/>
      <c r="TXP419" s="78"/>
      <c r="TXQ419" s="78"/>
      <c r="TXR419" s="78"/>
      <c r="TXS419" s="78"/>
      <c r="TXT419" s="78"/>
      <c r="TXU419" s="78"/>
      <c r="TXV419" s="78"/>
      <c r="TXW419" s="78"/>
      <c r="TXX419" s="78"/>
      <c r="TXY419" s="78"/>
      <c r="TXZ419" s="78"/>
      <c r="TYA419" s="78"/>
      <c r="TYB419" s="78"/>
      <c r="TYC419" s="78"/>
      <c r="TYD419" s="78"/>
      <c r="TYE419" s="78"/>
      <c r="TYF419" s="78"/>
      <c r="TYG419" s="78"/>
      <c r="TYH419" s="78"/>
      <c r="TYI419" s="78"/>
      <c r="TYJ419" s="78"/>
      <c r="TYK419" s="78"/>
      <c r="TYL419" s="78"/>
      <c r="TYM419" s="78"/>
      <c r="TYN419" s="78"/>
      <c r="TYO419" s="78"/>
      <c r="TYP419" s="78"/>
      <c r="TYQ419" s="78"/>
      <c r="TYR419" s="78"/>
      <c r="TYS419" s="78"/>
      <c r="TYT419" s="78"/>
      <c r="TYU419" s="78"/>
      <c r="TYV419" s="78"/>
      <c r="TYW419" s="78"/>
      <c r="TYX419" s="78"/>
      <c r="TYY419" s="78"/>
      <c r="TYZ419" s="78"/>
      <c r="TZA419" s="78"/>
      <c r="TZB419" s="78"/>
      <c r="TZC419" s="78"/>
      <c r="TZD419" s="78"/>
      <c r="TZE419" s="78"/>
      <c r="TZF419" s="78"/>
      <c r="TZG419" s="78"/>
      <c r="TZH419" s="78"/>
      <c r="TZI419" s="78"/>
      <c r="TZJ419" s="78"/>
      <c r="TZK419" s="78"/>
      <c r="TZL419" s="78"/>
      <c r="TZM419" s="78"/>
      <c r="TZN419" s="78"/>
      <c r="TZO419" s="78"/>
      <c r="TZP419" s="78"/>
      <c r="TZQ419" s="78"/>
      <c r="TZR419" s="78"/>
      <c r="TZS419" s="78"/>
      <c r="TZT419" s="78"/>
      <c r="TZU419" s="78"/>
      <c r="TZV419" s="78"/>
      <c r="TZW419" s="78"/>
      <c r="TZX419" s="78"/>
      <c r="TZY419" s="78"/>
      <c r="TZZ419" s="78"/>
      <c r="UAA419" s="78"/>
      <c r="UAB419" s="78"/>
      <c r="UAC419" s="78"/>
      <c r="UAD419" s="78"/>
      <c r="UAE419" s="78"/>
      <c r="UAF419" s="78"/>
      <c r="UAG419" s="78"/>
      <c r="UAH419" s="78"/>
      <c r="UAI419" s="78"/>
      <c r="UAJ419" s="78"/>
      <c r="UAK419" s="78"/>
      <c r="UAL419" s="78"/>
      <c r="UAM419" s="78"/>
      <c r="UAN419" s="78"/>
      <c r="UAO419" s="78"/>
      <c r="UAP419" s="78"/>
      <c r="UAQ419" s="78"/>
      <c r="UAR419" s="78"/>
      <c r="UAS419" s="78"/>
      <c r="UAT419" s="78"/>
      <c r="UAU419" s="78"/>
      <c r="UAV419" s="78"/>
      <c r="UAW419" s="78"/>
      <c r="UAX419" s="78"/>
      <c r="UAY419" s="78"/>
      <c r="UAZ419" s="78"/>
      <c r="UBA419" s="78"/>
      <c r="UBB419" s="78"/>
      <c r="UBC419" s="78"/>
      <c r="UBD419" s="78"/>
      <c r="UBE419" s="78"/>
      <c r="UBF419" s="78"/>
      <c r="UBG419" s="78"/>
      <c r="UBH419" s="78"/>
      <c r="UBI419" s="78"/>
      <c r="UBJ419" s="78"/>
      <c r="UBK419" s="78"/>
      <c r="UBL419" s="78"/>
      <c r="UBM419" s="78"/>
      <c r="UBN419" s="78"/>
      <c r="UBO419" s="78"/>
      <c r="UBP419" s="78"/>
      <c r="UBQ419" s="78"/>
      <c r="UBR419" s="78"/>
      <c r="UBS419" s="78"/>
      <c r="UBT419" s="78"/>
      <c r="UBU419" s="78"/>
      <c r="UBV419" s="78"/>
      <c r="UBW419" s="78"/>
      <c r="UBX419" s="78"/>
      <c r="UBY419" s="78"/>
      <c r="UBZ419" s="78"/>
      <c r="UCA419" s="78"/>
      <c r="UCB419" s="78"/>
      <c r="UCC419" s="78"/>
      <c r="UCD419" s="78"/>
      <c r="UCE419" s="78"/>
      <c r="UCF419" s="78"/>
      <c r="UCG419" s="78"/>
      <c r="UCH419" s="78"/>
      <c r="UCI419" s="78"/>
      <c r="UCJ419" s="78"/>
      <c r="UCK419" s="78"/>
      <c r="UCL419" s="78"/>
      <c r="UCM419" s="78"/>
      <c r="UCN419" s="78"/>
      <c r="UCO419" s="78"/>
      <c r="UCP419" s="78"/>
      <c r="UCQ419" s="78"/>
      <c r="UCR419" s="78"/>
      <c r="UCS419" s="78"/>
      <c r="UCT419" s="78"/>
      <c r="UCU419" s="78"/>
      <c r="UCV419" s="78"/>
      <c r="UCW419" s="78"/>
      <c r="UCX419" s="78"/>
      <c r="UCY419" s="78"/>
      <c r="UCZ419" s="78"/>
      <c r="UDA419" s="78"/>
      <c r="UDB419" s="78"/>
      <c r="UDC419" s="78"/>
      <c r="UDD419" s="78"/>
      <c r="UDE419" s="78"/>
      <c r="UDF419" s="78"/>
      <c r="UDG419" s="78"/>
      <c r="UDH419" s="78"/>
      <c r="UDI419" s="78"/>
      <c r="UDJ419" s="78"/>
      <c r="UDK419" s="78"/>
      <c r="UDL419" s="78"/>
      <c r="UDM419" s="78"/>
      <c r="UDN419" s="78"/>
      <c r="UDO419" s="78"/>
      <c r="UDP419" s="78"/>
      <c r="UDQ419" s="78"/>
      <c r="UDR419" s="78"/>
      <c r="UDS419" s="78"/>
      <c r="UDT419" s="78"/>
      <c r="UDU419" s="78"/>
      <c r="UDV419" s="78"/>
      <c r="UDW419" s="78"/>
      <c r="UDX419" s="78"/>
      <c r="UDY419" s="78"/>
      <c r="UDZ419" s="78"/>
      <c r="UEA419" s="78"/>
      <c r="UEB419" s="78"/>
      <c r="UEC419" s="78"/>
      <c r="UED419" s="78"/>
      <c r="UEE419" s="78"/>
      <c r="UEF419" s="78"/>
      <c r="UEG419" s="78"/>
      <c r="UEH419" s="78"/>
      <c r="UEI419" s="78"/>
      <c r="UEJ419" s="78"/>
      <c r="UEK419" s="78"/>
      <c r="UEL419" s="78"/>
      <c r="UEM419" s="78"/>
      <c r="UEN419" s="78"/>
      <c r="UEO419" s="78"/>
      <c r="UEP419" s="78"/>
      <c r="UEQ419" s="78"/>
      <c r="UER419" s="78"/>
      <c r="UES419" s="78"/>
      <c r="UET419" s="78"/>
      <c r="UEU419" s="78"/>
      <c r="UEV419" s="78"/>
      <c r="UEW419" s="78"/>
      <c r="UEX419" s="78"/>
      <c r="UEY419" s="78"/>
      <c r="UEZ419" s="78"/>
      <c r="UFA419" s="78"/>
      <c r="UFB419" s="78"/>
      <c r="UFC419" s="78"/>
      <c r="UFD419" s="78"/>
      <c r="UFE419" s="78"/>
      <c r="UFF419" s="78"/>
      <c r="UFG419" s="78"/>
      <c r="UFH419" s="78"/>
      <c r="UFI419" s="78"/>
      <c r="UFJ419" s="78"/>
      <c r="UFK419" s="78"/>
      <c r="UFL419" s="78"/>
      <c r="UFM419" s="78"/>
      <c r="UFN419" s="78"/>
      <c r="UFO419" s="78"/>
      <c r="UFP419" s="78"/>
      <c r="UFQ419" s="78"/>
      <c r="UFR419" s="78"/>
      <c r="UFS419" s="78"/>
      <c r="UFT419" s="78"/>
      <c r="UFU419" s="78"/>
      <c r="UFV419" s="78"/>
      <c r="UFW419" s="78"/>
      <c r="UFX419" s="78"/>
      <c r="UFY419" s="78"/>
      <c r="UFZ419" s="78"/>
      <c r="UGA419" s="78"/>
      <c r="UGB419" s="78"/>
      <c r="UGC419" s="78"/>
      <c r="UGD419" s="78"/>
      <c r="UGE419" s="78"/>
      <c r="UGF419" s="78"/>
      <c r="UGG419" s="78"/>
      <c r="UGH419" s="78"/>
      <c r="UGI419" s="78"/>
      <c r="UGJ419" s="78"/>
      <c r="UGK419" s="78"/>
      <c r="UGL419" s="78"/>
      <c r="UGM419" s="78"/>
      <c r="UGN419" s="78"/>
      <c r="UGO419" s="78"/>
      <c r="UGP419" s="78"/>
      <c r="UGQ419" s="78"/>
      <c r="UGR419" s="78"/>
      <c r="UGS419" s="78"/>
      <c r="UGT419" s="78"/>
      <c r="UGU419" s="78"/>
      <c r="UGV419" s="78"/>
      <c r="UGW419" s="78"/>
      <c r="UGX419" s="78"/>
      <c r="UGY419" s="78"/>
      <c r="UGZ419" s="78"/>
      <c r="UHA419" s="78"/>
      <c r="UHB419" s="78"/>
      <c r="UHC419" s="78"/>
      <c r="UHD419" s="78"/>
      <c r="UHE419" s="78"/>
      <c r="UHF419" s="78"/>
      <c r="UHG419" s="78"/>
      <c r="UHH419" s="78"/>
      <c r="UHI419" s="78"/>
      <c r="UHJ419" s="78"/>
      <c r="UHK419" s="78"/>
      <c r="UHL419" s="78"/>
      <c r="UHM419" s="78"/>
      <c r="UHN419" s="78"/>
      <c r="UHO419" s="78"/>
      <c r="UHP419" s="78"/>
      <c r="UHQ419" s="78"/>
      <c r="UHR419" s="78"/>
      <c r="UHS419" s="78"/>
      <c r="UHT419" s="78"/>
      <c r="UHU419" s="78"/>
      <c r="UHV419" s="78"/>
      <c r="UHW419" s="78"/>
      <c r="UHX419" s="78"/>
      <c r="UHY419" s="78"/>
      <c r="UHZ419" s="78"/>
      <c r="UIA419" s="78"/>
      <c r="UIB419" s="78"/>
      <c r="UIC419" s="78"/>
      <c r="UID419" s="78"/>
      <c r="UIE419" s="78"/>
      <c r="UIF419" s="78"/>
      <c r="UIG419" s="78"/>
      <c r="UIH419" s="78"/>
      <c r="UII419" s="78"/>
      <c r="UIJ419" s="78"/>
      <c r="UIK419" s="78"/>
      <c r="UIL419" s="78"/>
      <c r="UIM419" s="78"/>
      <c r="UIN419" s="78"/>
      <c r="UIO419" s="78"/>
      <c r="UIP419" s="78"/>
      <c r="UIQ419" s="78"/>
      <c r="UIR419" s="78"/>
      <c r="UIS419" s="78"/>
      <c r="UIT419" s="78"/>
      <c r="UIU419" s="78"/>
      <c r="UIV419" s="78"/>
      <c r="UIW419" s="78"/>
      <c r="UIX419" s="78"/>
      <c r="UIY419" s="78"/>
      <c r="UIZ419" s="78"/>
      <c r="UJA419" s="78"/>
      <c r="UJB419" s="78"/>
      <c r="UJC419" s="78"/>
      <c r="UJD419" s="78"/>
      <c r="UJE419" s="78"/>
      <c r="UJF419" s="78"/>
      <c r="UJG419" s="78"/>
      <c r="UJH419" s="78"/>
      <c r="UJI419" s="78"/>
      <c r="UJJ419" s="78"/>
      <c r="UJK419" s="78"/>
      <c r="UJL419" s="78"/>
      <c r="UJM419" s="78"/>
      <c r="UJN419" s="78"/>
      <c r="UJO419" s="78"/>
      <c r="UJP419" s="78"/>
      <c r="UJQ419" s="78"/>
      <c r="UJR419" s="78"/>
      <c r="UJS419" s="78"/>
      <c r="UJT419" s="78"/>
      <c r="UJU419" s="78"/>
      <c r="UJV419" s="78"/>
      <c r="UJW419" s="78"/>
      <c r="UJX419" s="78"/>
      <c r="UJY419" s="78"/>
      <c r="UJZ419" s="78"/>
      <c r="UKA419" s="78"/>
      <c r="UKB419" s="78"/>
      <c r="UKC419" s="78"/>
      <c r="UKD419" s="78"/>
      <c r="UKE419" s="78"/>
      <c r="UKF419" s="78"/>
      <c r="UKG419" s="78"/>
      <c r="UKH419" s="78"/>
      <c r="UKI419" s="78"/>
      <c r="UKJ419" s="78"/>
      <c r="UKK419" s="78"/>
      <c r="UKL419" s="78"/>
      <c r="UKM419" s="78"/>
      <c r="UKN419" s="78"/>
      <c r="UKO419" s="78"/>
      <c r="UKP419" s="78"/>
      <c r="UKQ419" s="78"/>
      <c r="UKR419" s="78"/>
      <c r="UKS419" s="78"/>
      <c r="UKT419" s="78"/>
      <c r="UKU419" s="78"/>
      <c r="UKV419" s="78"/>
      <c r="UKW419" s="78"/>
      <c r="UKX419" s="78"/>
      <c r="UKY419" s="78"/>
      <c r="UKZ419" s="78"/>
      <c r="ULA419" s="78"/>
      <c r="ULB419" s="78"/>
      <c r="ULC419" s="78"/>
      <c r="ULD419" s="78"/>
      <c r="ULE419" s="78"/>
      <c r="ULF419" s="78"/>
      <c r="ULG419" s="78"/>
      <c r="ULH419" s="78"/>
      <c r="ULI419" s="78"/>
      <c r="ULJ419" s="78"/>
      <c r="ULK419" s="78"/>
      <c r="ULL419" s="78"/>
      <c r="ULM419" s="78"/>
      <c r="ULN419" s="78"/>
      <c r="ULO419" s="78"/>
      <c r="ULP419" s="78"/>
      <c r="ULQ419" s="78"/>
      <c r="ULR419" s="78"/>
      <c r="ULS419" s="78"/>
      <c r="ULT419" s="78"/>
      <c r="ULU419" s="78"/>
      <c r="ULV419" s="78"/>
      <c r="ULW419" s="78"/>
      <c r="ULX419" s="78"/>
      <c r="ULY419" s="78"/>
      <c r="ULZ419" s="78"/>
      <c r="UMA419" s="78"/>
      <c r="UMB419" s="78"/>
      <c r="UMC419" s="78"/>
      <c r="UMD419" s="78"/>
      <c r="UME419" s="78"/>
      <c r="UMF419" s="78"/>
      <c r="UMG419" s="78"/>
      <c r="UMH419" s="78"/>
      <c r="UMI419" s="78"/>
      <c r="UMJ419" s="78"/>
      <c r="UMK419" s="78"/>
      <c r="UML419" s="78"/>
      <c r="UMM419" s="78"/>
      <c r="UMN419" s="78"/>
      <c r="UMO419" s="78"/>
      <c r="UMP419" s="78"/>
      <c r="UMQ419" s="78"/>
      <c r="UMR419" s="78"/>
      <c r="UMS419" s="78"/>
      <c r="UMT419" s="78"/>
      <c r="UMU419" s="78"/>
      <c r="UMV419" s="78"/>
      <c r="UMW419" s="78"/>
      <c r="UMX419" s="78"/>
      <c r="UMY419" s="78"/>
      <c r="UMZ419" s="78"/>
      <c r="UNA419" s="78"/>
      <c r="UNB419" s="78"/>
      <c r="UNC419" s="78"/>
      <c r="UND419" s="78"/>
      <c r="UNE419" s="78"/>
      <c r="UNF419" s="78"/>
      <c r="UNG419" s="78"/>
      <c r="UNH419" s="78"/>
      <c r="UNI419" s="78"/>
      <c r="UNJ419" s="78"/>
      <c r="UNK419" s="78"/>
      <c r="UNL419" s="78"/>
      <c r="UNM419" s="78"/>
      <c r="UNN419" s="78"/>
      <c r="UNO419" s="78"/>
      <c r="UNP419" s="78"/>
      <c r="UNQ419" s="78"/>
      <c r="UNR419" s="78"/>
      <c r="UNS419" s="78"/>
      <c r="UNT419" s="78"/>
      <c r="UNU419" s="78"/>
      <c r="UNV419" s="78"/>
      <c r="UNW419" s="78"/>
      <c r="UNX419" s="78"/>
      <c r="UNY419" s="78"/>
      <c r="UNZ419" s="78"/>
      <c r="UOA419" s="78"/>
      <c r="UOB419" s="78"/>
      <c r="UOC419" s="78"/>
      <c r="UOD419" s="78"/>
      <c r="UOE419" s="78"/>
      <c r="UOF419" s="78"/>
      <c r="UOG419" s="78"/>
      <c r="UOH419" s="78"/>
      <c r="UOI419" s="78"/>
      <c r="UOJ419" s="78"/>
      <c r="UOK419" s="78"/>
      <c r="UOL419" s="78"/>
      <c r="UOM419" s="78"/>
      <c r="UON419" s="78"/>
      <c r="UOO419" s="78"/>
      <c r="UOP419" s="78"/>
      <c r="UOQ419" s="78"/>
      <c r="UOR419" s="78"/>
      <c r="UOS419" s="78"/>
      <c r="UOT419" s="78"/>
      <c r="UOU419" s="78"/>
      <c r="UOV419" s="78"/>
      <c r="UOW419" s="78"/>
      <c r="UOX419" s="78"/>
      <c r="UOY419" s="78"/>
      <c r="UOZ419" s="78"/>
      <c r="UPA419" s="78"/>
      <c r="UPB419" s="78"/>
      <c r="UPC419" s="78"/>
      <c r="UPD419" s="78"/>
      <c r="UPE419" s="78"/>
      <c r="UPF419" s="78"/>
      <c r="UPG419" s="78"/>
      <c r="UPH419" s="78"/>
      <c r="UPI419" s="78"/>
      <c r="UPJ419" s="78"/>
      <c r="UPK419" s="78"/>
      <c r="UPL419" s="78"/>
      <c r="UPM419" s="78"/>
      <c r="UPN419" s="78"/>
      <c r="UPO419" s="78"/>
      <c r="UPP419" s="78"/>
      <c r="UPQ419" s="78"/>
      <c r="UPR419" s="78"/>
      <c r="UPS419" s="78"/>
      <c r="UPT419" s="78"/>
      <c r="UPU419" s="78"/>
      <c r="UPV419" s="78"/>
      <c r="UPW419" s="78"/>
      <c r="UPX419" s="78"/>
      <c r="UPY419" s="78"/>
      <c r="UPZ419" s="78"/>
      <c r="UQA419" s="78"/>
      <c r="UQB419" s="78"/>
      <c r="UQC419" s="78"/>
      <c r="UQD419" s="78"/>
      <c r="UQE419" s="78"/>
      <c r="UQF419" s="78"/>
      <c r="UQG419" s="78"/>
      <c r="UQH419" s="78"/>
      <c r="UQI419" s="78"/>
      <c r="UQJ419" s="78"/>
      <c r="UQK419" s="78"/>
      <c r="UQL419" s="78"/>
      <c r="UQM419" s="78"/>
      <c r="UQN419" s="78"/>
      <c r="UQO419" s="78"/>
      <c r="UQP419" s="78"/>
      <c r="UQQ419" s="78"/>
      <c r="UQR419" s="78"/>
      <c r="UQS419" s="78"/>
      <c r="UQT419" s="78"/>
      <c r="UQU419" s="78"/>
      <c r="UQV419" s="78"/>
      <c r="UQW419" s="78"/>
      <c r="UQX419" s="78"/>
      <c r="UQY419" s="78"/>
      <c r="UQZ419" s="78"/>
      <c r="URA419" s="78"/>
      <c r="URB419" s="78"/>
      <c r="URC419" s="78"/>
      <c r="URD419" s="78"/>
      <c r="URE419" s="78"/>
      <c r="URF419" s="78"/>
      <c r="URG419" s="78"/>
      <c r="URH419" s="78"/>
      <c r="URI419" s="78"/>
      <c r="URJ419" s="78"/>
      <c r="URK419" s="78"/>
      <c r="URL419" s="78"/>
      <c r="URM419" s="78"/>
      <c r="URN419" s="78"/>
      <c r="URO419" s="78"/>
      <c r="URP419" s="78"/>
      <c r="URQ419" s="78"/>
      <c r="URR419" s="78"/>
      <c r="URS419" s="78"/>
      <c r="URT419" s="78"/>
      <c r="URU419" s="78"/>
      <c r="URV419" s="78"/>
      <c r="URW419" s="78"/>
      <c r="URX419" s="78"/>
      <c r="URY419" s="78"/>
      <c r="URZ419" s="78"/>
      <c r="USA419" s="78"/>
      <c r="USB419" s="78"/>
      <c r="USC419" s="78"/>
      <c r="USD419" s="78"/>
      <c r="USE419" s="78"/>
      <c r="USF419" s="78"/>
      <c r="USG419" s="78"/>
      <c r="USH419" s="78"/>
      <c r="USI419" s="78"/>
      <c r="USJ419" s="78"/>
      <c r="USK419" s="78"/>
      <c r="USL419" s="78"/>
      <c r="USM419" s="78"/>
      <c r="USN419" s="78"/>
      <c r="USO419" s="78"/>
      <c r="USP419" s="78"/>
      <c r="USQ419" s="78"/>
      <c r="USR419" s="78"/>
      <c r="USS419" s="78"/>
      <c r="UST419" s="78"/>
      <c r="USU419" s="78"/>
      <c r="USV419" s="78"/>
      <c r="USW419" s="78"/>
      <c r="USX419" s="78"/>
      <c r="USY419" s="78"/>
      <c r="USZ419" s="78"/>
      <c r="UTA419" s="78"/>
      <c r="UTB419" s="78"/>
      <c r="UTC419" s="78"/>
      <c r="UTD419" s="78"/>
      <c r="UTE419" s="78"/>
      <c r="UTF419" s="78"/>
      <c r="UTG419" s="78"/>
      <c r="UTH419" s="78"/>
      <c r="UTI419" s="78"/>
      <c r="UTJ419" s="78"/>
      <c r="UTK419" s="78"/>
      <c r="UTL419" s="78"/>
      <c r="UTM419" s="78"/>
      <c r="UTN419" s="78"/>
      <c r="UTO419" s="78"/>
      <c r="UTP419" s="78"/>
      <c r="UTQ419" s="78"/>
      <c r="UTR419" s="78"/>
      <c r="UTS419" s="78"/>
      <c r="UTT419" s="78"/>
      <c r="UTU419" s="78"/>
      <c r="UTV419" s="78"/>
      <c r="UTW419" s="78"/>
      <c r="UTX419" s="78"/>
      <c r="UTY419" s="78"/>
      <c r="UTZ419" s="78"/>
      <c r="UUA419" s="78"/>
      <c r="UUB419" s="78"/>
      <c r="UUC419" s="78"/>
      <c r="UUD419" s="78"/>
      <c r="UUE419" s="78"/>
      <c r="UUF419" s="78"/>
      <c r="UUG419" s="78"/>
      <c r="UUH419" s="78"/>
      <c r="UUI419" s="78"/>
      <c r="UUJ419" s="78"/>
      <c r="UUK419" s="78"/>
      <c r="UUL419" s="78"/>
      <c r="UUM419" s="78"/>
      <c r="UUN419" s="78"/>
      <c r="UUO419" s="78"/>
      <c r="UUP419" s="78"/>
      <c r="UUQ419" s="78"/>
      <c r="UUR419" s="78"/>
      <c r="UUS419" s="78"/>
      <c r="UUT419" s="78"/>
      <c r="UUU419" s="78"/>
      <c r="UUV419" s="78"/>
      <c r="UUW419" s="78"/>
      <c r="UUX419" s="78"/>
      <c r="UUY419" s="78"/>
      <c r="UUZ419" s="78"/>
      <c r="UVA419" s="78"/>
      <c r="UVB419" s="78"/>
    </row>
    <row r="420" spans="1:14770" s="4" customFormat="1" ht="346.5" hidden="1">
      <c r="A420" s="553">
        <v>44492</v>
      </c>
      <c r="B420" s="472" t="s">
        <v>973</v>
      </c>
      <c r="C420" s="30" t="s">
        <v>993</v>
      </c>
      <c r="D420" s="563" t="s">
        <v>257</v>
      </c>
      <c r="E420" s="54"/>
      <c r="F420" s="712" t="s">
        <v>985</v>
      </c>
      <c r="G420" s="711" t="s">
        <v>980</v>
      </c>
      <c r="H420" s="711" t="s">
        <v>981</v>
      </c>
      <c r="I420" s="711">
        <v>623303210435</v>
      </c>
      <c r="J420" s="573" t="s">
        <v>982</v>
      </c>
      <c r="K420" s="121" t="s">
        <v>643</v>
      </c>
      <c r="L420" s="493"/>
      <c r="O420" s="4" t="s">
        <v>235</v>
      </c>
      <c r="P420" s="72">
        <v>44494</v>
      </c>
      <c r="S420" s="5">
        <v>8</v>
      </c>
      <c r="T420" s="5">
        <v>2599</v>
      </c>
      <c r="U420" s="5"/>
      <c r="V420" s="19">
        <v>2007386</v>
      </c>
      <c r="W420" s="473">
        <v>201484590</v>
      </c>
      <c r="X420" s="19"/>
      <c r="Y420" s="23">
        <v>800201.88</v>
      </c>
      <c r="AA420" s="4">
        <v>26000</v>
      </c>
      <c r="AE420" s="13">
        <f>IF((Реестр!$AA420+Реестр!$AB420+Реестр!$AD420)=0,"",(Реестр!$AA420+Реестр!$AB420+Реестр!$AD420))</f>
        <v>26000</v>
      </c>
      <c r="AF420" s="4">
        <v>18644</v>
      </c>
      <c r="AG420" s="13">
        <f>Реестр!$AE420-Реестр!$AF420</f>
        <v>7356</v>
      </c>
      <c r="AH420" s="534"/>
      <c r="AI420" s="448"/>
      <c r="AJ420" s="10"/>
      <c r="AK420" s="448"/>
      <c r="AL420" s="594">
        <v>1173043</v>
      </c>
      <c r="AM420" s="594">
        <v>11444477</v>
      </c>
      <c r="AN420" s="630">
        <f>((T420/(T421+T420)*AE420))</f>
        <v>25683.770429494489</v>
      </c>
      <c r="AO420" s="535"/>
      <c r="AQ420" s="13"/>
      <c r="AR420" s="752"/>
      <c r="AS420" s="551"/>
      <c r="AT420" s="5"/>
      <c r="AU420" s="4">
        <f t="shared" si="38"/>
        <v>56014.131600000008</v>
      </c>
      <c r="AV420" s="4">
        <f t="shared" si="39"/>
        <v>-30330.361170505519</v>
      </c>
      <c r="AX420" s="4" t="str">
        <f t="shared" si="36"/>
        <v/>
      </c>
      <c r="AZ420" s="4">
        <f t="shared" si="37"/>
        <v>25683.770429494489</v>
      </c>
      <c r="BC420" s="4">
        <f>VLOOKUP(K420,'Справочные Данные'!$I$2:$J$262,2,0)</f>
        <v>71149</v>
      </c>
      <c r="BD420" s="4" t="str">
        <f>VLOOKUP(BC420,Z_SD_CUSTOMER!$A$2:$K$1599,10,0)</f>
        <v>48</v>
      </c>
      <c r="BE420" s="4" t="str">
        <f>VLOOKUP(BC420,Z_SD_CUSTOMER!$A$2:$L$1599,11,0)</f>
        <v>CENTRAL</v>
      </c>
      <c r="BF420" s="4" t="str">
        <f>VLOOKUP(BC420,Z_SD_CUSTOMER!$A$2:$K$1599,11,0)</f>
        <v>CENTRAL</v>
      </c>
      <c r="BG420" s="4">
        <v>352</v>
      </c>
      <c r="BI420" s="493"/>
    </row>
    <row r="421" spans="1:14770" s="4" customFormat="1" hidden="1">
      <c r="A421" s="553">
        <v>44492</v>
      </c>
      <c r="C421" s="30"/>
      <c r="D421" s="563" t="s">
        <v>257</v>
      </c>
      <c r="E421" s="54"/>
      <c r="G421" s="711" t="s">
        <v>980</v>
      </c>
      <c r="H421" s="711" t="s">
        <v>981</v>
      </c>
      <c r="J421" s="127"/>
      <c r="K421" s="121" t="s">
        <v>643</v>
      </c>
      <c r="L421" s="493"/>
      <c r="P421" s="72"/>
      <c r="S421" s="5">
        <v>1</v>
      </c>
      <c r="T421" s="5">
        <v>32</v>
      </c>
      <c r="U421" s="5"/>
      <c r="V421" s="19">
        <v>2007391</v>
      </c>
      <c r="W421" s="588">
        <v>201484030</v>
      </c>
      <c r="X421" s="19"/>
      <c r="Y421" s="23">
        <v>7320.6</v>
      </c>
      <c r="AE421" s="13" t="str">
        <f>IF((Реестр!$AA421+Реестр!$AB421+Реестр!$AD421)=0,"",(Реестр!$AA421+Реестр!$AB421+Реестр!$AD421))</f>
        <v/>
      </c>
      <c r="AG421" s="13" t="e">
        <f>Реестр!$AE421-Реестр!$AF421</f>
        <v>#VALUE!</v>
      </c>
      <c r="AH421" s="534"/>
      <c r="AI421" s="448"/>
      <c r="AJ421" s="10"/>
      <c r="AK421" s="448"/>
      <c r="AL421" s="594">
        <v>1173043</v>
      </c>
      <c r="AM421" s="594">
        <v>11444477</v>
      </c>
      <c r="AN421" s="630">
        <f>((T421/(T420+T421)*AE420))</f>
        <v>316.22957050551122</v>
      </c>
      <c r="AO421" s="535"/>
      <c r="AQ421" s="13"/>
      <c r="AR421" s="752"/>
      <c r="AS421" s="551"/>
      <c r="AT421" s="5"/>
      <c r="AU421" s="4">
        <f t="shared" si="38"/>
        <v>512.44200000000012</v>
      </c>
      <c r="AV421" s="4">
        <f t="shared" si="39"/>
        <v>-196.2124294944889</v>
      </c>
      <c r="AX421" s="4" t="str">
        <f t="shared" si="36"/>
        <v/>
      </c>
      <c r="AZ421" s="4">
        <f t="shared" si="37"/>
        <v>316.22957050551122</v>
      </c>
      <c r="BC421" s="4">
        <f>VLOOKUP(K421,'Справочные Данные'!$I$2:$J$262,2,0)</f>
        <v>71149</v>
      </c>
      <c r="BD421" s="4" t="str">
        <f>VLOOKUP(BC421,Z_SD_CUSTOMER!$A$2:$K$1599,10,0)</f>
        <v>48</v>
      </c>
      <c r="BE421" s="4" t="str">
        <f>VLOOKUP(BC421,Z_SD_CUSTOMER!$A$2:$L$1599,11,0)</f>
        <v>CENTRAL</v>
      </c>
      <c r="BF421" s="4" t="str">
        <f>VLOOKUP(BC421,Z_SD_CUSTOMER!$A$2:$K$1599,11,0)</f>
        <v>CENTRAL</v>
      </c>
      <c r="BG421" s="4">
        <v>352</v>
      </c>
      <c r="BI421" s="493"/>
    </row>
    <row r="422" spans="1:14770" s="4" customFormat="1" ht="384.75" hidden="1">
      <c r="A422" s="553">
        <v>44492</v>
      </c>
      <c r="B422" s="472" t="s">
        <v>57</v>
      </c>
      <c r="C422" s="30"/>
      <c r="D422" s="563" t="s">
        <v>257</v>
      </c>
      <c r="E422" s="54" t="s">
        <v>2958</v>
      </c>
      <c r="F422" s="712" t="s">
        <v>1000</v>
      </c>
      <c r="G422" s="711" t="s">
        <v>983</v>
      </c>
      <c r="H422" s="711" t="s">
        <v>994</v>
      </c>
      <c r="I422" s="711">
        <v>561403539617</v>
      </c>
      <c r="J422" s="573" t="s">
        <v>984</v>
      </c>
      <c r="K422" s="11" t="s">
        <v>428</v>
      </c>
      <c r="L422" s="493" t="s">
        <v>904</v>
      </c>
      <c r="O422" s="4" t="s">
        <v>238</v>
      </c>
      <c r="P422" s="72">
        <v>44494</v>
      </c>
      <c r="S422" s="5">
        <v>16</v>
      </c>
      <c r="T422" s="5">
        <v>8376</v>
      </c>
      <c r="U422" s="551">
        <v>14.67</v>
      </c>
      <c r="V422" s="19">
        <v>2007415</v>
      </c>
      <c r="W422" s="4">
        <v>201484008</v>
      </c>
      <c r="Y422" s="23">
        <v>1047780</v>
      </c>
      <c r="AA422" s="4">
        <v>25423</v>
      </c>
      <c r="AC422" s="626">
        <f>(437.21*16)+(3310.63*14.67)</f>
        <v>55562.302100000001</v>
      </c>
      <c r="AE422" s="13">
        <f>IF((Реестр!$AA422+Реестр!$AB422+Реестр!$AD422)=0,"",(Реестр!$AA422+Реестр!$AB422+Реестр!$AD422))</f>
        <v>25423</v>
      </c>
      <c r="AF422" s="4">
        <v>19491</v>
      </c>
      <c r="AG422" s="13">
        <f>Реестр!$AE422-Реестр!$AF422</f>
        <v>5932</v>
      </c>
      <c r="AH422" s="534">
        <f>IFERROR((Реестр!$AE422/Реестр!$AF422)-100%, "")</f>
        <v>0.30434559540300654</v>
      </c>
      <c r="AI422" s="448" t="str">
        <f>IF(IFERROR(Реестр!$AN422/Реестр!$T422,"")=0,"",IFERROR(Реестр!$AN422/Реестр!$T422,""))</f>
        <v/>
      </c>
      <c r="AJ422" s="10"/>
      <c r="AK422" s="448">
        <f>IFERROR(Реестр!$AN422/Реестр!$U422,"")</f>
        <v>0</v>
      </c>
      <c r="AL422" s="594" t="s">
        <v>1325</v>
      </c>
      <c r="AM422" s="594" t="s">
        <v>1326</v>
      </c>
      <c r="AO422" s="535" t="str">
        <f>IF(IFERROR(Реестр!$AN422/Реестр!$Y422,"")=0,"",IFERROR(Реестр!$AN422/Реестр!$Y422,""))</f>
        <v/>
      </c>
      <c r="AQ422" s="13"/>
      <c r="AR422" s="752"/>
      <c r="AS422" s="551" t="str">
        <f>IF(IFERROR(Реестр!$AI422*1000,"")=0,"",IFERROR(Реестр!$AI422*1000,""))</f>
        <v/>
      </c>
      <c r="AT422" s="5" t="str">
        <f>IF(IFERROR(Реестр!$AS422/80,"")=0,"",IFERROR(Реестр!$AS422/80,""))</f>
        <v/>
      </c>
      <c r="AU422" s="4">
        <f t="shared" si="38"/>
        <v>73344.600000000006</v>
      </c>
      <c r="AV422" s="4">
        <f t="shared" si="39"/>
        <v>-73344.600000000006</v>
      </c>
      <c r="AX422" s="4">
        <f t="shared" si="36"/>
        <v>55562.302100000001</v>
      </c>
      <c r="AY422" s="630">
        <f>((T422/(T422)*AX422))</f>
        <v>55562.302100000001</v>
      </c>
      <c r="AZ422" s="4">
        <f t="shared" si="37"/>
        <v>55562.302100000001</v>
      </c>
      <c r="BC422" s="4">
        <f>VLOOKUP(K422,'Справочные Данные'!$I$2:$J$262,2,0)</f>
        <v>25783</v>
      </c>
      <c r="BD422" s="4" t="str">
        <f>VLOOKUP(BC422,Z_SD_CUSTOMER!$A$2:$K$1599,10,0)</f>
        <v>24</v>
      </c>
      <c r="BE422" s="4" t="str">
        <f>VLOOKUP(BC422,Z_SD_CUSTOMER!$A$2:$L$1599,11,0)</f>
        <v>SIBERIAN</v>
      </c>
      <c r="BF422" s="4" t="str">
        <f>VLOOKUP(BC422,Z_SD_CUSTOMER!$A$2:$K$1599,11,0)</f>
        <v>SIBERIAN</v>
      </c>
      <c r="BG422" s="4">
        <v>352</v>
      </c>
      <c r="BI422" s="493"/>
    </row>
    <row r="423" spans="1:14770" s="4" customFormat="1" ht="165.75" hidden="1">
      <c r="A423" s="553">
        <v>44492</v>
      </c>
      <c r="B423" s="472" t="s">
        <v>967</v>
      </c>
      <c r="C423" s="30"/>
      <c r="D423" s="563" t="s">
        <v>425</v>
      </c>
      <c r="E423" s="54"/>
      <c r="G423" s="585" t="s">
        <v>745</v>
      </c>
      <c r="H423" s="585" t="s">
        <v>746</v>
      </c>
      <c r="I423" s="585" t="s">
        <v>747</v>
      </c>
      <c r="J423" s="586" t="s">
        <v>748</v>
      </c>
      <c r="K423" s="122" t="s">
        <v>657</v>
      </c>
      <c r="L423" s="493"/>
      <c r="O423" s="4" t="s">
        <v>196</v>
      </c>
      <c r="P423" s="72">
        <v>44494</v>
      </c>
      <c r="S423" s="5">
        <v>3</v>
      </c>
      <c r="T423" s="5">
        <v>607</v>
      </c>
      <c r="U423" s="5"/>
      <c r="V423" s="19">
        <v>2007407</v>
      </c>
      <c r="W423" s="4">
        <v>201483998</v>
      </c>
      <c r="X423" s="546">
        <v>6429079799</v>
      </c>
      <c r="Y423" s="23">
        <v>506724.48</v>
      </c>
      <c r="AA423" s="4">
        <v>15200</v>
      </c>
      <c r="AB423" s="4">
        <v>1700</v>
      </c>
      <c r="AD423" s="4">
        <f>2500*2</f>
        <v>5000</v>
      </c>
      <c r="AE423" s="13">
        <f>IF((Реестр!$AA423+Реестр!$AB423+Реестр!$AD423)=0,"",(Реестр!$AA423+Реестр!$AB423+Реестр!$AD423))</f>
        <v>21900</v>
      </c>
      <c r="AF423" s="4">
        <v>21900</v>
      </c>
      <c r="AG423" s="13">
        <f>Реестр!$AE423-Реестр!$AF423</f>
        <v>0</v>
      </c>
      <c r="AH423" s="534">
        <f>IFERROR((Реестр!$AE423/Реестр!$AF423)-100%, "")</f>
        <v>0</v>
      </c>
      <c r="AI423" s="448">
        <f>IF(IFERROR(Реестр!$AN423/Реестр!$T423,"")=0,"",IFERROR(Реестр!$AN423/Реестр!$T423,""))</f>
        <v>8.0249175522169285</v>
      </c>
      <c r="AJ423" s="10"/>
      <c r="AK423" s="448" t="str">
        <f>IFERROR(Реестр!$AN423/Реестр!$U423,"")</f>
        <v/>
      </c>
      <c r="AL423" s="594">
        <v>1173580</v>
      </c>
      <c r="AM423" s="594">
        <v>1144973</v>
      </c>
      <c r="AN423" s="630">
        <f>((T423/(T424+T423+T425)*AE423))</f>
        <v>4871.1249541956759</v>
      </c>
      <c r="AO423" s="535">
        <f>IF(IFERROR(Реестр!$AN423/Реестр!$Y423,"")=0,"",IFERROR(Реестр!$AN423/Реестр!$Y423,""))</f>
        <v>9.6129655196363836E-3</v>
      </c>
      <c r="AQ423" s="13"/>
      <c r="AR423" s="752"/>
      <c r="AS423" s="551">
        <f>IF(IFERROR(Реестр!$AI423*1000,"")=0,"",IFERROR(Реестр!$AI423*1000,""))</f>
        <v>8024.9175522169289</v>
      </c>
      <c r="AT423" s="5">
        <f>IF(IFERROR(Реестр!$AS423/80,"")=0,"",IFERROR(Реестр!$AS423/80,""))</f>
        <v>100.31146940271161</v>
      </c>
      <c r="AU423" s="4">
        <f t="shared" si="38"/>
        <v>35470.713600000003</v>
      </c>
      <c r="AV423" s="4">
        <f t="shared" si="39"/>
        <v>-30599.588645804328</v>
      </c>
      <c r="AX423" s="4" t="str">
        <f t="shared" si="36"/>
        <v/>
      </c>
      <c r="AZ423" s="4">
        <f t="shared" si="37"/>
        <v>4871.1249541956759</v>
      </c>
      <c r="BC423" s="4">
        <f>VLOOKUP(K423,'Справочные Данные'!$I$2:$J$262,2,0)</f>
        <v>80065</v>
      </c>
      <c r="BD423" s="4" t="str">
        <f>VLOOKUP(BC423,Z_SD_CUSTOMER!$A$2:$K$1599,10,0)</f>
        <v>50</v>
      </c>
      <c r="BE423" s="4" t="str">
        <f>VLOOKUP(BC423,Z_SD_CUSTOMER!$A$2:$L$1599,11,0)</f>
        <v>CENTRAL</v>
      </c>
      <c r="BF423" s="4" t="str">
        <f>VLOOKUP(BC423,Z_SD_CUSTOMER!$A$2:$K$1599,11,0)</f>
        <v>CENTRAL</v>
      </c>
      <c r="BG423" s="4">
        <v>257247</v>
      </c>
      <c r="BI423" s="493"/>
    </row>
    <row r="424" spans="1:14770" s="4" customFormat="1" ht="51" hidden="1">
      <c r="A424" s="553">
        <v>44492</v>
      </c>
      <c r="C424" s="30"/>
      <c r="D424" s="563" t="s">
        <v>425</v>
      </c>
      <c r="G424" s="585" t="s">
        <v>745</v>
      </c>
      <c r="H424" s="585" t="s">
        <v>746</v>
      </c>
      <c r="I424" s="587"/>
      <c r="J424" s="587"/>
      <c r="K424" s="122" t="s">
        <v>497</v>
      </c>
      <c r="L424" s="493" t="s">
        <v>900</v>
      </c>
      <c r="M424" s="4" t="s">
        <v>345</v>
      </c>
      <c r="N424" s="461"/>
      <c r="O424" s="4" t="s">
        <v>196</v>
      </c>
      <c r="P424" s="72">
        <v>44495</v>
      </c>
      <c r="Q424" s="4" t="s">
        <v>906</v>
      </c>
      <c r="S424" s="5">
        <v>6</v>
      </c>
      <c r="T424" s="5">
        <v>1747</v>
      </c>
      <c r="U424" s="5"/>
      <c r="V424" s="4">
        <v>2004731</v>
      </c>
      <c r="W424" s="155">
        <v>201481729</v>
      </c>
      <c r="X424" s="19">
        <v>6431727110</v>
      </c>
      <c r="Y424" s="23">
        <v>420642.72</v>
      </c>
      <c r="AE424" s="13" t="str">
        <f>IF((Реестр!$AA424+Реестр!$AB424+Реестр!$AD424)=0,"",(Реестр!$AA424+Реестр!$AB424+Реестр!$AD424))</f>
        <v/>
      </c>
      <c r="AG424" s="13" t="e">
        <f>Реестр!$AE424-Реестр!$AF424</f>
        <v>#VALUE!</v>
      </c>
      <c r="AH424" s="534" t="str">
        <f>IFERROR((Реестр!$AE424/Реестр!$AF424)-100%, "")</f>
        <v/>
      </c>
      <c r="AI424" s="448">
        <f>IF(IFERROR(Реестр!$AN424/Реестр!$T424,"")=0,"",IFERROR(Реестр!$AN424/Реестр!$T424,""))</f>
        <v>8.0249175522169285</v>
      </c>
      <c r="AJ424" s="10"/>
      <c r="AK424" s="448" t="str">
        <f>IFERROR(Реестр!$AN424/Реестр!$U424,"")</f>
        <v/>
      </c>
      <c r="AL424" s="594">
        <v>1173580</v>
      </c>
      <c r="AM424" s="594">
        <v>1144973</v>
      </c>
      <c r="AN424" s="630">
        <f>((T424/(T423+T424+T425)*AE423))</f>
        <v>14019.530963722975</v>
      </c>
      <c r="AO424" s="535">
        <f>IF(IFERROR(Реестр!$AN424/Реестр!$Y424,"")=0,"",IFERROR(Реестр!$AN424/Реестр!$Y424,""))</f>
        <v>3.3328832990912043E-2</v>
      </c>
      <c r="AQ424" s="13"/>
      <c r="AR424" s="752"/>
      <c r="AS424" s="551">
        <f>IF(IFERROR(Реестр!$AI424*1000,"")=0,"",IFERROR(Реестр!$AI424*1000,""))</f>
        <v>8024.9175522169289</v>
      </c>
      <c r="AT424" s="5">
        <f>IF(IFERROR(Реестр!$AS424/80,"")=0,"",IFERROR(Реестр!$AS424/80,""))</f>
        <v>100.31146940271161</v>
      </c>
      <c r="AU424" s="4">
        <f t="shared" si="38"/>
        <v>29444.990400000002</v>
      </c>
      <c r="AV424" s="4">
        <f t="shared" si="39"/>
        <v>-15425.459436277028</v>
      </c>
      <c r="AX424" s="4" t="str">
        <f t="shared" si="36"/>
        <v/>
      </c>
      <c r="AZ424" s="4">
        <f t="shared" si="37"/>
        <v>14019.530963722975</v>
      </c>
      <c r="BC424" s="4">
        <f>VLOOKUP(K424,'Справочные Данные'!$I$2:$J$262,2,0)</f>
        <v>71415</v>
      </c>
      <c r="BD424" s="4" t="str">
        <f>VLOOKUP(BC424,Z_SD_CUSTOMER!$A$2:$K$1599,10,0)</f>
        <v>77</v>
      </c>
      <c r="BE424" s="4" t="str">
        <f>VLOOKUP(BC424,Z_SD_CUSTOMER!$A$2:$L$1599,11,0)</f>
        <v>CENTRAL</v>
      </c>
      <c r="BF424" s="4" t="str">
        <f>VLOOKUP(BC424,Z_SD_CUSTOMER!$A$2:$K$1599,11,0)</f>
        <v>CENTRAL</v>
      </c>
      <c r="BG424" s="4">
        <v>257247</v>
      </c>
      <c r="BI424" s="493"/>
    </row>
    <row r="425" spans="1:14770" s="4" customFormat="1" ht="51" hidden="1">
      <c r="A425" s="553">
        <v>44492</v>
      </c>
      <c r="C425" s="30"/>
      <c r="D425" s="563" t="s">
        <v>425</v>
      </c>
      <c r="G425" s="585" t="s">
        <v>745</v>
      </c>
      <c r="H425" s="585" t="s">
        <v>746</v>
      </c>
      <c r="J425" s="127"/>
      <c r="K425" s="122" t="s">
        <v>497</v>
      </c>
      <c r="L425" s="493"/>
      <c r="N425" s="461"/>
      <c r="P425" s="72"/>
      <c r="S425" s="5">
        <v>2</v>
      </c>
      <c r="T425" s="5">
        <v>375</v>
      </c>
      <c r="U425" s="5"/>
      <c r="V425" s="544">
        <v>2008068</v>
      </c>
      <c r="W425" s="155">
        <v>201484524</v>
      </c>
      <c r="X425" s="19"/>
      <c r="Y425" s="23">
        <v>92577.600000000006</v>
      </c>
      <c r="AE425" s="13" t="str">
        <f>IF((Реестр!$AA425+Реестр!$AB425+Реестр!$AD425)=0,"",(Реестр!$AA425+Реестр!$AB425+Реестр!$AD425))</f>
        <v/>
      </c>
      <c r="AG425" s="13"/>
      <c r="AH425" s="534"/>
      <c r="AI425" s="448"/>
      <c r="AJ425" s="10"/>
      <c r="AK425" s="448"/>
      <c r="AL425" s="594">
        <v>1173580</v>
      </c>
      <c r="AM425" s="594">
        <v>1144973</v>
      </c>
      <c r="AN425" s="630">
        <f>((T425/(T424+T425+T423)*AE423))</f>
        <v>3009.3440820813485</v>
      </c>
      <c r="AO425" s="535"/>
      <c r="AQ425" s="13"/>
      <c r="AR425" s="752"/>
      <c r="AS425" s="551"/>
      <c r="AT425" s="5"/>
      <c r="AX425" s="4" t="str">
        <f t="shared" si="36"/>
        <v/>
      </c>
      <c r="AZ425" s="4">
        <f t="shared" si="37"/>
        <v>3009.3440820813485</v>
      </c>
      <c r="BC425" s="4">
        <f>VLOOKUP(K425,'Справочные Данные'!$I$2:$J$262,2,0)</f>
        <v>71415</v>
      </c>
      <c r="BD425" s="4" t="str">
        <f>VLOOKUP(BC425,Z_SD_CUSTOMER!$A$2:$K$1599,10,0)</f>
        <v>77</v>
      </c>
      <c r="BE425" s="4" t="str">
        <f>VLOOKUP(BC425,Z_SD_CUSTOMER!$A$2:$L$1599,11,0)</f>
        <v>CENTRAL</v>
      </c>
      <c r="BF425" s="4" t="str">
        <f>VLOOKUP(BC425,Z_SD_CUSTOMER!$A$2:$K$1599,11,0)</f>
        <v>CENTRAL</v>
      </c>
      <c r="BG425" s="4">
        <v>257247</v>
      </c>
      <c r="BI425" s="493"/>
    </row>
    <row r="426" spans="1:14770" s="4" customFormat="1" ht="409.6" hidden="1">
      <c r="A426" s="572">
        <v>44494</v>
      </c>
      <c r="B426" s="472" t="s">
        <v>992</v>
      </c>
      <c r="C426" s="30"/>
      <c r="D426" s="566" t="s">
        <v>250</v>
      </c>
      <c r="E426" s="54"/>
      <c r="F426" s="710" t="s">
        <v>719</v>
      </c>
      <c r="G426" s="709" t="s">
        <v>720</v>
      </c>
      <c r="H426" s="709" t="s">
        <v>721</v>
      </c>
      <c r="I426" s="708"/>
      <c r="J426" s="708" t="s">
        <v>722</v>
      </c>
      <c r="K426" s="12" t="s">
        <v>603</v>
      </c>
      <c r="L426" s="493"/>
      <c r="O426" s="4" t="s">
        <v>215</v>
      </c>
      <c r="P426" s="72">
        <v>44497</v>
      </c>
      <c r="S426" s="5">
        <v>33</v>
      </c>
      <c r="T426" s="5">
        <v>14946</v>
      </c>
      <c r="U426" s="5"/>
      <c r="V426" s="19">
        <v>2007126</v>
      </c>
      <c r="W426" s="155">
        <v>201484357</v>
      </c>
      <c r="X426" s="589">
        <v>201484357</v>
      </c>
      <c r="Y426" s="23">
        <v>2252086.08</v>
      </c>
      <c r="AA426" s="4">
        <v>130000</v>
      </c>
      <c r="AE426" s="13">
        <f>IF((Реестр!$AA426+Реестр!$AB426+Реестр!$AD426)=0,"",(Реестр!$AA426+Реестр!$AB426+Реестр!$AD426))</f>
        <v>130000</v>
      </c>
      <c r="AG426" s="13">
        <f>Реестр!$AE426-Реестр!$AF426</f>
        <v>130000</v>
      </c>
      <c r="AH426" s="534"/>
      <c r="AI426" s="448">
        <f>IF(IFERROR(Реестр!$AN426/Реестр!$T426,"")=0,"",IFERROR(Реестр!$AN426/Реестр!$T426,""))</f>
        <v>8.6979793924795938</v>
      </c>
      <c r="AJ426" s="10"/>
      <c r="AK426" s="448"/>
      <c r="AL426" s="594">
        <v>1172449</v>
      </c>
      <c r="AM426" s="594">
        <v>1143918</v>
      </c>
      <c r="AN426" s="630">
        <f>((T426/(T426))*AE426)</f>
        <v>130000</v>
      </c>
      <c r="AO426" s="535"/>
      <c r="AQ426" s="13"/>
      <c r="AR426" s="752"/>
      <c r="AS426" s="551">
        <f>IF(IFERROR(Реестр!$AI426*1000,"")=0,"",IFERROR(Реестр!$AI426*1000,""))</f>
        <v>8697.979392479594</v>
      </c>
      <c r="AT426" s="5">
        <f>IF(IFERROR(Реестр!$AS426/80,"")=0,"",IFERROR(Реестр!$AS426/80,""))</f>
        <v>108.72474240599493</v>
      </c>
      <c r="AU426" s="4">
        <f t="shared" ref="AU426:AU431" si="41">IF(IFERROR(Y426*0.07,"")=0,"",IFERROR(Y426*0.07,""))</f>
        <v>157646.02560000002</v>
      </c>
      <c r="AV426" s="4">
        <f t="shared" ref="AV426:AV431" si="42">IF(IFERROR((AN426-AU426),"")=0,"",IFERROR((AN426-AU426),""))</f>
        <v>-27646.025600000023</v>
      </c>
      <c r="AX426" s="4" t="str">
        <f t="shared" si="36"/>
        <v/>
      </c>
      <c r="AZ426" s="4">
        <f t="shared" si="37"/>
        <v>130000</v>
      </c>
      <c r="BC426" s="4">
        <f>VLOOKUP(K426,'Справочные Данные'!$I$2:$J$262,2,0)</f>
        <v>70163</v>
      </c>
      <c r="BD426" s="4" t="str">
        <f>VLOOKUP(BC426,Z_SD_CUSTOMER!$A$2:$K$1599,10,0)</f>
        <v>91</v>
      </c>
      <c r="BE426" s="4" t="str">
        <f>VLOOKUP(BC426,Z_SD_CUSTOMER!$A$2:$L$1599,11,0)</f>
        <v>SOUTHERN</v>
      </c>
      <c r="BF426" s="4" t="str">
        <f>VLOOKUP(BC426,Z_SD_CUSTOMER!$A$2:$K$1599,11,0)</f>
        <v>SOUTHERN</v>
      </c>
      <c r="BI426" s="494"/>
      <c r="BJ426" s="39"/>
      <c r="BK426" s="39"/>
      <c r="BL426" s="39"/>
      <c r="BM426" s="39"/>
      <c r="BN426" s="39"/>
      <c r="BO426" s="39"/>
      <c r="BP426" s="39"/>
      <c r="BQ426" s="39"/>
      <c r="BR426" s="39"/>
      <c r="BS426" s="39"/>
      <c r="BT426" s="39"/>
      <c r="BU426" s="39"/>
      <c r="BV426" s="39"/>
      <c r="BW426" s="39"/>
      <c r="BX426" s="39"/>
      <c r="BY426" s="39"/>
      <c r="BZ426" s="39"/>
      <c r="CA426" s="39"/>
      <c r="CB426" s="39"/>
      <c r="CC426" s="39"/>
      <c r="CD426" s="39"/>
      <c r="CE426" s="39"/>
      <c r="CF426" s="39"/>
      <c r="CG426" s="39"/>
      <c r="CH426" s="39"/>
      <c r="CI426" s="39"/>
      <c r="CJ426" s="39"/>
      <c r="CK426" s="39"/>
      <c r="CL426" s="39"/>
      <c r="CM426" s="39"/>
      <c r="CN426" s="39"/>
      <c r="CO426" s="39"/>
      <c r="CP426" s="39"/>
      <c r="CQ426" s="39"/>
      <c r="CR426" s="39"/>
      <c r="CS426" s="39"/>
      <c r="CT426" s="39"/>
      <c r="CU426" s="39"/>
      <c r="CV426" s="39"/>
      <c r="CW426" s="39"/>
      <c r="CX426" s="39"/>
      <c r="CY426" s="39"/>
      <c r="CZ426" s="39"/>
      <c r="DA426" s="39"/>
      <c r="DB426" s="39"/>
      <c r="DC426" s="39"/>
      <c r="DD426" s="39"/>
      <c r="DE426" s="39"/>
      <c r="DF426" s="39"/>
      <c r="DG426" s="39"/>
      <c r="DH426" s="39"/>
      <c r="DI426" s="39"/>
      <c r="DJ426" s="39"/>
      <c r="DK426" s="39"/>
      <c r="DL426" s="39"/>
      <c r="DM426" s="39"/>
      <c r="DN426" s="39"/>
      <c r="DO426" s="39"/>
      <c r="DP426" s="39"/>
      <c r="DQ426" s="39"/>
      <c r="DR426" s="39"/>
      <c r="DS426" s="39"/>
      <c r="DT426" s="39"/>
      <c r="DU426" s="39"/>
      <c r="DV426" s="39"/>
      <c r="DW426" s="39"/>
      <c r="DX426" s="39"/>
      <c r="DY426" s="39"/>
      <c r="DZ426" s="39"/>
      <c r="EA426" s="39"/>
      <c r="EB426" s="39"/>
      <c r="EC426" s="39"/>
      <c r="ED426" s="39"/>
      <c r="EE426" s="39"/>
      <c r="EF426" s="39"/>
      <c r="EG426" s="39"/>
      <c r="EH426" s="39"/>
      <c r="EI426" s="39"/>
      <c r="EJ426" s="39"/>
      <c r="EK426" s="39"/>
      <c r="EL426" s="39"/>
      <c r="EM426" s="39"/>
      <c r="EN426" s="39"/>
      <c r="EO426" s="39"/>
      <c r="EP426" s="39"/>
      <c r="EQ426" s="39"/>
      <c r="ER426" s="39"/>
      <c r="ES426" s="39"/>
      <c r="ET426" s="39"/>
      <c r="EU426" s="39"/>
      <c r="EV426" s="39"/>
      <c r="EW426" s="39"/>
      <c r="EX426" s="39"/>
      <c r="EY426" s="39"/>
      <c r="EZ426" s="39"/>
      <c r="FA426" s="39"/>
      <c r="FB426" s="39"/>
      <c r="FC426" s="39"/>
      <c r="FD426" s="39"/>
      <c r="FE426" s="39"/>
      <c r="FF426" s="39"/>
      <c r="FG426" s="39"/>
      <c r="FH426" s="39"/>
      <c r="FI426" s="39"/>
      <c r="FJ426" s="39"/>
      <c r="FK426" s="39"/>
      <c r="FL426" s="39"/>
      <c r="FM426" s="39"/>
      <c r="FN426" s="39"/>
      <c r="FO426" s="39"/>
      <c r="FP426" s="39"/>
      <c r="FQ426" s="39"/>
      <c r="FR426" s="39"/>
      <c r="FS426" s="39"/>
      <c r="FT426" s="39"/>
      <c r="FU426" s="39"/>
      <c r="FV426" s="39"/>
      <c r="FW426" s="39"/>
      <c r="FX426" s="39"/>
      <c r="FY426" s="39"/>
      <c r="FZ426" s="39"/>
      <c r="GA426" s="39"/>
      <c r="GB426" s="39"/>
      <c r="GC426" s="39"/>
      <c r="GD426" s="39"/>
      <c r="GE426" s="39"/>
      <c r="GF426" s="39"/>
      <c r="GG426" s="39"/>
      <c r="GH426" s="39"/>
      <c r="GI426" s="39"/>
      <c r="GJ426" s="39"/>
      <c r="GK426" s="39"/>
      <c r="GL426" s="39"/>
      <c r="GM426" s="39"/>
      <c r="GN426" s="39"/>
      <c r="GO426" s="39"/>
      <c r="GP426" s="39"/>
      <c r="GQ426" s="39"/>
      <c r="GR426" s="39"/>
      <c r="GS426" s="39"/>
      <c r="GT426" s="39"/>
      <c r="GU426" s="39"/>
      <c r="GV426" s="39"/>
      <c r="GW426" s="39"/>
      <c r="GX426" s="39"/>
      <c r="GY426" s="39"/>
      <c r="GZ426" s="39"/>
      <c r="HA426" s="39"/>
      <c r="HB426" s="39"/>
      <c r="HC426" s="39"/>
      <c r="HD426" s="39"/>
      <c r="HE426" s="39"/>
      <c r="HF426" s="39"/>
      <c r="HG426" s="39"/>
      <c r="HH426" s="39"/>
      <c r="HI426" s="39"/>
      <c r="HJ426" s="39"/>
      <c r="HK426" s="39"/>
      <c r="HL426" s="39"/>
      <c r="HM426" s="39"/>
      <c r="HN426" s="39"/>
      <c r="HO426" s="39"/>
      <c r="HP426" s="39"/>
      <c r="HQ426" s="39"/>
      <c r="HR426" s="39"/>
      <c r="HS426" s="39"/>
      <c r="HT426" s="39"/>
      <c r="HU426" s="39"/>
      <c r="HV426" s="39"/>
      <c r="HW426" s="39"/>
      <c r="HX426" s="39"/>
      <c r="HY426" s="39"/>
      <c r="HZ426" s="39"/>
      <c r="IA426" s="39"/>
      <c r="IB426" s="39"/>
      <c r="IC426" s="39"/>
      <c r="ID426" s="39"/>
      <c r="IE426" s="39"/>
      <c r="IF426" s="39"/>
      <c r="IG426" s="39"/>
      <c r="IH426" s="39"/>
      <c r="II426" s="39"/>
      <c r="IJ426" s="39"/>
      <c r="IK426" s="39"/>
      <c r="IL426" s="39"/>
      <c r="IM426" s="39"/>
      <c r="IN426" s="39"/>
      <c r="IO426" s="39"/>
      <c r="IP426" s="39"/>
      <c r="IQ426" s="39"/>
      <c r="IR426" s="39"/>
      <c r="IS426" s="39"/>
      <c r="IT426" s="39"/>
      <c r="IU426" s="39"/>
      <c r="IV426" s="39"/>
      <c r="IW426" s="39"/>
      <c r="IX426" s="39"/>
      <c r="IY426" s="39"/>
      <c r="IZ426" s="39"/>
      <c r="JA426" s="39"/>
      <c r="JB426" s="39"/>
      <c r="JC426" s="39"/>
      <c r="JD426" s="39"/>
      <c r="JE426" s="39"/>
      <c r="JF426" s="39"/>
      <c r="JG426" s="39"/>
      <c r="JH426" s="39"/>
      <c r="JI426" s="39"/>
      <c r="JJ426" s="39"/>
      <c r="JK426" s="39"/>
      <c r="JL426" s="39"/>
      <c r="JM426" s="39"/>
      <c r="JN426" s="39"/>
      <c r="JO426" s="39"/>
      <c r="JP426" s="39"/>
      <c r="JQ426" s="39"/>
      <c r="JR426" s="39"/>
      <c r="JS426" s="39"/>
      <c r="JT426" s="39"/>
      <c r="JU426" s="39"/>
      <c r="JV426" s="39"/>
      <c r="JW426" s="39"/>
      <c r="JX426" s="39"/>
      <c r="JY426" s="39"/>
      <c r="JZ426" s="39"/>
      <c r="KA426" s="39"/>
      <c r="KB426" s="39"/>
      <c r="KC426" s="39"/>
      <c r="KD426" s="39"/>
      <c r="KE426" s="39"/>
      <c r="KF426" s="39"/>
      <c r="KG426" s="39"/>
      <c r="KH426" s="39"/>
      <c r="KI426" s="39"/>
      <c r="KJ426" s="39"/>
      <c r="KK426" s="39"/>
      <c r="KL426" s="39"/>
      <c r="KM426" s="39"/>
      <c r="KN426" s="39"/>
      <c r="KO426" s="39"/>
      <c r="KP426" s="39"/>
      <c r="KQ426" s="39"/>
      <c r="KR426" s="39"/>
      <c r="KS426" s="39"/>
      <c r="KT426" s="39"/>
      <c r="KU426" s="39"/>
      <c r="KV426" s="39"/>
      <c r="KW426" s="39"/>
      <c r="KX426" s="39"/>
      <c r="KY426" s="39"/>
      <c r="KZ426" s="39"/>
      <c r="LA426" s="39"/>
      <c r="LB426" s="39"/>
      <c r="LC426" s="39"/>
      <c r="LD426" s="39"/>
      <c r="LE426" s="39"/>
      <c r="LF426" s="39"/>
      <c r="LG426" s="39"/>
      <c r="LH426" s="39"/>
      <c r="LI426" s="39"/>
      <c r="LJ426" s="39"/>
      <c r="LK426" s="39"/>
      <c r="LL426" s="39"/>
      <c r="LM426" s="39"/>
      <c r="LN426" s="39"/>
      <c r="LO426" s="39"/>
      <c r="LP426" s="39"/>
      <c r="LQ426" s="39"/>
      <c r="LR426" s="39"/>
      <c r="LS426" s="39"/>
      <c r="LT426" s="39"/>
      <c r="LU426" s="39"/>
      <c r="LV426" s="39"/>
      <c r="LW426" s="39"/>
      <c r="LX426" s="39"/>
      <c r="LY426" s="39"/>
      <c r="LZ426" s="39"/>
      <c r="MA426" s="39"/>
      <c r="MB426" s="39"/>
      <c r="MC426" s="39"/>
      <c r="MD426" s="39"/>
      <c r="ME426" s="39"/>
      <c r="MF426" s="39"/>
      <c r="MG426" s="39"/>
      <c r="MH426" s="39"/>
      <c r="MI426" s="39"/>
      <c r="MJ426" s="39"/>
      <c r="MK426" s="39"/>
      <c r="ML426" s="39"/>
      <c r="MM426" s="39"/>
      <c r="MN426" s="39"/>
      <c r="MO426" s="39"/>
      <c r="MP426" s="39"/>
      <c r="MQ426" s="39"/>
      <c r="MR426" s="39"/>
      <c r="MS426" s="39"/>
      <c r="MT426" s="39"/>
      <c r="MU426" s="39"/>
      <c r="MV426" s="39"/>
      <c r="MW426" s="39"/>
      <c r="MX426" s="39"/>
      <c r="MY426" s="39"/>
      <c r="MZ426" s="39"/>
      <c r="NA426" s="39"/>
      <c r="NB426" s="39"/>
      <c r="NC426" s="39"/>
      <c r="ND426" s="39"/>
      <c r="NE426" s="39"/>
      <c r="NF426" s="39"/>
      <c r="NG426" s="39"/>
      <c r="NH426" s="39"/>
      <c r="NI426" s="39"/>
      <c r="NJ426" s="39"/>
      <c r="NK426" s="39"/>
      <c r="NL426" s="39"/>
      <c r="NM426" s="39"/>
      <c r="NN426" s="39"/>
      <c r="NO426" s="39"/>
      <c r="NP426" s="39"/>
      <c r="NQ426" s="39"/>
      <c r="NR426" s="39"/>
      <c r="NS426" s="39"/>
      <c r="NT426" s="39"/>
      <c r="NU426" s="39"/>
      <c r="NV426" s="39"/>
      <c r="NW426" s="39"/>
      <c r="NX426" s="39"/>
      <c r="NY426" s="39"/>
      <c r="NZ426" s="39"/>
      <c r="OA426" s="39"/>
      <c r="OB426" s="39"/>
      <c r="OC426" s="39"/>
      <c r="OD426" s="39"/>
      <c r="OE426" s="39"/>
      <c r="OF426" s="39"/>
      <c r="OG426" s="39"/>
      <c r="OH426" s="39"/>
      <c r="OI426" s="39"/>
      <c r="OJ426" s="39"/>
      <c r="OK426" s="39"/>
      <c r="OL426" s="39"/>
      <c r="OM426" s="39"/>
      <c r="ON426" s="39"/>
      <c r="OO426" s="39"/>
      <c r="OP426" s="39"/>
      <c r="OQ426" s="39"/>
      <c r="OR426" s="39"/>
      <c r="OS426" s="39"/>
      <c r="OT426" s="39"/>
      <c r="OU426" s="39"/>
      <c r="OV426" s="39"/>
      <c r="OW426" s="39"/>
      <c r="OX426" s="39"/>
      <c r="OY426" s="39"/>
      <c r="OZ426" s="39"/>
      <c r="PA426" s="39"/>
      <c r="PB426" s="39"/>
      <c r="PC426" s="39"/>
      <c r="PD426" s="39"/>
      <c r="PE426" s="39"/>
      <c r="PF426" s="39"/>
      <c r="PG426" s="39"/>
      <c r="PH426" s="39"/>
      <c r="PI426" s="39"/>
      <c r="PJ426" s="39"/>
      <c r="PK426" s="39"/>
      <c r="PL426" s="39"/>
      <c r="PM426" s="39"/>
      <c r="PN426" s="39"/>
      <c r="PO426" s="39"/>
      <c r="PP426" s="39"/>
      <c r="PQ426" s="39"/>
      <c r="PR426" s="39"/>
      <c r="PS426" s="39"/>
      <c r="PT426" s="39"/>
      <c r="PU426" s="39"/>
      <c r="PV426" s="39"/>
      <c r="PW426" s="39"/>
      <c r="PX426" s="39"/>
      <c r="PY426" s="39"/>
      <c r="PZ426" s="39"/>
      <c r="QA426" s="39"/>
      <c r="QB426" s="39"/>
      <c r="QC426" s="39"/>
      <c r="QD426" s="39"/>
      <c r="QE426" s="39"/>
      <c r="QF426" s="39"/>
      <c r="QG426" s="39"/>
      <c r="QH426" s="39"/>
      <c r="QI426" s="39"/>
      <c r="QJ426" s="39"/>
      <c r="QK426" s="39"/>
      <c r="QL426" s="39"/>
      <c r="QM426" s="39"/>
      <c r="QN426" s="39"/>
      <c r="QO426" s="39"/>
      <c r="QP426" s="39"/>
      <c r="QQ426" s="39"/>
      <c r="QR426" s="39"/>
      <c r="QS426" s="39"/>
      <c r="QT426" s="39"/>
      <c r="QU426" s="39"/>
      <c r="QV426" s="39"/>
      <c r="QW426" s="39"/>
      <c r="QX426" s="39"/>
      <c r="QY426" s="39"/>
      <c r="QZ426" s="39"/>
      <c r="RA426" s="39"/>
      <c r="RB426" s="39"/>
      <c r="RC426" s="39"/>
      <c r="RD426" s="39"/>
      <c r="RE426" s="39"/>
      <c r="RF426" s="39"/>
      <c r="RG426" s="39"/>
      <c r="RH426" s="39"/>
      <c r="RI426" s="39"/>
      <c r="RJ426" s="39"/>
      <c r="RK426" s="39"/>
      <c r="RL426" s="39"/>
      <c r="RM426" s="39"/>
      <c r="RN426" s="39"/>
      <c r="RO426" s="39"/>
      <c r="RP426" s="39"/>
      <c r="RQ426" s="39"/>
      <c r="RR426" s="39"/>
      <c r="RS426" s="39"/>
      <c r="RT426" s="39"/>
      <c r="RU426" s="39"/>
      <c r="RV426" s="39"/>
      <c r="RW426" s="39"/>
      <c r="RX426" s="39"/>
      <c r="RY426" s="39"/>
      <c r="RZ426" s="39"/>
      <c r="SA426" s="39"/>
      <c r="SB426" s="39"/>
      <c r="SC426" s="39"/>
      <c r="SD426" s="39"/>
      <c r="SE426" s="39"/>
      <c r="SF426" s="39"/>
      <c r="SG426" s="39"/>
      <c r="SH426" s="39"/>
      <c r="SI426" s="39"/>
      <c r="SJ426" s="39"/>
      <c r="SK426" s="39"/>
      <c r="SL426" s="39"/>
      <c r="SM426" s="39"/>
      <c r="SN426" s="39"/>
      <c r="SO426" s="39"/>
      <c r="SP426" s="39"/>
      <c r="SQ426" s="39"/>
      <c r="SR426" s="39"/>
      <c r="SS426" s="39"/>
      <c r="ST426" s="39"/>
      <c r="SU426" s="39"/>
      <c r="SV426" s="39"/>
      <c r="SW426" s="39"/>
      <c r="SX426" s="39"/>
      <c r="SY426" s="39"/>
      <c r="SZ426" s="39"/>
      <c r="TA426" s="39"/>
      <c r="TB426" s="39"/>
      <c r="TC426" s="39"/>
      <c r="TD426" s="39"/>
      <c r="TE426" s="39"/>
      <c r="TF426" s="39"/>
      <c r="TG426" s="39"/>
      <c r="TH426" s="39"/>
      <c r="TI426" s="39"/>
      <c r="TJ426" s="39"/>
      <c r="TK426" s="39"/>
      <c r="TL426" s="39"/>
      <c r="TM426" s="39"/>
      <c r="TN426" s="39"/>
      <c r="TO426" s="39"/>
      <c r="TP426" s="39"/>
      <c r="TQ426" s="39"/>
      <c r="TR426" s="39"/>
      <c r="TS426" s="39"/>
      <c r="TT426" s="39"/>
      <c r="TU426" s="39"/>
      <c r="TV426" s="39"/>
      <c r="TW426" s="39"/>
      <c r="TX426" s="39"/>
      <c r="TY426" s="39"/>
      <c r="TZ426" s="39"/>
      <c r="UA426" s="39"/>
      <c r="UB426" s="39"/>
      <c r="UC426" s="39"/>
      <c r="UD426" s="39"/>
      <c r="UE426" s="39"/>
      <c r="UF426" s="39"/>
      <c r="UG426" s="39"/>
      <c r="UH426" s="39"/>
      <c r="UI426" s="39"/>
      <c r="UJ426" s="39"/>
      <c r="UK426" s="39"/>
      <c r="UL426" s="39"/>
      <c r="UM426" s="39"/>
      <c r="UN426" s="39"/>
      <c r="UO426" s="39"/>
      <c r="UP426" s="39"/>
      <c r="UQ426" s="39"/>
      <c r="UR426" s="39"/>
      <c r="US426" s="39"/>
      <c r="UT426" s="39"/>
      <c r="UU426" s="39"/>
      <c r="UV426" s="39"/>
      <c r="UW426" s="39"/>
      <c r="UX426" s="39"/>
      <c r="UY426" s="39"/>
      <c r="UZ426" s="39"/>
      <c r="VA426" s="39"/>
      <c r="VB426" s="39"/>
      <c r="VC426" s="39"/>
      <c r="VD426" s="39"/>
      <c r="VE426" s="39"/>
      <c r="VF426" s="39"/>
      <c r="VG426" s="39"/>
      <c r="VH426" s="39"/>
      <c r="VI426" s="39"/>
      <c r="VJ426" s="39"/>
      <c r="VK426" s="39"/>
      <c r="VL426" s="39"/>
      <c r="VM426" s="39"/>
      <c r="VN426" s="39"/>
      <c r="VO426" s="39"/>
      <c r="VP426" s="39"/>
      <c r="VQ426" s="39"/>
      <c r="VR426" s="39"/>
      <c r="VS426" s="39"/>
      <c r="VT426" s="39"/>
      <c r="VU426" s="39"/>
      <c r="VV426" s="39"/>
      <c r="VW426" s="39"/>
      <c r="VX426" s="39"/>
      <c r="VY426" s="39"/>
      <c r="VZ426" s="39"/>
      <c r="WA426" s="39"/>
      <c r="WB426" s="39"/>
      <c r="WC426" s="39"/>
      <c r="WD426" s="39"/>
      <c r="WE426" s="39"/>
      <c r="WF426" s="39"/>
      <c r="WG426" s="39"/>
      <c r="WH426" s="39"/>
      <c r="WI426" s="39"/>
      <c r="WJ426" s="39"/>
      <c r="WK426" s="39"/>
      <c r="WL426" s="39"/>
      <c r="WM426" s="39"/>
      <c r="WN426" s="39"/>
      <c r="WO426" s="39"/>
      <c r="WP426" s="39"/>
      <c r="WQ426" s="39"/>
      <c r="WR426" s="39"/>
      <c r="WS426" s="39"/>
      <c r="WT426" s="39"/>
      <c r="WU426" s="39"/>
      <c r="WV426" s="39"/>
      <c r="WW426" s="39"/>
      <c r="WX426" s="39"/>
      <c r="WY426" s="39"/>
      <c r="WZ426" s="39"/>
      <c r="XA426" s="39"/>
      <c r="XB426" s="39"/>
      <c r="XC426" s="39"/>
      <c r="XD426" s="39"/>
      <c r="XE426" s="39"/>
      <c r="XF426" s="39"/>
      <c r="XG426" s="39"/>
      <c r="XH426" s="39"/>
      <c r="XI426" s="39"/>
      <c r="XJ426" s="39"/>
      <c r="XK426" s="39"/>
      <c r="XL426" s="39"/>
      <c r="XM426" s="39"/>
      <c r="XN426" s="39"/>
      <c r="XO426" s="39"/>
      <c r="XP426" s="39"/>
      <c r="XQ426" s="39"/>
      <c r="XR426" s="39"/>
      <c r="XS426" s="39"/>
      <c r="XT426" s="39"/>
      <c r="XU426" s="39"/>
      <c r="XV426" s="39"/>
      <c r="XW426" s="39"/>
      <c r="XX426" s="39"/>
      <c r="XY426" s="39"/>
      <c r="XZ426" s="39"/>
      <c r="YA426" s="39"/>
      <c r="YB426" s="39"/>
      <c r="YC426" s="39"/>
      <c r="YD426" s="39"/>
      <c r="YE426" s="39"/>
      <c r="YF426" s="39"/>
      <c r="YG426" s="39"/>
      <c r="YH426" s="39"/>
      <c r="YI426" s="39"/>
      <c r="YJ426" s="39"/>
      <c r="YK426" s="39"/>
      <c r="YL426" s="39"/>
      <c r="YM426" s="39"/>
      <c r="YN426" s="39"/>
      <c r="YO426" s="39"/>
      <c r="YP426" s="39"/>
      <c r="YQ426" s="39"/>
      <c r="YR426" s="39"/>
      <c r="YS426" s="39"/>
      <c r="YT426" s="39"/>
      <c r="YU426" s="39"/>
      <c r="YV426" s="39"/>
      <c r="YW426" s="39"/>
      <c r="YX426" s="39"/>
      <c r="YY426" s="39"/>
      <c r="YZ426" s="39"/>
      <c r="ZA426" s="39"/>
      <c r="ZB426" s="39"/>
      <c r="ZC426" s="39"/>
      <c r="ZD426" s="39"/>
      <c r="ZE426" s="39"/>
      <c r="ZF426" s="39"/>
      <c r="ZG426" s="39"/>
      <c r="ZH426" s="39"/>
      <c r="ZI426" s="39"/>
      <c r="ZJ426" s="39"/>
      <c r="ZK426" s="39"/>
      <c r="ZL426" s="39"/>
      <c r="ZM426" s="39"/>
      <c r="ZN426" s="39"/>
      <c r="ZO426" s="39"/>
      <c r="ZP426" s="39"/>
      <c r="ZQ426" s="39"/>
      <c r="ZR426" s="39"/>
      <c r="ZS426" s="39"/>
      <c r="ZT426" s="39"/>
      <c r="ZU426" s="39"/>
      <c r="ZV426" s="39"/>
      <c r="ZW426" s="39"/>
      <c r="ZX426" s="39"/>
      <c r="ZY426" s="39"/>
      <c r="ZZ426" s="39"/>
      <c r="AAA426" s="39"/>
      <c r="AAB426" s="39"/>
      <c r="AAC426" s="39"/>
      <c r="AAD426" s="39"/>
      <c r="AAE426" s="39"/>
      <c r="AAF426" s="39"/>
      <c r="AAG426" s="39"/>
      <c r="AAH426" s="39"/>
      <c r="AAI426" s="39"/>
      <c r="AAJ426" s="39"/>
      <c r="AAK426" s="39"/>
      <c r="AAL426" s="39"/>
      <c r="AAM426" s="39"/>
      <c r="AAN426" s="39"/>
      <c r="AAO426" s="39"/>
      <c r="AAP426" s="39"/>
      <c r="AAQ426" s="39"/>
      <c r="AAR426" s="39"/>
      <c r="AAS426" s="39"/>
      <c r="AAT426" s="39"/>
      <c r="AAU426" s="39"/>
      <c r="AAV426" s="39"/>
      <c r="AAW426" s="39"/>
      <c r="AAX426" s="39"/>
      <c r="AAY426" s="39"/>
      <c r="AAZ426" s="39"/>
      <c r="ABA426" s="39"/>
      <c r="ABB426" s="39"/>
      <c r="ABC426" s="39"/>
      <c r="ABD426" s="39"/>
      <c r="ABE426" s="39"/>
      <c r="ABF426" s="39"/>
      <c r="ABG426" s="39"/>
      <c r="ABH426" s="39"/>
      <c r="ABI426" s="39"/>
      <c r="ABJ426" s="39"/>
      <c r="ABK426" s="39"/>
      <c r="ABL426" s="39"/>
      <c r="ABM426" s="39"/>
      <c r="ABN426" s="39"/>
      <c r="ABO426" s="39"/>
      <c r="ABP426" s="39"/>
      <c r="ABQ426" s="39"/>
      <c r="ABR426" s="39"/>
      <c r="ABS426" s="39"/>
      <c r="ABT426" s="39"/>
      <c r="ABU426" s="39"/>
      <c r="ABV426" s="39"/>
      <c r="ABW426" s="39"/>
      <c r="ABX426" s="39"/>
      <c r="ABY426" s="39"/>
      <c r="ABZ426" s="39"/>
      <c r="ACA426" s="39"/>
      <c r="ACB426" s="39"/>
      <c r="ACC426" s="39"/>
      <c r="ACD426" s="39"/>
      <c r="ACE426" s="39"/>
      <c r="ACF426" s="39"/>
      <c r="ACG426" s="39"/>
      <c r="ACH426" s="39"/>
      <c r="ACI426" s="39"/>
      <c r="ACJ426" s="39"/>
      <c r="ACK426" s="39"/>
      <c r="ACL426" s="39"/>
      <c r="ACM426" s="39"/>
      <c r="ACN426" s="39"/>
      <c r="ACO426" s="39"/>
      <c r="ACP426" s="39"/>
      <c r="ACQ426" s="39"/>
      <c r="ACR426" s="39"/>
      <c r="ACS426" s="39"/>
      <c r="ACT426" s="39"/>
      <c r="ACU426" s="39"/>
      <c r="ACV426" s="39"/>
      <c r="ACW426" s="39"/>
      <c r="ACX426" s="39"/>
      <c r="ACY426" s="39"/>
      <c r="ACZ426" s="39"/>
      <c r="ADA426" s="39"/>
      <c r="ADB426" s="39"/>
      <c r="ADC426" s="39"/>
      <c r="ADD426" s="39"/>
      <c r="ADE426" s="39"/>
      <c r="ADF426" s="39"/>
      <c r="ADG426" s="39"/>
      <c r="ADH426" s="39"/>
      <c r="ADI426" s="39"/>
      <c r="ADJ426" s="39"/>
      <c r="ADK426" s="39"/>
      <c r="ADL426" s="39"/>
      <c r="ADM426" s="39"/>
      <c r="ADN426" s="39"/>
      <c r="ADO426" s="39"/>
      <c r="ADP426" s="39"/>
      <c r="ADQ426" s="39"/>
      <c r="ADR426" s="39"/>
      <c r="ADS426" s="39"/>
      <c r="ADT426" s="39"/>
      <c r="ADU426" s="39"/>
      <c r="ADV426" s="39"/>
      <c r="ADW426" s="39"/>
      <c r="ADX426" s="39"/>
      <c r="ADY426" s="39"/>
      <c r="ADZ426" s="39"/>
      <c r="AEA426" s="39"/>
      <c r="AEB426" s="39"/>
      <c r="AEC426" s="39"/>
      <c r="AED426" s="39"/>
      <c r="AEE426" s="39"/>
      <c r="AEF426" s="39"/>
      <c r="AEG426" s="39"/>
      <c r="AEH426" s="39"/>
      <c r="AEI426" s="39"/>
      <c r="AEJ426" s="39"/>
      <c r="AEK426" s="39"/>
      <c r="AEL426" s="39"/>
      <c r="AEM426" s="39"/>
      <c r="AEN426" s="39"/>
      <c r="AEO426" s="39"/>
      <c r="AEP426" s="39"/>
      <c r="AEQ426" s="39"/>
      <c r="AER426" s="39"/>
      <c r="AES426" s="39"/>
      <c r="AET426" s="39"/>
      <c r="AEU426" s="39"/>
      <c r="AEV426" s="39"/>
      <c r="AEW426" s="39"/>
      <c r="AEX426" s="39"/>
      <c r="AEY426" s="39"/>
      <c r="AEZ426" s="39"/>
      <c r="AFA426" s="39"/>
      <c r="AFB426" s="39"/>
      <c r="AFC426" s="39"/>
      <c r="AFD426" s="39"/>
      <c r="AFE426" s="39"/>
      <c r="AFF426" s="39"/>
      <c r="AFG426" s="39"/>
      <c r="AFH426" s="39"/>
      <c r="AFI426" s="39"/>
      <c r="AFJ426" s="39"/>
      <c r="AFK426" s="39"/>
      <c r="AFL426" s="39"/>
      <c r="AFM426" s="39"/>
      <c r="AFN426" s="39"/>
      <c r="AFO426" s="39"/>
      <c r="AFP426" s="39"/>
      <c r="AFQ426" s="39"/>
      <c r="AFR426" s="39"/>
      <c r="AFS426" s="39"/>
      <c r="AFT426" s="39"/>
      <c r="AFU426" s="39"/>
      <c r="AFV426" s="39"/>
      <c r="AFW426" s="39"/>
      <c r="AFX426" s="39"/>
      <c r="AFY426" s="39"/>
      <c r="AFZ426" s="39"/>
      <c r="AGA426" s="39"/>
      <c r="AGB426" s="39"/>
      <c r="AGC426" s="39"/>
      <c r="AGD426" s="39"/>
      <c r="AGE426" s="39"/>
      <c r="AGF426" s="39"/>
      <c r="AGG426" s="39"/>
      <c r="AGH426" s="39"/>
      <c r="AGI426" s="39"/>
      <c r="AGJ426" s="39"/>
      <c r="AGK426" s="39"/>
      <c r="AGL426" s="39"/>
      <c r="AGM426" s="39"/>
      <c r="AGN426" s="39"/>
      <c r="AGO426" s="39"/>
      <c r="AGP426" s="39"/>
      <c r="AGQ426" s="39"/>
      <c r="AGR426" s="39"/>
      <c r="AGS426" s="39"/>
      <c r="AGT426" s="39"/>
      <c r="AGU426" s="39"/>
      <c r="AGV426" s="39"/>
      <c r="AGW426" s="39"/>
      <c r="AGX426" s="39"/>
      <c r="AGY426" s="39"/>
      <c r="AGZ426" s="39"/>
      <c r="AHA426" s="39"/>
      <c r="AHB426" s="39"/>
      <c r="AHC426" s="39"/>
      <c r="AHD426" s="39"/>
      <c r="AHE426" s="39"/>
      <c r="AHF426" s="39"/>
      <c r="AHG426" s="39"/>
      <c r="AHH426" s="39"/>
      <c r="AHI426" s="39"/>
      <c r="AHJ426" s="39"/>
      <c r="AHK426" s="39"/>
      <c r="AHL426" s="39"/>
      <c r="AHM426" s="39"/>
      <c r="AHN426" s="39"/>
      <c r="AHO426" s="39"/>
      <c r="AHP426" s="39"/>
      <c r="AHQ426" s="39"/>
      <c r="AHR426" s="39"/>
      <c r="AHS426" s="39"/>
      <c r="AHT426" s="39"/>
      <c r="AHU426" s="39"/>
      <c r="AHV426" s="39"/>
      <c r="AHW426" s="39"/>
      <c r="AHX426" s="39"/>
      <c r="AHY426" s="39"/>
      <c r="AHZ426" s="39"/>
      <c r="AIA426" s="39"/>
      <c r="AIB426" s="39"/>
      <c r="AIC426" s="39"/>
      <c r="AID426" s="39"/>
      <c r="AIE426" s="39"/>
      <c r="AIF426" s="39"/>
      <c r="AIG426" s="39"/>
      <c r="AIH426" s="39"/>
      <c r="AII426" s="39"/>
      <c r="AIJ426" s="39"/>
      <c r="AIK426" s="39"/>
      <c r="AIL426" s="39"/>
      <c r="AIM426" s="39"/>
      <c r="AIN426" s="39"/>
      <c r="AIO426" s="39"/>
      <c r="AIP426" s="39"/>
      <c r="AIQ426" s="39"/>
      <c r="AIR426" s="39"/>
      <c r="AIS426" s="39"/>
      <c r="AIT426" s="39"/>
      <c r="AIU426" s="39"/>
      <c r="AIV426" s="39"/>
      <c r="AIW426" s="39"/>
      <c r="AIX426" s="39"/>
      <c r="AIY426" s="39"/>
      <c r="AIZ426" s="39"/>
      <c r="AJA426" s="39"/>
      <c r="AJB426" s="39"/>
      <c r="AJC426" s="39"/>
      <c r="AJD426" s="39"/>
      <c r="AJE426" s="39"/>
      <c r="AJF426" s="39"/>
      <c r="AJG426" s="39"/>
      <c r="AJH426" s="39"/>
      <c r="AJI426" s="39"/>
      <c r="AJJ426" s="39"/>
      <c r="AJK426" s="39"/>
      <c r="AJL426" s="39"/>
      <c r="AJM426" s="39"/>
      <c r="AJN426" s="39"/>
      <c r="AJO426" s="39"/>
      <c r="AJP426" s="39"/>
      <c r="AJQ426" s="39"/>
      <c r="AJR426" s="39"/>
      <c r="AJS426" s="39"/>
      <c r="AJT426" s="39"/>
      <c r="AJU426" s="39"/>
      <c r="AJV426" s="39"/>
      <c r="AJW426" s="39"/>
      <c r="AJX426" s="39"/>
      <c r="AJY426" s="39"/>
      <c r="AJZ426" s="39"/>
      <c r="AKA426" s="39"/>
      <c r="AKB426" s="39"/>
      <c r="AKC426" s="39"/>
      <c r="AKD426" s="39"/>
      <c r="AKE426" s="39"/>
      <c r="AKF426" s="39"/>
      <c r="AKG426" s="39"/>
      <c r="AKH426" s="39"/>
      <c r="AKI426" s="39"/>
      <c r="AKJ426" s="39"/>
      <c r="AKK426" s="39"/>
      <c r="AKL426" s="39"/>
      <c r="AKM426" s="39"/>
      <c r="AKN426" s="39"/>
      <c r="AKO426" s="39"/>
      <c r="AKP426" s="39"/>
      <c r="AKQ426" s="39"/>
      <c r="AKR426" s="39"/>
      <c r="AKS426" s="39"/>
      <c r="AKT426" s="39"/>
      <c r="AKU426" s="39"/>
      <c r="AKV426" s="39"/>
      <c r="AKW426" s="39"/>
      <c r="AKX426" s="39"/>
      <c r="AKY426" s="39"/>
      <c r="AKZ426" s="39"/>
      <c r="ALA426" s="39"/>
      <c r="ALB426" s="39"/>
      <c r="ALC426" s="39"/>
      <c r="ALD426" s="39"/>
      <c r="ALE426" s="39"/>
      <c r="ALF426" s="39"/>
      <c r="ALG426" s="39"/>
      <c r="ALH426" s="39"/>
      <c r="ALI426" s="39"/>
      <c r="ALJ426" s="39"/>
      <c r="ALK426" s="39"/>
      <c r="ALL426" s="39"/>
      <c r="ALM426" s="39"/>
      <c r="ALN426" s="39"/>
      <c r="ALO426" s="39"/>
      <c r="ALP426" s="39"/>
      <c r="ALQ426" s="39"/>
      <c r="ALR426" s="39"/>
      <c r="ALS426" s="39"/>
      <c r="ALT426" s="39"/>
      <c r="ALU426" s="39"/>
      <c r="ALV426" s="39"/>
      <c r="ALW426" s="39"/>
      <c r="ALX426" s="39"/>
      <c r="ALY426" s="39"/>
      <c r="ALZ426" s="39"/>
      <c r="AMA426" s="39"/>
      <c r="AMB426" s="39"/>
      <c r="AMC426" s="39"/>
      <c r="AMD426" s="39"/>
      <c r="AME426" s="39"/>
      <c r="AMF426" s="39"/>
      <c r="AMG426" s="39"/>
      <c r="AMH426" s="39"/>
      <c r="AMI426" s="39"/>
      <c r="AMJ426" s="39"/>
      <c r="AMK426" s="39"/>
      <c r="AML426" s="39"/>
      <c r="AMM426" s="39"/>
      <c r="AMN426" s="39"/>
      <c r="AMO426" s="39"/>
      <c r="AMP426" s="39"/>
      <c r="AMQ426" s="39"/>
      <c r="AMR426" s="39"/>
      <c r="AMS426" s="39"/>
      <c r="AMT426" s="39"/>
      <c r="AMU426" s="39"/>
      <c r="AMV426" s="39"/>
      <c r="AMW426" s="39"/>
      <c r="AMX426" s="39"/>
      <c r="AMY426" s="39"/>
      <c r="AMZ426" s="39"/>
      <c r="ANA426" s="39"/>
      <c r="ANB426" s="39"/>
      <c r="ANC426" s="39"/>
      <c r="AND426" s="39"/>
      <c r="ANE426" s="39"/>
      <c r="ANF426" s="39"/>
      <c r="ANG426" s="39"/>
      <c r="ANH426" s="39"/>
      <c r="ANI426" s="39"/>
      <c r="ANJ426" s="39"/>
      <c r="ANK426" s="39"/>
      <c r="ANL426" s="39"/>
      <c r="ANM426" s="39"/>
      <c r="ANN426" s="39"/>
      <c r="ANO426" s="39"/>
      <c r="ANP426" s="39"/>
      <c r="ANQ426" s="39"/>
      <c r="ANR426" s="39"/>
      <c r="ANS426" s="39"/>
      <c r="ANT426" s="39"/>
      <c r="ANU426" s="39"/>
      <c r="ANV426" s="39"/>
      <c r="ANW426" s="39"/>
      <c r="ANX426" s="39"/>
      <c r="ANY426" s="39"/>
      <c r="ANZ426" s="39"/>
      <c r="AOA426" s="39"/>
      <c r="AOB426" s="39"/>
      <c r="AOC426" s="39"/>
      <c r="AOD426" s="39"/>
      <c r="AOE426" s="39"/>
      <c r="AOF426" s="39"/>
      <c r="AOG426" s="39"/>
      <c r="AOH426" s="39"/>
      <c r="AOI426" s="39"/>
      <c r="AOJ426" s="39"/>
      <c r="AOK426" s="39"/>
      <c r="AOL426" s="39"/>
      <c r="AOM426" s="39"/>
      <c r="AON426" s="39"/>
      <c r="AOO426" s="39"/>
      <c r="AOP426" s="39"/>
      <c r="AOQ426" s="39"/>
      <c r="AOR426" s="39"/>
      <c r="AOS426" s="39"/>
      <c r="AOT426" s="39"/>
      <c r="AOU426" s="39"/>
      <c r="AOV426" s="39"/>
      <c r="AOW426" s="39"/>
      <c r="AOX426" s="39"/>
      <c r="AOY426" s="39"/>
      <c r="AOZ426" s="39"/>
      <c r="APA426" s="39"/>
      <c r="APB426" s="39"/>
      <c r="APC426" s="39"/>
      <c r="APD426" s="39"/>
      <c r="APE426" s="39"/>
      <c r="APF426" s="39"/>
      <c r="APG426" s="39"/>
      <c r="APH426" s="39"/>
      <c r="API426" s="39"/>
      <c r="APJ426" s="39"/>
      <c r="APK426" s="39"/>
      <c r="APL426" s="39"/>
      <c r="APM426" s="39"/>
      <c r="APN426" s="39"/>
      <c r="APO426" s="39"/>
      <c r="APP426" s="39"/>
      <c r="APQ426" s="39"/>
      <c r="APR426" s="39"/>
      <c r="APS426" s="39"/>
      <c r="APT426" s="39"/>
      <c r="APU426" s="39"/>
      <c r="APV426" s="39"/>
      <c r="APW426" s="39"/>
      <c r="APX426" s="39"/>
      <c r="APY426" s="39"/>
      <c r="APZ426" s="39"/>
      <c r="AQA426" s="39"/>
      <c r="AQB426" s="39"/>
      <c r="AQC426" s="39"/>
      <c r="AQD426" s="39"/>
      <c r="AQE426" s="39"/>
      <c r="AQF426" s="39"/>
      <c r="AQG426" s="39"/>
      <c r="AQH426" s="39"/>
      <c r="AQI426" s="39"/>
      <c r="AQJ426" s="39"/>
      <c r="AQK426" s="39"/>
      <c r="AQL426" s="39"/>
      <c r="AQM426" s="39"/>
      <c r="AQN426" s="39"/>
      <c r="AQO426" s="39"/>
      <c r="AQP426" s="39"/>
      <c r="AQQ426" s="39"/>
      <c r="AQR426" s="39"/>
      <c r="AQS426" s="39"/>
      <c r="AQT426" s="39"/>
      <c r="AQU426" s="39"/>
      <c r="AQV426" s="39"/>
      <c r="AQW426" s="39"/>
      <c r="AQX426" s="39"/>
      <c r="AQY426" s="39"/>
      <c r="AQZ426" s="39"/>
      <c r="ARA426" s="39"/>
      <c r="ARB426" s="39"/>
      <c r="ARC426" s="39"/>
      <c r="ARD426" s="39"/>
      <c r="ARE426" s="39"/>
      <c r="ARF426" s="39"/>
      <c r="ARG426" s="39"/>
      <c r="ARH426" s="39"/>
      <c r="ARI426" s="39"/>
      <c r="ARJ426" s="39"/>
      <c r="ARK426" s="39"/>
      <c r="ARL426" s="39"/>
      <c r="ARM426" s="39"/>
      <c r="ARN426" s="39"/>
      <c r="ARO426" s="39"/>
      <c r="ARP426" s="39"/>
      <c r="ARQ426" s="39"/>
      <c r="ARR426" s="39"/>
      <c r="ARS426" s="39"/>
      <c r="ART426" s="39"/>
      <c r="ARU426" s="39"/>
      <c r="ARV426" s="39"/>
      <c r="ARW426" s="39"/>
      <c r="ARX426" s="39"/>
      <c r="ARY426" s="39"/>
      <c r="ARZ426" s="39"/>
      <c r="ASA426" s="39"/>
      <c r="ASB426" s="39"/>
      <c r="ASC426" s="39"/>
      <c r="ASD426" s="39"/>
      <c r="ASE426" s="39"/>
      <c r="ASF426" s="39"/>
      <c r="ASG426" s="39"/>
      <c r="ASH426" s="39"/>
      <c r="ASI426" s="39"/>
      <c r="ASJ426" s="39"/>
      <c r="ASK426" s="39"/>
      <c r="ASL426" s="39"/>
      <c r="ASM426" s="39"/>
      <c r="ASN426" s="39"/>
      <c r="ASO426" s="39"/>
      <c r="ASP426" s="39"/>
      <c r="ASQ426" s="39"/>
      <c r="ASR426" s="39"/>
      <c r="ASS426" s="39"/>
      <c r="AST426" s="39"/>
      <c r="ASU426" s="39"/>
      <c r="ASV426" s="39"/>
      <c r="ASW426" s="39"/>
      <c r="ASX426" s="39"/>
      <c r="ASY426" s="39"/>
      <c r="ASZ426" s="39"/>
      <c r="ATA426" s="39"/>
      <c r="ATB426" s="39"/>
      <c r="ATC426" s="39"/>
      <c r="ATD426" s="39"/>
      <c r="ATE426" s="39"/>
      <c r="ATF426" s="39"/>
      <c r="ATG426" s="39"/>
      <c r="ATH426" s="39"/>
      <c r="ATI426" s="39"/>
      <c r="ATJ426" s="39"/>
      <c r="ATK426" s="39"/>
      <c r="ATL426" s="39"/>
      <c r="ATM426" s="39"/>
      <c r="ATN426" s="39"/>
      <c r="ATO426" s="39"/>
      <c r="ATP426" s="39"/>
      <c r="ATQ426" s="39"/>
      <c r="ATR426" s="39"/>
      <c r="ATS426" s="39"/>
      <c r="ATT426" s="39"/>
      <c r="ATU426" s="39"/>
      <c r="ATV426" s="39"/>
      <c r="ATW426" s="39"/>
      <c r="ATX426" s="39"/>
      <c r="ATY426" s="39"/>
      <c r="ATZ426" s="39"/>
      <c r="AUA426" s="39"/>
      <c r="AUB426" s="39"/>
      <c r="AUC426" s="39"/>
      <c r="AUD426" s="39"/>
      <c r="AUE426" s="39"/>
      <c r="AUF426" s="39"/>
      <c r="AUG426" s="39"/>
      <c r="AUH426" s="39"/>
      <c r="AUI426" s="39"/>
      <c r="AUJ426" s="39"/>
      <c r="AUK426" s="39"/>
      <c r="AUL426" s="39"/>
      <c r="AUM426" s="39"/>
      <c r="AUN426" s="39"/>
      <c r="AUO426" s="39"/>
      <c r="AUP426" s="39"/>
      <c r="AUQ426" s="39"/>
      <c r="AUR426" s="39"/>
      <c r="AUS426" s="39"/>
      <c r="AUT426" s="39"/>
      <c r="AUU426" s="39"/>
      <c r="AUV426" s="39"/>
      <c r="AUW426" s="39"/>
      <c r="AUX426" s="39"/>
      <c r="AUY426" s="39"/>
      <c r="AUZ426" s="39"/>
      <c r="AVA426" s="39"/>
      <c r="AVB426" s="39"/>
      <c r="AVC426" s="39"/>
      <c r="AVD426" s="39"/>
      <c r="AVE426" s="39"/>
      <c r="AVF426" s="39"/>
      <c r="AVG426" s="39"/>
      <c r="AVH426" s="39"/>
      <c r="AVI426" s="39"/>
      <c r="AVJ426" s="39"/>
      <c r="AVK426" s="39"/>
      <c r="AVL426" s="39"/>
      <c r="AVM426" s="39"/>
      <c r="AVN426" s="39"/>
      <c r="AVO426" s="39"/>
      <c r="AVP426" s="39"/>
      <c r="AVQ426" s="39"/>
      <c r="AVR426" s="39"/>
      <c r="AVS426" s="39"/>
      <c r="AVT426" s="39"/>
      <c r="AVU426" s="39"/>
      <c r="AVV426" s="39"/>
      <c r="AVW426" s="39"/>
      <c r="AVX426" s="39"/>
      <c r="AVY426" s="39"/>
      <c r="AVZ426" s="39"/>
      <c r="AWA426" s="39"/>
      <c r="AWB426" s="39"/>
      <c r="AWC426" s="39"/>
      <c r="AWD426" s="39"/>
      <c r="AWE426" s="39"/>
      <c r="AWF426" s="39"/>
      <c r="AWG426" s="39"/>
      <c r="AWH426" s="39"/>
      <c r="AWI426" s="39"/>
      <c r="AWJ426" s="39"/>
      <c r="AWK426" s="39"/>
      <c r="AWL426" s="39"/>
      <c r="AWM426" s="39"/>
      <c r="AWN426" s="39"/>
      <c r="AWO426" s="39"/>
      <c r="AWP426" s="39"/>
      <c r="AWQ426" s="39"/>
      <c r="AWR426" s="39"/>
      <c r="AWS426" s="39"/>
      <c r="AWT426" s="39"/>
      <c r="AWU426" s="39"/>
      <c r="AWV426" s="39"/>
      <c r="AWW426" s="39"/>
      <c r="AWX426" s="39"/>
      <c r="AWY426" s="39"/>
      <c r="AWZ426" s="39"/>
      <c r="AXA426" s="39"/>
      <c r="AXB426" s="39"/>
      <c r="AXC426" s="39"/>
      <c r="AXD426" s="39"/>
      <c r="AXE426" s="39"/>
      <c r="AXF426" s="39"/>
      <c r="AXG426" s="39"/>
      <c r="AXH426" s="39"/>
      <c r="AXI426" s="39"/>
      <c r="AXJ426" s="39"/>
      <c r="AXK426" s="39"/>
      <c r="AXL426" s="39"/>
      <c r="AXM426" s="39"/>
      <c r="AXN426" s="39"/>
      <c r="AXO426" s="39"/>
      <c r="AXP426" s="39"/>
      <c r="AXQ426" s="39"/>
      <c r="AXR426" s="39"/>
      <c r="AXS426" s="39"/>
      <c r="AXT426" s="39"/>
      <c r="AXU426" s="39"/>
      <c r="AXV426" s="39"/>
      <c r="AXW426" s="39"/>
      <c r="AXX426" s="39"/>
      <c r="AXY426" s="39"/>
      <c r="AXZ426" s="39"/>
      <c r="AYA426" s="39"/>
      <c r="AYB426" s="39"/>
      <c r="AYC426" s="39"/>
      <c r="AYD426" s="39"/>
      <c r="AYE426" s="39"/>
      <c r="AYF426" s="39"/>
      <c r="AYG426" s="39"/>
      <c r="AYH426" s="39"/>
      <c r="AYI426" s="39"/>
      <c r="AYJ426" s="39"/>
      <c r="AYK426" s="39"/>
      <c r="AYL426" s="39"/>
      <c r="AYM426" s="39"/>
      <c r="AYN426" s="39"/>
      <c r="AYO426" s="39"/>
      <c r="AYP426" s="39"/>
      <c r="AYQ426" s="39"/>
      <c r="AYR426" s="39"/>
      <c r="AYS426" s="39"/>
      <c r="AYT426" s="39"/>
      <c r="AYU426" s="39"/>
      <c r="AYV426" s="39"/>
      <c r="AYW426" s="39"/>
      <c r="AYX426" s="39"/>
      <c r="AYY426" s="39"/>
      <c r="AYZ426" s="39"/>
      <c r="AZA426" s="39"/>
      <c r="AZB426" s="39"/>
      <c r="AZC426" s="39"/>
      <c r="AZD426" s="39"/>
      <c r="AZE426" s="39"/>
      <c r="AZF426" s="39"/>
      <c r="AZG426" s="39"/>
      <c r="AZH426" s="39"/>
      <c r="AZI426" s="39"/>
      <c r="AZJ426" s="39"/>
      <c r="AZK426" s="39"/>
      <c r="AZL426" s="39"/>
      <c r="AZM426" s="39"/>
      <c r="AZN426" s="39"/>
      <c r="AZO426" s="39"/>
      <c r="AZP426" s="39"/>
      <c r="AZQ426" s="39"/>
      <c r="AZR426" s="39"/>
      <c r="AZS426" s="39"/>
      <c r="AZT426" s="39"/>
      <c r="AZU426" s="39"/>
      <c r="AZV426" s="39"/>
      <c r="AZW426" s="39"/>
      <c r="AZX426" s="39"/>
      <c r="AZY426" s="39"/>
      <c r="AZZ426" s="39"/>
      <c r="BAA426" s="39"/>
      <c r="BAB426" s="39"/>
      <c r="BAC426" s="39"/>
      <c r="BAD426" s="39"/>
      <c r="BAE426" s="39"/>
      <c r="BAF426" s="39"/>
      <c r="BAG426" s="39"/>
      <c r="BAH426" s="39"/>
      <c r="BAI426" s="39"/>
      <c r="BAJ426" s="39"/>
      <c r="BAK426" s="39"/>
      <c r="BAL426" s="39"/>
      <c r="BAM426" s="39"/>
      <c r="BAN426" s="39"/>
      <c r="BAO426" s="39"/>
      <c r="BAP426" s="39"/>
      <c r="BAQ426" s="39"/>
      <c r="BAR426" s="39"/>
      <c r="BAS426" s="39"/>
      <c r="BAT426" s="39"/>
      <c r="BAU426" s="39"/>
      <c r="BAV426" s="39"/>
      <c r="BAW426" s="39"/>
      <c r="BAX426" s="39"/>
      <c r="BAY426" s="39"/>
      <c r="BAZ426" s="39"/>
      <c r="BBA426" s="39"/>
      <c r="BBB426" s="39"/>
      <c r="BBC426" s="39"/>
      <c r="BBD426" s="39"/>
      <c r="BBE426" s="39"/>
      <c r="BBF426" s="39"/>
      <c r="BBG426" s="39"/>
      <c r="BBH426" s="39"/>
      <c r="BBI426" s="39"/>
      <c r="BBJ426" s="39"/>
      <c r="BBK426" s="39"/>
      <c r="BBL426" s="39"/>
      <c r="BBM426" s="39"/>
      <c r="BBN426" s="39"/>
      <c r="BBO426" s="39"/>
      <c r="BBP426" s="39"/>
      <c r="BBQ426" s="39"/>
      <c r="BBR426" s="39"/>
      <c r="BBS426" s="39"/>
      <c r="BBT426" s="39"/>
      <c r="BBU426" s="39"/>
      <c r="BBV426" s="39"/>
      <c r="BBW426" s="39"/>
      <c r="BBX426" s="39"/>
      <c r="BBY426" s="39"/>
      <c r="BBZ426" s="39"/>
      <c r="BCA426" s="39"/>
      <c r="BCB426" s="39"/>
      <c r="BCC426" s="39"/>
      <c r="BCD426" s="39"/>
      <c r="BCE426" s="39"/>
      <c r="BCF426" s="39"/>
      <c r="BCG426" s="39"/>
      <c r="BCH426" s="39"/>
      <c r="BCI426" s="39"/>
      <c r="BCJ426" s="39"/>
      <c r="BCK426" s="39"/>
      <c r="BCL426" s="39"/>
      <c r="BCM426" s="39"/>
      <c r="BCN426" s="39"/>
      <c r="BCO426" s="39"/>
      <c r="BCP426" s="39"/>
      <c r="BCQ426" s="39"/>
      <c r="BCR426" s="39"/>
      <c r="BCS426" s="39"/>
      <c r="BCT426" s="39"/>
      <c r="BCU426" s="39"/>
      <c r="BCV426" s="39"/>
      <c r="BCW426" s="39"/>
      <c r="BCX426" s="39"/>
      <c r="BCY426" s="39"/>
      <c r="BCZ426" s="39"/>
      <c r="BDA426" s="39"/>
      <c r="BDB426" s="39"/>
      <c r="BDC426" s="39"/>
      <c r="BDD426" s="39"/>
      <c r="BDE426" s="39"/>
      <c r="BDF426" s="39"/>
      <c r="BDG426" s="39"/>
      <c r="BDH426" s="39"/>
      <c r="BDI426" s="39"/>
      <c r="BDJ426" s="39"/>
      <c r="BDK426" s="39"/>
      <c r="BDL426" s="39"/>
      <c r="BDM426" s="39"/>
      <c r="BDN426" s="39"/>
      <c r="BDO426" s="39"/>
      <c r="BDP426" s="39"/>
      <c r="BDQ426" s="39"/>
      <c r="BDR426" s="39"/>
      <c r="BDS426" s="39"/>
      <c r="BDT426" s="39"/>
      <c r="BDU426" s="39"/>
      <c r="BDV426" s="39"/>
      <c r="BDW426" s="39"/>
      <c r="BDX426" s="39"/>
      <c r="BDY426" s="39"/>
      <c r="BDZ426" s="39"/>
      <c r="BEA426" s="39"/>
      <c r="BEB426" s="39"/>
      <c r="BEC426" s="39"/>
      <c r="BED426" s="39"/>
      <c r="BEE426" s="39"/>
      <c r="BEF426" s="39"/>
      <c r="BEG426" s="39"/>
      <c r="BEH426" s="39"/>
      <c r="BEI426" s="39"/>
      <c r="BEJ426" s="39"/>
      <c r="BEK426" s="39"/>
      <c r="BEL426" s="39"/>
      <c r="BEM426" s="39"/>
      <c r="BEN426" s="39"/>
      <c r="BEO426" s="39"/>
      <c r="BEP426" s="39"/>
      <c r="BEQ426" s="39"/>
      <c r="BER426" s="39"/>
      <c r="BES426" s="39"/>
      <c r="BET426" s="39"/>
      <c r="BEU426" s="39"/>
      <c r="BEV426" s="39"/>
      <c r="BEW426" s="39"/>
      <c r="BEX426" s="39"/>
      <c r="BEY426" s="39"/>
      <c r="BEZ426" s="39"/>
      <c r="BFA426" s="39"/>
      <c r="BFB426" s="39"/>
      <c r="BFC426" s="39"/>
      <c r="BFD426" s="39"/>
      <c r="BFE426" s="39"/>
      <c r="BFF426" s="39"/>
      <c r="BFG426" s="39"/>
      <c r="BFH426" s="39"/>
      <c r="BFI426" s="39"/>
      <c r="BFJ426" s="39"/>
      <c r="BFK426" s="39"/>
      <c r="BFL426" s="39"/>
      <c r="BFM426" s="39"/>
      <c r="BFN426" s="39"/>
      <c r="BFO426" s="39"/>
      <c r="BFP426" s="39"/>
      <c r="BFQ426" s="39"/>
      <c r="BFR426" s="39"/>
      <c r="BFS426" s="39"/>
      <c r="BFT426" s="39"/>
      <c r="BFU426" s="39"/>
      <c r="BFV426" s="39"/>
      <c r="BFW426" s="39"/>
      <c r="BFX426" s="39"/>
      <c r="BFY426" s="39"/>
      <c r="BFZ426" s="39"/>
      <c r="BGA426" s="39"/>
      <c r="BGB426" s="39"/>
      <c r="BGC426" s="39"/>
      <c r="BGD426" s="39"/>
      <c r="BGE426" s="39"/>
      <c r="BGF426" s="39"/>
      <c r="BGG426" s="39"/>
      <c r="BGH426" s="39"/>
      <c r="BGI426" s="39"/>
      <c r="BGJ426" s="39"/>
      <c r="BGK426" s="39"/>
      <c r="BGL426" s="39"/>
      <c r="BGM426" s="39"/>
      <c r="BGN426" s="39"/>
      <c r="BGO426" s="39"/>
      <c r="BGP426" s="39"/>
      <c r="BGQ426" s="39"/>
      <c r="BGR426" s="39"/>
      <c r="BGS426" s="39"/>
      <c r="BGT426" s="39"/>
      <c r="BGU426" s="39"/>
      <c r="BGV426" s="39"/>
      <c r="BGW426" s="39"/>
      <c r="BGX426" s="39"/>
      <c r="BGY426" s="39"/>
      <c r="BGZ426" s="39"/>
      <c r="BHA426" s="39"/>
      <c r="BHB426" s="39"/>
      <c r="BHC426" s="39"/>
      <c r="BHD426" s="39"/>
      <c r="BHE426" s="39"/>
      <c r="BHF426" s="39"/>
      <c r="BHG426" s="39"/>
      <c r="BHH426" s="39"/>
      <c r="BHI426" s="39"/>
      <c r="BHJ426" s="39"/>
      <c r="BHK426" s="39"/>
      <c r="BHL426" s="39"/>
      <c r="BHM426" s="39"/>
      <c r="BHN426" s="39"/>
      <c r="BHO426" s="39"/>
      <c r="BHP426" s="39"/>
      <c r="BHQ426" s="39"/>
      <c r="BHR426" s="39"/>
      <c r="BHS426" s="39"/>
      <c r="BHT426" s="39"/>
      <c r="BHU426" s="39"/>
      <c r="BHV426" s="39"/>
      <c r="BHW426" s="39"/>
      <c r="BHX426" s="39"/>
      <c r="BHY426" s="39"/>
      <c r="BHZ426" s="39"/>
      <c r="BIA426" s="39"/>
      <c r="BIB426" s="39"/>
      <c r="BIC426" s="39"/>
      <c r="BID426" s="39"/>
      <c r="BIE426" s="39"/>
      <c r="BIF426" s="39"/>
      <c r="BIG426" s="39"/>
      <c r="BIH426" s="39"/>
      <c r="BII426" s="39"/>
      <c r="BIJ426" s="39"/>
      <c r="BIK426" s="39"/>
      <c r="BIL426" s="39"/>
      <c r="BIM426" s="39"/>
      <c r="BIN426" s="39"/>
      <c r="BIO426" s="39"/>
      <c r="BIP426" s="39"/>
      <c r="BIQ426" s="39"/>
      <c r="BIR426" s="39"/>
      <c r="BIS426" s="39"/>
      <c r="BIT426" s="39"/>
      <c r="BIU426" s="39"/>
      <c r="BIV426" s="39"/>
      <c r="BIW426" s="39"/>
      <c r="BIX426" s="39"/>
      <c r="BIY426" s="39"/>
      <c r="BIZ426" s="39"/>
      <c r="BJA426" s="39"/>
      <c r="BJB426" s="39"/>
      <c r="BJC426" s="39"/>
      <c r="BJD426" s="39"/>
      <c r="BJE426" s="39"/>
      <c r="BJF426" s="39"/>
      <c r="BJG426" s="39"/>
      <c r="BJH426" s="39"/>
      <c r="BJI426" s="39"/>
      <c r="BJJ426" s="39"/>
      <c r="BJK426" s="39"/>
      <c r="BJL426" s="39"/>
      <c r="BJM426" s="39"/>
      <c r="BJN426" s="39"/>
      <c r="BJO426" s="39"/>
      <c r="BJP426" s="39"/>
      <c r="BJQ426" s="39"/>
      <c r="BJR426" s="39"/>
      <c r="BJS426" s="39"/>
      <c r="BJT426" s="39"/>
      <c r="BJU426" s="39"/>
      <c r="BJV426" s="39"/>
      <c r="BJW426" s="39"/>
      <c r="BJX426" s="39"/>
      <c r="BJY426" s="39"/>
      <c r="BJZ426" s="39"/>
      <c r="BKA426" s="39"/>
      <c r="BKB426" s="39"/>
      <c r="BKC426" s="39"/>
      <c r="BKD426" s="39"/>
      <c r="BKE426" s="39"/>
      <c r="BKF426" s="39"/>
      <c r="BKG426" s="39"/>
      <c r="BKH426" s="39"/>
      <c r="BKI426" s="39"/>
      <c r="BKJ426" s="39"/>
      <c r="BKK426" s="39"/>
      <c r="BKL426" s="39"/>
      <c r="BKM426" s="39"/>
      <c r="BKN426" s="39"/>
      <c r="BKO426" s="39"/>
      <c r="BKP426" s="39"/>
      <c r="BKQ426" s="39"/>
      <c r="BKR426" s="39"/>
      <c r="BKS426" s="39"/>
      <c r="BKT426" s="39"/>
      <c r="BKU426" s="39"/>
      <c r="BKV426" s="39"/>
      <c r="BKW426" s="39"/>
      <c r="BKX426" s="39"/>
      <c r="BKY426" s="39"/>
      <c r="BKZ426" s="39"/>
      <c r="BLA426" s="39"/>
      <c r="BLB426" s="39"/>
      <c r="BLC426" s="39"/>
      <c r="BLD426" s="39"/>
      <c r="BLE426" s="39"/>
      <c r="BLF426" s="39"/>
      <c r="BLG426" s="39"/>
      <c r="BLH426" s="39"/>
      <c r="BLI426" s="39"/>
      <c r="BLJ426" s="39"/>
      <c r="BLK426" s="39"/>
      <c r="BLL426" s="39"/>
      <c r="BLM426" s="39"/>
      <c r="BLN426" s="39"/>
      <c r="BLO426" s="39"/>
      <c r="BLP426" s="39"/>
      <c r="BLQ426" s="39"/>
      <c r="BLR426" s="39"/>
      <c r="BLS426" s="39"/>
      <c r="BLT426" s="39"/>
      <c r="BLU426" s="39"/>
      <c r="BLV426" s="39"/>
      <c r="BLW426" s="39"/>
      <c r="BLX426" s="39"/>
      <c r="BLY426" s="39"/>
      <c r="BLZ426" s="39"/>
      <c r="BMA426" s="39"/>
      <c r="BMB426" s="39"/>
      <c r="BMC426" s="39"/>
      <c r="BMD426" s="39"/>
      <c r="BME426" s="39"/>
      <c r="BMF426" s="39"/>
      <c r="BMG426" s="39"/>
      <c r="BMH426" s="39"/>
      <c r="BMI426" s="39"/>
      <c r="BMJ426" s="39"/>
      <c r="BMK426" s="39"/>
      <c r="BML426" s="39"/>
      <c r="BMM426" s="39"/>
      <c r="BMN426" s="39"/>
      <c r="BMO426" s="39"/>
      <c r="BMP426" s="39"/>
      <c r="BMQ426" s="39"/>
      <c r="BMR426" s="39"/>
      <c r="BMS426" s="39"/>
      <c r="BMT426" s="39"/>
      <c r="BMU426" s="39"/>
      <c r="BMV426" s="39"/>
      <c r="BMW426" s="39"/>
      <c r="BMX426" s="39"/>
      <c r="BMY426" s="39"/>
      <c r="BMZ426" s="39"/>
      <c r="BNA426" s="39"/>
      <c r="BNB426" s="39"/>
      <c r="BNC426" s="39"/>
      <c r="BND426" s="39"/>
      <c r="BNE426" s="39"/>
      <c r="BNF426" s="39"/>
      <c r="BNG426" s="39"/>
      <c r="BNH426" s="39"/>
      <c r="BNI426" s="39"/>
      <c r="BNJ426" s="39"/>
      <c r="BNK426" s="39"/>
      <c r="BNL426" s="39"/>
      <c r="BNM426" s="39"/>
      <c r="BNN426" s="39"/>
      <c r="BNO426" s="39"/>
      <c r="BNP426" s="39"/>
      <c r="BNQ426" s="39"/>
      <c r="BNR426" s="39"/>
      <c r="BNS426" s="39"/>
      <c r="BNT426" s="39"/>
      <c r="BNU426" s="39"/>
      <c r="BNV426" s="39"/>
      <c r="BNW426" s="39"/>
      <c r="BNX426" s="39"/>
      <c r="BNY426" s="39"/>
      <c r="BNZ426" s="39"/>
      <c r="BOA426" s="39"/>
      <c r="BOB426" s="39"/>
      <c r="BOC426" s="39"/>
      <c r="BOD426" s="39"/>
      <c r="BOE426" s="39"/>
      <c r="BOF426" s="39"/>
      <c r="BOG426" s="39"/>
      <c r="BOH426" s="39"/>
      <c r="BOI426" s="39"/>
      <c r="BOJ426" s="39"/>
      <c r="BOK426" s="39"/>
      <c r="BOL426" s="39"/>
      <c r="BOM426" s="39"/>
      <c r="BON426" s="39"/>
      <c r="BOO426" s="39"/>
      <c r="BOP426" s="39"/>
      <c r="BOQ426" s="39"/>
      <c r="BOR426" s="39"/>
      <c r="BOS426" s="39"/>
      <c r="BOT426" s="39"/>
      <c r="BOU426" s="39"/>
      <c r="BOV426" s="39"/>
      <c r="BOW426" s="39"/>
      <c r="BOX426" s="39"/>
      <c r="BOY426" s="39"/>
      <c r="BOZ426" s="39"/>
      <c r="BPA426" s="39"/>
      <c r="BPB426" s="39"/>
      <c r="BPC426" s="39"/>
      <c r="BPD426" s="39"/>
      <c r="BPE426" s="39"/>
      <c r="BPF426" s="39"/>
      <c r="BPG426" s="39"/>
      <c r="BPH426" s="39"/>
      <c r="BPI426" s="39"/>
      <c r="BPJ426" s="39"/>
      <c r="BPK426" s="39"/>
      <c r="BPL426" s="39"/>
      <c r="BPM426" s="39"/>
      <c r="BPN426" s="39"/>
      <c r="BPO426" s="39"/>
      <c r="BPP426" s="39"/>
      <c r="BPQ426" s="39"/>
      <c r="BPR426" s="39"/>
      <c r="BPS426" s="39"/>
      <c r="BPT426" s="39"/>
      <c r="BPU426" s="39"/>
      <c r="BPV426" s="39"/>
      <c r="BPW426" s="39"/>
      <c r="BPX426" s="39"/>
      <c r="BPY426" s="39"/>
      <c r="BPZ426" s="39"/>
      <c r="BQA426" s="39"/>
      <c r="BQB426" s="39"/>
      <c r="BQC426" s="39"/>
      <c r="BQD426" s="39"/>
      <c r="BQE426" s="39"/>
      <c r="BQF426" s="39"/>
      <c r="BQG426" s="39"/>
      <c r="BQH426" s="39"/>
      <c r="BQI426" s="39"/>
      <c r="BQJ426" s="39"/>
      <c r="BQK426" s="39"/>
      <c r="BQL426" s="39"/>
      <c r="BQM426" s="39"/>
      <c r="BQN426" s="39"/>
      <c r="BQO426" s="39"/>
      <c r="BQP426" s="39"/>
      <c r="BQQ426" s="39"/>
      <c r="BQR426" s="39"/>
      <c r="BQS426" s="39"/>
      <c r="BQT426" s="39"/>
      <c r="BQU426" s="39"/>
      <c r="BQV426" s="39"/>
      <c r="BQW426" s="39"/>
      <c r="BQX426" s="39"/>
      <c r="BQY426" s="39"/>
      <c r="BQZ426" s="39"/>
      <c r="BRA426" s="39"/>
      <c r="BRB426" s="39"/>
      <c r="BRC426" s="39"/>
      <c r="BRD426" s="39"/>
      <c r="BRE426" s="39"/>
      <c r="BRF426" s="39"/>
      <c r="BRG426" s="39"/>
      <c r="BRH426" s="39"/>
      <c r="BRI426" s="39"/>
      <c r="BRJ426" s="39"/>
      <c r="BRK426" s="39"/>
      <c r="BRL426" s="39"/>
      <c r="BRM426" s="39"/>
      <c r="BRN426" s="39"/>
      <c r="BRO426" s="39"/>
      <c r="BRP426" s="39"/>
      <c r="BRQ426" s="39"/>
      <c r="BRR426" s="39"/>
      <c r="BRS426" s="39"/>
      <c r="BRT426" s="39"/>
      <c r="BRU426" s="39"/>
      <c r="BRV426" s="39"/>
      <c r="BRW426" s="39"/>
      <c r="BRX426" s="39"/>
      <c r="BRY426" s="39"/>
      <c r="BRZ426" s="39"/>
      <c r="BSA426" s="39"/>
      <c r="BSB426" s="39"/>
      <c r="BSC426" s="39"/>
      <c r="BSD426" s="39"/>
      <c r="BSE426" s="39"/>
      <c r="BSF426" s="39"/>
      <c r="BSG426" s="39"/>
      <c r="BSH426" s="39"/>
      <c r="BSI426" s="39"/>
      <c r="BSJ426" s="39"/>
      <c r="BSK426" s="39"/>
      <c r="BSL426" s="39"/>
      <c r="BSM426" s="39"/>
      <c r="BSN426" s="39"/>
      <c r="BSO426" s="39"/>
      <c r="BSP426" s="39"/>
      <c r="BSQ426" s="39"/>
      <c r="BSR426" s="39"/>
      <c r="BSS426" s="39"/>
      <c r="BST426" s="39"/>
      <c r="BSU426" s="39"/>
      <c r="BSV426" s="39"/>
      <c r="BSW426" s="39"/>
      <c r="BSX426" s="39"/>
      <c r="BSY426" s="39"/>
      <c r="BSZ426" s="39"/>
      <c r="BTA426" s="39"/>
      <c r="BTB426" s="39"/>
      <c r="BTC426" s="39"/>
      <c r="BTD426" s="39"/>
      <c r="BTE426" s="39"/>
      <c r="BTF426" s="39"/>
      <c r="BTG426" s="39"/>
      <c r="BTH426" s="39"/>
      <c r="BTI426" s="39"/>
      <c r="BTJ426" s="39"/>
      <c r="BTK426" s="39"/>
      <c r="BTL426" s="39"/>
      <c r="BTM426" s="39"/>
      <c r="BTN426" s="39"/>
      <c r="BTO426" s="39"/>
      <c r="BTP426" s="39"/>
      <c r="BTQ426" s="39"/>
      <c r="BTR426" s="39"/>
      <c r="BTS426" s="39"/>
      <c r="BTT426" s="39"/>
      <c r="BTU426" s="39"/>
      <c r="BTV426" s="39"/>
      <c r="BTW426" s="39"/>
      <c r="BTX426" s="39"/>
      <c r="BTY426" s="39"/>
      <c r="BTZ426" s="39"/>
      <c r="BUA426" s="39"/>
      <c r="BUB426" s="39"/>
      <c r="BUC426" s="39"/>
      <c r="BUD426" s="39"/>
      <c r="BUE426" s="39"/>
      <c r="BUF426" s="39"/>
      <c r="BUG426" s="39"/>
      <c r="BUH426" s="39"/>
      <c r="BUI426" s="39"/>
      <c r="BUJ426" s="39"/>
      <c r="BUK426" s="39"/>
      <c r="BUL426" s="39"/>
      <c r="BUM426" s="39"/>
      <c r="BUN426" s="39"/>
      <c r="BUO426" s="39"/>
      <c r="BUP426" s="39"/>
      <c r="BUQ426" s="39"/>
      <c r="BUR426" s="39"/>
      <c r="BUS426" s="39"/>
      <c r="BUT426" s="39"/>
      <c r="BUU426" s="39"/>
      <c r="BUV426" s="39"/>
      <c r="BUW426" s="39"/>
      <c r="BUX426" s="39"/>
      <c r="BUY426" s="39"/>
      <c r="BUZ426" s="39"/>
      <c r="BVA426" s="39"/>
      <c r="BVB426" s="39"/>
      <c r="BVC426" s="39"/>
      <c r="BVD426" s="39"/>
      <c r="BVE426" s="39"/>
      <c r="BVF426" s="39"/>
      <c r="BVG426" s="39"/>
      <c r="BVH426" s="39"/>
      <c r="BVI426" s="39"/>
      <c r="BVJ426" s="39"/>
      <c r="BVK426" s="39"/>
      <c r="BVL426" s="39"/>
      <c r="BVM426" s="39"/>
      <c r="BVN426" s="39"/>
      <c r="BVO426" s="39"/>
      <c r="BVP426" s="39"/>
      <c r="BVQ426" s="39"/>
      <c r="BVR426" s="39"/>
      <c r="BVS426" s="39"/>
      <c r="BVT426" s="39"/>
      <c r="BVU426" s="39"/>
      <c r="BVV426" s="39"/>
      <c r="BVW426" s="39"/>
      <c r="BVX426" s="39"/>
      <c r="BVY426" s="39"/>
      <c r="BVZ426" s="39"/>
      <c r="BWA426" s="39"/>
      <c r="BWB426" s="39"/>
      <c r="BWC426" s="39"/>
      <c r="BWD426" s="39"/>
      <c r="BWE426" s="39"/>
      <c r="BWF426" s="39"/>
      <c r="BWG426" s="39"/>
      <c r="BWH426" s="39"/>
      <c r="BWI426" s="39"/>
      <c r="BWJ426" s="39"/>
      <c r="BWK426" s="39"/>
      <c r="BWL426" s="39"/>
      <c r="BWM426" s="39"/>
      <c r="BWN426" s="39"/>
      <c r="BWO426" s="39"/>
      <c r="BWP426" s="39"/>
      <c r="BWQ426" s="39"/>
      <c r="BWR426" s="39"/>
      <c r="BWS426" s="39"/>
      <c r="BWT426" s="39"/>
      <c r="BWU426" s="39"/>
      <c r="BWV426" s="39"/>
      <c r="BWW426" s="39"/>
      <c r="BWX426" s="39"/>
      <c r="BWY426" s="39"/>
      <c r="BWZ426" s="39"/>
      <c r="BXA426" s="39"/>
      <c r="BXB426" s="39"/>
      <c r="BXC426" s="39"/>
      <c r="BXD426" s="39"/>
      <c r="BXE426" s="39"/>
      <c r="BXF426" s="39"/>
      <c r="BXG426" s="39"/>
      <c r="BXH426" s="39"/>
      <c r="BXI426" s="39"/>
      <c r="BXJ426" s="39"/>
      <c r="BXK426" s="39"/>
      <c r="BXL426" s="39"/>
      <c r="BXM426" s="39"/>
      <c r="BXN426" s="39"/>
      <c r="BXO426" s="39"/>
      <c r="BXP426" s="39"/>
      <c r="BXQ426" s="39"/>
      <c r="BXR426" s="39"/>
      <c r="BXS426" s="39"/>
      <c r="BXT426" s="39"/>
      <c r="BXU426" s="39"/>
      <c r="BXV426" s="39"/>
      <c r="BXW426" s="39"/>
      <c r="BXX426" s="39"/>
      <c r="BXY426" s="39"/>
      <c r="BXZ426" s="39"/>
      <c r="BYA426" s="39"/>
      <c r="BYB426" s="39"/>
      <c r="BYC426" s="39"/>
      <c r="BYD426" s="39"/>
      <c r="BYE426" s="39"/>
      <c r="BYF426" s="39"/>
      <c r="BYG426" s="39"/>
      <c r="BYH426" s="39"/>
      <c r="BYI426" s="39"/>
      <c r="BYJ426" s="39"/>
      <c r="BYK426" s="39"/>
      <c r="BYL426" s="39"/>
      <c r="BYM426" s="39"/>
      <c r="BYN426" s="39"/>
      <c r="BYO426" s="39"/>
      <c r="BYP426" s="39"/>
      <c r="BYQ426" s="39"/>
      <c r="BYR426" s="39"/>
      <c r="BYS426" s="39"/>
      <c r="BYT426" s="39"/>
      <c r="BYU426" s="39"/>
      <c r="BYV426" s="39"/>
      <c r="BYW426" s="39"/>
      <c r="BYX426" s="39"/>
      <c r="BYY426" s="39"/>
      <c r="BYZ426" s="39"/>
      <c r="BZA426" s="39"/>
      <c r="BZB426" s="39"/>
      <c r="BZC426" s="39"/>
      <c r="BZD426" s="39"/>
      <c r="BZE426" s="39"/>
      <c r="BZF426" s="39"/>
      <c r="BZG426" s="39"/>
      <c r="BZH426" s="39"/>
      <c r="BZI426" s="39"/>
      <c r="BZJ426" s="39"/>
      <c r="BZK426" s="39"/>
      <c r="BZL426" s="39"/>
      <c r="BZM426" s="39"/>
      <c r="BZN426" s="39"/>
      <c r="BZO426" s="39"/>
      <c r="BZP426" s="39"/>
      <c r="BZQ426" s="39"/>
      <c r="BZR426" s="39"/>
      <c r="BZS426" s="39"/>
      <c r="BZT426" s="39"/>
      <c r="BZU426" s="39"/>
      <c r="BZV426" s="39"/>
      <c r="BZW426" s="39"/>
      <c r="BZX426" s="39"/>
      <c r="BZY426" s="39"/>
      <c r="BZZ426" s="39"/>
      <c r="CAA426" s="39"/>
      <c r="CAB426" s="39"/>
      <c r="CAC426" s="39"/>
      <c r="CAD426" s="39"/>
      <c r="CAE426" s="39"/>
      <c r="CAF426" s="39"/>
      <c r="CAG426" s="39"/>
      <c r="CAH426" s="39"/>
      <c r="CAI426" s="39"/>
      <c r="CAJ426" s="39"/>
      <c r="CAK426" s="39"/>
      <c r="CAL426" s="39"/>
      <c r="CAM426" s="39"/>
      <c r="CAN426" s="39"/>
      <c r="CAO426" s="39"/>
      <c r="CAP426" s="39"/>
      <c r="CAQ426" s="39"/>
      <c r="CAR426" s="39"/>
      <c r="CAS426" s="39"/>
      <c r="CAT426" s="39"/>
      <c r="CAU426" s="39"/>
      <c r="CAV426" s="39"/>
      <c r="CAW426" s="39"/>
      <c r="CAX426" s="39"/>
      <c r="CAY426" s="39"/>
      <c r="CAZ426" s="39"/>
      <c r="CBA426" s="39"/>
      <c r="CBB426" s="39"/>
      <c r="CBC426" s="39"/>
      <c r="CBD426" s="39"/>
      <c r="CBE426" s="39"/>
      <c r="CBF426" s="39"/>
      <c r="CBG426" s="39"/>
      <c r="CBH426" s="39"/>
      <c r="CBI426" s="39"/>
      <c r="CBJ426" s="39"/>
      <c r="CBK426" s="39"/>
      <c r="CBL426" s="39"/>
      <c r="CBM426" s="39"/>
      <c r="CBN426" s="39"/>
      <c r="CBO426" s="39"/>
      <c r="CBP426" s="39"/>
      <c r="CBQ426" s="39"/>
      <c r="CBR426" s="39"/>
      <c r="CBS426" s="39"/>
      <c r="CBT426" s="39"/>
      <c r="CBU426" s="39"/>
      <c r="CBV426" s="39"/>
      <c r="CBW426" s="39"/>
      <c r="CBX426" s="39"/>
      <c r="CBY426" s="39"/>
      <c r="CBZ426" s="39"/>
      <c r="CCA426" s="39"/>
      <c r="CCB426" s="39"/>
      <c r="CCC426" s="39"/>
      <c r="CCD426" s="39"/>
      <c r="CCE426" s="39"/>
      <c r="CCF426" s="39"/>
      <c r="CCG426" s="39"/>
      <c r="CCH426" s="39"/>
      <c r="CCI426" s="39"/>
      <c r="CCJ426" s="39"/>
      <c r="CCK426" s="39"/>
      <c r="CCL426" s="39"/>
      <c r="CCM426" s="39"/>
      <c r="CCN426" s="39"/>
      <c r="CCO426" s="39"/>
      <c r="CCP426" s="39"/>
      <c r="CCQ426" s="39"/>
      <c r="CCR426" s="39"/>
      <c r="CCS426" s="39"/>
      <c r="CCT426" s="39"/>
      <c r="CCU426" s="39"/>
      <c r="CCV426" s="39"/>
      <c r="CCW426" s="39"/>
      <c r="CCX426" s="39"/>
      <c r="CCY426" s="39"/>
      <c r="CCZ426" s="39"/>
      <c r="CDA426" s="39"/>
      <c r="CDB426" s="39"/>
      <c r="CDC426" s="39"/>
      <c r="CDD426" s="39"/>
      <c r="CDE426" s="39"/>
      <c r="CDF426" s="39"/>
      <c r="CDG426" s="39"/>
      <c r="CDH426" s="39"/>
      <c r="CDI426" s="39"/>
      <c r="CDJ426" s="39"/>
      <c r="CDK426" s="39"/>
      <c r="CDL426" s="39"/>
      <c r="CDM426" s="39"/>
      <c r="CDN426" s="39"/>
      <c r="CDO426" s="39"/>
      <c r="CDP426" s="39"/>
      <c r="CDQ426" s="39"/>
      <c r="CDR426" s="39"/>
      <c r="CDS426" s="39"/>
      <c r="CDT426" s="39"/>
      <c r="CDU426" s="39"/>
      <c r="CDV426" s="39"/>
      <c r="CDW426" s="39"/>
      <c r="CDX426" s="39"/>
      <c r="CDY426" s="39"/>
      <c r="CDZ426" s="39"/>
      <c r="CEA426" s="39"/>
      <c r="CEB426" s="39"/>
      <c r="CEC426" s="39"/>
      <c r="CED426" s="39"/>
      <c r="CEE426" s="39"/>
      <c r="CEF426" s="39"/>
      <c r="CEG426" s="39"/>
      <c r="CEH426" s="39"/>
      <c r="CEI426" s="39"/>
      <c r="CEJ426" s="39"/>
      <c r="CEK426" s="39"/>
      <c r="CEL426" s="39"/>
      <c r="CEM426" s="39"/>
      <c r="CEN426" s="39"/>
      <c r="CEO426" s="39"/>
      <c r="CEP426" s="39"/>
      <c r="CEQ426" s="39"/>
      <c r="CER426" s="39"/>
      <c r="CES426" s="39"/>
      <c r="CET426" s="39"/>
      <c r="CEU426" s="39"/>
      <c r="CEV426" s="39"/>
      <c r="CEW426" s="39"/>
      <c r="CEX426" s="39"/>
      <c r="CEY426" s="39"/>
      <c r="CEZ426" s="39"/>
      <c r="CFA426" s="39"/>
      <c r="CFB426" s="39"/>
      <c r="CFC426" s="39"/>
      <c r="CFD426" s="39"/>
      <c r="CFE426" s="39"/>
      <c r="CFF426" s="39"/>
      <c r="CFG426" s="39"/>
      <c r="CFH426" s="39"/>
      <c r="CFI426" s="39"/>
      <c r="CFJ426" s="39"/>
      <c r="CFK426" s="39"/>
      <c r="CFL426" s="39"/>
      <c r="CFM426" s="39"/>
      <c r="CFN426" s="39"/>
      <c r="CFO426" s="39"/>
      <c r="CFP426" s="39"/>
      <c r="CFQ426" s="39"/>
      <c r="CFR426" s="39"/>
      <c r="CFS426" s="39"/>
      <c r="CFT426" s="39"/>
      <c r="CFU426" s="39"/>
      <c r="CFV426" s="39"/>
      <c r="CFW426" s="39"/>
      <c r="CFX426" s="39"/>
      <c r="CFY426" s="39"/>
      <c r="CFZ426" s="39"/>
      <c r="CGA426" s="39"/>
      <c r="CGB426" s="39"/>
      <c r="CGC426" s="39"/>
      <c r="CGD426" s="39"/>
      <c r="CGE426" s="39"/>
      <c r="CGF426" s="39"/>
      <c r="CGG426" s="39"/>
      <c r="CGH426" s="39"/>
      <c r="CGI426" s="39"/>
      <c r="CGJ426" s="39"/>
      <c r="CGK426" s="39"/>
      <c r="CGL426" s="39"/>
      <c r="CGM426" s="39"/>
      <c r="CGN426" s="39"/>
      <c r="CGO426" s="39"/>
      <c r="CGP426" s="39"/>
      <c r="CGQ426" s="39"/>
      <c r="CGR426" s="39"/>
      <c r="CGS426" s="39"/>
      <c r="CGT426" s="39"/>
      <c r="CGU426" s="39"/>
      <c r="CGV426" s="39"/>
      <c r="CGW426" s="39"/>
      <c r="CGX426" s="39"/>
      <c r="CGY426" s="39"/>
      <c r="CGZ426" s="39"/>
      <c r="CHA426" s="39"/>
      <c r="CHB426" s="39"/>
      <c r="CHC426" s="39"/>
      <c r="CHD426" s="39"/>
      <c r="CHE426" s="39"/>
      <c r="CHF426" s="39"/>
      <c r="CHG426" s="39"/>
      <c r="CHH426" s="39"/>
      <c r="CHI426" s="39"/>
      <c r="CHJ426" s="39"/>
      <c r="CHK426" s="39"/>
      <c r="CHL426" s="39"/>
      <c r="CHM426" s="39"/>
      <c r="CHN426" s="39"/>
      <c r="CHO426" s="39"/>
      <c r="CHP426" s="39"/>
      <c r="CHQ426" s="39"/>
      <c r="CHR426" s="39"/>
      <c r="CHS426" s="39"/>
      <c r="CHT426" s="39"/>
      <c r="CHU426" s="39"/>
      <c r="CHV426" s="39"/>
      <c r="CHW426" s="39"/>
      <c r="CHX426" s="39"/>
      <c r="CHY426" s="39"/>
      <c r="CHZ426" s="39"/>
      <c r="CIA426" s="39"/>
      <c r="CIB426" s="39"/>
      <c r="CIC426" s="39"/>
      <c r="CID426" s="39"/>
      <c r="CIE426" s="39"/>
      <c r="CIF426" s="39"/>
      <c r="CIG426" s="39"/>
      <c r="CIH426" s="39"/>
      <c r="CII426" s="39"/>
      <c r="CIJ426" s="39"/>
      <c r="CIK426" s="39"/>
      <c r="CIL426" s="39"/>
      <c r="CIM426" s="39"/>
      <c r="CIN426" s="39"/>
      <c r="CIO426" s="39"/>
      <c r="CIP426" s="39"/>
      <c r="CIQ426" s="39"/>
      <c r="CIR426" s="39"/>
      <c r="CIS426" s="39"/>
      <c r="CIT426" s="39"/>
      <c r="CIU426" s="39"/>
      <c r="CIV426" s="39"/>
      <c r="CIW426" s="39"/>
      <c r="CIX426" s="39"/>
      <c r="CIY426" s="39"/>
      <c r="CIZ426" s="39"/>
      <c r="CJA426" s="39"/>
      <c r="CJB426" s="39"/>
      <c r="CJC426" s="39"/>
      <c r="CJD426" s="39"/>
      <c r="CJE426" s="39"/>
      <c r="CJF426" s="39"/>
      <c r="CJG426" s="39"/>
      <c r="CJH426" s="39"/>
      <c r="CJI426" s="39"/>
      <c r="CJJ426" s="39"/>
      <c r="CJK426" s="39"/>
      <c r="CJL426" s="39"/>
      <c r="CJM426" s="39"/>
      <c r="CJN426" s="39"/>
      <c r="CJO426" s="39"/>
      <c r="CJP426" s="39"/>
      <c r="CJQ426" s="39"/>
      <c r="CJR426" s="39"/>
      <c r="CJS426" s="39"/>
      <c r="CJT426" s="39"/>
      <c r="CJU426" s="39"/>
      <c r="CJV426" s="39"/>
      <c r="CJW426" s="39"/>
      <c r="CJX426" s="39"/>
      <c r="CJY426" s="39"/>
      <c r="CJZ426" s="39"/>
      <c r="CKA426" s="39"/>
      <c r="CKB426" s="39"/>
      <c r="CKC426" s="39"/>
      <c r="CKD426" s="39"/>
      <c r="CKE426" s="39"/>
      <c r="CKF426" s="39"/>
      <c r="CKG426" s="39"/>
      <c r="CKH426" s="39"/>
      <c r="CKI426" s="39"/>
      <c r="CKJ426" s="39"/>
      <c r="CKK426" s="39"/>
      <c r="CKL426" s="39"/>
      <c r="CKM426" s="39"/>
      <c r="CKN426" s="39"/>
      <c r="CKO426" s="39"/>
      <c r="CKP426" s="39"/>
      <c r="CKQ426" s="39"/>
      <c r="CKR426" s="39"/>
      <c r="CKS426" s="39"/>
      <c r="CKT426" s="39"/>
      <c r="CKU426" s="39"/>
      <c r="CKV426" s="39"/>
      <c r="CKW426" s="39"/>
      <c r="CKX426" s="39"/>
      <c r="CKY426" s="39"/>
      <c r="CKZ426" s="39"/>
      <c r="CLA426" s="39"/>
      <c r="CLB426" s="39"/>
      <c r="CLC426" s="39"/>
      <c r="CLD426" s="39"/>
      <c r="CLE426" s="39"/>
      <c r="CLF426" s="39"/>
      <c r="CLG426" s="39"/>
      <c r="CLH426" s="39"/>
      <c r="CLI426" s="39"/>
      <c r="CLJ426" s="39"/>
      <c r="CLK426" s="39"/>
      <c r="CLL426" s="39"/>
      <c r="CLM426" s="39"/>
      <c r="CLN426" s="39"/>
      <c r="CLO426" s="39"/>
      <c r="CLP426" s="39"/>
      <c r="CLQ426" s="39"/>
      <c r="CLR426" s="39"/>
      <c r="CLS426" s="39"/>
      <c r="CLT426" s="39"/>
      <c r="CLU426" s="39"/>
      <c r="CLV426" s="39"/>
      <c r="CLW426" s="39"/>
      <c r="CLX426" s="39"/>
      <c r="CLY426" s="39"/>
      <c r="CLZ426" s="39"/>
      <c r="CMA426" s="39"/>
      <c r="CMB426" s="39"/>
      <c r="CMC426" s="39"/>
      <c r="CMD426" s="39"/>
      <c r="CME426" s="39"/>
      <c r="CMF426" s="39"/>
      <c r="CMG426" s="39"/>
      <c r="CMH426" s="39"/>
      <c r="CMI426" s="39"/>
      <c r="CMJ426" s="39"/>
      <c r="CMK426" s="39"/>
      <c r="CML426" s="39"/>
      <c r="CMM426" s="39"/>
      <c r="CMN426" s="39"/>
      <c r="CMO426" s="39"/>
      <c r="CMP426" s="39"/>
      <c r="CMQ426" s="39"/>
      <c r="CMR426" s="39"/>
      <c r="CMS426" s="39"/>
      <c r="CMT426" s="39"/>
      <c r="CMU426" s="39"/>
      <c r="CMV426" s="39"/>
      <c r="CMW426" s="39"/>
      <c r="CMX426" s="39"/>
      <c r="CMY426" s="39"/>
      <c r="CMZ426" s="39"/>
      <c r="CNA426" s="39"/>
      <c r="CNB426" s="39"/>
      <c r="CNC426" s="39"/>
      <c r="CND426" s="39"/>
      <c r="CNE426" s="39"/>
      <c r="CNF426" s="39"/>
      <c r="CNG426" s="39"/>
      <c r="CNH426" s="39"/>
      <c r="CNI426" s="39"/>
      <c r="CNJ426" s="39"/>
      <c r="CNK426" s="39"/>
      <c r="CNL426" s="39"/>
      <c r="CNM426" s="39"/>
      <c r="CNN426" s="39"/>
      <c r="CNO426" s="39"/>
      <c r="CNP426" s="39"/>
      <c r="CNQ426" s="39"/>
      <c r="CNR426" s="39"/>
      <c r="CNS426" s="39"/>
      <c r="CNT426" s="39"/>
      <c r="CNU426" s="39"/>
      <c r="CNV426" s="39"/>
      <c r="CNW426" s="39"/>
      <c r="CNX426" s="39"/>
      <c r="CNY426" s="39"/>
      <c r="CNZ426" s="39"/>
      <c r="COA426" s="39"/>
      <c r="COB426" s="39"/>
      <c r="COC426" s="39"/>
      <c r="COD426" s="39"/>
      <c r="COE426" s="39"/>
      <c r="COF426" s="39"/>
      <c r="COG426" s="39"/>
      <c r="COH426" s="39"/>
      <c r="COI426" s="39"/>
      <c r="COJ426" s="39"/>
      <c r="COK426" s="39"/>
      <c r="COL426" s="39"/>
      <c r="COM426" s="39"/>
      <c r="CON426" s="39"/>
      <c r="COO426" s="39"/>
      <c r="COP426" s="39"/>
      <c r="COQ426" s="39"/>
      <c r="COR426" s="39"/>
      <c r="COS426" s="39"/>
      <c r="COT426" s="39"/>
      <c r="COU426" s="39"/>
      <c r="COV426" s="39"/>
      <c r="COW426" s="39"/>
      <c r="COX426" s="39"/>
      <c r="COY426" s="39"/>
      <c r="COZ426" s="39"/>
      <c r="CPA426" s="39"/>
      <c r="CPB426" s="39"/>
      <c r="CPC426" s="39"/>
      <c r="CPD426" s="39"/>
      <c r="CPE426" s="39"/>
      <c r="CPF426" s="39"/>
      <c r="CPG426" s="39"/>
      <c r="CPH426" s="39"/>
      <c r="CPI426" s="39"/>
      <c r="CPJ426" s="39"/>
      <c r="CPK426" s="39"/>
      <c r="CPL426" s="39"/>
      <c r="CPM426" s="39"/>
      <c r="CPN426" s="39"/>
      <c r="CPO426" s="39"/>
      <c r="CPP426" s="39"/>
      <c r="CPQ426" s="39"/>
      <c r="CPR426" s="39"/>
      <c r="CPS426" s="39"/>
      <c r="CPT426" s="39"/>
      <c r="CPU426" s="39"/>
      <c r="CPV426" s="39"/>
      <c r="CPW426" s="39"/>
      <c r="CPX426" s="39"/>
      <c r="CPY426" s="39"/>
      <c r="CPZ426" s="39"/>
      <c r="CQA426" s="39"/>
      <c r="CQB426" s="39"/>
      <c r="CQC426" s="39"/>
      <c r="CQD426" s="39"/>
      <c r="CQE426" s="39"/>
      <c r="CQF426" s="39"/>
      <c r="CQG426" s="39"/>
      <c r="CQH426" s="39"/>
      <c r="CQI426" s="39"/>
      <c r="CQJ426" s="39"/>
      <c r="CQK426" s="39"/>
      <c r="CQL426" s="39"/>
      <c r="CQM426" s="39"/>
      <c r="CQN426" s="39"/>
      <c r="CQO426" s="39"/>
      <c r="CQP426" s="39"/>
      <c r="CQQ426" s="39"/>
      <c r="CQR426" s="39"/>
      <c r="CQS426" s="39"/>
      <c r="CQT426" s="39"/>
      <c r="CQU426" s="39"/>
      <c r="CQV426" s="39"/>
      <c r="CQW426" s="39"/>
      <c r="CQX426" s="39"/>
      <c r="CQY426" s="39"/>
      <c r="CQZ426" s="39"/>
      <c r="CRA426" s="39"/>
      <c r="CRB426" s="39"/>
      <c r="CRC426" s="39"/>
      <c r="CRD426" s="39"/>
      <c r="CRE426" s="39"/>
      <c r="CRF426" s="39"/>
      <c r="CRG426" s="39"/>
      <c r="CRH426" s="39"/>
      <c r="CRI426" s="39"/>
      <c r="CRJ426" s="39"/>
      <c r="CRK426" s="39"/>
      <c r="CRL426" s="39"/>
      <c r="CRM426" s="39"/>
      <c r="CRN426" s="39"/>
      <c r="CRO426" s="39"/>
      <c r="CRP426" s="39"/>
      <c r="CRQ426" s="39"/>
      <c r="CRR426" s="39"/>
      <c r="CRS426" s="39"/>
      <c r="CRT426" s="39"/>
      <c r="CRU426" s="39"/>
      <c r="CRV426" s="39"/>
      <c r="CRW426" s="39"/>
      <c r="CRX426" s="39"/>
      <c r="CRY426" s="39"/>
      <c r="CRZ426" s="39"/>
      <c r="CSA426" s="39"/>
      <c r="CSB426" s="39"/>
      <c r="CSC426" s="39"/>
      <c r="CSD426" s="39"/>
      <c r="CSE426" s="39"/>
      <c r="CSF426" s="39"/>
      <c r="CSG426" s="39"/>
      <c r="CSH426" s="39"/>
      <c r="CSI426" s="39"/>
      <c r="CSJ426" s="39"/>
      <c r="CSK426" s="39"/>
      <c r="CSL426" s="39"/>
      <c r="CSM426" s="39"/>
      <c r="CSN426" s="39"/>
      <c r="CSO426" s="39"/>
      <c r="CSP426" s="39"/>
      <c r="CSQ426" s="39"/>
      <c r="CSR426" s="39"/>
      <c r="CSS426" s="39"/>
      <c r="CST426" s="39"/>
      <c r="CSU426" s="39"/>
      <c r="CSV426" s="39"/>
      <c r="CSW426" s="39"/>
      <c r="CSX426" s="39"/>
      <c r="CSY426" s="39"/>
      <c r="CSZ426" s="39"/>
      <c r="CTA426" s="39"/>
      <c r="CTB426" s="39"/>
      <c r="CTC426" s="39"/>
      <c r="CTD426" s="39"/>
      <c r="CTE426" s="39"/>
      <c r="CTF426" s="39"/>
      <c r="CTG426" s="39"/>
      <c r="CTH426" s="39"/>
      <c r="CTI426" s="39"/>
      <c r="CTJ426" s="39"/>
      <c r="CTK426" s="39"/>
      <c r="CTL426" s="39"/>
      <c r="CTM426" s="39"/>
      <c r="CTN426" s="39"/>
      <c r="CTO426" s="39"/>
      <c r="CTP426" s="39"/>
      <c r="CTQ426" s="39"/>
      <c r="CTR426" s="39"/>
      <c r="CTS426" s="39"/>
      <c r="CTT426" s="39"/>
      <c r="CTU426" s="39"/>
      <c r="CTV426" s="39"/>
      <c r="CTW426" s="39"/>
      <c r="CTX426" s="39"/>
      <c r="CTY426" s="39"/>
      <c r="CTZ426" s="39"/>
      <c r="CUA426" s="39"/>
      <c r="CUB426" s="39"/>
      <c r="CUC426" s="39"/>
      <c r="CUD426" s="39"/>
      <c r="CUE426" s="39"/>
      <c r="CUF426" s="39"/>
      <c r="CUG426" s="39"/>
      <c r="CUH426" s="39"/>
      <c r="CUI426" s="39"/>
      <c r="CUJ426" s="39"/>
      <c r="CUK426" s="39"/>
      <c r="CUL426" s="39"/>
      <c r="CUM426" s="39"/>
      <c r="CUN426" s="39"/>
      <c r="CUO426" s="39"/>
      <c r="CUP426" s="39"/>
      <c r="CUQ426" s="39"/>
      <c r="CUR426" s="39"/>
      <c r="CUS426" s="39"/>
      <c r="CUT426" s="39"/>
      <c r="CUU426" s="39"/>
      <c r="CUV426" s="39"/>
      <c r="CUW426" s="39"/>
      <c r="CUX426" s="39"/>
      <c r="CUY426" s="39"/>
      <c r="CUZ426" s="39"/>
      <c r="CVA426" s="39"/>
      <c r="CVB426" s="39"/>
      <c r="CVC426" s="39"/>
      <c r="CVD426" s="39"/>
      <c r="CVE426" s="39"/>
      <c r="CVF426" s="39"/>
      <c r="CVG426" s="39"/>
      <c r="CVH426" s="39"/>
      <c r="CVI426" s="39"/>
      <c r="CVJ426" s="39"/>
      <c r="CVK426" s="39"/>
      <c r="CVL426" s="39"/>
      <c r="CVM426" s="39"/>
      <c r="CVN426" s="39"/>
      <c r="CVO426" s="39"/>
      <c r="CVP426" s="39"/>
      <c r="CVQ426" s="39"/>
      <c r="CVR426" s="39"/>
      <c r="CVS426" s="39"/>
      <c r="CVT426" s="39"/>
      <c r="CVU426" s="39"/>
      <c r="CVV426" s="39"/>
      <c r="CVW426" s="39"/>
      <c r="CVX426" s="39"/>
      <c r="CVY426" s="39"/>
      <c r="CVZ426" s="39"/>
      <c r="CWA426" s="39"/>
      <c r="CWB426" s="39"/>
      <c r="CWC426" s="39"/>
      <c r="CWD426" s="39"/>
      <c r="CWE426" s="39"/>
      <c r="CWF426" s="39"/>
      <c r="CWG426" s="39"/>
      <c r="CWH426" s="39"/>
      <c r="CWI426" s="39"/>
      <c r="CWJ426" s="39"/>
      <c r="CWK426" s="39"/>
      <c r="CWL426" s="39"/>
      <c r="CWM426" s="39"/>
      <c r="CWN426" s="39"/>
      <c r="CWO426" s="39"/>
      <c r="CWP426" s="39"/>
      <c r="CWQ426" s="39"/>
      <c r="CWR426" s="39"/>
      <c r="CWS426" s="39"/>
      <c r="CWT426" s="39"/>
      <c r="CWU426" s="39"/>
      <c r="CWV426" s="39"/>
      <c r="CWW426" s="39"/>
      <c r="CWX426" s="39"/>
      <c r="CWY426" s="39"/>
      <c r="CWZ426" s="39"/>
      <c r="CXA426" s="39"/>
      <c r="CXB426" s="39"/>
      <c r="CXC426" s="39"/>
      <c r="CXD426" s="39"/>
      <c r="CXE426" s="39"/>
      <c r="CXF426" s="39"/>
      <c r="CXG426" s="39"/>
      <c r="CXH426" s="39"/>
      <c r="CXI426" s="39"/>
      <c r="CXJ426" s="39"/>
      <c r="CXK426" s="39"/>
      <c r="CXL426" s="39"/>
      <c r="CXM426" s="39"/>
      <c r="CXN426" s="39"/>
      <c r="CXO426" s="39"/>
      <c r="CXP426" s="39"/>
      <c r="CXQ426" s="39"/>
      <c r="CXR426" s="39"/>
      <c r="CXS426" s="39"/>
      <c r="CXT426" s="39"/>
      <c r="CXU426" s="39"/>
      <c r="CXV426" s="39"/>
      <c r="CXW426" s="39"/>
      <c r="CXX426" s="39"/>
      <c r="CXY426" s="39"/>
      <c r="CXZ426" s="39"/>
      <c r="CYA426" s="39"/>
      <c r="CYB426" s="39"/>
      <c r="CYC426" s="39"/>
      <c r="CYD426" s="39"/>
      <c r="CYE426" s="39"/>
      <c r="CYF426" s="39"/>
      <c r="CYG426" s="39"/>
      <c r="CYH426" s="39"/>
      <c r="CYI426" s="39"/>
      <c r="CYJ426" s="39"/>
      <c r="CYK426" s="39"/>
      <c r="CYL426" s="39"/>
      <c r="CYM426" s="39"/>
      <c r="CYN426" s="39"/>
      <c r="CYO426" s="39"/>
      <c r="CYP426" s="39"/>
      <c r="CYQ426" s="39"/>
      <c r="CYR426" s="39"/>
      <c r="CYS426" s="39"/>
      <c r="CYT426" s="39"/>
      <c r="CYU426" s="39"/>
      <c r="CYV426" s="39"/>
      <c r="CYW426" s="39"/>
      <c r="CYX426" s="39"/>
      <c r="CYY426" s="39"/>
      <c r="CYZ426" s="39"/>
      <c r="CZA426" s="39"/>
      <c r="CZB426" s="39"/>
      <c r="CZC426" s="39"/>
      <c r="CZD426" s="39"/>
      <c r="CZE426" s="39"/>
      <c r="CZF426" s="39"/>
      <c r="CZG426" s="39"/>
      <c r="CZH426" s="39"/>
      <c r="CZI426" s="39"/>
      <c r="CZJ426" s="39"/>
      <c r="CZK426" s="39"/>
      <c r="CZL426" s="39"/>
      <c r="CZM426" s="39"/>
      <c r="CZN426" s="39"/>
      <c r="CZO426" s="39"/>
      <c r="CZP426" s="39"/>
      <c r="CZQ426" s="39"/>
      <c r="CZR426" s="39"/>
      <c r="CZS426" s="39"/>
      <c r="CZT426" s="39"/>
      <c r="CZU426" s="39"/>
      <c r="CZV426" s="39"/>
      <c r="CZW426" s="39"/>
      <c r="CZX426" s="39"/>
      <c r="CZY426" s="39"/>
      <c r="CZZ426" s="39"/>
      <c r="DAA426" s="39"/>
      <c r="DAB426" s="39"/>
      <c r="DAC426" s="39"/>
      <c r="DAD426" s="39"/>
      <c r="DAE426" s="39"/>
      <c r="DAF426" s="39"/>
      <c r="DAG426" s="39"/>
      <c r="DAH426" s="39"/>
      <c r="DAI426" s="39"/>
      <c r="DAJ426" s="39"/>
      <c r="DAK426" s="39"/>
      <c r="DAL426" s="39"/>
      <c r="DAM426" s="39"/>
      <c r="DAN426" s="39"/>
      <c r="DAO426" s="39"/>
      <c r="DAP426" s="39"/>
      <c r="DAQ426" s="39"/>
      <c r="DAR426" s="39"/>
      <c r="DAS426" s="39"/>
      <c r="DAT426" s="39"/>
      <c r="DAU426" s="39"/>
      <c r="DAV426" s="39"/>
      <c r="DAW426" s="39"/>
      <c r="DAX426" s="39"/>
      <c r="DAY426" s="39"/>
      <c r="DAZ426" s="39"/>
      <c r="DBA426" s="39"/>
      <c r="DBB426" s="39"/>
      <c r="DBC426" s="39"/>
      <c r="DBD426" s="39"/>
      <c r="DBE426" s="39"/>
      <c r="DBF426" s="39"/>
      <c r="DBG426" s="39"/>
      <c r="DBH426" s="39"/>
      <c r="DBI426" s="39"/>
      <c r="DBJ426" s="39"/>
      <c r="DBK426" s="39"/>
      <c r="DBL426" s="39"/>
      <c r="DBM426" s="39"/>
      <c r="DBN426" s="39"/>
      <c r="DBO426" s="39"/>
      <c r="DBP426" s="39"/>
      <c r="DBQ426" s="39"/>
      <c r="DBR426" s="39"/>
      <c r="DBS426" s="39"/>
      <c r="DBT426" s="39"/>
      <c r="DBU426" s="39"/>
      <c r="DBV426" s="39"/>
      <c r="DBW426" s="39"/>
      <c r="DBX426" s="39"/>
      <c r="DBY426" s="39"/>
      <c r="DBZ426" s="39"/>
      <c r="DCA426" s="39"/>
      <c r="DCB426" s="39"/>
      <c r="DCC426" s="39"/>
      <c r="DCD426" s="39"/>
      <c r="DCE426" s="39"/>
      <c r="DCF426" s="39"/>
      <c r="DCG426" s="39"/>
      <c r="DCH426" s="39"/>
      <c r="DCI426" s="39"/>
      <c r="DCJ426" s="39"/>
      <c r="DCK426" s="39"/>
      <c r="DCL426" s="39"/>
      <c r="DCM426" s="39"/>
      <c r="DCN426" s="39"/>
      <c r="DCO426" s="39"/>
      <c r="DCP426" s="39"/>
      <c r="DCQ426" s="39"/>
      <c r="DCR426" s="39"/>
      <c r="DCS426" s="39"/>
      <c r="DCT426" s="39"/>
      <c r="DCU426" s="39"/>
      <c r="DCV426" s="39"/>
      <c r="DCW426" s="39"/>
      <c r="DCX426" s="39"/>
      <c r="DCY426" s="39"/>
      <c r="DCZ426" s="39"/>
      <c r="DDA426" s="39"/>
      <c r="DDB426" s="39"/>
      <c r="DDC426" s="39"/>
      <c r="DDD426" s="39"/>
      <c r="DDE426" s="39"/>
      <c r="DDF426" s="39"/>
      <c r="DDG426" s="39"/>
      <c r="DDH426" s="39"/>
      <c r="DDI426" s="39"/>
      <c r="DDJ426" s="39"/>
      <c r="DDK426" s="39"/>
      <c r="DDL426" s="39"/>
      <c r="DDM426" s="39"/>
      <c r="DDN426" s="39"/>
      <c r="DDO426" s="39"/>
      <c r="DDP426" s="39"/>
      <c r="DDQ426" s="39"/>
      <c r="DDR426" s="39"/>
      <c r="DDS426" s="39"/>
      <c r="DDT426" s="39"/>
      <c r="DDU426" s="39"/>
      <c r="DDV426" s="39"/>
      <c r="DDW426" s="39"/>
      <c r="DDX426" s="39"/>
      <c r="DDY426" s="39"/>
      <c r="DDZ426" s="39"/>
      <c r="DEA426" s="39"/>
      <c r="DEB426" s="39"/>
      <c r="DEC426" s="39"/>
      <c r="DED426" s="39"/>
      <c r="DEE426" s="39"/>
      <c r="DEF426" s="39"/>
      <c r="DEG426" s="39"/>
      <c r="DEH426" s="39"/>
      <c r="DEI426" s="39"/>
      <c r="DEJ426" s="39"/>
      <c r="DEK426" s="39"/>
      <c r="DEL426" s="39"/>
      <c r="DEM426" s="39"/>
      <c r="DEN426" s="39"/>
      <c r="DEO426" s="39"/>
      <c r="DEP426" s="39"/>
      <c r="DEQ426" s="39"/>
      <c r="DER426" s="39"/>
      <c r="DES426" s="39"/>
      <c r="DET426" s="39"/>
      <c r="DEU426" s="39"/>
      <c r="DEV426" s="39"/>
      <c r="DEW426" s="39"/>
      <c r="DEX426" s="39"/>
      <c r="DEY426" s="39"/>
      <c r="DEZ426" s="39"/>
      <c r="DFA426" s="39"/>
      <c r="DFB426" s="39"/>
      <c r="DFC426" s="39"/>
      <c r="DFD426" s="39"/>
      <c r="DFE426" s="39"/>
      <c r="DFF426" s="39"/>
      <c r="DFG426" s="39"/>
      <c r="DFH426" s="39"/>
      <c r="DFI426" s="39"/>
      <c r="DFJ426" s="39"/>
      <c r="DFK426" s="39"/>
      <c r="DFL426" s="39"/>
      <c r="DFM426" s="39"/>
      <c r="DFN426" s="39"/>
      <c r="DFO426" s="39"/>
      <c r="DFP426" s="39"/>
      <c r="DFQ426" s="39"/>
      <c r="DFR426" s="39"/>
      <c r="DFS426" s="39"/>
      <c r="DFT426" s="39"/>
      <c r="DFU426" s="39"/>
      <c r="DFV426" s="39"/>
      <c r="DFW426" s="39"/>
      <c r="DFX426" s="39"/>
      <c r="DFY426" s="39"/>
      <c r="DFZ426" s="39"/>
      <c r="DGA426" s="39"/>
      <c r="DGB426" s="39"/>
      <c r="DGC426" s="39"/>
      <c r="DGD426" s="39"/>
      <c r="DGE426" s="39"/>
      <c r="DGF426" s="39"/>
      <c r="DGG426" s="39"/>
      <c r="DGH426" s="39"/>
      <c r="DGI426" s="39"/>
      <c r="DGJ426" s="39"/>
      <c r="DGK426" s="39"/>
      <c r="DGL426" s="39"/>
      <c r="DGM426" s="39"/>
      <c r="DGN426" s="39"/>
      <c r="DGO426" s="39"/>
      <c r="DGP426" s="39"/>
      <c r="DGQ426" s="39"/>
      <c r="DGR426" s="39"/>
      <c r="DGS426" s="39"/>
      <c r="DGT426" s="39"/>
      <c r="DGU426" s="39"/>
      <c r="DGV426" s="39"/>
      <c r="DGW426" s="39"/>
      <c r="DGX426" s="39"/>
      <c r="DGY426" s="39"/>
      <c r="DGZ426" s="39"/>
      <c r="DHA426" s="39"/>
      <c r="DHB426" s="39"/>
      <c r="DHC426" s="39"/>
      <c r="DHD426" s="39"/>
      <c r="DHE426" s="39"/>
      <c r="DHF426" s="39"/>
      <c r="DHG426" s="39"/>
      <c r="DHH426" s="39"/>
      <c r="DHI426" s="39"/>
      <c r="DHJ426" s="39"/>
      <c r="DHK426" s="39"/>
      <c r="DHL426" s="39"/>
      <c r="DHM426" s="39"/>
      <c r="DHN426" s="39"/>
      <c r="DHO426" s="39"/>
      <c r="DHP426" s="39"/>
      <c r="DHQ426" s="39"/>
      <c r="DHR426" s="39"/>
      <c r="DHS426" s="39"/>
      <c r="DHT426" s="39"/>
      <c r="DHU426" s="39"/>
      <c r="DHV426" s="39"/>
      <c r="DHW426" s="39"/>
      <c r="DHX426" s="39"/>
      <c r="DHY426" s="39"/>
      <c r="DHZ426" s="39"/>
      <c r="DIA426" s="39"/>
      <c r="DIB426" s="39"/>
      <c r="DIC426" s="39"/>
      <c r="DID426" s="39"/>
      <c r="DIE426" s="39"/>
      <c r="DIF426" s="39"/>
      <c r="DIG426" s="39"/>
      <c r="DIH426" s="39"/>
      <c r="DII426" s="39"/>
      <c r="DIJ426" s="39"/>
      <c r="DIK426" s="39"/>
      <c r="DIL426" s="39"/>
      <c r="DIM426" s="39"/>
      <c r="DIN426" s="39"/>
      <c r="DIO426" s="39"/>
      <c r="DIP426" s="39"/>
      <c r="DIQ426" s="39"/>
      <c r="DIR426" s="39"/>
      <c r="DIS426" s="39"/>
      <c r="DIT426" s="39"/>
      <c r="DIU426" s="39"/>
      <c r="DIV426" s="39"/>
      <c r="DIW426" s="39"/>
      <c r="DIX426" s="39"/>
      <c r="DIY426" s="39"/>
      <c r="DIZ426" s="39"/>
      <c r="DJA426" s="39"/>
      <c r="DJB426" s="39"/>
      <c r="DJC426" s="39"/>
      <c r="DJD426" s="39"/>
      <c r="DJE426" s="39"/>
      <c r="DJF426" s="39"/>
      <c r="DJG426" s="39"/>
      <c r="DJH426" s="39"/>
      <c r="DJI426" s="39"/>
      <c r="DJJ426" s="39"/>
      <c r="DJK426" s="39"/>
      <c r="DJL426" s="39"/>
      <c r="DJM426" s="39"/>
      <c r="DJN426" s="39"/>
      <c r="DJO426" s="39"/>
      <c r="DJP426" s="39"/>
      <c r="DJQ426" s="39"/>
      <c r="DJR426" s="39"/>
      <c r="DJS426" s="39"/>
      <c r="DJT426" s="39"/>
      <c r="DJU426" s="39"/>
      <c r="DJV426" s="39"/>
      <c r="DJW426" s="39"/>
      <c r="DJX426" s="39"/>
      <c r="DJY426" s="39"/>
      <c r="DJZ426" s="39"/>
      <c r="DKA426" s="39"/>
      <c r="DKB426" s="39"/>
      <c r="DKC426" s="39"/>
      <c r="DKD426" s="39"/>
      <c r="DKE426" s="39"/>
      <c r="DKF426" s="39"/>
      <c r="DKG426" s="39"/>
      <c r="DKH426" s="39"/>
      <c r="DKI426" s="39"/>
      <c r="DKJ426" s="39"/>
      <c r="DKK426" s="39"/>
      <c r="DKL426" s="39"/>
      <c r="DKM426" s="39"/>
      <c r="DKN426" s="39"/>
      <c r="DKO426" s="39"/>
      <c r="DKP426" s="39"/>
      <c r="DKQ426" s="39"/>
      <c r="DKR426" s="39"/>
      <c r="DKS426" s="39"/>
      <c r="DKT426" s="39"/>
      <c r="DKU426" s="39"/>
      <c r="DKV426" s="39"/>
      <c r="DKW426" s="39"/>
      <c r="DKX426" s="39"/>
      <c r="DKY426" s="39"/>
      <c r="DKZ426" s="39"/>
      <c r="DLA426" s="39"/>
      <c r="DLB426" s="39"/>
      <c r="DLC426" s="39"/>
      <c r="DLD426" s="39"/>
      <c r="DLE426" s="39"/>
      <c r="DLF426" s="39"/>
      <c r="DLG426" s="39"/>
      <c r="DLH426" s="39"/>
      <c r="DLI426" s="39"/>
      <c r="DLJ426" s="39"/>
      <c r="DLK426" s="39"/>
      <c r="DLL426" s="39"/>
      <c r="DLM426" s="39"/>
      <c r="DLN426" s="39"/>
      <c r="DLO426" s="39"/>
      <c r="DLP426" s="39"/>
      <c r="DLQ426" s="39"/>
      <c r="DLR426" s="39"/>
      <c r="DLS426" s="39"/>
      <c r="DLT426" s="39"/>
      <c r="DLU426" s="39"/>
      <c r="DLV426" s="39"/>
      <c r="DLW426" s="39"/>
      <c r="DLX426" s="39"/>
      <c r="DLY426" s="39"/>
      <c r="DLZ426" s="39"/>
      <c r="DMA426" s="39"/>
      <c r="DMB426" s="39"/>
      <c r="DMC426" s="39"/>
      <c r="DMD426" s="39"/>
      <c r="DME426" s="39"/>
      <c r="DMF426" s="39"/>
      <c r="DMG426" s="39"/>
      <c r="DMH426" s="39"/>
      <c r="DMI426" s="39"/>
      <c r="DMJ426" s="39"/>
      <c r="DMK426" s="39"/>
      <c r="DML426" s="39"/>
      <c r="DMM426" s="39"/>
      <c r="DMN426" s="39"/>
      <c r="DMO426" s="39"/>
      <c r="DMP426" s="39"/>
      <c r="DMQ426" s="39"/>
      <c r="DMR426" s="39"/>
      <c r="DMS426" s="39"/>
      <c r="DMT426" s="39"/>
      <c r="DMU426" s="39"/>
      <c r="DMV426" s="39"/>
      <c r="DMW426" s="39"/>
      <c r="DMX426" s="39"/>
      <c r="DMY426" s="39"/>
      <c r="DMZ426" s="39"/>
      <c r="DNA426" s="39"/>
      <c r="DNB426" s="39"/>
      <c r="DNC426" s="39"/>
      <c r="DND426" s="39"/>
      <c r="DNE426" s="39"/>
      <c r="DNF426" s="39"/>
      <c r="DNG426" s="39"/>
      <c r="DNH426" s="39"/>
      <c r="DNI426" s="39"/>
      <c r="DNJ426" s="39"/>
      <c r="DNK426" s="39"/>
      <c r="DNL426" s="39"/>
      <c r="DNM426" s="39"/>
      <c r="DNN426" s="39"/>
      <c r="DNO426" s="39"/>
      <c r="DNP426" s="39"/>
      <c r="DNQ426" s="39"/>
      <c r="DNR426" s="39"/>
      <c r="DNS426" s="39"/>
      <c r="DNT426" s="39"/>
      <c r="DNU426" s="39"/>
      <c r="DNV426" s="39"/>
      <c r="DNW426" s="39"/>
      <c r="DNX426" s="39"/>
      <c r="DNY426" s="39"/>
      <c r="DNZ426" s="39"/>
      <c r="DOA426" s="39"/>
      <c r="DOB426" s="39"/>
      <c r="DOC426" s="39"/>
      <c r="DOD426" s="39"/>
      <c r="DOE426" s="39"/>
      <c r="DOF426" s="39"/>
      <c r="DOG426" s="39"/>
      <c r="DOH426" s="39"/>
      <c r="DOI426" s="39"/>
      <c r="DOJ426" s="39"/>
      <c r="DOK426" s="39"/>
      <c r="DOL426" s="39"/>
      <c r="DOM426" s="39"/>
      <c r="DON426" s="39"/>
      <c r="DOO426" s="39"/>
      <c r="DOP426" s="39"/>
      <c r="DOQ426" s="39"/>
      <c r="DOR426" s="39"/>
      <c r="DOS426" s="39"/>
      <c r="DOT426" s="39"/>
      <c r="DOU426" s="39"/>
      <c r="DOV426" s="39"/>
      <c r="DOW426" s="39"/>
      <c r="DOX426" s="39"/>
      <c r="DOY426" s="39"/>
      <c r="DOZ426" s="39"/>
      <c r="DPA426" s="39"/>
      <c r="DPB426" s="39"/>
      <c r="DPC426" s="39"/>
      <c r="DPD426" s="39"/>
      <c r="DPE426" s="39"/>
      <c r="DPF426" s="39"/>
      <c r="DPG426" s="39"/>
      <c r="DPH426" s="39"/>
      <c r="DPI426" s="39"/>
      <c r="DPJ426" s="39"/>
      <c r="DPK426" s="39"/>
      <c r="DPL426" s="39"/>
      <c r="DPM426" s="39"/>
      <c r="DPN426" s="39"/>
      <c r="DPO426" s="39"/>
      <c r="DPP426" s="39"/>
      <c r="DPQ426" s="39"/>
      <c r="DPR426" s="39"/>
      <c r="DPS426" s="39"/>
      <c r="DPT426" s="39"/>
      <c r="DPU426" s="39"/>
      <c r="DPV426" s="39"/>
      <c r="DPW426" s="39"/>
      <c r="DPX426" s="39"/>
      <c r="DPY426" s="39"/>
      <c r="DPZ426" s="39"/>
      <c r="DQA426" s="39"/>
      <c r="DQB426" s="39"/>
      <c r="DQC426" s="39"/>
      <c r="DQD426" s="39"/>
      <c r="DQE426" s="39"/>
      <c r="DQF426" s="39"/>
      <c r="DQG426" s="39"/>
      <c r="DQH426" s="39"/>
      <c r="DQI426" s="39"/>
      <c r="DQJ426" s="39"/>
      <c r="DQK426" s="39"/>
      <c r="DQL426" s="39"/>
      <c r="DQM426" s="39"/>
      <c r="DQN426" s="39"/>
      <c r="DQO426" s="39"/>
      <c r="DQP426" s="39"/>
      <c r="DQQ426" s="39"/>
      <c r="DQR426" s="39"/>
      <c r="DQS426" s="39"/>
      <c r="DQT426" s="39"/>
      <c r="DQU426" s="39"/>
      <c r="DQV426" s="39"/>
      <c r="DQW426" s="39"/>
      <c r="DQX426" s="39"/>
      <c r="DQY426" s="39"/>
      <c r="DQZ426" s="39"/>
      <c r="DRA426" s="39"/>
      <c r="DRB426" s="39"/>
      <c r="DRC426" s="39"/>
      <c r="DRD426" s="39"/>
      <c r="DRE426" s="39"/>
      <c r="DRF426" s="39"/>
      <c r="DRG426" s="39"/>
      <c r="DRH426" s="39"/>
      <c r="DRI426" s="39"/>
      <c r="DRJ426" s="39"/>
      <c r="DRK426" s="39"/>
      <c r="DRL426" s="39"/>
      <c r="DRM426" s="39"/>
      <c r="DRN426" s="39"/>
      <c r="DRO426" s="39"/>
      <c r="DRP426" s="39"/>
      <c r="DRQ426" s="39"/>
      <c r="DRR426" s="39"/>
      <c r="DRS426" s="39"/>
      <c r="DRT426" s="39"/>
      <c r="DRU426" s="39"/>
      <c r="DRV426" s="39"/>
      <c r="DRW426" s="39"/>
      <c r="DRX426" s="39"/>
      <c r="DRY426" s="39"/>
      <c r="DRZ426" s="39"/>
      <c r="DSA426" s="39"/>
      <c r="DSB426" s="39"/>
      <c r="DSC426" s="39"/>
      <c r="DSD426" s="39"/>
      <c r="DSE426" s="39"/>
      <c r="DSF426" s="39"/>
      <c r="DSG426" s="39"/>
      <c r="DSH426" s="39"/>
      <c r="DSI426" s="39"/>
      <c r="DSJ426" s="39"/>
      <c r="DSK426" s="39"/>
      <c r="DSL426" s="39"/>
      <c r="DSM426" s="39"/>
      <c r="DSN426" s="39"/>
      <c r="DSO426" s="39"/>
      <c r="DSP426" s="39"/>
      <c r="DSQ426" s="39"/>
      <c r="DSR426" s="39"/>
      <c r="DSS426" s="39"/>
      <c r="DST426" s="39"/>
      <c r="DSU426" s="39"/>
      <c r="DSV426" s="39"/>
      <c r="DSW426" s="39"/>
      <c r="DSX426" s="39"/>
      <c r="DSY426" s="39"/>
      <c r="DSZ426" s="39"/>
      <c r="DTA426" s="39"/>
      <c r="DTB426" s="39"/>
      <c r="DTC426" s="39"/>
      <c r="DTD426" s="39"/>
      <c r="DTE426" s="39"/>
      <c r="DTF426" s="39"/>
      <c r="DTG426" s="39"/>
      <c r="DTH426" s="39"/>
      <c r="DTI426" s="39"/>
      <c r="DTJ426" s="39"/>
      <c r="DTK426" s="39"/>
      <c r="DTL426" s="39"/>
      <c r="DTM426" s="39"/>
      <c r="DTN426" s="39"/>
      <c r="DTO426" s="39"/>
      <c r="DTP426" s="39"/>
      <c r="DTQ426" s="39"/>
      <c r="DTR426" s="39"/>
      <c r="DTS426" s="39"/>
      <c r="DTT426" s="39"/>
      <c r="DTU426" s="39"/>
      <c r="DTV426" s="39"/>
      <c r="DTW426" s="39"/>
      <c r="DTX426" s="39"/>
      <c r="DTY426" s="39"/>
      <c r="DTZ426" s="39"/>
      <c r="DUA426" s="39"/>
      <c r="DUB426" s="39"/>
      <c r="DUC426" s="39"/>
      <c r="DUD426" s="39"/>
      <c r="DUE426" s="39"/>
      <c r="DUF426" s="39"/>
      <c r="DUG426" s="39"/>
      <c r="DUH426" s="39"/>
      <c r="DUI426" s="39"/>
      <c r="DUJ426" s="39"/>
      <c r="DUK426" s="39"/>
      <c r="DUL426" s="39"/>
      <c r="DUM426" s="39"/>
      <c r="DUN426" s="39"/>
      <c r="DUO426" s="39"/>
      <c r="DUP426" s="39"/>
      <c r="DUQ426" s="39"/>
      <c r="DUR426" s="39"/>
      <c r="DUS426" s="39"/>
      <c r="DUT426" s="39"/>
      <c r="DUU426" s="39"/>
      <c r="DUV426" s="39"/>
      <c r="DUW426" s="39"/>
      <c r="DUX426" s="39"/>
      <c r="DUY426" s="39"/>
      <c r="DUZ426" s="39"/>
      <c r="DVA426" s="39"/>
      <c r="DVB426" s="39"/>
      <c r="DVC426" s="39"/>
      <c r="DVD426" s="39"/>
      <c r="DVE426" s="39"/>
      <c r="DVF426" s="39"/>
      <c r="DVG426" s="39"/>
      <c r="DVH426" s="39"/>
      <c r="DVI426" s="39"/>
      <c r="DVJ426" s="39"/>
      <c r="DVK426" s="39"/>
      <c r="DVL426" s="39"/>
      <c r="DVM426" s="39"/>
      <c r="DVN426" s="39"/>
      <c r="DVO426" s="39"/>
      <c r="DVP426" s="39"/>
      <c r="DVQ426" s="39"/>
      <c r="DVR426" s="39"/>
      <c r="DVS426" s="39"/>
      <c r="DVT426" s="39"/>
      <c r="DVU426" s="39"/>
      <c r="DVV426" s="39"/>
      <c r="DVW426" s="39"/>
      <c r="DVX426" s="39"/>
      <c r="DVY426" s="39"/>
      <c r="DVZ426" s="39"/>
      <c r="DWA426" s="39"/>
      <c r="DWB426" s="39"/>
      <c r="DWC426" s="39"/>
      <c r="DWD426" s="39"/>
      <c r="DWE426" s="39"/>
      <c r="DWF426" s="39"/>
      <c r="DWG426" s="39"/>
      <c r="DWH426" s="39"/>
      <c r="DWI426" s="39"/>
      <c r="DWJ426" s="39"/>
      <c r="DWK426" s="39"/>
      <c r="DWL426" s="39"/>
      <c r="DWM426" s="39"/>
      <c r="DWN426" s="39"/>
      <c r="DWO426" s="39"/>
      <c r="DWP426" s="39"/>
      <c r="DWQ426" s="39"/>
      <c r="DWR426" s="39"/>
      <c r="DWS426" s="39"/>
      <c r="DWT426" s="39"/>
      <c r="DWU426" s="39"/>
      <c r="DWV426" s="39"/>
      <c r="DWW426" s="39"/>
      <c r="DWX426" s="39"/>
      <c r="DWY426" s="39"/>
      <c r="DWZ426" s="39"/>
      <c r="DXA426" s="39"/>
      <c r="DXB426" s="39"/>
      <c r="DXC426" s="39"/>
      <c r="DXD426" s="39"/>
      <c r="DXE426" s="39"/>
      <c r="DXF426" s="39"/>
      <c r="DXG426" s="39"/>
      <c r="DXH426" s="39"/>
      <c r="DXI426" s="39"/>
      <c r="DXJ426" s="39"/>
      <c r="DXK426" s="39"/>
      <c r="DXL426" s="39"/>
      <c r="DXM426" s="39"/>
      <c r="DXN426" s="39"/>
      <c r="DXO426" s="39"/>
      <c r="DXP426" s="39"/>
      <c r="DXQ426" s="39"/>
      <c r="DXR426" s="39"/>
      <c r="DXS426" s="39"/>
      <c r="DXT426" s="39"/>
      <c r="DXU426" s="39"/>
      <c r="DXV426" s="39"/>
      <c r="DXW426" s="39"/>
      <c r="DXX426" s="39"/>
      <c r="DXY426" s="39"/>
      <c r="DXZ426" s="39"/>
      <c r="DYA426" s="39"/>
      <c r="DYB426" s="39"/>
      <c r="DYC426" s="39"/>
      <c r="DYD426" s="39"/>
      <c r="DYE426" s="39"/>
      <c r="DYF426" s="39"/>
      <c r="DYG426" s="39"/>
      <c r="DYH426" s="39"/>
      <c r="DYI426" s="39"/>
      <c r="DYJ426" s="39"/>
      <c r="DYK426" s="39"/>
      <c r="DYL426" s="39"/>
      <c r="DYM426" s="39"/>
      <c r="DYN426" s="39"/>
      <c r="DYO426" s="39"/>
      <c r="DYP426" s="39"/>
      <c r="DYQ426" s="39"/>
      <c r="DYR426" s="39"/>
      <c r="DYS426" s="39"/>
      <c r="DYT426" s="39"/>
      <c r="DYU426" s="39"/>
      <c r="DYV426" s="39"/>
      <c r="DYW426" s="39"/>
      <c r="DYX426" s="39"/>
      <c r="DYY426" s="39"/>
      <c r="DYZ426" s="39"/>
      <c r="DZA426" s="39"/>
      <c r="DZB426" s="39"/>
      <c r="DZC426" s="39"/>
      <c r="DZD426" s="39"/>
      <c r="DZE426" s="39"/>
      <c r="DZF426" s="39"/>
      <c r="DZG426" s="39"/>
      <c r="DZH426" s="39"/>
      <c r="DZI426" s="39"/>
      <c r="DZJ426" s="39"/>
      <c r="DZK426" s="39"/>
      <c r="DZL426" s="39"/>
      <c r="DZM426" s="39"/>
      <c r="DZN426" s="39"/>
      <c r="DZO426" s="39"/>
      <c r="DZP426" s="39"/>
      <c r="DZQ426" s="39"/>
      <c r="DZR426" s="39"/>
      <c r="DZS426" s="39"/>
      <c r="DZT426" s="39"/>
      <c r="DZU426" s="39"/>
      <c r="DZV426" s="39"/>
      <c r="DZW426" s="39"/>
      <c r="DZX426" s="39"/>
      <c r="DZY426" s="39"/>
      <c r="DZZ426" s="39"/>
      <c r="EAA426" s="39"/>
      <c r="EAB426" s="39"/>
      <c r="EAC426" s="39"/>
      <c r="EAD426" s="39"/>
      <c r="EAE426" s="39"/>
      <c r="EAF426" s="39"/>
      <c r="EAG426" s="39"/>
      <c r="EAH426" s="39"/>
      <c r="EAI426" s="39"/>
      <c r="EAJ426" s="39"/>
      <c r="EAK426" s="39"/>
      <c r="EAL426" s="39"/>
      <c r="EAM426" s="39"/>
      <c r="EAN426" s="39"/>
      <c r="EAO426" s="39"/>
      <c r="EAP426" s="39"/>
      <c r="EAQ426" s="39"/>
      <c r="EAR426" s="39"/>
      <c r="EAS426" s="39"/>
      <c r="EAT426" s="39"/>
      <c r="EAU426" s="39"/>
      <c r="EAV426" s="39"/>
      <c r="EAW426" s="39"/>
      <c r="EAX426" s="39"/>
      <c r="EAY426" s="39"/>
      <c r="EAZ426" s="39"/>
      <c r="EBA426" s="39"/>
      <c r="EBB426" s="39"/>
      <c r="EBC426" s="39"/>
      <c r="EBD426" s="39"/>
      <c r="EBE426" s="39"/>
      <c r="EBF426" s="39"/>
      <c r="EBG426" s="39"/>
      <c r="EBH426" s="39"/>
      <c r="EBI426" s="39"/>
      <c r="EBJ426" s="39"/>
      <c r="EBK426" s="39"/>
      <c r="EBL426" s="39"/>
      <c r="EBM426" s="39"/>
      <c r="EBN426" s="39"/>
      <c r="EBO426" s="39"/>
      <c r="EBP426" s="39"/>
      <c r="EBQ426" s="39"/>
      <c r="EBR426" s="39"/>
      <c r="EBS426" s="39"/>
      <c r="EBT426" s="39"/>
      <c r="EBU426" s="39"/>
      <c r="EBV426" s="39"/>
      <c r="EBW426" s="39"/>
      <c r="EBX426" s="39"/>
      <c r="EBY426" s="39"/>
      <c r="EBZ426" s="39"/>
      <c r="ECA426" s="39"/>
      <c r="ECB426" s="39"/>
      <c r="ECC426" s="39"/>
      <c r="ECD426" s="39"/>
      <c r="ECE426" s="39"/>
      <c r="ECF426" s="39"/>
      <c r="ECG426" s="39"/>
      <c r="ECH426" s="39"/>
      <c r="ECI426" s="39"/>
      <c r="ECJ426" s="39"/>
      <c r="ECK426" s="39"/>
      <c r="ECL426" s="39"/>
      <c r="ECM426" s="39"/>
      <c r="ECN426" s="39"/>
      <c r="ECO426" s="39"/>
      <c r="ECP426" s="39"/>
      <c r="ECQ426" s="39"/>
      <c r="ECR426" s="39"/>
      <c r="ECS426" s="39"/>
      <c r="ECT426" s="39"/>
      <c r="ECU426" s="39"/>
      <c r="ECV426" s="39"/>
      <c r="ECW426" s="39"/>
      <c r="ECX426" s="39"/>
      <c r="ECY426" s="39"/>
      <c r="ECZ426" s="39"/>
      <c r="EDA426" s="39"/>
      <c r="EDB426" s="39"/>
      <c r="EDC426" s="39"/>
      <c r="EDD426" s="39"/>
      <c r="EDE426" s="39"/>
      <c r="EDF426" s="39"/>
      <c r="EDG426" s="39"/>
      <c r="EDH426" s="39"/>
      <c r="EDI426" s="39"/>
      <c r="EDJ426" s="39"/>
      <c r="EDK426" s="39"/>
      <c r="EDL426" s="39"/>
      <c r="EDM426" s="39"/>
      <c r="EDN426" s="39"/>
      <c r="EDO426" s="39"/>
      <c r="EDP426" s="39"/>
      <c r="EDQ426" s="39"/>
      <c r="EDR426" s="39"/>
      <c r="EDS426" s="39"/>
      <c r="EDT426" s="39"/>
      <c r="EDU426" s="39"/>
      <c r="EDV426" s="39"/>
      <c r="EDW426" s="39"/>
      <c r="EDX426" s="39"/>
      <c r="EDY426" s="39"/>
      <c r="EDZ426" s="39"/>
      <c r="EEA426" s="39"/>
      <c r="EEB426" s="39"/>
      <c r="EEC426" s="39"/>
      <c r="EED426" s="39"/>
      <c r="EEE426" s="39"/>
      <c r="EEF426" s="39"/>
      <c r="EEG426" s="39"/>
      <c r="EEH426" s="39"/>
      <c r="EEI426" s="39"/>
      <c r="EEJ426" s="39"/>
      <c r="EEK426" s="39"/>
      <c r="EEL426" s="39"/>
      <c r="EEM426" s="39"/>
      <c r="EEN426" s="39"/>
      <c r="EEO426" s="39"/>
      <c r="EEP426" s="39"/>
      <c r="EEQ426" s="39"/>
      <c r="EER426" s="39"/>
      <c r="EES426" s="39"/>
      <c r="EET426" s="39"/>
      <c r="EEU426" s="39"/>
      <c r="EEV426" s="39"/>
      <c r="EEW426" s="39"/>
      <c r="EEX426" s="39"/>
      <c r="EEY426" s="39"/>
      <c r="EEZ426" s="39"/>
      <c r="EFA426" s="39"/>
      <c r="EFB426" s="39"/>
      <c r="EFC426" s="39"/>
      <c r="EFD426" s="39"/>
      <c r="EFE426" s="39"/>
      <c r="EFF426" s="39"/>
      <c r="EFG426" s="39"/>
      <c r="EFH426" s="39"/>
      <c r="EFI426" s="39"/>
      <c r="EFJ426" s="39"/>
      <c r="EFK426" s="39"/>
      <c r="EFL426" s="39"/>
      <c r="EFM426" s="39"/>
      <c r="EFN426" s="39"/>
      <c r="EFO426" s="39"/>
      <c r="EFP426" s="39"/>
      <c r="EFQ426" s="39"/>
      <c r="EFR426" s="39"/>
      <c r="EFS426" s="39"/>
      <c r="EFT426" s="39"/>
      <c r="EFU426" s="39"/>
      <c r="EFV426" s="39"/>
      <c r="EFW426" s="39"/>
      <c r="EFX426" s="39"/>
      <c r="EFY426" s="39"/>
      <c r="EFZ426" s="39"/>
      <c r="EGA426" s="39"/>
      <c r="EGB426" s="39"/>
      <c r="EGC426" s="39"/>
      <c r="EGD426" s="39"/>
      <c r="EGE426" s="39"/>
      <c r="EGF426" s="39"/>
      <c r="EGG426" s="39"/>
      <c r="EGH426" s="39"/>
      <c r="EGI426" s="39"/>
      <c r="EGJ426" s="39"/>
      <c r="EGK426" s="39"/>
      <c r="EGL426" s="39"/>
      <c r="EGM426" s="39"/>
      <c r="EGN426" s="39"/>
      <c r="EGO426" s="39"/>
      <c r="EGP426" s="39"/>
      <c r="EGQ426" s="39"/>
      <c r="EGR426" s="39"/>
      <c r="EGS426" s="39"/>
      <c r="EGT426" s="39"/>
      <c r="EGU426" s="39"/>
      <c r="EGV426" s="39"/>
      <c r="EGW426" s="39"/>
      <c r="EGX426" s="39"/>
      <c r="EGY426" s="39"/>
      <c r="EGZ426" s="39"/>
      <c r="EHA426" s="39"/>
      <c r="EHB426" s="39"/>
      <c r="EHC426" s="39"/>
      <c r="EHD426" s="39"/>
      <c r="EHE426" s="39"/>
      <c r="EHF426" s="39"/>
      <c r="EHG426" s="39"/>
      <c r="EHH426" s="39"/>
      <c r="EHI426" s="39"/>
      <c r="EHJ426" s="39"/>
      <c r="EHK426" s="39"/>
      <c r="EHL426" s="39"/>
      <c r="EHM426" s="39"/>
      <c r="EHN426" s="39"/>
      <c r="EHO426" s="39"/>
      <c r="EHP426" s="39"/>
      <c r="EHQ426" s="39"/>
      <c r="EHR426" s="39"/>
      <c r="EHS426" s="39"/>
      <c r="EHT426" s="39"/>
      <c r="EHU426" s="39"/>
      <c r="EHV426" s="39"/>
      <c r="EHW426" s="39"/>
      <c r="EHX426" s="39"/>
      <c r="EHY426" s="39"/>
      <c r="EHZ426" s="39"/>
      <c r="EIA426" s="39"/>
      <c r="EIB426" s="39"/>
      <c r="EIC426" s="39"/>
      <c r="EID426" s="39"/>
      <c r="EIE426" s="39"/>
      <c r="EIF426" s="39"/>
      <c r="EIG426" s="39"/>
      <c r="EIH426" s="39"/>
      <c r="EII426" s="39"/>
      <c r="EIJ426" s="39"/>
      <c r="EIK426" s="39"/>
      <c r="EIL426" s="39"/>
      <c r="EIM426" s="39"/>
      <c r="EIN426" s="39"/>
      <c r="EIO426" s="39"/>
      <c r="EIP426" s="39"/>
      <c r="EIQ426" s="39"/>
      <c r="EIR426" s="39"/>
      <c r="EIS426" s="39"/>
      <c r="EIT426" s="39"/>
      <c r="EIU426" s="39"/>
      <c r="EIV426" s="39"/>
      <c r="EIW426" s="39"/>
      <c r="EIX426" s="39"/>
      <c r="EIY426" s="39"/>
      <c r="EIZ426" s="39"/>
      <c r="EJA426" s="39"/>
      <c r="EJB426" s="39"/>
      <c r="EJC426" s="39"/>
      <c r="EJD426" s="39"/>
      <c r="EJE426" s="39"/>
      <c r="EJF426" s="39"/>
      <c r="EJG426" s="39"/>
      <c r="EJH426" s="39"/>
      <c r="EJI426" s="39"/>
      <c r="EJJ426" s="39"/>
      <c r="EJK426" s="39"/>
      <c r="EJL426" s="39"/>
      <c r="EJM426" s="39"/>
      <c r="EJN426" s="39"/>
      <c r="EJO426" s="39"/>
      <c r="EJP426" s="39"/>
      <c r="EJQ426" s="39"/>
      <c r="EJR426" s="39"/>
      <c r="EJS426" s="39"/>
      <c r="EJT426" s="39"/>
      <c r="EJU426" s="39"/>
      <c r="EJV426" s="39"/>
      <c r="EJW426" s="39"/>
      <c r="EJX426" s="39"/>
      <c r="EJY426" s="39"/>
      <c r="EJZ426" s="39"/>
      <c r="EKA426" s="39"/>
      <c r="EKB426" s="39"/>
      <c r="EKC426" s="39"/>
      <c r="EKD426" s="39"/>
      <c r="EKE426" s="39"/>
      <c r="EKF426" s="39"/>
      <c r="EKG426" s="39"/>
      <c r="EKH426" s="39"/>
      <c r="EKI426" s="39"/>
      <c r="EKJ426" s="39"/>
      <c r="EKK426" s="39"/>
      <c r="EKL426" s="39"/>
      <c r="EKM426" s="39"/>
      <c r="EKN426" s="39"/>
      <c r="EKO426" s="39"/>
      <c r="EKP426" s="39"/>
      <c r="EKQ426" s="39"/>
      <c r="EKR426" s="39"/>
      <c r="EKS426" s="39"/>
      <c r="EKT426" s="39"/>
      <c r="EKU426" s="39"/>
      <c r="EKV426" s="39"/>
      <c r="EKW426" s="39"/>
      <c r="EKX426" s="39"/>
      <c r="EKY426" s="39"/>
      <c r="EKZ426" s="39"/>
      <c r="ELA426" s="39"/>
      <c r="ELB426" s="39"/>
      <c r="ELC426" s="39"/>
      <c r="ELD426" s="39"/>
      <c r="ELE426" s="39"/>
      <c r="ELF426" s="39"/>
      <c r="ELG426" s="39"/>
      <c r="ELH426" s="39"/>
      <c r="ELI426" s="39"/>
      <c r="ELJ426" s="39"/>
      <c r="ELK426" s="39"/>
      <c r="ELL426" s="39"/>
      <c r="ELM426" s="39"/>
      <c r="ELN426" s="39"/>
      <c r="ELO426" s="39"/>
      <c r="ELP426" s="39"/>
      <c r="ELQ426" s="39"/>
      <c r="ELR426" s="39"/>
      <c r="ELS426" s="39"/>
      <c r="ELT426" s="39"/>
      <c r="ELU426" s="39"/>
      <c r="ELV426" s="39"/>
      <c r="ELW426" s="39"/>
      <c r="ELX426" s="39"/>
      <c r="ELY426" s="39"/>
      <c r="ELZ426" s="39"/>
      <c r="EMA426" s="39"/>
      <c r="EMB426" s="39"/>
      <c r="EMC426" s="39"/>
      <c r="EMD426" s="39"/>
      <c r="EME426" s="39"/>
      <c r="EMF426" s="39"/>
      <c r="EMG426" s="39"/>
      <c r="EMH426" s="39"/>
      <c r="EMI426" s="39"/>
      <c r="EMJ426" s="39"/>
      <c r="EMK426" s="39"/>
      <c r="EML426" s="39"/>
      <c r="EMM426" s="39"/>
      <c r="EMN426" s="39"/>
      <c r="EMO426" s="39"/>
      <c r="EMP426" s="39"/>
      <c r="EMQ426" s="39"/>
      <c r="EMR426" s="39"/>
      <c r="EMS426" s="39"/>
      <c r="EMT426" s="39"/>
      <c r="EMU426" s="39"/>
      <c r="EMV426" s="39"/>
      <c r="EMW426" s="39"/>
      <c r="EMX426" s="39"/>
      <c r="EMY426" s="39"/>
      <c r="EMZ426" s="39"/>
      <c r="ENA426" s="39"/>
      <c r="ENB426" s="39"/>
      <c r="ENC426" s="39"/>
      <c r="END426" s="39"/>
      <c r="ENE426" s="39"/>
      <c r="ENF426" s="39"/>
      <c r="ENG426" s="39"/>
      <c r="ENH426" s="39"/>
      <c r="ENI426" s="39"/>
      <c r="ENJ426" s="39"/>
      <c r="ENK426" s="39"/>
      <c r="ENL426" s="39"/>
      <c r="ENM426" s="39"/>
      <c r="ENN426" s="39"/>
      <c r="ENO426" s="39"/>
      <c r="ENP426" s="39"/>
      <c r="ENQ426" s="39"/>
      <c r="ENR426" s="39"/>
      <c r="ENS426" s="39"/>
      <c r="ENT426" s="39"/>
      <c r="ENU426" s="39"/>
      <c r="ENV426" s="39"/>
      <c r="ENW426" s="39"/>
      <c r="ENX426" s="39"/>
      <c r="ENY426" s="39"/>
      <c r="ENZ426" s="39"/>
      <c r="EOA426" s="39"/>
      <c r="EOB426" s="39"/>
      <c r="EOC426" s="39"/>
      <c r="EOD426" s="39"/>
      <c r="EOE426" s="39"/>
      <c r="EOF426" s="39"/>
      <c r="EOG426" s="39"/>
      <c r="EOH426" s="39"/>
      <c r="EOI426" s="39"/>
      <c r="EOJ426" s="39"/>
      <c r="EOK426" s="39"/>
      <c r="EOL426" s="39"/>
      <c r="EOM426" s="39"/>
      <c r="EON426" s="39"/>
      <c r="EOO426" s="39"/>
      <c r="EOP426" s="39"/>
      <c r="EOQ426" s="39"/>
      <c r="EOR426" s="39"/>
      <c r="EOS426" s="39"/>
      <c r="EOT426" s="39"/>
      <c r="EOU426" s="39"/>
      <c r="EOV426" s="39"/>
      <c r="EOW426" s="39"/>
      <c r="EOX426" s="39"/>
      <c r="EOY426" s="39"/>
      <c r="EOZ426" s="39"/>
      <c r="EPA426" s="39"/>
      <c r="EPB426" s="39"/>
      <c r="EPC426" s="39"/>
      <c r="EPD426" s="39"/>
      <c r="EPE426" s="39"/>
      <c r="EPF426" s="39"/>
      <c r="EPG426" s="39"/>
      <c r="EPH426" s="39"/>
      <c r="EPI426" s="39"/>
      <c r="EPJ426" s="39"/>
      <c r="EPK426" s="39"/>
      <c r="EPL426" s="39"/>
      <c r="EPM426" s="39"/>
      <c r="EPN426" s="39"/>
      <c r="EPO426" s="39"/>
      <c r="EPP426" s="39"/>
      <c r="EPQ426" s="39"/>
      <c r="EPR426" s="39"/>
      <c r="EPS426" s="39"/>
      <c r="EPT426" s="39"/>
      <c r="EPU426" s="39"/>
      <c r="EPV426" s="39"/>
      <c r="EPW426" s="39"/>
      <c r="EPX426" s="39"/>
      <c r="EPY426" s="39"/>
      <c r="EPZ426" s="39"/>
      <c r="EQA426" s="39"/>
      <c r="EQB426" s="39"/>
      <c r="EQC426" s="39"/>
      <c r="EQD426" s="39"/>
      <c r="EQE426" s="39"/>
      <c r="EQF426" s="39"/>
      <c r="EQG426" s="39"/>
      <c r="EQH426" s="39"/>
      <c r="EQI426" s="39"/>
      <c r="EQJ426" s="39"/>
      <c r="EQK426" s="39"/>
      <c r="EQL426" s="39"/>
      <c r="EQM426" s="39"/>
      <c r="EQN426" s="39"/>
      <c r="EQO426" s="39"/>
      <c r="EQP426" s="39"/>
      <c r="EQQ426" s="39"/>
      <c r="EQR426" s="39"/>
      <c r="EQS426" s="39"/>
      <c r="EQT426" s="39"/>
      <c r="EQU426" s="39"/>
      <c r="EQV426" s="39"/>
      <c r="EQW426" s="39"/>
      <c r="EQX426" s="39"/>
      <c r="EQY426" s="39"/>
      <c r="EQZ426" s="39"/>
      <c r="ERA426" s="39"/>
      <c r="ERB426" s="39"/>
      <c r="ERC426" s="39"/>
      <c r="ERD426" s="39"/>
      <c r="ERE426" s="39"/>
      <c r="ERF426" s="39"/>
      <c r="ERG426" s="39"/>
      <c r="ERH426" s="39"/>
      <c r="ERI426" s="39"/>
      <c r="ERJ426" s="39"/>
      <c r="ERK426" s="39"/>
      <c r="ERL426" s="39"/>
      <c r="ERM426" s="39"/>
      <c r="ERN426" s="39"/>
      <c r="ERO426" s="39"/>
      <c r="ERP426" s="39"/>
      <c r="ERQ426" s="39"/>
      <c r="ERR426" s="39"/>
      <c r="ERS426" s="39"/>
      <c r="ERT426" s="39"/>
      <c r="ERU426" s="39"/>
      <c r="ERV426" s="39"/>
      <c r="ERW426" s="39"/>
      <c r="ERX426" s="39"/>
      <c r="ERY426" s="39"/>
      <c r="ERZ426" s="39"/>
      <c r="ESA426" s="39"/>
      <c r="ESB426" s="39"/>
      <c r="ESC426" s="39"/>
      <c r="ESD426" s="39"/>
      <c r="ESE426" s="39"/>
      <c r="ESF426" s="39"/>
      <c r="ESG426" s="39"/>
      <c r="ESH426" s="39"/>
      <c r="ESI426" s="39"/>
      <c r="ESJ426" s="39"/>
      <c r="ESK426" s="39"/>
      <c r="ESL426" s="39"/>
      <c r="ESM426" s="39"/>
      <c r="ESN426" s="39"/>
      <c r="ESO426" s="39"/>
      <c r="ESP426" s="39"/>
      <c r="ESQ426" s="39"/>
      <c r="ESR426" s="39"/>
      <c r="ESS426" s="39"/>
      <c r="EST426" s="39"/>
      <c r="ESU426" s="39"/>
      <c r="ESV426" s="39"/>
      <c r="ESW426" s="39"/>
      <c r="ESX426" s="39"/>
      <c r="ESY426" s="39"/>
      <c r="ESZ426" s="39"/>
      <c r="ETA426" s="39"/>
      <c r="ETB426" s="39"/>
      <c r="ETC426" s="39"/>
      <c r="ETD426" s="39"/>
      <c r="ETE426" s="39"/>
      <c r="ETF426" s="39"/>
      <c r="ETG426" s="39"/>
      <c r="ETH426" s="39"/>
      <c r="ETI426" s="39"/>
      <c r="ETJ426" s="39"/>
      <c r="ETK426" s="39"/>
      <c r="ETL426" s="39"/>
      <c r="ETM426" s="39"/>
      <c r="ETN426" s="39"/>
      <c r="ETO426" s="39"/>
      <c r="ETP426" s="39"/>
      <c r="ETQ426" s="39"/>
      <c r="ETR426" s="39"/>
      <c r="ETS426" s="39"/>
      <c r="ETT426" s="39"/>
      <c r="ETU426" s="39"/>
      <c r="ETV426" s="39"/>
      <c r="ETW426" s="39"/>
      <c r="ETX426" s="39"/>
      <c r="ETY426" s="39"/>
      <c r="ETZ426" s="39"/>
      <c r="EUA426" s="39"/>
      <c r="EUB426" s="39"/>
      <c r="EUC426" s="39"/>
      <c r="EUD426" s="39"/>
      <c r="EUE426" s="39"/>
      <c r="EUF426" s="39"/>
      <c r="EUG426" s="39"/>
      <c r="EUH426" s="39"/>
      <c r="EUI426" s="39"/>
      <c r="EUJ426" s="39"/>
      <c r="EUK426" s="39"/>
      <c r="EUL426" s="39"/>
      <c r="EUM426" s="39"/>
      <c r="EUN426" s="39"/>
      <c r="EUO426" s="39"/>
      <c r="EUP426" s="39"/>
      <c r="EUQ426" s="39"/>
      <c r="EUR426" s="39"/>
      <c r="EUS426" s="39"/>
      <c r="EUT426" s="39"/>
      <c r="EUU426" s="39"/>
      <c r="EUV426" s="39"/>
      <c r="EUW426" s="39"/>
      <c r="EUX426" s="39"/>
      <c r="EUY426" s="39"/>
      <c r="EUZ426" s="39"/>
      <c r="EVA426" s="39"/>
      <c r="EVB426" s="39"/>
      <c r="EVC426" s="39"/>
      <c r="EVD426" s="39"/>
      <c r="EVE426" s="39"/>
      <c r="EVF426" s="39"/>
      <c r="EVG426" s="39"/>
      <c r="EVH426" s="39"/>
      <c r="EVI426" s="39"/>
      <c r="EVJ426" s="39"/>
      <c r="EVK426" s="39"/>
      <c r="EVL426" s="39"/>
      <c r="EVM426" s="39"/>
      <c r="EVN426" s="39"/>
      <c r="EVO426" s="39"/>
      <c r="EVP426" s="39"/>
      <c r="EVQ426" s="39"/>
      <c r="EVR426" s="39"/>
      <c r="EVS426" s="39"/>
      <c r="EVT426" s="39"/>
      <c r="EVU426" s="39"/>
      <c r="EVV426" s="39"/>
      <c r="EVW426" s="39"/>
      <c r="EVX426" s="39"/>
      <c r="EVY426" s="39"/>
      <c r="EVZ426" s="39"/>
      <c r="EWA426" s="39"/>
      <c r="EWB426" s="39"/>
      <c r="EWC426" s="39"/>
      <c r="EWD426" s="39"/>
      <c r="EWE426" s="39"/>
      <c r="EWF426" s="39"/>
      <c r="EWG426" s="39"/>
      <c r="EWH426" s="39"/>
      <c r="EWI426" s="39"/>
      <c r="EWJ426" s="39"/>
      <c r="EWK426" s="39"/>
      <c r="EWL426" s="39"/>
      <c r="EWM426" s="39"/>
      <c r="EWN426" s="39"/>
      <c r="EWO426" s="39"/>
      <c r="EWP426" s="39"/>
      <c r="EWQ426" s="39"/>
      <c r="EWR426" s="39"/>
      <c r="EWS426" s="39"/>
      <c r="EWT426" s="39"/>
      <c r="EWU426" s="39"/>
      <c r="EWV426" s="39"/>
      <c r="EWW426" s="39"/>
      <c r="EWX426" s="39"/>
      <c r="EWY426" s="39"/>
      <c r="EWZ426" s="39"/>
      <c r="EXA426" s="39"/>
      <c r="EXB426" s="39"/>
      <c r="EXC426" s="39"/>
      <c r="EXD426" s="39"/>
      <c r="EXE426" s="39"/>
      <c r="EXF426" s="39"/>
      <c r="EXG426" s="39"/>
      <c r="EXH426" s="39"/>
      <c r="EXI426" s="39"/>
      <c r="EXJ426" s="39"/>
      <c r="EXK426" s="39"/>
      <c r="EXL426" s="39"/>
      <c r="EXM426" s="39"/>
      <c r="EXN426" s="39"/>
      <c r="EXO426" s="39"/>
      <c r="EXP426" s="39"/>
      <c r="EXQ426" s="39"/>
      <c r="EXR426" s="39"/>
      <c r="EXS426" s="39"/>
      <c r="EXT426" s="39"/>
      <c r="EXU426" s="39"/>
      <c r="EXV426" s="39"/>
      <c r="EXW426" s="39"/>
      <c r="EXX426" s="39"/>
      <c r="EXY426" s="39"/>
      <c r="EXZ426" s="39"/>
      <c r="EYA426" s="39"/>
      <c r="EYB426" s="39"/>
      <c r="EYC426" s="39"/>
      <c r="EYD426" s="39"/>
      <c r="EYE426" s="39"/>
      <c r="EYF426" s="39"/>
      <c r="EYG426" s="39"/>
      <c r="EYH426" s="39"/>
      <c r="EYI426" s="39"/>
      <c r="EYJ426" s="39"/>
      <c r="EYK426" s="39"/>
      <c r="EYL426" s="39"/>
      <c r="EYM426" s="39"/>
      <c r="EYN426" s="39"/>
      <c r="EYO426" s="39"/>
      <c r="EYP426" s="39"/>
      <c r="EYQ426" s="39"/>
      <c r="EYR426" s="39"/>
      <c r="EYS426" s="39"/>
      <c r="EYT426" s="39"/>
      <c r="EYU426" s="39"/>
      <c r="EYV426" s="39"/>
      <c r="EYW426" s="39"/>
      <c r="EYX426" s="39"/>
      <c r="EYY426" s="39"/>
      <c r="EYZ426" s="39"/>
      <c r="EZA426" s="39"/>
      <c r="EZB426" s="39"/>
      <c r="EZC426" s="39"/>
      <c r="EZD426" s="39"/>
      <c r="EZE426" s="39"/>
      <c r="EZF426" s="39"/>
      <c r="EZG426" s="39"/>
      <c r="EZH426" s="39"/>
      <c r="EZI426" s="39"/>
      <c r="EZJ426" s="39"/>
      <c r="EZK426" s="39"/>
      <c r="EZL426" s="39"/>
      <c r="EZM426" s="39"/>
      <c r="EZN426" s="39"/>
      <c r="EZO426" s="39"/>
      <c r="EZP426" s="39"/>
      <c r="EZQ426" s="39"/>
      <c r="EZR426" s="39"/>
      <c r="EZS426" s="39"/>
      <c r="EZT426" s="39"/>
      <c r="EZU426" s="39"/>
      <c r="EZV426" s="39"/>
      <c r="EZW426" s="39"/>
      <c r="EZX426" s="39"/>
      <c r="EZY426" s="39"/>
      <c r="EZZ426" s="39"/>
      <c r="FAA426" s="39"/>
      <c r="FAB426" s="39"/>
      <c r="FAC426" s="39"/>
      <c r="FAD426" s="39"/>
      <c r="FAE426" s="39"/>
      <c r="FAF426" s="39"/>
      <c r="FAG426" s="39"/>
      <c r="FAH426" s="39"/>
      <c r="FAI426" s="39"/>
      <c r="FAJ426" s="39"/>
      <c r="FAK426" s="39"/>
      <c r="FAL426" s="39"/>
      <c r="FAM426" s="39"/>
      <c r="FAN426" s="39"/>
      <c r="FAO426" s="39"/>
      <c r="FAP426" s="39"/>
      <c r="FAQ426" s="39"/>
      <c r="FAR426" s="39"/>
      <c r="FAS426" s="39"/>
      <c r="FAT426" s="39"/>
      <c r="FAU426" s="39"/>
      <c r="FAV426" s="39"/>
      <c r="FAW426" s="39"/>
      <c r="FAX426" s="39"/>
      <c r="FAY426" s="39"/>
      <c r="FAZ426" s="39"/>
      <c r="FBA426" s="39"/>
      <c r="FBB426" s="39"/>
      <c r="FBC426" s="39"/>
      <c r="FBD426" s="39"/>
      <c r="FBE426" s="39"/>
      <c r="FBF426" s="39"/>
      <c r="FBG426" s="39"/>
      <c r="FBH426" s="39"/>
      <c r="FBI426" s="39"/>
      <c r="FBJ426" s="39"/>
      <c r="FBK426" s="39"/>
      <c r="FBL426" s="39"/>
      <c r="FBM426" s="39"/>
      <c r="FBN426" s="39"/>
      <c r="FBO426" s="39"/>
      <c r="FBP426" s="39"/>
      <c r="FBQ426" s="39"/>
      <c r="FBR426" s="39"/>
      <c r="FBS426" s="39"/>
      <c r="FBT426" s="39"/>
      <c r="FBU426" s="39"/>
      <c r="FBV426" s="39"/>
      <c r="FBW426" s="39"/>
      <c r="FBX426" s="39"/>
      <c r="FBY426" s="39"/>
      <c r="FBZ426" s="39"/>
      <c r="FCA426" s="39"/>
      <c r="FCB426" s="39"/>
      <c r="FCC426" s="39"/>
      <c r="FCD426" s="39"/>
      <c r="FCE426" s="39"/>
      <c r="FCF426" s="39"/>
      <c r="FCG426" s="39"/>
      <c r="FCH426" s="39"/>
      <c r="FCI426" s="39"/>
      <c r="FCJ426" s="39"/>
      <c r="FCK426" s="39"/>
      <c r="FCL426" s="39"/>
      <c r="FCM426" s="39"/>
      <c r="FCN426" s="39"/>
      <c r="FCO426" s="39"/>
      <c r="FCP426" s="39"/>
      <c r="FCQ426" s="39"/>
      <c r="FCR426" s="39"/>
      <c r="FCS426" s="39"/>
      <c r="FCT426" s="39"/>
      <c r="FCU426" s="39"/>
      <c r="FCV426" s="39"/>
      <c r="FCW426" s="39"/>
      <c r="FCX426" s="39"/>
      <c r="FCY426" s="39"/>
      <c r="FCZ426" s="39"/>
      <c r="FDA426" s="39"/>
      <c r="FDB426" s="39"/>
      <c r="FDC426" s="39"/>
      <c r="FDD426" s="39"/>
      <c r="FDE426" s="39"/>
      <c r="FDF426" s="39"/>
      <c r="FDG426" s="39"/>
      <c r="FDH426" s="39"/>
      <c r="FDI426" s="39"/>
      <c r="FDJ426" s="39"/>
      <c r="FDK426" s="39"/>
      <c r="FDL426" s="39"/>
      <c r="FDM426" s="39"/>
      <c r="FDN426" s="39"/>
      <c r="FDO426" s="39"/>
      <c r="FDP426" s="39"/>
      <c r="FDQ426" s="39"/>
      <c r="FDR426" s="39"/>
      <c r="FDS426" s="39"/>
      <c r="FDT426" s="39"/>
      <c r="FDU426" s="39"/>
      <c r="FDV426" s="39"/>
      <c r="FDW426" s="39"/>
      <c r="FDX426" s="39"/>
      <c r="FDY426" s="39"/>
      <c r="FDZ426" s="39"/>
      <c r="FEA426" s="39"/>
      <c r="FEB426" s="39"/>
      <c r="FEC426" s="39"/>
      <c r="FED426" s="39"/>
      <c r="FEE426" s="39"/>
      <c r="FEF426" s="39"/>
      <c r="FEG426" s="39"/>
      <c r="FEH426" s="39"/>
      <c r="FEI426" s="39"/>
      <c r="FEJ426" s="39"/>
      <c r="FEK426" s="39"/>
      <c r="FEL426" s="39"/>
      <c r="FEM426" s="39"/>
      <c r="FEN426" s="39"/>
      <c r="FEO426" s="39"/>
      <c r="FEP426" s="39"/>
      <c r="FEQ426" s="39"/>
      <c r="FER426" s="39"/>
      <c r="FES426" s="39"/>
      <c r="FET426" s="39"/>
      <c r="FEU426" s="39"/>
      <c r="FEV426" s="39"/>
      <c r="FEW426" s="39"/>
      <c r="FEX426" s="39"/>
      <c r="FEY426" s="39"/>
      <c r="FEZ426" s="39"/>
      <c r="FFA426" s="39"/>
      <c r="FFB426" s="39"/>
      <c r="FFC426" s="39"/>
      <c r="FFD426" s="39"/>
      <c r="FFE426" s="39"/>
      <c r="FFF426" s="39"/>
      <c r="FFG426" s="39"/>
      <c r="FFH426" s="39"/>
      <c r="FFI426" s="39"/>
      <c r="FFJ426" s="39"/>
      <c r="FFK426" s="39"/>
      <c r="FFL426" s="39"/>
      <c r="FFM426" s="39"/>
      <c r="FFN426" s="39"/>
      <c r="FFO426" s="39"/>
      <c r="FFP426" s="39"/>
      <c r="FFQ426" s="39"/>
      <c r="FFR426" s="39"/>
      <c r="FFS426" s="39"/>
      <c r="FFT426" s="39"/>
      <c r="FFU426" s="39"/>
      <c r="FFV426" s="39"/>
      <c r="FFW426" s="39"/>
      <c r="FFX426" s="39"/>
      <c r="FFY426" s="39"/>
      <c r="FFZ426" s="39"/>
      <c r="FGA426" s="39"/>
      <c r="FGB426" s="39"/>
      <c r="FGC426" s="39"/>
      <c r="FGD426" s="39"/>
      <c r="FGE426" s="39"/>
      <c r="FGF426" s="39"/>
      <c r="FGG426" s="39"/>
      <c r="FGH426" s="39"/>
      <c r="FGI426" s="39"/>
      <c r="FGJ426" s="39"/>
      <c r="FGK426" s="39"/>
      <c r="FGL426" s="39"/>
      <c r="FGM426" s="39"/>
      <c r="FGN426" s="39"/>
      <c r="FGO426" s="39"/>
      <c r="FGP426" s="39"/>
      <c r="FGQ426" s="39"/>
      <c r="FGR426" s="39"/>
      <c r="FGS426" s="39"/>
      <c r="FGT426" s="39"/>
      <c r="FGU426" s="39"/>
      <c r="FGV426" s="39"/>
      <c r="FGW426" s="39"/>
      <c r="FGX426" s="39"/>
      <c r="FGY426" s="39"/>
      <c r="FGZ426" s="39"/>
      <c r="FHA426" s="39"/>
      <c r="FHB426" s="39"/>
      <c r="FHC426" s="39"/>
      <c r="FHD426" s="39"/>
      <c r="FHE426" s="39"/>
      <c r="FHF426" s="39"/>
      <c r="FHG426" s="39"/>
      <c r="FHH426" s="39"/>
      <c r="FHI426" s="39"/>
      <c r="FHJ426" s="39"/>
      <c r="FHK426" s="39"/>
      <c r="FHL426" s="39"/>
      <c r="FHM426" s="39"/>
      <c r="FHN426" s="39"/>
      <c r="FHO426" s="39"/>
      <c r="FHP426" s="39"/>
      <c r="FHQ426" s="39"/>
      <c r="FHR426" s="39"/>
      <c r="FHS426" s="39"/>
      <c r="FHT426" s="39"/>
      <c r="FHU426" s="39"/>
      <c r="FHV426" s="39"/>
      <c r="FHW426" s="39"/>
      <c r="FHX426" s="39"/>
      <c r="FHY426" s="39"/>
      <c r="FHZ426" s="39"/>
      <c r="FIA426" s="39"/>
      <c r="FIB426" s="39"/>
      <c r="FIC426" s="39"/>
      <c r="FID426" s="39"/>
      <c r="FIE426" s="39"/>
      <c r="FIF426" s="39"/>
      <c r="FIG426" s="39"/>
      <c r="FIH426" s="39"/>
      <c r="FII426" s="39"/>
      <c r="FIJ426" s="39"/>
      <c r="FIK426" s="39"/>
      <c r="FIL426" s="39"/>
      <c r="FIM426" s="39"/>
      <c r="FIN426" s="39"/>
      <c r="FIO426" s="39"/>
      <c r="FIP426" s="39"/>
      <c r="FIQ426" s="39"/>
      <c r="FIR426" s="39"/>
      <c r="FIS426" s="39"/>
      <c r="FIT426" s="39"/>
      <c r="FIU426" s="39"/>
      <c r="FIV426" s="39"/>
      <c r="FIW426" s="39"/>
      <c r="FIX426" s="39"/>
      <c r="FIY426" s="39"/>
      <c r="FIZ426" s="39"/>
      <c r="FJA426" s="39"/>
      <c r="FJB426" s="39"/>
      <c r="FJC426" s="39"/>
      <c r="FJD426" s="39"/>
      <c r="FJE426" s="39"/>
      <c r="FJF426" s="39"/>
      <c r="FJG426" s="39"/>
      <c r="FJH426" s="39"/>
      <c r="FJI426" s="39"/>
      <c r="FJJ426" s="39"/>
      <c r="FJK426" s="39"/>
      <c r="FJL426" s="39"/>
      <c r="FJM426" s="39"/>
      <c r="FJN426" s="39"/>
      <c r="FJO426" s="39"/>
      <c r="FJP426" s="39"/>
      <c r="FJQ426" s="39"/>
      <c r="FJR426" s="39"/>
      <c r="FJS426" s="39"/>
      <c r="FJT426" s="39"/>
      <c r="FJU426" s="39"/>
      <c r="FJV426" s="39"/>
      <c r="FJW426" s="39"/>
      <c r="FJX426" s="39"/>
      <c r="FJY426" s="39"/>
      <c r="FJZ426" s="39"/>
      <c r="FKA426" s="39"/>
      <c r="FKB426" s="39"/>
      <c r="FKC426" s="39"/>
      <c r="FKD426" s="39"/>
      <c r="FKE426" s="39"/>
      <c r="FKF426" s="39"/>
      <c r="FKG426" s="39"/>
      <c r="FKH426" s="39"/>
      <c r="FKI426" s="39"/>
      <c r="FKJ426" s="39"/>
      <c r="FKK426" s="39"/>
      <c r="FKL426" s="39"/>
      <c r="FKM426" s="39"/>
      <c r="FKN426" s="39"/>
      <c r="FKO426" s="39"/>
      <c r="FKP426" s="39"/>
      <c r="FKQ426" s="39"/>
      <c r="FKR426" s="39"/>
      <c r="FKS426" s="39"/>
      <c r="FKT426" s="39"/>
      <c r="FKU426" s="39"/>
      <c r="FKV426" s="39"/>
      <c r="FKW426" s="39"/>
      <c r="FKX426" s="39"/>
      <c r="FKY426" s="39"/>
      <c r="FKZ426" s="39"/>
      <c r="FLA426" s="39"/>
      <c r="FLB426" s="39"/>
      <c r="FLC426" s="39"/>
      <c r="FLD426" s="39"/>
      <c r="FLE426" s="39"/>
      <c r="FLF426" s="39"/>
      <c r="FLG426" s="39"/>
      <c r="FLH426" s="39"/>
      <c r="FLI426" s="39"/>
      <c r="FLJ426" s="39"/>
      <c r="FLK426" s="39"/>
      <c r="FLL426" s="39"/>
      <c r="FLM426" s="39"/>
      <c r="FLN426" s="39"/>
      <c r="FLO426" s="39"/>
      <c r="FLP426" s="39"/>
      <c r="FLQ426" s="39"/>
      <c r="FLR426" s="39"/>
      <c r="FLS426" s="39"/>
      <c r="FLT426" s="39"/>
      <c r="FLU426" s="39"/>
      <c r="FLV426" s="39"/>
      <c r="FLW426" s="39"/>
      <c r="FLX426" s="39"/>
      <c r="FLY426" s="39"/>
      <c r="FLZ426" s="39"/>
      <c r="FMA426" s="39"/>
      <c r="FMB426" s="39"/>
      <c r="FMC426" s="39"/>
      <c r="FMD426" s="39"/>
      <c r="FME426" s="39"/>
      <c r="FMF426" s="39"/>
      <c r="FMG426" s="39"/>
      <c r="FMH426" s="39"/>
      <c r="FMI426" s="39"/>
      <c r="FMJ426" s="39"/>
      <c r="FMK426" s="39"/>
      <c r="FML426" s="39"/>
      <c r="FMM426" s="39"/>
      <c r="FMN426" s="39"/>
      <c r="FMO426" s="39"/>
      <c r="FMP426" s="39"/>
      <c r="FMQ426" s="39"/>
      <c r="FMR426" s="39"/>
      <c r="FMS426" s="39"/>
      <c r="FMT426" s="39"/>
      <c r="FMU426" s="39"/>
      <c r="FMV426" s="39"/>
      <c r="FMW426" s="39"/>
      <c r="FMX426" s="39"/>
      <c r="FMY426" s="39"/>
      <c r="FMZ426" s="39"/>
      <c r="FNA426" s="39"/>
      <c r="FNB426" s="39"/>
      <c r="FNC426" s="39"/>
      <c r="FND426" s="39"/>
      <c r="FNE426" s="39"/>
      <c r="FNF426" s="39"/>
      <c r="FNG426" s="39"/>
      <c r="FNH426" s="39"/>
      <c r="FNI426" s="39"/>
      <c r="FNJ426" s="39"/>
      <c r="FNK426" s="39"/>
      <c r="FNL426" s="39"/>
      <c r="FNM426" s="39"/>
      <c r="FNN426" s="39"/>
      <c r="FNO426" s="39"/>
      <c r="FNP426" s="39"/>
      <c r="FNQ426" s="39"/>
      <c r="FNR426" s="39"/>
      <c r="FNS426" s="39"/>
      <c r="FNT426" s="39"/>
      <c r="FNU426" s="39"/>
      <c r="FNV426" s="39"/>
      <c r="FNW426" s="39"/>
      <c r="FNX426" s="39"/>
      <c r="FNY426" s="39"/>
      <c r="FNZ426" s="39"/>
      <c r="FOA426" s="39"/>
      <c r="FOB426" s="39"/>
      <c r="FOC426" s="39"/>
      <c r="FOD426" s="39"/>
      <c r="FOE426" s="39"/>
      <c r="FOF426" s="39"/>
      <c r="FOG426" s="39"/>
      <c r="FOH426" s="39"/>
      <c r="FOI426" s="39"/>
      <c r="FOJ426" s="39"/>
      <c r="FOK426" s="39"/>
      <c r="FOL426" s="39"/>
      <c r="FOM426" s="39"/>
      <c r="FON426" s="39"/>
      <c r="FOO426" s="39"/>
      <c r="FOP426" s="39"/>
      <c r="FOQ426" s="39"/>
      <c r="FOR426" s="39"/>
      <c r="FOS426" s="39"/>
      <c r="FOT426" s="39"/>
      <c r="FOU426" s="39"/>
      <c r="FOV426" s="39"/>
      <c r="FOW426" s="39"/>
      <c r="FOX426" s="39"/>
      <c r="FOY426" s="39"/>
      <c r="FOZ426" s="39"/>
      <c r="FPA426" s="39"/>
      <c r="FPB426" s="39"/>
      <c r="FPC426" s="39"/>
      <c r="FPD426" s="39"/>
      <c r="FPE426" s="39"/>
      <c r="FPF426" s="39"/>
      <c r="FPG426" s="39"/>
      <c r="FPH426" s="39"/>
      <c r="FPI426" s="39"/>
      <c r="FPJ426" s="39"/>
      <c r="FPK426" s="39"/>
      <c r="FPL426" s="39"/>
      <c r="FPM426" s="39"/>
      <c r="FPN426" s="39"/>
      <c r="FPO426" s="39"/>
      <c r="FPP426" s="39"/>
      <c r="FPQ426" s="39"/>
      <c r="FPR426" s="39"/>
      <c r="FPS426" s="39"/>
      <c r="FPT426" s="39"/>
      <c r="FPU426" s="39"/>
      <c r="FPV426" s="39"/>
      <c r="FPW426" s="39"/>
      <c r="FPX426" s="39"/>
      <c r="FPY426" s="39"/>
      <c r="FPZ426" s="39"/>
      <c r="FQA426" s="39"/>
      <c r="FQB426" s="39"/>
      <c r="FQC426" s="39"/>
      <c r="FQD426" s="39"/>
      <c r="FQE426" s="39"/>
      <c r="FQF426" s="39"/>
      <c r="FQG426" s="39"/>
      <c r="FQH426" s="39"/>
      <c r="FQI426" s="39"/>
      <c r="FQJ426" s="39"/>
      <c r="FQK426" s="39"/>
      <c r="FQL426" s="39"/>
      <c r="FQM426" s="39"/>
      <c r="FQN426" s="39"/>
      <c r="FQO426" s="39"/>
      <c r="FQP426" s="39"/>
      <c r="FQQ426" s="39"/>
      <c r="FQR426" s="39"/>
      <c r="FQS426" s="39"/>
      <c r="FQT426" s="39"/>
      <c r="FQU426" s="39"/>
      <c r="FQV426" s="39"/>
      <c r="FQW426" s="39"/>
      <c r="FQX426" s="39"/>
      <c r="FQY426" s="39"/>
      <c r="FQZ426" s="39"/>
      <c r="FRA426" s="39"/>
      <c r="FRB426" s="39"/>
      <c r="FRC426" s="39"/>
      <c r="FRD426" s="39"/>
      <c r="FRE426" s="39"/>
      <c r="FRF426" s="39"/>
      <c r="FRG426" s="39"/>
      <c r="FRH426" s="39"/>
      <c r="FRI426" s="39"/>
      <c r="FRJ426" s="39"/>
      <c r="FRK426" s="39"/>
      <c r="FRL426" s="39"/>
      <c r="FRM426" s="39"/>
      <c r="FRN426" s="39"/>
      <c r="FRO426" s="39"/>
      <c r="FRP426" s="39"/>
      <c r="FRQ426" s="39"/>
      <c r="FRR426" s="39"/>
      <c r="FRS426" s="39"/>
      <c r="FRT426" s="39"/>
      <c r="FRU426" s="39"/>
      <c r="FRV426" s="39"/>
      <c r="FRW426" s="39"/>
      <c r="FRX426" s="39"/>
      <c r="FRY426" s="39"/>
      <c r="FRZ426" s="39"/>
      <c r="FSA426" s="39"/>
      <c r="FSB426" s="39"/>
      <c r="FSC426" s="39"/>
      <c r="FSD426" s="39"/>
      <c r="FSE426" s="39"/>
      <c r="FSF426" s="39"/>
      <c r="FSG426" s="39"/>
      <c r="FSH426" s="39"/>
      <c r="FSI426" s="39"/>
      <c r="FSJ426" s="39"/>
      <c r="FSK426" s="39"/>
      <c r="FSL426" s="39"/>
      <c r="FSM426" s="39"/>
      <c r="FSN426" s="39"/>
      <c r="FSO426" s="39"/>
      <c r="FSP426" s="39"/>
      <c r="FSQ426" s="39"/>
      <c r="FSR426" s="39"/>
      <c r="FSS426" s="39"/>
      <c r="FST426" s="39"/>
      <c r="FSU426" s="39"/>
      <c r="FSV426" s="39"/>
      <c r="FSW426" s="39"/>
      <c r="FSX426" s="39"/>
      <c r="FSY426" s="39"/>
      <c r="FSZ426" s="39"/>
      <c r="FTA426" s="39"/>
      <c r="FTB426" s="39"/>
      <c r="FTC426" s="39"/>
      <c r="FTD426" s="39"/>
      <c r="FTE426" s="39"/>
      <c r="FTF426" s="39"/>
      <c r="FTG426" s="39"/>
      <c r="FTH426" s="39"/>
      <c r="FTI426" s="39"/>
      <c r="FTJ426" s="39"/>
      <c r="FTK426" s="39"/>
      <c r="FTL426" s="39"/>
      <c r="FTM426" s="39"/>
      <c r="FTN426" s="39"/>
      <c r="FTO426" s="39"/>
      <c r="FTP426" s="39"/>
      <c r="FTQ426" s="39"/>
      <c r="FTR426" s="39"/>
      <c r="FTS426" s="39"/>
      <c r="FTT426" s="39"/>
      <c r="FTU426" s="39"/>
      <c r="FTV426" s="39"/>
      <c r="FTW426" s="39"/>
      <c r="FTX426" s="39"/>
      <c r="FTY426" s="39"/>
      <c r="FTZ426" s="39"/>
      <c r="FUA426" s="39"/>
      <c r="FUB426" s="39"/>
      <c r="FUC426" s="39"/>
      <c r="FUD426" s="39"/>
      <c r="FUE426" s="39"/>
      <c r="FUF426" s="39"/>
      <c r="FUG426" s="39"/>
      <c r="FUH426" s="39"/>
      <c r="FUI426" s="39"/>
      <c r="FUJ426" s="39"/>
      <c r="FUK426" s="39"/>
      <c r="FUL426" s="39"/>
      <c r="FUM426" s="39"/>
      <c r="FUN426" s="39"/>
      <c r="FUO426" s="39"/>
      <c r="FUP426" s="39"/>
      <c r="FUQ426" s="39"/>
      <c r="FUR426" s="39"/>
      <c r="FUS426" s="39"/>
      <c r="FUT426" s="39"/>
      <c r="FUU426" s="39"/>
      <c r="FUV426" s="39"/>
      <c r="FUW426" s="39"/>
      <c r="FUX426" s="39"/>
      <c r="FUY426" s="39"/>
      <c r="FUZ426" s="39"/>
      <c r="FVA426" s="39"/>
      <c r="FVB426" s="39"/>
      <c r="FVC426" s="39"/>
      <c r="FVD426" s="39"/>
      <c r="FVE426" s="39"/>
      <c r="FVF426" s="39"/>
      <c r="FVG426" s="39"/>
      <c r="FVH426" s="39"/>
      <c r="FVI426" s="39"/>
      <c r="FVJ426" s="39"/>
      <c r="FVK426" s="39"/>
      <c r="FVL426" s="39"/>
      <c r="FVM426" s="39"/>
      <c r="FVN426" s="39"/>
      <c r="FVO426" s="39"/>
      <c r="FVP426" s="39"/>
      <c r="FVQ426" s="39"/>
      <c r="FVR426" s="39"/>
      <c r="FVS426" s="39"/>
      <c r="FVT426" s="39"/>
      <c r="FVU426" s="39"/>
      <c r="FVV426" s="39"/>
      <c r="FVW426" s="39"/>
      <c r="FVX426" s="39"/>
      <c r="FVY426" s="39"/>
      <c r="FVZ426" s="39"/>
      <c r="FWA426" s="39"/>
      <c r="FWB426" s="39"/>
      <c r="FWC426" s="39"/>
      <c r="FWD426" s="39"/>
      <c r="FWE426" s="39"/>
      <c r="FWF426" s="39"/>
      <c r="FWG426" s="39"/>
      <c r="FWH426" s="39"/>
      <c r="FWI426" s="39"/>
      <c r="FWJ426" s="39"/>
      <c r="FWK426" s="39"/>
      <c r="FWL426" s="39"/>
      <c r="FWM426" s="39"/>
      <c r="FWN426" s="39"/>
      <c r="FWO426" s="39"/>
      <c r="FWP426" s="39"/>
      <c r="FWQ426" s="39"/>
      <c r="FWR426" s="39"/>
      <c r="FWS426" s="39"/>
      <c r="FWT426" s="39"/>
      <c r="FWU426" s="39"/>
      <c r="FWV426" s="39"/>
      <c r="FWW426" s="39"/>
      <c r="FWX426" s="39"/>
      <c r="FWY426" s="39"/>
      <c r="FWZ426" s="39"/>
      <c r="FXA426" s="39"/>
      <c r="FXB426" s="39"/>
      <c r="FXC426" s="39"/>
      <c r="FXD426" s="39"/>
      <c r="FXE426" s="39"/>
      <c r="FXF426" s="39"/>
      <c r="FXG426" s="39"/>
      <c r="FXH426" s="39"/>
      <c r="FXI426" s="39"/>
      <c r="FXJ426" s="39"/>
      <c r="FXK426" s="39"/>
      <c r="FXL426" s="39"/>
      <c r="FXM426" s="39"/>
      <c r="FXN426" s="39"/>
      <c r="FXO426" s="39"/>
      <c r="FXP426" s="39"/>
      <c r="FXQ426" s="39"/>
      <c r="FXR426" s="39"/>
      <c r="FXS426" s="39"/>
      <c r="FXT426" s="39"/>
      <c r="FXU426" s="39"/>
      <c r="FXV426" s="39"/>
      <c r="FXW426" s="39"/>
      <c r="FXX426" s="39"/>
      <c r="FXY426" s="39"/>
      <c r="FXZ426" s="39"/>
      <c r="FYA426" s="39"/>
      <c r="FYB426" s="39"/>
      <c r="FYC426" s="39"/>
      <c r="FYD426" s="39"/>
      <c r="FYE426" s="39"/>
      <c r="FYF426" s="39"/>
      <c r="FYG426" s="39"/>
      <c r="FYH426" s="39"/>
      <c r="FYI426" s="39"/>
      <c r="FYJ426" s="39"/>
      <c r="FYK426" s="39"/>
      <c r="FYL426" s="39"/>
      <c r="FYM426" s="39"/>
      <c r="FYN426" s="39"/>
      <c r="FYO426" s="39"/>
      <c r="FYP426" s="39"/>
      <c r="FYQ426" s="39"/>
      <c r="FYR426" s="39"/>
      <c r="FYS426" s="39"/>
      <c r="FYT426" s="39"/>
      <c r="FYU426" s="39"/>
      <c r="FYV426" s="39"/>
      <c r="FYW426" s="39"/>
      <c r="FYX426" s="39"/>
      <c r="FYY426" s="39"/>
      <c r="FYZ426" s="39"/>
      <c r="FZA426" s="39"/>
      <c r="FZB426" s="39"/>
      <c r="FZC426" s="39"/>
      <c r="FZD426" s="39"/>
      <c r="FZE426" s="39"/>
      <c r="FZF426" s="39"/>
      <c r="FZG426" s="39"/>
      <c r="FZH426" s="39"/>
      <c r="FZI426" s="39"/>
      <c r="FZJ426" s="39"/>
      <c r="FZK426" s="39"/>
      <c r="FZL426" s="39"/>
      <c r="FZM426" s="39"/>
      <c r="FZN426" s="39"/>
      <c r="FZO426" s="39"/>
      <c r="FZP426" s="39"/>
      <c r="FZQ426" s="39"/>
      <c r="FZR426" s="39"/>
      <c r="FZS426" s="39"/>
      <c r="FZT426" s="39"/>
      <c r="FZU426" s="39"/>
      <c r="FZV426" s="39"/>
      <c r="FZW426" s="39"/>
      <c r="FZX426" s="39"/>
      <c r="FZY426" s="39"/>
      <c r="FZZ426" s="39"/>
      <c r="GAA426" s="39"/>
      <c r="GAB426" s="39"/>
      <c r="GAC426" s="39"/>
      <c r="GAD426" s="39"/>
      <c r="GAE426" s="39"/>
      <c r="GAF426" s="39"/>
      <c r="GAG426" s="39"/>
      <c r="GAH426" s="39"/>
      <c r="GAI426" s="39"/>
      <c r="GAJ426" s="39"/>
      <c r="GAK426" s="39"/>
      <c r="GAL426" s="39"/>
      <c r="GAM426" s="39"/>
      <c r="GAN426" s="39"/>
      <c r="GAO426" s="39"/>
      <c r="GAP426" s="39"/>
      <c r="GAQ426" s="39"/>
      <c r="GAR426" s="39"/>
      <c r="GAS426" s="39"/>
      <c r="GAT426" s="39"/>
      <c r="GAU426" s="39"/>
      <c r="GAV426" s="39"/>
      <c r="GAW426" s="39"/>
      <c r="GAX426" s="39"/>
      <c r="GAY426" s="39"/>
      <c r="GAZ426" s="39"/>
      <c r="GBA426" s="39"/>
      <c r="GBB426" s="39"/>
      <c r="GBC426" s="39"/>
      <c r="GBD426" s="39"/>
      <c r="GBE426" s="39"/>
      <c r="GBF426" s="39"/>
      <c r="GBG426" s="39"/>
      <c r="GBH426" s="39"/>
      <c r="GBI426" s="39"/>
      <c r="GBJ426" s="39"/>
      <c r="GBK426" s="39"/>
      <c r="GBL426" s="39"/>
      <c r="GBM426" s="39"/>
      <c r="GBN426" s="39"/>
      <c r="GBO426" s="39"/>
      <c r="GBP426" s="39"/>
      <c r="GBQ426" s="39"/>
      <c r="GBR426" s="39"/>
      <c r="GBS426" s="39"/>
      <c r="GBT426" s="39"/>
      <c r="GBU426" s="39"/>
      <c r="GBV426" s="39"/>
      <c r="GBW426" s="39"/>
      <c r="GBX426" s="39"/>
      <c r="GBY426" s="39"/>
      <c r="GBZ426" s="39"/>
      <c r="GCA426" s="39"/>
      <c r="GCB426" s="39"/>
      <c r="GCC426" s="39"/>
      <c r="GCD426" s="39"/>
      <c r="GCE426" s="39"/>
      <c r="GCF426" s="39"/>
      <c r="GCG426" s="39"/>
      <c r="GCH426" s="39"/>
      <c r="GCI426" s="39"/>
      <c r="GCJ426" s="39"/>
      <c r="GCK426" s="39"/>
      <c r="GCL426" s="39"/>
      <c r="GCM426" s="39"/>
      <c r="GCN426" s="39"/>
      <c r="GCO426" s="39"/>
      <c r="GCP426" s="39"/>
      <c r="GCQ426" s="39"/>
      <c r="GCR426" s="39"/>
      <c r="GCS426" s="39"/>
      <c r="GCT426" s="39"/>
      <c r="GCU426" s="39"/>
      <c r="GCV426" s="39"/>
      <c r="GCW426" s="39"/>
      <c r="GCX426" s="39"/>
      <c r="GCY426" s="39"/>
      <c r="GCZ426" s="39"/>
      <c r="GDA426" s="39"/>
      <c r="GDB426" s="39"/>
      <c r="GDC426" s="39"/>
      <c r="GDD426" s="39"/>
      <c r="GDE426" s="39"/>
      <c r="GDF426" s="39"/>
      <c r="GDG426" s="39"/>
      <c r="GDH426" s="39"/>
      <c r="GDI426" s="39"/>
      <c r="GDJ426" s="39"/>
      <c r="GDK426" s="39"/>
      <c r="GDL426" s="39"/>
      <c r="GDM426" s="39"/>
      <c r="GDN426" s="39"/>
      <c r="GDO426" s="39"/>
      <c r="GDP426" s="39"/>
      <c r="GDQ426" s="39"/>
      <c r="GDR426" s="39"/>
      <c r="GDS426" s="39"/>
      <c r="GDT426" s="39"/>
      <c r="GDU426" s="39"/>
      <c r="GDV426" s="39"/>
      <c r="GDW426" s="39"/>
      <c r="GDX426" s="39"/>
      <c r="GDY426" s="39"/>
      <c r="GDZ426" s="39"/>
      <c r="GEA426" s="39"/>
      <c r="GEB426" s="39"/>
      <c r="GEC426" s="39"/>
      <c r="GED426" s="39"/>
      <c r="GEE426" s="39"/>
      <c r="GEF426" s="39"/>
      <c r="GEG426" s="39"/>
      <c r="GEH426" s="39"/>
      <c r="GEI426" s="39"/>
      <c r="GEJ426" s="39"/>
      <c r="GEK426" s="39"/>
      <c r="GEL426" s="39"/>
      <c r="GEM426" s="39"/>
      <c r="GEN426" s="39"/>
      <c r="GEO426" s="39"/>
      <c r="GEP426" s="39"/>
      <c r="GEQ426" s="39"/>
      <c r="GER426" s="39"/>
      <c r="GES426" s="39"/>
      <c r="GET426" s="39"/>
      <c r="GEU426" s="39"/>
      <c r="GEV426" s="39"/>
      <c r="GEW426" s="39"/>
      <c r="GEX426" s="39"/>
      <c r="GEY426" s="39"/>
      <c r="GEZ426" s="39"/>
      <c r="GFA426" s="39"/>
      <c r="GFB426" s="39"/>
      <c r="GFC426" s="39"/>
      <c r="GFD426" s="39"/>
      <c r="GFE426" s="39"/>
      <c r="GFF426" s="39"/>
      <c r="GFG426" s="39"/>
      <c r="GFH426" s="39"/>
      <c r="GFI426" s="39"/>
      <c r="GFJ426" s="39"/>
      <c r="GFK426" s="39"/>
      <c r="GFL426" s="39"/>
      <c r="GFM426" s="39"/>
      <c r="GFN426" s="39"/>
      <c r="GFO426" s="39"/>
      <c r="GFP426" s="39"/>
      <c r="GFQ426" s="39"/>
      <c r="GFR426" s="39"/>
      <c r="GFS426" s="39"/>
      <c r="GFT426" s="39"/>
      <c r="GFU426" s="39"/>
      <c r="GFV426" s="39"/>
      <c r="GFW426" s="39"/>
      <c r="GFX426" s="39"/>
      <c r="GFY426" s="39"/>
      <c r="GFZ426" s="39"/>
      <c r="GGA426" s="39"/>
      <c r="GGB426" s="39"/>
      <c r="GGC426" s="39"/>
      <c r="GGD426" s="39"/>
      <c r="GGE426" s="39"/>
      <c r="GGF426" s="39"/>
      <c r="GGG426" s="39"/>
      <c r="GGH426" s="39"/>
      <c r="GGI426" s="39"/>
      <c r="GGJ426" s="39"/>
      <c r="GGK426" s="39"/>
      <c r="GGL426" s="39"/>
      <c r="GGM426" s="39"/>
      <c r="GGN426" s="39"/>
      <c r="GGO426" s="39"/>
      <c r="GGP426" s="39"/>
      <c r="GGQ426" s="39"/>
      <c r="GGR426" s="39"/>
      <c r="GGS426" s="39"/>
      <c r="GGT426" s="39"/>
      <c r="GGU426" s="39"/>
      <c r="GGV426" s="39"/>
      <c r="GGW426" s="39"/>
      <c r="GGX426" s="39"/>
      <c r="GGY426" s="39"/>
      <c r="GGZ426" s="39"/>
      <c r="GHA426" s="39"/>
      <c r="GHB426" s="39"/>
      <c r="GHC426" s="39"/>
      <c r="GHD426" s="39"/>
      <c r="GHE426" s="39"/>
      <c r="GHF426" s="39"/>
      <c r="GHG426" s="39"/>
      <c r="GHH426" s="39"/>
      <c r="GHI426" s="39"/>
      <c r="GHJ426" s="39"/>
      <c r="GHK426" s="39"/>
      <c r="GHL426" s="39"/>
      <c r="GHM426" s="39"/>
      <c r="GHN426" s="39"/>
      <c r="GHO426" s="39"/>
      <c r="GHP426" s="39"/>
      <c r="GHQ426" s="39"/>
      <c r="GHR426" s="39"/>
      <c r="GHS426" s="39"/>
      <c r="GHT426" s="39"/>
      <c r="GHU426" s="39"/>
      <c r="GHV426" s="39"/>
      <c r="GHW426" s="39"/>
      <c r="GHX426" s="39"/>
      <c r="GHY426" s="39"/>
      <c r="GHZ426" s="39"/>
      <c r="GIA426" s="39"/>
      <c r="GIB426" s="39"/>
      <c r="GIC426" s="39"/>
      <c r="GID426" s="39"/>
      <c r="GIE426" s="39"/>
      <c r="GIF426" s="39"/>
      <c r="GIG426" s="39"/>
      <c r="GIH426" s="39"/>
      <c r="GII426" s="39"/>
      <c r="GIJ426" s="39"/>
      <c r="GIK426" s="39"/>
      <c r="GIL426" s="39"/>
      <c r="GIM426" s="39"/>
      <c r="GIN426" s="39"/>
      <c r="GIO426" s="39"/>
      <c r="GIP426" s="39"/>
      <c r="GIQ426" s="39"/>
      <c r="GIR426" s="39"/>
      <c r="GIS426" s="39"/>
      <c r="GIT426" s="39"/>
      <c r="GIU426" s="39"/>
      <c r="GIV426" s="39"/>
      <c r="GIW426" s="39"/>
      <c r="GIX426" s="39"/>
      <c r="GIY426" s="39"/>
      <c r="GIZ426" s="39"/>
      <c r="GJA426" s="39"/>
      <c r="GJB426" s="39"/>
      <c r="GJC426" s="39"/>
      <c r="GJD426" s="39"/>
      <c r="GJE426" s="39"/>
      <c r="GJF426" s="39"/>
      <c r="GJG426" s="39"/>
      <c r="GJH426" s="39"/>
      <c r="GJI426" s="39"/>
      <c r="GJJ426" s="39"/>
      <c r="GJK426" s="39"/>
      <c r="GJL426" s="39"/>
      <c r="GJM426" s="39"/>
      <c r="GJN426" s="39"/>
      <c r="GJO426" s="39"/>
      <c r="GJP426" s="39"/>
      <c r="GJQ426" s="39"/>
      <c r="GJR426" s="39"/>
      <c r="GJS426" s="39"/>
      <c r="GJT426" s="39"/>
      <c r="GJU426" s="39"/>
      <c r="GJV426" s="39"/>
      <c r="GJW426" s="39"/>
      <c r="GJX426" s="39"/>
      <c r="GJY426" s="39"/>
      <c r="GJZ426" s="39"/>
      <c r="GKA426" s="39"/>
      <c r="GKB426" s="39"/>
      <c r="GKC426" s="39"/>
      <c r="GKD426" s="39"/>
      <c r="GKE426" s="39"/>
      <c r="GKF426" s="39"/>
      <c r="GKG426" s="39"/>
      <c r="GKH426" s="39"/>
      <c r="GKI426" s="39"/>
      <c r="GKJ426" s="39"/>
      <c r="GKK426" s="39"/>
      <c r="GKL426" s="39"/>
      <c r="GKM426" s="39"/>
      <c r="GKN426" s="39"/>
      <c r="GKO426" s="39"/>
      <c r="GKP426" s="39"/>
      <c r="GKQ426" s="39"/>
      <c r="GKR426" s="39"/>
      <c r="GKS426" s="39"/>
      <c r="GKT426" s="39"/>
      <c r="GKU426" s="39"/>
      <c r="GKV426" s="39"/>
      <c r="GKW426" s="39"/>
      <c r="GKX426" s="39"/>
      <c r="GKY426" s="39"/>
      <c r="GKZ426" s="39"/>
      <c r="GLA426" s="39"/>
      <c r="GLB426" s="39"/>
      <c r="GLC426" s="39"/>
      <c r="GLD426" s="39"/>
      <c r="GLE426" s="39"/>
      <c r="GLF426" s="39"/>
      <c r="GLG426" s="39"/>
      <c r="GLH426" s="39"/>
      <c r="GLI426" s="39"/>
      <c r="GLJ426" s="39"/>
      <c r="GLK426" s="39"/>
      <c r="GLL426" s="39"/>
      <c r="GLM426" s="39"/>
      <c r="GLN426" s="39"/>
      <c r="GLO426" s="39"/>
      <c r="GLP426" s="39"/>
      <c r="GLQ426" s="39"/>
      <c r="GLR426" s="39"/>
      <c r="GLS426" s="39"/>
      <c r="GLT426" s="39"/>
      <c r="GLU426" s="39"/>
      <c r="GLV426" s="39"/>
      <c r="GLW426" s="39"/>
      <c r="GLX426" s="39"/>
      <c r="GLY426" s="39"/>
      <c r="GLZ426" s="39"/>
      <c r="GMA426" s="39"/>
      <c r="GMB426" s="39"/>
      <c r="GMC426" s="39"/>
      <c r="GMD426" s="39"/>
      <c r="GME426" s="39"/>
      <c r="GMF426" s="39"/>
      <c r="GMG426" s="39"/>
      <c r="GMH426" s="39"/>
      <c r="GMI426" s="39"/>
      <c r="GMJ426" s="39"/>
      <c r="GMK426" s="39"/>
      <c r="GML426" s="39"/>
      <c r="GMM426" s="39"/>
      <c r="GMN426" s="39"/>
      <c r="GMO426" s="39"/>
      <c r="GMP426" s="39"/>
      <c r="GMQ426" s="39"/>
      <c r="GMR426" s="39"/>
      <c r="GMS426" s="39"/>
      <c r="GMT426" s="39"/>
      <c r="GMU426" s="39"/>
      <c r="GMV426" s="39"/>
      <c r="GMW426" s="39"/>
      <c r="GMX426" s="39"/>
      <c r="GMY426" s="39"/>
      <c r="GMZ426" s="39"/>
      <c r="GNA426" s="39"/>
      <c r="GNB426" s="39"/>
      <c r="GNC426" s="39"/>
      <c r="GND426" s="39"/>
      <c r="GNE426" s="39"/>
      <c r="GNF426" s="39"/>
      <c r="GNG426" s="39"/>
      <c r="GNH426" s="39"/>
      <c r="GNI426" s="39"/>
      <c r="GNJ426" s="39"/>
      <c r="GNK426" s="39"/>
      <c r="GNL426" s="39"/>
      <c r="GNM426" s="39"/>
      <c r="GNN426" s="39"/>
      <c r="GNO426" s="39"/>
      <c r="GNP426" s="39"/>
      <c r="GNQ426" s="39"/>
      <c r="GNR426" s="39"/>
      <c r="GNS426" s="39"/>
      <c r="GNT426" s="39"/>
      <c r="GNU426" s="39"/>
      <c r="GNV426" s="39"/>
      <c r="GNW426" s="39"/>
      <c r="GNX426" s="39"/>
      <c r="GNY426" s="39"/>
      <c r="GNZ426" s="39"/>
      <c r="GOA426" s="39"/>
      <c r="GOB426" s="39"/>
      <c r="GOC426" s="39"/>
      <c r="GOD426" s="39"/>
      <c r="GOE426" s="39"/>
      <c r="GOF426" s="39"/>
      <c r="GOG426" s="39"/>
      <c r="GOH426" s="39"/>
      <c r="GOI426" s="39"/>
      <c r="GOJ426" s="39"/>
      <c r="GOK426" s="39"/>
      <c r="GOL426" s="39"/>
      <c r="GOM426" s="39"/>
      <c r="GON426" s="39"/>
      <c r="GOO426" s="39"/>
      <c r="GOP426" s="39"/>
      <c r="GOQ426" s="39"/>
      <c r="GOR426" s="39"/>
      <c r="GOS426" s="39"/>
      <c r="GOT426" s="39"/>
      <c r="GOU426" s="39"/>
      <c r="GOV426" s="39"/>
      <c r="GOW426" s="39"/>
      <c r="GOX426" s="39"/>
      <c r="GOY426" s="39"/>
      <c r="GOZ426" s="39"/>
      <c r="GPA426" s="39"/>
      <c r="GPB426" s="39"/>
      <c r="GPC426" s="39"/>
      <c r="GPD426" s="39"/>
      <c r="GPE426" s="39"/>
      <c r="GPF426" s="39"/>
      <c r="GPG426" s="39"/>
      <c r="GPH426" s="39"/>
      <c r="GPI426" s="39"/>
      <c r="GPJ426" s="39"/>
      <c r="GPK426" s="39"/>
      <c r="GPL426" s="39"/>
      <c r="GPM426" s="39"/>
      <c r="GPN426" s="39"/>
      <c r="GPO426" s="39"/>
      <c r="GPP426" s="39"/>
      <c r="GPQ426" s="39"/>
      <c r="GPR426" s="39"/>
      <c r="GPS426" s="39"/>
      <c r="GPT426" s="39"/>
      <c r="GPU426" s="39"/>
      <c r="GPV426" s="39"/>
      <c r="GPW426" s="39"/>
      <c r="GPX426" s="39"/>
      <c r="GPY426" s="39"/>
      <c r="GPZ426" s="39"/>
      <c r="GQA426" s="39"/>
      <c r="GQB426" s="39"/>
      <c r="GQC426" s="39"/>
      <c r="GQD426" s="39"/>
      <c r="GQE426" s="39"/>
      <c r="GQF426" s="39"/>
      <c r="GQG426" s="39"/>
      <c r="GQH426" s="39"/>
      <c r="GQI426" s="39"/>
      <c r="GQJ426" s="39"/>
      <c r="GQK426" s="39"/>
      <c r="GQL426" s="39"/>
      <c r="GQM426" s="39"/>
      <c r="GQN426" s="39"/>
      <c r="GQO426" s="39"/>
      <c r="GQP426" s="39"/>
      <c r="GQQ426" s="39"/>
      <c r="GQR426" s="39"/>
      <c r="GQS426" s="39"/>
      <c r="GQT426" s="39"/>
      <c r="GQU426" s="39"/>
      <c r="GQV426" s="39"/>
      <c r="GQW426" s="39"/>
      <c r="GQX426" s="39"/>
      <c r="GQY426" s="39"/>
      <c r="GQZ426" s="39"/>
      <c r="GRA426" s="39"/>
      <c r="GRB426" s="39"/>
      <c r="GRC426" s="39"/>
      <c r="GRD426" s="39"/>
      <c r="GRE426" s="39"/>
      <c r="GRF426" s="39"/>
      <c r="GRG426" s="39"/>
      <c r="GRH426" s="39"/>
      <c r="GRI426" s="39"/>
      <c r="GRJ426" s="39"/>
      <c r="GRK426" s="39"/>
      <c r="GRL426" s="39"/>
      <c r="GRM426" s="39"/>
      <c r="GRN426" s="39"/>
      <c r="GRO426" s="39"/>
      <c r="GRP426" s="39"/>
      <c r="GRQ426" s="39"/>
      <c r="GRR426" s="39"/>
      <c r="GRS426" s="39"/>
      <c r="GRT426" s="39"/>
      <c r="GRU426" s="39"/>
      <c r="GRV426" s="39"/>
      <c r="GRW426" s="39"/>
      <c r="GRX426" s="39"/>
      <c r="GRY426" s="39"/>
      <c r="GRZ426" s="39"/>
      <c r="GSA426" s="39"/>
      <c r="GSB426" s="39"/>
      <c r="GSC426" s="39"/>
      <c r="GSD426" s="39"/>
      <c r="GSE426" s="39"/>
      <c r="GSF426" s="39"/>
      <c r="GSG426" s="39"/>
      <c r="GSH426" s="39"/>
      <c r="GSI426" s="39"/>
      <c r="GSJ426" s="39"/>
      <c r="GSK426" s="39"/>
      <c r="GSL426" s="39"/>
      <c r="GSM426" s="39"/>
      <c r="GSN426" s="39"/>
      <c r="GSO426" s="39"/>
      <c r="GSP426" s="39"/>
      <c r="GSQ426" s="39"/>
      <c r="GSR426" s="39"/>
      <c r="GSS426" s="39"/>
      <c r="GST426" s="39"/>
      <c r="GSU426" s="39"/>
      <c r="GSV426" s="39"/>
      <c r="GSW426" s="39"/>
      <c r="GSX426" s="39"/>
      <c r="GSY426" s="39"/>
      <c r="GSZ426" s="39"/>
      <c r="GTA426" s="39"/>
      <c r="GTB426" s="39"/>
      <c r="GTC426" s="39"/>
      <c r="GTD426" s="39"/>
      <c r="GTE426" s="39"/>
      <c r="GTF426" s="39"/>
      <c r="GTG426" s="39"/>
      <c r="GTH426" s="39"/>
      <c r="GTI426" s="39"/>
      <c r="GTJ426" s="39"/>
      <c r="GTK426" s="39"/>
      <c r="GTL426" s="39"/>
      <c r="GTM426" s="39"/>
      <c r="GTN426" s="39"/>
      <c r="GTO426" s="39"/>
      <c r="GTP426" s="39"/>
      <c r="GTQ426" s="39"/>
      <c r="GTR426" s="39"/>
      <c r="GTS426" s="39"/>
      <c r="GTT426" s="39"/>
      <c r="GTU426" s="39"/>
      <c r="GTV426" s="39"/>
      <c r="GTW426" s="39"/>
      <c r="GTX426" s="39"/>
      <c r="GTY426" s="39"/>
      <c r="GTZ426" s="39"/>
      <c r="GUA426" s="39"/>
      <c r="GUB426" s="39"/>
      <c r="GUC426" s="39"/>
      <c r="GUD426" s="39"/>
      <c r="GUE426" s="39"/>
      <c r="GUF426" s="39"/>
      <c r="GUG426" s="39"/>
      <c r="GUH426" s="39"/>
      <c r="GUI426" s="39"/>
      <c r="GUJ426" s="39"/>
      <c r="GUK426" s="39"/>
      <c r="GUL426" s="39"/>
      <c r="GUM426" s="39"/>
      <c r="GUN426" s="39"/>
      <c r="GUO426" s="39"/>
      <c r="GUP426" s="39"/>
      <c r="GUQ426" s="39"/>
      <c r="GUR426" s="39"/>
      <c r="GUS426" s="39"/>
      <c r="GUT426" s="39"/>
      <c r="GUU426" s="39"/>
      <c r="GUV426" s="39"/>
      <c r="GUW426" s="39"/>
      <c r="GUX426" s="39"/>
      <c r="GUY426" s="39"/>
      <c r="GUZ426" s="39"/>
      <c r="GVA426" s="39"/>
      <c r="GVB426" s="39"/>
      <c r="GVC426" s="39"/>
      <c r="GVD426" s="39"/>
      <c r="GVE426" s="39"/>
      <c r="GVF426" s="39"/>
      <c r="GVG426" s="39"/>
      <c r="GVH426" s="39"/>
      <c r="GVI426" s="39"/>
      <c r="GVJ426" s="39"/>
      <c r="GVK426" s="39"/>
      <c r="GVL426" s="39"/>
      <c r="GVM426" s="39"/>
      <c r="GVN426" s="39"/>
      <c r="GVO426" s="39"/>
      <c r="GVP426" s="39"/>
      <c r="GVQ426" s="39"/>
      <c r="GVR426" s="39"/>
      <c r="GVS426" s="39"/>
      <c r="GVT426" s="39"/>
      <c r="GVU426" s="39"/>
      <c r="GVV426" s="39"/>
      <c r="GVW426" s="39"/>
      <c r="GVX426" s="39"/>
      <c r="GVY426" s="39"/>
      <c r="GVZ426" s="39"/>
      <c r="GWA426" s="39"/>
      <c r="GWB426" s="39"/>
      <c r="GWC426" s="39"/>
      <c r="GWD426" s="39"/>
      <c r="GWE426" s="39"/>
      <c r="GWF426" s="39"/>
      <c r="GWG426" s="39"/>
      <c r="GWH426" s="39"/>
      <c r="GWI426" s="39"/>
      <c r="GWJ426" s="39"/>
      <c r="GWK426" s="39"/>
      <c r="GWL426" s="39"/>
      <c r="GWM426" s="39"/>
      <c r="GWN426" s="39"/>
      <c r="GWO426" s="39"/>
      <c r="GWP426" s="39"/>
      <c r="GWQ426" s="39"/>
      <c r="GWR426" s="39"/>
      <c r="GWS426" s="39"/>
      <c r="GWT426" s="39"/>
      <c r="GWU426" s="39"/>
      <c r="GWV426" s="39"/>
      <c r="GWW426" s="39"/>
      <c r="GWX426" s="39"/>
      <c r="GWY426" s="39"/>
      <c r="GWZ426" s="39"/>
      <c r="GXA426" s="39"/>
      <c r="GXB426" s="39"/>
      <c r="GXC426" s="39"/>
      <c r="GXD426" s="39"/>
      <c r="GXE426" s="39"/>
      <c r="GXF426" s="39"/>
      <c r="GXG426" s="39"/>
      <c r="GXH426" s="39"/>
      <c r="GXI426" s="39"/>
      <c r="GXJ426" s="39"/>
      <c r="GXK426" s="39"/>
      <c r="GXL426" s="39"/>
      <c r="GXM426" s="39"/>
      <c r="GXN426" s="39"/>
      <c r="GXO426" s="39"/>
      <c r="GXP426" s="39"/>
      <c r="GXQ426" s="39"/>
      <c r="GXR426" s="39"/>
      <c r="GXS426" s="39"/>
      <c r="GXT426" s="39"/>
      <c r="GXU426" s="39"/>
      <c r="GXV426" s="39"/>
      <c r="GXW426" s="39"/>
      <c r="GXX426" s="39"/>
      <c r="GXY426" s="39"/>
      <c r="GXZ426" s="39"/>
      <c r="GYA426" s="39"/>
      <c r="GYB426" s="39"/>
      <c r="GYC426" s="39"/>
      <c r="GYD426" s="39"/>
      <c r="GYE426" s="39"/>
      <c r="GYF426" s="39"/>
      <c r="GYG426" s="39"/>
      <c r="GYH426" s="39"/>
      <c r="GYI426" s="39"/>
      <c r="GYJ426" s="39"/>
      <c r="GYK426" s="39"/>
      <c r="GYL426" s="39"/>
      <c r="GYM426" s="39"/>
      <c r="GYN426" s="39"/>
      <c r="GYO426" s="39"/>
      <c r="GYP426" s="39"/>
      <c r="GYQ426" s="39"/>
      <c r="GYR426" s="39"/>
      <c r="GYS426" s="39"/>
      <c r="GYT426" s="39"/>
      <c r="GYU426" s="39"/>
      <c r="GYV426" s="39"/>
      <c r="GYW426" s="39"/>
      <c r="GYX426" s="39"/>
      <c r="GYY426" s="39"/>
      <c r="GYZ426" s="39"/>
      <c r="GZA426" s="39"/>
      <c r="GZB426" s="39"/>
      <c r="GZC426" s="39"/>
      <c r="GZD426" s="39"/>
      <c r="GZE426" s="39"/>
      <c r="GZF426" s="39"/>
      <c r="GZG426" s="39"/>
      <c r="GZH426" s="39"/>
      <c r="GZI426" s="39"/>
      <c r="GZJ426" s="39"/>
      <c r="GZK426" s="39"/>
      <c r="GZL426" s="39"/>
      <c r="GZM426" s="39"/>
      <c r="GZN426" s="39"/>
      <c r="GZO426" s="39"/>
      <c r="GZP426" s="39"/>
      <c r="GZQ426" s="39"/>
      <c r="GZR426" s="39"/>
      <c r="GZS426" s="39"/>
      <c r="GZT426" s="39"/>
      <c r="GZU426" s="39"/>
      <c r="GZV426" s="39"/>
      <c r="GZW426" s="39"/>
      <c r="GZX426" s="39"/>
      <c r="GZY426" s="39"/>
      <c r="GZZ426" s="39"/>
      <c r="HAA426" s="39"/>
      <c r="HAB426" s="39"/>
      <c r="HAC426" s="39"/>
      <c r="HAD426" s="39"/>
      <c r="HAE426" s="39"/>
      <c r="HAF426" s="39"/>
      <c r="HAG426" s="39"/>
      <c r="HAH426" s="39"/>
      <c r="HAI426" s="39"/>
      <c r="HAJ426" s="39"/>
      <c r="HAK426" s="39"/>
      <c r="HAL426" s="39"/>
      <c r="HAM426" s="39"/>
      <c r="HAN426" s="39"/>
      <c r="HAO426" s="39"/>
      <c r="HAP426" s="39"/>
      <c r="HAQ426" s="39"/>
      <c r="HAR426" s="39"/>
      <c r="HAS426" s="39"/>
      <c r="HAT426" s="39"/>
      <c r="HAU426" s="39"/>
      <c r="HAV426" s="39"/>
      <c r="HAW426" s="39"/>
      <c r="HAX426" s="39"/>
      <c r="HAY426" s="39"/>
      <c r="HAZ426" s="39"/>
      <c r="HBA426" s="39"/>
      <c r="HBB426" s="39"/>
      <c r="HBC426" s="39"/>
      <c r="HBD426" s="39"/>
      <c r="HBE426" s="39"/>
      <c r="HBF426" s="39"/>
      <c r="HBG426" s="39"/>
      <c r="HBH426" s="39"/>
      <c r="HBI426" s="39"/>
      <c r="HBJ426" s="39"/>
      <c r="HBK426" s="39"/>
      <c r="HBL426" s="39"/>
      <c r="HBM426" s="39"/>
      <c r="HBN426" s="39"/>
      <c r="HBO426" s="39"/>
      <c r="HBP426" s="39"/>
      <c r="HBQ426" s="39"/>
      <c r="HBR426" s="39"/>
      <c r="HBS426" s="39"/>
      <c r="HBT426" s="39"/>
      <c r="HBU426" s="39"/>
      <c r="HBV426" s="39"/>
      <c r="HBW426" s="39"/>
      <c r="HBX426" s="39"/>
      <c r="HBY426" s="39"/>
      <c r="HBZ426" s="39"/>
      <c r="HCA426" s="39"/>
      <c r="HCB426" s="39"/>
      <c r="HCC426" s="39"/>
      <c r="HCD426" s="39"/>
      <c r="HCE426" s="39"/>
      <c r="HCF426" s="39"/>
      <c r="HCG426" s="39"/>
      <c r="HCH426" s="39"/>
      <c r="HCI426" s="39"/>
      <c r="HCJ426" s="39"/>
      <c r="HCK426" s="39"/>
      <c r="HCL426" s="39"/>
      <c r="HCM426" s="39"/>
      <c r="HCN426" s="39"/>
      <c r="HCO426" s="39"/>
      <c r="HCP426" s="39"/>
      <c r="HCQ426" s="39"/>
      <c r="HCR426" s="39"/>
      <c r="HCS426" s="39"/>
      <c r="HCT426" s="39"/>
      <c r="HCU426" s="39"/>
      <c r="HCV426" s="39"/>
      <c r="HCW426" s="39"/>
      <c r="HCX426" s="39"/>
      <c r="HCY426" s="39"/>
      <c r="HCZ426" s="39"/>
      <c r="HDA426" s="39"/>
      <c r="HDB426" s="39"/>
      <c r="HDC426" s="39"/>
      <c r="HDD426" s="39"/>
      <c r="HDE426" s="39"/>
      <c r="HDF426" s="39"/>
      <c r="HDG426" s="39"/>
      <c r="HDH426" s="39"/>
      <c r="HDI426" s="39"/>
      <c r="HDJ426" s="39"/>
      <c r="HDK426" s="39"/>
      <c r="HDL426" s="39"/>
      <c r="HDM426" s="39"/>
      <c r="HDN426" s="39"/>
      <c r="HDO426" s="39"/>
      <c r="HDP426" s="39"/>
      <c r="HDQ426" s="39"/>
      <c r="HDR426" s="39"/>
      <c r="HDS426" s="39"/>
      <c r="HDT426" s="39"/>
      <c r="HDU426" s="39"/>
      <c r="HDV426" s="39"/>
      <c r="HDW426" s="39"/>
      <c r="HDX426" s="39"/>
      <c r="HDY426" s="39"/>
      <c r="HDZ426" s="39"/>
      <c r="HEA426" s="39"/>
      <c r="HEB426" s="39"/>
      <c r="HEC426" s="39"/>
      <c r="HED426" s="39"/>
      <c r="HEE426" s="39"/>
      <c r="HEF426" s="39"/>
      <c r="HEG426" s="39"/>
      <c r="HEH426" s="39"/>
      <c r="HEI426" s="39"/>
      <c r="HEJ426" s="39"/>
      <c r="HEK426" s="39"/>
      <c r="HEL426" s="39"/>
      <c r="HEM426" s="39"/>
      <c r="HEN426" s="39"/>
      <c r="HEO426" s="39"/>
      <c r="HEP426" s="39"/>
      <c r="HEQ426" s="39"/>
      <c r="HER426" s="39"/>
      <c r="HES426" s="39"/>
      <c r="HET426" s="39"/>
      <c r="HEU426" s="39"/>
      <c r="HEV426" s="39"/>
      <c r="HEW426" s="39"/>
      <c r="HEX426" s="39"/>
      <c r="HEY426" s="39"/>
      <c r="HEZ426" s="39"/>
      <c r="HFA426" s="39"/>
      <c r="HFB426" s="39"/>
      <c r="HFC426" s="39"/>
      <c r="HFD426" s="39"/>
      <c r="HFE426" s="39"/>
      <c r="HFF426" s="39"/>
      <c r="HFG426" s="39"/>
      <c r="HFH426" s="39"/>
      <c r="HFI426" s="39"/>
      <c r="HFJ426" s="39"/>
      <c r="HFK426" s="39"/>
      <c r="HFL426" s="39"/>
      <c r="HFM426" s="39"/>
      <c r="HFN426" s="39"/>
      <c r="HFO426" s="39"/>
      <c r="HFP426" s="39"/>
      <c r="HFQ426" s="39"/>
      <c r="HFR426" s="39"/>
      <c r="HFS426" s="39"/>
      <c r="HFT426" s="39"/>
      <c r="HFU426" s="39"/>
      <c r="HFV426" s="39"/>
      <c r="HFW426" s="39"/>
      <c r="HFX426" s="39"/>
      <c r="HFY426" s="39"/>
      <c r="HFZ426" s="39"/>
      <c r="HGA426" s="39"/>
      <c r="HGB426" s="39"/>
      <c r="HGC426" s="39"/>
      <c r="HGD426" s="39"/>
      <c r="HGE426" s="39"/>
      <c r="HGF426" s="39"/>
      <c r="HGG426" s="39"/>
      <c r="HGH426" s="39"/>
      <c r="HGI426" s="39"/>
      <c r="HGJ426" s="39"/>
      <c r="HGK426" s="39"/>
      <c r="HGL426" s="39"/>
      <c r="HGM426" s="39"/>
      <c r="HGN426" s="39"/>
      <c r="HGO426" s="39"/>
      <c r="HGP426" s="39"/>
      <c r="HGQ426" s="39"/>
      <c r="HGR426" s="39"/>
      <c r="HGS426" s="39"/>
      <c r="HGT426" s="39"/>
      <c r="HGU426" s="39"/>
      <c r="HGV426" s="39"/>
      <c r="HGW426" s="39"/>
      <c r="HGX426" s="39"/>
      <c r="HGY426" s="39"/>
      <c r="HGZ426" s="39"/>
      <c r="HHA426" s="39"/>
      <c r="HHB426" s="39"/>
      <c r="HHC426" s="39"/>
      <c r="HHD426" s="39"/>
      <c r="HHE426" s="39"/>
      <c r="HHF426" s="39"/>
      <c r="HHG426" s="39"/>
      <c r="HHH426" s="39"/>
      <c r="HHI426" s="39"/>
      <c r="HHJ426" s="39"/>
      <c r="HHK426" s="39"/>
      <c r="HHL426" s="39"/>
      <c r="HHM426" s="39"/>
      <c r="HHN426" s="39"/>
      <c r="HHO426" s="39"/>
      <c r="HHP426" s="39"/>
      <c r="HHQ426" s="39"/>
      <c r="HHR426" s="39"/>
      <c r="HHS426" s="39"/>
      <c r="HHT426" s="39"/>
      <c r="HHU426" s="39"/>
      <c r="HHV426" s="39"/>
      <c r="HHW426" s="39"/>
      <c r="HHX426" s="39"/>
      <c r="HHY426" s="39"/>
      <c r="HHZ426" s="39"/>
      <c r="HIA426" s="39"/>
      <c r="HIB426" s="39"/>
      <c r="HIC426" s="39"/>
      <c r="HID426" s="39"/>
      <c r="HIE426" s="39"/>
      <c r="HIF426" s="39"/>
      <c r="HIG426" s="39"/>
      <c r="HIH426" s="39"/>
      <c r="HII426" s="39"/>
      <c r="HIJ426" s="39"/>
      <c r="HIK426" s="39"/>
      <c r="HIL426" s="39"/>
      <c r="HIM426" s="39"/>
      <c r="HIN426" s="39"/>
      <c r="HIO426" s="39"/>
      <c r="HIP426" s="39"/>
      <c r="HIQ426" s="39"/>
      <c r="HIR426" s="39"/>
      <c r="HIS426" s="39"/>
      <c r="HIT426" s="39"/>
      <c r="HIU426" s="39"/>
      <c r="HIV426" s="39"/>
      <c r="HIW426" s="39"/>
      <c r="HIX426" s="39"/>
      <c r="HIY426" s="39"/>
      <c r="HIZ426" s="39"/>
      <c r="HJA426" s="39"/>
      <c r="HJB426" s="39"/>
      <c r="HJC426" s="39"/>
      <c r="HJD426" s="39"/>
      <c r="HJE426" s="39"/>
      <c r="HJF426" s="39"/>
      <c r="HJG426" s="39"/>
      <c r="HJH426" s="39"/>
      <c r="HJI426" s="39"/>
      <c r="HJJ426" s="39"/>
      <c r="HJK426" s="39"/>
      <c r="HJL426" s="39"/>
      <c r="HJM426" s="39"/>
      <c r="HJN426" s="39"/>
      <c r="HJO426" s="39"/>
      <c r="HJP426" s="39"/>
      <c r="HJQ426" s="39"/>
      <c r="HJR426" s="39"/>
      <c r="HJS426" s="39"/>
      <c r="HJT426" s="39"/>
      <c r="HJU426" s="39"/>
      <c r="HJV426" s="39"/>
      <c r="HJW426" s="39"/>
      <c r="HJX426" s="39"/>
      <c r="HJY426" s="39"/>
      <c r="HJZ426" s="39"/>
      <c r="HKA426" s="39"/>
      <c r="HKB426" s="39"/>
      <c r="HKC426" s="39"/>
      <c r="HKD426" s="39"/>
      <c r="HKE426" s="39"/>
      <c r="HKF426" s="39"/>
      <c r="HKG426" s="39"/>
      <c r="HKH426" s="39"/>
      <c r="HKI426" s="39"/>
      <c r="HKJ426" s="39"/>
      <c r="HKK426" s="39"/>
      <c r="HKL426" s="39"/>
      <c r="HKM426" s="39"/>
      <c r="HKN426" s="39"/>
      <c r="HKO426" s="39"/>
      <c r="HKP426" s="39"/>
      <c r="HKQ426" s="39"/>
      <c r="HKR426" s="39"/>
      <c r="HKS426" s="39"/>
      <c r="HKT426" s="39"/>
      <c r="HKU426" s="39"/>
      <c r="HKV426" s="39"/>
      <c r="HKW426" s="39"/>
      <c r="HKX426" s="39"/>
      <c r="HKY426" s="39"/>
      <c r="HKZ426" s="39"/>
      <c r="HLA426" s="39"/>
      <c r="HLB426" s="39"/>
      <c r="HLC426" s="39"/>
      <c r="HLD426" s="39"/>
      <c r="HLE426" s="39"/>
      <c r="HLF426" s="39"/>
      <c r="HLG426" s="39"/>
      <c r="HLH426" s="39"/>
      <c r="HLI426" s="39"/>
      <c r="HLJ426" s="39"/>
      <c r="HLK426" s="39"/>
      <c r="HLL426" s="39"/>
      <c r="HLM426" s="39"/>
      <c r="HLN426" s="39"/>
      <c r="HLO426" s="39"/>
      <c r="HLP426" s="39"/>
      <c r="HLQ426" s="39"/>
      <c r="HLR426" s="39"/>
      <c r="HLS426" s="39"/>
      <c r="HLT426" s="39"/>
      <c r="HLU426" s="39"/>
      <c r="HLV426" s="39"/>
      <c r="HLW426" s="39"/>
      <c r="HLX426" s="39"/>
      <c r="HLY426" s="39"/>
      <c r="HLZ426" s="39"/>
      <c r="HMA426" s="39"/>
      <c r="HMB426" s="39"/>
      <c r="HMC426" s="39"/>
      <c r="HMD426" s="39"/>
      <c r="HME426" s="39"/>
      <c r="HMF426" s="39"/>
      <c r="HMG426" s="39"/>
      <c r="HMH426" s="39"/>
      <c r="HMI426" s="39"/>
      <c r="HMJ426" s="39"/>
      <c r="HMK426" s="39"/>
      <c r="HML426" s="39"/>
      <c r="HMM426" s="39"/>
      <c r="HMN426" s="39"/>
      <c r="HMO426" s="39"/>
      <c r="HMP426" s="39"/>
      <c r="HMQ426" s="39"/>
      <c r="HMR426" s="39"/>
      <c r="HMS426" s="39"/>
      <c r="HMT426" s="39"/>
      <c r="HMU426" s="39"/>
      <c r="HMV426" s="39"/>
      <c r="HMW426" s="39"/>
      <c r="HMX426" s="39"/>
      <c r="HMY426" s="39"/>
      <c r="HMZ426" s="39"/>
      <c r="HNA426" s="39"/>
      <c r="HNB426" s="39"/>
      <c r="HNC426" s="39"/>
      <c r="HND426" s="39"/>
      <c r="HNE426" s="39"/>
      <c r="HNF426" s="39"/>
      <c r="HNG426" s="39"/>
      <c r="HNH426" s="39"/>
      <c r="HNI426" s="39"/>
      <c r="HNJ426" s="39"/>
      <c r="HNK426" s="39"/>
      <c r="HNL426" s="39"/>
      <c r="HNM426" s="39"/>
      <c r="HNN426" s="39"/>
      <c r="HNO426" s="39"/>
      <c r="HNP426" s="39"/>
      <c r="HNQ426" s="39"/>
      <c r="HNR426" s="39"/>
      <c r="HNS426" s="39"/>
      <c r="HNT426" s="39"/>
      <c r="HNU426" s="39"/>
      <c r="HNV426" s="39"/>
      <c r="HNW426" s="39"/>
      <c r="HNX426" s="39"/>
      <c r="HNY426" s="39"/>
      <c r="HNZ426" s="39"/>
      <c r="HOA426" s="39"/>
      <c r="HOB426" s="39"/>
      <c r="HOC426" s="39"/>
      <c r="HOD426" s="39"/>
      <c r="HOE426" s="39"/>
      <c r="HOF426" s="39"/>
      <c r="HOG426" s="39"/>
      <c r="HOH426" s="39"/>
      <c r="HOI426" s="39"/>
      <c r="HOJ426" s="39"/>
      <c r="HOK426" s="39"/>
      <c r="HOL426" s="39"/>
      <c r="HOM426" s="39"/>
      <c r="HON426" s="39"/>
      <c r="HOO426" s="39"/>
      <c r="HOP426" s="39"/>
      <c r="HOQ426" s="39"/>
      <c r="HOR426" s="39"/>
      <c r="HOS426" s="39"/>
      <c r="HOT426" s="39"/>
      <c r="HOU426" s="39"/>
      <c r="HOV426" s="39"/>
      <c r="HOW426" s="39"/>
      <c r="HOX426" s="39"/>
      <c r="HOY426" s="39"/>
      <c r="HOZ426" s="39"/>
      <c r="HPA426" s="39"/>
      <c r="HPB426" s="39"/>
      <c r="HPC426" s="39"/>
      <c r="HPD426" s="39"/>
      <c r="HPE426" s="39"/>
      <c r="HPF426" s="39"/>
      <c r="HPG426" s="39"/>
      <c r="HPH426" s="39"/>
      <c r="HPI426" s="39"/>
      <c r="HPJ426" s="39"/>
      <c r="HPK426" s="39"/>
      <c r="HPL426" s="39"/>
      <c r="HPM426" s="39"/>
      <c r="HPN426" s="39"/>
      <c r="HPO426" s="39"/>
      <c r="HPP426" s="39"/>
      <c r="HPQ426" s="39"/>
      <c r="HPR426" s="39"/>
      <c r="HPS426" s="39"/>
      <c r="HPT426" s="39"/>
      <c r="HPU426" s="39"/>
      <c r="HPV426" s="39"/>
      <c r="HPW426" s="39"/>
      <c r="HPX426" s="39"/>
      <c r="HPY426" s="39"/>
      <c r="HPZ426" s="39"/>
      <c r="HQA426" s="39"/>
      <c r="HQB426" s="39"/>
      <c r="HQC426" s="39"/>
      <c r="HQD426" s="39"/>
      <c r="HQE426" s="39"/>
      <c r="HQF426" s="39"/>
      <c r="HQG426" s="39"/>
      <c r="HQH426" s="39"/>
      <c r="HQI426" s="39"/>
      <c r="HQJ426" s="39"/>
      <c r="HQK426" s="39"/>
      <c r="HQL426" s="39"/>
      <c r="HQM426" s="39"/>
      <c r="HQN426" s="39"/>
      <c r="HQO426" s="39"/>
      <c r="HQP426" s="39"/>
      <c r="HQQ426" s="39"/>
      <c r="HQR426" s="39"/>
      <c r="HQS426" s="39"/>
      <c r="HQT426" s="39"/>
      <c r="HQU426" s="39"/>
      <c r="HQV426" s="39"/>
      <c r="HQW426" s="39"/>
      <c r="HQX426" s="39"/>
      <c r="HQY426" s="39"/>
      <c r="HQZ426" s="39"/>
      <c r="HRA426" s="39"/>
      <c r="HRB426" s="39"/>
      <c r="HRC426" s="39"/>
      <c r="HRD426" s="39"/>
      <c r="HRE426" s="39"/>
      <c r="HRF426" s="39"/>
      <c r="HRG426" s="39"/>
      <c r="HRH426" s="39"/>
      <c r="HRI426" s="39"/>
      <c r="HRJ426" s="39"/>
      <c r="HRK426" s="39"/>
      <c r="HRL426" s="39"/>
      <c r="HRM426" s="39"/>
      <c r="HRN426" s="39"/>
      <c r="HRO426" s="39"/>
      <c r="HRP426" s="39"/>
      <c r="HRQ426" s="39"/>
      <c r="HRR426" s="39"/>
      <c r="HRS426" s="39"/>
      <c r="HRT426" s="39"/>
      <c r="HRU426" s="39"/>
      <c r="HRV426" s="39"/>
      <c r="HRW426" s="39"/>
      <c r="HRX426" s="39"/>
      <c r="HRY426" s="39"/>
      <c r="HRZ426" s="39"/>
      <c r="HSA426" s="39"/>
      <c r="HSB426" s="39"/>
      <c r="HSC426" s="39"/>
      <c r="HSD426" s="39"/>
      <c r="HSE426" s="39"/>
      <c r="HSF426" s="39"/>
      <c r="HSG426" s="39"/>
      <c r="HSH426" s="39"/>
      <c r="HSI426" s="39"/>
      <c r="HSJ426" s="39"/>
      <c r="HSK426" s="39"/>
      <c r="HSL426" s="39"/>
      <c r="HSM426" s="39"/>
      <c r="HSN426" s="39"/>
      <c r="HSO426" s="39"/>
      <c r="HSP426" s="39"/>
      <c r="HSQ426" s="39"/>
      <c r="HSR426" s="39"/>
      <c r="HSS426" s="39"/>
      <c r="HST426" s="39"/>
      <c r="HSU426" s="39"/>
      <c r="HSV426" s="39"/>
      <c r="HSW426" s="39"/>
      <c r="HSX426" s="39"/>
      <c r="HSY426" s="39"/>
      <c r="HSZ426" s="39"/>
      <c r="HTA426" s="39"/>
      <c r="HTB426" s="39"/>
      <c r="HTC426" s="39"/>
      <c r="HTD426" s="39"/>
      <c r="HTE426" s="39"/>
      <c r="HTF426" s="39"/>
      <c r="HTG426" s="39"/>
      <c r="HTH426" s="39"/>
      <c r="HTI426" s="39"/>
      <c r="HTJ426" s="39"/>
      <c r="HTK426" s="39"/>
      <c r="HTL426" s="39"/>
      <c r="HTM426" s="39"/>
      <c r="HTN426" s="39"/>
      <c r="HTO426" s="39"/>
      <c r="HTP426" s="39"/>
      <c r="HTQ426" s="39"/>
      <c r="HTR426" s="39"/>
      <c r="HTS426" s="39"/>
      <c r="HTT426" s="39"/>
      <c r="HTU426" s="39"/>
      <c r="HTV426" s="39"/>
      <c r="HTW426" s="39"/>
      <c r="HTX426" s="39"/>
      <c r="HTY426" s="39"/>
      <c r="HTZ426" s="39"/>
      <c r="HUA426" s="39"/>
      <c r="HUB426" s="39"/>
      <c r="HUC426" s="39"/>
      <c r="HUD426" s="39"/>
      <c r="HUE426" s="39"/>
      <c r="HUF426" s="39"/>
      <c r="HUG426" s="39"/>
      <c r="HUH426" s="39"/>
      <c r="HUI426" s="39"/>
      <c r="HUJ426" s="39"/>
      <c r="HUK426" s="39"/>
      <c r="HUL426" s="39"/>
      <c r="HUM426" s="39"/>
      <c r="HUN426" s="39"/>
      <c r="HUO426" s="39"/>
      <c r="HUP426" s="39"/>
      <c r="HUQ426" s="39"/>
      <c r="HUR426" s="39"/>
      <c r="HUS426" s="39"/>
      <c r="HUT426" s="39"/>
      <c r="HUU426" s="39"/>
      <c r="HUV426" s="39"/>
      <c r="HUW426" s="39"/>
      <c r="HUX426" s="39"/>
      <c r="HUY426" s="39"/>
      <c r="HUZ426" s="39"/>
      <c r="HVA426" s="39"/>
      <c r="HVB426" s="39"/>
      <c r="HVC426" s="39"/>
      <c r="HVD426" s="39"/>
      <c r="HVE426" s="39"/>
      <c r="HVF426" s="39"/>
      <c r="HVG426" s="39"/>
      <c r="HVH426" s="39"/>
      <c r="HVI426" s="39"/>
      <c r="HVJ426" s="39"/>
      <c r="HVK426" s="39"/>
      <c r="HVL426" s="39"/>
      <c r="HVM426" s="39"/>
      <c r="HVN426" s="39"/>
      <c r="HVO426" s="39"/>
      <c r="HVP426" s="39"/>
      <c r="HVQ426" s="39"/>
      <c r="HVR426" s="39"/>
      <c r="HVS426" s="39"/>
      <c r="HVT426" s="39"/>
      <c r="HVU426" s="39"/>
      <c r="HVV426" s="39"/>
      <c r="HVW426" s="39"/>
      <c r="HVX426" s="39"/>
      <c r="HVY426" s="39"/>
      <c r="HVZ426" s="39"/>
      <c r="HWA426" s="39"/>
      <c r="HWB426" s="39"/>
      <c r="HWC426" s="39"/>
      <c r="HWD426" s="39"/>
      <c r="HWE426" s="39"/>
      <c r="HWF426" s="39"/>
      <c r="HWG426" s="39"/>
      <c r="HWH426" s="39"/>
      <c r="HWI426" s="39"/>
      <c r="HWJ426" s="39"/>
      <c r="HWK426" s="39"/>
      <c r="HWL426" s="39"/>
      <c r="HWM426" s="39"/>
      <c r="HWN426" s="39"/>
      <c r="HWO426" s="39"/>
      <c r="HWP426" s="39"/>
      <c r="HWQ426" s="39"/>
      <c r="HWR426" s="39"/>
      <c r="HWS426" s="39"/>
      <c r="HWT426" s="39"/>
      <c r="HWU426" s="39"/>
      <c r="HWV426" s="39"/>
      <c r="HWW426" s="39"/>
      <c r="HWX426" s="39"/>
      <c r="HWY426" s="39"/>
      <c r="HWZ426" s="39"/>
      <c r="HXA426" s="39"/>
      <c r="HXB426" s="39"/>
      <c r="HXC426" s="39"/>
      <c r="HXD426" s="39"/>
      <c r="HXE426" s="39"/>
      <c r="HXF426" s="39"/>
      <c r="HXG426" s="39"/>
      <c r="HXH426" s="39"/>
      <c r="HXI426" s="39"/>
      <c r="HXJ426" s="39"/>
      <c r="HXK426" s="39"/>
      <c r="HXL426" s="39"/>
      <c r="HXM426" s="39"/>
      <c r="HXN426" s="39"/>
      <c r="HXO426" s="39"/>
      <c r="HXP426" s="39"/>
      <c r="HXQ426" s="39"/>
      <c r="HXR426" s="39"/>
      <c r="HXS426" s="39"/>
      <c r="HXT426" s="39"/>
      <c r="HXU426" s="39"/>
      <c r="HXV426" s="39"/>
      <c r="HXW426" s="39"/>
      <c r="HXX426" s="39"/>
      <c r="HXY426" s="39"/>
      <c r="HXZ426" s="39"/>
      <c r="HYA426" s="39"/>
      <c r="HYB426" s="39"/>
      <c r="HYC426" s="39"/>
      <c r="HYD426" s="39"/>
      <c r="HYE426" s="39"/>
      <c r="HYF426" s="39"/>
      <c r="HYG426" s="39"/>
      <c r="HYH426" s="39"/>
      <c r="HYI426" s="39"/>
      <c r="HYJ426" s="39"/>
      <c r="HYK426" s="39"/>
      <c r="HYL426" s="39"/>
      <c r="HYM426" s="39"/>
      <c r="HYN426" s="39"/>
      <c r="HYO426" s="39"/>
      <c r="HYP426" s="39"/>
      <c r="HYQ426" s="39"/>
      <c r="HYR426" s="39"/>
      <c r="HYS426" s="39"/>
      <c r="HYT426" s="39"/>
      <c r="HYU426" s="39"/>
      <c r="HYV426" s="39"/>
      <c r="HYW426" s="39"/>
      <c r="HYX426" s="39"/>
      <c r="HYY426" s="39"/>
      <c r="HYZ426" s="39"/>
      <c r="HZA426" s="39"/>
      <c r="HZB426" s="39"/>
      <c r="HZC426" s="39"/>
      <c r="HZD426" s="39"/>
      <c r="HZE426" s="39"/>
      <c r="HZF426" s="39"/>
      <c r="HZG426" s="39"/>
      <c r="HZH426" s="39"/>
      <c r="HZI426" s="39"/>
      <c r="HZJ426" s="39"/>
      <c r="HZK426" s="39"/>
      <c r="HZL426" s="39"/>
      <c r="HZM426" s="39"/>
      <c r="HZN426" s="39"/>
      <c r="HZO426" s="39"/>
      <c r="HZP426" s="39"/>
      <c r="HZQ426" s="39"/>
      <c r="HZR426" s="39"/>
      <c r="HZS426" s="39"/>
      <c r="HZT426" s="39"/>
      <c r="HZU426" s="39"/>
      <c r="HZV426" s="39"/>
      <c r="HZW426" s="39"/>
      <c r="HZX426" s="39"/>
      <c r="HZY426" s="39"/>
      <c r="HZZ426" s="39"/>
      <c r="IAA426" s="39"/>
      <c r="IAB426" s="39"/>
      <c r="IAC426" s="39"/>
      <c r="IAD426" s="39"/>
      <c r="IAE426" s="39"/>
      <c r="IAF426" s="39"/>
      <c r="IAG426" s="39"/>
      <c r="IAH426" s="39"/>
      <c r="IAI426" s="39"/>
      <c r="IAJ426" s="39"/>
      <c r="IAK426" s="39"/>
      <c r="IAL426" s="39"/>
      <c r="IAM426" s="39"/>
      <c r="IAN426" s="39"/>
      <c r="IAO426" s="39"/>
      <c r="IAP426" s="39"/>
      <c r="IAQ426" s="39"/>
      <c r="IAR426" s="39"/>
      <c r="IAS426" s="39"/>
      <c r="IAT426" s="39"/>
      <c r="IAU426" s="39"/>
      <c r="IAV426" s="39"/>
      <c r="IAW426" s="39"/>
      <c r="IAX426" s="39"/>
      <c r="IAY426" s="39"/>
      <c r="IAZ426" s="39"/>
      <c r="IBA426" s="39"/>
      <c r="IBB426" s="39"/>
      <c r="IBC426" s="39"/>
      <c r="IBD426" s="39"/>
      <c r="IBE426" s="39"/>
      <c r="IBF426" s="39"/>
      <c r="IBG426" s="39"/>
      <c r="IBH426" s="39"/>
      <c r="IBI426" s="39"/>
      <c r="IBJ426" s="39"/>
      <c r="IBK426" s="39"/>
      <c r="IBL426" s="39"/>
      <c r="IBM426" s="39"/>
      <c r="IBN426" s="39"/>
      <c r="IBO426" s="39"/>
      <c r="IBP426" s="39"/>
      <c r="IBQ426" s="39"/>
      <c r="IBR426" s="39"/>
      <c r="IBS426" s="39"/>
      <c r="IBT426" s="39"/>
      <c r="IBU426" s="39"/>
      <c r="IBV426" s="39"/>
      <c r="IBW426" s="39"/>
      <c r="IBX426" s="39"/>
      <c r="IBY426" s="39"/>
      <c r="IBZ426" s="39"/>
      <c r="ICA426" s="39"/>
      <c r="ICB426" s="39"/>
      <c r="ICC426" s="39"/>
      <c r="ICD426" s="39"/>
      <c r="ICE426" s="39"/>
      <c r="ICF426" s="39"/>
      <c r="ICG426" s="39"/>
      <c r="ICH426" s="39"/>
      <c r="ICI426" s="39"/>
      <c r="ICJ426" s="39"/>
      <c r="ICK426" s="39"/>
      <c r="ICL426" s="39"/>
      <c r="ICM426" s="39"/>
      <c r="ICN426" s="39"/>
      <c r="ICO426" s="39"/>
      <c r="ICP426" s="39"/>
      <c r="ICQ426" s="39"/>
      <c r="ICR426" s="39"/>
      <c r="ICS426" s="39"/>
      <c r="ICT426" s="39"/>
      <c r="ICU426" s="39"/>
      <c r="ICV426" s="39"/>
      <c r="ICW426" s="39"/>
      <c r="ICX426" s="39"/>
      <c r="ICY426" s="39"/>
      <c r="ICZ426" s="39"/>
      <c r="IDA426" s="39"/>
      <c r="IDB426" s="39"/>
      <c r="IDC426" s="39"/>
      <c r="IDD426" s="39"/>
      <c r="IDE426" s="39"/>
      <c r="IDF426" s="39"/>
      <c r="IDG426" s="39"/>
      <c r="IDH426" s="39"/>
      <c r="IDI426" s="39"/>
      <c r="IDJ426" s="39"/>
      <c r="IDK426" s="39"/>
      <c r="IDL426" s="39"/>
      <c r="IDM426" s="39"/>
      <c r="IDN426" s="39"/>
      <c r="IDO426" s="39"/>
      <c r="IDP426" s="39"/>
      <c r="IDQ426" s="39"/>
      <c r="IDR426" s="39"/>
      <c r="IDS426" s="39"/>
      <c r="IDT426" s="39"/>
      <c r="IDU426" s="39"/>
      <c r="IDV426" s="39"/>
      <c r="IDW426" s="39"/>
      <c r="IDX426" s="39"/>
      <c r="IDY426" s="39"/>
      <c r="IDZ426" s="39"/>
      <c r="IEA426" s="39"/>
      <c r="IEB426" s="39"/>
      <c r="IEC426" s="39"/>
      <c r="IED426" s="39"/>
      <c r="IEE426" s="39"/>
      <c r="IEF426" s="39"/>
      <c r="IEG426" s="39"/>
      <c r="IEH426" s="39"/>
      <c r="IEI426" s="39"/>
      <c r="IEJ426" s="39"/>
      <c r="IEK426" s="39"/>
      <c r="IEL426" s="39"/>
      <c r="IEM426" s="39"/>
      <c r="IEN426" s="39"/>
      <c r="IEO426" s="39"/>
      <c r="IEP426" s="39"/>
      <c r="IEQ426" s="39"/>
      <c r="IER426" s="39"/>
      <c r="IES426" s="39"/>
      <c r="IET426" s="39"/>
      <c r="IEU426" s="39"/>
      <c r="IEV426" s="39"/>
      <c r="IEW426" s="39"/>
      <c r="IEX426" s="39"/>
      <c r="IEY426" s="39"/>
      <c r="IEZ426" s="39"/>
      <c r="IFA426" s="39"/>
      <c r="IFB426" s="39"/>
      <c r="IFC426" s="39"/>
      <c r="IFD426" s="39"/>
      <c r="IFE426" s="39"/>
      <c r="IFF426" s="39"/>
      <c r="IFG426" s="39"/>
      <c r="IFH426" s="39"/>
      <c r="IFI426" s="39"/>
      <c r="IFJ426" s="39"/>
      <c r="IFK426" s="39"/>
      <c r="IFL426" s="39"/>
      <c r="IFM426" s="39"/>
      <c r="IFN426" s="39"/>
      <c r="IFO426" s="39"/>
      <c r="IFP426" s="39"/>
      <c r="IFQ426" s="39"/>
      <c r="IFR426" s="39"/>
      <c r="IFS426" s="39"/>
      <c r="IFT426" s="39"/>
      <c r="IFU426" s="39"/>
      <c r="IFV426" s="39"/>
      <c r="IFW426" s="39"/>
      <c r="IFX426" s="39"/>
      <c r="IFY426" s="39"/>
      <c r="IFZ426" s="39"/>
      <c r="IGA426" s="39"/>
      <c r="IGB426" s="39"/>
      <c r="IGC426" s="39"/>
      <c r="IGD426" s="39"/>
      <c r="IGE426" s="39"/>
      <c r="IGF426" s="39"/>
      <c r="IGG426" s="39"/>
      <c r="IGH426" s="39"/>
      <c r="IGI426" s="39"/>
      <c r="IGJ426" s="39"/>
      <c r="IGK426" s="39"/>
      <c r="IGL426" s="39"/>
      <c r="IGM426" s="39"/>
      <c r="IGN426" s="39"/>
      <c r="IGO426" s="39"/>
      <c r="IGP426" s="39"/>
      <c r="IGQ426" s="39"/>
      <c r="IGR426" s="39"/>
      <c r="IGS426" s="39"/>
      <c r="IGT426" s="39"/>
      <c r="IGU426" s="39"/>
      <c r="IGV426" s="39"/>
      <c r="IGW426" s="39"/>
      <c r="IGX426" s="39"/>
      <c r="IGY426" s="39"/>
      <c r="IGZ426" s="39"/>
      <c r="IHA426" s="39"/>
      <c r="IHB426" s="39"/>
      <c r="IHC426" s="39"/>
      <c r="IHD426" s="39"/>
      <c r="IHE426" s="39"/>
      <c r="IHF426" s="39"/>
      <c r="IHG426" s="39"/>
      <c r="IHH426" s="39"/>
      <c r="IHI426" s="39"/>
      <c r="IHJ426" s="39"/>
      <c r="IHK426" s="39"/>
      <c r="IHL426" s="39"/>
      <c r="IHM426" s="39"/>
      <c r="IHN426" s="39"/>
      <c r="IHO426" s="39"/>
      <c r="IHP426" s="39"/>
      <c r="IHQ426" s="39"/>
      <c r="IHR426" s="39"/>
      <c r="IHS426" s="39"/>
      <c r="IHT426" s="39"/>
      <c r="IHU426" s="39"/>
      <c r="IHV426" s="39"/>
      <c r="IHW426" s="39"/>
      <c r="IHX426" s="39"/>
      <c r="IHY426" s="39"/>
      <c r="IHZ426" s="39"/>
      <c r="IIA426" s="39"/>
      <c r="IIB426" s="39"/>
      <c r="IIC426" s="39"/>
      <c r="IID426" s="39"/>
      <c r="IIE426" s="39"/>
      <c r="IIF426" s="39"/>
      <c r="IIG426" s="39"/>
      <c r="IIH426" s="39"/>
      <c r="III426" s="39"/>
      <c r="IIJ426" s="39"/>
      <c r="IIK426" s="39"/>
      <c r="IIL426" s="39"/>
      <c r="IIM426" s="39"/>
      <c r="IIN426" s="39"/>
      <c r="IIO426" s="39"/>
      <c r="IIP426" s="39"/>
      <c r="IIQ426" s="39"/>
      <c r="IIR426" s="39"/>
      <c r="IIS426" s="39"/>
      <c r="IIT426" s="39"/>
      <c r="IIU426" s="39"/>
      <c r="IIV426" s="39"/>
      <c r="IIW426" s="39"/>
      <c r="IIX426" s="39"/>
      <c r="IIY426" s="39"/>
      <c r="IIZ426" s="39"/>
      <c r="IJA426" s="39"/>
      <c r="IJB426" s="39"/>
      <c r="IJC426" s="39"/>
      <c r="IJD426" s="39"/>
      <c r="IJE426" s="39"/>
      <c r="IJF426" s="39"/>
      <c r="IJG426" s="39"/>
      <c r="IJH426" s="39"/>
      <c r="IJI426" s="39"/>
      <c r="IJJ426" s="39"/>
      <c r="IJK426" s="39"/>
      <c r="IJL426" s="39"/>
      <c r="IJM426" s="39"/>
      <c r="IJN426" s="39"/>
      <c r="IJO426" s="39"/>
      <c r="IJP426" s="39"/>
      <c r="IJQ426" s="39"/>
      <c r="IJR426" s="39"/>
      <c r="IJS426" s="39"/>
      <c r="IJT426" s="39"/>
      <c r="IJU426" s="39"/>
      <c r="IJV426" s="39"/>
      <c r="IJW426" s="39"/>
      <c r="IJX426" s="39"/>
      <c r="IJY426" s="39"/>
      <c r="IJZ426" s="39"/>
      <c r="IKA426" s="39"/>
      <c r="IKB426" s="39"/>
      <c r="IKC426" s="39"/>
      <c r="IKD426" s="39"/>
      <c r="IKE426" s="39"/>
      <c r="IKF426" s="39"/>
      <c r="IKG426" s="39"/>
      <c r="IKH426" s="39"/>
      <c r="IKI426" s="39"/>
      <c r="IKJ426" s="39"/>
      <c r="IKK426" s="39"/>
      <c r="IKL426" s="39"/>
      <c r="IKM426" s="39"/>
      <c r="IKN426" s="39"/>
      <c r="IKO426" s="39"/>
      <c r="IKP426" s="39"/>
      <c r="IKQ426" s="39"/>
      <c r="IKR426" s="39"/>
      <c r="IKS426" s="39"/>
      <c r="IKT426" s="39"/>
      <c r="IKU426" s="39"/>
      <c r="IKV426" s="39"/>
      <c r="IKW426" s="39"/>
      <c r="IKX426" s="39"/>
      <c r="IKY426" s="39"/>
      <c r="IKZ426" s="39"/>
      <c r="ILA426" s="39"/>
      <c r="ILB426" s="39"/>
      <c r="ILC426" s="39"/>
      <c r="ILD426" s="39"/>
      <c r="ILE426" s="39"/>
      <c r="ILF426" s="39"/>
      <c r="ILG426" s="39"/>
      <c r="ILH426" s="39"/>
      <c r="ILI426" s="39"/>
      <c r="ILJ426" s="39"/>
      <c r="ILK426" s="39"/>
      <c r="ILL426" s="39"/>
      <c r="ILM426" s="39"/>
      <c r="ILN426" s="39"/>
      <c r="ILO426" s="39"/>
      <c r="ILP426" s="39"/>
      <c r="ILQ426" s="39"/>
      <c r="ILR426" s="39"/>
      <c r="ILS426" s="39"/>
      <c r="ILT426" s="39"/>
      <c r="ILU426" s="39"/>
      <c r="ILV426" s="39"/>
      <c r="ILW426" s="39"/>
      <c r="ILX426" s="39"/>
      <c r="ILY426" s="39"/>
      <c r="ILZ426" s="39"/>
      <c r="IMA426" s="39"/>
      <c r="IMB426" s="39"/>
      <c r="IMC426" s="39"/>
      <c r="IMD426" s="39"/>
      <c r="IME426" s="39"/>
      <c r="IMF426" s="39"/>
      <c r="IMG426" s="39"/>
      <c r="IMH426" s="39"/>
      <c r="IMI426" s="39"/>
      <c r="IMJ426" s="39"/>
      <c r="IMK426" s="39"/>
      <c r="IML426" s="39"/>
      <c r="IMM426" s="39"/>
      <c r="IMN426" s="39"/>
      <c r="IMO426" s="39"/>
      <c r="IMP426" s="39"/>
      <c r="IMQ426" s="39"/>
      <c r="IMR426" s="39"/>
      <c r="IMS426" s="39"/>
      <c r="IMT426" s="39"/>
      <c r="IMU426" s="39"/>
      <c r="IMV426" s="39"/>
      <c r="IMW426" s="39"/>
      <c r="IMX426" s="39"/>
      <c r="IMY426" s="39"/>
      <c r="IMZ426" s="39"/>
      <c r="INA426" s="39"/>
      <c r="INB426" s="39"/>
      <c r="INC426" s="39"/>
      <c r="IND426" s="39"/>
      <c r="INE426" s="39"/>
      <c r="INF426" s="39"/>
      <c r="ING426" s="39"/>
      <c r="INH426" s="39"/>
      <c r="INI426" s="39"/>
      <c r="INJ426" s="39"/>
      <c r="INK426" s="39"/>
      <c r="INL426" s="39"/>
      <c r="INM426" s="39"/>
      <c r="INN426" s="39"/>
      <c r="INO426" s="39"/>
      <c r="INP426" s="39"/>
      <c r="INQ426" s="39"/>
      <c r="INR426" s="39"/>
      <c r="INS426" s="39"/>
      <c r="INT426" s="39"/>
      <c r="INU426" s="39"/>
      <c r="INV426" s="39"/>
      <c r="INW426" s="39"/>
      <c r="INX426" s="39"/>
      <c r="INY426" s="39"/>
      <c r="INZ426" s="39"/>
      <c r="IOA426" s="39"/>
      <c r="IOB426" s="39"/>
      <c r="IOC426" s="39"/>
      <c r="IOD426" s="39"/>
      <c r="IOE426" s="39"/>
      <c r="IOF426" s="39"/>
      <c r="IOG426" s="39"/>
      <c r="IOH426" s="39"/>
      <c r="IOI426" s="39"/>
      <c r="IOJ426" s="39"/>
      <c r="IOK426" s="39"/>
      <c r="IOL426" s="39"/>
      <c r="IOM426" s="39"/>
      <c r="ION426" s="39"/>
      <c r="IOO426" s="39"/>
      <c r="IOP426" s="39"/>
      <c r="IOQ426" s="39"/>
      <c r="IOR426" s="39"/>
      <c r="IOS426" s="39"/>
      <c r="IOT426" s="39"/>
      <c r="IOU426" s="39"/>
      <c r="IOV426" s="39"/>
      <c r="IOW426" s="39"/>
      <c r="IOX426" s="39"/>
      <c r="IOY426" s="39"/>
      <c r="IOZ426" s="39"/>
      <c r="IPA426" s="39"/>
      <c r="IPB426" s="39"/>
      <c r="IPC426" s="39"/>
      <c r="IPD426" s="39"/>
      <c r="IPE426" s="39"/>
      <c r="IPF426" s="39"/>
      <c r="IPG426" s="39"/>
      <c r="IPH426" s="39"/>
      <c r="IPI426" s="39"/>
      <c r="IPJ426" s="39"/>
      <c r="IPK426" s="39"/>
      <c r="IPL426" s="39"/>
      <c r="IPM426" s="39"/>
      <c r="IPN426" s="39"/>
      <c r="IPO426" s="39"/>
      <c r="IPP426" s="39"/>
      <c r="IPQ426" s="39"/>
      <c r="IPR426" s="39"/>
      <c r="IPS426" s="39"/>
      <c r="IPT426" s="39"/>
      <c r="IPU426" s="39"/>
      <c r="IPV426" s="39"/>
      <c r="IPW426" s="39"/>
      <c r="IPX426" s="39"/>
      <c r="IPY426" s="39"/>
      <c r="IPZ426" s="39"/>
      <c r="IQA426" s="39"/>
      <c r="IQB426" s="39"/>
      <c r="IQC426" s="39"/>
      <c r="IQD426" s="39"/>
      <c r="IQE426" s="39"/>
      <c r="IQF426" s="39"/>
      <c r="IQG426" s="39"/>
      <c r="IQH426" s="39"/>
      <c r="IQI426" s="39"/>
      <c r="IQJ426" s="39"/>
      <c r="IQK426" s="39"/>
      <c r="IQL426" s="39"/>
      <c r="IQM426" s="39"/>
      <c r="IQN426" s="39"/>
      <c r="IQO426" s="39"/>
      <c r="IQP426" s="39"/>
      <c r="IQQ426" s="39"/>
      <c r="IQR426" s="39"/>
      <c r="IQS426" s="39"/>
      <c r="IQT426" s="39"/>
      <c r="IQU426" s="39"/>
      <c r="IQV426" s="39"/>
      <c r="IQW426" s="39"/>
      <c r="IQX426" s="39"/>
      <c r="IQY426" s="39"/>
      <c r="IQZ426" s="39"/>
      <c r="IRA426" s="39"/>
      <c r="IRB426" s="39"/>
      <c r="IRC426" s="39"/>
      <c r="IRD426" s="39"/>
      <c r="IRE426" s="39"/>
      <c r="IRF426" s="39"/>
      <c r="IRG426" s="39"/>
      <c r="IRH426" s="39"/>
      <c r="IRI426" s="39"/>
      <c r="IRJ426" s="39"/>
      <c r="IRK426" s="39"/>
      <c r="IRL426" s="39"/>
      <c r="IRM426" s="39"/>
      <c r="IRN426" s="39"/>
      <c r="IRO426" s="39"/>
      <c r="IRP426" s="39"/>
      <c r="IRQ426" s="39"/>
      <c r="IRR426" s="39"/>
      <c r="IRS426" s="39"/>
      <c r="IRT426" s="39"/>
      <c r="IRU426" s="39"/>
      <c r="IRV426" s="39"/>
      <c r="IRW426" s="39"/>
      <c r="IRX426" s="39"/>
      <c r="IRY426" s="39"/>
      <c r="IRZ426" s="39"/>
      <c r="ISA426" s="39"/>
      <c r="ISB426" s="39"/>
      <c r="ISC426" s="39"/>
      <c r="ISD426" s="39"/>
      <c r="ISE426" s="39"/>
      <c r="ISF426" s="39"/>
      <c r="ISG426" s="39"/>
      <c r="ISH426" s="39"/>
      <c r="ISI426" s="39"/>
      <c r="ISJ426" s="39"/>
      <c r="ISK426" s="39"/>
      <c r="ISL426" s="39"/>
      <c r="ISM426" s="39"/>
      <c r="ISN426" s="39"/>
      <c r="ISO426" s="39"/>
      <c r="ISP426" s="39"/>
      <c r="ISQ426" s="39"/>
      <c r="ISR426" s="39"/>
      <c r="ISS426" s="39"/>
      <c r="IST426" s="39"/>
      <c r="ISU426" s="39"/>
      <c r="ISV426" s="39"/>
      <c r="ISW426" s="39"/>
      <c r="ISX426" s="39"/>
      <c r="ISY426" s="39"/>
      <c r="ISZ426" s="39"/>
      <c r="ITA426" s="39"/>
      <c r="ITB426" s="39"/>
      <c r="ITC426" s="39"/>
      <c r="ITD426" s="39"/>
      <c r="ITE426" s="39"/>
      <c r="ITF426" s="39"/>
      <c r="ITG426" s="39"/>
      <c r="ITH426" s="39"/>
      <c r="ITI426" s="39"/>
      <c r="ITJ426" s="39"/>
      <c r="ITK426" s="39"/>
      <c r="ITL426" s="39"/>
      <c r="ITM426" s="39"/>
      <c r="ITN426" s="39"/>
      <c r="ITO426" s="39"/>
      <c r="ITP426" s="39"/>
      <c r="ITQ426" s="39"/>
      <c r="ITR426" s="39"/>
      <c r="ITS426" s="39"/>
      <c r="ITT426" s="39"/>
      <c r="ITU426" s="39"/>
      <c r="ITV426" s="39"/>
      <c r="ITW426" s="39"/>
      <c r="ITX426" s="39"/>
      <c r="ITY426" s="39"/>
      <c r="ITZ426" s="39"/>
      <c r="IUA426" s="39"/>
      <c r="IUB426" s="39"/>
      <c r="IUC426" s="39"/>
      <c r="IUD426" s="39"/>
      <c r="IUE426" s="39"/>
      <c r="IUF426" s="39"/>
      <c r="IUG426" s="39"/>
      <c r="IUH426" s="39"/>
      <c r="IUI426" s="39"/>
      <c r="IUJ426" s="39"/>
      <c r="IUK426" s="39"/>
      <c r="IUL426" s="39"/>
      <c r="IUM426" s="39"/>
      <c r="IUN426" s="39"/>
      <c r="IUO426" s="39"/>
      <c r="IUP426" s="39"/>
      <c r="IUQ426" s="39"/>
      <c r="IUR426" s="39"/>
      <c r="IUS426" s="39"/>
      <c r="IUT426" s="39"/>
      <c r="IUU426" s="39"/>
      <c r="IUV426" s="39"/>
      <c r="IUW426" s="39"/>
      <c r="IUX426" s="39"/>
      <c r="IUY426" s="39"/>
      <c r="IUZ426" s="39"/>
      <c r="IVA426" s="39"/>
      <c r="IVB426" s="39"/>
      <c r="IVC426" s="39"/>
      <c r="IVD426" s="39"/>
      <c r="IVE426" s="39"/>
      <c r="IVF426" s="39"/>
      <c r="IVG426" s="39"/>
      <c r="IVH426" s="39"/>
      <c r="IVI426" s="39"/>
      <c r="IVJ426" s="39"/>
      <c r="IVK426" s="39"/>
      <c r="IVL426" s="39"/>
      <c r="IVM426" s="39"/>
      <c r="IVN426" s="39"/>
      <c r="IVO426" s="39"/>
      <c r="IVP426" s="39"/>
      <c r="IVQ426" s="39"/>
      <c r="IVR426" s="39"/>
      <c r="IVS426" s="39"/>
      <c r="IVT426" s="39"/>
      <c r="IVU426" s="39"/>
      <c r="IVV426" s="39"/>
      <c r="IVW426" s="39"/>
      <c r="IVX426" s="39"/>
      <c r="IVY426" s="39"/>
      <c r="IVZ426" s="39"/>
      <c r="IWA426" s="39"/>
      <c r="IWB426" s="39"/>
      <c r="IWC426" s="39"/>
      <c r="IWD426" s="39"/>
      <c r="IWE426" s="39"/>
      <c r="IWF426" s="39"/>
      <c r="IWG426" s="39"/>
      <c r="IWH426" s="39"/>
      <c r="IWI426" s="39"/>
      <c r="IWJ426" s="39"/>
      <c r="IWK426" s="39"/>
      <c r="IWL426" s="39"/>
      <c r="IWM426" s="39"/>
      <c r="IWN426" s="39"/>
      <c r="IWO426" s="39"/>
      <c r="IWP426" s="39"/>
      <c r="IWQ426" s="39"/>
      <c r="IWR426" s="39"/>
      <c r="IWS426" s="39"/>
      <c r="IWT426" s="39"/>
      <c r="IWU426" s="39"/>
      <c r="IWV426" s="39"/>
      <c r="IWW426" s="39"/>
      <c r="IWX426" s="39"/>
      <c r="IWY426" s="39"/>
      <c r="IWZ426" s="39"/>
      <c r="IXA426" s="39"/>
      <c r="IXB426" s="39"/>
      <c r="IXC426" s="39"/>
      <c r="IXD426" s="39"/>
      <c r="IXE426" s="39"/>
      <c r="IXF426" s="39"/>
      <c r="IXG426" s="39"/>
      <c r="IXH426" s="39"/>
      <c r="IXI426" s="39"/>
      <c r="IXJ426" s="39"/>
      <c r="IXK426" s="39"/>
      <c r="IXL426" s="39"/>
      <c r="IXM426" s="39"/>
      <c r="IXN426" s="39"/>
      <c r="IXO426" s="39"/>
      <c r="IXP426" s="39"/>
      <c r="IXQ426" s="39"/>
      <c r="IXR426" s="39"/>
      <c r="IXS426" s="39"/>
      <c r="IXT426" s="39"/>
      <c r="IXU426" s="39"/>
      <c r="IXV426" s="39"/>
      <c r="IXW426" s="39"/>
      <c r="IXX426" s="39"/>
      <c r="IXY426" s="39"/>
      <c r="IXZ426" s="39"/>
      <c r="IYA426" s="39"/>
      <c r="IYB426" s="39"/>
      <c r="IYC426" s="39"/>
      <c r="IYD426" s="39"/>
      <c r="IYE426" s="39"/>
      <c r="IYF426" s="39"/>
      <c r="IYG426" s="39"/>
      <c r="IYH426" s="39"/>
      <c r="IYI426" s="39"/>
      <c r="IYJ426" s="39"/>
      <c r="IYK426" s="39"/>
      <c r="IYL426" s="39"/>
      <c r="IYM426" s="39"/>
      <c r="IYN426" s="39"/>
      <c r="IYO426" s="39"/>
      <c r="IYP426" s="39"/>
      <c r="IYQ426" s="39"/>
      <c r="IYR426" s="39"/>
      <c r="IYS426" s="39"/>
      <c r="IYT426" s="39"/>
      <c r="IYU426" s="39"/>
      <c r="IYV426" s="39"/>
      <c r="IYW426" s="39"/>
      <c r="IYX426" s="39"/>
      <c r="IYY426" s="39"/>
      <c r="IYZ426" s="39"/>
      <c r="IZA426" s="39"/>
      <c r="IZB426" s="39"/>
      <c r="IZC426" s="39"/>
      <c r="IZD426" s="39"/>
      <c r="IZE426" s="39"/>
      <c r="IZF426" s="39"/>
      <c r="IZG426" s="39"/>
      <c r="IZH426" s="39"/>
      <c r="IZI426" s="39"/>
      <c r="IZJ426" s="39"/>
      <c r="IZK426" s="39"/>
      <c r="IZL426" s="39"/>
      <c r="IZM426" s="39"/>
      <c r="IZN426" s="39"/>
      <c r="IZO426" s="39"/>
      <c r="IZP426" s="39"/>
      <c r="IZQ426" s="39"/>
      <c r="IZR426" s="39"/>
      <c r="IZS426" s="39"/>
      <c r="IZT426" s="39"/>
      <c r="IZU426" s="39"/>
      <c r="IZV426" s="39"/>
      <c r="IZW426" s="39"/>
      <c r="IZX426" s="39"/>
      <c r="IZY426" s="39"/>
      <c r="IZZ426" s="39"/>
      <c r="JAA426" s="39"/>
      <c r="JAB426" s="39"/>
      <c r="JAC426" s="39"/>
      <c r="JAD426" s="39"/>
      <c r="JAE426" s="39"/>
      <c r="JAF426" s="39"/>
      <c r="JAG426" s="39"/>
      <c r="JAH426" s="39"/>
      <c r="JAI426" s="39"/>
      <c r="JAJ426" s="39"/>
      <c r="JAK426" s="39"/>
      <c r="JAL426" s="39"/>
      <c r="JAM426" s="39"/>
      <c r="JAN426" s="39"/>
      <c r="JAO426" s="39"/>
      <c r="JAP426" s="39"/>
      <c r="JAQ426" s="39"/>
      <c r="JAR426" s="39"/>
      <c r="JAS426" s="39"/>
      <c r="JAT426" s="39"/>
      <c r="JAU426" s="39"/>
      <c r="JAV426" s="39"/>
      <c r="JAW426" s="39"/>
      <c r="JAX426" s="39"/>
      <c r="JAY426" s="39"/>
      <c r="JAZ426" s="39"/>
      <c r="JBA426" s="39"/>
      <c r="JBB426" s="39"/>
      <c r="JBC426" s="39"/>
      <c r="JBD426" s="39"/>
      <c r="JBE426" s="39"/>
      <c r="JBF426" s="39"/>
      <c r="JBG426" s="39"/>
      <c r="JBH426" s="39"/>
      <c r="JBI426" s="39"/>
      <c r="JBJ426" s="39"/>
      <c r="JBK426" s="39"/>
      <c r="JBL426" s="39"/>
      <c r="JBM426" s="39"/>
      <c r="JBN426" s="39"/>
      <c r="JBO426" s="39"/>
      <c r="JBP426" s="39"/>
      <c r="JBQ426" s="39"/>
      <c r="JBR426" s="39"/>
      <c r="JBS426" s="39"/>
      <c r="JBT426" s="39"/>
      <c r="JBU426" s="39"/>
      <c r="JBV426" s="39"/>
      <c r="JBW426" s="39"/>
      <c r="JBX426" s="39"/>
      <c r="JBY426" s="39"/>
      <c r="JBZ426" s="39"/>
      <c r="JCA426" s="39"/>
      <c r="JCB426" s="39"/>
      <c r="JCC426" s="39"/>
      <c r="JCD426" s="39"/>
      <c r="JCE426" s="39"/>
      <c r="JCF426" s="39"/>
      <c r="JCG426" s="39"/>
      <c r="JCH426" s="39"/>
      <c r="JCI426" s="39"/>
      <c r="JCJ426" s="39"/>
      <c r="JCK426" s="39"/>
      <c r="JCL426" s="39"/>
      <c r="JCM426" s="39"/>
      <c r="JCN426" s="39"/>
      <c r="JCO426" s="39"/>
      <c r="JCP426" s="39"/>
      <c r="JCQ426" s="39"/>
      <c r="JCR426" s="39"/>
      <c r="JCS426" s="39"/>
      <c r="JCT426" s="39"/>
      <c r="JCU426" s="39"/>
      <c r="JCV426" s="39"/>
      <c r="JCW426" s="39"/>
      <c r="JCX426" s="39"/>
      <c r="JCY426" s="39"/>
      <c r="JCZ426" s="39"/>
      <c r="JDA426" s="39"/>
      <c r="JDB426" s="39"/>
      <c r="JDC426" s="39"/>
      <c r="JDD426" s="39"/>
      <c r="JDE426" s="39"/>
      <c r="JDF426" s="39"/>
      <c r="JDG426" s="39"/>
      <c r="JDH426" s="39"/>
      <c r="JDI426" s="39"/>
      <c r="JDJ426" s="39"/>
      <c r="JDK426" s="39"/>
      <c r="JDL426" s="39"/>
      <c r="JDM426" s="39"/>
      <c r="JDN426" s="39"/>
      <c r="JDO426" s="39"/>
      <c r="JDP426" s="39"/>
      <c r="JDQ426" s="39"/>
      <c r="JDR426" s="39"/>
      <c r="JDS426" s="39"/>
      <c r="JDT426" s="39"/>
      <c r="JDU426" s="39"/>
      <c r="JDV426" s="39"/>
      <c r="JDW426" s="39"/>
      <c r="JDX426" s="39"/>
      <c r="JDY426" s="39"/>
      <c r="JDZ426" s="39"/>
      <c r="JEA426" s="39"/>
      <c r="JEB426" s="39"/>
      <c r="JEC426" s="39"/>
      <c r="JED426" s="39"/>
      <c r="JEE426" s="39"/>
      <c r="JEF426" s="39"/>
      <c r="JEG426" s="39"/>
      <c r="JEH426" s="39"/>
      <c r="JEI426" s="39"/>
      <c r="JEJ426" s="39"/>
      <c r="JEK426" s="39"/>
      <c r="JEL426" s="39"/>
      <c r="JEM426" s="39"/>
      <c r="JEN426" s="39"/>
      <c r="JEO426" s="39"/>
      <c r="JEP426" s="39"/>
      <c r="JEQ426" s="39"/>
      <c r="JER426" s="39"/>
      <c r="JES426" s="39"/>
      <c r="JET426" s="39"/>
      <c r="JEU426" s="39"/>
      <c r="JEV426" s="39"/>
      <c r="JEW426" s="39"/>
      <c r="JEX426" s="39"/>
      <c r="JEY426" s="39"/>
      <c r="JEZ426" s="39"/>
      <c r="JFA426" s="39"/>
      <c r="JFB426" s="39"/>
      <c r="JFC426" s="39"/>
      <c r="JFD426" s="39"/>
      <c r="JFE426" s="39"/>
      <c r="JFF426" s="39"/>
      <c r="JFG426" s="39"/>
      <c r="JFH426" s="39"/>
      <c r="JFI426" s="39"/>
      <c r="JFJ426" s="39"/>
      <c r="JFK426" s="39"/>
      <c r="JFL426" s="39"/>
      <c r="JFM426" s="39"/>
      <c r="JFN426" s="39"/>
      <c r="JFO426" s="39"/>
      <c r="JFP426" s="39"/>
      <c r="JFQ426" s="39"/>
      <c r="JFR426" s="39"/>
      <c r="JFS426" s="39"/>
      <c r="JFT426" s="39"/>
      <c r="JFU426" s="39"/>
      <c r="JFV426" s="39"/>
      <c r="JFW426" s="39"/>
      <c r="JFX426" s="39"/>
      <c r="JFY426" s="39"/>
      <c r="JFZ426" s="39"/>
      <c r="JGA426" s="39"/>
      <c r="JGB426" s="39"/>
      <c r="JGC426" s="39"/>
      <c r="JGD426" s="39"/>
      <c r="JGE426" s="39"/>
      <c r="JGF426" s="39"/>
      <c r="JGG426" s="39"/>
      <c r="JGH426" s="39"/>
      <c r="JGI426" s="39"/>
      <c r="JGJ426" s="39"/>
      <c r="JGK426" s="39"/>
      <c r="JGL426" s="39"/>
      <c r="JGM426" s="39"/>
      <c r="JGN426" s="39"/>
      <c r="JGO426" s="39"/>
      <c r="JGP426" s="39"/>
      <c r="JGQ426" s="39"/>
      <c r="JGR426" s="39"/>
      <c r="JGS426" s="39"/>
      <c r="JGT426" s="39"/>
      <c r="JGU426" s="39"/>
      <c r="JGV426" s="39"/>
      <c r="JGW426" s="39"/>
      <c r="JGX426" s="39"/>
      <c r="JGY426" s="39"/>
      <c r="JGZ426" s="39"/>
      <c r="JHA426" s="39"/>
      <c r="JHB426" s="39"/>
      <c r="JHC426" s="39"/>
      <c r="JHD426" s="39"/>
      <c r="JHE426" s="39"/>
      <c r="JHF426" s="39"/>
      <c r="JHG426" s="39"/>
      <c r="JHH426" s="39"/>
      <c r="JHI426" s="39"/>
      <c r="JHJ426" s="39"/>
      <c r="JHK426" s="39"/>
      <c r="JHL426" s="39"/>
      <c r="JHM426" s="39"/>
      <c r="JHN426" s="39"/>
      <c r="JHO426" s="39"/>
      <c r="JHP426" s="39"/>
      <c r="JHQ426" s="39"/>
      <c r="JHR426" s="39"/>
      <c r="JHS426" s="39"/>
      <c r="JHT426" s="39"/>
      <c r="JHU426" s="39"/>
      <c r="JHV426" s="39"/>
      <c r="JHW426" s="39"/>
      <c r="JHX426" s="39"/>
      <c r="JHY426" s="39"/>
      <c r="JHZ426" s="39"/>
      <c r="JIA426" s="39"/>
      <c r="JIB426" s="39"/>
      <c r="JIC426" s="39"/>
      <c r="JID426" s="39"/>
      <c r="JIE426" s="39"/>
      <c r="JIF426" s="39"/>
      <c r="JIG426" s="39"/>
      <c r="JIH426" s="39"/>
      <c r="JII426" s="39"/>
      <c r="JIJ426" s="39"/>
      <c r="JIK426" s="39"/>
      <c r="JIL426" s="39"/>
      <c r="JIM426" s="39"/>
      <c r="JIN426" s="39"/>
      <c r="JIO426" s="39"/>
      <c r="JIP426" s="39"/>
      <c r="JIQ426" s="39"/>
      <c r="JIR426" s="39"/>
      <c r="JIS426" s="39"/>
      <c r="JIT426" s="39"/>
      <c r="JIU426" s="39"/>
      <c r="JIV426" s="39"/>
      <c r="JIW426" s="39"/>
      <c r="JIX426" s="39"/>
      <c r="JIY426" s="39"/>
      <c r="JIZ426" s="39"/>
      <c r="JJA426" s="39"/>
      <c r="JJB426" s="39"/>
      <c r="JJC426" s="39"/>
      <c r="JJD426" s="39"/>
      <c r="JJE426" s="39"/>
      <c r="JJF426" s="39"/>
      <c r="JJG426" s="39"/>
      <c r="JJH426" s="39"/>
      <c r="JJI426" s="39"/>
      <c r="JJJ426" s="39"/>
      <c r="JJK426" s="39"/>
      <c r="JJL426" s="39"/>
      <c r="JJM426" s="39"/>
      <c r="JJN426" s="39"/>
      <c r="JJO426" s="39"/>
      <c r="JJP426" s="39"/>
      <c r="JJQ426" s="39"/>
      <c r="JJR426" s="39"/>
      <c r="JJS426" s="39"/>
      <c r="JJT426" s="39"/>
      <c r="JJU426" s="39"/>
      <c r="JJV426" s="39"/>
      <c r="JJW426" s="39"/>
      <c r="JJX426" s="39"/>
      <c r="JJY426" s="39"/>
      <c r="JJZ426" s="39"/>
      <c r="JKA426" s="39"/>
      <c r="JKB426" s="39"/>
      <c r="JKC426" s="39"/>
      <c r="JKD426" s="39"/>
      <c r="JKE426" s="39"/>
      <c r="JKF426" s="39"/>
      <c r="JKG426" s="39"/>
      <c r="JKH426" s="39"/>
      <c r="JKI426" s="39"/>
      <c r="JKJ426" s="39"/>
      <c r="JKK426" s="39"/>
      <c r="JKL426" s="39"/>
      <c r="JKM426" s="39"/>
      <c r="JKN426" s="39"/>
      <c r="JKO426" s="39"/>
      <c r="JKP426" s="39"/>
      <c r="JKQ426" s="39"/>
      <c r="JKR426" s="39"/>
      <c r="JKS426" s="39"/>
      <c r="JKT426" s="39"/>
      <c r="JKU426" s="39"/>
      <c r="JKV426" s="39"/>
      <c r="JKW426" s="39"/>
      <c r="JKX426" s="39"/>
      <c r="JKY426" s="39"/>
      <c r="JKZ426" s="39"/>
      <c r="JLA426" s="39"/>
      <c r="JLB426" s="39"/>
      <c r="JLC426" s="39"/>
      <c r="JLD426" s="39"/>
      <c r="JLE426" s="39"/>
      <c r="JLF426" s="39"/>
      <c r="JLG426" s="39"/>
      <c r="JLH426" s="39"/>
      <c r="JLI426" s="39"/>
      <c r="JLJ426" s="39"/>
      <c r="JLK426" s="39"/>
      <c r="JLL426" s="39"/>
      <c r="JLM426" s="39"/>
      <c r="JLN426" s="39"/>
      <c r="JLO426" s="39"/>
      <c r="JLP426" s="39"/>
      <c r="JLQ426" s="39"/>
      <c r="JLR426" s="39"/>
      <c r="JLS426" s="39"/>
      <c r="JLT426" s="39"/>
      <c r="JLU426" s="39"/>
      <c r="JLV426" s="39"/>
      <c r="JLW426" s="39"/>
      <c r="JLX426" s="39"/>
      <c r="JLY426" s="39"/>
      <c r="JLZ426" s="39"/>
      <c r="JMA426" s="39"/>
      <c r="JMB426" s="39"/>
      <c r="JMC426" s="39"/>
      <c r="JMD426" s="39"/>
      <c r="JME426" s="39"/>
      <c r="JMF426" s="39"/>
      <c r="JMG426" s="39"/>
      <c r="JMH426" s="39"/>
      <c r="JMI426" s="39"/>
      <c r="JMJ426" s="39"/>
      <c r="JMK426" s="39"/>
      <c r="JML426" s="39"/>
      <c r="JMM426" s="39"/>
      <c r="JMN426" s="39"/>
      <c r="JMO426" s="39"/>
      <c r="JMP426" s="39"/>
      <c r="JMQ426" s="39"/>
      <c r="JMR426" s="39"/>
      <c r="JMS426" s="39"/>
      <c r="JMT426" s="39"/>
      <c r="JMU426" s="39"/>
      <c r="JMV426" s="39"/>
      <c r="JMW426" s="39"/>
      <c r="JMX426" s="39"/>
      <c r="JMY426" s="39"/>
      <c r="JMZ426" s="39"/>
      <c r="JNA426" s="39"/>
      <c r="JNB426" s="39"/>
      <c r="JNC426" s="39"/>
      <c r="JND426" s="39"/>
      <c r="JNE426" s="39"/>
      <c r="JNF426" s="39"/>
      <c r="JNG426" s="39"/>
      <c r="JNH426" s="39"/>
      <c r="JNI426" s="39"/>
      <c r="JNJ426" s="39"/>
      <c r="JNK426" s="39"/>
      <c r="JNL426" s="39"/>
      <c r="JNM426" s="39"/>
      <c r="JNN426" s="39"/>
      <c r="JNO426" s="39"/>
      <c r="JNP426" s="39"/>
      <c r="JNQ426" s="39"/>
      <c r="JNR426" s="39"/>
      <c r="JNS426" s="39"/>
      <c r="JNT426" s="39"/>
      <c r="JNU426" s="39"/>
      <c r="JNV426" s="39"/>
      <c r="JNW426" s="39"/>
      <c r="JNX426" s="39"/>
      <c r="JNY426" s="39"/>
      <c r="JNZ426" s="39"/>
      <c r="JOA426" s="39"/>
      <c r="JOB426" s="39"/>
      <c r="JOC426" s="39"/>
      <c r="JOD426" s="39"/>
      <c r="JOE426" s="39"/>
      <c r="JOF426" s="39"/>
      <c r="JOG426" s="39"/>
      <c r="JOH426" s="39"/>
      <c r="JOI426" s="39"/>
      <c r="JOJ426" s="39"/>
      <c r="JOK426" s="39"/>
      <c r="JOL426" s="39"/>
      <c r="JOM426" s="39"/>
      <c r="JON426" s="39"/>
      <c r="JOO426" s="39"/>
      <c r="JOP426" s="39"/>
      <c r="JOQ426" s="39"/>
      <c r="JOR426" s="39"/>
      <c r="JOS426" s="39"/>
      <c r="JOT426" s="39"/>
      <c r="JOU426" s="39"/>
      <c r="JOV426" s="39"/>
      <c r="JOW426" s="39"/>
      <c r="JOX426" s="39"/>
      <c r="JOY426" s="39"/>
      <c r="JOZ426" s="39"/>
      <c r="JPA426" s="39"/>
      <c r="JPB426" s="39"/>
      <c r="JPC426" s="39"/>
      <c r="JPD426" s="39"/>
      <c r="JPE426" s="39"/>
      <c r="JPF426" s="39"/>
      <c r="JPG426" s="39"/>
      <c r="JPH426" s="39"/>
      <c r="JPI426" s="39"/>
      <c r="JPJ426" s="39"/>
      <c r="JPK426" s="39"/>
      <c r="JPL426" s="39"/>
      <c r="JPM426" s="39"/>
      <c r="JPN426" s="39"/>
      <c r="JPO426" s="39"/>
      <c r="JPP426" s="39"/>
      <c r="JPQ426" s="39"/>
      <c r="JPR426" s="39"/>
      <c r="JPS426" s="39"/>
      <c r="JPT426" s="39"/>
      <c r="JPU426" s="39"/>
      <c r="JPV426" s="39"/>
      <c r="JPW426" s="39"/>
      <c r="JPX426" s="39"/>
      <c r="JPY426" s="39"/>
      <c r="JPZ426" s="39"/>
      <c r="JQA426" s="39"/>
      <c r="JQB426" s="39"/>
      <c r="JQC426" s="39"/>
      <c r="JQD426" s="39"/>
      <c r="JQE426" s="39"/>
      <c r="JQF426" s="39"/>
      <c r="JQG426" s="39"/>
      <c r="JQH426" s="39"/>
      <c r="JQI426" s="39"/>
      <c r="JQJ426" s="39"/>
      <c r="JQK426" s="39"/>
      <c r="JQL426" s="39"/>
      <c r="JQM426" s="39"/>
      <c r="JQN426" s="39"/>
      <c r="JQO426" s="39"/>
      <c r="JQP426" s="39"/>
      <c r="JQQ426" s="39"/>
      <c r="JQR426" s="39"/>
      <c r="JQS426" s="39"/>
      <c r="JQT426" s="39"/>
      <c r="JQU426" s="39"/>
      <c r="JQV426" s="39"/>
      <c r="JQW426" s="39"/>
      <c r="JQX426" s="39"/>
      <c r="JQY426" s="39"/>
      <c r="JQZ426" s="39"/>
      <c r="JRA426" s="39"/>
      <c r="JRB426" s="39"/>
      <c r="JRC426" s="39"/>
      <c r="JRD426" s="39"/>
      <c r="JRE426" s="39"/>
      <c r="JRF426" s="39"/>
      <c r="JRG426" s="39"/>
      <c r="JRH426" s="39"/>
      <c r="JRI426" s="39"/>
      <c r="JRJ426" s="39"/>
      <c r="JRK426" s="39"/>
      <c r="JRL426" s="39"/>
      <c r="JRM426" s="39"/>
      <c r="JRN426" s="39"/>
      <c r="JRO426" s="39"/>
      <c r="JRP426" s="39"/>
      <c r="JRQ426" s="39"/>
      <c r="JRR426" s="39"/>
      <c r="JRS426" s="39"/>
      <c r="JRT426" s="39"/>
      <c r="JRU426" s="39"/>
      <c r="JRV426" s="39"/>
      <c r="JRW426" s="39"/>
      <c r="JRX426" s="39"/>
      <c r="JRY426" s="39"/>
      <c r="JRZ426" s="39"/>
      <c r="JSA426" s="39"/>
      <c r="JSB426" s="39"/>
      <c r="JSC426" s="39"/>
      <c r="JSD426" s="39"/>
      <c r="JSE426" s="39"/>
      <c r="JSF426" s="39"/>
      <c r="JSG426" s="39"/>
      <c r="JSH426" s="39"/>
      <c r="JSI426" s="39"/>
      <c r="JSJ426" s="39"/>
      <c r="JSK426" s="39"/>
      <c r="JSL426" s="39"/>
      <c r="JSM426" s="39"/>
      <c r="JSN426" s="39"/>
      <c r="JSO426" s="39"/>
      <c r="JSP426" s="39"/>
      <c r="JSQ426" s="39"/>
      <c r="JSR426" s="39"/>
      <c r="JSS426" s="39"/>
      <c r="JST426" s="39"/>
      <c r="JSU426" s="39"/>
      <c r="JSV426" s="39"/>
      <c r="JSW426" s="39"/>
      <c r="JSX426" s="39"/>
      <c r="JSY426" s="39"/>
      <c r="JSZ426" s="39"/>
      <c r="JTA426" s="39"/>
      <c r="JTB426" s="39"/>
      <c r="JTC426" s="39"/>
      <c r="JTD426" s="39"/>
      <c r="JTE426" s="39"/>
      <c r="JTF426" s="39"/>
      <c r="JTG426" s="39"/>
      <c r="JTH426" s="39"/>
      <c r="JTI426" s="39"/>
      <c r="JTJ426" s="39"/>
      <c r="JTK426" s="39"/>
      <c r="JTL426" s="39"/>
      <c r="JTM426" s="39"/>
      <c r="JTN426" s="39"/>
      <c r="JTO426" s="39"/>
      <c r="JTP426" s="39"/>
      <c r="JTQ426" s="39"/>
      <c r="JTR426" s="39"/>
      <c r="JTS426" s="39"/>
      <c r="JTT426" s="39"/>
      <c r="JTU426" s="39"/>
      <c r="JTV426" s="39"/>
      <c r="JTW426" s="39"/>
      <c r="JTX426" s="39"/>
      <c r="JTY426" s="39"/>
      <c r="JTZ426" s="39"/>
      <c r="JUA426" s="39"/>
      <c r="JUB426" s="39"/>
      <c r="JUC426" s="39"/>
      <c r="JUD426" s="39"/>
      <c r="JUE426" s="39"/>
      <c r="JUF426" s="39"/>
      <c r="JUG426" s="39"/>
      <c r="JUH426" s="39"/>
      <c r="JUI426" s="39"/>
      <c r="JUJ426" s="39"/>
      <c r="JUK426" s="39"/>
      <c r="JUL426" s="39"/>
      <c r="JUM426" s="39"/>
      <c r="JUN426" s="39"/>
      <c r="JUO426" s="39"/>
      <c r="JUP426" s="39"/>
      <c r="JUQ426" s="39"/>
      <c r="JUR426" s="39"/>
      <c r="JUS426" s="39"/>
      <c r="JUT426" s="39"/>
      <c r="JUU426" s="39"/>
      <c r="JUV426" s="39"/>
      <c r="JUW426" s="39"/>
      <c r="JUX426" s="39"/>
      <c r="JUY426" s="39"/>
      <c r="JUZ426" s="39"/>
      <c r="JVA426" s="39"/>
      <c r="JVB426" s="39"/>
      <c r="JVC426" s="39"/>
      <c r="JVD426" s="39"/>
      <c r="JVE426" s="39"/>
      <c r="JVF426" s="39"/>
      <c r="JVG426" s="39"/>
      <c r="JVH426" s="39"/>
      <c r="JVI426" s="39"/>
      <c r="JVJ426" s="39"/>
      <c r="JVK426" s="39"/>
      <c r="JVL426" s="39"/>
      <c r="JVM426" s="39"/>
      <c r="JVN426" s="39"/>
      <c r="JVO426" s="39"/>
      <c r="JVP426" s="39"/>
      <c r="JVQ426" s="39"/>
      <c r="JVR426" s="39"/>
      <c r="JVS426" s="39"/>
      <c r="JVT426" s="39"/>
      <c r="JVU426" s="39"/>
      <c r="JVV426" s="39"/>
      <c r="JVW426" s="39"/>
      <c r="JVX426" s="39"/>
      <c r="JVY426" s="39"/>
      <c r="JVZ426" s="39"/>
      <c r="JWA426" s="39"/>
      <c r="JWB426" s="39"/>
      <c r="JWC426" s="39"/>
      <c r="JWD426" s="39"/>
      <c r="JWE426" s="39"/>
      <c r="JWF426" s="39"/>
      <c r="JWG426" s="39"/>
      <c r="JWH426" s="39"/>
      <c r="JWI426" s="39"/>
      <c r="JWJ426" s="39"/>
      <c r="JWK426" s="39"/>
      <c r="JWL426" s="39"/>
      <c r="JWM426" s="39"/>
      <c r="JWN426" s="39"/>
      <c r="JWO426" s="39"/>
      <c r="JWP426" s="39"/>
      <c r="JWQ426" s="39"/>
      <c r="JWR426" s="39"/>
      <c r="JWS426" s="39"/>
      <c r="JWT426" s="39"/>
      <c r="JWU426" s="39"/>
      <c r="JWV426" s="39"/>
      <c r="JWW426" s="39"/>
      <c r="JWX426" s="39"/>
      <c r="JWY426" s="39"/>
      <c r="JWZ426" s="39"/>
      <c r="JXA426" s="39"/>
      <c r="JXB426" s="39"/>
      <c r="JXC426" s="39"/>
      <c r="JXD426" s="39"/>
      <c r="JXE426" s="39"/>
      <c r="JXF426" s="39"/>
      <c r="JXG426" s="39"/>
      <c r="JXH426" s="39"/>
      <c r="JXI426" s="39"/>
      <c r="JXJ426" s="39"/>
      <c r="JXK426" s="39"/>
      <c r="JXL426" s="39"/>
      <c r="JXM426" s="39"/>
      <c r="JXN426" s="39"/>
      <c r="JXO426" s="39"/>
      <c r="JXP426" s="39"/>
      <c r="JXQ426" s="39"/>
      <c r="JXR426" s="39"/>
      <c r="JXS426" s="39"/>
      <c r="JXT426" s="39"/>
      <c r="JXU426" s="39"/>
      <c r="JXV426" s="39"/>
      <c r="JXW426" s="39"/>
      <c r="JXX426" s="39"/>
      <c r="JXY426" s="39"/>
      <c r="JXZ426" s="39"/>
      <c r="JYA426" s="39"/>
      <c r="JYB426" s="39"/>
      <c r="JYC426" s="39"/>
      <c r="JYD426" s="39"/>
      <c r="JYE426" s="39"/>
      <c r="JYF426" s="39"/>
      <c r="JYG426" s="39"/>
      <c r="JYH426" s="39"/>
      <c r="JYI426" s="39"/>
      <c r="JYJ426" s="39"/>
      <c r="JYK426" s="39"/>
      <c r="JYL426" s="39"/>
      <c r="JYM426" s="39"/>
      <c r="JYN426" s="39"/>
      <c r="JYO426" s="39"/>
      <c r="JYP426" s="39"/>
      <c r="JYQ426" s="39"/>
      <c r="JYR426" s="39"/>
      <c r="JYS426" s="39"/>
      <c r="JYT426" s="39"/>
      <c r="JYU426" s="39"/>
      <c r="JYV426" s="39"/>
      <c r="JYW426" s="39"/>
      <c r="JYX426" s="39"/>
      <c r="JYY426" s="39"/>
      <c r="JYZ426" s="39"/>
      <c r="JZA426" s="39"/>
      <c r="JZB426" s="39"/>
      <c r="JZC426" s="39"/>
      <c r="JZD426" s="39"/>
      <c r="JZE426" s="39"/>
      <c r="JZF426" s="39"/>
      <c r="JZG426" s="39"/>
      <c r="JZH426" s="39"/>
      <c r="JZI426" s="39"/>
      <c r="JZJ426" s="39"/>
      <c r="JZK426" s="39"/>
      <c r="JZL426" s="39"/>
      <c r="JZM426" s="39"/>
      <c r="JZN426" s="39"/>
      <c r="JZO426" s="39"/>
      <c r="JZP426" s="39"/>
      <c r="JZQ426" s="39"/>
      <c r="JZR426" s="39"/>
      <c r="JZS426" s="39"/>
      <c r="JZT426" s="39"/>
      <c r="JZU426" s="39"/>
      <c r="JZV426" s="39"/>
      <c r="JZW426" s="39"/>
      <c r="JZX426" s="39"/>
      <c r="JZY426" s="39"/>
      <c r="JZZ426" s="39"/>
      <c r="KAA426" s="39"/>
      <c r="KAB426" s="39"/>
      <c r="KAC426" s="39"/>
      <c r="KAD426" s="39"/>
      <c r="KAE426" s="39"/>
      <c r="KAF426" s="39"/>
      <c r="KAG426" s="39"/>
      <c r="KAH426" s="39"/>
      <c r="KAI426" s="39"/>
      <c r="KAJ426" s="39"/>
      <c r="KAK426" s="39"/>
      <c r="KAL426" s="39"/>
      <c r="KAM426" s="39"/>
      <c r="KAN426" s="39"/>
      <c r="KAO426" s="39"/>
      <c r="KAP426" s="39"/>
      <c r="KAQ426" s="39"/>
      <c r="KAR426" s="39"/>
      <c r="KAS426" s="39"/>
      <c r="KAT426" s="39"/>
      <c r="KAU426" s="39"/>
      <c r="KAV426" s="39"/>
      <c r="KAW426" s="39"/>
      <c r="KAX426" s="39"/>
      <c r="KAY426" s="39"/>
      <c r="KAZ426" s="39"/>
      <c r="KBA426" s="39"/>
      <c r="KBB426" s="39"/>
      <c r="KBC426" s="39"/>
      <c r="KBD426" s="39"/>
      <c r="KBE426" s="39"/>
      <c r="KBF426" s="39"/>
      <c r="KBG426" s="39"/>
      <c r="KBH426" s="39"/>
      <c r="KBI426" s="39"/>
      <c r="KBJ426" s="39"/>
      <c r="KBK426" s="39"/>
      <c r="KBL426" s="39"/>
      <c r="KBM426" s="39"/>
      <c r="KBN426" s="39"/>
      <c r="KBO426" s="39"/>
      <c r="KBP426" s="39"/>
      <c r="KBQ426" s="39"/>
      <c r="KBR426" s="39"/>
      <c r="KBS426" s="39"/>
      <c r="KBT426" s="39"/>
      <c r="KBU426" s="39"/>
      <c r="KBV426" s="39"/>
      <c r="KBW426" s="39"/>
      <c r="KBX426" s="39"/>
      <c r="KBY426" s="39"/>
      <c r="KBZ426" s="39"/>
      <c r="KCA426" s="39"/>
      <c r="KCB426" s="39"/>
      <c r="KCC426" s="39"/>
      <c r="KCD426" s="39"/>
      <c r="KCE426" s="39"/>
      <c r="KCF426" s="39"/>
      <c r="KCG426" s="39"/>
      <c r="KCH426" s="39"/>
      <c r="KCI426" s="39"/>
      <c r="KCJ426" s="39"/>
      <c r="KCK426" s="39"/>
      <c r="KCL426" s="39"/>
      <c r="KCM426" s="39"/>
      <c r="KCN426" s="39"/>
      <c r="KCO426" s="39"/>
      <c r="KCP426" s="39"/>
      <c r="KCQ426" s="39"/>
      <c r="KCR426" s="39"/>
      <c r="KCS426" s="39"/>
      <c r="KCT426" s="39"/>
      <c r="KCU426" s="39"/>
      <c r="KCV426" s="39"/>
      <c r="KCW426" s="39"/>
      <c r="KCX426" s="39"/>
      <c r="KCY426" s="39"/>
      <c r="KCZ426" s="39"/>
      <c r="KDA426" s="39"/>
      <c r="KDB426" s="39"/>
      <c r="KDC426" s="39"/>
      <c r="KDD426" s="39"/>
      <c r="KDE426" s="39"/>
      <c r="KDF426" s="39"/>
      <c r="KDG426" s="39"/>
      <c r="KDH426" s="39"/>
      <c r="KDI426" s="39"/>
      <c r="KDJ426" s="39"/>
      <c r="KDK426" s="39"/>
      <c r="KDL426" s="39"/>
      <c r="KDM426" s="39"/>
      <c r="KDN426" s="39"/>
      <c r="KDO426" s="39"/>
      <c r="KDP426" s="39"/>
      <c r="KDQ426" s="39"/>
      <c r="KDR426" s="39"/>
      <c r="KDS426" s="39"/>
      <c r="KDT426" s="39"/>
      <c r="KDU426" s="39"/>
      <c r="KDV426" s="39"/>
      <c r="KDW426" s="39"/>
      <c r="KDX426" s="39"/>
      <c r="KDY426" s="39"/>
      <c r="KDZ426" s="39"/>
      <c r="KEA426" s="39"/>
      <c r="KEB426" s="39"/>
      <c r="KEC426" s="39"/>
      <c r="KED426" s="39"/>
      <c r="KEE426" s="39"/>
      <c r="KEF426" s="39"/>
      <c r="KEG426" s="39"/>
      <c r="KEH426" s="39"/>
      <c r="KEI426" s="39"/>
      <c r="KEJ426" s="39"/>
      <c r="KEK426" s="39"/>
      <c r="KEL426" s="39"/>
      <c r="KEM426" s="39"/>
      <c r="KEN426" s="39"/>
      <c r="KEO426" s="39"/>
      <c r="KEP426" s="39"/>
      <c r="KEQ426" s="39"/>
      <c r="KER426" s="39"/>
      <c r="KES426" s="39"/>
      <c r="KET426" s="39"/>
      <c r="KEU426" s="39"/>
      <c r="KEV426" s="39"/>
      <c r="KEW426" s="39"/>
      <c r="KEX426" s="39"/>
      <c r="KEY426" s="39"/>
      <c r="KEZ426" s="39"/>
      <c r="KFA426" s="39"/>
      <c r="KFB426" s="39"/>
      <c r="KFC426" s="39"/>
      <c r="KFD426" s="39"/>
      <c r="KFE426" s="39"/>
      <c r="KFF426" s="39"/>
      <c r="KFG426" s="39"/>
      <c r="KFH426" s="39"/>
      <c r="KFI426" s="39"/>
      <c r="KFJ426" s="39"/>
      <c r="KFK426" s="39"/>
      <c r="KFL426" s="39"/>
      <c r="KFM426" s="39"/>
      <c r="KFN426" s="39"/>
      <c r="KFO426" s="39"/>
      <c r="KFP426" s="39"/>
      <c r="KFQ426" s="39"/>
      <c r="KFR426" s="39"/>
      <c r="KFS426" s="39"/>
      <c r="KFT426" s="39"/>
      <c r="KFU426" s="39"/>
      <c r="KFV426" s="39"/>
      <c r="KFW426" s="39"/>
      <c r="KFX426" s="39"/>
      <c r="KFY426" s="39"/>
      <c r="KFZ426" s="39"/>
      <c r="KGA426" s="39"/>
      <c r="KGB426" s="39"/>
      <c r="KGC426" s="39"/>
      <c r="KGD426" s="39"/>
      <c r="KGE426" s="39"/>
      <c r="KGF426" s="39"/>
      <c r="KGG426" s="39"/>
      <c r="KGH426" s="39"/>
      <c r="KGI426" s="39"/>
      <c r="KGJ426" s="39"/>
      <c r="KGK426" s="39"/>
      <c r="KGL426" s="39"/>
      <c r="KGM426" s="39"/>
      <c r="KGN426" s="39"/>
      <c r="KGO426" s="39"/>
      <c r="KGP426" s="39"/>
      <c r="KGQ426" s="39"/>
      <c r="KGR426" s="39"/>
      <c r="KGS426" s="39"/>
      <c r="KGT426" s="39"/>
      <c r="KGU426" s="39"/>
      <c r="KGV426" s="39"/>
      <c r="KGW426" s="39"/>
      <c r="KGX426" s="39"/>
      <c r="KGY426" s="39"/>
      <c r="KGZ426" s="39"/>
      <c r="KHA426" s="39"/>
      <c r="KHB426" s="39"/>
      <c r="KHC426" s="39"/>
      <c r="KHD426" s="39"/>
      <c r="KHE426" s="39"/>
      <c r="KHF426" s="39"/>
      <c r="KHG426" s="39"/>
      <c r="KHH426" s="39"/>
      <c r="KHI426" s="39"/>
      <c r="KHJ426" s="39"/>
      <c r="KHK426" s="39"/>
      <c r="KHL426" s="39"/>
      <c r="KHM426" s="39"/>
      <c r="KHN426" s="39"/>
      <c r="KHO426" s="39"/>
      <c r="KHP426" s="39"/>
      <c r="KHQ426" s="39"/>
      <c r="KHR426" s="39"/>
      <c r="KHS426" s="39"/>
      <c r="KHT426" s="39"/>
      <c r="KHU426" s="39"/>
      <c r="KHV426" s="39"/>
      <c r="KHW426" s="39"/>
      <c r="KHX426" s="39"/>
      <c r="KHY426" s="39"/>
      <c r="KHZ426" s="39"/>
      <c r="KIA426" s="39"/>
      <c r="KIB426" s="39"/>
      <c r="KIC426" s="39"/>
      <c r="KID426" s="39"/>
      <c r="KIE426" s="39"/>
      <c r="KIF426" s="39"/>
      <c r="KIG426" s="39"/>
      <c r="KIH426" s="39"/>
      <c r="KII426" s="39"/>
      <c r="KIJ426" s="39"/>
      <c r="KIK426" s="39"/>
      <c r="KIL426" s="39"/>
      <c r="KIM426" s="39"/>
      <c r="KIN426" s="39"/>
      <c r="KIO426" s="39"/>
      <c r="KIP426" s="39"/>
      <c r="KIQ426" s="39"/>
      <c r="KIR426" s="39"/>
      <c r="KIS426" s="39"/>
      <c r="KIT426" s="39"/>
      <c r="KIU426" s="39"/>
      <c r="KIV426" s="39"/>
      <c r="KIW426" s="39"/>
      <c r="KIX426" s="39"/>
      <c r="KIY426" s="39"/>
      <c r="KIZ426" s="39"/>
      <c r="KJA426" s="39"/>
      <c r="KJB426" s="39"/>
      <c r="KJC426" s="39"/>
      <c r="KJD426" s="39"/>
      <c r="KJE426" s="39"/>
      <c r="KJF426" s="39"/>
      <c r="KJG426" s="39"/>
      <c r="KJH426" s="39"/>
      <c r="KJI426" s="39"/>
      <c r="KJJ426" s="39"/>
      <c r="KJK426" s="39"/>
      <c r="KJL426" s="39"/>
      <c r="KJM426" s="39"/>
      <c r="KJN426" s="39"/>
      <c r="KJO426" s="39"/>
      <c r="KJP426" s="39"/>
      <c r="KJQ426" s="39"/>
      <c r="KJR426" s="39"/>
      <c r="KJS426" s="39"/>
      <c r="KJT426" s="39"/>
      <c r="KJU426" s="39"/>
      <c r="KJV426" s="39"/>
      <c r="KJW426" s="39"/>
      <c r="KJX426" s="39"/>
      <c r="KJY426" s="39"/>
      <c r="KJZ426" s="39"/>
      <c r="KKA426" s="39"/>
      <c r="KKB426" s="39"/>
      <c r="KKC426" s="39"/>
      <c r="KKD426" s="39"/>
      <c r="KKE426" s="39"/>
      <c r="KKF426" s="39"/>
      <c r="KKG426" s="39"/>
      <c r="KKH426" s="39"/>
      <c r="KKI426" s="39"/>
      <c r="KKJ426" s="39"/>
      <c r="KKK426" s="39"/>
      <c r="KKL426" s="39"/>
      <c r="KKM426" s="39"/>
      <c r="KKN426" s="39"/>
      <c r="KKO426" s="39"/>
      <c r="KKP426" s="39"/>
      <c r="KKQ426" s="39"/>
      <c r="KKR426" s="39"/>
      <c r="KKS426" s="39"/>
      <c r="KKT426" s="39"/>
      <c r="KKU426" s="39"/>
      <c r="KKV426" s="39"/>
      <c r="KKW426" s="39"/>
      <c r="KKX426" s="39"/>
      <c r="KKY426" s="39"/>
      <c r="KKZ426" s="39"/>
      <c r="KLA426" s="39"/>
      <c r="KLB426" s="39"/>
      <c r="KLC426" s="39"/>
      <c r="KLD426" s="39"/>
      <c r="KLE426" s="39"/>
      <c r="KLF426" s="39"/>
      <c r="KLG426" s="39"/>
      <c r="KLH426" s="39"/>
      <c r="KLI426" s="39"/>
      <c r="KLJ426" s="39"/>
      <c r="KLK426" s="39"/>
      <c r="KLL426" s="39"/>
      <c r="KLM426" s="39"/>
      <c r="KLN426" s="39"/>
      <c r="KLO426" s="39"/>
      <c r="KLP426" s="39"/>
      <c r="KLQ426" s="39"/>
      <c r="KLR426" s="39"/>
      <c r="KLS426" s="39"/>
      <c r="KLT426" s="39"/>
      <c r="KLU426" s="39"/>
      <c r="KLV426" s="39"/>
      <c r="KLW426" s="39"/>
      <c r="KLX426" s="39"/>
      <c r="KLY426" s="39"/>
      <c r="KLZ426" s="39"/>
      <c r="KMA426" s="39"/>
      <c r="KMB426" s="39"/>
      <c r="KMC426" s="39"/>
      <c r="KMD426" s="39"/>
      <c r="KME426" s="39"/>
      <c r="KMF426" s="39"/>
      <c r="KMG426" s="39"/>
      <c r="KMH426" s="39"/>
      <c r="KMI426" s="39"/>
      <c r="KMJ426" s="39"/>
      <c r="KMK426" s="39"/>
      <c r="KML426" s="39"/>
      <c r="KMM426" s="39"/>
      <c r="KMN426" s="39"/>
      <c r="KMO426" s="39"/>
      <c r="KMP426" s="39"/>
      <c r="KMQ426" s="39"/>
      <c r="KMR426" s="39"/>
      <c r="KMS426" s="39"/>
      <c r="KMT426" s="39"/>
      <c r="KMU426" s="39"/>
      <c r="KMV426" s="39"/>
      <c r="KMW426" s="39"/>
      <c r="KMX426" s="39"/>
      <c r="KMY426" s="39"/>
      <c r="KMZ426" s="39"/>
      <c r="KNA426" s="39"/>
      <c r="KNB426" s="39"/>
      <c r="KNC426" s="39"/>
      <c r="KND426" s="39"/>
      <c r="KNE426" s="39"/>
      <c r="KNF426" s="39"/>
      <c r="KNG426" s="39"/>
      <c r="KNH426" s="39"/>
      <c r="KNI426" s="39"/>
      <c r="KNJ426" s="39"/>
      <c r="KNK426" s="39"/>
      <c r="KNL426" s="39"/>
      <c r="KNM426" s="39"/>
      <c r="KNN426" s="39"/>
      <c r="KNO426" s="39"/>
      <c r="KNP426" s="39"/>
      <c r="KNQ426" s="39"/>
      <c r="KNR426" s="39"/>
      <c r="KNS426" s="39"/>
      <c r="KNT426" s="39"/>
      <c r="KNU426" s="39"/>
      <c r="KNV426" s="39"/>
      <c r="KNW426" s="39"/>
      <c r="KNX426" s="39"/>
      <c r="KNY426" s="39"/>
      <c r="KNZ426" s="39"/>
      <c r="KOA426" s="39"/>
      <c r="KOB426" s="39"/>
      <c r="KOC426" s="39"/>
      <c r="KOD426" s="39"/>
      <c r="KOE426" s="39"/>
      <c r="KOF426" s="39"/>
      <c r="KOG426" s="39"/>
      <c r="KOH426" s="39"/>
      <c r="KOI426" s="39"/>
      <c r="KOJ426" s="39"/>
      <c r="KOK426" s="39"/>
      <c r="KOL426" s="39"/>
      <c r="KOM426" s="39"/>
      <c r="KON426" s="39"/>
      <c r="KOO426" s="39"/>
      <c r="KOP426" s="39"/>
      <c r="KOQ426" s="39"/>
      <c r="KOR426" s="39"/>
      <c r="KOS426" s="39"/>
      <c r="KOT426" s="39"/>
      <c r="KOU426" s="39"/>
      <c r="KOV426" s="39"/>
      <c r="KOW426" s="39"/>
      <c r="KOX426" s="39"/>
      <c r="KOY426" s="39"/>
      <c r="KOZ426" s="39"/>
      <c r="KPA426" s="39"/>
      <c r="KPB426" s="39"/>
      <c r="KPC426" s="39"/>
      <c r="KPD426" s="39"/>
      <c r="KPE426" s="39"/>
      <c r="KPF426" s="39"/>
      <c r="KPG426" s="39"/>
      <c r="KPH426" s="39"/>
      <c r="KPI426" s="39"/>
      <c r="KPJ426" s="39"/>
      <c r="KPK426" s="39"/>
      <c r="KPL426" s="39"/>
      <c r="KPM426" s="39"/>
      <c r="KPN426" s="39"/>
      <c r="KPO426" s="39"/>
      <c r="KPP426" s="39"/>
      <c r="KPQ426" s="39"/>
      <c r="KPR426" s="39"/>
      <c r="KPS426" s="39"/>
      <c r="KPT426" s="39"/>
      <c r="KPU426" s="39"/>
      <c r="KPV426" s="39"/>
      <c r="KPW426" s="39"/>
      <c r="KPX426" s="39"/>
      <c r="KPY426" s="39"/>
      <c r="KPZ426" s="39"/>
      <c r="KQA426" s="39"/>
      <c r="KQB426" s="39"/>
      <c r="KQC426" s="39"/>
      <c r="KQD426" s="39"/>
      <c r="KQE426" s="39"/>
      <c r="KQF426" s="39"/>
      <c r="KQG426" s="39"/>
      <c r="KQH426" s="39"/>
      <c r="KQI426" s="39"/>
      <c r="KQJ426" s="39"/>
      <c r="KQK426" s="39"/>
      <c r="KQL426" s="39"/>
      <c r="KQM426" s="39"/>
      <c r="KQN426" s="39"/>
      <c r="KQO426" s="39"/>
      <c r="KQP426" s="39"/>
      <c r="KQQ426" s="39"/>
      <c r="KQR426" s="39"/>
      <c r="KQS426" s="39"/>
      <c r="KQT426" s="39"/>
      <c r="KQU426" s="39"/>
      <c r="KQV426" s="39"/>
      <c r="KQW426" s="39"/>
      <c r="KQX426" s="39"/>
      <c r="KQY426" s="39"/>
      <c r="KQZ426" s="39"/>
      <c r="KRA426" s="39"/>
      <c r="KRB426" s="39"/>
      <c r="KRC426" s="39"/>
      <c r="KRD426" s="39"/>
      <c r="KRE426" s="39"/>
      <c r="KRF426" s="39"/>
      <c r="KRG426" s="39"/>
      <c r="KRH426" s="39"/>
      <c r="KRI426" s="39"/>
      <c r="KRJ426" s="39"/>
      <c r="KRK426" s="39"/>
      <c r="KRL426" s="39"/>
      <c r="KRM426" s="39"/>
      <c r="KRN426" s="39"/>
      <c r="KRO426" s="39"/>
      <c r="KRP426" s="39"/>
      <c r="KRQ426" s="39"/>
      <c r="KRR426" s="39"/>
      <c r="KRS426" s="39"/>
      <c r="KRT426" s="39"/>
      <c r="KRU426" s="39"/>
      <c r="KRV426" s="39"/>
      <c r="KRW426" s="39"/>
      <c r="KRX426" s="39"/>
      <c r="KRY426" s="39"/>
      <c r="KRZ426" s="39"/>
      <c r="KSA426" s="39"/>
      <c r="KSB426" s="39"/>
      <c r="KSC426" s="39"/>
      <c r="KSD426" s="39"/>
      <c r="KSE426" s="39"/>
      <c r="KSF426" s="39"/>
      <c r="KSG426" s="39"/>
      <c r="KSH426" s="39"/>
      <c r="KSI426" s="39"/>
      <c r="KSJ426" s="39"/>
      <c r="KSK426" s="39"/>
      <c r="KSL426" s="39"/>
      <c r="KSM426" s="39"/>
      <c r="KSN426" s="39"/>
      <c r="KSO426" s="39"/>
      <c r="KSP426" s="39"/>
      <c r="KSQ426" s="39"/>
      <c r="KSR426" s="39"/>
      <c r="KSS426" s="39"/>
      <c r="KST426" s="39"/>
      <c r="KSU426" s="39"/>
      <c r="KSV426" s="39"/>
      <c r="KSW426" s="39"/>
      <c r="KSX426" s="39"/>
      <c r="KSY426" s="39"/>
      <c r="KSZ426" s="39"/>
      <c r="KTA426" s="39"/>
      <c r="KTB426" s="39"/>
      <c r="KTC426" s="39"/>
      <c r="KTD426" s="39"/>
      <c r="KTE426" s="39"/>
      <c r="KTF426" s="39"/>
      <c r="KTG426" s="39"/>
      <c r="KTH426" s="39"/>
      <c r="KTI426" s="39"/>
      <c r="KTJ426" s="39"/>
      <c r="KTK426" s="39"/>
      <c r="KTL426" s="39"/>
      <c r="KTM426" s="39"/>
      <c r="KTN426" s="39"/>
      <c r="KTO426" s="39"/>
      <c r="KTP426" s="39"/>
      <c r="KTQ426" s="39"/>
      <c r="KTR426" s="39"/>
      <c r="KTS426" s="39"/>
      <c r="KTT426" s="39"/>
      <c r="KTU426" s="39"/>
      <c r="KTV426" s="39"/>
      <c r="KTW426" s="39"/>
      <c r="KTX426" s="39"/>
      <c r="KTY426" s="39"/>
      <c r="KTZ426" s="39"/>
      <c r="KUA426" s="39"/>
      <c r="KUB426" s="39"/>
      <c r="KUC426" s="39"/>
      <c r="KUD426" s="39"/>
      <c r="KUE426" s="39"/>
      <c r="KUF426" s="39"/>
      <c r="KUG426" s="39"/>
      <c r="KUH426" s="39"/>
      <c r="KUI426" s="39"/>
      <c r="KUJ426" s="39"/>
      <c r="KUK426" s="39"/>
      <c r="KUL426" s="39"/>
      <c r="KUM426" s="39"/>
      <c r="KUN426" s="39"/>
      <c r="KUO426" s="39"/>
      <c r="KUP426" s="39"/>
      <c r="KUQ426" s="39"/>
      <c r="KUR426" s="39"/>
      <c r="KUS426" s="39"/>
      <c r="KUT426" s="39"/>
      <c r="KUU426" s="39"/>
      <c r="KUV426" s="39"/>
      <c r="KUW426" s="39"/>
      <c r="KUX426" s="39"/>
      <c r="KUY426" s="39"/>
      <c r="KUZ426" s="39"/>
      <c r="KVA426" s="39"/>
      <c r="KVB426" s="39"/>
      <c r="KVC426" s="39"/>
      <c r="KVD426" s="39"/>
      <c r="KVE426" s="39"/>
      <c r="KVF426" s="39"/>
      <c r="KVG426" s="39"/>
      <c r="KVH426" s="39"/>
      <c r="KVI426" s="39"/>
      <c r="KVJ426" s="39"/>
      <c r="KVK426" s="39"/>
      <c r="KVL426" s="39"/>
      <c r="KVM426" s="39"/>
      <c r="KVN426" s="39"/>
      <c r="KVO426" s="39"/>
      <c r="KVP426" s="39"/>
      <c r="KVQ426" s="39"/>
      <c r="KVR426" s="39"/>
      <c r="KVS426" s="39"/>
      <c r="KVT426" s="39"/>
      <c r="KVU426" s="39"/>
      <c r="KVV426" s="39"/>
      <c r="KVW426" s="39"/>
      <c r="KVX426" s="39"/>
      <c r="KVY426" s="39"/>
      <c r="KVZ426" s="39"/>
      <c r="KWA426" s="39"/>
      <c r="KWB426" s="39"/>
      <c r="KWC426" s="39"/>
      <c r="KWD426" s="39"/>
      <c r="KWE426" s="39"/>
      <c r="KWF426" s="39"/>
      <c r="KWG426" s="39"/>
      <c r="KWH426" s="39"/>
      <c r="KWI426" s="39"/>
      <c r="KWJ426" s="39"/>
      <c r="KWK426" s="39"/>
      <c r="KWL426" s="39"/>
      <c r="KWM426" s="39"/>
      <c r="KWN426" s="39"/>
      <c r="KWO426" s="39"/>
      <c r="KWP426" s="39"/>
      <c r="KWQ426" s="39"/>
      <c r="KWR426" s="39"/>
      <c r="KWS426" s="39"/>
      <c r="KWT426" s="39"/>
      <c r="KWU426" s="39"/>
      <c r="KWV426" s="39"/>
      <c r="KWW426" s="39"/>
      <c r="KWX426" s="39"/>
      <c r="KWY426" s="39"/>
      <c r="KWZ426" s="39"/>
      <c r="KXA426" s="39"/>
      <c r="KXB426" s="39"/>
      <c r="KXC426" s="39"/>
      <c r="KXD426" s="39"/>
      <c r="KXE426" s="39"/>
      <c r="KXF426" s="39"/>
      <c r="KXG426" s="39"/>
      <c r="KXH426" s="39"/>
      <c r="KXI426" s="39"/>
      <c r="KXJ426" s="39"/>
      <c r="KXK426" s="39"/>
      <c r="KXL426" s="39"/>
      <c r="KXM426" s="39"/>
      <c r="KXN426" s="39"/>
      <c r="KXO426" s="39"/>
      <c r="KXP426" s="39"/>
      <c r="KXQ426" s="39"/>
      <c r="KXR426" s="39"/>
      <c r="KXS426" s="39"/>
      <c r="KXT426" s="39"/>
      <c r="KXU426" s="39"/>
      <c r="KXV426" s="39"/>
      <c r="KXW426" s="39"/>
      <c r="KXX426" s="39"/>
      <c r="KXY426" s="39"/>
      <c r="KXZ426" s="39"/>
      <c r="KYA426" s="39"/>
      <c r="KYB426" s="39"/>
      <c r="KYC426" s="39"/>
      <c r="KYD426" s="39"/>
      <c r="KYE426" s="39"/>
      <c r="KYF426" s="39"/>
      <c r="KYG426" s="39"/>
      <c r="KYH426" s="39"/>
      <c r="KYI426" s="39"/>
      <c r="KYJ426" s="39"/>
      <c r="KYK426" s="39"/>
      <c r="KYL426" s="39"/>
      <c r="KYM426" s="39"/>
      <c r="KYN426" s="39"/>
      <c r="KYO426" s="39"/>
      <c r="KYP426" s="39"/>
      <c r="KYQ426" s="39"/>
      <c r="KYR426" s="39"/>
      <c r="KYS426" s="39"/>
      <c r="KYT426" s="39"/>
      <c r="KYU426" s="39"/>
      <c r="KYV426" s="39"/>
      <c r="KYW426" s="39"/>
      <c r="KYX426" s="39"/>
      <c r="KYY426" s="39"/>
      <c r="KYZ426" s="39"/>
      <c r="KZA426" s="39"/>
      <c r="KZB426" s="39"/>
      <c r="KZC426" s="39"/>
      <c r="KZD426" s="39"/>
      <c r="KZE426" s="39"/>
      <c r="KZF426" s="39"/>
      <c r="KZG426" s="39"/>
      <c r="KZH426" s="39"/>
      <c r="KZI426" s="39"/>
      <c r="KZJ426" s="39"/>
      <c r="KZK426" s="39"/>
      <c r="KZL426" s="39"/>
      <c r="KZM426" s="39"/>
      <c r="KZN426" s="39"/>
      <c r="KZO426" s="39"/>
      <c r="KZP426" s="39"/>
      <c r="KZQ426" s="39"/>
      <c r="KZR426" s="39"/>
      <c r="KZS426" s="39"/>
      <c r="KZT426" s="39"/>
      <c r="KZU426" s="39"/>
      <c r="KZV426" s="39"/>
      <c r="KZW426" s="39"/>
      <c r="KZX426" s="39"/>
      <c r="KZY426" s="39"/>
      <c r="KZZ426" s="39"/>
      <c r="LAA426" s="39"/>
      <c r="LAB426" s="39"/>
      <c r="LAC426" s="39"/>
      <c r="LAD426" s="39"/>
      <c r="LAE426" s="39"/>
      <c r="LAF426" s="39"/>
      <c r="LAG426" s="39"/>
      <c r="LAH426" s="39"/>
      <c r="LAI426" s="39"/>
      <c r="LAJ426" s="39"/>
      <c r="LAK426" s="39"/>
      <c r="LAL426" s="39"/>
      <c r="LAM426" s="39"/>
      <c r="LAN426" s="39"/>
      <c r="LAO426" s="39"/>
      <c r="LAP426" s="39"/>
      <c r="LAQ426" s="39"/>
      <c r="LAR426" s="39"/>
      <c r="LAS426" s="39"/>
      <c r="LAT426" s="39"/>
      <c r="LAU426" s="39"/>
      <c r="LAV426" s="39"/>
      <c r="LAW426" s="39"/>
      <c r="LAX426" s="39"/>
      <c r="LAY426" s="39"/>
      <c r="LAZ426" s="39"/>
      <c r="LBA426" s="39"/>
      <c r="LBB426" s="39"/>
      <c r="LBC426" s="39"/>
      <c r="LBD426" s="39"/>
      <c r="LBE426" s="39"/>
      <c r="LBF426" s="39"/>
      <c r="LBG426" s="39"/>
      <c r="LBH426" s="39"/>
      <c r="LBI426" s="39"/>
      <c r="LBJ426" s="39"/>
      <c r="LBK426" s="39"/>
      <c r="LBL426" s="39"/>
      <c r="LBM426" s="39"/>
      <c r="LBN426" s="39"/>
      <c r="LBO426" s="39"/>
      <c r="LBP426" s="39"/>
      <c r="LBQ426" s="39"/>
      <c r="LBR426" s="39"/>
      <c r="LBS426" s="39"/>
      <c r="LBT426" s="39"/>
      <c r="LBU426" s="39"/>
      <c r="LBV426" s="39"/>
      <c r="LBW426" s="39"/>
      <c r="LBX426" s="39"/>
      <c r="LBY426" s="39"/>
      <c r="LBZ426" s="39"/>
      <c r="LCA426" s="39"/>
      <c r="LCB426" s="39"/>
      <c r="LCC426" s="39"/>
      <c r="LCD426" s="39"/>
      <c r="LCE426" s="39"/>
      <c r="LCF426" s="39"/>
      <c r="LCG426" s="39"/>
      <c r="LCH426" s="39"/>
      <c r="LCI426" s="39"/>
      <c r="LCJ426" s="39"/>
      <c r="LCK426" s="39"/>
      <c r="LCL426" s="39"/>
      <c r="LCM426" s="39"/>
      <c r="LCN426" s="39"/>
      <c r="LCO426" s="39"/>
      <c r="LCP426" s="39"/>
      <c r="LCQ426" s="39"/>
      <c r="LCR426" s="39"/>
      <c r="LCS426" s="39"/>
      <c r="LCT426" s="39"/>
      <c r="LCU426" s="39"/>
      <c r="LCV426" s="39"/>
      <c r="LCW426" s="39"/>
      <c r="LCX426" s="39"/>
      <c r="LCY426" s="39"/>
      <c r="LCZ426" s="39"/>
      <c r="LDA426" s="39"/>
      <c r="LDB426" s="39"/>
      <c r="LDC426" s="39"/>
      <c r="LDD426" s="39"/>
      <c r="LDE426" s="39"/>
      <c r="LDF426" s="39"/>
      <c r="LDG426" s="39"/>
      <c r="LDH426" s="39"/>
      <c r="LDI426" s="39"/>
      <c r="LDJ426" s="39"/>
      <c r="LDK426" s="39"/>
      <c r="LDL426" s="39"/>
      <c r="LDM426" s="39"/>
      <c r="LDN426" s="39"/>
      <c r="LDO426" s="39"/>
      <c r="LDP426" s="39"/>
      <c r="LDQ426" s="39"/>
      <c r="LDR426" s="39"/>
      <c r="LDS426" s="39"/>
      <c r="LDT426" s="39"/>
      <c r="LDU426" s="39"/>
      <c r="LDV426" s="39"/>
      <c r="LDW426" s="39"/>
      <c r="LDX426" s="39"/>
      <c r="LDY426" s="39"/>
      <c r="LDZ426" s="39"/>
      <c r="LEA426" s="39"/>
      <c r="LEB426" s="39"/>
      <c r="LEC426" s="39"/>
      <c r="LED426" s="39"/>
      <c r="LEE426" s="39"/>
      <c r="LEF426" s="39"/>
      <c r="LEG426" s="39"/>
      <c r="LEH426" s="39"/>
      <c r="LEI426" s="39"/>
      <c r="LEJ426" s="39"/>
      <c r="LEK426" s="39"/>
      <c r="LEL426" s="39"/>
      <c r="LEM426" s="39"/>
      <c r="LEN426" s="39"/>
      <c r="LEO426" s="39"/>
      <c r="LEP426" s="39"/>
      <c r="LEQ426" s="39"/>
      <c r="LER426" s="39"/>
      <c r="LES426" s="39"/>
      <c r="LET426" s="39"/>
      <c r="LEU426" s="39"/>
      <c r="LEV426" s="39"/>
      <c r="LEW426" s="39"/>
      <c r="LEX426" s="39"/>
      <c r="LEY426" s="39"/>
      <c r="LEZ426" s="39"/>
      <c r="LFA426" s="39"/>
      <c r="LFB426" s="39"/>
      <c r="LFC426" s="39"/>
      <c r="LFD426" s="39"/>
      <c r="LFE426" s="39"/>
      <c r="LFF426" s="39"/>
      <c r="LFG426" s="39"/>
      <c r="LFH426" s="39"/>
      <c r="LFI426" s="39"/>
      <c r="LFJ426" s="39"/>
      <c r="LFK426" s="39"/>
      <c r="LFL426" s="39"/>
      <c r="LFM426" s="39"/>
      <c r="LFN426" s="39"/>
      <c r="LFO426" s="39"/>
      <c r="LFP426" s="39"/>
      <c r="LFQ426" s="39"/>
      <c r="LFR426" s="39"/>
      <c r="LFS426" s="39"/>
      <c r="LFT426" s="39"/>
      <c r="LFU426" s="39"/>
      <c r="LFV426" s="39"/>
      <c r="LFW426" s="39"/>
      <c r="LFX426" s="39"/>
      <c r="LFY426" s="39"/>
      <c r="LFZ426" s="39"/>
      <c r="LGA426" s="39"/>
      <c r="LGB426" s="39"/>
      <c r="LGC426" s="39"/>
      <c r="LGD426" s="39"/>
      <c r="LGE426" s="39"/>
      <c r="LGF426" s="39"/>
      <c r="LGG426" s="39"/>
      <c r="LGH426" s="39"/>
      <c r="LGI426" s="39"/>
      <c r="LGJ426" s="39"/>
      <c r="LGK426" s="39"/>
      <c r="LGL426" s="39"/>
      <c r="LGM426" s="39"/>
      <c r="LGN426" s="39"/>
      <c r="LGO426" s="39"/>
      <c r="LGP426" s="39"/>
      <c r="LGQ426" s="39"/>
      <c r="LGR426" s="39"/>
      <c r="LGS426" s="39"/>
      <c r="LGT426" s="39"/>
      <c r="LGU426" s="39"/>
      <c r="LGV426" s="39"/>
      <c r="LGW426" s="39"/>
      <c r="LGX426" s="39"/>
      <c r="LGY426" s="39"/>
      <c r="LGZ426" s="39"/>
      <c r="LHA426" s="39"/>
      <c r="LHB426" s="39"/>
      <c r="LHC426" s="39"/>
      <c r="LHD426" s="39"/>
      <c r="LHE426" s="39"/>
      <c r="LHF426" s="39"/>
      <c r="LHG426" s="39"/>
      <c r="LHH426" s="39"/>
      <c r="LHI426" s="39"/>
      <c r="LHJ426" s="39"/>
      <c r="LHK426" s="39"/>
      <c r="LHL426" s="39"/>
      <c r="LHM426" s="39"/>
      <c r="LHN426" s="39"/>
      <c r="LHO426" s="39"/>
      <c r="LHP426" s="39"/>
      <c r="LHQ426" s="39"/>
      <c r="LHR426" s="39"/>
      <c r="LHS426" s="39"/>
      <c r="LHT426" s="39"/>
      <c r="LHU426" s="39"/>
      <c r="LHV426" s="39"/>
      <c r="LHW426" s="39"/>
      <c r="LHX426" s="39"/>
      <c r="LHY426" s="39"/>
      <c r="LHZ426" s="39"/>
      <c r="LIA426" s="39"/>
      <c r="LIB426" s="39"/>
      <c r="LIC426" s="39"/>
      <c r="LID426" s="39"/>
      <c r="LIE426" s="39"/>
      <c r="LIF426" s="39"/>
      <c r="LIG426" s="39"/>
      <c r="LIH426" s="39"/>
      <c r="LII426" s="39"/>
      <c r="LIJ426" s="39"/>
      <c r="LIK426" s="39"/>
      <c r="LIL426" s="39"/>
      <c r="LIM426" s="39"/>
      <c r="LIN426" s="39"/>
      <c r="LIO426" s="39"/>
      <c r="LIP426" s="39"/>
      <c r="LIQ426" s="39"/>
      <c r="LIR426" s="39"/>
      <c r="LIS426" s="39"/>
      <c r="LIT426" s="39"/>
      <c r="LIU426" s="39"/>
      <c r="LIV426" s="39"/>
      <c r="LIW426" s="39"/>
      <c r="LIX426" s="39"/>
      <c r="LIY426" s="39"/>
      <c r="LIZ426" s="39"/>
      <c r="LJA426" s="39"/>
      <c r="LJB426" s="39"/>
      <c r="LJC426" s="39"/>
      <c r="LJD426" s="39"/>
      <c r="LJE426" s="39"/>
      <c r="LJF426" s="39"/>
      <c r="LJG426" s="39"/>
      <c r="LJH426" s="39"/>
      <c r="LJI426" s="39"/>
      <c r="LJJ426" s="39"/>
      <c r="LJK426" s="39"/>
      <c r="LJL426" s="39"/>
      <c r="LJM426" s="39"/>
      <c r="LJN426" s="39"/>
      <c r="LJO426" s="39"/>
      <c r="LJP426" s="39"/>
      <c r="LJQ426" s="39"/>
      <c r="LJR426" s="39"/>
      <c r="LJS426" s="39"/>
      <c r="LJT426" s="39"/>
      <c r="LJU426" s="39"/>
      <c r="LJV426" s="39"/>
      <c r="LJW426" s="39"/>
      <c r="LJX426" s="39"/>
      <c r="LJY426" s="39"/>
      <c r="LJZ426" s="39"/>
      <c r="LKA426" s="39"/>
      <c r="LKB426" s="39"/>
      <c r="LKC426" s="39"/>
      <c r="LKD426" s="39"/>
      <c r="LKE426" s="39"/>
      <c r="LKF426" s="39"/>
      <c r="LKG426" s="39"/>
      <c r="LKH426" s="39"/>
      <c r="LKI426" s="39"/>
      <c r="LKJ426" s="39"/>
      <c r="LKK426" s="39"/>
      <c r="LKL426" s="39"/>
      <c r="LKM426" s="39"/>
      <c r="LKN426" s="39"/>
      <c r="LKO426" s="39"/>
      <c r="LKP426" s="39"/>
      <c r="LKQ426" s="39"/>
      <c r="LKR426" s="39"/>
      <c r="LKS426" s="39"/>
      <c r="LKT426" s="39"/>
      <c r="LKU426" s="39"/>
      <c r="LKV426" s="39"/>
      <c r="LKW426" s="39"/>
      <c r="LKX426" s="39"/>
      <c r="LKY426" s="39"/>
      <c r="LKZ426" s="39"/>
      <c r="LLA426" s="39"/>
      <c r="LLB426" s="39"/>
      <c r="LLC426" s="39"/>
      <c r="LLD426" s="39"/>
      <c r="LLE426" s="39"/>
      <c r="LLF426" s="39"/>
      <c r="LLG426" s="39"/>
      <c r="LLH426" s="39"/>
      <c r="LLI426" s="39"/>
      <c r="LLJ426" s="39"/>
      <c r="LLK426" s="39"/>
      <c r="LLL426" s="39"/>
      <c r="LLM426" s="39"/>
      <c r="LLN426" s="39"/>
      <c r="LLO426" s="39"/>
      <c r="LLP426" s="39"/>
      <c r="LLQ426" s="39"/>
      <c r="LLR426" s="39"/>
      <c r="LLS426" s="39"/>
      <c r="LLT426" s="39"/>
      <c r="LLU426" s="39"/>
      <c r="LLV426" s="39"/>
      <c r="LLW426" s="39"/>
      <c r="LLX426" s="39"/>
      <c r="LLY426" s="39"/>
      <c r="LLZ426" s="39"/>
      <c r="LMA426" s="39"/>
      <c r="LMB426" s="39"/>
      <c r="LMC426" s="39"/>
      <c r="LMD426" s="39"/>
      <c r="LME426" s="39"/>
      <c r="LMF426" s="39"/>
      <c r="LMG426" s="39"/>
      <c r="LMH426" s="39"/>
      <c r="LMI426" s="39"/>
      <c r="LMJ426" s="39"/>
      <c r="LMK426" s="39"/>
      <c r="LML426" s="39"/>
      <c r="LMM426" s="39"/>
      <c r="LMN426" s="39"/>
      <c r="LMO426" s="39"/>
      <c r="LMP426" s="39"/>
      <c r="LMQ426" s="39"/>
      <c r="LMR426" s="39"/>
      <c r="LMS426" s="39"/>
      <c r="LMT426" s="39"/>
      <c r="LMU426" s="39"/>
      <c r="LMV426" s="39"/>
      <c r="LMW426" s="39"/>
      <c r="LMX426" s="39"/>
      <c r="LMY426" s="39"/>
      <c r="LMZ426" s="39"/>
      <c r="LNA426" s="39"/>
      <c r="LNB426" s="39"/>
      <c r="LNC426" s="39"/>
      <c r="LND426" s="39"/>
      <c r="LNE426" s="39"/>
      <c r="LNF426" s="39"/>
      <c r="LNG426" s="39"/>
      <c r="LNH426" s="39"/>
      <c r="LNI426" s="39"/>
      <c r="LNJ426" s="39"/>
      <c r="LNK426" s="39"/>
      <c r="LNL426" s="39"/>
      <c r="LNM426" s="39"/>
      <c r="LNN426" s="39"/>
      <c r="LNO426" s="39"/>
      <c r="LNP426" s="39"/>
      <c r="LNQ426" s="39"/>
      <c r="LNR426" s="39"/>
      <c r="LNS426" s="39"/>
      <c r="LNT426" s="39"/>
      <c r="LNU426" s="39"/>
      <c r="LNV426" s="39"/>
      <c r="LNW426" s="39"/>
      <c r="LNX426" s="39"/>
      <c r="LNY426" s="39"/>
      <c r="LNZ426" s="39"/>
      <c r="LOA426" s="39"/>
      <c r="LOB426" s="39"/>
      <c r="LOC426" s="39"/>
      <c r="LOD426" s="39"/>
      <c r="LOE426" s="39"/>
      <c r="LOF426" s="39"/>
      <c r="LOG426" s="39"/>
      <c r="LOH426" s="39"/>
      <c r="LOI426" s="39"/>
      <c r="LOJ426" s="39"/>
      <c r="LOK426" s="39"/>
      <c r="LOL426" s="39"/>
      <c r="LOM426" s="39"/>
      <c r="LON426" s="39"/>
      <c r="LOO426" s="39"/>
      <c r="LOP426" s="39"/>
      <c r="LOQ426" s="39"/>
      <c r="LOR426" s="39"/>
      <c r="LOS426" s="39"/>
      <c r="LOT426" s="39"/>
      <c r="LOU426" s="39"/>
      <c r="LOV426" s="39"/>
      <c r="LOW426" s="39"/>
      <c r="LOX426" s="39"/>
      <c r="LOY426" s="39"/>
      <c r="LOZ426" s="39"/>
      <c r="LPA426" s="39"/>
      <c r="LPB426" s="39"/>
      <c r="LPC426" s="39"/>
      <c r="LPD426" s="39"/>
      <c r="LPE426" s="39"/>
      <c r="LPF426" s="39"/>
      <c r="LPG426" s="39"/>
      <c r="LPH426" s="39"/>
      <c r="LPI426" s="39"/>
      <c r="LPJ426" s="39"/>
      <c r="LPK426" s="39"/>
      <c r="LPL426" s="39"/>
      <c r="LPM426" s="39"/>
      <c r="LPN426" s="39"/>
      <c r="LPO426" s="39"/>
      <c r="LPP426" s="39"/>
      <c r="LPQ426" s="39"/>
      <c r="LPR426" s="39"/>
      <c r="LPS426" s="39"/>
      <c r="LPT426" s="39"/>
      <c r="LPU426" s="39"/>
      <c r="LPV426" s="39"/>
      <c r="LPW426" s="39"/>
      <c r="LPX426" s="39"/>
      <c r="LPY426" s="39"/>
      <c r="LPZ426" s="39"/>
      <c r="LQA426" s="39"/>
      <c r="LQB426" s="39"/>
      <c r="LQC426" s="39"/>
      <c r="LQD426" s="39"/>
      <c r="LQE426" s="39"/>
      <c r="LQF426" s="39"/>
      <c r="LQG426" s="39"/>
      <c r="LQH426" s="39"/>
      <c r="LQI426" s="39"/>
      <c r="LQJ426" s="39"/>
      <c r="LQK426" s="39"/>
      <c r="LQL426" s="39"/>
      <c r="LQM426" s="39"/>
      <c r="LQN426" s="39"/>
      <c r="LQO426" s="39"/>
      <c r="LQP426" s="39"/>
      <c r="LQQ426" s="39"/>
      <c r="LQR426" s="39"/>
      <c r="LQS426" s="39"/>
      <c r="LQT426" s="39"/>
      <c r="LQU426" s="39"/>
      <c r="LQV426" s="39"/>
      <c r="LQW426" s="39"/>
      <c r="LQX426" s="39"/>
      <c r="LQY426" s="39"/>
      <c r="LQZ426" s="39"/>
      <c r="LRA426" s="39"/>
      <c r="LRB426" s="39"/>
      <c r="LRC426" s="39"/>
      <c r="LRD426" s="39"/>
      <c r="LRE426" s="39"/>
      <c r="LRF426" s="39"/>
      <c r="LRG426" s="39"/>
      <c r="LRH426" s="39"/>
      <c r="LRI426" s="39"/>
      <c r="LRJ426" s="39"/>
      <c r="LRK426" s="39"/>
      <c r="LRL426" s="39"/>
      <c r="LRM426" s="39"/>
      <c r="LRN426" s="39"/>
      <c r="LRO426" s="39"/>
      <c r="LRP426" s="39"/>
      <c r="LRQ426" s="39"/>
      <c r="LRR426" s="39"/>
      <c r="LRS426" s="39"/>
      <c r="LRT426" s="39"/>
      <c r="LRU426" s="39"/>
      <c r="LRV426" s="39"/>
      <c r="LRW426" s="39"/>
      <c r="LRX426" s="39"/>
      <c r="LRY426" s="39"/>
      <c r="LRZ426" s="39"/>
      <c r="LSA426" s="39"/>
      <c r="LSB426" s="39"/>
      <c r="LSC426" s="39"/>
      <c r="LSD426" s="39"/>
      <c r="LSE426" s="39"/>
      <c r="LSF426" s="39"/>
      <c r="LSG426" s="39"/>
      <c r="LSH426" s="39"/>
      <c r="LSI426" s="39"/>
      <c r="LSJ426" s="39"/>
      <c r="LSK426" s="39"/>
      <c r="LSL426" s="39"/>
      <c r="LSM426" s="39"/>
      <c r="LSN426" s="39"/>
      <c r="LSO426" s="39"/>
      <c r="LSP426" s="39"/>
      <c r="LSQ426" s="39"/>
      <c r="LSR426" s="39"/>
      <c r="LSS426" s="39"/>
      <c r="LST426" s="39"/>
      <c r="LSU426" s="39"/>
      <c r="LSV426" s="39"/>
      <c r="LSW426" s="39"/>
      <c r="LSX426" s="39"/>
      <c r="LSY426" s="39"/>
      <c r="LSZ426" s="39"/>
      <c r="LTA426" s="39"/>
      <c r="LTB426" s="39"/>
      <c r="LTC426" s="39"/>
      <c r="LTD426" s="39"/>
      <c r="LTE426" s="39"/>
      <c r="LTF426" s="39"/>
      <c r="LTG426" s="39"/>
      <c r="LTH426" s="39"/>
      <c r="LTI426" s="39"/>
      <c r="LTJ426" s="39"/>
      <c r="LTK426" s="39"/>
      <c r="LTL426" s="39"/>
      <c r="LTM426" s="39"/>
      <c r="LTN426" s="39"/>
      <c r="LTO426" s="39"/>
      <c r="LTP426" s="39"/>
      <c r="LTQ426" s="39"/>
      <c r="LTR426" s="39"/>
      <c r="LTS426" s="39"/>
      <c r="LTT426" s="39"/>
      <c r="LTU426" s="39"/>
      <c r="LTV426" s="39"/>
      <c r="LTW426" s="39"/>
      <c r="LTX426" s="39"/>
      <c r="LTY426" s="39"/>
      <c r="LTZ426" s="39"/>
      <c r="LUA426" s="39"/>
      <c r="LUB426" s="39"/>
      <c r="LUC426" s="39"/>
      <c r="LUD426" s="39"/>
      <c r="LUE426" s="39"/>
      <c r="LUF426" s="39"/>
      <c r="LUG426" s="39"/>
      <c r="LUH426" s="39"/>
      <c r="LUI426" s="39"/>
      <c r="LUJ426" s="39"/>
      <c r="LUK426" s="39"/>
      <c r="LUL426" s="39"/>
      <c r="LUM426" s="39"/>
      <c r="LUN426" s="39"/>
      <c r="LUO426" s="39"/>
      <c r="LUP426" s="39"/>
      <c r="LUQ426" s="39"/>
      <c r="LUR426" s="39"/>
      <c r="LUS426" s="39"/>
      <c r="LUT426" s="39"/>
      <c r="LUU426" s="39"/>
      <c r="LUV426" s="39"/>
      <c r="LUW426" s="39"/>
      <c r="LUX426" s="39"/>
      <c r="LUY426" s="39"/>
      <c r="LUZ426" s="39"/>
      <c r="LVA426" s="39"/>
      <c r="LVB426" s="39"/>
      <c r="LVC426" s="39"/>
      <c r="LVD426" s="39"/>
      <c r="LVE426" s="39"/>
      <c r="LVF426" s="39"/>
      <c r="LVG426" s="39"/>
      <c r="LVH426" s="39"/>
      <c r="LVI426" s="39"/>
      <c r="LVJ426" s="39"/>
      <c r="LVK426" s="39"/>
      <c r="LVL426" s="39"/>
      <c r="LVM426" s="39"/>
      <c r="LVN426" s="39"/>
      <c r="LVO426" s="39"/>
      <c r="LVP426" s="39"/>
      <c r="LVQ426" s="39"/>
      <c r="LVR426" s="39"/>
      <c r="LVS426" s="39"/>
      <c r="LVT426" s="39"/>
      <c r="LVU426" s="39"/>
      <c r="LVV426" s="39"/>
      <c r="LVW426" s="39"/>
      <c r="LVX426" s="39"/>
      <c r="LVY426" s="39"/>
      <c r="LVZ426" s="39"/>
      <c r="LWA426" s="39"/>
      <c r="LWB426" s="39"/>
      <c r="LWC426" s="39"/>
      <c r="LWD426" s="39"/>
      <c r="LWE426" s="39"/>
      <c r="LWF426" s="39"/>
      <c r="LWG426" s="39"/>
      <c r="LWH426" s="39"/>
      <c r="LWI426" s="39"/>
      <c r="LWJ426" s="39"/>
      <c r="LWK426" s="39"/>
      <c r="LWL426" s="39"/>
      <c r="LWM426" s="39"/>
      <c r="LWN426" s="39"/>
      <c r="LWO426" s="39"/>
      <c r="LWP426" s="39"/>
      <c r="LWQ426" s="39"/>
      <c r="LWR426" s="39"/>
      <c r="LWS426" s="39"/>
      <c r="LWT426" s="39"/>
      <c r="LWU426" s="39"/>
      <c r="LWV426" s="39"/>
      <c r="LWW426" s="39"/>
      <c r="LWX426" s="39"/>
      <c r="LWY426" s="39"/>
      <c r="LWZ426" s="39"/>
      <c r="LXA426" s="39"/>
      <c r="LXB426" s="39"/>
      <c r="LXC426" s="39"/>
      <c r="LXD426" s="39"/>
      <c r="LXE426" s="39"/>
      <c r="LXF426" s="39"/>
      <c r="LXG426" s="39"/>
      <c r="LXH426" s="39"/>
      <c r="LXI426" s="39"/>
      <c r="LXJ426" s="39"/>
      <c r="LXK426" s="39"/>
      <c r="LXL426" s="39"/>
      <c r="LXM426" s="39"/>
      <c r="LXN426" s="39"/>
      <c r="LXO426" s="39"/>
      <c r="LXP426" s="39"/>
      <c r="LXQ426" s="39"/>
      <c r="LXR426" s="39"/>
      <c r="LXS426" s="39"/>
      <c r="LXT426" s="39"/>
      <c r="LXU426" s="39"/>
      <c r="LXV426" s="39"/>
      <c r="LXW426" s="39"/>
      <c r="LXX426" s="39"/>
      <c r="LXY426" s="39"/>
      <c r="LXZ426" s="39"/>
      <c r="LYA426" s="39"/>
      <c r="LYB426" s="39"/>
      <c r="LYC426" s="39"/>
      <c r="LYD426" s="39"/>
      <c r="LYE426" s="39"/>
      <c r="LYF426" s="39"/>
      <c r="LYG426" s="39"/>
      <c r="LYH426" s="39"/>
      <c r="LYI426" s="39"/>
      <c r="LYJ426" s="39"/>
      <c r="LYK426" s="39"/>
      <c r="LYL426" s="39"/>
      <c r="LYM426" s="39"/>
      <c r="LYN426" s="39"/>
      <c r="LYO426" s="39"/>
      <c r="LYP426" s="39"/>
      <c r="LYQ426" s="39"/>
      <c r="LYR426" s="39"/>
      <c r="LYS426" s="39"/>
      <c r="LYT426" s="39"/>
      <c r="LYU426" s="39"/>
      <c r="LYV426" s="39"/>
      <c r="LYW426" s="39"/>
      <c r="LYX426" s="39"/>
      <c r="LYY426" s="39"/>
      <c r="LYZ426" s="39"/>
      <c r="LZA426" s="39"/>
      <c r="LZB426" s="39"/>
      <c r="LZC426" s="39"/>
      <c r="LZD426" s="39"/>
      <c r="LZE426" s="39"/>
      <c r="LZF426" s="39"/>
      <c r="LZG426" s="39"/>
      <c r="LZH426" s="39"/>
      <c r="LZI426" s="39"/>
      <c r="LZJ426" s="39"/>
      <c r="LZK426" s="39"/>
      <c r="LZL426" s="39"/>
      <c r="LZM426" s="39"/>
      <c r="LZN426" s="39"/>
      <c r="LZO426" s="39"/>
      <c r="LZP426" s="39"/>
      <c r="LZQ426" s="39"/>
      <c r="LZR426" s="39"/>
      <c r="LZS426" s="39"/>
      <c r="LZT426" s="39"/>
      <c r="LZU426" s="39"/>
      <c r="LZV426" s="39"/>
      <c r="LZW426" s="39"/>
      <c r="LZX426" s="39"/>
      <c r="LZY426" s="39"/>
      <c r="LZZ426" s="39"/>
      <c r="MAA426" s="39"/>
      <c r="MAB426" s="39"/>
      <c r="MAC426" s="39"/>
      <c r="MAD426" s="39"/>
      <c r="MAE426" s="39"/>
      <c r="MAF426" s="39"/>
      <c r="MAG426" s="39"/>
      <c r="MAH426" s="39"/>
      <c r="MAI426" s="39"/>
      <c r="MAJ426" s="39"/>
      <c r="MAK426" s="39"/>
      <c r="MAL426" s="39"/>
      <c r="MAM426" s="39"/>
      <c r="MAN426" s="39"/>
      <c r="MAO426" s="39"/>
      <c r="MAP426" s="39"/>
      <c r="MAQ426" s="39"/>
      <c r="MAR426" s="39"/>
      <c r="MAS426" s="39"/>
      <c r="MAT426" s="39"/>
      <c r="MAU426" s="39"/>
      <c r="MAV426" s="39"/>
      <c r="MAW426" s="39"/>
      <c r="MAX426" s="39"/>
      <c r="MAY426" s="39"/>
      <c r="MAZ426" s="39"/>
      <c r="MBA426" s="39"/>
      <c r="MBB426" s="39"/>
      <c r="MBC426" s="39"/>
      <c r="MBD426" s="39"/>
      <c r="MBE426" s="39"/>
      <c r="MBF426" s="39"/>
      <c r="MBG426" s="39"/>
      <c r="MBH426" s="39"/>
      <c r="MBI426" s="39"/>
      <c r="MBJ426" s="39"/>
      <c r="MBK426" s="39"/>
      <c r="MBL426" s="39"/>
      <c r="MBM426" s="39"/>
      <c r="MBN426" s="39"/>
      <c r="MBO426" s="39"/>
      <c r="MBP426" s="39"/>
      <c r="MBQ426" s="39"/>
      <c r="MBR426" s="39"/>
      <c r="MBS426" s="39"/>
      <c r="MBT426" s="39"/>
      <c r="MBU426" s="39"/>
      <c r="MBV426" s="39"/>
      <c r="MBW426" s="39"/>
      <c r="MBX426" s="39"/>
      <c r="MBY426" s="39"/>
      <c r="MBZ426" s="39"/>
      <c r="MCA426" s="39"/>
      <c r="MCB426" s="39"/>
      <c r="MCC426" s="39"/>
      <c r="MCD426" s="39"/>
      <c r="MCE426" s="39"/>
      <c r="MCF426" s="39"/>
      <c r="MCG426" s="39"/>
      <c r="MCH426" s="39"/>
      <c r="MCI426" s="39"/>
      <c r="MCJ426" s="39"/>
      <c r="MCK426" s="39"/>
      <c r="MCL426" s="39"/>
      <c r="MCM426" s="39"/>
      <c r="MCN426" s="39"/>
      <c r="MCO426" s="39"/>
      <c r="MCP426" s="39"/>
      <c r="MCQ426" s="39"/>
      <c r="MCR426" s="39"/>
      <c r="MCS426" s="39"/>
      <c r="MCT426" s="39"/>
      <c r="MCU426" s="39"/>
      <c r="MCV426" s="39"/>
      <c r="MCW426" s="39"/>
      <c r="MCX426" s="39"/>
      <c r="MCY426" s="39"/>
      <c r="MCZ426" s="39"/>
      <c r="MDA426" s="39"/>
      <c r="MDB426" s="39"/>
      <c r="MDC426" s="39"/>
      <c r="MDD426" s="39"/>
      <c r="MDE426" s="39"/>
      <c r="MDF426" s="39"/>
      <c r="MDG426" s="39"/>
      <c r="MDH426" s="39"/>
      <c r="MDI426" s="39"/>
      <c r="MDJ426" s="39"/>
      <c r="MDK426" s="39"/>
      <c r="MDL426" s="39"/>
      <c r="MDM426" s="39"/>
      <c r="MDN426" s="39"/>
      <c r="MDO426" s="39"/>
      <c r="MDP426" s="39"/>
      <c r="MDQ426" s="39"/>
      <c r="MDR426" s="39"/>
      <c r="MDS426" s="39"/>
      <c r="MDT426" s="39"/>
      <c r="MDU426" s="39"/>
      <c r="MDV426" s="39"/>
      <c r="MDW426" s="39"/>
      <c r="MDX426" s="39"/>
      <c r="MDY426" s="39"/>
      <c r="MDZ426" s="39"/>
      <c r="MEA426" s="39"/>
      <c r="MEB426" s="39"/>
      <c r="MEC426" s="39"/>
      <c r="MED426" s="39"/>
      <c r="MEE426" s="39"/>
      <c r="MEF426" s="39"/>
      <c r="MEG426" s="39"/>
      <c r="MEH426" s="39"/>
      <c r="MEI426" s="39"/>
      <c r="MEJ426" s="39"/>
      <c r="MEK426" s="39"/>
      <c r="MEL426" s="39"/>
      <c r="MEM426" s="39"/>
      <c r="MEN426" s="39"/>
      <c r="MEO426" s="39"/>
      <c r="MEP426" s="39"/>
      <c r="MEQ426" s="39"/>
      <c r="MER426" s="39"/>
      <c r="MES426" s="39"/>
      <c r="MET426" s="39"/>
      <c r="MEU426" s="39"/>
      <c r="MEV426" s="39"/>
      <c r="MEW426" s="39"/>
      <c r="MEX426" s="39"/>
      <c r="MEY426" s="39"/>
      <c r="MEZ426" s="39"/>
      <c r="MFA426" s="39"/>
      <c r="MFB426" s="39"/>
      <c r="MFC426" s="39"/>
      <c r="MFD426" s="39"/>
      <c r="MFE426" s="39"/>
      <c r="MFF426" s="39"/>
      <c r="MFG426" s="39"/>
      <c r="MFH426" s="39"/>
      <c r="MFI426" s="39"/>
      <c r="MFJ426" s="39"/>
      <c r="MFK426" s="39"/>
      <c r="MFL426" s="39"/>
      <c r="MFM426" s="39"/>
      <c r="MFN426" s="39"/>
      <c r="MFO426" s="39"/>
      <c r="MFP426" s="39"/>
      <c r="MFQ426" s="39"/>
      <c r="MFR426" s="39"/>
      <c r="MFS426" s="39"/>
      <c r="MFT426" s="39"/>
      <c r="MFU426" s="39"/>
      <c r="MFV426" s="39"/>
      <c r="MFW426" s="39"/>
      <c r="MFX426" s="39"/>
      <c r="MFY426" s="39"/>
      <c r="MFZ426" s="39"/>
      <c r="MGA426" s="39"/>
      <c r="MGB426" s="39"/>
      <c r="MGC426" s="39"/>
      <c r="MGD426" s="39"/>
      <c r="MGE426" s="39"/>
      <c r="MGF426" s="39"/>
      <c r="MGG426" s="39"/>
      <c r="MGH426" s="39"/>
      <c r="MGI426" s="39"/>
      <c r="MGJ426" s="39"/>
      <c r="MGK426" s="39"/>
      <c r="MGL426" s="39"/>
      <c r="MGM426" s="39"/>
      <c r="MGN426" s="39"/>
      <c r="MGO426" s="39"/>
      <c r="MGP426" s="39"/>
      <c r="MGQ426" s="39"/>
      <c r="MGR426" s="39"/>
      <c r="MGS426" s="39"/>
      <c r="MGT426" s="39"/>
      <c r="MGU426" s="39"/>
      <c r="MGV426" s="39"/>
      <c r="MGW426" s="39"/>
      <c r="MGX426" s="39"/>
      <c r="MGY426" s="39"/>
      <c r="MGZ426" s="39"/>
      <c r="MHA426" s="39"/>
      <c r="MHB426" s="39"/>
      <c r="MHC426" s="39"/>
      <c r="MHD426" s="39"/>
      <c r="MHE426" s="39"/>
      <c r="MHF426" s="39"/>
      <c r="MHG426" s="39"/>
      <c r="MHH426" s="39"/>
      <c r="MHI426" s="39"/>
      <c r="MHJ426" s="39"/>
      <c r="MHK426" s="39"/>
      <c r="MHL426" s="39"/>
      <c r="MHM426" s="39"/>
      <c r="MHN426" s="39"/>
      <c r="MHO426" s="39"/>
      <c r="MHP426" s="39"/>
      <c r="MHQ426" s="39"/>
      <c r="MHR426" s="39"/>
      <c r="MHS426" s="39"/>
      <c r="MHT426" s="39"/>
      <c r="MHU426" s="39"/>
      <c r="MHV426" s="39"/>
      <c r="MHW426" s="39"/>
      <c r="MHX426" s="39"/>
      <c r="MHY426" s="39"/>
      <c r="MHZ426" s="39"/>
      <c r="MIA426" s="39"/>
      <c r="MIB426" s="39"/>
      <c r="MIC426" s="39"/>
      <c r="MID426" s="39"/>
      <c r="MIE426" s="39"/>
      <c r="MIF426" s="39"/>
      <c r="MIG426" s="39"/>
      <c r="MIH426" s="39"/>
      <c r="MII426" s="39"/>
      <c r="MIJ426" s="39"/>
      <c r="MIK426" s="39"/>
      <c r="MIL426" s="39"/>
      <c r="MIM426" s="39"/>
      <c r="MIN426" s="39"/>
      <c r="MIO426" s="39"/>
      <c r="MIP426" s="39"/>
      <c r="MIQ426" s="39"/>
      <c r="MIR426" s="39"/>
      <c r="MIS426" s="39"/>
      <c r="MIT426" s="39"/>
      <c r="MIU426" s="39"/>
      <c r="MIV426" s="39"/>
      <c r="MIW426" s="39"/>
      <c r="MIX426" s="39"/>
      <c r="MIY426" s="39"/>
      <c r="MIZ426" s="39"/>
      <c r="MJA426" s="39"/>
      <c r="MJB426" s="39"/>
      <c r="MJC426" s="39"/>
      <c r="MJD426" s="39"/>
      <c r="MJE426" s="39"/>
      <c r="MJF426" s="39"/>
      <c r="MJG426" s="39"/>
      <c r="MJH426" s="39"/>
      <c r="MJI426" s="39"/>
      <c r="MJJ426" s="39"/>
      <c r="MJK426" s="39"/>
      <c r="MJL426" s="39"/>
      <c r="MJM426" s="39"/>
      <c r="MJN426" s="39"/>
      <c r="MJO426" s="39"/>
      <c r="MJP426" s="39"/>
      <c r="MJQ426" s="39"/>
      <c r="MJR426" s="39"/>
      <c r="MJS426" s="39"/>
      <c r="MJT426" s="39"/>
      <c r="MJU426" s="39"/>
      <c r="MJV426" s="39"/>
      <c r="MJW426" s="39"/>
      <c r="MJX426" s="39"/>
      <c r="MJY426" s="39"/>
      <c r="MJZ426" s="39"/>
      <c r="MKA426" s="39"/>
      <c r="MKB426" s="39"/>
      <c r="MKC426" s="39"/>
      <c r="MKD426" s="39"/>
      <c r="MKE426" s="39"/>
      <c r="MKF426" s="39"/>
      <c r="MKG426" s="39"/>
      <c r="MKH426" s="39"/>
      <c r="MKI426" s="39"/>
      <c r="MKJ426" s="39"/>
      <c r="MKK426" s="39"/>
      <c r="MKL426" s="39"/>
      <c r="MKM426" s="39"/>
      <c r="MKN426" s="39"/>
      <c r="MKO426" s="39"/>
      <c r="MKP426" s="39"/>
      <c r="MKQ426" s="39"/>
      <c r="MKR426" s="39"/>
      <c r="MKS426" s="39"/>
      <c r="MKT426" s="39"/>
      <c r="MKU426" s="39"/>
      <c r="MKV426" s="39"/>
      <c r="MKW426" s="39"/>
      <c r="MKX426" s="39"/>
      <c r="MKY426" s="39"/>
      <c r="MKZ426" s="39"/>
      <c r="MLA426" s="39"/>
      <c r="MLB426" s="39"/>
      <c r="MLC426" s="39"/>
      <c r="MLD426" s="39"/>
      <c r="MLE426" s="39"/>
      <c r="MLF426" s="39"/>
      <c r="MLG426" s="39"/>
      <c r="MLH426" s="39"/>
      <c r="MLI426" s="39"/>
      <c r="MLJ426" s="39"/>
      <c r="MLK426" s="39"/>
      <c r="MLL426" s="39"/>
      <c r="MLM426" s="39"/>
      <c r="MLN426" s="39"/>
      <c r="MLO426" s="39"/>
      <c r="MLP426" s="39"/>
      <c r="MLQ426" s="39"/>
      <c r="MLR426" s="39"/>
      <c r="MLS426" s="39"/>
      <c r="MLT426" s="39"/>
      <c r="MLU426" s="39"/>
      <c r="MLV426" s="39"/>
      <c r="MLW426" s="39"/>
      <c r="MLX426" s="39"/>
      <c r="MLY426" s="39"/>
      <c r="MLZ426" s="39"/>
      <c r="MMA426" s="39"/>
      <c r="MMB426" s="39"/>
      <c r="MMC426" s="39"/>
      <c r="MMD426" s="39"/>
      <c r="MME426" s="39"/>
      <c r="MMF426" s="39"/>
      <c r="MMG426" s="39"/>
      <c r="MMH426" s="39"/>
      <c r="MMI426" s="39"/>
      <c r="MMJ426" s="39"/>
      <c r="MMK426" s="39"/>
      <c r="MML426" s="39"/>
      <c r="MMM426" s="39"/>
      <c r="MMN426" s="39"/>
      <c r="MMO426" s="39"/>
      <c r="MMP426" s="39"/>
      <c r="MMQ426" s="39"/>
      <c r="MMR426" s="39"/>
      <c r="MMS426" s="39"/>
      <c r="MMT426" s="39"/>
      <c r="MMU426" s="39"/>
      <c r="MMV426" s="39"/>
      <c r="MMW426" s="39"/>
      <c r="MMX426" s="39"/>
      <c r="MMY426" s="39"/>
      <c r="MMZ426" s="39"/>
      <c r="MNA426" s="39"/>
      <c r="MNB426" s="39"/>
      <c r="MNC426" s="39"/>
      <c r="MND426" s="39"/>
      <c r="MNE426" s="39"/>
      <c r="MNF426" s="39"/>
      <c r="MNG426" s="39"/>
      <c r="MNH426" s="39"/>
      <c r="MNI426" s="39"/>
      <c r="MNJ426" s="39"/>
      <c r="MNK426" s="39"/>
      <c r="MNL426" s="39"/>
      <c r="MNM426" s="39"/>
      <c r="MNN426" s="39"/>
      <c r="MNO426" s="39"/>
      <c r="MNP426" s="39"/>
      <c r="MNQ426" s="39"/>
      <c r="MNR426" s="39"/>
      <c r="MNS426" s="39"/>
      <c r="MNT426" s="39"/>
      <c r="MNU426" s="39"/>
      <c r="MNV426" s="39"/>
      <c r="MNW426" s="39"/>
      <c r="MNX426" s="39"/>
      <c r="MNY426" s="39"/>
      <c r="MNZ426" s="39"/>
      <c r="MOA426" s="39"/>
      <c r="MOB426" s="39"/>
      <c r="MOC426" s="39"/>
      <c r="MOD426" s="39"/>
      <c r="MOE426" s="39"/>
      <c r="MOF426" s="39"/>
      <c r="MOG426" s="39"/>
      <c r="MOH426" s="39"/>
      <c r="MOI426" s="39"/>
      <c r="MOJ426" s="39"/>
      <c r="MOK426" s="39"/>
      <c r="MOL426" s="39"/>
      <c r="MOM426" s="39"/>
      <c r="MON426" s="39"/>
      <c r="MOO426" s="39"/>
      <c r="MOP426" s="39"/>
      <c r="MOQ426" s="39"/>
      <c r="MOR426" s="39"/>
      <c r="MOS426" s="39"/>
      <c r="MOT426" s="39"/>
      <c r="MOU426" s="39"/>
      <c r="MOV426" s="39"/>
      <c r="MOW426" s="39"/>
      <c r="MOX426" s="39"/>
      <c r="MOY426" s="39"/>
      <c r="MOZ426" s="39"/>
      <c r="MPA426" s="39"/>
      <c r="MPB426" s="39"/>
      <c r="MPC426" s="39"/>
      <c r="MPD426" s="39"/>
      <c r="MPE426" s="39"/>
      <c r="MPF426" s="39"/>
      <c r="MPG426" s="39"/>
      <c r="MPH426" s="39"/>
      <c r="MPI426" s="39"/>
      <c r="MPJ426" s="39"/>
      <c r="MPK426" s="39"/>
      <c r="MPL426" s="39"/>
      <c r="MPM426" s="39"/>
      <c r="MPN426" s="39"/>
      <c r="MPO426" s="39"/>
      <c r="MPP426" s="39"/>
      <c r="MPQ426" s="39"/>
      <c r="MPR426" s="39"/>
      <c r="MPS426" s="39"/>
      <c r="MPT426" s="39"/>
      <c r="MPU426" s="39"/>
      <c r="MPV426" s="39"/>
      <c r="MPW426" s="39"/>
      <c r="MPX426" s="39"/>
      <c r="MPY426" s="39"/>
      <c r="MPZ426" s="39"/>
      <c r="MQA426" s="39"/>
      <c r="MQB426" s="39"/>
      <c r="MQC426" s="39"/>
      <c r="MQD426" s="39"/>
      <c r="MQE426" s="39"/>
      <c r="MQF426" s="39"/>
      <c r="MQG426" s="39"/>
      <c r="MQH426" s="39"/>
      <c r="MQI426" s="39"/>
      <c r="MQJ426" s="39"/>
      <c r="MQK426" s="39"/>
      <c r="MQL426" s="39"/>
      <c r="MQM426" s="39"/>
      <c r="MQN426" s="39"/>
      <c r="MQO426" s="39"/>
      <c r="MQP426" s="39"/>
      <c r="MQQ426" s="39"/>
      <c r="MQR426" s="39"/>
      <c r="MQS426" s="39"/>
      <c r="MQT426" s="39"/>
      <c r="MQU426" s="39"/>
      <c r="MQV426" s="39"/>
      <c r="MQW426" s="39"/>
      <c r="MQX426" s="39"/>
      <c r="MQY426" s="39"/>
      <c r="MQZ426" s="39"/>
      <c r="MRA426" s="39"/>
      <c r="MRB426" s="39"/>
      <c r="MRC426" s="39"/>
      <c r="MRD426" s="39"/>
      <c r="MRE426" s="39"/>
      <c r="MRF426" s="39"/>
      <c r="MRG426" s="39"/>
      <c r="MRH426" s="39"/>
      <c r="MRI426" s="39"/>
      <c r="MRJ426" s="39"/>
      <c r="MRK426" s="39"/>
      <c r="MRL426" s="39"/>
      <c r="MRM426" s="39"/>
      <c r="MRN426" s="39"/>
      <c r="MRO426" s="39"/>
      <c r="MRP426" s="39"/>
      <c r="MRQ426" s="39"/>
      <c r="MRR426" s="39"/>
      <c r="MRS426" s="39"/>
      <c r="MRT426" s="39"/>
      <c r="MRU426" s="39"/>
      <c r="MRV426" s="39"/>
      <c r="MRW426" s="39"/>
      <c r="MRX426" s="39"/>
      <c r="MRY426" s="39"/>
      <c r="MRZ426" s="39"/>
      <c r="MSA426" s="39"/>
      <c r="MSB426" s="39"/>
      <c r="MSC426" s="39"/>
      <c r="MSD426" s="39"/>
      <c r="MSE426" s="39"/>
      <c r="MSF426" s="39"/>
      <c r="MSG426" s="39"/>
      <c r="MSH426" s="39"/>
      <c r="MSI426" s="39"/>
      <c r="MSJ426" s="39"/>
      <c r="MSK426" s="39"/>
      <c r="MSL426" s="39"/>
      <c r="MSM426" s="39"/>
      <c r="MSN426" s="39"/>
      <c r="MSO426" s="39"/>
      <c r="MSP426" s="39"/>
      <c r="MSQ426" s="39"/>
      <c r="MSR426" s="39"/>
      <c r="MSS426" s="39"/>
      <c r="MST426" s="39"/>
      <c r="MSU426" s="39"/>
      <c r="MSV426" s="39"/>
      <c r="MSW426" s="39"/>
      <c r="MSX426" s="39"/>
      <c r="MSY426" s="39"/>
      <c r="MSZ426" s="39"/>
      <c r="MTA426" s="39"/>
      <c r="MTB426" s="39"/>
      <c r="MTC426" s="39"/>
      <c r="MTD426" s="39"/>
      <c r="MTE426" s="39"/>
      <c r="MTF426" s="39"/>
      <c r="MTG426" s="39"/>
      <c r="MTH426" s="39"/>
      <c r="MTI426" s="39"/>
      <c r="MTJ426" s="39"/>
      <c r="MTK426" s="39"/>
      <c r="MTL426" s="39"/>
      <c r="MTM426" s="39"/>
      <c r="MTN426" s="39"/>
      <c r="MTO426" s="39"/>
      <c r="MTP426" s="39"/>
      <c r="MTQ426" s="39"/>
      <c r="MTR426" s="39"/>
      <c r="MTS426" s="39"/>
      <c r="MTT426" s="39"/>
      <c r="MTU426" s="39"/>
      <c r="MTV426" s="39"/>
      <c r="MTW426" s="39"/>
      <c r="MTX426" s="39"/>
      <c r="MTY426" s="39"/>
      <c r="MTZ426" s="39"/>
      <c r="MUA426" s="39"/>
      <c r="MUB426" s="39"/>
      <c r="MUC426" s="39"/>
      <c r="MUD426" s="39"/>
      <c r="MUE426" s="39"/>
      <c r="MUF426" s="39"/>
      <c r="MUG426" s="39"/>
      <c r="MUH426" s="39"/>
      <c r="MUI426" s="39"/>
      <c r="MUJ426" s="39"/>
      <c r="MUK426" s="39"/>
      <c r="MUL426" s="39"/>
      <c r="MUM426" s="39"/>
      <c r="MUN426" s="39"/>
      <c r="MUO426" s="39"/>
      <c r="MUP426" s="39"/>
      <c r="MUQ426" s="39"/>
      <c r="MUR426" s="39"/>
      <c r="MUS426" s="39"/>
      <c r="MUT426" s="39"/>
      <c r="MUU426" s="39"/>
      <c r="MUV426" s="39"/>
      <c r="MUW426" s="39"/>
      <c r="MUX426" s="39"/>
      <c r="MUY426" s="39"/>
      <c r="MUZ426" s="39"/>
      <c r="MVA426" s="39"/>
      <c r="MVB426" s="39"/>
      <c r="MVC426" s="39"/>
      <c r="MVD426" s="39"/>
      <c r="MVE426" s="39"/>
      <c r="MVF426" s="39"/>
      <c r="MVG426" s="39"/>
      <c r="MVH426" s="39"/>
      <c r="MVI426" s="39"/>
      <c r="MVJ426" s="39"/>
      <c r="MVK426" s="39"/>
      <c r="MVL426" s="39"/>
      <c r="MVM426" s="39"/>
      <c r="MVN426" s="39"/>
      <c r="MVO426" s="39"/>
      <c r="MVP426" s="39"/>
      <c r="MVQ426" s="39"/>
      <c r="MVR426" s="39"/>
      <c r="MVS426" s="39"/>
      <c r="MVT426" s="39"/>
      <c r="MVU426" s="39"/>
      <c r="MVV426" s="39"/>
      <c r="MVW426" s="39"/>
      <c r="MVX426" s="39"/>
      <c r="MVY426" s="39"/>
      <c r="MVZ426" s="39"/>
      <c r="MWA426" s="39"/>
      <c r="MWB426" s="39"/>
      <c r="MWC426" s="39"/>
      <c r="MWD426" s="39"/>
      <c r="MWE426" s="39"/>
      <c r="MWF426" s="39"/>
      <c r="MWG426" s="39"/>
      <c r="MWH426" s="39"/>
      <c r="MWI426" s="39"/>
      <c r="MWJ426" s="39"/>
      <c r="MWK426" s="39"/>
      <c r="MWL426" s="39"/>
      <c r="MWM426" s="39"/>
      <c r="MWN426" s="39"/>
      <c r="MWO426" s="39"/>
      <c r="MWP426" s="39"/>
      <c r="MWQ426" s="39"/>
      <c r="MWR426" s="39"/>
      <c r="MWS426" s="39"/>
      <c r="MWT426" s="39"/>
      <c r="MWU426" s="39"/>
      <c r="MWV426" s="39"/>
      <c r="MWW426" s="39"/>
      <c r="MWX426" s="39"/>
      <c r="MWY426" s="39"/>
      <c r="MWZ426" s="39"/>
      <c r="MXA426" s="39"/>
      <c r="MXB426" s="39"/>
      <c r="MXC426" s="39"/>
      <c r="MXD426" s="39"/>
      <c r="MXE426" s="39"/>
      <c r="MXF426" s="39"/>
      <c r="MXG426" s="39"/>
      <c r="MXH426" s="39"/>
      <c r="MXI426" s="39"/>
      <c r="MXJ426" s="39"/>
      <c r="MXK426" s="39"/>
      <c r="MXL426" s="39"/>
      <c r="MXM426" s="39"/>
      <c r="MXN426" s="39"/>
      <c r="MXO426" s="39"/>
      <c r="MXP426" s="39"/>
      <c r="MXQ426" s="39"/>
      <c r="MXR426" s="39"/>
      <c r="MXS426" s="39"/>
      <c r="MXT426" s="39"/>
      <c r="MXU426" s="39"/>
      <c r="MXV426" s="39"/>
      <c r="MXW426" s="39"/>
      <c r="MXX426" s="39"/>
      <c r="MXY426" s="39"/>
      <c r="MXZ426" s="39"/>
      <c r="MYA426" s="39"/>
      <c r="MYB426" s="39"/>
      <c r="MYC426" s="39"/>
      <c r="MYD426" s="39"/>
      <c r="MYE426" s="39"/>
      <c r="MYF426" s="39"/>
      <c r="MYG426" s="39"/>
      <c r="MYH426" s="39"/>
      <c r="MYI426" s="39"/>
      <c r="MYJ426" s="39"/>
      <c r="MYK426" s="39"/>
      <c r="MYL426" s="39"/>
      <c r="MYM426" s="39"/>
      <c r="MYN426" s="39"/>
      <c r="MYO426" s="39"/>
      <c r="MYP426" s="39"/>
      <c r="MYQ426" s="39"/>
      <c r="MYR426" s="39"/>
      <c r="MYS426" s="39"/>
      <c r="MYT426" s="39"/>
      <c r="MYU426" s="39"/>
      <c r="MYV426" s="39"/>
      <c r="MYW426" s="39"/>
      <c r="MYX426" s="39"/>
      <c r="MYY426" s="39"/>
      <c r="MYZ426" s="39"/>
      <c r="MZA426" s="39"/>
      <c r="MZB426" s="39"/>
      <c r="MZC426" s="39"/>
      <c r="MZD426" s="39"/>
      <c r="MZE426" s="39"/>
      <c r="MZF426" s="39"/>
      <c r="MZG426" s="39"/>
      <c r="MZH426" s="39"/>
      <c r="MZI426" s="39"/>
      <c r="MZJ426" s="39"/>
      <c r="MZK426" s="39"/>
      <c r="MZL426" s="39"/>
      <c r="MZM426" s="39"/>
      <c r="MZN426" s="39"/>
      <c r="MZO426" s="39"/>
      <c r="MZP426" s="39"/>
      <c r="MZQ426" s="39"/>
      <c r="MZR426" s="39"/>
      <c r="MZS426" s="39"/>
      <c r="MZT426" s="39"/>
      <c r="MZU426" s="39"/>
      <c r="MZV426" s="39"/>
      <c r="MZW426" s="39"/>
      <c r="MZX426" s="39"/>
      <c r="MZY426" s="39"/>
      <c r="MZZ426" s="39"/>
      <c r="NAA426" s="39"/>
      <c r="NAB426" s="39"/>
      <c r="NAC426" s="39"/>
      <c r="NAD426" s="39"/>
      <c r="NAE426" s="39"/>
      <c r="NAF426" s="39"/>
      <c r="NAG426" s="39"/>
      <c r="NAH426" s="39"/>
      <c r="NAI426" s="39"/>
      <c r="NAJ426" s="39"/>
      <c r="NAK426" s="39"/>
      <c r="NAL426" s="39"/>
      <c r="NAM426" s="39"/>
      <c r="NAN426" s="39"/>
      <c r="NAO426" s="39"/>
      <c r="NAP426" s="39"/>
      <c r="NAQ426" s="39"/>
      <c r="NAR426" s="39"/>
      <c r="NAS426" s="39"/>
      <c r="NAT426" s="39"/>
      <c r="NAU426" s="39"/>
      <c r="NAV426" s="39"/>
      <c r="NAW426" s="39"/>
      <c r="NAX426" s="39"/>
      <c r="NAY426" s="39"/>
      <c r="NAZ426" s="39"/>
      <c r="NBA426" s="39"/>
      <c r="NBB426" s="39"/>
      <c r="NBC426" s="39"/>
      <c r="NBD426" s="39"/>
      <c r="NBE426" s="39"/>
      <c r="NBF426" s="39"/>
      <c r="NBG426" s="39"/>
      <c r="NBH426" s="39"/>
      <c r="NBI426" s="39"/>
      <c r="NBJ426" s="39"/>
      <c r="NBK426" s="39"/>
      <c r="NBL426" s="39"/>
      <c r="NBM426" s="39"/>
      <c r="NBN426" s="39"/>
      <c r="NBO426" s="39"/>
      <c r="NBP426" s="39"/>
      <c r="NBQ426" s="39"/>
      <c r="NBR426" s="39"/>
      <c r="NBS426" s="39"/>
      <c r="NBT426" s="39"/>
      <c r="NBU426" s="39"/>
      <c r="NBV426" s="39"/>
      <c r="NBW426" s="39"/>
      <c r="NBX426" s="39"/>
      <c r="NBY426" s="39"/>
      <c r="NBZ426" s="39"/>
      <c r="NCA426" s="39"/>
      <c r="NCB426" s="39"/>
      <c r="NCC426" s="39"/>
      <c r="NCD426" s="39"/>
      <c r="NCE426" s="39"/>
      <c r="NCF426" s="39"/>
      <c r="NCG426" s="39"/>
      <c r="NCH426" s="39"/>
      <c r="NCI426" s="39"/>
      <c r="NCJ426" s="39"/>
      <c r="NCK426" s="39"/>
      <c r="NCL426" s="39"/>
      <c r="NCM426" s="39"/>
      <c r="NCN426" s="39"/>
      <c r="NCO426" s="39"/>
      <c r="NCP426" s="39"/>
      <c r="NCQ426" s="39"/>
      <c r="NCR426" s="39"/>
      <c r="NCS426" s="39"/>
      <c r="NCT426" s="39"/>
      <c r="NCU426" s="39"/>
      <c r="NCV426" s="39"/>
      <c r="NCW426" s="39"/>
      <c r="NCX426" s="39"/>
      <c r="NCY426" s="39"/>
      <c r="NCZ426" s="39"/>
      <c r="NDA426" s="39"/>
      <c r="NDB426" s="39"/>
      <c r="NDC426" s="39"/>
      <c r="NDD426" s="39"/>
      <c r="NDE426" s="39"/>
      <c r="NDF426" s="39"/>
      <c r="NDG426" s="39"/>
      <c r="NDH426" s="39"/>
      <c r="NDI426" s="39"/>
      <c r="NDJ426" s="39"/>
      <c r="NDK426" s="39"/>
      <c r="NDL426" s="39"/>
      <c r="NDM426" s="39"/>
      <c r="NDN426" s="39"/>
      <c r="NDO426" s="39"/>
      <c r="NDP426" s="39"/>
      <c r="NDQ426" s="39"/>
      <c r="NDR426" s="39"/>
      <c r="NDS426" s="39"/>
      <c r="NDT426" s="39"/>
      <c r="NDU426" s="39"/>
      <c r="NDV426" s="39"/>
      <c r="NDW426" s="39"/>
      <c r="NDX426" s="39"/>
      <c r="NDY426" s="39"/>
      <c r="NDZ426" s="39"/>
      <c r="NEA426" s="39"/>
      <c r="NEB426" s="39"/>
      <c r="NEC426" s="39"/>
      <c r="NED426" s="39"/>
      <c r="NEE426" s="39"/>
      <c r="NEF426" s="39"/>
      <c r="NEG426" s="39"/>
      <c r="NEH426" s="39"/>
      <c r="NEI426" s="39"/>
      <c r="NEJ426" s="39"/>
      <c r="NEK426" s="39"/>
      <c r="NEL426" s="39"/>
      <c r="NEM426" s="39"/>
      <c r="NEN426" s="39"/>
      <c r="NEO426" s="39"/>
      <c r="NEP426" s="39"/>
      <c r="NEQ426" s="39"/>
      <c r="NER426" s="39"/>
      <c r="NES426" s="39"/>
      <c r="NET426" s="39"/>
      <c r="NEU426" s="39"/>
      <c r="NEV426" s="39"/>
      <c r="NEW426" s="39"/>
      <c r="NEX426" s="39"/>
      <c r="NEY426" s="39"/>
      <c r="NEZ426" s="39"/>
      <c r="NFA426" s="39"/>
      <c r="NFB426" s="39"/>
      <c r="NFC426" s="39"/>
      <c r="NFD426" s="39"/>
      <c r="NFE426" s="39"/>
      <c r="NFF426" s="39"/>
      <c r="NFG426" s="39"/>
      <c r="NFH426" s="39"/>
      <c r="NFI426" s="39"/>
      <c r="NFJ426" s="39"/>
      <c r="NFK426" s="39"/>
      <c r="NFL426" s="39"/>
      <c r="NFM426" s="39"/>
      <c r="NFN426" s="39"/>
      <c r="NFO426" s="39"/>
      <c r="NFP426" s="39"/>
      <c r="NFQ426" s="39"/>
      <c r="NFR426" s="39"/>
      <c r="NFS426" s="39"/>
      <c r="NFT426" s="39"/>
      <c r="NFU426" s="39"/>
      <c r="NFV426" s="39"/>
      <c r="NFW426" s="39"/>
      <c r="NFX426" s="39"/>
      <c r="NFY426" s="39"/>
      <c r="NFZ426" s="39"/>
      <c r="NGA426" s="39"/>
      <c r="NGB426" s="39"/>
      <c r="NGC426" s="39"/>
      <c r="NGD426" s="39"/>
      <c r="NGE426" s="39"/>
      <c r="NGF426" s="39"/>
      <c r="NGG426" s="39"/>
      <c r="NGH426" s="39"/>
      <c r="NGI426" s="39"/>
      <c r="NGJ426" s="39"/>
      <c r="NGK426" s="39"/>
      <c r="NGL426" s="39"/>
      <c r="NGM426" s="39"/>
      <c r="NGN426" s="39"/>
      <c r="NGO426" s="39"/>
      <c r="NGP426" s="39"/>
      <c r="NGQ426" s="39"/>
      <c r="NGR426" s="39"/>
      <c r="NGS426" s="39"/>
      <c r="NGT426" s="39"/>
      <c r="NGU426" s="39"/>
      <c r="NGV426" s="39"/>
      <c r="NGW426" s="39"/>
      <c r="NGX426" s="39"/>
      <c r="NGY426" s="39"/>
      <c r="NGZ426" s="39"/>
      <c r="NHA426" s="39"/>
      <c r="NHB426" s="39"/>
      <c r="NHC426" s="39"/>
      <c r="NHD426" s="39"/>
      <c r="NHE426" s="39"/>
      <c r="NHF426" s="39"/>
      <c r="NHG426" s="39"/>
      <c r="NHH426" s="39"/>
      <c r="NHI426" s="39"/>
      <c r="NHJ426" s="39"/>
      <c r="NHK426" s="39"/>
      <c r="NHL426" s="39"/>
      <c r="NHM426" s="39"/>
      <c r="NHN426" s="39"/>
      <c r="NHO426" s="39"/>
      <c r="NHP426" s="39"/>
      <c r="NHQ426" s="39"/>
      <c r="NHR426" s="39"/>
      <c r="NHS426" s="39"/>
      <c r="NHT426" s="39"/>
      <c r="NHU426" s="39"/>
      <c r="NHV426" s="39"/>
      <c r="NHW426" s="39"/>
      <c r="NHX426" s="39"/>
      <c r="NHY426" s="39"/>
      <c r="NHZ426" s="39"/>
      <c r="NIA426" s="39"/>
      <c r="NIB426" s="39"/>
      <c r="NIC426" s="39"/>
      <c r="NID426" s="39"/>
      <c r="NIE426" s="39"/>
      <c r="NIF426" s="39"/>
      <c r="NIG426" s="39"/>
      <c r="NIH426" s="39"/>
      <c r="NII426" s="39"/>
      <c r="NIJ426" s="39"/>
      <c r="NIK426" s="39"/>
      <c r="NIL426" s="39"/>
      <c r="NIM426" s="39"/>
      <c r="NIN426" s="39"/>
      <c r="NIO426" s="39"/>
      <c r="NIP426" s="39"/>
      <c r="NIQ426" s="39"/>
      <c r="NIR426" s="39"/>
      <c r="NIS426" s="39"/>
      <c r="NIT426" s="39"/>
      <c r="NIU426" s="39"/>
      <c r="NIV426" s="39"/>
      <c r="NIW426" s="39"/>
      <c r="NIX426" s="39"/>
      <c r="NIY426" s="39"/>
      <c r="NIZ426" s="39"/>
      <c r="NJA426" s="39"/>
      <c r="NJB426" s="39"/>
      <c r="NJC426" s="39"/>
      <c r="NJD426" s="39"/>
      <c r="NJE426" s="39"/>
      <c r="NJF426" s="39"/>
      <c r="NJG426" s="39"/>
      <c r="NJH426" s="39"/>
      <c r="NJI426" s="39"/>
      <c r="NJJ426" s="39"/>
      <c r="NJK426" s="39"/>
      <c r="NJL426" s="39"/>
      <c r="NJM426" s="39"/>
      <c r="NJN426" s="39"/>
      <c r="NJO426" s="39"/>
      <c r="NJP426" s="39"/>
      <c r="NJQ426" s="39"/>
      <c r="NJR426" s="39"/>
      <c r="NJS426" s="39"/>
      <c r="NJT426" s="39"/>
      <c r="NJU426" s="39"/>
      <c r="NJV426" s="39"/>
      <c r="NJW426" s="39"/>
      <c r="NJX426" s="39"/>
      <c r="NJY426" s="39"/>
      <c r="NJZ426" s="39"/>
      <c r="NKA426" s="39"/>
      <c r="NKB426" s="39"/>
      <c r="NKC426" s="39"/>
      <c r="NKD426" s="39"/>
      <c r="NKE426" s="39"/>
      <c r="NKF426" s="39"/>
      <c r="NKG426" s="39"/>
      <c r="NKH426" s="39"/>
      <c r="NKI426" s="39"/>
      <c r="NKJ426" s="39"/>
      <c r="NKK426" s="39"/>
      <c r="NKL426" s="39"/>
      <c r="NKM426" s="39"/>
      <c r="NKN426" s="39"/>
      <c r="NKO426" s="39"/>
      <c r="NKP426" s="39"/>
      <c r="NKQ426" s="39"/>
      <c r="NKR426" s="39"/>
      <c r="NKS426" s="39"/>
      <c r="NKT426" s="39"/>
      <c r="NKU426" s="39"/>
      <c r="NKV426" s="39"/>
      <c r="NKW426" s="39"/>
      <c r="NKX426" s="39"/>
      <c r="NKY426" s="39"/>
      <c r="NKZ426" s="39"/>
      <c r="NLA426" s="39"/>
      <c r="NLB426" s="39"/>
      <c r="NLC426" s="39"/>
      <c r="NLD426" s="39"/>
      <c r="NLE426" s="39"/>
      <c r="NLF426" s="39"/>
      <c r="NLG426" s="39"/>
      <c r="NLH426" s="39"/>
      <c r="NLI426" s="39"/>
      <c r="NLJ426" s="39"/>
      <c r="NLK426" s="39"/>
      <c r="NLL426" s="39"/>
      <c r="NLM426" s="39"/>
      <c r="NLN426" s="39"/>
      <c r="NLO426" s="39"/>
      <c r="NLP426" s="39"/>
      <c r="NLQ426" s="39"/>
      <c r="NLR426" s="39"/>
      <c r="NLS426" s="39"/>
      <c r="NLT426" s="39"/>
      <c r="NLU426" s="39"/>
      <c r="NLV426" s="39"/>
      <c r="NLW426" s="39"/>
      <c r="NLX426" s="39"/>
      <c r="NLY426" s="39"/>
      <c r="NLZ426" s="39"/>
      <c r="NMA426" s="39"/>
      <c r="NMB426" s="39"/>
      <c r="NMC426" s="39"/>
      <c r="NMD426" s="39"/>
      <c r="NME426" s="39"/>
      <c r="NMF426" s="39"/>
      <c r="NMG426" s="39"/>
      <c r="NMH426" s="39"/>
      <c r="NMI426" s="39"/>
      <c r="NMJ426" s="39"/>
      <c r="NMK426" s="39"/>
      <c r="NML426" s="39"/>
      <c r="NMM426" s="39"/>
      <c r="NMN426" s="39"/>
      <c r="NMO426" s="39"/>
      <c r="NMP426" s="39"/>
      <c r="NMQ426" s="39"/>
      <c r="NMR426" s="39"/>
      <c r="NMS426" s="39"/>
      <c r="NMT426" s="39"/>
      <c r="NMU426" s="39"/>
      <c r="NMV426" s="39"/>
      <c r="NMW426" s="39"/>
      <c r="NMX426" s="39"/>
      <c r="NMY426" s="39"/>
      <c r="NMZ426" s="39"/>
      <c r="NNA426" s="39"/>
      <c r="NNB426" s="39"/>
      <c r="NNC426" s="39"/>
      <c r="NND426" s="39"/>
      <c r="NNE426" s="39"/>
      <c r="NNF426" s="39"/>
      <c r="NNG426" s="39"/>
      <c r="NNH426" s="39"/>
      <c r="NNI426" s="39"/>
      <c r="NNJ426" s="39"/>
      <c r="NNK426" s="39"/>
      <c r="NNL426" s="39"/>
      <c r="NNM426" s="39"/>
      <c r="NNN426" s="39"/>
      <c r="NNO426" s="39"/>
      <c r="NNP426" s="39"/>
      <c r="NNQ426" s="39"/>
      <c r="NNR426" s="39"/>
      <c r="NNS426" s="39"/>
      <c r="NNT426" s="39"/>
      <c r="NNU426" s="39"/>
      <c r="NNV426" s="39"/>
      <c r="NNW426" s="39"/>
      <c r="NNX426" s="39"/>
      <c r="NNY426" s="39"/>
      <c r="NNZ426" s="39"/>
      <c r="NOA426" s="39"/>
      <c r="NOB426" s="39"/>
      <c r="NOC426" s="39"/>
      <c r="NOD426" s="39"/>
      <c r="NOE426" s="39"/>
      <c r="NOF426" s="39"/>
      <c r="NOG426" s="39"/>
      <c r="NOH426" s="39"/>
      <c r="NOI426" s="39"/>
      <c r="NOJ426" s="39"/>
      <c r="NOK426" s="39"/>
      <c r="NOL426" s="39"/>
      <c r="NOM426" s="39"/>
      <c r="NON426" s="39"/>
      <c r="NOO426" s="39"/>
      <c r="NOP426" s="39"/>
      <c r="NOQ426" s="39"/>
      <c r="NOR426" s="39"/>
      <c r="NOS426" s="39"/>
      <c r="NOT426" s="39"/>
      <c r="NOU426" s="39"/>
      <c r="NOV426" s="39"/>
      <c r="NOW426" s="39"/>
      <c r="NOX426" s="39"/>
      <c r="NOY426" s="39"/>
      <c r="NOZ426" s="39"/>
      <c r="NPA426" s="39"/>
      <c r="NPB426" s="39"/>
      <c r="NPC426" s="39"/>
      <c r="NPD426" s="39"/>
      <c r="NPE426" s="39"/>
      <c r="NPF426" s="39"/>
      <c r="NPG426" s="39"/>
      <c r="NPH426" s="39"/>
      <c r="NPI426" s="39"/>
      <c r="NPJ426" s="39"/>
      <c r="NPK426" s="39"/>
      <c r="NPL426" s="39"/>
      <c r="NPM426" s="39"/>
      <c r="NPN426" s="39"/>
      <c r="NPO426" s="39"/>
      <c r="NPP426" s="39"/>
      <c r="NPQ426" s="39"/>
      <c r="NPR426" s="39"/>
      <c r="NPS426" s="39"/>
      <c r="NPT426" s="39"/>
      <c r="NPU426" s="39"/>
      <c r="NPV426" s="39"/>
      <c r="NPW426" s="39"/>
      <c r="NPX426" s="39"/>
      <c r="NPY426" s="39"/>
      <c r="NPZ426" s="39"/>
      <c r="NQA426" s="39"/>
      <c r="NQB426" s="39"/>
      <c r="NQC426" s="39"/>
      <c r="NQD426" s="39"/>
      <c r="NQE426" s="39"/>
      <c r="NQF426" s="39"/>
      <c r="NQG426" s="39"/>
      <c r="NQH426" s="39"/>
      <c r="NQI426" s="39"/>
      <c r="NQJ426" s="39"/>
      <c r="NQK426" s="39"/>
      <c r="NQL426" s="39"/>
      <c r="NQM426" s="39"/>
      <c r="NQN426" s="39"/>
      <c r="NQO426" s="39"/>
      <c r="NQP426" s="39"/>
      <c r="NQQ426" s="39"/>
      <c r="NQR426" s="39"/>
      <c r="NQS426" s="39"/>
      <c r="NQT426" s="39"/>
      <c r="NQU426" s="39"/>
      <c r="NQV426" s="39"/>
      <c r="NQW426" s="39"/>
      <c r="NQX426" s="39"/>
      <c r="NQY426" s="39"/>
      <c r="NQZ426" s="39"/>
      <c r="NRA426" s="39"/>
      <c r="NRB426" s="39"/>
      <c r="NRC426" s="39"/>
      <c r="NRD426" s="39"/>
      <c r="NRE426" s="39"/>
      <c r="NRF426" s="39"/>
      <c r="NRG426" s="39"/>
      <c r="NRH426" s="39"/>
      <c r="NRI426" s="39"/>
      <c r="NRJ426" s="39"/>
      <c r="NRK426" s="39"/>
      <c r="NRL426" s="39"/>
      <c r="NRM426" s="39"/>
      <c r="NRN426" s="39"/>
      <c r="NRO426" s="39"/>
      <c r="NRP426" s="39"/>
      <c r="NRQ426" s="39"/>
      <c r="NRR426" s="39"/>
      <c r="NRS426" s="39"/>
      <c r="NRT426" s="39"/>
      <c r="NRU426" s="39"/>
      <c r="NRV426" s="39"/>
      <c r="NRW426" s="39"/>
      <c r="NRX426" s="39"/>
      <c r="NRY426" s="39"/>
      <c r="NRZ426" s="39"/>
      <c r="NSA426" s="39"/>
      <c r="NSB426" s="39"/>
      <c r="NSC426" s="39"/>
      <c r="NSD426" s="39"/>
      <c r="NSE426" s="39"/>
      <c r="NSF426" s="39"/>
      <c r="NSG426" s="39"/>
      <c r="NSH426" s="39"/>
      <c r="NSI426" s="39"/>
      <c r="NSJ426" s="39"/>
      <c r="NSK426" s="39"/>
      <c r="NSL426" s="39"/>
      <c r="NSM426" s="39"/>
      <c r="NSN426" s="39"/>
      <c r="NSO426" s="39"/>
      <c r="NSP426" s="39"/>
      <c r="NSQ426" s="39"/>
      <c r="NSR426" s="39"/>
      <c r="NSS426" s="39"/>
      <c r="NST426" s="39"/>
      <c r="NSU426" s="39"/>
      <c r="NSV426" s="39"/>
      <c r="NSW426" s="39"/>
      <c r="NSX426" s="39"/>
      <c r="NSY426" s="39"/>
      <c r="NSZ426" s="39"/>
      <c r="NTA426" s="39"/>
      <c r="NTB426" s="39"/>
      <c r="NTC426" s="39"/>
      <c r="NTD426" s="39"/>
      <c r="NTE426" s="39"/>
      <c r="NTF426" s="39"/>
      <c r="NTG426" s="39"/>
      <c r="NTH426" s="39"/>
      <c r="NTI426" s="39"/>
      <c r="NTJ426" s="39"/>
      <c r="NTK426" s="39"/>
      <c r="NTL426" s="39"/>
      <c r="NTM426" s="39"/>
      <c r="NTN426" s="39"/>
      <c r="NTO426" s="39"/>
      <c r="NTP426" s="39"/>
      <c r="NTQ426" s="39"/>
      <c r="NTR426" s="39"/>
      <c r="NTS426" s="39"/>
      <c r="NTT426" s="39"/>
      <c r="NTU426" s="39"/>
      <c r="NTV426" s="39"/>
      <c r="NTW426" s="39"/>
      <c r="NTX426" s="39"/>
      <c r="NTY426" s="39"/>
      <c r="NTZ426" s="39"/>
      <c r="NUA426" s="39"/>
      <c r="NUB426" s="39"/>
      <c r="NUC426" s="39"/>
      <c r="NUD426" s="39"/>
      <c r="NUE426" s="39"/>
      <c r="NUF426" s="39"/>
      <c r="NUG426" s="39"/>
      <c r="NUH426" s="39"/>
      <c r="NUI426" s="39"/>
      <c r="NUJ426" s="39"/>
      <c r="NUK426" s="39"/>
      <c r="NUL426" s="39"/>
      <c r="NUM426" s="39"/>
      <c r="NUN426" s="39"/>
      <c r="NUO426" s="39"/>
      <c r="NUP426" s="39"/>
      <c r="NUQ426" s="39"/>
      <c r="NUR426" s="39"/>
      <c r="NUS426" s="39"/>
      <c r="NUT426" s="39"/>
      <c r="NUU426" s="39"/>
      <c r="NUV426" s="39"/>
      <c r="NUW426" s="39"/>
      <c r="NUX426" s="39"/>
      <c r="NUY426" s="39"/>
      <c r="NUZ426" s="39"/>
      <c r="NVA426" s="39"/>
      <c r="NVB426" s="39"/>
      <c r="NVC426" s="39"/>
      <c r="NVD426" s="39"/>
      <c r="NVE426" s="39"/>
      <c r="NVF426" s="39"/>
      <c r="NVG426" s="39"/>
      <c r="NVH426" s="39"/>
      <c r="NVI426" s="39"/>
      <c r="NVJ426" s="39"/>
      <c r="NVK426" s="39"/>
      <c r="NVL426" s="39"/>
      <c r="NVM426" s="39"/>
      <c r="NVN426" s="39"/>
      <c r="NVO426" s="39"/>
      <c r="NVP426" s="39"/>
      <c r="NVQ426" s="39"/>
      <c r="NVR426" s="39"/>
      <c r="NVS426" s="39"/>
      <c r="NVT426" s="39"/>
      <c r="NVU426" s="39"/>
      <c r="NVV426" s="39"/>
      <c r="NVW426" s="39"/>
      <c r="NVX426" s="39"/>
      <c r="NVY426" s="39"/>
      <c r="NVZ426" s="39"/>
      <c r="NWA426" s="39"/>
      <c r="NWB426" s="39"/>
      <c r="NWC426" s="39"/>
      <c r="NWD426" s="39"/>
      <c r="NWE426" s="39"/>
      <c r="NWF426" s="39"/>
      <c r="NWG426" s="39"/>
      <c r="NWH426" s="39"/>
      <c r="NWI426" s="39"/>
      <c r="NWJ426" s="39"/>
      <c r="NWK426" s="39"/>
      <c r="NWL426" s="39"/>
      <c r="NWM426" s="39"/>
      <c r="NWN426" s="39"/>
      <c r="NWO426" s="39"/>
      <c r="NWP426" s="39"/>
      <c r="NWQ426" s="39"/>
      <c r="NWR426" s="39"/>
      <c r="NWS426" s="39"/>
      <c r="NWT426" s="39"/>
      <c r="NWU426" s="39"/>
      <c r="NWV426" s="39"/>
      <c r="NWW426" s="39"/>
      <c r="NWX426" s="39"/>
      <c r="NWY426" s="39"/>
      <c r="NWZ426" s="39"/>
      <c r="NXA426" s="39"/>
      <c r="NXB426" s="39"/>
      <c r="NXC426" s="39"/>
      <c r="NXD426" s="39"/>
      <c r="NXE426" s="39"/>
      <c r="NXF426" s="39"/>
      <c r="NXG426" s="39"/>
      <c r="NXH426" s="39"/>
      <c r="NXI426" s="39"/>
      <c r="NXJ426" s="39"/>
      <c r="NXK426" s="39"/>
      <c r="NXL426" s="39"/>
      <c r="NXM426" s="39"/>
      <c r="NXN426" s="39"/>
      <c r="NXO426" s="39"/>
      <c r="NXP426" s="39"/>
      <c r="NXQ426" s="39"/>
      <c r="NXR426" s="39"/>
      <c r="NXS426" s="39"/>
      <c r="NXT426" s="39"/>
      <c r="NXU426" s="39"/>
      <c r="NXV426" s="39"/>
      <c r="NXW426" s="39"/>
      <c r="NXX426" s="39"/>
      <c r="NXY426" s="39"/>
      <c r="NXZ426" s="39"/>
      <c r="NYA426" s="39"/>
      <c r="NYB426" s="39"/>
      <c r="NYC426" s="39"/>
      <c r="NYD426" s="39"/>
      <c r="NYE426" s="39"/>
      <c r="NYF426" s="39"/>
      <c r="NYG426" s="39"/>
      <c r="NYH426" s="39"/>
      <c r="NYI426" s="39"/>
      <c r="NYJ426" s="39"/>
      <c r="NYK426" s="39"/>
      <c r="NYL426" s="39"/>
      <c r="NYM426" s="39"/>
      <c r="NYN426" s="39"/>
      <c r="NYO426" s="39"/>
      <c r="NYP426" s="39"/>
      <c r="NYQ426" s="39"/>
      <c r="NYR426" s="39"/>
      <c r="NYS426" s="39"/>
      <c r="NYT426" s="39"/>
      <c r="NYU426" s="39"/>
      <c r="NYV426" s="39"/>
      <c r="NYW426" s="39"/>
      <c r="NYX426" s="39"/>
      <c r="NYY426" s="39"/>
      <c r="NYZ426" s="39"/>
      <c r="NZA426" s="39"/>
      <c r="NZB426" s="39"/>
      <c r="NZC426" s="39"/>
      <c r="NZD426" s="39"/>
      <c r="NZE426" s="39"/>
      <c r="NZF426" s="39"/>
      <c r="NZG426" s="39"/>
      <c r="NZH426" s="39"/>
      <c r="NZI426" s="39"/>
      <c r="NZJ426" s="39"/>
      <c r="NZK426" s="39"/>
      <c r="NZL426" s="39"/>
      <c r="NZM426" s="39"/>
      <c r="NZN426" s="39"/>
      <c r="NZO426" s="39"/>
      <c r="NZP426" s="39"/>
      <c r="NZQ426" s="39"/>
      <c r="NZR426" s="39"/>
      <c r="NZS426" s="39"/>
      <c r="NZT426" s="39"/>
      <c r="NZU426" s="39"/>
      <c r="NZV426" s="39"/>
      <c r="NZW426" s="39"/>
      <c r="NZX426" s="39"/>
      <c r="NZY426" s="39"/>
      <c r="NZZ426" s="39"/>
      <c r="OAA426" s="39"/>
      <c r="OAB426" s="39"/>
      <c r="OAC426" s="39"/>
      <c r="OAD426" s="39"/>
      <c r="OAE426" s="39"/>
      <c r="OAF426" s="39"/>
      <c r="OAG426" s="39"/>
      <c r="OAH426" s="39"/>
      <c r="OAI426" s="39"/>
      <c r="OAJ426" s="39"/>
      <c r="OAK426" s="39"/>
      <c r="OAL426" s="39"/>
      <c r="OAM426" s="39"/>
      <c r="OAN426" s="39"/>
      <c r="OAO426" s="39"/>
      <c r="OAP426" s="39"/>
      <c r="OAQ426" s="39"/>
      <c r="OAR426" s="39"/>
      <c r="OAS426" s="39"/>
      <c r="OAT426" s="39"/>
      <c r="OAU426" s="39"/>
      <c r="OAV426" s="39"/>
      <c r="OAW426" s="39"/>
      <c r="OAX426" s="39"/>
      <c r="OAY426" s="39"/>
      <c r="OAZ426" s="39"/>
      <c r="OBA426" s="39"/>
      <c r="OBB426" s="39"/>
      <c r="OBC426" s="39"/>
      <c r="OBD426" s="39"/>
      <c r="OBE426" s="39"/>
      <c r="OBF426" s="39"/>
      <c r="OBG426" s="39"/>
      <c r="OBH426" s="39"/>
      <c r="OBI426" s="39"/>
      <c r="OBJ426" s="39"/>
      <c r="OBK426" s="39"/>
      <c r="OBL426" s="39"/>
      <c r="OBM426" s="39"/>
      <c r="OBN426" s="39"/>
      <c r="OBO426" s="39"/>
      <c r="OBP426" s="39"/>
      <c r="OBQ426" s="39"/>
      <c r="OBR426" s="39"/>
      <c r="OBS426" s="39"/>
      <c r="OBT426" s="39"/>
      <c r="OBU426" s="39"/>
      <c r="OBV426" s="39"/>
      <c r="OBW426" s="39"/>
      <c r="OBX426" s="39"/>
      <c r="OBY426" s="39"/>
      <c r="OBZ426" s="39"/>
      <c r="OCA426" s="39"/>
      <c r="OCB426" s="39"/>
      <c r="OCC426" s="39"/>
      <c r="OCD426" s="39"/>
      <c r="OCE426" s="39"/>
      <c r="OCF426" s="39"/>
      <c r="OCG426" s="39"/>
      <c r="OCH426" s="39"/>
      <c r="OCI426" s="39"/>
      <c r="OCJ426" s="39"/>
      <c r="OCK426" s="39"/>
      <c r="OCL426" s="39"/>
      <c r="OCM426" s="39"/>
      <c r="OCN426" s="39"/>
      <c r="OCO426" s="39"/>
      <c r="OCP426" s="39"/>
      <c r="OCQ426" s="39"/>
      <c r="OCR426" s="39"/>
      <c r="OCS426" s="39"/>
      <c r="OCT426" s="39"/>
      <c r="OCU426" s="39"/>
      <c r="OCV426" s="39"/>
      <c r="OCW426" s="39"/>
      <c r="OCX426" s="39"/>
      <c r="OCY426" s="39"/>
      <c r="OCZ426" s="39"/>
      <c r="ODA426" s="39"/>
      <c r="ODB426" s="39"/>
      <c r="ODC426" s="39"/>
      <c r="ODD426" s="39"/>
      <c r="ODE426" s="39"/>
      <c r="ODF426" s="39"/>
      <c r="ODG426" s="39"/>
      <c r="ODH426" s="39"/>
      <c r="ODI426" s="39"/>
      <c r="ODJ426" s="39"/>
      <c r="ODK426" s="39"/>
      <c r="ODL426" s="39"/>
      <c r="ODM426" s="39"/>
      <c r="ODN426" s="39"/>
      <c r="ODO426" s="39"/>
      <c r="ODP426" s="39"/>
      <c r="ODQ426" s="39"/>
      <c r="ODR426" s="39"/>
      <c r="ODS426" s="39"/>
      <c r="ODT426" s="39"/>
      <c r="ODU426" s="39"/>
      <c r="ODV426" s="39"/>
      <c r="ODW426" s="39"/>
      <c r="ODX426" s="39"/>
      <c r="ODY426" s="39"/>
      <c r="ODZ426" s="39"/>
      <c r="OEA426" s="39"/>
      <c r="OEB426" s="39"/>
      <c r="OEC426" s="39"/>
      <c r="OED426" s="39"/>
      <c r="OEE426" s="39"/>
      <c r="OEF426" s="39"/>
      <c r="OEG426" s="39"/>
      <c r="OEH426" s="39"/>
      <c r="OEI426" s="39"/>
      <c r="OEJ426" s="39"/>
      <c r="OEK426" s="39"/>
      <c r="OEL426" s="39"/>
      <c r="OEM426" s="39"/>
      <c r="OEN426" s="39"/>
      <c r="OEO426" s="39"/>
      <c r="OEP426" s="39"/>
      <c r="OEQ426" s="39"/>
      <c r="OER426" s="39"/>
      <c r="OES426" s="39"/>
      <c r="OET426" s="39"/>
      <c r="OEU426" s="39"/>
      <c r="OEV426" s="39"/>
      <c r="OEW426" s="39"/>
      <c r="OEX426" s="39"/>
      <c r="OEY426" s="39"/>
      <c r="OEZ426" s="39"/>
      <c r="OFA426" s="39"/>
      <c r="OFB426" s="39"/>
      <c r="OFC426" s="39"/>
      <c r="OFD426" s="39"/>
      <c r="OFE426" s="39"/>
      <c r="OFF426" s="39"/>
      <c r="OFG426" s="39"/>
      <c r="OFH426" s="39"/>
      <c r="OFI426" s="39"/>
      <c r="OFJ426" s="39"/>
      <c r="OFK426" s="39"/>
      <c r="OFL426" s="39"/>
      <c r="OFM426" s="39"/>
      <c r="OFN426" s="39"/>
      <c r="OFO426" s="39"/>
      <c r="OFP426" s="39"/>
      <c r="OFQ426" s="39"/>
      <c r="OFR426" s="39"/>
      <c r="OFS426" s="39"/>
      <c r="OFT426" s="39"/>
      <c r="OFU426" s="39"/>
      <c r="OFV426" s="39"/>
      <c r="OFW426" s="39"/>
      <c r="OFX426" s="39"/>
      <c r="OFY426" s="39"/>
      <c r="OFZ426" s="39"/>
      <c r="OGA426" s="39"/>
      <c r="OGB426" s="39"/>
      <c r="OGC426" s="39"/>
      <c r="OGD426" s="39"/>
      <c r="OGE426" s="39"/>
      <c r="OGF426" s="39"/>
      <c r="OGG426" s="39"/>
      <c r="OGH426" s="39"/>
      <c r="OGI426" s="39"/>
      <c r="OGJ426" s="39"/>
      <c r="OGK426" s="39"/>
      <c r="OGL426" s="39"/>
      <c r="OGM426" s="39"/>
      <c r="OGN426" s="39"/>
      <c r="OGO426" s="39"/>
      <c r="OGP426" s="39"/>
      <c r="OGQ426" s="39"/>
      <c r="OGR426" s="39"/>
      <c r="OGS426" s="39"/>
      <c r="OGT426" s="39"/>
      <c r="OGU426" s="39"/>
      <c r="OGV426" s="39"/>
      <c r="OGW426" s="39"/>
      <c r="OGX426" s="39"/>
      <c r="OGY426" s="39"/>
      <c r="OGZ426" s="39"/>
      <c r="OHA426" s="39"/>
      <c r="OHB426" s="39"/>
      <c r="OHC426" s="39"/>
      <c r="OHD426" s="39"/>
      <c r="OHE426" s="39"/>
      <c r="OHF426" s="39"/>
      <c r="OHG426" s="39"/>
      <c r="OHH426" s="39"/>
      <c r="OHI426" s="39"/>
      <c r="OHJ426" s="39"/>
      <c r="OHK426" s="39"/>
      <c r="OHL426" s="39"/>
      <c r="OHM426" s="39"/>
      <c r="OHN426" s="39"/>
      <c r="OHO426" s="39"/>
      <c r="OHP426" s="39"/>
      <c r="OHQ426" s="39"/>
      <c r="OHR426" s="39"/>
      <c r="OHS426" s="39"/>
      <c r="OHT426" s="39"/>
      <c r="OHU426" s="39"/>
      <c r="OHV426" s="39"/>
      <c r="OHW426" s="39"/>
      <c r="OHX426" s="39"/>
      <c r="OHY426" s="39"/>
      <c r="OHZ426" s="39"/>
      <c r="OIA426" s="39"/>
      <c r="OIB426" s="39"/>
      <c r="OIC426" s="39"/>
      <c r="OID426" s="39"/>
      <c r="OIE426" s="39"/>
      <c r="OIF426" s="39"/>
      <c r="OIG426" s="39"/>
      <c r="OIH426" s="39"/>
      <c r="OII426" s="39"/>
      <c r="OIJ426" s="39"/>
      <c r="OIK426" s="39"/>
      <c r="OIL426" s="39"/>
      <c r="OIM426" s="39"/>
      <c r="OIN426" s="39"/>
      <c r="OIO426" s="39"/>
      <c r="OIP426" s="39"/>
      <c r="OIQ426" s="39"/>
      <c r="OIR426" s="39"/>
      <c r="OIS426" s="39"/>
      <c r="OIT426" s="39"/>
      <c r="OIU426" s="39"/>
      <c r="OIV426" s="39"/>
      <c r="OIW426" s="39"/>
      <c r="OIX426" s="39"/>
      <c r="OIY426" s="39"/>
      <c r="OIZ426" s="39"/>
      <c r="OJA426" s="39"/>
      <c r="OJB426" s="39"/>
      <c r="OJC426" s="39"/>
      <c r="OJD426" s="39"/>
      <c r="OJE426" s="39"/>
      <c r="OJF426" s="39"/>
      <c r="OJG426" s="39"/>
      <c r="OJH426" s="39"/>
      <c r="OJI426" s="39"/>
      <c r="OJJ426" s="39"/>
      <c r="OJK426" s="39"/>
      <c r="OJL426" s="39"/>
      <c r="OJM426" s="39"/>
      <c r="OJN426" s="39"/>
      <c r="OJO426" s="39"/>
      <c r="OJP426" s="39"/>
      <c r="OJQ426" s="39"/>
      <c r="OJR426" s="39"/>
      <c r="OJS426" s="39"/>
      <c r="OJT426" s="39"/>
      <c r="OJU426" s="39"/>
      <c r="OJV426" s="39"/>
      <c r="OJW426" s="39"/>
      <c r="OJX426" s="39"/>
      <c r="OJY426" s="39"/>
      <c r="OJZ426" s="39"/>
      <c r="OKA426" s="39"/>
      <c r="OKB426" s="39"/>
      <c r="OKC426" s="39"/>
      <c r="OKD426" s="39"/>
      <c r="OKE426" s="39"/>
      <c r="OKF426" s="39"/>
      <c r="OKG426" s="39"/>
      <c r="OKH426" s="39"/>
      <c r="OKI426" s="39"/>
      <c r="OKJ426" s="39"/>
      <c r="OKK426" s="39"/>
      <c r="OKL426" s="39"/>
      <c r="OKM426" s="39"/>
      <c r="OKN426" s="39"/>
      <c r="OKO426" s="39"/>
      <c r="OKP426" s="39"/>
      <c r="OKQ426" s="39"/>
      <c r="OKR426" s="39"/>
      <c r="OKS426" s="39"/>
      <c r="OKT426" s="39"/>
      <c r="OKU426" s="39"/>
      <c r="OKV426" s="39"/>
      <c r="OKW426" s="39"/>
      <c r="OKX426" s="39"/>
      <c r="OKY426" s="39"/>
      <c r="OKZ426" s="39"/>
      <c r="OLA426" s="39"/>
      <c r="OLB426" s="39"/>
      <c r="OLC426" s="39"/>
      <c r="OLD426" s="39"/>
      <c r="OLE426" s="39"/>
      <c r="OLF426" s="39"/>
      <c r="OLG426" s="39"/>
      <c r="OLH426" s="39"/>
      <c r="OLI426" s="39"/>
      <c r="OLJ426" s="39"/>
      <c r="OLK426" s="39"/>
      <c r="OLL426" s="39"/>
      <c r="OLM426" s="39"/>
      <c r="OLN426" s="39"/>
      <c r="OLO426" s="39"/>
      <c r="OLP426" s="39"/>
      <c r="OLQ426" s="39"/>
      <c r="OLR426" s="39"/>
      <c r="OLS426" s="39"/>
      <c r="OLT426" s="39"/>
      <c r="OLU426" s="39"/>
      <c r="OLV426" s="39"/>
      <c r="OLW426" s="39"/>
      <c r="OLX426" s="39"/>
      <c r="OLY426" s="39"/>
      <c r="OLZ426" s="39"/>
      <c r="OMA426" s="39"/>
      <c r="OMB426" s="39"/>
      <c r="OMC426" s="39"/>
      <c r="OMD426" s="39"/>
      <c r="OME426" s="39"/>
      <c r="OMF426" s="39"/>
      <c r="OMG426" s="39"/>
      <c r="OMH426" s="39"/>
      <c r="OMI426" s="39"/>
      <c r="OMJ426" s="39"/>
      <c r="OMK426" s="39"/>
      <c r="OML426" s="39"/>
      <c r="OMM426" s="39"/>
      <c r="OMN426" s="39"/>
      <c r="OMO426" s="39"/>
      <c r="OMP426" s="39"/>
      <c r="OMQ426" s="39"/>
      <c r="OMR426" s="39"/>
      <c r="OMS426" s="39"/>
      <c r="OMT426" s="39"/>
      <c r="OMU426" s="39"/>
      <c r="OMV426" s="39"/>
      <c r="OMW426" s="39"/>
      <c r="OMX426" s="39"/>
      <c r="OMY426" s="39"/>
      <c r="OMZ426" s="39"/>
      <c r="ONA426" s="39"/>
      <c r="ONB426" s="39"/>
      <c r="ONC426" s="39"/>
      <c r="OND426" s="39"/>
      <c r="ONE426" s="39"/>
      <c r="ONF426" s="39"/>
      <c r="ONG426" s="39"/>
      <c r="ONH426" s="39"/>
      <c r="ONI426" s="39"/>
      <c r="ONJ426" s="39"/>
      <c r="ONK426" s="39"/>
      <c r="ONL426" s="39"/>
      <c r="ONM426" s="39"/>
      <c r="ONN426" s="39"/>
      <c r="ONO426" s="39"/>
      <c r="ONP426" s="39"/>
      <c r="ONQ426" s="39"/>
      <c r="ONR426" s="39"/>
      <c r="ONS426" s="39"/>
      <c r="ONT426" s="39"/>
      <c r="ONU426" s="39"/>
      <c r="ONV426" s="39"/>
      <c r="ONW426" s="39"/>
      <c r="ONX426" s="39"/>
      <c r="ONY426" s="39"/>
      <c r="ONZ426" s="39"/>
      <c r="OOA426" s="39"/>
      <c r="OOB426" s="39"/>
      <c r="OOC426" s="39"/>
      <c r="OOD426" s="39"/>
      <c r="OOE426" s="39"/>
      <c r="OOF426" s="39"/>
      <c r="OOG426" s="39"/>
      <c r="OOH426" s="39"/>
      <c r="OOI426" s="39"/>
      <c r="OOJ426" s="39"/>
      <c r="OOK426" s="39"/>
      <c r="OOL426" s="39"/>
      <c r="OOM426" s="39"/>
      <c r="OON426" s="39"/>
      <c r="OOO426" s="39"/>
      <c r="OOP426" s="39"/>
      <c r="OOQ426" s="39"/>
      <c r="OOR426" s="39"/>
      <c r="OOS426" s="39"/>
      <c r="OOT426" s="39"/>
      <c r="OOU426" s="39"/>
      <c r="OOV426" s="39"/>
      <c r="OOW426" s="39"/>
      <c r="OOX426" s="39"/>
      <c r="OOY426" s="39"/>
      <c r="OOZ426" s="39"/>
      <c r="OPA426" s="39"/>
      <c r="OPB426" s="39"/>
      <c r="OPC426" s="39"/>
      <c r="OPD426" s="39"/>
      <c r="OPE426" s="39"/>
      <c r="OPF426" s="39"/>
      <c r="OPG426" s="39"/>
      <c r="OPH426" s="39"/>
      <c r="OPI426" s="39"/>
      <c r="OPJ426" s="39"/>
      <c r="OPK426" s="39"/>
      <c r="OPL426" s="39"/>
      <c r="OPM426" s="39"/>
      <c r="OPN426" s="39"/>
      <c r="OPO426" s="39"/>
      <c r="OPP426" s="39"/>
      <c r="OPQ426" s="39"/>
      <c r="OPR426" s="39"/>
      <c r="OPS426" s="39"/>
      <c r="OPT426" s="39"/>
      <c r="OPU426" s="39"/>
      <c r="OPV426" s="39"/>
      <c r="OPW426" s="39"/>
      <c r="OPX426" s="39"/>
      <c r="OPY426" s="39"/>
      <c r="OPZ426" s="39"/>
      <c r="OQA426" s="39"/>
      <c r="OQB426" s="39"/>
      <c r="OQC426" s="39"/>
      <c r="OQD426" s="39"/>
      <c r="OQE426" s="39"/>
      <c r="OQF426" s="39"/>
      <c r="OQG426" s="39"/>
      <c r="OQH426" s="39"/>
      <c r="OQI426" s="39"/>
      <c r="OQJ426" s="39"/>
      <c r="OQK426" s="39"/>
      <c r="OQL426" s="39"/>
      <c r="OQM426" s="39"/>
      <c r="OQN426" s="39"/>
      <c r="OQO426" s="39"/>
      <c r="OQP426" s="39"/>
      <c r="OQQ426" s="39"/>
      <c r="OQR426" s="39"/>
      <c r="OQS426" s="39"/>
      <c r="OQT426" s="39"/>
      <c r="OQU426" s="39"/>
      <c r="OQV426" s="39"/>
      <c r="OQW426" s="39"/>
      <c r="OQX426" s="39"/>
      <c r="OQY426" s="39"/>
      <c r="OQZ426" s="39"/>
      <c r="ORA426" s="39"/>
      <c r="ORB426" s="39"/>
      <c r="ORC426" s="39"/>
      <c r="ORD426" s="39"/>
      <c r="ORE426" s="39"/>
      <c r="ORF426" s="39"/>
      <c r="ORG426" s="39"/>
      <c r="ORH426" s="39"/>
      <c r="ORI426" s="39"/>
      <c r="ORJ426" s="39"/>
      <c r="ORK426" s="39"/>
      <c r="ORL426" s="39"/>
      <c r="ORM426" s="39"/>
      <c r="ORN426" s="39"/>
      <c r="ORO426" s="39"/>
      <c r="ORP426" s="39"/>
      <c r="ORQ426" s="39"/>
      <c r="ORR426" s="39"/>
      <c r="ORS426" s="39"/>
      <c r="ORT426" s="39"/>
      <c r="ORU426" s="39"/>
      <c r="ORV426" s="39"/>
      <c r="ORW426" s="39"/>
      <c r="ORX426" s="39"/>
      <c r="ORY426" s="39"/>
      <c r="ORZ426" s="39"/>
      <c r="OSA426" s="39"/>
      <c r="OSB426" s="39"/>
      <c r="OSC426" s="39"/>
      <c r="OSD426" s="39"/>
      <c r="OSE426" s="39"/>
      <c r="OSF426" s="39"/>
      <c r="OSG426" s="39"/>
      <c r="OSH426" s="39"/>
      <c r="OSI426" s="39"/>
      <c r="OSJ426" s="39"/>
      <c r="OSK426" s="39"/>
      <c r="OSL426" s="39"/>
      <c r="OSM426" s="39"/>
      <c r="OSN426" s="39"/>
      <c r="OSO426" s="39"/>
      <c r="OSP426" s="39"/>
      <c r="OSQ426" s="39"/>
      <c r="OSR426" s="39"/>
      <c r="OSS426" s="39"/>
      <c r="OST426" s="39"/>
      <c r="OSU426" s="39"/>
      <c r="OSV426" s="39"/>
      <c r="OSW426" s="39"/>
      <c r="OSX426" s="39"/>
      <c r="OSY426" s="39"/>
      <c r="OSZ426" s="39"/>
      <c r="OTA426" s="39"/>
      <c r="OTB426" s="39"/>
      <c r="OTC426" s="39"/>
      <c r="OTD426" s="39"/>
      <c r="OTE426" s="39"/>
      <c r="OTF426" s="39"/>
      <c r="OTG426" s="39"/>
      <c r="OTH426" s="39"/>
      <c r="OTI426" s="39"/>
      <c r="OTJ426" s="39"/>
      <c r="OTK426" s="39"/>
      <c r="OTL426" s="39"/>
      <c r="OTM426" s="39"/>
      <c r="OTN426" s="39"/>
      <c r="OTO426" s="39"/>
      <c r="OTP426" s="39"/>
      <c r="OTQ426" s="39"/>
      <c r="OTR426" s="39"/>
      <c r="OTS426" s="39"/>
      <c r="OTT426" s="39"/>
      <c r="OTU426" s="39"/>
      <c r="OTV426" s="39"/>
      <c r="OTW426" s="39"/>
      <c r="OTX426" s="39"/>
      <c r="OTY426" s="39"/>
      <c r="OTZ426" s="39"/>
      <c r="OUA426" s="39"/>
      <c r="OUB426" s="39"/>
      <c r="OUC426" s="39"/>
      <c r="OUD426" s="39"/>
      <c r="OUE426" s="39"/>
      <c r="OUF426" s="39"/>
      <c r="OUG426" s="39"/>
      <c r="OUH426" s="39"/>
      <c r="OUI426" s="39"/>
      <c r="OUJ426" s="39"/>
      <c r="OUK426" s="39"/>
      <c r="OUL426" s="39"/>
      <c r="OUM426" s="39"/>
      <c r="OUN426" s="39"/>
      <c r="OUO426" s="39"/>
      <c r="OUP426" s="39"/>
      <c r="OUQ426" s="39"/>
      <c r="OUR426" s="39"/>
      <c r="OUS426" s="39"/>
      <c r="OUT426" s="39"/>
      <c r="OUU426" s="39"/>
      <c r="OUV426" s="39"/>
      <c r="OUW426" s="39"/>
      <c r="OUX426" s="39"/>
      <c r="OUY426" s="39"/>
      <c r="OUZ426" s="39"/>
      <c r="OVA426" s="39"/>
      <c r="OVB426" s="39"/>
      <c r="OVC426" s="39"/>
      <c r="OVD426" s="39"/>
      <c r="OVE426" s="39"/>
      <c r="OVF426" s="39"/>
      <c r="OVG426" s="39"/>
      <c r="OVH426" s="39"/>
      <c r="OVI426" s="39"/>
      <c r="OVJ426" s="39"/>
      <c r="OVK426" s="39"/>
      <c r="OVL426" s="39"/>
      <c r="OVM426" s="39"/>
      <c r="OVN426" s="39"/>
      <c r="OVO426" s="39"/>
      <c r="OVP426" s="39"/>
      <c r="OVQ426" s="39"/>
      <c r="OVR426" s="39"/>
      <c r="OVS426" s="39"/>
      <c r="OVT426" s="39"/>
      <c r="OVU426" s="39"/>
      <c r="OVV426" s="39"/>
      <c r="OVW426" s="39"/>
      <c r="OVX426" s="39"/>
      <c r="OVY426" s="39"/>
      <c r="OVZ426" s="39"/>
      <c r="OWA426" s="39"/>
      <c r="OWB426" s="39"/>
      <c r="OWC426" s="39"/>
      <c r="OWD426" s="39"/>
      <c r="OWE426" s="39"/>
      <c r="OWF426" s="39"/>
      <c r="OWG426" s="39"/>
      <c r="OWH426" s="39"/>
      <c r="OWI426" s="39"/>
      <c r="OWJ426" s="39"/>
      <c r="OWK426" s="39"/>
      <c r="OWL426" s="39"/>
      <c r="OWM426" s="39"/>
      <c r="OWN426" s="39"/>
      <c r="OWO426" s="39"/>
      <c r="OWP426" s="39"/>
      <c r="OWQ426" s="39"/>
      <c r="OWR426" s="39"/>
      <c r="OWS426" s="39"/>
      <c r="OWT426" s="39"/>
      <c r="OWU426" s="39"/>
      <c r="OWV426" s="39"/>
      <c r="OWW426" s="39"/>
      <c r="OWX426" s="39"/>
      <c r="OWY426" s="39"/>
      <c r="OWZ426" s="39"/>
      <c r="OXA426" s="39"/>
      <c r="OXB426" s="39"/>
      <c r="OXC426" s="39"/>
      <c r="OXD426" s="39"/>
      <c r="OXE426" s="39"/>
      <c r="OXF426" s="39"/>
      <c r="OXG426" s="39"/>
      <c r="OXH426" s="39"/>
      <c r="OXI426" s="39"/>
      <c r="OXJ426" s="39"/>
      <c r="OXK426" s="39"/>
      <c r="OXL426" s="39"/>
      <c r="OXM426" s="39"/>
      <c r="OXN426" s="39"/>
      <c r="OXO426" s="39"/>
      <c r="OXP426" s="39"/>
      <c r="OXQ426" s="39"/>
      <c r="OXR426" s="39"/>
      <c r="OXS426" s="39"/>
      <c r="OXT426" s="39"/>
      <c r="OXU426" s="39"/>
      <c r="OXV426" s="39"/>
      <c r="OXW426" s="39"/>
      <c r="OXX426" s="39"/>
      <c r="OXY426" s="39"/>
      <c r="OXZ426" s="39"/>
      <c r="OYA426" s="39"/>
      <c r="OYB426" s="39"/>
      <c r="OYC426" s="39"/>
      <c r="OYD426" s="39"/>
      <c r="OYE426" s="39"/>
      <c r="OYF426" s="39"/>
      <c r="OYG426" s="39"/>
      <c r="OYH426" s="39"/>
      <c r="OYI426" s="39"/>
      <c r="OYJ426" s="39"/>
      <c r="OYK426" s="39"/>
      <c r="OYL426" s="39"/>
      <c r="OYM426" s="39"/>
      <c r="OYN426" s="39"/>
      <c r="OYO426" s="39"/>
      <c r="OYP426" s="39"/>
      <c r="OYQ426" s="39"/>
      <c r="OYR426" s="39"/>
      <c r="OYS426" s="39"/>
      <c r="OYT426" s="39"/>
      <c r="OYU426" s="39"/>
      <c r="OYV426" s="39"/>
      <c r="OYW426" s="39"/>
      <c r="OYX426" s="39"/>
      <c r="OYY426" s="39"/>
      <c r="OYZ426" s="39"/>
      <c r="OZA426" s="39"/>
      <c r="OZB426" s="39"/>
      <c r="OZC426" s="39"/>
      <c r="OZD426" s="39"/>
      <c r="OZE426" s="39"/>
      <c r="OZF426" s="39"/>
      <c r="OZG426" s="39"/>
      <c r="OZH426" s="39"/>
      <c r="OZI426" s="39"/>
      <c r="OZJ426" s="39"/>
      <c r="OZK426" s="39"/>
      <c r="OZL426" s="39"/>
      <c r="OZM426" s="39"/>
      <c r="OZN426" s="39"/>
      <c r="OZO426" s="39"/>
      <c r="OZP426" s="39"/>
      <c r="OZQ426" s="39"/>
      <c r="OZR426" s="39"/>
      <c r="OZS426" s="39"/>
      <c r="OZT426" s="39"/>
      <c r="OZU426" s="39"/>
      <c r="OZV426" s="39"/>
      <c r="OZW426" s="39"/>
      <c r="OZX426" s="39"/>
      <c r="OZY426" s="39"/>
      <c r="OZZ426" s="39"/>
      <c r="PAA426" s="39"/>
      <c r="PAB426" s="39"/>
      <c r="PAC426" s="39"/>
      <c r="PAD426" s="39"/>
      <c r="PAE426" s="39"/>
      <c r="PAF426" s="39"/>
      <c r="PAG426" s="39"/>
      <c r="PAH426" s="39"/>
      <c r="PAI426" s="39"/>
      <c r="PAJ426" s="39"/>
      <c r="PAK426" s="39"/>
      <c r="PAL426" s="39"/>
      <c r="PAM426" s="39"/>
      <c r="PAN426" s="39"/>
      <c r="PAO426" s="39"/>
      <c r="PAP426" s="39"/>
      <c r="PAQ426" s="39"/>
      <c r="PAR426" s="39"/>
      <c r="PAS426" s="39"/>
      <c r="PAT426" s="39"/>
      <c r="PAU426" s="39"/>
      <c r="PAV426" s="39"/>
      <c r="PAW426" s="39"/>
      <c r="PAX426" s="39"/>
      <c r="PAY426" s="39"/>
      <c r="PAZ426" s="39"/>
      <c r="PBA426" s="39"/>
      <c r="PBB426" s="39"/>
      <c r="PBC426" s="39"/>
      <c r="PBD426" s="39"/>
      <c r="PBE426" s="39"/>
      <c r="PBF426" s="39"/>
      <c r="PBG426" s="39"/>
      <c r="PBH426" s="39"/>
      <c r="PBI426" s="39"/>
      <c r="PBJ426" s="39"/>
      <c r="PBK426" s="39"/>
      <c r="PBL426" s="39"/>
      <c r="PBM426" s="39"/>
      <c r="PBN426" s="39"/>
      <c r="PBO426" s="39"/>
      <c r="PBP426" s="39"/>
      <c r="PBQ426" s="39"/>
      <c r="PBR426" s="39"/>
      <c r="PBS426" s="39"/>
      <c r="PBT426" s="39"/>
      <c r="PBU426" s="39"/>
      <c r="PBV426" s="39"/>
      <c r="PBW426" s="39"/>
      <c r="PBX426" s="39"/>
      <c r="PBY426" s="39"/>
      <c r="PBZ426" s="39"/>
      <c r="PCA426" s="39"/>
      <c r="PCB426" s="39"/>
      <c r="PCC426" s="39"/>
      <c r="PCD426" s="39"/>
      <c r="PCE426" s="39"/>
      <c r="PCF426" s="39"/>
      <c r="PCG426" s="39"/>
      <c r="PCH426" s="39"/>
      <c r="PCI426" s="39"/>
      <c r="PCJ426" s="39"/>
      <c r="PCK426" s="39"/>
      <c r="PCL426" s="39"/>
      <c r="PCM426" s="39"/>
      <c r="PCN426" s="39"/>
      <c r="PCO426" s="39"/>
      <c r="PCP426" s="39"/>
      <c r="PCQ426" s="39"/>
      <c r="PCR426" s="39"/>
      <c r="PCS426" s="39"/>
      <c r="PCT426" s="39"/>
      <c r="PCU426" s="39"/>
      <c r="PCV426" s="39"/>
      <c r="PCW426" s="39"/>
      <c r="PCX426" s="39"/>
      <c r="PCY426" s="39"/>
      <c r="PCZ426" s="39"/>
      <c r="PDA426" s="39"/>
      <c r="PDB426" s="39"/>
      <c r="PDC426" s="39"/>
      <c r="PDD426" s="39"/>
      <c r="PDE426" s="39"/>
      <c r="PDF426" s="39"/>
      <c r="PDG426" s="39"/>
      <c r="PDH426" s="39"/>
      <c r="PDI426" s="39"/>
      <c r="PDJ426" s="39"/>
      <c r="PDK426" s="39"/>
      <c r="PDL426" s="39"/>
      <c r="PDM426" s="39"/>
      <c r="PDN426" s="39"/>
      <c r="PDO426" s="39"/>
      <c r="PDP426" s="39"/>
      <c r="PDQ426" s="39"/>
      <c r="PDR426" s="39"/>
      <c r="PDS426" s="39"/>
      <c r="PDT426" s="39"/>
      <c r="PDU426" s="39"/>
      <c r="PDV426" s="39"/>
      <c r="PDW426" s="39"/>
      <c r="PDX426" s="39"/>
      <c r="PDY426" s="39"/>
      <c r="PDZ426" s="39"/>
      <c r="PEA426" s="39"/>
      <c r="PEB426" s="39"/>
      <c r="PEC426" s="39"/>
      <c r="PED426" s="39"/>
      <c r="PEE426" s="39"/>
      <c r="PEF426" s="39"/>
      <c r="PEG426" s="39"/>
      <c r="PEH426" s="39"/>
      <c r="PEI426" s="39"/>
      <c r="PEJ426" s="39"/>
      <c r="PEK426" s="39"/>
      <c r="PEL426" s="39"/>
      <c r="PEM426" s="39"/>
      <c r="PEN426" s="39"/>
      <c r="PEO426" s="39"/>
      <c r="PEP426" s="39"/>
      <c r="PEQ426" s="39"/>
      <c r="PER426" s="39"/>
      <c r="PES426" s="39"/>
      <c r="PET426" s="39"/>
      <c r="PEU426" s="39"/>
      <c r="PEV426" s="39"/>
      <c r="PEW426" s="39"/>
      <c r="PEX426" s="39"/>
      <c r="PEY426" s="39"/>
      <c r="PEZ426" s="39"/>
      <c r="PFA426" s="39"/>
      <c r="PFB426" s="39"/>
      <c r="PFC426" s="39"/>
      <c r="PFD426" s="39"/>
      <c r="PFE426" s="39"/>
      <c r="PFF426" s="39"/>
      <c r="PFG426" s="39"/>
      <c r="PFH426" s="39"/>
      <c r="PFI426" s="39"/>
      <c r="PFJ426" s="39"/>
      <c r="PFK426" s="39"/>
      <c r="PFL426" s="39"/>
      <c r="PFM426" s="39"/>
      <c r="PFN426" s="39"/>
      <c r="PFO426" s="39"/>
      <c r="PFP426" s="39"/>
      <c r="PFQ426" s="39"/>
      <c r="PFR426" s="39"/>
      <c r="PFS426" s="39"/>
      <c r="PFT426" s="39"/>
      <c r="PFU426" s="39"/>
      <c r="PFV426" s="39"/>
      <c r="PFW426" s="39"/>
      <c r="PFX426" s="39"/>
      <c r="PFY426" s="39"/>
      <c r="PFZ426" s="39"/>
      <c r="PGA426" s="39"/>
      <c r="PGB426" s="39"/>
      <c r="PGC426" s="39"/>
      <c r="PGD426" s="39"/>
      <c r="PGE426" s="39"/>
      <c r="PGF426" s="39"/>
      <c r="PGG426" s="39"/>
      <c r="PGH426" s="39"/>
      <c r="PGI426" s="39"/>
      <c r="PGJ426" s="39"/>
      <c r="PGK426" s="39"/>
      <c r="PGL426" s="39"/>
      <c r="PGM426" s="39"/>
      <c r="PGN426" s="39"/>
      <c r="PGO426" s="39"/>
      <c r="PGP426" s="39"/>
      <c r="PGQ426" s="39"/>
      <c r="PGR426" s="39"/>
      <c r="PGS426" s="39"/>
      <c r="PGT426" s="39"/>
      <c r="PGU426" s="39"/>
      <c r="PGV426" s="39"/>
      <c r="PGW426" s="39"/>
      <c r="PGX426" s="39"/>
      <c r="PGY426" s="39"/>
      <c r="PGZ426" s="39"/>
      <c r="PHA426" s="39"/>
      <c r="PHB426" s="39"/>
      <c r="PHC426" s="39"/>
      <c r="PHD426" s="39"/>
      <c r="PHE426" s="39"/>
      <c r="PHF426" s="39"/>
      <c r="PHG426" s="39"/>
      <c r="PHH426" s="39"/>
      <c r="PHI426" s="39"/>
      <c r="PHJ426" s="39"/>
      <c r="PHK426" s="39"/>
      <c r="PHL426" s="39"/>
      <c r="PHM426" s="39"/>
      <c r="PHN426" s="39"/>
      <c r="PHO426" s="39"/>
      <c r="PHP426" s="39"/>
      <c r="PHQ426" s="39"/>
      <c r="PHR426" s="39"/>
      <c r="PHS426" s="39"/>
      <c r="PHT426" s="39"/>
      <c r="PHU426" s="39"/>
      <c r="PHV426" s="39"/>
      <c r="PHW426" s="39"/>
      <c r="PHX426" s="39"/>
      <c r="PHY426" s="39"/>
      <c r="PHZ426" s="39"/>
      <c r="PIA426" s="39"/>
      <c r="PIB426" s="39"/>
      <c r="PIC426" s="39"/>
      <c r="PID426" s="39"/>
      <c r="PIE426" s="39"/>
      <c r="PIF426" s="39"/>
      <c r="PIG426" s="39"/>
      <c r="PIH426" s="39"/>
      <c r="PII426" s="39"/>
      <c r="PIJ426" s="39"/>
      <c r="PIK426" s="39"/>
      <c r="PIL426" s="39"/>
      <c r="PIM426" s="39"/>
      <c r="PIN426" s="39"/>
      <c r="PIO426" s="39"/>
      <c r="PIP426" s="39"/>
      <c r="PIQ426" s="39"/>
      <c r="PIR426" s="39"/>
      <c r="PIS426" s="39"/>
      <c r="PIT426" s="39"/>
      <c r="PIU426" s="39"/>
      <c r="PIV426" s="39"/>
      <c r="PIW426" s="39"/>
      <c r="PIX426" s="39"/>
      <c r="PIY426" s="39"/>
      <c r="PIZ426" s="39"/>
      <c r="PJA426" s="39"/>
      <c r="PJB426" s="39"/>
      <c r="PJC426" s="39"/>
      <c r="PJD426" s="39"/>
      <c r="PJE426" s="39"/>
      <c r="PJF426" s="39"/>
      <c r="PJG426" s="39"/>
      <c r="PJH426" s="39"/>
      <c r="PJI426" s="39"/>
      <c r="PJJ426" s="39"/>
      <c r="PJK426" s="39"/>
      <c r="PJL426" s="39"/>
      <c r="PJM426" s="39"/>
      <c r="PJN426" s="39"/>
      <c r="PJO426" s="39"/>
      <c r="PJP426" s="39"/>
      <c r="PJQ426" s="39"/>
      <c r="PJR426" s="39"/>
      <c r="PJS426" s="39"/>
      <c r="PJT426" s="39"/>
      <c r="PJU426" s="39"/>
      <c r="PJV426" s="39"/>
      <c r="PJW426" s="39"/>
      <c r="PJX426" s="39"/>
      <c r="PJY426" s="39"/>
      <c r="PJZ426" s="39"/>
      <c r="PKA426" s="39"/>
      <c r="PKB426" s="39"/>
      <c r="PKC426" s="39"/>
      <c r="PKD426" s="39"/>
      <c r="PKE426" s="39"/>
      <c r="PKF426" s="39"/>
      <c r="PKG426" s="39"/>
      <c r="PKH426" s="39"/>
      <c r="PKI426" s="39"/>
      <c r="PKJ426" s="39"/>
      <c r="PKK426" s="39"/>
      <c r="PKL426" s="39"/>
      <c r="PKM426" s="39"/>
      <c r="PKN426" s="39"/>
      <c r="PKO426" s="39"/>
      <c r="PKP426" s="39"/>
      <c r="PKQ426" s="39"/>
      <c r="PKR426" s="39"/>
      <c r="PKS426" s="39"/>
      <c r="PKT426" s="39"/>
      <c r="PKU426" s="39"/>
      <c r="PKV426" s="39"/>
      <c r="PKW426" s="39"/>
      <c r="PKX426" s="39"/>
      <c r="PKY426" s="39"/>
      <c r="PKZ426" s="39"/>
      <c r="PLA426" s="39"/>
      <c r="PLB426" s="39"/>
      <c r="PLC426" s="39"/>
      <c r="PLD426" s="39"/>
      <c r="PLE426" s="39"/>
      <c r="PLF426" s="39"/>
      <c r="PLG426" s="39"/>
      <c r="PLH426" s="39"/>
      <c r="PLI426" s="39"/>
      <c r="PLJ426" s="39"/>
      <c r="PLK426" s="39"/>
      <c r="PLL426" s="39"/>
      <c r="PLM426" s="39"/>
      <c r="PLN426" s="39"/>
      <c r="PLO426" s="39"/>
      <c r="PLP426" s="39"/>
      <c r="PLQ426" s="39"/>
      <c r="PLR426" s="39"/>
      <c r="PLS426" s="39"/>
      <c r="PLT426" s="39"/>
      <c r="PLU426" s="39"/>
      <c r="PLV426" s="39"/>
      <c r="PLW426" s="39"/>
      <c r="PLX426" s="39"/>
      <c r="PLY426" s="39"/>
      <c r="PLZ426" s="39"/>
      <c r="PMA426" s="39"/>
      <c r="PMB426" s="39"/>
      <c r="PMC426" s="39"/>
      <c r="PMD426" s="39"/>
      <c r="PME426" s="39"/>
      <c r="PMF426" s="39"/>
      <c r="PMG426" s="39"/>
      <c r="PMH426" s="39"/>
      <c r="PMI426" s="39"/>
      <c r="PMJ426" s="39"/>
      <c r="PMK426" s="39"/>
      <c r="PML426" s="39"/>
      <c r="PMM426" s="39"/>
      <c r="PMN426" s="39"/>
      <c r="PMO426" s="39"/>
      <c r="PMP426" s="39"/>
      <c r="PMQ426" s="39"/>
      <c r="PMR426" s="39"/>
      <c r="PMS426" s="39"/>
      <c r="PMT426" s="39"/>
      <c r="PMU426" s="39"/>
      <c r="PMV426" s="39"/>
      <c r="PMW426" s="39"/>
      <c r="PMX426" s="39"/>
      <c r="PMY426" s="39"/>
      <c r="PMZ426" s="39"/>
      <c r="PNA426" s="39"/>
      <c r="PNB426" s="39"/>
      <c r="PNC426" s="39"/>
      <c r="PND426" s="39"/>
      <c r="PNE426" s="39"/>
      <c r="PNF426" s="39"/>
      <c r="PNG426" s="39"/>
      <c r="PNH426" s="39"/>
      <c r="PNI426" s="39"/>
      <c r="PNJ426" s="39"/>
      <c r="PNK426" s="39"/>
      <c r="PNL426" s="39"/>
      <c r="PNM426" s="39"/>
      <c r="PNN426" s="39"/>
      <c r="PNO426" s="39"/>
      <c r="PNP426" s="39"/>
      <c r="PNQ426" s="39"/>
      <c r="PNR426" s="39"/>
      <c r="PNS426" s="39"/>
      <c r="PNT426" s="39"/>
      <c r="PNU426" s="39"/>
      <c r="PNV426" s="39"/>
      <c r="PNW426" s="39"/>
      <c r="PNX426" s="39"/>
      <c r="PNY426" s="39"/>
      <c r="PNZ426" s="39"/>
      <c r="POA426" s="39"/>
      <c r="POB426" s="39"/>
      <c r="POC426" s="39"/>
      <c r="POD426" s="39"/>
      <c r="POE426" s="39"/>
      <c r="POF426" s="39"/>
      <c r="POG426" s="39"/>
      <c r="POH426" s="39"/>
      <c r="POI426" s="39"/>
      <c r="POJ426" s="39"/>
      <c r="POK426" s="39"/>
      <c r="POL426" s="39"/>
      <c r="POM426" s="39"/>
      <c r="PON426" s="39"/>
      <c r="POO426" s="39"/>
      <c r="POP426" s="39"/>
      <c r="POQ426" s="39"/>
      <c r="POR426" s="39"/>
      <c r="POS426" s="39"/>
      <c r="POT426" s="39"/>
      <c r="POU426" s="39"/>
      <c r="POV426" s="39"/>
      <c r="POW426" s="39"/>
      <c r="POX426" s="39"/>
      <c r="POY426" s="39"/>
      <c r="POZ426" s="39"/>
      <c r="PPA426" s="39"/>
      <c r="PPB426" s="39"/>
      <c r="PPC426" s="39"/>
      <c r="PPD426" s="39"/>
      <c r="PPE426" s="39"/>
      <c r="PPF426" s="39"/>
      <c r="PPG426" s="39"/>
      <c r="PPH426" s="39"/>
      <c r="PPI426" s="39"/>
      <c r="PPJ426" s="39"/>
      <c r="PPK426" s="39"/>
      <c r="PPL426" s="39"/>
      <c r="PPM426" s="39"/>
      <c r="PPN426" s="39"/>
      <c r="PPO426" s="39"/>
      <c r="PPP426" s="39"/>
      <c r="PPQ426" s="39"/>
      <c r="PPR426" s="39"/>
      <c r="PPS426" s="39"/>
      <c r="PPT426" s="39"/>
      <c r="PPU426" s="39"/>
      <c r="PPV426" s="39"/>
      <c r="PPW426" s="39"/>
      <c r="PPX426" s="39"/>
      <c r="PPY426" s="39"/>
      <c r="PPZ426" s="39"/>
      <c r="PQA426" s="39"/>
      <c r="PQB426" s="39"/>
      <c r="PQC426" s="39"/>
      <c r="PQD426" s="39"/>
      <c r="PQE426" s="39"/>
      <c r="PQF426" s="39"/>
      <c r="PQG426" s="39"/>
      <c r="PQH426" s="39"/>
      <c r="PQI426" s="39"/>
      <c r="PQJ426" s="39"/>
      <c r="PQK426" s="39"/>
      <c r="PQL426" s="39"/>
      <c r="PQM426" s="39"/>
      <c r="PQN426" s="39"/>
      <c r="PQO426" s="39"/>
      <c r="PQP426" s="39"/>
      <c r="PQQ426" s="39"/>
      <c r="PQR426" s="39"/>
      <c r="PQS426" s="39"/>
      <c r="PQT426" s="39"/>
      <c r="PQU426" s="39"/>
      <c r="PQV426" s="39"/>
      <c r="PQW426" s="39"/>
      <c r="PQX426" s="39"/>
      <c r="PQY426" s="39"/>
      <c r="PQZ426" s="39"/>
      <c r="PRA426" s="39"/>
      <c r="PRB426" s="39"/>
      <c r="PRC426" s="39"/>
      <c r="PRD426" s="39"/>
      <c r="PRE426" s="39"/>
      <c r="PRF426" s="39"/>
      <c r="PRG426" s="39"/>
      <c r="PRH426" s="39"/>
      <c r="PRI426" s="39"/>
      <c r="PRJ426" s="39"/>
      <c r="PRK426" s="39"/>
      <c r="PRL426" s="39"/>
      <c r="PRM426" s="39"/>
      <c r="PRN426" s="39"/>
      <c r="PRO426" s="39"/>
      <c r="PRP426" s="39"/>
      <c r="PRQ426" s="39"/>
      <c r="PRR426" s="39"/>
      <c r="PRS426" s="39"/>
      <c r="PRT426" s="39"/>
      <c r="PRU426" s="39"/>
      <c r="PRV426" s="39"/>
      <c r="PRW426" s="39"/>
      <c r="PRX426" s="39"/>
      <c r="PRY426" s="39"/>
      <c r="PRZ426" s="39"/>
      <c r="PSA426" s="39"/>
      <c r="PSB426" s="39"/>
      <c r="PSC426" s="39"/>
      <c r="PSD426" s="39"/>
      <c r="PSE426" s="39"/>
      <c r="PSF426" s="39"/>
      <c r="PSG426" s="39"/>
      <c r="PSH426" s="39"/>
      <c r="PSI426" s="39"/>
      <c r="PSJ426" s="39"/>
      <c r="PSK426" s="39"/>
      <c r="PSL426" s="39"/>
      <c r="PSM426" s="39"/>
      <c r="PSN426" s="39"/>
      <c r="PSO426" s="39"/>
      <c r="PSP426" s="39"/>
      <c r="PSQ426" s="39"/>
      <c r="PSR426" s="39"/>
      <c r="PSS426" s="39"/>
      <c r="PST426" s="39"/>
      <c r="PSU426" s="39"/>
      <c r="PSV426" s="39"/>
      <c r="PSW426" s="39"/>
      <c r="PSX426" s="39"/>
      <c r="PSY426" s="39"/>
      <c r="PSZ426" s="39"/>
      <c r="PTA426" s="39"/>
      <c r="PTB426" s="39"/>
      <c r="PTC426" s="39"/>
      <c r="PTD426" s="39"/>
      <c r="PTE426" s="39"/>
      <c r="PTF426" s="39"/>
      <c r="PTG426" s="39"/>
      <c r="PTH426" s="39"/>
      <c r="PTI426" s="39"/>
      <c r="PTJ426" s="39"/>
      <c r="PTK426" s="39"/>
      <c r="PTL426" s="39"/>
      <c r="PTM426" s="39"/>
      <c r="PTN426" s="39"/>
      <c r="PTO426" s="39"/>
      <c r="PTP426" s="39"/>
      <c r="PTQ426" s="39"/>
      <c r="PTR426" s="39"/>
      <c r="PTS426" s="39"/>
      <c r="PTT426" s="39"/>
      <c r="PTU426" s="39"/>
      <c r="PTV426" s="39"/>
      <c r="PTW426" s="39"/>
      <c r="PTX426" s="39"/>
      <c r="PTY426" s="39"/>
      <c r="PTZ426" s="39"/>
      <c r="PUA426" s="39"/>
      <c r="PUB426" s="39"/>
      <c r="PUC426" s="39"/>
      <c r="PUD426" s="39"/>
      <c r="PUE426" s="39"/>
      <c r="PUF426" s="39"/>
      <c r="PUG426" s="39"/>
      <c r="PUH426" s="39"/>
      <c r="PUI426" s="39"/>
      <c r="PUJ426" s="39"/>
      <c r="PUK426" s="39"/>
      <c r="PUL426" s="39"/>
      <c r="PUM426" s="39"/>
      <c r="PUN426" s="39"/>
      <c r="PUO426" s="39"/>
      <c r="PUP426" s="39"/>
      <c r="PUQ426" s="39"/>
      <c r="PUR426" s="39"/>
      <c r="PUS426" s="39"/>
      <c r="PUT426" s="39"/>
      <c r="PUU426" s="39"/>
      <c r="PUV426" s="39"/>
      <c r="PUW426" s="39"/>
      <c r="PUX426" s="39"/>
      <c r="PUY426" s="39"/>
      <c r="PUZ426" s="39"/>
      <c r="PVA426" s="39"/>
      <c r="PVB426" s="39"/>
      <c r="PVC426" s="39"/>
      <c r="PVD426" s="39"/>
      <c r="PVE426" s="39"/>
      <c r="PVF426" s="39"/>
      <c r="PVG426" s="39"/>
      <c r="PVH426" s="39"/>
      <c r="PVI426" s="39"/>
      <c r="PVJ426" s="39"/>
      <c r="PVK426" s="39"/>
      <c r="PVL426" s="39"/>
      <c r="PVM426" s="39"/>
      <c r="PVN426" s="39"/>
      <c r="PVO426" s="39"/>
      <c r="PVP426" s="39"/>
      <c r="PVQ426" s="39"/>
      <c r="PVR426" s="39"/>
      <c r="PVS426" s="39"/>
      <c r="PVT426" s="39"/>
      <c r="PVU426" s="39"/>
      <c r="PVV426" s="39"/>
      <c r="PVW426" s="39"/>
      <c r="PVX426" s="39"/>
      <c r="PVY426" s="39"/>
      <c r="PVZ426" s="39"/>
      <c r="PWA426" s="39"/>
      <c r="PWB426" s="39"/>
      <c r="PWC426" s="39"/>
      <c r="PWD426" s="39"/>
      <c r="PWE426" s="39"/>
      <c r="PWF426" s="39"/>
      <c r="PWG426" s="39"/>
      <c r="PWH426" s="39"/>
      <c r="PWI426" s="39"/>
      <c r="PWJ426" s="39"/>
      <c r="PWK426" s="39"/>
      <c r="PWL426" s="39"/>
      <c r="PWM426" s="39"/>
      <c r="PWN426" s="39"/>
      <c r="PWO426" s="39"/>
      <c r="PWP426" s="39"/>
      <c r="PWQ426" s="39"/>
      <c r="PWR426" s="39"/>
      <c r="PWS426" s="39"/>
      <c r="PWT426" s="39"/>
      <c r="PWU426" s="39"/>
      <c r="PWV426" s="39"/>
      <c r="PWW426" s="39"/>
      <c r="PWX426" s="39"/>
      <c r="PWY426" s="39"/>
      <c r="PWZ426" s="39"/>
      <c r="PXA426" s="39"/>
      <c r="PXB426" s="39"/>
      <c r="PXC426" s="39"/>
      <c r="PXD426" s="39"/>
      <c r="PXE426" s="39"/>
      <c r="PXF426" s="39"/>
      <c r="PXG426" s="39"/>
      <c r="PXH426" s="39"/>
      <c r="PXI426" s="39"/>
      <c r="PXJ426" s="39"/>
      <c r="PXK426" s="39"/>
      <c r="PXL426" s="39"/>
      <c r="PXM426" s="39"/>
      <c r="PXN426" s="39"/>
      <c r="PXO426" s="39"/>
      <c r="PXP426" s="39"/>
      <c r="PXQ426" s="39"/>
      <c r="PXR426" s="39"/>
      <c r="PXS426" s="39"/>
      <c r="PXT426" s="39"/>
      <c r="PXU426" s="39"/>
      <c r="PXV426" s="39"/>
      <c r="PXW426" s="39"/>
      <c r="PXX426" s="39"/>
      <c r="PXY426" s="39"/>
      <c r="PXZ426" s="39"/>
      <c r="PYA426" s="39"/>
      <c r="PYB426" s="39"/>
      <c r="PYC426" s="39"/>
      <c r="PYD426" s="39"/>
      <c r="PYE426" s="39"/>
      <c r="PYF426" s="39"/>
      <c r="PYG426" s="39"/>
      <c r="PYH426" s="39"/>
      <c r="PYI426" s="39"/>
      <c r="PYJ426" s="39"/>
      <c r="PYK426" s="39"/>
      <c r="PYL426" s="39"/>
      <c r="PYM426" s="39"/>
      <c r="PYN426" s="39"/>
      <c r="PYO426" s="39"/>
      <c r="PYP426" s="39"/>
      <c r="PYQ426" s="39"/>
      <c r="PYR426" s="39"/>
      <c r="PYS426" s="39"/>
      <c r="PYT426" s="39"/>
      <c r="PYU426" s="39"/>
      <c r="PYV426" s="39"/>
      <c r="PYW426" s="39"/>
      <c r="PYX426" s="39"/>
      <c r="PYY426" s="39"/>
      <c r="PYZ426" s="39"/>
      <c r="PZA426" s="39"/>
      <c r="PZB426" s="39"/>
      <c r="PZC426" s="39"/>
      <c r="PZD426" s="39"/>
      <c r="PZE426" s="39"/>
      <c r="PZF426" s="39"/>
      <c r="PZG426" s="39"/>
      <c r="PZH426" s="39"/>
      <c r="PZI426" s="39"/>
      <c r="PZJ426" s="39"/>
      <c r="PZK426" s="39"/>
      <c r="PZL426" s="39"/>
      <c r="PZM426" s="39"/>
      <c r="PZN426" s="39"/>
      <c r="PZO426" s="39"/>
      <c r="PZP426" s="39"/>
      <c r="PZQ426" s="39"/>
      <c r="PZR426" s="39"/>
      <c r="PZS426" s="39"/>
      <c r="PZT426" s="39"/>
      <c r="PZU426" s="39"/>
      <c r="PZV426" s="39"/>
      <c r="PZW426" s="39"/>
      <c r="PZX426" s="39"/>
      <c r="PZY426" s="39"/>
      <c r="PZZ426" s="39"/>
      <c r="QAA426" s="39"/>
      <c r="QAB426" s="39"/>
      <c r="QAC426" s="39"/>
      <c r="QAD426" s="39"/>
      <c r="QAE426" s="39"/>
      <c r="QAF426" s="39"/>
      <c r="QAG426" s="39"/>
      <c r="QAH426" s="39"/>
      <c r="QAI426" s="39"/>
      <c r="QAJ426" s="39"/>
      <c r="QAK426" s="39"/>
      <c r="QAL426" s="39"/>
      <c r="QAM426" s="39"/>
      <c r="QAN426" s="39"/>
      <c r="QAO426" s="39"/>
      <c r="QAP426" s="39"/>
      <c r="QAQ426" s="39"/>
      <c r="QAR426" s="39"/>
      <c r="QAS426" s="39"/>
      <c r="QAT426" s="39"/>
      <c r="QAU426" s="39"/>
      <c r="QAV426" s="39"/>
      <c r="QAW426" s="39"/>
      <c r="QAX426" s="39"/>
      <c r="QAY426" s="39"/>
      <c r="QAZ426" s="39"/>
      <c r="QBA426" s="39"/>
      <c r="QBB426" s="39"/>
      <c r="QBC426" s="39"/>
      <c r="QBD426" s="39"/>
      <c r="QBE426" s="39"/>
      <c r="QBF426" s="39"/>
      <c r="QBG426" s="39"/>
      <c r="QBH426" s="39"/>
      <c r="QBI426" s="39"/>
      <c r="QBJ426" s="39"/>
      <c r="QBK426" s="39"/>
      <c r="QBL426" s="39"/>
      <c r="QBM426" s="39"/>
      <c r="QBN426" s="39"/>
      <c r="QBO426" s="39"/>
      <c r="QBP426" s="39"/>
      <c r="QBQ426" s="39"/>
      <c r="QBR426" s="39"/>
      <c r="QBS426" s="39"/>
      <c r="QBT426" s="39"/>
      <c r="QBU426" s="39"/>
      <c r="QBV426" s="39"/>
      <c r="QBW426" s="39"/>
      <c r="QBX426" s="39"/>
      <c r="QBY426" s="39"/>
      <c r="QBZ426" s="39"/>
      <c r="QCA426" s="39"/>
      <c r="QCB426" s="39"/>
      <c r="QCC426" s="39"/>
      <c r="QCD426" s="39"/>
      <c r="QCE426" s="39"/>
      <c r="QCF426" s="39"/>
      <c r="QCG426" s="39"/>
      <c r="QCH426" s="39"/>
      <c r="QCI426" s="39"/>
      <c r="QCJ426" s="39"/>
      <c r="QCK426" s="39"/>
      <c r="QCL426" s="39"/>
      <c r="QCM426" s="39"/>
      <c r="QCN426" s="39"/>
      <c r="QCO426" s="39"/>
      <c r="QCP426" s="39"/>
      <c r="QCQ426" s="39"/>
      <c r="QCR426" s="39"/>
      <c r="QCS426" s="39"/>
      <c r="QCT426" s="39"/>
      <c r="QCU426" s="39"/>
      <c r="QCV426" s="39"/>
      <c r="QCW426" s="39"/>
      <c r="QCX426" s="39"/>
      <c r="QCY426" s="39"/>
      <c r="QCZ426" s="39"/>
      <c r="QDA426" s="39"/>
      <c r="QDB426" s="39"/>
      <c r="QDC426" s="39"/>
      <c r="QDD426" s="39"/>
      <c r="QDE426" s="39"/>
      <c r="QDF426" s="39"/>
      <c r="QDG426" s="39"/>
      <c r="QDH426" s="39"/>
      <c r="QDI426" s="39"/>
      <c r="QDJ426" s="39"/>
      <c r="QDK426" s="39"/>
      <c r="QDL426" s="39"/>
      <c r="QDM426" s="39"/>
      <c r="QDN426" s="39"/>
      <c r="QDO426" s="39"/>
      <c r="QDP426" s="39"/>
      <c r="QDQ426" s="39"/>
      <c r="QDR426" s="39"/>
      <c r="QDS426" s="39"/>
      <c r="QDT426" s="39"/>
      <c r="QDU426" s="39"/>
      <c r="QDV426" s="39"/>
      <c r="QDW426" s="39"/>
      <c r="QDX426" s="39"/>
      <c r="QDY426" s="39"/>
      <c r="QDZ426" s="39"/>
      <c r="QEA426" s="39"/>
      <c r="QEB426" s="39"/>
      <c r="QEC426" s="39"/>
      <c r="QED426" s="39"/>
      <c r="QEE426" s="39"/>
      <c r="QEF426" s="39"/>
      <c r="QEG426" s="39"/>
      <c r="QEH426" s="39"/>
      <c r="QEI426" s="39"/>
      <c r="QEJ426" s="39"/>
      <c r="QEK426" s="39"/>
      <c r="QEL426" s="39"/>
      <c r="QEM426" s="39"/>
      <c r="QEN426" s="39"/>
      <c r="QEO426" s="39"/>
      <c r="QEP426" s="39"/>
      <c r="QEQ426" s="39"/>
      <c r="QER426" s="39"/>
      <c r="QES426" s="39"/>
      <c r="QET426" s="39"/>
      <c r="QEU426" s="39"/>
      <c r="QEV426" s="39"/>
      <c r="QEW426" s="39"/>
      <c r="QEX426" s="39"/>
      <c r="QEY426" s="39"/>
      <c r="QEZ426" s="39"/>
      <c r="QFA426" s="39"/>
      <c r="QFB426" s="39"/>
      <c r="QFC426" s="39"/>
      <c r="QFD426" s="39"/>
      <c r="QFE426" s="39"/>
      <c r="QFF426" s="39"/>
      <c r="QFG426" s="39"/>
      <c r="QFH426" s="39"/>
      <c r="QFI426" s="39"/>
      <c r="QFJ426" s="39"/>
      <c r="QFK426" s="39"/>
      <c r="QFL426" s="39"/>
      <c r="QFM426" s="39"/>
      <c r="QFN426" s="39"/>
      <c r="QFO426" s="39"/>
      <c r="QFP426" s="39"/>
      <c r="QFQ426" s="39"/>
      <c r="QFR426" s="39"/>
      <c r="QFS426" s="39"/>
      <c r="QFT426" s="39"/>
      <c r="QFU426" s="39"/>
      <c r="QFV426" s="39"/>
      <c r="QFW426" s="39"/>
      <c r="QFX426" s="39"/>
      <c r="QFY426" s="39"/>
      <c r="QFZ426" s="39"/>
      <c r="QGA426" s="39"/>
      <c r="QGB426" s="39"/>
      <c r="QGC426" s="39"/>
      <c r="QGD426" s="39"/>
      <c r="QGE426" s="39"/>
      <c r="QGF426" s="39"/>
      <c r="QGG426" s="39"/>
      <c r="QGH426" s="39"/>
      <c r="QGI426" s="39"/>
      <c r="QGJ426" s="39"/>
      <c r="QGK426" s="39"/>
      <c r="QGL426" s="39"/>
      <c r="QGM426" s="39"/>
      <c r="QGN426" s="39"/>
      <c r="QGO426" s="39"/>
      <c r="QGP426" s="39"/>
      <c r="QGQ426" s="39"/>
      <c r="QGR426" s="39"/>
      <c r="QGS426" s="39"/>
      <c r="QGT426" s="39"/>
      <c r="QGU426" s="39"/>
      <c r="QGV426" s="39"/>
      <c r="QGW426" s="39"/>
      <c r="QGX426" s="39"/>
      <c r="QGY426" s="39"/>
      <c r="QGZ426" s="39"/>
      <c r="QHA426" s="39"/>
      <c r="QHB426" s="39"/>
      <c r="QHC426" s="39"/>
      <c r="QHD426" s="39"/>
      <c r="QHE426" s="39"/>
      <c r="QHF426" s="39"/>
      <c r="QHG426" s="39"/>
      <c r="QHH426" s="39"/>
      <c r="QHI426" s="39"/>
      <c r="QHJ426" s="39"/>
      <c r="QHK426" s="39"/>
      <c r="QHL426" s="39"/>
      <c r="QHM426" s="39"/>
      <c r="QHN426" s="39"/>
      <c r="QHO426" s="39"/>
      <c r="QHP426" s="39"/>
      <c r="QHQ426" s="39"/>
      <c r="QHR426" s="39"/>
      <c r="QHS426" s="39"/>
      <c r="QHT426" s="39"/>
      <c r="QHU426" s="39"/>
      <c r="QHV426" s="39"/>
      <c r="QHW426" s="39"/>
      <c r="QHX426" s="39"/>
      <c r="QHY426" s="39"/>
      <c r="QHZ426" s="39"/>
      <c r="QIA426" s="39"/>
      <c r="QIB426" s="39"/>
      <c r="QIC426" s="39"/>
      <c r="QID426" s="39"/>
      <c r="QIE426" s="39"/>
      <c r="QIF426" s="39"/>
      <c r="QIG426" s="39"/>
      <c r="QIH426" s="39"/>
      <c r="QII426" s="39"/>
      <c r="QIJ426" s="39"/>
      <c r="QIK426" s="39"/>
      <c r="QIL426" s="39"/>
      <c r="QIM426" s="39"/>
      <c r="QIN426" s="39"/>
      <c r="QIO426" s="39"/>
      <c r="QIP426" s="39"/>
      <c r="QIQ426" s="39"/>
      <c r="QIR426" s="39"/>
      <c r="QIS426" s="39"/>
      <c r="QIT426" s="39"/>
      <c r="QIU426" s="39"/>
      <c r="QIV426" s="39"/>
      <c r="QIW426" s="39"/>
      <c r="QIX426" s="39"/>
      <c r="QIY426" s="39"/>
      <c r="QIZ426" s="39"/>
      <c r="QJA426" s="39"/>
      <c r="QJB426" s="39"/>
      <c r="QJC426" s="39"/>
      <c r="QJD426" s="39"/>
      <c r="QJE426" s="39"/>
      <c r="QJF426" s="39"/>
      <c r="QJG426" s="39"/>
      <c r="QJH426" s="39"/>
      <c r="QJI426" s="39"/>
      <c r="QJJ426" s="39"/>
      <c r="QJK426" s="39"/>
      <c r="QJL426" s="39"/>
      <c r="QJM426" s="39"/>
      <c r="QJN426" s="39"/>
      <c r="QJO426" s="39"/>
      <c r="QJP426" s="39"/>
      <c r="QJQ426" s="39"/>
      <c r="QJR426" s="39"/>
      <c r="QJS426" s="39"/>
      <c r="QJT426" s="39"/>
      <c r="QJU426" s="39"/>
      <c r="QJV426" s="39"/>
      <c r="QJW426" s="39"/>
      <c r="QJX426" s="39"/>
      <c r="QJY426" s="39"/>
      <c r="QJZ426" s="39"/>
      <c r="QKA426" s="39"/>
      <c r="QKB426" s="39"/>
      <c r="QKC426" s="39"/>
      <c r="QKD426" s="39"/>
      <c r="QKE426" s="39"/>
      <c r="QKF426" s="39"/>
      <c r="QKG426" s="39"/>
      <c r="QKH426" s="39"/>
      <c r="QKI426" s="39"/>
      <c r="QKJ426" s="39"/>
      <c r="QKK426" s="39"/>
      <c r="QKL426" s="39"/>
      <c r="QKM426" s="39"/>
      <c r="QKN426" s="39"/>
      <c r="QKO426" s="39"/>
      <c r="QKP426" s="39"/>
      <c r="QKQ426" s="39"/>
      <c r="QKR426" s="39"/>
      <c r="QKS426" s="39"/>
      <c r="QKT426" s="39"/>
      <c r="QKU426" s="39"/>
      <c r="QKV426" s="39"/>
      <c r="QKW426" s="39"/>
      <c r="QKX426" s="39"/>
      <c r="QKY426" s="39"/>
      <c r="QKZ426" s="39"/>
      <c r="QLA426" s="39"/>
      <c r="QLB426" s="39"/>
      <c r="QLC426" s="39"/>
      <c r="QLD426" s="39"/>
      <c r="QLE426" s="39"/>
      <c r="QLF426" s="39"/>
      <c r="QLG426" s="39"/>
      <c r="QLH426" s="39"/>
      <c r="QLI426" s="39"/>
      <c r="QLJ426" s="39"/>
      <c r="QLK426" s="39"/>
      <c r="QLL426" s="39"/>
      <c r="QLM426" s="39"/>
      <c r="QLN426" s="39"/>
      <c r="QLO426" s="39"/>
      <c r="QLP426" s="39"/>
      <c r="QLQ426" s="39"/>
      <c r="QLR426" s="39"/>
      <c r="QLS426" s="39"/>
      <c r="QLT426" s="39"/>
      <c r="QLU426" s="39"/>
      <c r="QLV426" s="39"/>
      <c r="QLW426" s="39"/>
      <c r="QLX426" s="39"/>
      <c r="QLY426" s="39"/>
      <c r="QLZ426" s="39"/>
      <c r="QMA426" s="39"/>
      <c r="QMB426" s="39"/>
      <c r="QMC426" s="39"/>
      <c r="QMD426" s="39"/>
      <c r="QME426" s="39"/>
      <c r="QMF426" s="39"/>
      <c r="QMG426" s="39"/>
      <c r="QMH426" s="39"/>
      <c r="QMI426" s="39"/>
      <c r="QMJ426" s="39"/>
      <c r="QMK426" s="39"/>
      <c r="QML426" s="39"/>
      <c r="QMM426" s="39"/>
      <c r="QMN426" s="39"/>
      <c r="QMO426" s="39"/>
      <c r="QMP426" s="39"/>
      <c r="QMQ426" s="39"/>
      <c r="QMR426" s="39"/>
      <c r="QMS426" s="39"/>
      <c r="QMT426" s="39"/>
      <c r="QMU426" s="39"/>
      <c r="QMV426" s="39"/>
      <c r="QMW426" s="39"/>
      <c r="QMX426" s="39"/>
      <c r="QMY426" s="39"/>
      <c r="QMZ426" s="39"/>
      <c r="QNA426" s="39"/>
      <c r="QNB426" s="39"/>
      <c r="QNC426" s="39"/>
      <c r="QND426" s="39"/>
      <c r="QNE426" s="39"/>
      <c r="QNF426" s="39"/>
      <c r="QNG426" s="39"/>
      <c r="QNH426" s="39"/>
      <c r="QNI426" s="39"/>
      <c r="QNJ426" s="39"/>
      <c r="QNK426" s="39"/>
      <c r="QNL426" s="39"/>
      <c r="QNM426" s="39"/>
      <c r="QNN426" s="39"/>
      <c r="QNO426" s="39"/>
      <c r="QNP426" s="39"/>
      <c r="QNQ426" s="39"/>
      <c r="QNR426" s="39"/>
      <c r="QNS426" s="39"/>
      <c r="QNT426" s="39"/>
      <c r="QNU426" s="39"/>
      <c r="QNV426" s="39"/>
      <c r="QNW426" s="39"/>
      <c r="QNX426" s="39"/>
      <c r="QNY426" s="39"/>
      <c r="QNZ426" s="39"/>
      <c r="QOA426" s="39"/>
      <c r="QOB426" s="39"/>
      <c r="QOC426" s="39"/>
      <c r="QOD426" s="39"/>
      <c r="QOE426" s="39"/>
      <c r="QOF426" s="39"/>
      <c r="QOG426" s="39"/>
      <c r="QOH426" s="39"/>
      <c r="QOI426" s="39"/>
      <c r="QOJ426" s="39"/>
      <c r="QOK426" s="39"/>
      <c r="QOL426" s="39"/>
      <c r="QOM426" s="39"/>
      <c r="QON426" s="39"/>
      <c r="QOO426" s="39"/>
      <c r="QOP426" s="39"/>
      <c r="QOQ426" s="39"/>
      <c r="QOR426" s="39"/>
      <c r="QOS426" s="39"/>
      <c r="QOT426" s="39"/>
      <c r="QOU426" s="39"/>
      <c r="QOV426" s="39"/>
      <c r="QOW426" s="39"/>
      <c r="QOX426" s="39"/>
      <c r="QOY426" s="39"/>
      <c r="QOZ426" s="39"/>
      <c r="QPA426" s="39"/>
      <c r="QPB426" s="39"/>
      <c r="QPC426" s="39"/>
      <c r="QPD426" s="39"/>
      <c r="QPE426" s="39"/>
      <c r="QPF426" s="39"/>
      <c r="QPG426" s="39"/>
      <c r="QPH426" s="39"/>
      <c r="QPI426" s="39"/>
      <c r="QPJ426" s="39"/>
      <c r="QPK426" s="39"/>
      <c r="QPL426" s="39"/>
      <c r="QPM426" s="39"/>
      <c r="QPN426" s="39"/>
      <c r="QPO426" s="39"/>
      <c r="QPP426" s="39"/>
      <c r="QPQ426" s="39"/>
      <c r="QPR426" s="39"/>
      <c r="QPS426" s="39"/>
      <c r="QPT426" s="39"/>
      <c r="QPU426" s="39"/>
      <c r="QPV426" s="39"/>
      <c r="QPW426" s="39"/>
      <c r="QPX426" s="39"/>
      <c r="QPY426" s="39"/>
      <c r="QPZ426" s="39"/>
      <c r="QQA426" s="39"/>
      <c r="QQB426" s="39"/>
      <c r="QQC426" s="39"/>
      <c r="QQD426" s="39"/>
      <c r="QQE426" s="39"/>
      <c r="QQF426" s="39"/>
      <c r="QQG426" s="39"/>
      <c r="QQH426" s="39"/>
      <c r="QQI426" s="39"/>
      <c r="QQJ426" s="39"/>
      <c r="QQK426" s="39"/>
      <c r="QQL426" s="39"/>
      <c r="QQM426" s="39"/>
      <c r="QQN426" s="39"/>
      <c r="QQO426" s="39"/>
      <c r="QQP426" s="39"/>
      <c r="QQQ426" s="39"/>
      <c r="QQR426" s="39"/>
      <c r="QQS426" s="39"/>
      <c r="QQT426" s="39"/>
      <c r="QQU426" s="39"/>
      <c r="QQV426" s="39"/>
      <c r="QQW426" s="39"/>
      <c r="QQX426" s="39"/>
      <c r="QQY426" s="39"/>
      <c r="QQZ426" s="39"/>
      <c r="QRA426" s="39"/>
      <c r="QRB426" s="39"/>
      <c r="QRC426" s="39"/>
      <c r="QRD426" s="39"/>
      <c r="QRE426" s="39"/>
      <c r="QRF426" s="39"/>
      <c r="QRG426" s="39"/>
      <c r="QRH426" s="39"/>
      <c r="QRI426" s="39"/>
      <c r="QRJ426" s="39"/>
      <c r="QRK426" s="39"/>
      <c r="QRL426" s="39"/>
      <c r="QRM426" s="39"/>
      <c r="QRN426" s="39"/>
      <c r="QRO426" s="39"/>
      <c r="QRP426" s="39"/>
      <c r="QRQ426" s="39"/>
      <c r="QRR426" s="39"/>
      <c r="QRS426" s="39"/>
      <c r="QRT426" s="39"/>
      <c r="QRU426" s="39"/>
      <c r="QRV426" s="39"/>
      <c r="QRW426" s="39"/>
      <c r="QRX426" s="39"/>
      <c r="QRY426" s="39"/>
      <c r="QRZ426" s="39"/>
      <c r="QSA426" s="39"/>
      <c r="QSB426" s="39"/>
      <c r="QSC426" s="39"/>
      <c r="QSD426" s="39"/>
      <c r="QSE426" s="39"/>
      <c r="QSF426" s="39"/>
      <c r="QSG426" s="39"/>
      <c r="QSH426" s="39"/>
      <c r="QSI426" s="39"/>
      <c r="QSJ426" s="39"/>
      <c r="QSK426" s="39"/>
      <c r="QSL426" s="39"/>
      <c r="QSM426" s="39"/>
      <c r="QSN426" s="39"/>
      <c r="QSO426" s="39"/>
      <c r="QSP426" s="39"/>
      <c r="QSQ426" s="39"/>
      <c r="QSR426" s="39"/>
      <c r="QSS426" s="39"/>
      <c r="QST426" s="39"/>
      <c r="QSU426" s="39"/>
      <c r="QSV426" s="39"/>
      <c r="QSW426" s="39"/>
      <c r="QSX426" s="39"/>
      <c r="QSY426" s="39"/>
      <c r="QSZ426" s="39"/>
      <c r="QTA426" s="39"/>
      <c r="QTB426" s="39"/>
      <c r="QTC426" s="39"/>
      <c r="QTD426" s="39"/>
      <c r="QTE426" s="39"/>
      <c r="QTF426" s="39"/>
      <c r="QTG426" s="39"/>
      <c r="QTH426" s="39"/>
      <c r="QTI426" s="39"/>
      <c r="QTJ426" s="39"/>
      <c r="QTK426" s="39"/>
      <c r="QTL426" s="39"/>
      <c r="QTM426" s="39"/>
      <c r="QTN426" s="39"/>
      <c r="QTO426" s="39"/>
      <c r="QTP426" s="39"/>
      <c r="QTQ426" s="39"/>
      <c r="QTR426" s="39"/>
      <c r="QTS426" s="39"/>
      <c r="QTT426" s="39"/>
      <c r="QTU426" s="39"/>
      <c r="QTV426" s="39"/>
      <c r="QTW426" s="39"/>
      <c r="QTX426" s="39"/>
      <c r="QTY426" s="39"/>
      <c r="QTZ426" s="39"/>
      <c r="QUA426" s="39"/>
      <c r="QUB426" s="39"/>
      <c r="QUC426" s="39"/>
      <c r="QUD426" s="39"/>
      <c r="QUE426" s="39"/>
      <c r="QUF426" s="39"/>
      <c r="QUG426" s="39"/>
      <c r="QUH426" s="39"/>
      <c r="QUI426" s="39"/>
      <c r="QUJ426" s="39"/>
      <c r="QUK426" s="39"/>
      <c r="QUL426" s="39"/>
      <c r="QUM426" s="39"/>
      <c r="QUN426" s="39"/>
      <c r="QUO426" s="39"/>
      <c r="QUP426" s="39"/>
      <c r="QUQ426" s="39"/>
      <c r="QUR426" s="39"/>
      <c r="QUS426" s="39"/>
      <c r="QUT426" s="39"/>
      <c r="QUU426" s="39"/>
      <c r="QUV426" s="39"/>
      <c r="QUW426" s="39"/>
      <c r="QUX426" s="39"/>
      <c r="QUY426" s="39"/>
      <c r="QUZ426" s="39"/>
      <c r="QVA426" s="39"/>
      <c r="QVB426" s="39"/>
      <c r="QVC426" s="39"/>
      <c r="QVD426" s="39"/>
      <c r="QVE426" s="39"/>
      <c r="QVF426" s="39"/>
      <c r="QVG426" s="39"/>
      <c r="QVH426" s="39"/>
      <c r="QVI426" s="39"/>
      <c r="QVJ426" s="39"/>
      <c r="QVK426" s="39"/>
      <c r="QVL426" s="39"/>
      <c r="QVM426" s="39"/>
      <c r="QVN426" s="39"/>
      <c r="QVO426" s="39"/>
      <c r="QVP426" s="39"/>
      <c r="QVQ426" s="39"/>
      <c r="QVR426" s="39"/>
      <c r="QVS426" s="39"/>
      <c r="QVT426" s="39"/>
      <c r="QVU426" s="39"/>
      <c r="QVV426" s="39"/>
      <c r="QVW426" s="39"/>
      <c r="QVX426" s="39"/>
      <c r="QVY426" s="39"/>
      <c r="QVZ426" s="39"/>
      <c r="QWA426" s="39"/>
      <c r="QWB426" s="39"/>
      <c r="QWC426" s="39"/>
      <c r="QWD426" s="39"/>
      <c r="QWE426" s="39"/>
      <c r="QWF426" s="39"/>
      <c r="QWG426" s="39"/>
      <c r="QWH426" s="39"/>
      <c r="QWI426" s="39"/>
      <c r="QWJ426" s="39"/>
      <c r="QWK426" s="39"/>
      <c r="QWL426" s="39"/>
      <c r="QWM426" s="39"/>
      <c r="QWN426" s="39"/>
      <c r="QWO426" s="39"/>
      <c r="QWP426" s="39"/>
      <c r="QWQ426" s="39"/>
      <c r="QWR426" s="39"/>
      <c r="QWS426" s="39"/>
      <c r="QWT426" s="39"/>
      <c r="QWU426" s="39"/>
      <c r="QWV426" s="39"/>
      <c r="QWW426" s="39"/>
      <c r="QWX426" s="39"/>
      <c r="QWY426" s="39"/>
      <c r="QWZ426" s="39"/>
      <c r="QXA426" s="39"/>
      <c r="QXB426" s="39"/>
      <c r="QXC426" s="39"/>
      <c r="QXD426" s="39"/>
      <c r="QXE426" s="39"/>
      <c r="QXF426" s="39"/>
      <c r="QXG426" s="39"/>
      <c r="QXH426" s="39"/>
      <c r="QXI426" s="39"/>
      <c r="QXJ426" s="39"/>
      <c r="QXK426" s="39"/>
      <c r="QXL426" s="39"/>
      <c r="QXM426" s="39"/>
      <c r="QXN426" s="39"/>
      <c r="QXO426" s="39"/>
      <c r="QXP426" s="39"/>
      <c r="QXQ426" s="39"/>
      <c r="QXR426" s="39"/>
      <c r="QXS426" s="39"/>
      <c r="QXT426" s="39"/>
      <c r="QXU426" s="39"/>
      <c r="QXV426" s="39"/>
      <c r="QXW426" s="39"/>
      <c r="QXX426" s="39"/>
      <c r="QXY426" s="39"/>
      <c r="QXZ426" s="39"/>
      <c r="QYA426" s="39"/>
      <c r="QYB426" s="39"/>
      <c r="QYC426" s="39"/>
      <c r="QYD426" s="39"/>
      <c r="QYE426" s="39"/>
      <c r="QYF426" s="39"/>
      <c r="QYG426" s="39"/>
      <c r="QYH426" s="39"/>
      <c r="QYI426" s="39"/>
      <c r="QYJ426" s="39"/>
      <c r="QYK426" s="39"/>
      <c r="QYL426" s="39"/>
      <c r="QYM426" s="39"/>
      <c r="QYN426" s="39"/>
      <c r="QYO426" s="39"/>
      <c r="QYP426" s="39"/>
      <c r="QYQ426" s="39"/>
      <c r="QYR426" s="39"/>
      <c r="QYS426" s="39"/>
      <c r="QYT426" s="39"/>
      <c r="QYU426" s="39"/>
      <c r="QYV426" s="39"/>
      <c r="QYW426" s="39"/>
      <c r="QYX426" s="39"/>
      <c r="QYY426" s="39"/>
      <c r="QYZ426" s="39"/>
      <c r="QZA426" s="39"/>
      <c r="QZB426" s="39"/>
      <c r="QZC426" s="39"/>
      <c r="QZD426" s="39"/>
      <c r="QZE426" s="39"/>
      <c r="QZF426" s="39"/>
      <c r="QZG426" s="39"/>
      <c r="QZH426" s="39"/>
      <c r="QZI426" s="39"/>
      <c r="QZJ426" s="39"/>
      <c r="QZK426" s="39"/>
      <c r="QZL426" s="39"/>
      <c r="QZM426" s="39"/>
      <c r="QZN426" s="39"/>
      <c r="QZO426" s="39"/>
      <c r="QZP426" s="39"/>
      <c r="QZQ426" s="39"/>
      <c r="QZR426" s="39"/>
      <c r="QZS426" s="39"/>
      <c r="QZT426" s="39"/>
      <c r="QZU426" s="39"/>
      <c r="QZV426" s="39"/>
      <c r="QZW426" s="39"/>
      <c r="QZX426" s="39"/>
      <c r="QZY426" s="39"/>
      <c r="QZZ426" s="39"/>
      <c r="RAA426" s="39"/>
      <c r="RAB426" s="39"/>
      <c r="RAC426" s="39"/>
      <c r="RAD426" s="39"/>
      <c r="RAE426" s="39"/>
      <c r="RAF426" s="39"/>
      <c r="RAG426" s="39"/>
      <c r="RAH426" s="39"/>
      <c r="RAI426" s="39"/>
      <c r="RAJ426" s="39"/>
      <c r="RAK426" s="39"/>
      <c r="RAL426" s="39"/>
      <c r="RAM426" s="39"/>
      <c r="RAN426" s="39"/>
      <c r="RAO426" s="39"/>
      <c r="RAP426" s="39"/>
      <c r="RAQ426" s="39"/>
      <c r="RAR426" s="39"/>
      <c r="RAS426" s="39"/>
      <c r="RAT426" s="39"/>
      <c r="RAU426" s="39"/>
      <c r="RAV426" s="39"/>
      <c r="RAW426" s="39"/>
      <c r="RAX426" s="39"/>
      <c r="RAY426" s="39"/>
      <c r="RAZ426" s="39"/>
      <c r="RBA426" s="39"/>
      <c r="RBB426" s="39"/>
      <c r="RBC426" s="39"/>
      <c r="RBD426" s="39"/>
      <c r="RBE426" s="39"/>
      <c r="RBF426" s="39"/>
      <c r="RBG426" s="39"/>
      <c r="RBH426" s="39"/>
      <c r="RBI426" s="39"/>
      <c r="RBJ426" s="39"/>
      <c r="RBK426" s="39"/>
      <c r="RBL426" s="39"/>
      <c r="RBM426" s="39"/>
      <c r="RBN426" s="39"/>
      <c r="RBO426" s="39"/>
      <c r="RBP426" s="39"/>
      <c r="RBQ426" s="39"/>
      <c r="RBR426" s="39"/>
      <c r="RBS426" s="39"/>
      <c r="RBT426" s="39"/>
      <c r="RBU426" s="39"/>
      <c r="RBV426" s="39"/>
      <c r="RBW426" s="39"/>
      <c r="RBX426" s="39"/>
      <c r="RBY426" s="39"/>
      <c r="RBZ426" s="39"/>
      <c r="RCA426" s="39"/>
      <c r="RCB426" s="39"/>
      <c r="RCC426" s="39"/>
      <c r="RCD426" s="39"/>
      <c r="RCE426" s="39"/>
      <c r="RCF426" s="39"/>
      <c r="RCG426" s="39"/>
      <c r="RCH426" s="39"/>
      <c r="RCI426" s="39"/>
      <c r="RCJ426" s="39"/>
      <c r="RCK426" s="39"/>
      <c r="RCL426" s="39"/>
      <c r="RCM426" s="39"/>
      <c r="RCN426" s="39"/>
      <c r="RCO426" s="39"/>
      <c r="RCP426" s="39"/>
      <c r="RCQ426" s="39"/>
      <c r="RCR426" s="39"/>
      <c r="RCS426" s="39"/>
      <c r="RCT426" s="39"/>
      <c r="RCU426" s="39"/>
      <c r="RCV426" s="39"/>
      <c r="RCW426" s="39"/>
      <c r="RCX426" s="39"/>
      <c r="RCY426" s="39"/>
      <c r="RCZ426" s="39"/>
      <c r="RDA426" s="39"/>
      <c r="RDB426" s="39"/>
      <c r="RDC426" s="39"/>
      <c r="RDD426" s="39"/>
      <c r="RDE426" s="39"/>
      <c r="RDF426" s="39"/>
      <c r="RDG426" s="39"/>
      <c r="RDH426" s="39"/>
      <c r="RDI426" s="39"/>
      <c r="RDJ426" s="39"/>
      <c r="RDK426" s="39"/>
      <c r="RDL426" s="39"/>
      <c r="RDM426" s="39"/>
      <c r="RDN426" s="39"/>
      <c r="RDO426" s="39"/>
      <c r="RDP426" s="39"/>
      <c r="RDQ426" s="39"/>
      <c r="RDR426" s="39"/>
      <c r="RDS426" s="39"/>
      <c r="RDT426" s="39"/>
      <c r="RDU426" s="39"/>
      <c r="RDV426" s="39"/>
      <c r="RDW426" s="39"/>
      <c r="RDX426" s="39"/>
      <c r="RDY426" s="39"/>
      <c r="RDZ426" s="39"/>
      <c r="REA426" s="39"/>
      <c r="REB426" s="39"/>
      <c r="REC426" s="39"/>
      <c r="RED426" s="39"/>
      <c r="REE426" s="39"/>
      <c r="REF426" s="39"/>
      <c r="REG426" s="39"/>
      <c r="REH426" s="39"/>
      <c r="REI426" s="39"/>
      <c r="REJ426" s="39"/>
      <c r="REK426" s="39"/>
      <c r="REL426" s="39"/>
      <c r="REM426" s="39"/>
      <c r="REN426" s="39"/>
      <c r="REO426" s="39"/>
      <c r="REP426" s="39"/>
      <c r="REQ426" s="39"/>
      <c r="RER426" s="39"/>
      <c r="RES426" s="39"/>
      <c r="RET426" s="39"/>
      <c r="REU426" s="39"/>
      <c r="REV426" s="39"/>
      <c r="REW426" s="39"/>
      <c r="REX426" s="39"/>
      <c r="REY426" s="39"/>
      <c r="REZ426" s="39"/>
      <c r="RFA426" s="39"/>
      <c r="RFB426" s="39"/>
      <c r="RFC426" s="39"/>
      <c r="RFD426" s="39"/>
      <c r="RFE426" s="39"/>
      <c r="RFF426" s="39"/>
      <c r="RFG426" s="39"/>
      <c r="RFH426" s="39"/>
      <c r="RFI426" s="39"/>
      <c r="RFJ426" s="39"/>
      <c r="RFK426" s="39"/>
      <c r="RFL426" s="39"/>
      <c r="RFM426" s="39"/>
      <c r="RFN426" s="39"/>
      <c r="RFO426" s="39"/>
      <c r="RFP426" s="39"/>
      <c r="RFQ426" s="39"/>
      <c r="RFR426" s="39"/>
      <c r="RFS426" s="39"/>
      <c r="RFT426" s="39"/>
      <c r="RFU426" s="39"/>
      <c r="RFV426" s="39"/>
      <c r="RFW426" s="39"/>
      <c r="RFX426" s="39"/>
      <c r="RFY426" s="39"/>
      <c r="RFZ426" s="39"/>
      <c r="RGA426" s="39"/>
      <c r="RGB426" s="39"/>
      <c r="RGC426" s="39"/>
      <c r="RGD426" s="39"/>
      <c r="RGE426" s="39"/>
      <c r="RGF426" s="39"/>
      <c r="RGG426" s="39"/>
      <c r="RGH426" s="39"/>
      <c r="RGI426" s="39"/>
      <c r="RGJ426" s="39"/>
      <c r="RGK426" s="39"/>
      <c r="RGL426" s="39"/>
      <c r="RGM426" s="39"/>
      <c r="RGN426" s="39"/>
      <c r="RGO426" s="39"/>
      <c r="RGP426" s="39"/>
      <c r="RGQ426" s="39"/>
      <c r="RGR426" s="39"/>
      <c r="RGS426" s="39"/>
      <c r="RGT426" s="39"/>
      <c r="RGU426" s="39"/>
      <c r="RGV426" s="39"/>
      <c r="RGW426" s="39"/>
      <c r="RGX426" s="39"/>
      <c r="RGY426" s="39"/>
      <c r="RGZ426" s="39"/>
      <c r="RHA426" s="39"/>
      <c r="RHB426" s="39"/>
      <c r="RHC426" s="39"/>
      <c r="RHD426" s="39"/>
      <c r="RHE426" s="39"/>
      <c r="RHF426" s="39"/>
      <c r="RHG426" s="39"/>
      <c r="RHH426" s="39"/>
      <c r="RHI426" s="39"/>
      <c r="RHJ426" s="39"/>
      <c r="RHK426" s="39"/>
      <c r="RHL426" s="39"/>
      <c r="RHM426" s="39"/>
      <c r="RHN426" s="39"/>
      <c r="RHO426" s="39"/>
      <c r="RHP426" s="39"/>
      <c r="RHQ426" s="39"/>
      <c r="RHR426" s="39"/>
      <c r="RHS426" s="39"/>
      <c r="RHT426" s="39"/>
      <c r="RHU426" s="39"/>
      <c r="RHV426" s="39"/>
      <c r="RHW426" s="39"/>
      <c r="RHX426" s="39"/>
      <c r="RHY426" s="39"/>
      <c r="RHZ426" s="39"/>
      <c r="RIA426" s="39"/>
      <c r="RIB426" s="39"/>
      <c r="RIC426" s="39"/>
      <c r="RID426" s="39"/>
      <c r="RIE426" s="39"/>
      <c r="RIF426" s="39"/>
      <c r="RIG426" s="39"/>
      <c r="RIH426" s="39"/>
      <c r="RII426" s="39"/>
      <c r="RIJ426" s="39"/>
      <c r="RIK426" s="39"/>
      <c r="RIL426" s="39"/>
      <c r="RIM426" s="39"/>
      <c r="RIN426" s="39"/>
      <c r="RIO426" s="39"/>
      <c r="RIP426" s="39"/>
      <c r="RIQ426" s="39"/>
      <c r="RIR426" s="39"/>
      <c r="RIS426" s="39"/>
      <c r="RIT426" s="39"/>
      <c r="RIU426" s="39"/>
      <c r="RIV426" s="39"/>
      <c r="RIW426" s="39"/>
      <c r="RIX426" s="39"/>
      <c r="RIY426" s="39"/>
      <c r="RIZ426" s="39"/>
      <c r="RJA426" s="39"/>
      <c r="RJB426" s="39"/>
      <c r="RJC426" s="39"/>
      <c r="RJD426" s="39"/>
      <c r="RJE426" s="39"/>
      <c r="RJF426" s="39"/>
      <c r="RJG426" s="39"/>
      <c r="RJH426" s="39"/>
      <c r="RJI426" s="39"/>
      <c r="RJJ426" s="39"/>
      <c r="RJK426" s="39"/>
      <c r="RJL426" s="39"/>
      <c r="RJM426" s="39"/>
      <c r="RJN426" s="39"/>
      <c r="RJO426" s="39"/>
      <c r="RJP426" s="39"/>
      <c r="RJQ426" s="39"/>
      <c r="RJR426" s="39"/>
      <c r="RJS426" s="39"/>
      <c r="RJT426" s="39"/>
      <c r="RJU426" s="39"/>
      <c r="RJV426" s="39"/>
      <c r="RJW426" s="39"/>
      <c r="RJX426" s="39"/>
      <c r="RJY426" s="39"/>
      <c r="RJZ426" s="39"/>
      <c r="RKA426" s="39"/>
      <c r="RKB426" s="39"/>
      <c r="RKC426" s="39"/>
      <c r="RKD426" s="39"/>
      <c r="RKE426" s="39"/>
      <c r="RKF426" s="39"/>
      <c r="RKG426" s="39"/>
      <c r="RKH426" s="39"/>
      <c r="RKI426" s="39"/>
      <c r="RKJ426" s="39"/>
      <c r="RKK426" s="39"/>
      <c r="RKL426" s="39"/>
      <c r="RKM426" s="39"/>
      <c r="RKN426" s="39"/>
      <c r="RKO426" s="39"/>
      <c r="RKP426" s="39"/>
      <c r="RKQ426" s="39"/>
      <c r="RKR426" s="39"/>
      <c r="RKS426" s="39"/>
      <c r="RKT426" s="39"/>
      <c r="RKU426" s="39"/>
      <c r="RKV426" s="39"/>
      <c r="RKW426" s="39"/>
      <c r="RKX426" s="39"/>
      <c r="RKY426" s="39"/>
      <c r="RKZ426" s="39"/>
      <c r="RLA426" s="39"/>
      <c r="RLB426" s="39"/>
      <c r="RLC426" s="39"/>
      <c r="RLD426" s="39"/>
      <c r="RLE426" s="39"/>
      <c r="RLF426" s="39"/>
      <c r="RLG426" s="39"/>
      <c r="RLH426" s="39"/>
      <c r="RLI426" s="39"/>
      <c r="RLJ426" s="39"/>
      <c r="RLK426" s="39"/>
      <c r="RLL426" s="39"/>
      <c r="RLM426" s="39"/>
      <c r="RLN426" s="39"/>
      <c r="RLO426" s="39"/>
      <c r="RLP426" s="39"/>
      <c r="RLQ426" s="39"/>
      <c r="RLR426" s="39"/>
      <c r="RLS426" s="39"/>
      <c r="RLT426" s="39"/>
      <c r="RLU426" s="39"/>
      <c r="RLV426" s="39"/>
      <c r="RLW426" s="39"/>
      <c r="RLX426" s="39"/>
      <c r="RLY426" s="39"/>
      <c r="RLZ426" s="39"/>
      <c r="RMA426" s="39"/>
      <c r="RMB426" s="39"/>
      <c r="RMC426" s="39"/>
      <c r="RMD426" s="39"/>
      <c r="RME426" s="39"/>
      <c r="RMF426" s="39"/>
      <c r="RMG426" s="39"/>
      <c r="RMH426" s="39"/>
      <c r="RMI426" s="39"/>
      <c r="RMJ426" s="39"/>
      <c r="RMK426" s="39"/>
      <c r="RML426" s="39"/>
      <c r="RMM426" s="39"/>
      <c r="RMN426" s="39"/>
      <c r="RMO426" s="39"/>
      <c r="RMP426" s="39"/>
      <c r="RMQ426" s="39"/>
      <c r="RMR426" s="39"/>
      <c r="RMS426" s="39"/>
      <c r="RMT426" s="39"/>
      <c r="RMU426" s="39"/>
      <c r="RMV426" s="39"/>
      <c r="RMW426" s="39"/>
      <c r="RMX426" s="39"/>
      <c r="RMY426" s="39"/>
      <c r="RMZ426" s="39"/>
      <c r="RNA426" s="39"/>
      <c r="RNB426" s="39"/>
      <c r="RNC426" s="39"/>
      <c r="RND426" s="39"/>
      <c r="RNE426" s="39"/>
      <c r="RNF426" s="39"/>
      <c r="RNG426" s="39"/>
      <c r="RNH426" s="39"/>
      <c r="RNI426" s="39"/>
      <c r="RNJ426" s="39"/>
      <c r="RNK426" s="39"/>
      <c r="RNL426" s="39"/>
      <c r="RNM426" s="39"/>
      <c r="RNN426" s="39"/>
      <c r="RNO426" s="39"/>
      <c r="RNP426" s="39"/>
      <c r="RNQ426" s="39"/>
      <c r="RNR426" s="39"/>
      <c r="RNS426" s="39"/>
      <c r="RNT426" s="39"/>
      <c r="RNU426" s="39"/>
      <c r="RNV426" s="39"/>
      <c r="RNW426" s="39"/>
      <c r="RNX426" s="39"/>
      <c r="RNY426" s="39"/>
      <c r="RNZ426" s="39"/>
      <c r="ROA426" s="39"/>
      <c r="ROB426" s="39"/>
      <c r="ROC426" s="39"/>
      <c r="ROD426" s="39"/>
      <c r="ROE426" s="39"/>
      <c r="ROF426" s="39"/>
      <c r="ROG426" s="39"/>
      <c r="ROH426" s="39"/>
      <c r="ROI426" s="39"/>
      <c r="ROJ426" s="39"/>
      <c r="ROK426" s="39"/>
      <c r="ROL426" s="39"/>
      <c r="ROM426" s="39"/>
      <c r="RON426" s="39"/>
      <c r="ROO426" s="39"/>
      <c r="ROP426" s="39"/>
      <c r="ROQ426" s="39"/>
      <c r="ROR426" s="39"/>
      <c r="ROS426" s="39"/>
      <c r="ROT426" s="39"/>
      <c r="ROU426" s="39"/>
      <c r="ROV426" s="39"/>
      <c r="ROW426" s="39"/>
      <c r="ROX426" s="39"/>
      <c r="ROY426" s="39"/>
      <c r="ROZ426" s="39"/>
      <c r="RPA426" s="39"/>
      <c r="RPB426" s="39"/>
      <c r="RPC426" s="39"/>
      <c r="RPD426" s="39"/>
      <c r="RPE426" s="39"/>
      <c r="RPF426" s="39"/>
      <c r="RPG426" s="39"/>
      <c r="RPH426" s="39"/>
      <c r="RPI426" s="39"/>
      <c r="RPJ426" s="39"/>
      <c r="RPK426" s="39"/>
      <c r="RPL426" s="39"/>
      <c r="RPM426" s="39"/>
      <c r="RPN426" s="39"/>
      <c r="RPO426" s="39"/>
      <c r="RPP426" s="39"/>
      <c r="RPQ426" s="39"/>
      <c r="RPR426" s="39"/>
      <c r="RPS426" s="39"/>
      <c r="RPT426" s="39"/>
      <c r="RPU426" s="39"/>
      <c r="RPV426" s="39"/>
      <c r="RPW426" s="39"/>
      <c r="RPX426" s="39"/>
      <c r="RPY426" s="39"/>
      <c r="RPZ426" s="39"/>
      <c r="RQA426" s="39"/>
      <c r="RQB426" s="39"/>
      <c r="RQC426" s="39"/>
      <c r="RQD426" s="39"/>
      <c r="RQE426" s="39"/>
      <c r="RQF426" s="39"/>
      <c r="RQG426" s="39"/>
      <c r="RQH426" s="39"/>
      <c r="RQI426" s="39"/>
      <c r="RQJ426" s="39"/>
      <c r="RQK426" s="39"/>
      <c r="RQL426" s="39"/>
      <c r="RQM426" s="39"/>
      <c r="RQN426" s="39"/>
      <c r="RQO426" s="39"/>
      <c r="RQP426" s="39"/>
      <c r="RQQ426" s="39"/>
      <c r="RQR426" s="39"/>
      <c r="RQS426" s="39"/>
      <c r="RQT426" s="39"/>
      <c r="RQU426" s="39"/>
      <c r="RQV426" s="39"/>
      <c r="RQW426" s="39"/>
      <c r="RQX426" s="39"/>
      <c r="RQY426" s="39"/>
      <c r="RQZ426" s="39"/>
      <c r="RRA426" s="39"/>
      <c r="RRB426" s="39"/>
      <c r="RRC426" s="39"/>
      <c r="RRD426" s="39"/>
      <c r="RRE426" s="39"/>
      <c r="RRF426" s="39"/>
      <c r="RRG426" s="39"/>
      <c r="RRH426" s="39"/>
      <c r="RRI426" s="39"/>
      <c r="RRJ426" s="39"/>
      <c r="RRK426" s="39"/>
      <c r="RRL426" s="39"/>
      <c r="RRM426" s="39"/>
      <c r="RRN426" s="39"/>
      <c r="RRO426" s="39"/>
      <c r="RRP426" s="39"/>
      <c r="RRQ426" s="39"/>
      <c r="RRR426" s="39"/>
      <c r="RRS426" s="39"/>
      <c r="RRT426" s="39"/>
      <c r="RRU426" s="39"/>
      <c r="RRV426" s="39"/>
      <c r="RRW426" s="39"/>
      <c r="RRX426" s="39"/>
      <c r="RRY426" s="39"/>
      <c r="RRZ426" s="39"/>
      <c r="RSA426" s="39"/>
      <c r="RSB426" s="39"/>
      <c r="RSC426" s="39"/>
      <c r="RSD426" s="39"/>
      <c r="RSE426" s="39"/>
      <c r="RSF426" s="39"/>
      <c r="RSG426" s="39"/>
      <c r="RSH426" s="39"/>
      <c r="RSI426" s="39"/>
      <c r="RSJ426" s="39"/>
      <c r="RSK426" s="39"/>
      <c r="RSL426" s="39"/>
      <c r="RSM426" s="39"/>
      <c r="RSN426" s="39"/>
      <c r="RSO426" s="39"/>
      <c r="RSP426" s="39"/>
      <c r="RSQ426" s="39"/>
      <c r="RSR426" s="39"/>
      <c r="RSS426" s="39"/>
      <c r="RST426" s="39"/>
      <c r="RSU426" s="39"/>
      <c r="RSV426" s="39"/>
      <c r="RSW426" s="39"/>
      <c r="RSX426" s="39"/>
      <c r="RSY426" s="39"/>
      <c r="RSZ426" s="39"/>
      <c r="RTA426" s="39"/>
      <c r="RTB426" s="39"/>
      <c r="RTC426" s="39"/>
      <c r="RTD426" s="39"/>
      <c r="RTE426" s="39"/>
      <c r="RTF426" s="39"/>
      <c r="RTG426" s="39"/>
      <c r="RTH426" s="39"/>
      <c r="RTI426" s="39"/>
      <c r="RTJ426" s="39"/>
      <c r="RTK426" s="39"/>
      <c r="RTL426" s="39"/>
      <c r="RTM426" s="39"/>
      <c r="RTN426" s="39"/>
      <c r="RTO426" s="39"/>
      <c r="RTP426" s="39"/>
      <c r="RTQ426" s="39"/>
      <c r="RTR426" s="39"/>
      <c r="RTS426" s="39"/>
      <c r="RTT426" s="39"/>
      <c r="RTU426" s="39"/>
      <c r="RTV426" s="39"/>
      <c r="RTW426" s="39"/>
      <c r="RTX426" s="39"/>
      <c r="RTY426" s="39"/>
      <c r="RTZ426" s="39"/>
      <c r="RUA426" s="39"/>
      <c r="RUB426" s="39"/>
      <c r="RUC426" s="39"/>
      <c r="RUD426" s="39"/>
      <c r="RUE426" s="39"/>
      <c r="RUF426" s="39"/>
      <c r="RUG426" s="39"/>
      <c r="RUH426" s="39"/>
      <c r="RUI426" s="39"/>
      <c r="RUJ426" s="39"/>
      <c r="RUK426" s="39"/>
      <c r="RUL426" s="39"/>
      <c r="RUM426" s="39"/>
      <c r="RUN426" s="39"/>
      <c r="RUO426" s="39"/>
      <c r="RUP426" s="39"/>
      <c r="RUQ426" s="39"/>
      <c r="RUR426" s="39"/>
      <c r="RUS426" s="39"/>
      <c r="RUT426" s="39"/>
      <c r="RUU426" s="39"/>
      <c r="RUV426" s="39"/>
      <c r="RUW426" s="39"/>
      <c r="RUX426" s="39"/>
      <c r="RUY426" s="39"/>
      <c r="RUZ426" s="39"/>
      <c r="RVA426" s="39"/>
      <c r="RVB426" s="39"/>
      <c r="RVC426" s="39"/>
      <c r="RVD426" s="39"/>
      <c r="RVE426" s="39"/>
      <c r="RVF426" s="39"/>
      <c r="RVG426" s="39"/>
      <c r="RVH426" s="39"/>
      <c r="RVI426" s="39"/>
      <c r="RVJ426" s="39"/>
      <c r="RVK426" s="39"/>
      <c r="RVL426" s="39"/>
      <c r="RVM426" s="39"/>
      <c r="RVN426" s="39"/>
      <c r="RVO426" s="39"/>
      <c r="RVP426" s="39"/>
      <c r="RVQ426" s="39"/>
      <c r="RVR426" s="39"/>
      <c r="RVS426" s="39"/>
      <c r="RVT426" s="39"/>
      <c r="RVU426" s="39"/>
      <c r="RVV426" s="39"/>
      <c r="RVW426" s="39"/>
      <c r="RVX426" s="39"/>
      <c r="RVY426" s="39"/>
      <c r="RVZ426" s="39"/>
      <c r="RWA426" s="39"/>
      <c r="RWB426" s="39"/>
      <c r="RWC426" s="39"/>
      <c r="RWD426" s="39"/>
      <c r="RWE426" s="39"/>
      <c r="RWF426" s="39"/>
      <c r="RWG426" s="39"/>
      <c r="RWH426" s="39"/>
      <c r="RWI426" s="39"/>
      <c r="RWJ426" s="39"/>
      <c r="RWK426" s="39"/>
      <c r="RWL426" s="39"/>
      <c r="RWM426" s="39"/>
      <c r="RWN426" s="39"/>
      <c r="RWO426" s="39"/>
      <c r="RWP426" s="39"/>
      <c r="RWQ426" s="39"/>
      <c r="RWR426" s="39"/>
      <c r="RWS426" s="39"/>
      <c r="RWT426" s="39"/>
      <c r="RWU426" s="39"/>
      <c r="RWV426" s="39"/>
      <c r="RWW426" s="39"/>
      <c r="RWX426" s="39"/>
      <c r="RWY426" s="39"/>
      <c r="RWZ426" s="39"/>
      <c r="RXA426" s="39"/>
      <c r="RXB426" s="39"/>
      <c r="RXC426" s="39"/>
      <c r="RXD426" s="39"/>
      <c r="RXE426" s="39"/>
      <c r="RXF426" s="39"/>
      <c r="RXG426" s="39"/>
      <c r="RXH426" s="39"/>
      <c r="RXI426" s="39"/>
      <c r="RXJ426" s="39"/>
      <c r="RXK426" s="39"/>
      <c r="RXL426" s="39"/>
      <c r="RXM426" s="39"/>
      <c r="RXN426" s="39"/>
      <c r="RXO426" s="39"/>
      <c r="RXP426" s="39"/>
      <c r="RXQ426" s="39"/>
      <c r="RXR426" s="39"/>
      <c r="RXS426" s="39"/>
      <c r="RXT426" s="39"/>
      <c r="RXU426" s="39"/>
      <c r="RXV426" s="39"/>
      <c r="RXW426" s="39"/>
      <c r="RXX426" s="39"/>
      <c r="RXY426" s="39"/>
      <c r="RXZ426" s="39"/>
      <c r="RYA426" s="39"/>
      <c r="RYB426" s="39"/>
      <c r="RYC426" s="39"/>
      <c r="RYD426" s="39"/>
      <c r="RYE426" s="39"/>
      <c r="RYF426" s="39"/>
      <c r="RYG426" s="39"/>
      <c r="RYH426" s="39"/>
      <c r="RYI426" s="39"/>
      <c r="RYJ426" s="39"/>
      <c r="RYK426" s="39"/>
      <c r="RYL426" s="39"/>
      <c r="RYM426" s="39"/>
      <c r="RYN426" s="39"/>
      <c r="RYO426" s="39"/>
      <c r="RYP426" s="39"/>
      <c r="RYQ426" s="39"/>
      <c r="RYR426" s="39"/>
      <c r="RYS426" s="39"/>
      <c r="RYT426" s="39"/>
      <c r="RYU426" s="39"/>
      <c r="RYV426" s="39"/>
      <c r="RYW426" s="39"/>
      <c r="RYX426" s="39"/>
      <c r="RYY426" s="39"/>
      <c r="RYZ426" s="39"/>
      <c r="RZA426" s="39"/>
      <c r="RZB426" s="39"/>
      <c r="RZC426" s="39"/>
      <c r="RZD426" s="39"/>
      <c r="RZE426" s="39"/>
      <c r="RZF426" s="39"/>
      <c r="RZG426" s="39"/>
      <c r="RZH426" s="39"/>
      <c r="RZI426" s="39"/>
      <c r="RZJ426" s="39"/>
      <c r="RZK426" s="39"/>
      <c r="RZL426" s="39"/>
      <c r="RZM426" s="39"/>
      <c r="RZN426" s="39"/>
      <c r="RZO426" s="39"/>
      <c r="RZP426" s="39"/>
      <c r="RZQ426" s="39"/>
      <c r="RZR426" s="39"/>
      <c r="RZS426" s="39"/>
      <c r="RZT426" s="39"/>
      <c r="RZU426" s="39"/>
      <c r="RZV426" s="39"/>
      <c r="RZW426" s="39"/>
      <c r="RZX426" s="39"/>
      <c r="RZY426" s="39"/>
      <c r="RZZ426" s="39"/>
      <c r="SAA426" s="39"/>
      <c r="SAB426" s="39"/>
      <c r="SAC426" s="39"/>
      <c r="SAD426" s="39"/>
      <c r="SAE426" s="39"/>
      <c r="SAF426" s="39"/>
      <c r="SAG426" s="39"/>
      <c r="SAH426" s="39"/>
      <c r="SAI426" s="39"/>
      <c r="SAJ426" s="39"/>
      <c r="SAK426" s="39"/>
      <c r="SAL426" s="39"/>
      <c r="SAM426" s="39"/>
      <c r="SAN426" s="39"/>
      <c r="SAO426" s="39"/>
      <c r="SAP426" s="39"/>
      <c r="SAQ426" s="39"/>
      <c r="SAR426" s="39"/>
      <c r="SAS426" s="39"/>
      <c r="SAT426" s="39"/>
      <c r="SAU426" s="39"/>
      <c r="SAV426" s="39"/>
      <c r="SAW426" s="39"/>
      <c r="SAX426" s="39"/>
      <c r="SAY426" s="39"/>
      <c r="SAZ426" s="39"/>
      <c r="SBA426" s="39"/>
      <c r="SBB426" s="39"/>
      <c r="SBC426" s="39"/>
      <c r="SBD426" s="39"/>
      <c r="SBE426" s="39"/>
      <c r="SBF426" s="39"/>
      <c r="SBG426" s="39"/>
      <c r="SBH426" s="39"/>
      <c r="SBI426" s="39"/>
      <c r="SBJ426" s="39"/>
      <c r="SBK426" s="39"/>
      <c r="SBL426" s="39"/>
      <c r="SBM426" s="39"/>
      <c r="SBN426" s="39"/>
      <c r="SBO426" s="39"/>
      <c r="SBP426" s="39"/>
      <c r="SBQ426" s="39"/>
      <c r="SBR426" s="39"/>
      <c r="SBS426" s="39"/>
      <c r="SBT426" s="39"/>
      <c r="SBU426" s="39"/>
      <c r="SBV426" s="39"/>
      <c r="SBW426" s="39"/>
      <c r="SBX426" s="39"/>
      <c r="SBY426" s="39"/>
      <c r="SBZ426" s="39"/>
      <c r="SCA426" s="39"/>
      <c r="SCB426" s="39"/>
      <c r="SCC426" s="39"/>
      <c r="SCD426" s="39"/>
      <c r="SCE426" s="39"/>
      <c r="SCF426" s="39"/>
      <c r="SCG426" s="39"/>
      <c r="SCH426" s="39"/>
      <c r="SCI426" s="39"/>
      <c r="SCJ426" s="39"/>
      <c r="SCK426" s="39"/>
      <c r="SCL426" s="39"/>
      <c r="SCM426" s="39"/>
      <c r="SCN426" s="39"/>
      <c r="SCO426" s="39"/>
      <c r="SCP426" s="39"/>
      <c r="SCQ426" s="39"/>
      <c r="SCR426" s="39"/>
      <c r="SCS426" s="39"/>
      <c r="SCT426" s="39"/>
      <c r="SCU426" s="39"/>
      <c r="SCV426" s="39"/>
      <c r="SCW426" s="39"/>
      <c r="SCX426" s="39"/>
      <c r="SCY426" s="39"/>
      <c r="SCZ426" s="39"/>
      <c r="SDA426" s="39"/>
      <c r="SDB426" s="39"/>
      <c r="SDC426" s="39"/>
      <c r="SDD426" s="39"/>
      <c r="SDE426" s="39"/>
      <c r="SDF426" s="39"/>
      <c r="SDG426" s="39"/>
      <c r="SDH426" s="39"/>
      <c r="SDI426" s="39"/>
      <c r="SDJ426" s="39"/>
      <c r="SDK426" s="39"/>
      <c r="SDL426" s="39"/>
      <c r="SDM426" s="39"/>
      <c r="SDN426" s="39"/>
      <c r="SDO426" s="39"/>
      <c r="SDP426" s="39"/>
      <c r="SDQ426" s="39"/>
      <c r="SDR426" s="39"/>
      <c r="SDS426" s="39"/>
      <c r="SDT426" s="39"/>
      <c r="SDU426" s="39"/>
      <c r="SDV426" s="39"/>
      <c r="SDW426" s="39"/>
      <c r="SDX426" s="39"/>
      <c r="SDY426" s="39"/>
      <c r="SDZ426" s="39"/>
      <c r="SEA426" s="39"/>
      <c r="SEB426" s="39"/>
      <c r="SEC426" s="39"/>
      <c r="SED426" s="39"/>
      <c r="SEE426" s="39"/>
      <c r="SEF426" s="39"/>
      <c r="SEG426" s="39"/>
      <c r="SEH426" s="39"/>
      <c r="SEI426" s="39"/>
      <c r="SEJ426" s="39"/>
      <c r="SEK426" s="39"/>
      <c r="SEL426" s="39"/>
      <c r="SEM426" s="39"/>
      <c r="SEN426" s="39"/>
      <c r="SEO426" s="39"/>
      <c r="SEP426" s="39"/>
      <c r="SEQ426" s="39"/>
      <c r="SER426" s="39"/>
      <c r="SES426" s="39"/>
      <c r="SET426" s="39"/>
      <c r="SEU426" s="39"/>
      <c r="SEV426" s="39"/>
      <c r="SEW426" s="39"/>
      <c r="SEX426" s="39"/>
      <c r="SEY426" s="39"/>
      <c r="SEZ426" s="39"/>
      <c r="SFA426" s="39"/>
      <c r="SFB426" s="39"/>
      <c r="SFC426" s="39"/>
      <c r="SFD426" s="39"/>
      <c r="SFE426" s="39"/>
      <c r="SFF426" s="39"/>
      <c r="SFG426" s="39"/>
      <c r="SFH426" s="39"/>
      <c r="SFI426" s="39"/>
      <c r="SFJ426" s="39"/>
      <c r="SFK426" s="39"/>
      <c r="SFL426" s="39"/>
      <c r="SFM426" s="39"/>
      <c r="SFN426" s="39"/>
      <c r="SFO426" s="39"/>
      <c r="SFP426" s="39"/>
      <c r="SFQ426" s="39"/>
      <c r="SFR426" s="39"/>
      <c r="SFS426" s="39"/>
      <c r="SFT426" s="39"/>
      <c r="SFU426" s="39"/>
      <c r="SFV426" s="39"/>
      <c r="SFW426" s="39"/>
      <c r="SFX426" s="39"/>
      <c r="SFY426" s="39"/>
      <c r="SFZ426" s="39"/>
      <c r="SGA426" s="39"/>
      <c r="SGB426" s="39"/>
      <c r="SGC426" s="39"/>
      <c r="SGD426" s="39"/>
      <c r="SGE426" s="39"/>
      <c r="SGF426" s="39"/>
      <c r="SGG426" s="39"/>
      <c r="SGH426" s="39"/>
      <c r="SGI426" s="39"/>
      <c r="SGJ426" s="39"/>
      <c r="SGK426" s="39"/>
      <c r="SGL426" s="39"/>
      <c r="SGM426" s="39"/>
      <c r="SGN426" s="39"/>
      <c r="SGO426" s="39"/>
      <c r="SGP426" s="39"/>
      <c r="SGQ426" s="39"/>
      <c r="SGR426" s="39"/>
      <c r="SGS426" s="39"/>
      <c r="SGT426" s="39"/>
      <c r="SGU426" s="39"/>
      <c r="SGV426" s="39"/>
      <c r="SGW426" s="39"/>
      <c r="SGX426" s="39"/>
      <c r="SGY426" s="39"/>
      <c r="SGZ426" s="39"/>
      <c r="SHA426" s="39"/>
      <c r="SHB426" s="39"/>
      <c r="SHC426" s="39"/>
      <c r="SHD426" s="39"/>
      <c r="SHE426" s="39"/>
      <c r="SHF426" s="39"/>
      <c r="SHG426" s="39"/>
      <c r="SHH426" s="39"/>
      <c r="SHI426" s="39"/>
      <c r="SHJ426" s="39"/>
      <c r="SHK426" s="39"/>
      <c r="SHL426" s="39"/>
      <c r="SHM426" s="39"/>
      <c r="SHN426" s="39"/>
      <c r="SHO426" s="39"/>
      <c r="SHP426" s="39"/>
      <c r="SHQ426" s="39"/>
      <c r="SHR426" s="39"/>
      <c r="SHS426" s="39"/>
      <c r="SHT426" s="39"/>
      <c r="SHU426" s="39"/>
      <c r="SHV426" s="39"/>
      <c r="SHW426" s="39"/>
      <c r="SHX426" s="39"/>
      <c r="SHY426" s="39"/>
      <c r="SHZ426" s="39"/>
      <c r="SIA426" s="39"/>
      <c r="SIB426" s="39"/>
      <c r="SIC426" s="39"/>
      <c r="SID426" s="39"/>
      <c r="SIE426" s="39"/>
      <c r="SIF426" s="39"/>
      <c r="SIG426" s="39"/>
      <c r="SIH426" s="39"/>
      <c r="SII426" s="39"/>
      <c r="SIJ426" s="39"/>
      <c r="SIK426" s="39"/>
      <c r="SIL426" s="39"/>
      <c r="SIM426" s="39"/>
      <c r="SIN426" s="39"/>
      <c r="SIO426" s="39"/>
      <c r="SIP426" s="39"/>
      <c r="SIQ426" s="39"/>
      <c r="SIR426" s="39"/>
      <c r="SIS426" s="39"/>
      <c r="SIT426" s="39"/>
      <c r="SIU426" s="39"/>
      <c r="SIV426" s="39"/>
      <c r="SIW426" s="39"/>
      <c r="SIX426" s="39"/>
      <c r="SIY426" s="39"/>
      <c r="SIZ426" s="39"/>
      <c r="SJA426" s="39"/>
      <c r="SJB426" s="39"/>
      <c r="SJC426" s="39"/>
      <c r="SJD426" s="39"/>
      <c r="SJE426" s="39"/>
      <c r="SJF426" s="39"/>
      <c r="SJG426" s="39"/>
      <c r="SJH426" s="39"/>
      <c r="SJI426" s="39"/>
      <c r="SJJ426" s="39"/>
      <c r="SJK426" s="39"/>
      <c r="SJL426" s="39"/>
      <c r="SJM426" s="39"/>
      <c r="SJN426" s="39"/>
      <c r="SJO426" s="39"/>
      <c r="SJP426" s="39"/>
      <c r="SJQ426" s="39"/>
      <c r="SJR426" s="39"/>
      <c r="SJS426" s="39"/>
      <c r="SJT426" s="39"/>
      <c r="SJU426" s="39"/>
      <c r="SJV426" s="39"/>
      <c r="SJW426" s="39"/>
      <c r="SJX426" s="39"/>
      <c r="SJY426" s="39"/>
      <c r="SJZ426" s="39"/>
      <c r="SKA426" s="39"/>
      <c r="SKB426" s="39"/>
      <c r="SKC426" s="39"/>
      <c r="SKD426" s="39"/>
      <c r="SKE426" s="39"/>
      <c r="SKF426" s="39"/>
      <c r="SKG426" s="39"/>
      <c r="SKH426" s="39"/>
      <c r="SKI426" s="39"/>
      <c r="SKJ426" s="39"/>
      <c r="SKK426" s="39"/>
      <c r="SKL426" s="39"/>
      <c r="SKM426" s="39"/>
      <c r="SKN426" s="39"/>
      <c r="SKO426" s="39"/>
      <c r="SKP426" s="39"/>
      <c r="SKQ426" s="39"/>
      <c r="SKR426" s="39"/>
      <c r="SKS426" s="39"/>
      <c r="SKT426" s="39"/>
      <c r="SKU426" s="39"/>
      <c r="SKV426" s="39"/>
      <c r="SKW426" s="39"/>
      <c r="SKX426" s="39"/>
      <c r="SKY426" s="39"/>
      <c r="SKZ426" s="39"/>
      <c r="SLA426" s="39"/>
      <c r="SLB426" s="39"/>
      <c r="SLC426" s="39"/>
      <c r="SLD426" s="39"/>
      <c r="SLE426" s="39"/>
      <c r="SLF426" s="39"/>
      <c r="SLG426" s="39"/>
      <c r="SLH426" s="39"/>
      <c r="SLI426" s="39"/>
      <c r="SLJ426" s="39"/>
      <c r="SLK426" s="39"/>
      <c r="SLL426" s="39"/>
      <c r="SLM426" s="39"/>
      <c r="SLN426" s="39"/>
      <c r="SLO426" s="39"/>
      <c r="SLP426" s="39"/>
      <c r="SLQ426" s="39"/>
      <c r="SLR426" s="39"/>
      <c r="SLS426" s="39"/>
      <c r="SLT426" s="39"/>
      <c r="SLU426" s="39"/>
      <c r="SLV426" s="39"/>
      <c r="SLW426" s="39"/>
      <c r="SLX426" s="39"/>
      <c r="SLY426" s="39"/>
      <c r="SLZ426" s="39"/>
      <c r="SMA426" s="39"/>
      <c r="SMB426" s="39"/>
      <c r="SMC426" s="39"/>
      <c r="SMD426" s="39"/>
      <c r="SME426" s="39"/>
      <c r="SMF426" s="39"/>
      <c r="SMG426" s="39"/>
      <c r="SMH426" s="39"/>
      <c r="SMI426" s="39"/>
      <c r="SMJ426" s="39"/>
      <c r="SMK426" s="39"/>
      <c r="SML426" s="39"/>
      <c r="SMM426" s="39"/>
      <c r="SMN426" s="39"/>
      <c r="SMO426" s="39"/>
      <c r="SMP426" s="39"/>
      <c r="SMQ426" s="39"/>
      <c r="SMR426" s="39"/>
      <c r="SMS426" s="39"/>
      <c r="SMT426" s="39"/>
      <c r="SMU426" s="39"/>
      <c r="SMV426" s="39"/>
      <c r="SMW426" s="39"/>
      <c r="SMX426" s="39"/>
      <c r="SMY426" s="39"/>
      <c r="SMZ426" s="39"/>
      <c r="SNA426" s="39"/>
      <c r="SNB426" s="39"/>
      <c r="SNC426" s="39"/>
      <c r="SND426" s="39"/>
      <c r="SNE426" s="39"/>
      <c r="SNF426" s="39"/>
      <c r="SNG426" s="39"/>
      <c r="SNH426" s="39"/>
      <c r="SNI426" s="39"/>
      <c r="SNJ426" s="39"/>
      <c r="SNK426" s="39"/>
      <c r="SNL426" s="39"/>
      <c r="SNM426" s="39"/>
      <c r="SNN426" s="39"/>
      <c r="SNO426" s="39"/>
      <c r="SNP426" s="39"/>
      <c r="SNQ426" s="39"/>
      <c r="SNR426" s="39"/>
      <c r="SNS426" s="39"/>
      <c r="SNT426" s="39"/>
      <c r="SNU426" s="39"/>
      <c r="SNV426" s="39"/>
      <c r="SNW426" s="39"/>
      <c r="SNX426" s="39"/>
      <c r="SNY426" s="39"/>
      <c r="SNZ426" s="39"/>
      <c r="SOA426" s="39"/>
      <c r="SOB426" s="39"/>
      <c r="SOC426" s="39"/>
      <c r="SOD426" s="39"/>
      <c r="SOE426" s="39"/>
      <c r="SOF426" s="39"/>
      <c r="SOG426" s="39"/>
      <c r="SOH426" s="39"/>
      <c r="SOI426" s="39"/>
      <c r="SOJ426" s="39"/>
      <c r="SOK426" s="39"/>
      <c r="SOL426" s="39"/>
      <c r="SOM426" s="39"/>
      <c r="SON426" s="39"/>
      <c r="SOO426" s="39"/>
      <c r="SOP426" s="39"/>
      <c r="SOQ426" s="39"/>
      <c r="SOR426" s="39"/>
      <c r="SOS426" s="39"/>
      <c r="SOT426" s="39"/>
      <c r="SOU426" s="39"/>
      <c r="SOV426" s="39"/>
      <c r="SOW426" s="39"/>
      <c r="SOX426" s="39"/>
      <c r="SOY426" s="39"/>
      <c r="SOZ426" s="39"/>
      <c r="SPA426" s="39"/>
      <c r="SPB426" s="39"/>
      <c r="SPC426" s="39"/>
      <c r="SPD426" s="39"/>
      <c r="SPE426" s="39"/>
      <c r="SPF426" s="39"/>
      <c r="SPG426" s="39"/>
      <c r="SPH426" s="39"/>
      <c r="SPI426" s="39"/>
      <c r="SPJ426" s="39"/>
      <c r="SPK426" s="39"/>
      <c r="SPL426" s="39"/>
      <c r="SPM426" s="39"/>
      <c r="SPN426" s="39"/>
      <c r="SPO426" s="39"/>
      <c r="SPP426" s="39"/>
      <c r="SPQ426" s="39"/>
      <c r="SPR426" s="39"/>
      <c r="SPS426" s="39"/>
      <c r="SPT426" s="39"/>
      <c r="SPU426" s="39"/>
      <c r="SPV426" s="39"/>
      <c r="SPW426" s="39"/>
      <c r="SPX426" s="39"/>
      <c r="SPY426" s="39"/>
      <c r="SPZ426" s="39"/>
      <c r="SQA426" s="39"/>
      <c r="SQB426" s="39"/>
      <c r="SQC426" s="39"/>
      <c r="SQD426" s="39"/>
      <c r="SQE426" s="39"/>
      <c r="SQF426" s="39"/>
      <c r="SQG426" s="39"/>
      <c r="SQH426" s="39"/>
      <c r="SQI426" s="39"/>
      <c r="SQJ426" s="39"/>
      <c r="SQK426" s="39"/>
      <c r="SQL426" s="39"/>
      <c r="SQM426" s="39"/>
      <c r="SQN426" s="39"/>
      <c r="SQO426" s="39"/>
      <c r="SQP426" s="39"/>
      <c r="SQQ426" s="39"/>
      <c r="SQR426" s="39"/>
      <c r="SQS426" s="39"/>
      <c r="SQT426" s="39"/>
      <c r="SQU426" s="39"/>
      <c r="SQV426" s="39"/>
      <c r="SQW426" s="39"/>
      <c r="SQX426" s="39"/>
      <c r="SQY426" s="39"/>
      <c r="SQZ426" s="39"/>
      <c r="SRA426" s="39"/>
      <c r="SRB426" s="39"/>
      <c r="SRC426" s="39"/>
      <c r="SRD426" s="39"/>
      <c r="SRE426" s="39"/>
      <c r="SRF426" s="39"/>
      <c r="SRG426" s="39"/>
      <c r="SRH426" s="39"/>
      <c r="SRI426" s="39"/>
      <c r="SRJ426" s="39"/>
      <c r="SRK426" s="39"/>
      <c r="SRL426" s="39"/>
      <c r="SRM426" s="39"/>
      <c r="SRN426" s="39"/>
      <c r="SRO426" s="39"/>
      <c r="SRP426" s="39"/>
      <c r="SRQ426" s="39"/>
      <c r="SRR426" s="39"/>
      <c r="SRS426" s="39"/>
      <c r="SRT426" s="39"/>
      <c r="SRU426" s="39"/>
      <c r="SRV426" s="39"/>
      <c r="SRW426" s="39"/>
      <c r="SRX426" s="39"/>
      <c r="SRY426" s="39"/>
      <c r="SRZ426" s="39"/>
      <c r="SSA426" s="39"/>
      <c r="SSB426" s="39"/>
      <c r="SSC426" s="39"/>
      <c r="SSD426" s="39"/>
      <c r="SSE426" s="39"/>
      <c r="SSF426" s="39"/>
      <c r="SSG426" s="39"/>
      <c r="SSH426" s="39"/>
      <c r="SSI426" s="39"/>
      <c r="SSJ426" s="39"/>
      <c r="SSK426" s="39"/>
      <c r="SSL426" s="39"/>
      <c r="SSM426" s="39"/>
      <c r="SSN426" s="39"/>
      <c r="SSO426" s="39"/>
      <c r="SSP426" s="39"/>
      <c r="SSQ426" s="39"/>
      <c r="SSR426" s="39"/>
      <c r="SSS426" s="39"/>
      <c r="SST426" s="39"/>
      <c r="SSU426" s="39"/>
      <c r="SSV426" s="39"/>
      <c r="SSW426" s="39"/>
      <c r="SSX426" s="39"/>
      <c r="SSY426" s="39"/>
      <c r="SSZ426" s="39"/>
      <c r="STA426" s="39"/>
      <c r="STB426" s="39"/>
      <c r="STC426" s="39"/>
      <c r="STD426" s="39"/>
      <c r="STE426" s="39"/>
      <c r="STF426" s="39"/>
      <c r="STG426" s="39"/>
      <c r="STH426" s="39"/>
      <c r="STI426" s="39"/>
      <c r="STJ426" s="39"/>
      <c r="STK426" s="39"/>
      <c r="STL426" s="39"/>
      <c r="STM426" s="39"/>
      <c r="STN426" s="39"/>
      <c r="STO426" s="39"/>
      <c r="STP426" s="39"/>
      <c r="STQ426" s="39"/>
      <c r="STR426" s="39"/>
      <c r="STS426" s="39"/>
      <c r="STT426" s="39"/>
      <c r="STU426" s="39"/>
      <c r="STV426" s="39"/>
      <c r="STW426" s="39"/>
      <c r="STX426" s="39"/>
      <c r="STY426" s="39"/>
      <c r="STZ426" s="39"/>
      <c r="SUA426" s="39"/>
      <c r="SUB426" s="39"/>
      <c r="SUC426" s="39"/>
      <c r="SUD426" s="39"/>
      <c r="SUE426" s="39"/>
      <c r="SUF426" s="39"/>
      <c r="SUG426" s="39"/>
      <c r="SUH426" s="39"/>
      <c r="SUI426" s="39"/>
      <c r="SUJ426" s="39"/>
      <c r="SUK426" s="39"/>
      <c r="SUL426" s="39"/>
      <c r="SUM426" s="39"/>
      <c r="SUN426" s="39"/>
      <c r="SUO426" s="39"/>
      <c r="SUP426" s="39"/>
      <c r="SUQ426" s="39"/>
      <c r="SUR426" s="39"/>
      <c r="SUS426" s="39"/>
      <c r="SUT426" s="39"/>
      <c r="SUU426" s="39"/>
      <c r="SUV426" s="39"/>
      <c r="SUW426" s="39"/>
      <c r="SUX426" s="39"/>
      <c r="SUY426" s="39"/>
      <c r="SUZ426" s="39"/>
      <c r="SVA426" s="39"/>
      <c r="SVB426" s="39"/>
      <c r="SVC426" s="39"/>
      <c r="SVD426" s="39"/>
      <c r="SVE426" s="39"/>
      <c r="SVF426" s="39"/>
      <c r="SVG426" s="39"/>
      <c r="SVH426" s="39"/>
      <c r="SVI426" s="39"/>
      <c r="SVJ426" s="39"/>
      <c r="SVK426" s="39"/>
      <c r="SVL426" s="39"/>
      <c r="SVM426" s="39"/>
      <c r="SVN426" s="39"/>
      <c r="SVO426" s="39"/>
      <c r="SVP426" s="39"/>
      <c r="SVQ426" s="39"/>
      <c r="SVR426" s="39"/>
      <c r="SVS426" s="39"/>
      <c r="SVT426" s="39"/>
      <c r="SVU426" s="39"/>
      <c r="SVV426" s="39"/>
      <c r="SVW426" s="39"/>
      <c r="SVX426" s="39"/>
      <c r="SVY426" s="39"/>
      <c r="SVZ426" s="39"/>
      <c r="SWA426" s="39"/>
      <c r="SWB426" s="39"/>
      <c r="SWC426" s="39"/>
      <c r="SWD426" s="39"/>
      <c r="SWE426" s="39"/>
      <c r="SWF426" s="39"/>
      <c r="SWG426" s="39"/>
      <c r="SWH426" s="39"/>
      <c r="SWI426" s="39"/>
      <c r="SWJ426" s="39"/>
      <c r="SWK426" s="39"/>
      <c r="SWL426" s="39"/>
      <c r="SWM426" s="39"/>
      <c r="SWN426" s="39"/>
      <c r="SWO426" s="39"/>
      <c r="SWP426" s="39"/>
      <c r="SWQ426" s="39"/>
      <c r="SWR426" s="39"/>
      <c r="SWS426" s="39"/>
      <c r="SWT426" s="39"/>
      <c r="SWU426" s="39"/>
      <c r="SWV426" s="39"/>
      <c r="SWW426" s="39"/>
      <c r="SWX426" s="39"/>
      <c r="SWY426" s="39"/>
      <c r="SWZ426" s="39"/>
      <c r="SXA426" s="39"/>
      <c r="SXB426" s="39"/>
      <c r="SXC426" s="39"/>
      <c r="SXD426" s="39"/>
      <c r="SXE426" s="39"/>
      <c r="SXF426" s="39"/>
      <c r="SXG426" s="39"/>
      <c r="SXH426" s="39"/>
      <c r="SXI426" s="39"/>
      <c r="SXJ426" s="39"/>
      <c r="SXK426" s="39"/>
      <c r="SXL426" s="39"/>
      <c r="SXM426" s="39"/>
      <c r="SXN426" s="39"/>
      <c r="SXO426" s="39"/>
      <c r="SXP426" s="39"/>
      <c r="SXQ426" s="39"/>
      <c r="SXR426" s="39"/>
      <c r="SXS426" s="39"/>
      <c r="SXT426" s="39"/>
      <c r="SXU426" s="39"/>
      <c r="SXV426" s="39"/>
      <c r="SXW426" s="39"/>
      <c r="SXX426" s="39"/>
      <c r="SXY426" s="39"/>
      <c r="SXZ426" s="39"/>
      <c r="SYA426" s="39"/>
      <c r="SYB426" s="39"/>
      <c r="SYC426" s="39"/>
      <c r="SYD426" s="39"/>
      <c r="SYE426" s="39"/>
      <c r="SYF426" s="39"/>
      <c r="SYG426" s="39"/>
      <c r="SYH426" s="39"/>
      <c r="SYI426" s="39"/>
      <c r="SYJ426" s="39"/>
      <c r="SYK426" s="39"/>
      <c r="SYL426" s="39"/>
      <c r="SYM426" s="39"/>
      <c r="SYN426" s="39"/>
      <c r="SYO426" s="39"/>
      <c r="SYP426" s="39"/>
      <c r="SYQ426" s="39"/>
      <c r="SYR426" s="39"/>
      <c r="SYS426" s="39"/>
      <c r="SYT426" s="39"/>
      <c r="SYU426" s="39"/>
      <c r="SYV426" s="39"/>
      <c r="SYW426" s="39"/>
      <c r="SYX426" s="39"/>
      <c r="SYY426" s="39"/>
      <c r="SYZ426" s="39"/>
      <c r="SZA426" s="39"/>
      <c r="SZB426" s="39"/>
      <c r="SZC426" s="39"/>
      <c r="SZD426" s="39"/>
      <c r="SZE426" s="39"/>
      <c r="SZF426" s="39"/>
      <c r="SZG426" s="39"/>
      <c r="SZH426" s="39"/>
      <c r="SZI426" s="39"/>
      <c r="SZJ426" s="39"/>
      <c r="SZK426" s="39"/>
      <c r="SZL426" s="39"/>
      <c r="SZM426" s="39"/>
      <c r="SZN426" s="39"/>
      <c r="SZO426" s="39"/>
      <c r="SZP426" s="39"/>
      <c r="SZQ426" s="39"/>
      <c r="SZR426" s="39"/>
      <c r="SZS426" s="39"/>
      <c r="SZT426" s="39"/>
      <c r="SZU426" s="39"/>
      <c r="SZV426" s="39"/>
      <c r="SZW426" s="39"/>
      <c r="SZX426" s="39"/>
      <c r="SZY426" s="39"/>
      <c r="SZZ426" s="39"/>
      <c r="TAA426" s="39"/>
      <c r="TAB426" s="39"/>
      <c r="TAC426" s="39"/>
      <c r="TAD426" s="39"/>
      <c r="TAE426" s="39"/>
      <c r="TAF426" s="39"/>
      <c r="TAG426" s="39"/>
      <c r="TAH426" s="39"/>
      <c r="TAI426" s="39"/>
      <c r="TAJ426" s="39"/>
      <c r="TAK426" s="39"/>
      <c r="TAL426" s="39"/>
      <c r="TAM426" s="39"/>
      <c r="TAN426" s="39"/>
      <c r="TAO426" s="39"/>
      <c r="TAP426" s="39"/>
      <c r="TAQ426" s="39"/>
      <c r="TAR426" s="39"/>
      <c r="TAS426" s="39"/>
      <c r="TAT426" s="39"/>
      <c r="TAU426" s="39"/>
      <c r="TAV426" s="39"/>
      <c r="TAW426" s="39"/>
      <c r="TAX426" s="39"/>
      <c r="TAY426" s="39"/>
      <c r="TAZ426" s="39"/>
      <c r="TBA426" s="39"/>
      <c r="TBB426" s="39"/>
      <c r="TBC426" s="39"/>
      <c r="TBD426" s="39"/>
      <c r="TBE426" s="39"/>
      <c r="TBF426" s="39"/>
      <c r="TBG426" s="39"/>
      <c r="TBH426" s="39"/>
      <c r="TBI426" s="39"/>
      <c r="TBJ426" s="39"/>
      <c r="TBK426" s="39"/>
      <c r="TBL426" s="39"/>
      <c r="TBM426" s="39"/>
      <c r="TBN426" s="39"/>
      <c r="TBO426" s="39"/>
      <c r="TBP426" s="39"/>
      <c r="TBQ426" s="39"/>
      <c r="TBR426" s="39"/>
      <c r="TBS426" s="39"/>
      <c r="TBT426" s="39"/>
      <c r="TBU426" s="39"/>
      <c r="TBV426" s="39"/>
      <c r="TBW426" s="39"/>
      <c r="TBX426" s="39"/>
      <c r="TBY426" s="39"/>
      <c r="TBZ426" s="39"/>
      <c r="TCA426" s="39"/>
      <c r="TCB426" s="39"/>
      <c r="TCC426" s="39"/>
      <c r="TCD426" s="39"/>
      <c r="TCE426" s="39"/>
      <c r="TCF426" s="39"/>
      <c r="TCG426" s="39"/>
      <c r="TCH426" s="39"/>
      <c r="TCI426" s="39"/>
      <c r="TCJ426" s="39"/>
      <c r="TCK426" s="39"/>
      <c r="TCL426" s="39"/>
      <c r="TCM426" s="39"/>
      <c r="TCN426" s="39"/>
      <c r="TCO426" s="39"/>
      <c r="TCP426" s="39"/>
      <c r="TCQ426" s="39"/>
      <c r="TCR426" s="39"/>
      <c r="TCS426" s="39"/>
      <c r="TCT426" s="39"/>
      <c r="TCU426" s="39"/>
      <c r="TCV426" s="39"/>
      <c r="TCW426" s="39"/>
      <c r="TCX426" s="39"/>
      <c r="TCY426" s="39"/>
      <c r="TCZ426" s="39"/>
      <c r="TDA426" s="39"/>
      <c r="TDB426" s="39"/>
      <c r="TDC426" s="39"/>
      <c r="TDD426" s="39"/>
      <c r="TDE426" s="39"/>
      <c r="TDF426" s="39"/>
      <c r="TDG426" s="39"/>
      <c r="TDH426" s="39"/>
      <c r="TDI426" s="39"/>
      <c r="TDJ426" s="39"/>
      <c r="TDK426" s="39"/>
      <c r="TDL426" s="39"/>
      <c r="TDM426" s="39"/>
      <c r="TDN426" s="39"/>
      <c r="TDO426" s="39"/>
      <c r="TDP426" s="39"/>
      <c r="TDQ426" s="39"/>
      <c r="TDR426" s="39"/>
      <c r="TDS426" s="39"/>
      <c r="TDT426" s="39"/>
      <c r="TDU426" s="39"/>
      <c r="TDV426" s="39"/>
      <c r="TDW426" s="39"/>
      <c r="TDX426" s="39"/>
      <c r="TDY426" s="39"/>
      <c r="TDZ426" s="39"/>
      <c r="TEA426" s="39"/>
      <c r="TEB426" s="39"/>
      <c r="TEC426" s="39"/>
      <c r="TED426" s="39"/>
      <c r="TEE426" s="39"/>
      <c r="TEF426" s="39"/>
      <c r="TEG426" s="39"/>
      <c r="TEH426" s="39"/>
      <c r="TEI426" s="39"/>
      <c r="TEJ426" s="39"/>
      <c r="TEK426" s="39"/>
      <c r="TEL426" s="39"/>
      <c r="TEM426" s="39"/>
      <c r="TEN426" s="39"/>
      <c r="TEO426" s="39"/>
      <c r="TEP426" s="39"/>
      <c r="TEQ426" s="39"/>
      <c r="TER426" s="39"/>
      <c r="TES426" s="39"/>
      <c r="TET426" s="39"/>
      <c r="TEU426" s="39"/>
      <c r="TEV426" s="39"/>
      <c r="TEW426" s="39"/>
      <c r="TEX426" s="39"/>
      <c r="TEY426" s="39"/>
      <c r="TEZ426" s="39"/>
      <c r="TFA426" s="39"/>
      <c r="TFB426" s="39"/>
      <c r="TFC426" s="39"/>
      <c r="TFD426" s="39"/>
      <c r="TFE426" s="39"/>
      <c r="TFF426" s="39"/>
      <c r="TFG426" s="39"/>
      <c r="TFH426" s="39"/>
      <c r="TFI426" s="39"/>
      <c r="TFJ426" s="39"/>
      <c r="TFK426" s="39"/>
      <c r="TFL426" s="39"/>
      <c r="TFM426" s="39"/>
      <c r="TFN426" s="39"/>
      <c r="TFO426" s="39"/>
      <c r="TFP426" s="39"/>
      <c r="TFQ426" s="39"/>
      <c r="TFR426" s="39"/>
      <c r="TFS426" s="39"/>
      <c r="TFT426" s="39"/>
      <c r="TFU426" s="39"/>
      <c r="TFV426" s="39"/>
      <c r="TFW426" s="39"/>
      <c r="TFX426" s="39"/>
      <c r="TFY426" s="39"/>
      <c r="TFZ426" s="39"/>
      <c r="TGA426" s="39"/>
      <c r="TGB426" s="39"/>
      <c r="TGC426" s="39"/>
      <c r="TGD426" s="39"/>
      <c r="TGE426" s="39"/>
      <c r="TGF426" s="39"/>
      <c r="TGG426" s="39"/>
      <c r="TGH426" s="39"/>
      <c r="TGI426" s="39"/>
      <c r="TGJ426" s="39"/>
      <c r="TGK426" s="39"/>
      <c r="TGL426" s="39"/>
      <c r="TGM426" s="39"/>
      <c r="TGN426" s="39"/>
      <c r="TGO426" s="39"/>
      <c r="TGP426" s="39"/>
      <c r="TGQ426" s="39"/>
      <c r="TGR426" s="39"/>
      <c r="TGS426" s="39"/>
      <c r="TGT426" s="39"/>
      <c r="TGU426" s="39"/>
      <c r="TGV426" s="39"/>
      <c r="TGW426" s="39"/>
      <c r="TGX426" s="39"/>
      <c r="TGY426" s="39"/>
      <c r="TGZ426" s="39"/>
      <c r="THA426" s="39"/>
      <c r="THB426" s="39"/>
      <c r="THC426" s="39"/>
      <c r="THD426" s="39"/>
      <c r="THE426" s="39"/>
      <c r="THF426" s="39"/>
      <c r="THG426" s="39"/>
      <c r="THH426" s="39"/>
      <c r="THI426" s="39"/>
      <c r="THJ426" s="39"/>
      <c r="THK426" s="39"/>
      <c r="THL426" s="39"/>
      <c r="THM426" s="39"/>
      <c r="THN426" s="39"/>
      <c r="THO426" s="39"/>
      <c r="THP426" s="39"/>
      <c r="THQ426" s="39"/>
      <c r="THR426" s="39"/>
      <c r="THS426" s="39"/>
      <c r="THT426" s="39"/>
      <c r="THU426" s="39"/>
      <c r="THV426" s="39"/>
      <c r="THW426" s="39"/>
      <c r="THX426" s="39"/>
      <c r="THY426" s="39"/>
      <c r="THZ426" s="39"/>
      <c r="TIA426" s="39"/>
      <c r="TIB426" s="39"/>
      <c r="TIC426" s="39"/>
      <c r="TID426" s="39"/>
      <c r="TIE426" s="39"/>
      <c r="TIF426" s="39"/>
      <c r="TIG426" s="39"/>
      <c r="TIH426" s="39"/>
      <c r="TII426" s="39"/>
      <c r="TIJ426" s="39"/>
      <c r="TIK426" s="39"/>
      <c r="TIL426" s="39"/>
      <c r="TIM426" s="39"/>
      <c r="TIN426" s="39"/>
      <c r="TIO426" s="39"/>
      <c r="TIP426" s="39"/>
      <c r="TIQ426" s="39"/>
      <c r="TIR426" s="39"/>
      <c r="TIS426" s="39"/>
      <c r="TIT426" s="39"/>
      <c r="TIU426" s="39"/>
      <c r="TIV426" s="39"/>
      <c r="TIW426" s="39"/>
      <c r="TIX426" s="39"/>
      <c r="TIY426" s="39"/>
      <c r="TIZ426" s="39"/>
      <c r="TJA426" s="39"/>
      <c r="TJB426" s="39"/>
      <c r="TJC426" s="39"/>
      <c r="TJD426" s="39"/>
      <c r="TJE426" s="39"/>
      <c r="TJF426" s="39"/>
      <c r="TJG426" s="39"/>
      <c r="TJH426" s="39"/>
      <c r="TJI426" s="39"/>
      <c r="TJJ426" s="39"/>
      <c r="TJK426" s="39"/>
      <c r="TJL426" s="39"/>
      <c r="TJM426" s="39"/>
      <c r="TJN426" s="39"/>
      <c r="TJO426" s="39"/>
      <c r="TJP426" s="39"/>
      <c r="TJQ426" s="39"/>
      <c r="TJR426" s="39"/>
      <c r="TJS426" s="39"/>
      <c r="TJT426" s="39"/>
      <c r="TJU426" s="39"/>
      <c r="TJV426" s="39"/>
      <c r="TJW426" s="39"/>
      <c r="TJX426" s="39"/>
      <c r="TJY426" s="39"/>
      <c r="TJZ426" s="39"/>
      <c r="TKA426" s="39"/>
      <c r="TKB426" s="39"/>
      <c r="TKC426" s="39"/>
      <c r="TKD426" s="39"/>
      <c r="TKE426" s="39"/>
      <c r="TKF426" s="39"/>
      <c r="TKG426" s="39"/>
      <c r="TKH426" s="39"/>
      <c r="TKI426" s="39"/>
      <c r="TKJ426" s="39"/>
      <c r="TKK426" s="39"/>
      <c r="TKL426" s="39"/>
      <c r="TKM426" s="39"/>
      <c r="TKN426" s="39"/>
      <c r="TKO426" s="39"/>
      <c r="TKP426" s="39"/>
      <c r="TKQ426" s="39"/>
      <c r="TKR426" s="39"/>
      <c r="TKS426" s="39"/>
      <c r="TKT426" s="39"/>
      <c r="TKU426" s="39"/>
      <c r="TKV426" s="39"/>
      <c r="TKW426" s="39"/>
      <c r="TKX426" s="39"/>
      <c r="TKY426" s="39"/>
      <c r="TKZ426" s="39"/>
      <c r="TLA426" s="39"/>
      <c r="TLB426" s="39"/>
      <c r="TLC426" s="39"/>
      <c r="TLD426" s="39"/>
      <c r="TLE426" s="39"/>
      <c r="TLF426" s="39"/>
      <c r="TLG426" s="39"/>
      <c r="TLH426" s="39"/>
      <c r="TLI426" s="39"/>
      <c r="TLJ426" s="39"/>
      <c r="TLK426" s="39"/>
      <c r="TLL426" s="39"/>
      <c r="TLM426" s="39"/>
      <c r="TLN426" s="39"/>
      <c r="TLO426" s="39"/>
      <c r="TLP426" s="39"/>
      <c r="TLQ426" s="39"/>
      <c r="TLR426" s="39"/>
      <c r="TLS426" s="39"/>
      <c r="TLT426" s="39"/>
      <c r="TLU426" s="39"/>
      <c r="TLV426" s="39"/>
      <c r="TLW426" s="39"/>
      <c r="TLX426" s="39"/>
      <c r="TLY426" s="39"/>
      <c r="TLZ426" s="39"/>
      <c r="TMA426" s="39"/>
      <c r="TMB426" s="39"/>
      <c r="TMC426" s="39"/>
      <c r="TMD426" s="39"/>
      <c r="TME426" s="39"/>
      <c r="TMF426" s="39"/>
      <c r="TMG426" s="39"/>
      <c r="TMH426" s="39"/>
      <c r="TMI426" s="39"/>
      <c r="TMJ426" s="39"/>
      <c r="TMK426" s="39"/>
      <c r="TML426" s="39"/>
      <c r="TMM426" s="39"/>
      <c r="TMN426" s="39"/>
      <c r="TMO426" s="39"/>
      <c r="TMP426" s="39"/>
      <c r="TMQ426" s="39"/>
      <c r="TMR426" s="39"/>
      <c r="TMS426" s="39"/>
      <c r="TMT426" s="39"/>
      <c r="TMU426" s="39"/>
      <c r="TMV426" s="39"/>
      <c r="TMW426" s="39"/>
      <c r="TMX426" s="39"/>
      <c r="TMY426" s="39"/>
      <c r="TMZ426" s="39"/>
      <c r="TNA426" s="39"/>
      <c r="TNB426" s="39"/>
      <c r="TNC426" s="39"/>
      <c r="TND426" s="39"/>
      <c r="TNE426" s="39"/>
      <c r="TNF426" s="39"/>
      <c r="TNG426" s="39"/>
      <c r="TNH426" s="39"/>
      <c r="TNI426" s="39"/>
      <c r="TNJ426" s="39"/>
      <c r="TNK426" s="39"/>
      <c r="TNL426" s="39"/>
      <c r="TNM426" s="39"/>
      <c r="TNN426" s="39"/>
      <c r="TNO426" s="39"/>
      <c r="TNP426" s="39"/>
      <c r="TNQ426" s="39"/>
      <c r="TNR426" s="39"/>
      <c r="TNS426" s="39"/>
      <c r="TNT426" s="39"/>
      <c r="TNU426" s="39"/>
      <c r="TNV426" s="39"/>
      <c r="TNW426" s="39"/>
      <c r="TNX426" s="39"/>
      <c r="TNY426" s="39"/>
      <c r="TNZ426" s="39"/>
      <c r="TOA426" s="39"/>
      <c r="TOB426" s="39"/>
      <c r="TOC426" s="39"/>
      <c r="TOD426" s="39"/>
      <c r="TOE426" s="39"/>
      <c r="TOF426" s="39"/>
      <c r="TOG426" s="39"/>
      <c r="TOH426" s="39"/>
      <c r="TOI426" s="39"/>
      <c r="TOJ426" s="39"/>
      <c r="TOK426" s="39"/>
      <c r="TOL426" s="39"/>
      <c r="TOM426" s="39"/>
      <c r="TON426" s="39"/>
      <c r="TOO426" s="39"/>
      <c r="TOP426" s="39"/>
      <c r="TOQ426" s="39"/>
      <c r="TOR426" s="39"/>
      <c r="TOS426" s="39"/>
      <c r="TOT426" s="39"/>
      <c r="TOU426" s="39"/>
      <c r="TOV426" s="39"/>
      <c r="TOW426" s="39"/>
      <c r="TOX426" s="39"/>
      <c r="TOY426" s="39"/>
      <c r="TOZ426" s="39"/>
      <c r="TPA426" s="39"/>
      <c r="TPB426" s="39"/>
      <c r="TPC426" s="39"/>
      <c r="TPD426" s="39"/>
      <c r="TPE426" s="39"/>
      <c r="TPF426" s="39"/>
      <c r="TPG426" s="39"/>
      <c r="TPH426" s="39"/>
      <c r="TPI426" s="39"/>
      <c r="TPJ426" s="39"/>
      <c r="TPK426" s="39"/>
      <c r="TPL426" s="39"/>
      <c r="TPM426" s="39"/>
      <c r="TPN426" s="39"/>
      <c r="TPO426" s="39"/>
      <c r="TPP426" s="39"/>
      <c r="TPQ426" s="39"/>
      <c r="TPR426" s="39"/>
      <c r="TPS426" s="39"/>
      <c r="TPT426" s="39"/>
      <c r="TPU426" s="39"/>
      <c r="TPV426" s="39"/>
      <c r="TPW426" s="39"/>
      <c r="TPX426" s="39"/>
      <c r="TPY426" s="39"/>
      <c r="TPZ426" s="39"/>
      <c r="TQA426" s="39"/>
      <c r="TQB426" s="39"/>
      <c r="TQC426" s="39"/>
      <c r="TQD426" s="39"/>
      <c r="TQE426" s="39"/>
      <c r="TQF426" s="39"/>
      <c r="TQG426" s="39"/>
      <c r="TQH426" s="39"/>
      <c r="TQI426" s="39"/>
      <c r="TQJ426" s="39"/>
      <c r="TQK426" s="39"/>
      <c r="TQL426" s="39"/>
      <c r="TQM426" s="39"/>
      <c r="TQN426" s="39"/>
      <c r="TQO426" s="39"/>
      <c r="TQP426" s="39"/>
      <c r="TQQ426" s="39"/>
      <c r="TQR426" s="39"/>
      <c r="TQS426" s="39"/>
      <c r="TQT426" s="39"/>
      <c r="TQU426" s="39"/>
      <c r="TQV426" s="39"/>
      <c r="TQW426" s="39"/>
      <c r="TQX426" s="39"/>
      <c r="TQY426" s="39"/>
      <c r="TQZ426" s="39"/>
      <c r="TRA426" s="39"/>
      <c r="TRB426" s="39"/>
      <c r="TRC426" s="39"/>
      <c r="TRD426" s="39"/>
      <c r="TRE426" s="39"/>
      <c r="TRF426" s="39"/>
      <c r="TRG426" s="39"/>
      <c r="TRH426" s="39"/>
      <c r="TRI426" s="39"/>
      <c r="TRJ426" s="39"/>
      <c r="TRK426" s="39"/>
      <c r="TRL426" s="39"/>
      <c r="TRM426" s="39"/>
      <c r="TRN426" s="39"/>
      <c r="TRO426" s="39"/>
      <c r="TRP426" s="39"/>
      <c r="TRQ426" s="39"/>
      <c r="TRR426" s="39"/>
      <c r="TRS426" s="39"/>
      <c r="TRT426" s="39"/>
      <c r="TRU426" s="39"/>
      <c r="TRV426" s="39"/>
      <c r="TRW426" s="39"/>
      <c r="TRX426" s="39"/>
      <c r="TRY426" s="39"/>
      <c r="TRZ426" s="39"/>
      <c r="TSA426" s="39"/>
      <c r="TSB426" s="39"/>
      <c r="TSC426" s="39"/>
      <c r="TSD426" s="39"/>
      <c r="TSE426" s="39"/>
      <c r="TSF426" s="39"/>
      <c r="TSG426" s="39"/>
      <c r="TSH426" s="39"/>
      <c r="TSI426" s="39"/>
      <c r="TSJ426" s="39"/>
      <c r="TSK426" s="39"/>
      <c r="TSL426" s="39"/>
      <c r="TSM426" s="39"/>
      <c r="TSN426" s="39"/>
      <c r="TSO426" s="39"/>
      <c r="TSP426" s="39"/>
      <c r="TSQ426" s="39"/>
      <c r="TSR426" s="39"/>
      <c r="TSS426" s="39"/>
      <c r="TST426" s="39"/>
      <c r="TSU426" s="39"/>
      <c r="TSV426" s="39"/>
      <c r="TSW426" s="39"/>
      <c r="TSX426" s="39"/>
      <c r="TSY426" s="39"/>
      <c r="TSZ426" s="39"/>
      <c r="TTA426" s="39"/>
      <c r="TTB426" s="39"/>
      <c r="TTC426" s="39"/>
      <c r="TTD426" s="39"/>
      <c r="TTE426" s="39"/>
      <c r="TTF426" s="39"/>
      <c r="TTG426" s="39"/>
      <c r="TTH426" s="39"/>
      <c r="TTI426" s="39"/>
      <c r="TTJ426" s="39"/>
      <c r="TTK426" s="39"/>
      <c r="TTL426" s="39"/>
      <c r="TTM426" s="39"/>
      <c r="TTN426" s="39"/>
      <c r="TTO426" s="39"/>
      <c r="TTP426" s="39"/>
      <c r="TTQ426" s="39"/>
      <c r="TTR426" s="39"/>
      <c r="TTS426" s="39"/>
      <c r="TTT426" s="39"/>
      <c r="TTU426" s="39"/>
      <c r="TTV426" s="39"/>
      <c r="TTW426" s="39"/>
      <c r="TTX426" s="39"/>
      <c r="TTY426" s="39"/>
      <c r="TTZ426" s="39"/>
      <c r="TUA426" s="39"/>
      <c r="TUB426" s="39"/>
      <c r="TUC426" s="39"/>
      <c r="TUD426" s="39"/>
      <c r="TUE426" s="39"/>
      <c r="TUF426" s="39"/>
      <c r="TUG426" s="39"/>
      <c r="TUH426" s="39"/>
      <c r="TUI426" s="39"/>
      <c r="TUJ426" s="39"/>
      <c r="TUK426" s="39"/>
      <c r="TUL426" s="39"/>
      <c r="TUM426" s="39"/>
      <c r="TUN426" s="39"/>
      <c r="TUO426" s="39"/>
      <c r="TUP426" s="39"/>
      <c r="TUQ426" s="39"/>
      <c r="TUR426" s="39"/>
      <c r="TUS426" s="39"/>
      <c r="TUT426" s="39"/>
      <c r="TUU426" s="39"/>
      <c r="TUV426" s="39"/>
      <c r="TUW426" s="39"/>
      <c r="TUX426" s="39"/>
      <c r="TUY426" s="39"/>
      <c r="TUZ426" s="39"/>
      <c r="TVA426" s="39"/>
      <c r="TVB426" s="39"/>
      <c r="TVC426" s="39"/>
      <c r="TVD426" s="39"/>
      <c r="TVE426" s="39"/>
      <c r="TVF426" s="39"/>
      <c r="TVG426" s="39"/>
      <c r="TVH426" s="39"/>
      <c r="TVI426" s="39"/>
      <c r="TVJ426" s="39"/>
      <c r="TVK426" s="39"/>
      <c r="TVL426" s="39"/>
      <c r="TVM426" s="39"/>
      <c r="TVN426" s="39"/>
      <c r="TVO426" s="39"/>
      <c r="TVP426" s="39"/>
      <c r="TVQ426" s="39"/>
      <c r="TVR426" s="39"/>
      <c r="TVS426" s="39"/>
      <c r="TVT426" s="39"/>
      <c r="TVU426" s="39"/>
      <c r="TVV426" s="39"/>
      <c r="TVW426" s="39"/>
      <c r="TVX426" s="39"/>
      <c r="TVY426" s="39"/>
      <c r="TVZ426" s="39"/>
      <c r="TWA426" s="39"/>
      <c r="TWB426" s="39"/>
      <c r="TWC426" s="39"/>
      <c r="TWD426" s="39"/>
      <c r="TWE426" s="39"/>
      <c r="TWF426" s="39"/>
      <c r="TWG426" s="39"/>
      <c r="TWH426" s="39"/>
      <c r="TWI426" s="39"/>
      <c r="TWJ426" s="39"/>
      <c r="TWK426" s="39"/>
      <c r="TWL426" s="39"/>
      <c r="TWM426" s="39"/>
      <c r="TWN426" s="39"/>
      <c r="TWO426" s="39"/>
      <c r="TWP426" s="39"/>
      <c r="TWQ426" s="39"/>
      <c r="TWR426" s="39"/>
      <c r="TWS426" s="39"/>
      <c r="TWT426" s="39"/>
      <c r="TWU426" s="39"/>
      <c r="TWV426" s="39"/>
      <c r="TWW426" s="39"/>
      <c r="TWX426" s="39"/>
      <c r="TWY426" s="39"/>
      <c r="TWZ426" s="39"/>
      <c r="TXA426" s="39"/>
      <c r="TXB426" s="39"/>
      <c r="TXC426" s="39"/>
      <c r="TXD426" s="39"/>
      <c r="TXE426" s="39"/>
      <c r="TXF426" s="39"/>
      <c r="TXG426" s="39"/>
      <c r="TXH426" s="39"/>
      <c r="TXI426" s="39"/>
      <c r="TXJ426" s="39"/>
      <c r="TXK426" s="39"/>
      <c r="TXL426" s="39"/>
      <c r="TXM426" s="39"/>
      <c r="TXN426" s="39"/>
      <c r="TXO426" s="39"/>
      <c r="TXP426" s="39"/>
      <c r="TXQ426" s="39"/>
      <c r="TXR426" s="39"/>
      <c r="TXS426" s="39"/>
      <c r="TXT426" s="39"/>
      <c r="TXU426" s="39"/>
      <c r="TXV426" s="39"/>
      <c r="TXW426" s="39"/>
      <c r="TXX426" s="39"/>
      <c r="TXY426" s="39"/>
      <c r="TXZ426" s="39"/>
      <c r="TYA426" s="39"/>
      <c r="TYB426" s="39"/>
      <c r="TYC426" s="39"/>
      <c r="TYD426" s="39"/>
      <c r="TYE426" s="39"/>
      <c r="TYF426" s="39"/>
      <c r="TYG426" s="39"/>
      <c r="TYH426" s="39"/>
      <c r="TYI426" s="39"/>
      <c r="TYJ426" s="39"/>
      <c r="TYK426" s="39"/>
      <c r="TYL426" s="39"/>
      <c r="TYM426" s="39"/>
      <c r="TYN426" s="39"/>
      <c r="TYO426" s="39"/>
      <c r="TYP426" s="39"/>
      <c r="TYQ426" s="39"/>
      <c r="TYR426" s="39"/>
      <c r="TYS426" s="39"/>
      <c r="TYT426" s="39"/>
      <c r="TYU426" s="39"/>
      <c r="TYV426" s="39"/>
      <c r="TYW426" s="39"/>
      <c r="TYX426" s="39"/>
      <c r="TYY426" s="39"/>
      <c r="TYZ426" s="39"/>
      <c r="TZA426" s="39"/>
      <c r="TZB426" s="39"/>
      <c r="TZC426" s="39"/>
      <c r="TZD426" s="39"/>
      <c r="TZE426" s="39"/>
      <c r="TZF426" s="39"/>
      <c r="TZG426" s="39"/>
      <c r="TZH426" s="39"/>
      <c r="TZI426" s="39"/>
      <c r="TZJ426" s="39"/>
      <c r="TZK426" s="39"/>
      <c r="TZL426" s="39"/>
      <c r="TZM426" s="39"/>
      <c r="TZN426" s="39"/>
      <c r="TZO426" s="39"/>
      <c r="TZP426" s="39"/>
      <c r="TZQ426" s="39"/>
      <c r="TZR426" s="39"/>
      <c r="TZS426" s="39"/>
      <c r="TZT426" s="39"/>
      <c r="TZU426" s="39"/>
      <c r="TZV426" s="39"/>
      <c r="TZW426" s="39"/>
      <c r="TZX426" s="39"/>
      <c r="TZY426" s="39"/>
      <c r="TZZ426" s="39"/>
      <c r="UAA426" s="39"/>
      <c r="UAB426" s="39"/>
      <c r="UAC426" s="39"/>
      <c r="UAD426" s="39"/>
      <c r="UAE426" s="39"/>
      <c r="UAF426" s="39"/>
      <c r="UAG426" s="39"/>
      <c r="UAH426" s="39"/>
      <c r="UAI426" s="39"/>
      <c r="UAJ426" s="39"/>
      <c r="UAK426" s="39"/>
      <c r="UAL426" s="39"/>
      <c r="UAM426" s="39"/>
      <c r="UAN426" s="39"/>
      <c r="UAO426" s="39"/>
      <c r="UAP426" s="39"/>
      <c r="UAQ426" s="39"/>
      <c r="UAR426" s="39"/>
      <c r="UAS426" s="39"/>
      <c r="UAT426" s="39"/>
      <c r="UAU426" s="39"/>
      <c r="UAV426" s="39"/>
      <c r="UAW426" s="39"/>
      <c r="UAX426" s="39"/>
      <c r="UAY426" s="39"/>
      <c r="UAZ426" s="39"/>
      <c r="UBA426" s="39"/>
      <c r="UBB426" s="39"/>
      <c r="UBC426" s="39"/>
      <c r="UBD426" s="39"/>
      <c r="UBE426" s="39"/>
      <c r="UBF426" s="39"/>
      <c r="UBG426" s="39"/>
      <c r="UBH426" s="39"/>
      <c r="UBI426" s="39"/>
      <c r="UBJ426" s="39"/>
      <c r="UBK426" s="39"/>
      <c r="UBL426" s="39"/>
      <c r="UBM426" s="39"/>
      <c r="UBN426" s="39"/>
      <c r="UBO426" s="39"/>
      <c r="UBP426" s="39"/>
      <c r="UBQ426" s="39"/>
      <c r="UBR426" s="39"/>
      <c r="UBS426" s="39"/>
      <c r="UBT426" s="39"/>
      <c r="UBU426" s="39"/>
      <c r="UBV426" s="39"/>
      <c r="UBW426" s="39"/>
      <c r="UBX426" s="39"/>
      <c r="UBY426" s="39"/>
      <c r="UBZ426" s="39"/>
      <c r="UCA426" s="39"/>
      <c r="UCB426" s="39"/>
      <c r="UCC426" s="39"/>
      <c r="UCD426" s="39"/>
      <c r="UCE426" s="39"/>
      <c r="UCF426" s="39"/>
      <c r="UCG426" s="39"/>
      <c r="UCH426" s="39"/>
      <c r="UCI426" s="39"/>
      <c r="UCJ426" s="39"/>
      <c r="UCK426" s="39"/>
      <c r="UCL426" s="39"/>
      <c r="UCM426" s="39"/>
      <c r="UCN426" s="39"/>
      <c r="UCO426" s="39"/>
      <c r="UCP426" s="39"/>
      <c r="UCQ426" s="39"/>
      <c r="UCR426" s="39"/>
      <c r="UCS426" s="39"/>
      <c r="UCT426" s="39"/>
      <c r="UCU426" s="39"/>
      <c r="UCV426" s="39"/>
      <c r="UCW426" s="39"/>
      <c r="UCX426" s="39"/>
      <c r="UCY426" s="39"/>
      <c r="UCZ426" s="39"/>
      <c r="UDA426" s="39"/>
      <c r="UDB426" s="39"/>
      <c r="UDC426" s="39"/>
      <c r="UDD426" s="39"/>
      <c r="UDE426" s="39"/>
      <c r="UDF426" s="39"/>
      <c r="UDG426" s="39"/>
      <c r="UDH426" s="39"/>
      <c r="UDI426" s="39"/>
      <c r="UDJ426" s="39"/>
      <c r="UDK426" s="39"/>
      <c r="UDL426" s="39"/>
      <c r="UDM426" s="39"/>
      <c r="UDN426" s="39"/>
      <c r="UDO426" s="39"/>
      <c r="UDP426" s="39"/>
      <c r="UDQ426" s="39"/>
      <c r="UDR426" s="39"/>
      <c r="UDS426" s="39"/>
      <c r="UDT426" s="39"/>
      <c r="UDU426" s="39"/>
      <c r="UDV426" s="39"/>
      <c r="UDW426" s="39"/>
      <c r="UDX426" s="39"/>
      <c r="UDY426" s="39"/>
      <c r="UDZ426" s="39"/>
      <c r="UEA426" s="39"/>
      <c r="UEB426" s="39"/>
      <c r="UEC426" s="39"/>
      <c r="UED426" s="39"/>
      <c r="UEE426" s="39"/>
      <c r="UEF426" s="39"/>
      <c r="UEG426" s="39"/>
      <c r="UEH426" s="39"/>
      <c r="UEI426" s="39"/>
      <c r="UEJ426" s="39"/>
      <c r="UEK426" s="39"/>
      <c r="UEL426" s="39"/>
      <c r="UEM426" s="39"/>
      <c r="UEN426" s="39"/>
      <c r="UEO426" s="39"/>
      <c r="UEP426" s="39"/>
      <c r="UEQ426" s="39"/>
      <c r="UER426" s="39"/>
      <c r="UES426" s="39"/>
      <c r="UET426" s="39"/>
      <c r="UEU426" s="39"/>
      <c r="UEV426" s="39"/>
      <c r="UEW426" s="39"/>
      <c r="UEX426" s="39"/>
      <c r="UEY426" s="39"/>
      <c r="UEZ426" s="39"/>
      <c r="UFA426" s="39"/>
      <c r="UFB426" s="39"/>
      <c r="UFC426" s="39"/>
      <c r="UFD426" s="39"/>
      <c r="UFE426" s="39"/>
      <c r="UFF426" s="39"/>
      <c r="UFG426" s="39"/>
      <c r="UFH426" s="39"/>
      <c r="UFI426" s="39"/>
      <c r="UFJ426" s="39"/>
      <c r="UFK426" s="39"/>
      <c r="UFL426" s="39"/>
      <c r="UFM426" s="39"/>
      <c r="UFN426" s="39"/>
      <c r="UFO426" s="39"/>
      <c r="UFP426" s="39"/>
      <c r="UFQ426" s="39"/>
      <c r="UFR426" s="39"/>
      <c r="UFS426" s="39"/>
      <c r="UFT426" s="39"/>
      <c r="UFU426" s="39"/>
      <c r="UFV426" s="39"/>
      <c r="UFW426" s="39"/>
      <c r="UFX426" s="39"/>
      <c r="UFY426" s="39"/>
      <c r="UFZ426" s="39"/>
      <c r="UGA426" s="39"/>
      <c r="UGB426" s="39"/>
      <c r="UGC426" s="39"/>
      <c r="UGD426" s="39"/>
      <c r="UGE426" s="39"/>
      <c r="UGF426" s="39"/>
      <c r="UGG426" s="39"/>
      <c r="UGH426" s="39"/>
      <c r="UGI426" s="39"/>
      <c r="UGJ426" s="39"/>
      <c r="UGK426" s="39"/>
      <c r="UGL426" s="39"/>
      <c r="UGM426" s="39"/>
      <c r="UGN426" s="39"/>
      <c r="UGO426" s="39"/>
      <c r="UGP426" s="39"/>
      <c r="UGQ426" s="39"/>
      <c r="UGR426" s="39"/>
      <c r="UGS426" s="39"/>
      <c r="UGT426" s="39"/>
      <c r="UGU426" s="39"/>
      <c r="UGV426" s="39"/>
      <c r="UGW426" s="39"/>
      <c r="UGX426" s="39"/>
      <c r="UGY426" s="39"/>
      <c r="UGZ426" s="39"/>
      <c r="UHA426" s="39"/>
      <c r="UHB426" s="39"/>
      <c r="UHC426" s="39"/>
      <c r="UHD426" s="39"/>
      <c r="UHE426" s="39"/>
      <c r="UHF426" s="39"/>
      <c r="UHG426" s="39"/>
      <c r="UHH426" s="39"/>
      <c r="UHI426" s="39"/>
      <c r="UHJ426" s="39"/>
      <c r="UHK426" s="39"/>
      <c r="UHL426" s="39"/>
      <c r="UHM426" s="39"/>
      <c r="UHN426" s="39"/>
      <c r="UHO426" s="39"/>
      <c r="UHP426" s="39"/>
      <c r="UHQ426" s="39"/>
      <c r="UHR426" s="39"/>
      <c r="UHS426" s="39"/>
      <c r="UHT426" s="39"/>
      <c r="UHU426" s="39"/>
      <c r="UHV426" s="39"/>
      <c r="UHW426" s="39"/>
      <c r="UHX426" s="39"/>
      <c r="UHY426" s="39"/>
      <c r="UHZ426" s="39"/>
      <c r="UIA426" s="39"/>
      <c r="UIB426" s="39"/>
      <c r="UIC426" s="39"/>
      <c r="UID426" s="39"/>
      <c r="UIE426" s="39"/>
      <c r="UIF426" s="39"/>
      <c r="UIG426" s="39"/>
      <c r="UIH426" s="39"/>
      <c r="UII426" s="39"/>
      <c r="UIJ426" s="39"/>
      <c r="UIK426" s="39"/>
      <c r="UIL426" s="39"/>
      <c r="UIM426" s="39"/>
      <c r="UIN426" s="39"/>
      <c r="UIO426" s="39"/>
      <c r="UIP426" s="39"/>
      <c r="UIQ426" s="39"/>
      <c r="UIR426" s="39"/>
      <c r="UIS426" s="39"/>
      <c r="UIT426" s="39"/>
      <c r="UIU426" s="39"/>
      <c r="UIV426" s="39"/>
      <c r="UIW426" s="39"/>
      <c r="UIX426" s="39"/>
      <c r="UIY426" s="39"/>
      <c r="UIZ426" s="39"/>
      <c r="UJA426" s="39"/>
      <c r="UJB426" s="39"/>
      <c r="UJC426" s="39"/>
      <c r="UJD426" s="39"/>
      <c r="UJE426" s="39"/>
      <c r="UJF426" s="39"/>
      <c r="UJG426" s="39"/>
      <c r="UJH426" s="39"/>
      <c r="UJI426" s="39"/>
      <c r="UJJ426" s="39"/>
      <c r="UJK426" s="39"/>
      <c r="UJL426" s="39"/>
      <c r="UJM426" s="39"/>
      <c r="UJN426" s="39"/>
      <c r="UJO426" s="39"/>
      <c r="UJP426" s="39"/>
      <c r="UJQ426" s="39"/>
      <c r="UJR426" s="39"/>
      <c r="UJS426" s="39"/>
      <c r="UJT426" s="39"/>
      <c r="UJU426" s="39"/>
      <c r="UJV426" s="39"/>
      <c r="UJW426" s="39"/>
      <c r="UJX426" s="39"/>
      <c r="UJY426" s="39"/>
      <c r="UJZ426" s="39"/>
      <c r="UKA426" s="39"/>
      <c r="UKB426" s="39"/>
      <c r="UKC426" s="39"/>
      <c r="UKD426" s="39"/>
      <c r="UKE426" s="39"/>
      <c r="UKF426" s="39"/>
      <c r="UKG426" s="39"/>
      <c r="UKH426" s="39"/>
      <c r="UKI426" s="39"/>
      <c r="UKJ426" s="39"/>
      <c r="UKK426" s="39"/>
      <c r="UKL426" s="39"/>
      <c r="UKM426" s="39"/>
      <c r="UKN426" s="39"/>
      <c r="UKO426" s="39"/>
      <c r="UKP426" s="39"/>
      <c r="UKQ426" s="39"/>
      <c r="UKR426" s="39"/>
      <c r="UKS426" s="39"/>
      <c r="UKT426" s="39"/>
      <c r="UKU426" s="39"/>
      <c r="UKV426" s="39"/>
      <c r="UKW426" s="39"/>
      <c r="UKX426" s="39"/>
      <c r="UKY426" s="39"/>
      <c r="UKZ426" s="39"/>
      <c r="ULA426" s="39"/>
      <c r="ULB426" s="39"/>
      <c r="ULC426" s="39"/>
      <c r="ULD426" s="39"/>
      <c r="ULE426" s="39"/>
      <c r="ULF426" s="39"/>
      <c r="ULG426" s="39"/>
      <c r="ULH426" s="39"/>
      <c r="ULI426" s="39"/>
      <c r="ULJ426" s="39"/>
      <c r="ULK426" s="39"/>
      <c r="ULL426" s="39"/>
      <c r="ULM426" s="39"/>
      <c r="ULN426" s="39"/>
      <c r="ULO426" s="39"/>
      <c r="ULP426" s="39"/>
      <c r="ULQ426" s="39"/>
      <c r="ULR426" s="39"/>
      <c r="ULS426" s="39"/>
      <c r="ULT426" s="39"/>
      <c r="ULU426" s="39"/>
      <c r="ULV426" s="39"/>
      <c r="ULW426" s="39"/>
      <c r="ULX426" s="39"/>
      <c r="ULY426" s="39"/>
      <c r="ULZ426" s="39"/>
      <c r="UMA426" s="39"/>
      <c r="UMB426" s="39"/>
      <c r="UMC426" s="39"/>
      <c r="UMD426" s="39"/>
      <c r="UME426" s="39"/>
      <c r="UMF426" s="39"/>
      <c r="UMG426" s="39"/>
      <c r="UMH426" s="39"/>
      <c r="UMI426" s="39"/>
      <c r="UMJ426" s="39"/>
      <c r="UMK426" s="39"/>
      <c r="UML426" s="39"/>
      <c r="UMM426" s="39"/>
      <c r="UMN426" s="39"/>
      <c r="UMO426" s="39"/>
      <c r="UMP426" s="39"/>
      <c r="UMQ426" s="39"/>
      <c r="UMR426" s="39"/>
      <c r="UMS426" s="39"/>
      <c r="UMT426" s="39"/>
      <c r="UMU426" s="39"/>
      <c r="UMV426" s="39"/>
      <c r="UMW426" s="39"/>
      <c r="UMX426" s="39"/>
      <c r="UMY426" s="39"/>
      <c r="UMZ426" s="39"/>
      <c r="UNA426" s="39"/>
      <c r="UNB426" s="39"/>
      <c r="UNC426" s="39"/>
      <c r="UND426" s="39"/>
      <c r="UNE426" s="39"/>
      <c r="UNF426" s="39"/>
      <c r="UNG426" s="39"/>
      <c r="UNH426" s="39"/>
      <c r="UNI426" s="39"/>
      <c r="UNJ426" s="39"/>
      <c r="UNK426" s="39"/>
      <c r="UNL426" s="39"/>
      <c r="UNM426" s="39"/>
      <c r="UNN426" s="39"/>
      <c r="UNO426" s="39"/>
      <c r="UNP426" s="39"/>
      <c r="UNQ426" s="39"/>
      <c r="UNR426" s="39"/>
      <c r="UNS426" s="39"/>
      <c r="UNT426" s="39"/>
      <c r="UNU426" s="39"/>
      <c r="UNV426" s="39"/>
      <c r="UNW426" s="39"/>
      <c r="UNX426" s="39"/>
      <c r="UNY426" s="39"/>
      <c r="UNZ426" s="39"/>
      <c r="UOA426" s="39"/>
      <c r="UOB426" s="39"/>
      <c r="UOC426" s="39"/>
      <c r="UOD426" s="39"/>
      <c r="UOE426" s="39"/>
      <c r="UOF426" s="39"/>
      <c r="UOG426" s="39"/>
      <c r="UOH426" s="39"/>
      <c r="UOI426" s="39"/>
      <c r="UOJ426" s="39"/>
      <c r="UOK426" s="39"/>
      <c r="UOL426" s="39"/>
      <c r="UOM426" s="39"/>
      <c r="UON426" s="39"/>
      <c r="UOO426" s="39"/>
      <c r="UOP426" s="39"/>
      <c r="UOQ426" s="39"/>
      <c r="UOR426" s="39"/>
      <c r="UOS426" s="39"/>
      <c r="UOT426" s="39"/>
      <c r="UOU426" s="39"/>
      <c r="UOV426" s="39"/>
      <c r="UOW426" s="39"/>
      <c r="UOX426" s="39"/>
      <c r="UOY426" s="39"/>
      <c r="UOZ426" s="39"/>
      <c r="UPA426" s="39"/>
      <c r="UPB426" s="39"/>
      <c r="UPC426" s="39"/>
      <c r="UPD426" s="39"/>
      <c r="UPE426" s="39"/>
      <c r="UPF426" s="39"/>
      <c r="UPG426" s="39"/>
      <c r="UPH426" s="39"/>
      <c r="UPI426" s="39"/>
      <c r="UPJ426" s="39"/>
      <c r="UPK426" s="39"/>
      <c r="UPL426" s="39"/>
      <c r="UPM426" s="39"/>
      <c r="UPN426" s="39"/>
      <c r="UPO426" s="39"/>
      <c r="UPP426" s="39"/>
      <c r="UPQ426" s="39"/>
      <c r="UPR426" s="39"/>
      <c r="UPS426" s="39"/>
      <c r="UPT426" s="39"/>
      <c r="UPU426" s="39"/>
      <c r="UPV426" s="39"/>
      <c r="UPW426" s="39"/>
      <c r="UPX426" s="39"/>
      <c r="UPY426" s="39"/>
      <c r="UPZ426" s="39"/>
      <c r="UQA426" s="39"/>
      <c r="UQB426" s="39"/>
      <c r="UQC426" s="39"/>
      <c r="UQD426" s="39"/>
      <c r="UQE426" s="39"/>
      <c r="UQF426" s="39"/>
      <c r="UQG426" s="39"/>
      <c r="UQH426" s="39"/>
      <c r="UQI426" s="39"/>
      <c r="UQJ426" s="39"/>
      <c r="UQK426" s="39"/>
      <c r="UQL426" s="39"/>
      <c r="UQM426" s="39"/>
      <c r="UQN426" s="39"/>
      <c r="UQO426" s="39"/>
      <c r="UQP426" s="39"/>
      <c r="UQQ426" s="39"/>
      <c r="UQR426" s="39"/>
      <c r="UQS426" s="39"/>
      <c r="UQT426" s="39"/>
      <c r="UQU426" s="39"/>
      <c r="UQV426" s="39"/>
      <c r="UQW426" s="39"/>
      <c r="UQX426" s="39"/>
      <c r="UQY426" s="39"/>
      <c r="UQZ426" s="39"/>
      <c r="URA426" s="39"/>
      <c r="URB426" s="39"/>
      <c r="URC426" s="39"/>
      <c r="URD426" s="39"/>
      <c r="URE426" s="39"/>
      <c r="URF426" s="39"/>
      <c r="URG426" s="39"/>
      <c r="URH426" s="39"/>
      <c r="URI426" s="39"/>
      <c r="URJ426" s="39"/>
      <c r="URK426" s="39"/>
      <c r="URL426" s="39"/>
      <c r="URM426" s="39"/>
      <c r="URN426" s="39"/>
      <c r="URO426" s="39"/>
      <c r="URP426" s="39"/>
      <c r="URQ426" s="39"/>
      <c r="URR426" s="39"/>
      <c r="URS426" s="39"/>
      <c r="URT426" s="39"/>
      <c r="URU426" s="39"/>
      <c r="URV426" s="39"/>
      <c r="URW426" s="39"/>
      <c r="URX426" s="39"/>
      <c r="URY426" s="39"/>
      <c r="URZ426" s="39"/>
      <c r="USA426" s="39"/>
      <c r="USB426" s="39"/>
      <c r="USC426" s="39"/>
      <c r="USD426" s="39"/>
      <c r="USE426" s="39"/>
      <c r="USF426" s="39"/>
      <c r="USG426" s="39"/>
      <c r="USH426" s="39"/>
      <c r="USI426" s="39"/>
      <c r="USJ426" s="39"/>
      <c r="USK426" s="39"/>
      <c r="USL426" s="39"/>
      <c r="USM426" s="39"/>
      <c r="USN426" s="39"/>
      <c r="USO426" s="39"/>
      <c r="USP426" s="39"/>
      <c r="USQ426" s="39"/>
      <c r="USR426" s="39"/>
      <c r="USS426" s="39"/>
      <c r="UST426" s="39"/>
      <c r="USU426" s="39"/>
      <c r="USV426" s="39"/>
      <c r="USW426" s="39"/>
      <c r="USX426" s="39"/>
      <c r="USY426" s="39"/>
      <c r="USZ426" s="39"/>
      <c r="UTA426" s="39"/>
      <c r="UTB426" s="39"/>
      <c r="UTC426" s="39"/>
      <c r="UTD426" s="39"/>
      <c r="UTE426" s="39"/>
      <c r="UTF426" s="39"/>
      <c r="UTG426" s="39"/>
      <c r="UTH426" s="39"/>
      <c r="UTI426" s="39"/>
      <c r="UTJ426" s="39"/>
      <c r="UTK426" s="39"/>
      <c r="UTL426" s="39"/>
      <c r="UTM426" s="39"/>
      <c r="UTN426" s="39"/>
      <c r="UTO426" s="39"/>
      <c r="UTP426" s="39"/>
      <c r="UTQ426" s="39"/>
      <c r="UTR426" s="39"/>
      <c r="UTS426" s="39"/>
      <c r="UTT426" s="39"/>
      <c r="UTU426" s="39"/>
      <c r="UTV426" s="39"/>
      <c r="UTW426" s="39"/>
      <c r="UTX426" s="39"/>
      <c r="UTY426" s="39"/>
      <c r="UTZ426" s="39"/>
      <c r="UUA426" s="39"/>
      <c r="UUB426" s="39"/>
      <c r="UUC426" s="39"/>
      <c r="UUD426" s="39"/>
      <c r="UUE426" s="39"/>
      <c r="UUF426" s="39"/>
      <c r="UUG426" s="39"/>
      <c r="UUH426" s="39"/>
      <c r="UUI426" s="39"/>
      <c r="UUJ426" s="39"/>
      <c r="UUK426" s="39"/>
      <c r="UUL426" s="39"/>
      <c r="UUM426" s="39"/>
      <c r="UUN426" s="39"/>
      <c r="UUO426" s="39"/>
      <c r="UUP426" s="39"/>
      <c r="UUQ426" s="39"/>
      <c r="UUR426" s="39"/>
      <c r="UUS426" s="39"/>
      <c r="UUT426" s="39"/>
      <c r="UUU426" s="39"/>
      <c r="UUV426" s="39"/>
      <c r="UUW426" s="39"/>
      <c r="UUX426" s="39"/>
      <c r="UUY426" s="39"/>
      <c r="UUZ426" s="39"/>
      <c r="UVA426" s="39"/>
      <c r="UVB426" s="39"/>
    </row>
    <row r="427" spans="1:14770" s="4" customFormat="1" ht="372" hidden="1">
      <c r="A427" s="572">
        <v>44494</v>
      </c>
      <c r="B427" s="472" t="s">
        <v>58</v>
      </c>
      <c r="C427" s="30" t="s">
        <v>1125</v>
      </c>
      <c r="D427" s="563" t="s">
        <v>257</v>
      </c>
      <c r="E427" s="54"/>
      <c r="F427" s="712" t="s">
        <v>1115</v>
      </c>
      <c r="G427" s="711" t="s">
        <v>1111</v>
      </c>
      <c r="H427" s="712" t="s">
        <v>1114</v>
      </c>
      <c r="I427" s="711">
        <v>523801525001</v>
      </c>
      <c r="J427" s="567" t="s">
        <v>1113</v>
      </c>
      <c r="K427" s="121" t="s">
        <v>592</v>
      </c>
      <c r="L427" s="493"/>
      <c r="O427" s="4" t="s">
        <v>922</v>
      </c>
      <c r="P427" s="72">
        <v>44496</v>
      </c>
      <c r="S427" s="5">
        <v>5</v>
      </c>
      <c r="T427" s="5">
        <v>4081</v>
      </c>
      <c r="U427" s="5"/>
      <c r="V427" s="19">
        <v>2006554</v>
      </c>
      <c r="W427" s="602">
        <v>201484058</v>
      </c>
      <c r="Y427" s="23">
        <v>1121229.6000000001</v>
      </c>
      <c r="AA427" s="4">
        <v>38135</v>
      </c>
      <c r="AE427" s="13">
        <f>IF((Реестр!$AA427+Реестр!$AB427+Реестр!$AD427)=0,"",(Реестр!$AA427+Реестр!$AB427+Реестр!$AD427))</f>
        <v>38135</v>
      </c>
      <c r="AF427" s="4">
        <v>32203</v>
      </c>
      <c r="AG427" s="13">
        <f>Реестр!$AE427-Реестр!$AF427</f>
        <v>5932</v>
      </c>
      <c r="AH427" s="534">
        <f>IFERROR((Реестр!$AE427/Реестр!$AF427)-100%, "")</f>
        <v>0.18420644039375222</v>
      </c>
      <c r="AI427" s="448">
        <f>IF(IFERROR(Реестр!$AN427/Реестр!$T427,"")=0,"",IFERROR(Реестр!$AN427/Реестр!$T427,""))</f>
        <v>6.8625157459060651</v>
      </c>
      <c r="AJ427" s="10"/>
      <c r="AK427" s="448" t="str">
        <f>IFERROR(Реестр!$AN427/Реестр!$U427,"")</f>
        <v/>
      </c>
      <c r="AL427" s="594">
        <v>1172980</v>
      </c>
      <c r="AM427" s="594">
        <v>1143919</v>
      </c>
      <c r="AN427" s="630">
        <f>((T427/(T428+T427+T429+T430)*AE427))</f>
        <v>28005.92675904265</v>
      </c>
      <c r="AO427" s="535">
        <f>IF(IFERROR(Реестр!$AN427/Реестр!$Y427,"")=0,"",IFERROR(Реестр!$AN427/Реестр!$Y427,""))</f>
        <v>2.4977869616573313E-2</v>
      </c>
      <c r="AQ427" s="13"/>
      <c r="AR427" s="752"/>
      <c r="AS427" s="551">
        <f>IF(IFERROR(Реестр!$AI427*1000,"")=0,"",IFERROR(Реестр!$AI427*1000,""))</f>
        <v>6862.5157459060647</v>
      </c>
      <c r="AT427" s="5">
        <f>IF(IFERROR(Реестр!$AS427/80,"")=0,"",IFERROR(Реестр!$AS427/80,""))</f>
        <v>85.781446823825803</v>
      </c>
      <c r="AU427" s="4">
        <f t="shared" si="41"/>
        <v>78486.072000000015</v>
      </c>
      <c r="AV427" s="4">
        <f t="shared" si="42"/>
        <v>-50480.145240957369</v>
      </c>
      <c r="AX427" s="4" t="str">
        <f t="shared" si="36"/>
        <v/>
      </c>
      <c r="AZ427" s="4">
        <f t="shared" ref="AZ427:AZ458" si="43">IF(IFERROR(AN427+AY427,"")=0,"",IFERROR(AN427+AY427,""))</f>
        <v>28005.92675904265</v>
      </c>
      <c r="BC427" s="4">
        <f>VLOOKUP(K427,'Справочные Данные'!$I$2:$J$262,2,0)</f>
        <v>64918</v>
      </c>
      <c r="BD427" s="4" t="str">
        <f>VLOOKUP(BC427,Z_SD_CUSTOMER!$A$2:$K$1599,10,0)</f>
        <v>78</v>
      </c>
      <c r="BE427" s="4" t="str">
        <f>VLOOKUP(BC427,Z_SD_CUSTOMER!$A$2:$L$1599,11,0)</f>
        <v>NORTHWEST</v>
      </c>
      <c r="BF427" s="4" t="str">
        <f>VLOOKUP(BC427,Z_SD_CUSTOMER!$A$2:$K$1599,11,0)</f>
        <v>NORTHWEST</v>
      </c>
      <c r="BI427" s="493"/>
    </row>
    <row r="428" spans="1:14770" s="4" customFormat="1" ht="53.25" hidden="1">
      <c r="A428" s="572">
        <v>44494</v>
      </c>
      <c r="C428" s="30"/>
      <c r="D428" s="563" t="s">
        <v>257</v>
      </c>
      <c r="E428" s="54"/>
      <c r="G428" s="711" t="s">
        <v>1111</v>
      </c>
      <c r="H428" s="712" t="s">
        <v>1112</v>
      </c>
      <c r="J428" s="127"/>
      <c r="K428" s="121" t="s">
        <v>592</v>
      </c>
      <c r="L428" s="493"/>
      <c r="S428" s="5">
        <v>4</v>
      </c>
      <c r="T428" s="5">
        <v>570</v>
      </c>
      <c r="U428" s="5"/>
      <c r="V428" s="19">
        <v>2006581</v>
      </c>
      <c r="W428" s="602">
        <v>201484059</v>
      </c>
      <c r="Y428" s="23">
        <v>114456.2</v>
      </c>
      <c r="AE428" s="13" t="str">
        <f>IF((Реестр!$AA428+Реестр!$AB428+Реестр!$AD428)=0,"",(Реестр!$AA428+Реестр!$AB428+Реестр!$AD428))</f>
        <v/>
      </c>
      <c r="AG428" s="13" t="e">
        <f>Реестр!$AE428-Реестр!$AF428</f>
        <v>#VALUE!</v>
      </c>
      <c r="AH428" s="534" t="str">
        <f>IFERROR((Реестр!$AE428/Реестр!$AF428)-100%, "")</f>
        <v/>
      </c>
      <c r="AI428" s="448">
        <f>IF(IFERROR(Реестр!$AN428/Реестр!$T428,"")=0,"",IFERROR(Реестр!$AN428/Реестр!$T428,""))</f>
        <v>6.8625157459060642</v>
      </c>
      <c r="AJ428" s="10"/>
      <c r="AK428" s="448" t="str">
        <f>IFERROR(Реестр!$AN428/Реестр!$U428,"")</f>
        <v/>
      </c>
      <c r="AL428" s="594">
        <v>1172980</v>
      </c>
      <c r="AM428" s="594">
        <v>1143919</v>
      </c>
      <c r="AN428" s="630">
        <f>((T428/(T427+T428+T429+T430)*AE427))</f>
        <v>3911.6339751664564</v>
      </c>
      <c r="AO428" s="535">
        <f>IF(IFERROR(Реестр!$AN428/Реестр!$Y428,"")=0,"",IFERROR(Реестр!$AN428/Реестр!$Y428,""))</f>
        <v>3.417581550991957E-2</v>
      </c>
      <c r="AQ428" s="13"/>
      <c r="AR428" s="752"/>
      <c r="AS428" s="551">
        <f>IF(IFERROR(Реестр!$AI428*1000,"")=0,"",IFERROR(Реестр!$AI428*1000,""))</f>
        <v>6862.5157459060638</v>
      </c>
      <c r="AT428" s="5">
        <f>IF(IFERROR(Реестр!$AS428/80,"")=0,"",IFERROR(Реестр!$AS428/80,""))</f>
        <v>85.781446823825803</v>
      </c>
      <c r="AU428" s="4">
        <f t="shared" si="41"/>
        <v>8011.9340000000002</v>
      </c>
      <c r="AV428" s="4">
        <f t="shared" si="42"/>
        <v>-4100.3000248335438</v>
      </c>
      <c r="AX428" s="4" t="str">
        <f t="shared" si="36"/>
        <v/>
      </c>
      <c r="AZ428" s="4">
        <f t="shared" si="43"/>
        <v>3911.6339751664564</v>
      </c>
      <c r="BC428" s="4">
        <f>VLOOKUP(K428,'Справочные Данные'!$I$2:$J$262,2,0)</f>
        <v>64918</v>
      </c>
      <c r="BD428" s="4" t="str">
        <f>VLOOKUP(BC428,Z_SD_CUSTOMER!$A$2:$K$1599,10,0)</f>
        <v>78</v>
      </c>
      <c r="BE428" s="4" t="str">
        <f>VLOOKUP(BC428,Z_SD_CUSTOMER!$A$2:$L$1599,11,0)</f>
        <v>NORTHWEST</v>
      </c>
      <c r="BF428" s="4" t="str">
        <f>VLOOKUP(BC428,Z_SD_CUSTOMER!$A$2:$K$1599,11,0)</f>
        <v>NORTHWEST</v>
      </c>
      <c r="BI428" s="493"/>
    </row>
    <row r="429" spans="1:14770" s="4" customFormat="1" ht="53.25" hidden="1">
      <c r="A429" s="572">
        <v>44494</v>
      </c>
      <c r="C429" s="30"/>
      <c r="D429" s="563" t="s">
        <v>257</v>
      </c>
      <c r="E429" s="54"/>
      <c r="G429" s="711" t="s">
        <v>1111</v>
      </c>
      <c r="H429" s="712" t="s">
        <v>1112</v>
      </c>
      <c r="J429" s="127"/>
      <c r="K429" s="121" t="s">
        <v>592</v>
      </c>
      <c r="L429" s="493"/>
      <c r="S429" s="5">
        <v>2</v>
      </c>
      <c r="T429" s="5">
        <v>792</v>
      </c>
      <c r="U429" s="5"/>
      <c r="V429" s="19">
        <v>2006586</v>
      </c>
      <c r="W429" s="602">
        <v>201484060</v>
      </c>
      <c r="Y429" s="23">
        <v>171979.08</v>
      </c>
      <c r="AE429" s="13" t="str">
        <f>IF((Реестр!$AA429+Реестр!$AB429+Реестр!$AD429)=0,"",(Реестр!$AA429+Реестр!$AB429+Реестр!$AD429))</f>
        <v/>
      </c>
      <c r="AG429" s="13" t="e">
        <f>Реестр!$AE429-Реестр!$AF429</f>
        <v>#VALUE!</v>
      </c>
      <c r="AH429" s="534" t="str">
        <f>IFERROR((Реестр!$AE429/Реестр!$AF429)-100%, "")</f>
        <v/>
      </c>
      <c r="AI429" s="448">
        <f>IF(IFERROR(Реестр!$AN429/Реестр!$T429,"")=0,"",IFERROR(Реестр!$AN429/Реестр!$T429,""))</f>
        <v>6.8625157459060642</v>
      </c>
      <c r="AJ429" s="10"/>
      <c r="AK429" s="448" t="str">
        <f>IFERROR(Реестр!$AN429/Реестр!$U429,"")</f>
        <v/>
      </c>
      <c r="AL429" s="594">
        <v>1172980</v>
      </c>
      <c r="AM429" s="594">
        <v>1143919</v>
      </c>
      <c r="AN429" s="630">
        <f>((T429/(T430+T429+T427+T428)*AE427))</f>
        <v>5435.1124707576028</v>
      </c>
      <c r="AO429" s="535">
        <f>IF(IFERROR(Реестр!$AN429/Реестр!$Y429,"")=0,"",IFERROR(Реестр!$AN429/Реестр!$Y429,""))</f>
        <v>3.160333495654008E-2</v>
      </c>
      <c r="AQ429" s="13"/>
      <c r="AR429" s="752"/>
      <c r="AS429" s="551">
        <f>IF(IFERROR(Реестр!$AI429*1000,"")=0,"",IFERROR(Реестр!$AI429*1000,""))</f>
        <v>6862.5157459060638</v>
      </c>
      <c r="AT429" s="5">
        <f>IF(IFERROR(Реестр!$AS429/80,"")=0,"",IFERROR(Реестр!$AS429/80,""))</f>
        <v>85.781446823825803</v>
      </c>
      <c r="AU429" s="4">
        <f t="shared" si="41"/>
        <v>12038.535600000001</v>
      </c>
      <c r="AV429" s="4">
        <f t="shared" si="42"/>
        <v>-6603.4231292423983</v>
      </c>
      <c r="AX429" s="4" t="str">
        <f t="shared" si="36"/>
        <v/>
      </c>
      <c r="AZ429" s="4">
        <f t="shared" si="43"/>
        <v>5435.1124707576028</v>
      </c>
      <c r="BC429" s="4">
        <f>VLOOKUP(K429,'Справочные Данные'!$I$2:$J$262,2,0)</f>
        <v>64918</v>
      </c>
      <c r="BD429" s="4" t="str">
        <f>VLOOKUP(BC429,Z_SD_CUSTOMER!$A$2:$K$1599,10,0)</f>
        <v>78</v>
      </c>
      <c r="BE429" s="4" t="str">
        <f>VLOOKUP(BC429,Z_SD_CUSTOMER!$A$2:$L$1599,11,0)</f>
        <v>NORTHWEST</v>
      </c>
      <c r="BF429" s="4" t="str">
        <f>VLOOKUP(BC429,Z_SD_CUSTOMER!$A$2:$K$1599,11,0)</f>
        <v>NORTHWEST</v>
      </c>
      <c r="BI429" s="493"/>
    </row>
    <row r="430" spans="1:14770" s="4" customFormat="1" ht="53.25" hidden="1">
      <c r="A430" s="572">
        <v>44494</v>
      </c>
      <c r="C430" s="30"/>
      <c r="D430" s="563" t="s">
        <v>257</v>
      </c>
      <c r="E430" s="54"/>
      <c r="G430" s="711" t="s">
        <v>1111</v>
      </c>
      <c r="H430" s="712" t="s">
        <v>1112</v>
      </c>
      <c r="J430" s="127"/>
      <c r="K430" s="121" t="s">
        <v>592</v>
      </c>
      <c r="L430" s="493"/>
      <c r="S430" s="5">
        <v>1</v>
      </c>
      <c r="T430" s="5">
        <v>114</v>
      </c>
      <c r="U430" s="5"/>
      <c r="V430" s="19">
        <v>180023132</v>
      </c>
      <c r="W430" s="601">
        <v>201483498</v>
      </c>
      <c r="AE430" s="13" t="str">
        <f>IF((Реестр!$AA430+Реестр!$AB430+Реестр!$AD430)=0,"",(Реестр!$AA430+Реестр!$AB430+Реестр!$AD430))</f>
        <v/>
      </c>
      <c r="AG430" s="13" t="e">
        <f>Реестр!$AE430-Реестр!$AF430</f>
        <v>#VALUE!</v>
      </c>
      <c r="AH430" s="534" t="str">
        <f>IFERROR((Реестр!$AE430/Реестр!$AF430)-100%, "")</f>
        <v/>
      </c>
      <c r="AI430" s="448">
        <f>IF(IFERROR(Реестр!$AN430/Реестр!$T430,"")=0,"",IFERROR(Реестр!$AN430/Реестр!$T430,""))</f>
        <v>6.8625157459060642</v>
      </c>
      <c r="AJ430" s="10"/>
      <c r="AK430" s="448" t="str">
        <f>IFERROR(Реестр!$AN430/Реестр!$U430,"")</f>
        <v/>
      </c>
      <c r="AL430" s="594">
        <v>1172980</v>
      </c>
      <c r="AM430" s="594">
        <v>1143919</v>
      </c>
      <c r="AN430" s="630">
        <f>((T430/(T429+T430+T427+T428)*AE427))</f>
        <v>782.32679503329132</v>
      </c>
      <c r="AO430" s="535" t="str">
        <f>IF(IFERROR(Реестр!$AN430/Реестр!$Y430,"")=0,"",IFERROR(Реестр!$AN430/Реестр!$Y430,""))</f>
        <v/>
      </c>
      <c r="AQ430" s="13"/>
      <c r="AR430" s="752"/>
      <c r="AS430" s="551">
        <f>IF(IFERROR(Реестр!$AI430*1000,"")=0,"",IFERROR(Реестр!$AI430*1000,""))</f>
        <v>6862.5157459060638</v>
      </c>
      <c r="AT430" s="5">
        <f>IF(IFERROR(Реестр!$AS430/80,"")=0,"",IFERROR(Реестр!$AS430/80,""))</f>
        <v>85.781446823825803</v>
      </c>
      <c r="AU430" s="4" t="str">
        <f t="shared" si="41"/>
        <v/>
      </c>
      <c r="AV430" s="4" t="str">
        <f t="shared" si="42"/>
        <v/>
      </c>
      <c r="AX430" s="4" t="str">
        <f t="shared" si="36"/>
        <v/>
      </c>
      <c r="AZ430" s="4">
        <f t="shared" si="43"/>
        <v>782.32679503329132</v>
      </c>
      <c r="BC430" s="4">
        <f>VLOOKUP(K430,'Справочные Данные'!$I$2:$J$262,2,0)</f>
        <v>64918</v>
      </c>
      <c r="BD430" s="4" t="str">
        <f>VLOOKUP(BC430,Z_SD_CUSTOMER!$A$2:$K$1599,10,0)</f>
        <v>78</v>
      </c>
      <c r="BE430" s="4" t="str">
        <f>VLOOKUP(BC430,Z_SD_CUSTOMER!$A$2:$L$1599,11,0)</f>
        <v>NORTHWEST</v>
      </c>
      <c r="BF430" s="4" t="str">
        <f>VLOOKUP(BC430,Z_SD_CUSTOMER!$A$2:$K$1599,11,0)</f>
        <v>NORTHWEST</v>
      </c>
      <c r="BI430" s="493"/>
    </row>
    <row r="431" spans="1:14770" s="39" customFormat="1" ht="308.25" hidden="1">
      <c r="A431" s="2">
        <v>44494</v>
      </c>
      <c r="B431" s="472" t="s">
        <v>56</v>
      </c>
      <c r="C431" s="30" t="s">
        <v>1096</v>
      </c>
      <c r="D431" s="566" t="s">
        <v>250</v>
      </c>
      <c r="E431" s="54"/>
      <c r="F431" s="541" t="s">
        <v>1081</v>
      </c>
      <c r="G431" s="541" t="s">
        <v>1082</v>
      </c>
      <c r="H431" s="541" t="s">
        <v>1083</v>
      </c>
      <c r="I431" s="541"/>
      <c r="J431" s="541" t="s">
        <v>1084</v>
      </c>
      <c r="K431" s="122" t="s">
        <v>1444</v>
      </c>
      <c r="L431" s="494"/>
      <c r="O431" s="39" t="s">
        <v>836</v>
      </c>
      <c r="P431" s="87">
        <v>44497</v>
      </c>
      <c r="S431" s="5">
        <v>12</v>
      </c>
      <c r="T431" s="5">
        <v>3101</v>
      </c>
      <c r="U431" s="5"/>
      <c r="V431" s="19">
        <v>2007020</v>
      </c>
      <c r="W431" s="600">
        <v>201484054</v>
      </c>
      <c r="X431" s="4"/>
      <c r="Y431" s="23">
        <v>777185.28000000003</v>
      </c>
      <c r="Z431" s="4"/>
      <c r="AA431" s="4">
        <v>55000</v>
      </c>
      <c r="AB431" s="4"/>
      <c r="AC431" s="4"/>
      <c r="AD431" s="4"/>
      <c r="AE431" s="13">
        <f>IF((Реестр!$AA431+Реестр!$AB431+Реестр!$AD431)=0,"",(Реестр!$AA431+Реестр!$AB431+Реестр!$AD431))</f>
        <v>55000</v>
      </c>
      <c r="AF431" s="4">
        <v>42000</v>
      </c>
      <c r="AG431" s="13">
        <f>Реестр!$AE431-Реестр!$AF431</f>
        <v>13000</v>
      </c>
      <c r="AH431" s="534">
        <f>IFERROR((Реестр!$AE431/Реестр!$AF431)-100%, "")</f>
        <v>0.30952380952380953</v>
      </c>
      <c r="AI431" s="448">
        <f>IF(IFERROR(Реестр!$AN431/Реестр!$T431,"")=0,"",IFERROR(Реестр!$AN431/Реестр!$T431,""))</f>
        <v>17.736214124475975</v>
      </c>
      <c r="AJ431" s="10"/>
      <c r="AK431" s="448" t="str">
        <f>IFERROR(Реестр!$AN431/Реестр!$U431,"")</f>
        <v/>
      </c>
      <c r="AL431" s="594">
        <v>1172981</v>
      </c>
      <c r="AM431" s="594">
        <v>1143920</v>
      </c>
      <c r="AN431" s="630">
        <f>((T431/(T431))*AE431)</f>
        <v>55000</v>
      </c>
      <c r="AO431" s="535">
        <f>IF(IFERROR(Реестр!$AN431/Реестр!$Y431,"")=0,"",IFERROR(Реестр!$AN431/Реестр!$Y431,""))</f>
        <v>7.0768195712610504E-2</v>
      </c>
      <c r="AP431" s="4"/>
      <c r="AQ431" s="13">
        <v>1</v>
      </c>
      <c r="AR431" s="752"/>
      <c r="AS431" s="551">
        <f>IF(IFERROR(Реестр!$AI431*1000,"")=0,"",IFERROR(Реестр!$AI431*1000,""))</f>
        <v>17736.214124475973</v>
      </c>
      <c r="AT431" s="5">
        <f>IF(IFERROR(Реестр!$AS431/80,"")=0,"",IFERROR(Реестр!$AS431/80,""))</f>
        <v>221.70267655594967</v>
      </c>
      <c r="AU431" s="4">
        <f t="shared" si="41"/>
        <v>54402.969600000004</v>
      </c>
      <c r="AV431" s="4">
        <f t="shared" si="42"/>
        <v>597.03039999999601</v>
      </c>
      <c r="AW431" s="4"/>
      <c r="AX431" s="4" t="str">
        <f t="shared" si="36"/>
        <v/>
      </c>
      <c r="AY431" s="4"/>
      <c r="AZ431" s="4">
        <f t="shared" si="43"/>
        <v>55000</v>
      </c>
      <c r="BA431" s="4"/>
      <c r="BB431" s="4"/>
      <c r="BC431" s="4">
        <f>VLOOKUP(K431,'Справочные Данные'!$I$2:$J$262,2,0)</f>
        <v>80789</v>
      </c>
      <c r="BD431" s="4" t="str">
        <f>VLOOKUP(BC431,Z_SD_CUSTOMER!$A$2:$K$1599,10,0)</f>
        <v>23</v>
      </c>
      <c r="BE431" s="4" t="str">
        <f>VLOOKUP(BC431,Z_SD_CUSTOMER!$A$2:$L$1599,11,0)</f>
        <v>SOUTHERN</v>
      </c>
      <c r="BF431" s="4" t="str">
        <f>VLOOKUP(BC431,Z_SD_CUSTOMER!$A$2:$K$1599,11,0)</f>
        <v>SOUTHERN</v>
      </c>
      <c r="BG431" s="4"/>
      <c r="BH431" s="4"/>
      <c r="BI431" s="494"/>
    </row>
    <row r="432" spans="1:14770" s="4" customFormat="1" ht="255" hidden="1">
      <c r="A432" s="2">
        <v>44494</v>
      </c>
      <c r="B432" s="472" t="s">
        <v>55</v>
      </c>
      <c r="C432" s="30" t="s">
        <v>1095</v>
      </c>
      <c r="D432" s="566" t="s">
        <v>425</v>
      </c>
      <c r="E432" s="54"/>
      <c r="G432" s="536" t="s">
        <v>783</v>
      </c>
      <c r="H432" s="536" t="s">
        <v>784</v>
      </c>
      <c r="I432" s="536" t="s">
        <v>785</v>
      </c>
      <c r="J432" s="536" t="s">
        <v>786</v>
      </c>
      <c r="K432" s="121" t="s">
        <v>531</v>
      </c>
      <c r="L432" s="493"/>
      <c r="O432" s="4" t="s">
        <v>124</v>
      </c>
      <c r="P432" s="72">
        <v>44495</v>
      </c>
      <c r="Q432" s="4" t="s">
        <v>125</v>
      </c>
      <c r="S432" s="5">
        <v>2</v>
      </c>
      <c r="T432" s="5">
        <v>288</v>
      </c>
      <c r="U432" s="5"/>
      <c r="V432" s="19">
        <v>2007777</v>
      </c>
      <c r="W432" s="600">
        <v>201484653</v>
      </c>
      <c r="Y432" s="23">
        <v>85588.2</v>
      </c>
      <c r="AA432" s="4">
        <v>15200</v>
      </c>
      <c r="AB432" s="4">
        <v>1700</v>
      </c>
      <c r="AE432" s="13">
        <f>IF((Реестр!$AA432+Реестр!$AB432+Реестр!$AD432)=0,"",(Реестр!$AA432+Реестр!$AB432+Реестр!$AD432))</f>
        <v>16900</v>
      </c>
      <c r="AG432" s="13"/>
      <c r="AH432" s="534"/>
      <c r="AI432" s="448"/>
      <c r="AJ432" s="10"/>
      <c r="AK432" s="448"/>
      <c r="AL432" s="594">
        <v>1172982</v>
      </c>
      <c r="AM432" s="594">
        <v>1143921</v>
      </c>
      <c r="AN432" s="630">
        <f>((T432/(T433+T432+T434+T435)*AE432))</f>
        <v>5808.1145584725537</v>
      </c>
      <c r="AO432" s="535"/>
      <c r="AQ432" s="13"/>
      <c r="AR432" s="752"/>
      <c r="AS432" s="551"/>
      <c r="AT432" s="5"/>
      <c r="AX432" s="4" t="str">
        <f t="shared" si="36"/>
        <v/>
      </c>
      <c r="AZ432" s="4">
        <f t="shared" si="43"/>
        <v>5808.1145584725537</v>
      </c>
      <c r="BC432" s="4">
        <f>VLOOKUP(K432,'Справочные Данные'!$I$2:$J$262,2,0)</f>
        <v>80358</v>
      </c>
      <c r="BD432" s="4" t="str">
        <f>VLOOKUP(BC432,Z_SD_CUSTOMER!$A$2:$K$1599,10,0)</f>
        <v>50</v>
      </c>
      <c r="BE432" s="4" t="str">
        <f>VLOOKUP(BC432,Z_SD_CUSTOMER!$A$2:$L$1599,11,0)</f>
        <v>CENTRAL</v>
      </c>
      <c r="BF432" s="4" t="str">
        <f>VLOOKUP(BC432,Z_SD_CUSTOMER!$A$2:$K$1599,11,0)</f>
        <v>CENTRAL</v>
      </c>
      <c r="BI432" s="493"/>
    </row>
    <row r="433" spans="1:61" s="4" customFormat="1" ht="60" hidden="1">
      <c r="A433" s="2">
        <v>44494</v>
      </c>
      <c r="C433" s="30"/>
      <c r="D433" s="566" t="s">
        <v>425</v>
      </c>
      <c r="E433" s="54"/>
      <c r="G433" s="536" t="s">
        <v>783</v>
      </c>
      <c r="H433" s="536" t="s">
        <v>784</v>
      </c>
      <c r="I433" s="536" t="s">
        <v>785</v>
      </c>
      <c r="J433" s="536"/>
      <c r="K433" s="121" t="s">
        <v>531</v>
      </c>
      <c r="L433" s="493"/>
      <c r="P433" s="72"/>
      <c r="S433" s="5">
        <v>1</v>
      </c>
      <c r="T433" s="5">
        <v>22</v>
      </c>
      <c r="U433" s="5"/>
      <c r="V433" s="19">
        <v>2007779</v>
      </c>
      <c r="W433" s="600">
        <v>201484654</v>
      </c>
      <c r="Y433" s="23">
        <v>4020</v>
      </c>
      <c r="AE433" s="13" t="str">
        <f>IF((Реестр!$AA433+Реестр!$AB433+Реестр!$AD433)=0,"",(Реестр!$AA433+Реестр!$AB433+Реестр!$AD433))</f>
        <v/>
      </c>
      <c r="AG433" s="13"/>
      <c r="AH433" s="534"/>
      <c r="AI433" s="448"/>
      <c r="AJ433" s="10"/>
      <c r="AK433" s="448"/>
      <c r="AL433" s="594">
        <v>1172982</v>
      </c>
      <c r="AM433" s="594">
        <v>1143921</v>
      </c>
      <c r="AN433" s="630">
        <f>((T433/(T432+T433+T434+T435)*AE432))</f>
        <v>443.67541766109787</v>
      </c>
      <c r="AO433" s="535"/>
      <c r="AQ433" s="13"/>
      <c r="AR433" s="752"/>
      <c r="AS433" s="551"/>
      <c r="AT433" s="5"/>
      <c r="AX433" s="4" t="str">
        <f t="shared" si="36"/>
        <v/>
      </c>
      <c r="AZ433" s="4">
        <f t="shared" si="43"/>
        <v>443.67541766109787</v>
      </c>
      <c r="BC433" s="4">
        <f>VLOOKUP(K433,'Справочные Данные'!$I$2:$J$262,2,0)</f>
        <v>80358</v>
      </c>
      <c r="BD433" s="4" t="str">
        <f>VLOOKUP(BC433,Z_SD_CUSTOMER!$A$2:$K$1599,10,0)</f>
        <v>50</v>
      </c>
      <c r="BE433" s="4" t="str">
        <f>VLOOKUP(BC433,Z_SD_CUSTOMER!$A$2:$L$1599,11,0)</f>
        <v>CENTRAL</v>
      </c>
      <c r="BF433" s="4" t="str">
        <f>VLOOKUP(BC433,Z_SD_CUSTOMER!$A$2:$K$1599,11,0)</f>
        <v>CENTRAL</v>
      </c>
      <c r="BI433" s="493"/>
    </row>
    <row r="434" spans="1:61" s="4" customFormat="1" ht="60" hidden="1">
      <c r="A434" s="2">
        <v>44494</v>
      </c>
      <c r="C434" s="30"/>
      <c r="D434" s="563" t="s">
        <v>425</v>
      </c>
      <c r="E434" s="4" t="s">
        <v>2938</v>
      </c>
      <c r="G434" s="536" t="s">
        <v>783</v>
      </c>
      <c r="H434" s="536" t="s">
        <v>784</v>
      </c>
      <c r="I434" s="536" t="s">
        <v>785</v>
      </c>
      <c r="J434" s="127"/>
      <c r="K434" s="121" t="s">
        <v>510</v>
      </c>
      <c r="L434" s="493"/>
      <c r="M434" s="72">
        <v>44497</v>
      </c>
      <c r="N434" s="461" t="s">
        <v>755</v>
      </c>
      <c r="O434" s="4" t="s">
        <v>131</v>
      </c>
      <c r="P434" s="72">
        <v>44495</v>
      </c>
      <c r="Q434" s="4" t="s">
        <v>114</v>
      </c>
      <c r="S434" s="5">
        <v>1</v>
      </c>
      <c r="T434" s="5">
        <v>303</v>
      </c>
      <c r="U434" s="5"/>
      <c r="V434" s="4">
        <v>2007363</v>
      </c>
      <c r="W434" s="155">
        <v>201483967</v>
      </c>
      <c r="X434" s="19">
        <v>6431158497</v>
      </c>
      <c r="Y434" s="23">
        <v>74212.56</v>
      </c>
      <c r="AC434" s="4">
        <v>2740</v>
      </c>
      <c r="AE434" s="13" t="str">
        <f>IF((Реестр!$AA434+Реестр!$AB434+Реестр!$AD434)=0,"",(Реестр!$AA434+Реестр!$AB434+Реестр!$AD434))</f>
        <v/>
      </c>
      <c r="AG434" s="13"/>
      <c r="AH434" s="534"/>
      <c r="AI434" s="448"/>
      <c r="AJ434" s="10"/>
      <c r="AK434" s="448"/>
      <c r="AL434" s="594" t="s">
        <v>1223</v>
      </c>
      <c r="AM434" s="594" t="s">
        <v>1224</v>
      </c>
      <c r="AN434" s="630">
        <f>((T434/(T435+T434+T432+T433)*AE432))</f>
        <v>6110.6205250596659</v>
      </c>
      <c r="AO434" s="535"/>
      <c r="AQ434" s="13">
        <v>1</v>
      </c>
      <c r="AR434" s="752"/>
      <c r="AS434" s="551"/>
      <c r="AT434" s="5"/>
      <c r="AU434" s="4">
        <f>IF(IFERROR(Y434*0.07,"")=0,"",IFERROR(Y434*0.07,""))</f>
        <v>5194.8792000000003</v>
      </c>
      <c r="AV434" s="4">
        <f>IF(IFERROR((AN434-AU434),"")=0,"",IFERROR((AN434-AU434),""))</f>
        <v>915.74132505966554</v>
      </c>
      <c r="AX434" s="4">
        <f t="shared" si="36"/>
        <v>2740</v>
      </c>
      <c r="AY434" s="630">
        <f>((T434/(T434))*AC434)</f>
        <v>2740</v>
      </c>
      <c r="AZ434" s="4">
        <f t="shared" si="43"/>
        <v>8850.6205250596649</v>
      </c>
      <c r="BC434" s="4">
        <f>VLOOKUP(K434,'Справочные Данные'!$I$2:$J$262,2,0)</f>
        <v>80347</v>
      </c>
      <c r="BD434" s="4" t="str">
        <f>VLOOKUP(BC434,Z_SD_CUSTOMER!$A$2:$K$1599,10,0)</f>
        <v>46</v>
      </c>
      <c r="BE434" s="4" t="str">
        <f>VLOOKUP(BC434,Z_SD_CUSTOMER!$A$2:$L$1599,11,0)</f>
        <v>CENTRAL</v>
      </c>
      <c r="BF434" s="4" t="str">
        <f>VLOOKUP(BC434,Z_SD_CUSTOMER!$A$2:$K$1599,11,0)</f>
        <v>CENTRAL</v>
      </c>
      <c r="BI434" s="493"/>
    </row>
    <row r="435" spans="1:61" s="39" customFormat="1" ht="60" hidden="1">
      <c r="A435" s="2">
        <v>44494</v>
      </c>
      <c r="B435" s="4"/>
      <c r="C435" s="30"/>
      <c r="D435" s="563" t="s">
        <v>425</v>
      </c>
      <c r="E435" s="4" t="s">
        <v>2938</v>
      </c>
      <c r="F435" s="4"/>
      <c r="G435" s="536" t="s">
        <v>783</v>
      </c>
      <c r="H435" s="536" t="s">
        <v>784</v>
      </c>
      <c r="I435" s="536" t="s">
        <v>785</v>
      </c>
      <c r="J435" s="127"/>
      <c r="K435" s="121" t="s">
        <v>453</v>
      </c>
      <c r="L435" s="727">
        <v>44496</v>
      </c>
      <c r="M435" s="87">
        <v>44496</v>
      </c>
      <c r="N435" s="462"/>
      <c r="S435" s="5">
        <v>1</v>
      </c>
      <c r="T435" s="5">
        <v>225</v>
      </c>
      <c r="U435" s="5"/>
      <c r="V435" s="4">
        <v>2007809</v>
      </c>
      <c r="W435" s="155">
        <v>201484663</v>
      </c>
      <c r="X435" s="19" t="s">
        <v>964</v>
      </c>
      <c r="Y435" s="23">
        <v>55546.559999999998</v>
      </c>
      <c r="Z435" s="4"/>
      <c r="AA435" s="4"/>
      <c r="AB435" s="4"/>
      <c r="AC435" s="4">
        <v>2250</v>
      </c>
      <c r="AD435" s="4"/>
      <c r="AE435" s="13" t="str">
        <f>IF((Реестр!$AA435+Реестр!$AB435+Реестр!$AD435)=0,"",(Реестр!$AA435+Реестр!$AB435+Реестр!$AD435))</f>
        <v/>
      </c>
      <c r="AF435" s="4"/>
      <c r="AG435" s="13"/>
      <c r="AH435" s="534"/>
      <c r="AI435" s="448"/>
      <c r="AJ435" s="10"/>
      <c r="AK435" s="448"/>
      <c r="AL435" s="594" t="s">
        <v>1225</v>
      </c>
      <c r="AM435" s="594" t="s">
        <v>1226</v>
      </c>
      <c r="AN435" s="630">
        <f>((T435/(T434+T435+T432+T433)*AE432))</f>
        <v>4537.589498806683</v>
      </c>
      <c r="AO435" s="535"/>
      <c r="AP435" s="4"/>
      <c r="AQ435" s="13"/>
      <c r="AR435" s="752"/>
      <c r="AS435" s="551"/>
      <c r="AT435" s="5"/>
      <c r="AU435" s="4">
        <f>IF(IFERROR(Y435*0.07,"")=0,"",IFERROR(Y435*0.07,""))</f>
        <v>3888.2592000000004</v>
      </c>
      <c r="AV435" s="4">
        <f>IF(IFERROR((AN435-AU435),"")=0,"",IFERROR((AN435-AU435),""))</f>
        <v>649.33029880668255</v>
      </c>
      <c r="AW435" s="4"/>
      <c r="AX435" s="4">
        <f t="shared" si="36"/>
        <v>2250</v>
      </c>
      <c r="AY435" s="630">
        <f>((T435/(T435))*AC435)</f>
        <v>2250</v>
      </c>
      <c r="AZ435" s="4">
        <f t="shared" si="43"/>
        <v>6787.589498806683</v>
      </c>
      <c r="BA435" s="4"/>
      <c r="BB435" s="4"/>
      <c r="BC435" s="4">
        <f>VLOOKUP(K435,'Справочные Данные'!$I$2:$J$262,2,0)</f>
        <v>63867</v>
      </c>
      <c r="BD435" s="4" t="str">
        <f>VLOOKUP(BC435,Z_SD_CUSTOMER!$A$2:$K$1599,10,0)</f>
        <v>50</v>
      </c>
      <c r="BE435" s="4" t="str">
        <f>VLOOKUP(BC435,Z_SD_CUSTOMER!$A$2:$L$1599,11,0)</f>
        <v>CENTRAL</v>
      </c>
      <c r="BF435" s="4" t="str">
        <f>VLOOKUP(BC435,Z_SD_CUSTOMER!$A$2:$K$1599,11,0)</f>
        <v>CENTRAL</v>
      </c>
      <c r="BG435" s="4"/>
      <c r="BH435" s="4"/>
      <c r="BI435" s="494"/>
    </row>
    <row r="436" spans="1:61" s="4" customFormat="1" ht="255" hidden="1">
      <c r="A436" s="2">
        <v>44494</v>
      </c>
      <c r="C436" s="30"/>
      <c r="D436" s="563" t="s">
        <v>425</v>
      </c>
      <c r="G436" s="533" t="s">
        <v>741</v>
      </c>
      <c r="H436" s="533" t="s">
        <v>742</v>
      </c>
      <c r="I436" s="533" t="s">
        <v>743</v>
      </c>
      <c r="J436" s="533" t="s">
        <v>908</v>
      </c>
      <c r="K436" s="122" t="s">
        <v>534</v>
      </c>
      <c r="L436" s="668"/>
      <c r="N436" s="461"/>
      <c r="O436" s="4" t="s">
        <v>170</v>
      </c>
      <c r="P436" s="72">
        <v>44495</v>
      </c>
      <c r="Q436" s="90" t="s">
        <v>146</v>
      </c>
      <c r="S436" s="5">
        <v>1</v>
      </c>
      <c r="T436" s="5">
        <v>59</v>
      </c>
      <c r="U436" s="5"/>
      <c r="V436" s="4">
        <v>2008072</v>
      </c>
      <c r="W436" s="155">
        <v>201484906</v>
      </c>
      <c r="X436" s="19">
        <v>6431727111</v>
      </c>
      <c r="Y436" s="23">
        <v>16071</v>
      </c>
      <c r="AA436" s="4">
        <v>15200</v>
      </c>
      <c r="AB436" s="4">
        <v>1700</v>
      </c>
      <c r="AE436" s="13">
        <f>IF((Реестр!$AA436+Реестр!$AB436+Реестр!$AD436)=0,"",(Реестр!$AA436+Реестр!$AB436+Реестр!$AD436))</f>
        <v>16900</v>
      </c>
      <c r="AG436" s="13"/>
      <c r="AH436" s="534"/>
      <c r="AI436" s="448"/>
      <c r="AJ436" s="10"/>
      <c r="AK436" s="448"/>
      <c r="AL436" s="594">
        <v>1173048</v>
      </c>
      <c r="AM436" s="594">
        <v>1143982</v>
      </c>
      <c r="AN436" s="630">
        <f>((T436/(T437+T436+T438)*AE436))</f>
        <v>1608.2258064516127</v>
      </c>
      <c r="AO436" s="535"/>
      <c r="AQ436" s="13"/>
      <c r="AR436" s="752"/>
      <c r="AS436" s="551"/>
      <c r="AT436" s="5"/>
      <c r="AX436" s="4" t="str">
        <f t="shared" si="36"/>
        <v/>
      </c>
      <c r="AZ436" s="4">
        <f t="shared" si="43"/>
        <v>1608.2258064516127</v>
      </c>
      <c r="BC436" s="4">
        <f>VLOOKUP(K436,'Справочные Данные'!$I$2:$J$262,2,0)</f>
        <v>70849</v>
      </c>
      <c r="BD436" s="4" t="str">
        <f>VLOOKUP(BC436,Z_SD_CUSTOMER!$A$2:$K$1599,10,0)</f>
        <v>77</v>
      </c>
      <c r="BE436" s="4" t="str">
        <f>VLOOKUP(BC436,Z_SD_CUSTOMER!$A$2:$L$1599,11,0)</f>
        <v>CENTRAL</v>
      </c>
      <c r="BF436" s="4" t="str">
        <f>VLOOKUP(BC436,Z_SD_CUSTOMER!$A$2:$K$1599,11,0)</f>
        <v>CENTRAL</v>
      </c>
      <c r="BI436" s="493"/>
    </row>
    <row r="437" spans="1:61" s="4" customFormat="1" ht="60" hidden="1">
      <c r="A437" s="2">
        <v>44494</v>
      </c>
      <c r="B437" s="472" t="s">
        <v>57</v>
      </c>
      <c r="C437" s="30"/>
      <c r="D437" s="563" t="s">
        <v>425</v>
      </c>
      <c r="G437" s="533" t="s">
        <v>741</v>
      </c>
      <c r="H437" s="533" t="s">
        <v>742</v>
      </c>
      <c r="I437" s="533" t="s">
        <v>743</v>
      </c>
      <c r="J437" s="127"/>
      <c r="K437" s="122" t="s">
        <v>548</v>
      </c>
      <c r="L437" s="493"/>
      <c r="N437" s="461"/>
      <c r="O437" s="4" t="s">
        <v>127</v>
      </c>
      <c r="P437" s="72">
        <v>44495</v>
      </c>
      <c r="Q437" s="4" t="s">
        <v>126</v>
      </c>
      <c r="S437" s="5">
        <v>1</v>
      </c>
      <c r="T437" s="5">
        <v>411</v>
      </c>
      <c r="U437" s="5"/>
      <c r="V437" s="4">
        <v>2007767</v>
      </c>
      <c r="W437" s="155">
        <v>201484658</v>
      </c>
      <c r="X437" s="19">
        <v>2142094887872</v>
      </c>
      <c r="Y437" s="23">
        <v>112497</v>
      </c>
      <c r="AE437" s="13" t="str">
        <f>IF((Реестр!$AA437+Реестр!$AB437+Реестр!$AD437)=0,"",(Реестр!$AA437+Реестр!$AB437+Реестр!$AD437))</f>
        <v/>
      </c>
      <c r="AG437" s="13"/>
      <c r="AH437" s="534"/>
      <c r="AI437" s="448"/>
      <c r="AJ437" s="10"/>
      <c r="AK437" s="448"/>
      <c r="AL437" s="594">
        <v>1173048</v>
      </c>
      <c r="AM437" s="594">
        <v>1143982</v>
      </c>
      <c r="AN437" s="630">
        <f>((T437/(T436+T437+T438)*AE436))</f>
        <v>11203.064516129034</v>
      </c>
      <c r="AO437" s="535"/>
      <c r="AQ437" s="13"/>
      <c r="AR437" s="752"/>
      <c r="AS437" s="551"/>
      <c r="AT437" s="5"/>
      <c r="AX437" s="4" t="str">
        <f t="shared" si="36"/>
        <v/>
      </c>
      <c r="AZ437" s="4">
        <f t="shared" si="43"/>
        <v>11203.064516129034</v>
      </c>
      <c r="BC437" s="4">
        <f>VLOOKUP(K437,'Справочные Данные'!$I$2:$J$262,2,0)</f>
        <v>60286</v>
      </c>
      <c r="BD437" s="4" t="str">
        <f>VLOOKUP(BC437,Z_SD_CUSTOMER!$A$2:$K$1599,10,0)</f>
        <v>50</v>
      </c>
      <c r="BE437" s="4" t="str">
        <f>VLOOKUP(BC437,Z_SD_CUSTOMER!$A$2:$L$1599,11,0)</f>
        <v>CENTRAL</v>
      </c>
      <c r="BF437" s="4" t="str">
        <f>VLOOKUP(BC437,Z_SD_CUSTOMER!$A$2:$K$1599,11,0)</f>
        <v>CENTRAL</v>
      </c>
      <c r="BI437" s="493"/>
    </row>
    <row r="438" spans="1:61" s="4" customFormat="1" ht="60" hidden="1">
      <c r="A438" s="2">
        <v>44494</v>
      </c>
      <c r="C438" s="30"/>
      <c r="D438" s="563" t="s">
        <v>425</v>
      </c>
      <c r="G438" s="533" t="s">
        <v>741</v>
      </c>
      <c r="H438" s="533" t="s">
        <v>742</v>
      </c>
      <c r="I438" s="533" t="s">
        <v>743</v>
      </c>
      <c r="J438" s="127"/>
      <c r="K438" s="122" t="s">
        <v>548</v>
      </c>
      <c r="L438" s="493"/>
      <c r="N438" s="461"/>
      <c r="S438" s="5">
        <v>1</v>
      </c>
      <c r="T438" s="5">
        <v>150</v>
      </c>
      <c r="U438" s="5"/>
      <c r="V438" s="4">
        <v>2007764</v>
      </c>
      <c r="W438" s="155">
        <v>201484657</v>
      </c>
      <c r="X438" s="19">
        <v>2142094887869</v>
      </c>
      <c r="Y438" s="23">
        <v>37031.040000000001</v>
      </c>
      <c r="AE438" s="13" t="str">
        <f>IF((Реестр!$AA438+Реестр!$AB438+Реестр!$AD438)=0,"",(Реестр!$AA438+Реестр!$AB438+Реестр!$AD438))</f>
        <v/>
      </c>
      <c r="AG438" s="13"/>
      <c r="AH438" s="534"/>
      <c r="AI438" s="448"/>
      <c r="AJ438" s="10"/>
      <c r="AK438" s="448"/>
      <c r="AL438" s="594">
        <v>1173048</v>
      </c>
      <c r="AM438" s="594">
        <v>1143982</v>
      </c>
      <c r="AN438" s="630">
        <f>((T438/(T437+T438+T436)*AE436))</f>
        <v>4088.7096774193551</v>
      </c>
      <c r="AO438" s="535"/>
      <c r="AQ438" s="13"/>
      <c r="AR438" s="752"/>
      <c r="AS438" s="551"/>
      <c r="AT438" s="5"/>
      <c r="AU438" s="4">
        <f>IF(IFERROR(Y438*0.07,"")=0,"",IFERROR(Y438*0.07,""))</f>
        <v>2592.1728000000003</v>
      </c>
      <c r="AV438" s="4">
        <f>IF(IFERROR((AN438-AU438),"")=0,"",IFERROR((AN438-AU438),""))</f>
        <v>1496.5368774193548</v>
      </c>
      <c r="AX438" s="4" t="str">
        <f t="shared" si="36"/>
        <v/>
      </c>
      <c r="AZ438" s="4">
        <f t="shared" si="43"/>
        <v>4088.7096774193551</v>
      </c>
      <c r="BC438" s="4">
        <f>VLOOKUP(K438,'Справочные Данные'!$I$2:$J$262,2,0)</f>
        <v>60286</v>
      </c>
      <c r="BD438" s="4" t="str">
        <f>VLOOKUP(BC438,Z_SD_CUSTOMER!$A$2:$K$1599,10,0)</f>
        <v>50</v>
      </c>
      <c r="BE438" s="4" t="str">
        <f>VLOOKUP(BC438,Z_SD_CUSTOMER!$A$2:$L$1599,11,0)</f>
        <v>CENTRAL</v>
      </c>
      <c r="BF438" s="4" t="str">
        <f>VLOOKUP(BC438,Z_SD_CUSTOMER!$A$2:$K$1599,11,0)</f>
        <v>CENTRAL</v>
      </c>
      <c r="BI438" s="493"/>
    </row>
    <row r="439" spans="1:61" s="4" customFormat="1" hidden="1">
      <c r="A439" s="2">
        <v>44494</v>
      </c>
      <c r="B439" s="472" t="s">
        <v>59</v>
      </c>
      <c r="C439" s="30" t="s">
        <v>1122</v>
      </c>
      <c r="D439" s="564" t="s">
        <v>253</v>
      </c>
      <c r="E439" s="54"/>
      <c r="G439" s="49" t="s">
        <v>157</v>
      </c>
      <c r="H439" s="50" t="s">
        <v>158</v>
      </c>
      <c r="J439" s="127"/>
      <c r="K439" s="116" t="s">
        <v>560</v>
      </c>
      <c r="L439" s="493"/>
      <c r="M439" s="72">
        <v>44505</v>
      </c>
      <c r="N439" s="4" t="s">
        <v>132</v>
      </c>
      <c r="P439" s="72"/>
      <c r="S439" s="5">
        <v>4</v>
      </c>
      <c r="T439" s="5">
        <v>209</v>
      </c>
      <c r="U439" s="5"/>
      <c r="V439" s="19">
        <v>2007117</v>
      </c>
      <c r="W439" s="155">
        <v>201484180</v>
      </c>
      <c r="X439" s="19">
        <v>106830876</v>
      </c>
      <c r="Y439" s="23">
        <v>66589.440000000002</v>
      </c>
      <c r="AC439" s="4">
        <v>8204</v>
      </c>
      <c r="AE439" s="13" t="str">
        <f>IF((Реестр!$AA439+Реестр!$AB439+Реестр!$AD439)=0,"",(Реестр!$AA439+Реестр!$AB439+Реестр!$AD439))</f>
        <v/>
      </c>
      <c r="AG439" s="13"/>
      <c r="AH439" s="534"/>
      <c r="AI439" s="448"/>
      <c r="AJ439" s="10"/>
      <c r="AK439" s="448"/>
      <c r="AL439" s="594">
        <v>1173049</v>
      </c>
      <c r="AM439" s="594">
        <v>1144983</v>
      </c>
      <c r="AN439" s="630" t="e">
        <f>((T439/(T439))*AE439)</f>
        <v>#VALUE!</v>
      </c>
      <c r="AO439" s="535"/>
      <c r="AQ439" s="13"/>
      <c r="AR439" s="752"/>
      <c r="AS439" s="551" t="str">
        <f>IF(IFERROR(Реестр!$AI439*1000,"")=0,"",IFERROR(Реестр!$AI439*1000,""))</f>
        <v/>
      </c>
      <c r="AT439" s="5" t="str">
        <f>IF(IFERROR(Реестр!$AS439/80,"")=0,"",IFERROR(Реестр!$AS439/80,""))</f>
        <v/>
      </c>
      <c r="AU439" s="4">
        <f>IF(IFERROR(Y439*0.07,"")=0,"",IFERROR(Y439*0.07,""))</f>
        <v>4661.2608000000009</v>
      </c>
      <c r="AV439" s="4" t="str">
        <f>IF(IFERROR((AN439-AU439),"")=0,"",IFERROR((AN439-AU439),""))</f>
        <v/>
      </c>
      <c r="AX439" s="4">
        <f t="shared" si="36"/>
        <v>8204</v>
      </c>
      <c r="AY439" s="630">
        <f>((T439/(T439)*AX439))</f>
        <v>8204</v>
      </c>
      <c r="AZ439" s="4" t="str">
        <f t="shared" si="43"/>
        <v/>
      </c>
      <c r="BC439" s="4">
        <f>VLOOKUP(K439,'Справочные Данные'!$I$2:$J$262,2,0)</f>
        <v>71344</v>
      </c>
      <c r="BD439" s="4" t="str">
        <f>VLOOKUP(BC439,Z_SD_CUSTOMER!$A$2:$K$1599,10,0)</f>
        <v>54</v>
      </c>
      <c r="BE439" s="4" t="str">
        <f>VLOOKUP(BC439,Z_SD_CUSTOMER!$A$2:$L$1599,11,0)</f>
        <v>SIBERIAN</v>
      </c>
      <c r="BF439" s="4" t="str">
        <f>VLOOKUP(BC439,Z_SD_CUSTOMER!$A$2:$K$1599,11,0)</f>
        <v>SIBERIAN</v>
      </c>
      <c r="BI439" s="493"/>
    </row>
    <row r="440" spans="1:61" s="4" customFormat="1" hidden="1">
      <c r="A440" s="2">
        <v>44494</v>
      </c>
      <c r="C440" s="30"/>
      <c r="D440" s="564" t="s">
        <v>253</v>
      </c>
      <c r="E440" s="54"/>
      <c r="G440" s="49" t="s">
        <v>157</v>
      </c>
      <c r="H440" s="50" t="s">
        <v>158</v>
      </c>
      <c r="J440" s="127"/>
      <c r="K440" s="116" t="s">
        <v>559</v>
      </c>
      <c r="L440" s="493"/>
      <c r="M440" s="72">
        <v>44505</v>
      </c>
      <c r="N440" s="4" t="s">
        <v>132</v>
      </c>
      <c r="O440" s="4" t="s">
        <v>1098</v>
      </c>
      <c r="P440" s="72"/>
      <c r="S440" s="5">
        <v>5</v>
      </c>
      <c r="T440" s="5">
        <v>237</v>
      </c>
      <c r="U440" s="5"/>
      <c r="V440" s="19">
        <v>2007116</v>
      </c>
      <c r="W440" s="155">
        <v>201484179</v>
      </c>
      <c r="X440" s="23">
        <v>106830875</v>
      </c>
      <c r="Y440" s="23">
        <v>83178.240000000005</v>
      </c>
      <c r="AC440" s="4">
        <v>10752</v>
      </c>
      <c r="AE440" s="13" t="str">
        <f>IF((Реестр!$AA440+Реестр!$AB440+Реестр!$AD440)=0,"",(Реестр!$AA440+Реестр!$AB440+Реестр!$AD440))</f>
        <v/>
      </c>
      <c r="AG440" s="13"/>
      <c r="AH440" s="534"/>
      <c r="AI440" s="448"/>
      <c r="AJ440" s="10"/>
      <c r="AK440" s="448"/>
      <c r="AL440" s="594">
        <v>1173049</v>
      </c>
      <c r="AM440" s="594">
        <v>1144983</v>
      </c>
      <c r="AN440" s="630" t="e">
        <f>((T440/(T440))*AE440)</f>
        <v>#VALUE!</v>
      </c>
      <c r="AO440" s="535"/>
      <c r="AQ440" s="13"/>
      <c r="AR440" s="752"/>
      <c r="AS440" s="551" t="str">
        <f>IF(IFERROR(Реестр!$AI440*1000,"")=0,"",IFERROR(Реестр!$AI440*1000,""))</f>
        <v/>
      </c>
      <c r="AT440" s="5" t="str">
        <f>IF(IFERROR(Реестр!$AS440/80,"")=0,"",IFERROR(Реестр!$AS440/80,""))</f>
        <v/>
      </c>
      <c r="AU440" s="4">
        <f>IF(IFERROR(Y440*0.07,"")=0,"",IFERROR(Y440*0.07,""))</f>
        <v>5822.4768000000013</v>
      </c>
      <c r="AV440" s="4" t="str">
        <f>IF(IFERROR((AN440-AU440),"")=0,"",IFERROR((AN440-AU440),""))</f>
        <v/>
      </c>
      <c r="AX440" s="4">
        <f t="shared" si="36"/>
        <v>10752</v>
      </c>
      <c r="AY440" s="630">
        <f>((T440/(T440)*AX440))</f>
        <v>10752</v>
      </c>
      <c r="AZ440" s="4" t="str">
        <f t="shared" si="43"/>
        <v/>
      </c>
      <c r="BC440" s="4">
        <f>VLOOKUP(K440,'Справочные Данные'!$I$2:$J$262,2,0)</f>
        <v>71343</v>
      </c>
      <c r="BD440" s="4" t="str">
        <f>VLOOKUP(BC440,Z_SD_CUSTOMER!$A$2:$K$1599,10,0)</f>
        <v>72</v>
      </c>
      <c r="BE440" s="4" t="str">
        <f>VLOOKUP(BC440,Z_SD_CUSTOMER!$A$2:$L$1599,11,0)</f>
        <v>URAL</v>
      </c>
      <c r="BF440" s="4" t="str">
        <f>VLOOKUP(BC440,Z_SD_CUSTOMER!$A$2:$K$1599,11,0)</f>
        <v>URAL</v>
      </c>
      <c r="BI440" s="493"/>
    </row>
    <row r="441" spans="1:61" s="4" customFormat="1" hidden="1">
      <c r="A441" s="2">
        <v>44494</v>
      </c>
      <c r="C441" s="30"/>
      <c r="D441" s="564" t="s">
        <v>253</v>
      </c>
      <c r="E441" s="54"/>
      <c r="G441" s="49" t="s">
        <v>157</v>
      </c>
      <c r="H441" s="50" t="s">
        <v>158</v>
      </c>
      <c r="J441" s="127"/>
      <c r="K441" s="116" t="s">
        <v>495</v>
      </c>
      <c r="L441" s="493" t="s">
        <v>931</v>
      </c>
      <c r="M441" s="4" t="s">
        <v>932</v>
      </c>
      <c r="N441" s="4" t="s">
        <v>872</v>
      </c>
      <c r="S441" s="5">
        <v>3</v>
      </c>
      <c r="T441" s="5">
        <v>792</v>
      </c>
      <c r="U441" s="5"/>
      <c r="V441" s="19">
        <v>2007736</v>
      </c>
      <c r="W441" s="473">
        <v>201484207</v>
      </c>
      <c r="X441" s="19">
        <v>6431435319</v>
      </c>
      <c r="Y441" s="23">
        <v>190040.4</v>
      </c>
      <c r="AC441" s="4">
        <v>15298</v>
      </c>
      <c r="AE441" s="13" t="str">
        <f>IF((Реестр!$AA441+Реестр!$AB441+Реестр!$AD441)=0,"",(Реестр!$AA441+Реестр!$AB441+Реестр!$AD441))</f>
        <v/>
      </c>
      <c r="AG441" s="13"/>
      <c r="AH441" s="534"/>
      <c r="AI441" s="448"/>
      <c r="AJ441" s="10"/>
      <c r="AK441" s="448"/>
      <c r="AL441" s="594">
        <v>1173049</v>
      </c>
      <c r="AM441" s="594">
        <v>1144983</v>
      </c>
      <c r="AN441" s="630" t="e">
        <f>((T441/(T441))*AE441)</f>
        <v>#VALUE!</v>
      </c>
      <c r="AO441" s="535"/>
      <c r="AQ441" s="13"/>
      <c r="AR441" s="752"/>
      <c r="AS441" s="551"/>
      <c r="AT441" s="5"/>
      <c r="AX441" s="4">
        <f t="shared" si="36"/>
        <v>15298</v>
      </c>
      <c r="AY441" s="630">
        <f>((T441/(T441)*AX441))</f>
        <v>15298</v>
      </c>
      <c r="AZ441" s="4" t="str">
        <f t="shared" si="43"/>
        <v/>
      </c>
      <c r="BC441" s="4">
        <f>VLOOKUP(K441,'Справочные Данные'!$I$2:$J$262,2,0)</f>
        <v>70894</v>
      </c>
      <c r="BD441" s="4" t="str">
        <f>VLOOKUP(BC441,Z_SD_CUSTOMER!$A$2:$K$1599,10,0)</f>
        <v>54</v>
      </c>
      <c r="BE441" s="4" t="str">
        <f>VLOOKUP(BC441,Z_SD_CUSTOMER!$A$2:$L$1599,11,0)</f>
        <v>SIBERIAN</v>
      </c>
      <c r="BF441" s="4" t="str">
        <f>VLOOKUP(BC441,Z_SD_CUSTOMER!$A$2:$K$1599,11,0)</f>
        <v>SIBERIAN</v>
      </c>
      <c r="BI441" s="493"/>
    </row>
    <row r="442" spans="1:61" s="4" customFormat="1" hidden="1">
      <c r="A442" s="2">
        <v>44494</v>
      </c>
      <c r="C442" s="30"/>
      <c r="D442" s="564" t="s">
        <v>253</v>
      </c>
      <c r="E442" s="54"/>
      <c r="G442" s="49" t="s">
        <v>157</v>
      </c>
      <c r="H442" s="50" t="s">
        <v>158</v>
      </c>
      <c r="J442" s="127"/>
      <c r="K442" s="733" t="s">
        <v>1207</v>
      </c>
      <c r="L442" s="493"/>
      <c r="M442" s="72">
        <v>44502</v>
      </c>
      <c r="N442" s="90" t="s">
        <v>965</v>
      </c>
      <c r="S442" s="5">
        <v>2</v>
      </c>
      <c r="T442" s="5">
        <v>410</v>
      </c>
      <c r="U442" s="5"/>
      <c r="V442" s="19">
        <v>2007813</v>
      </c>
      <c r="W442" s="473">
        <v>201484382</v>
      </c>
      <c r="X442" s="19">
        <v>6431446661</v>
      </c>
      <c r="Y442" s="23">
        <v>100177.2</v>
      </c>
      <c r="AC442" s="4">
        <v>7790</v>
      </c>
      <c r="AE442" s="13" t="str">
        <f>IF((Реестр!$AA442+Реестр!$AB442+Реестр!$AD442)=0,"",(Реестр!$AA442+Реестр!$AB442+Реестр!$AD442))</f>
        <v/>
      </c>
      <c r="AG442" s="13"/>
      <c r="AH442" s="534"/>
      <c r="AI442" s="448"/>
      <c r="AJ442" s="10"/>
      <c r="AK442" s="448"/>
      <c r="AL442" s="594">
        <v>1173049</v>
      </c>
      <c r="AM442" s="594">
        <v>1144983</v>
      </c>
      <c r="AN442" s="630" t="e">
        <f>((T442/(T442))*AE442)</f>
        <v>#VALUE!</v>
      </c>
      <c r="AO442" s="535"/>
      <c r="AQ442" s="13"/>
      <c r="AR442" s="752"/>
      <c r="AS442" s="551"/>
      <c r="AT442" s="5"/>
      <c r="AX442" s="4">
        <f t="shared" si="36"/>
        <v>7790</v>
      </c>
      <c r="AY442" s="630">
        <f>((T442/(T442)*AX442))</f>
        <v>7790</v>
      </c>
      <c r="AZ442" s="4" t="str">
        <f t="shared" si="43"/>
        <v/>
      </c>
      <c r="BC442" s="4">
        <f>VLOOKUP(K442,'Справочные Данные'!$I$2:$J$262,2,0)</f>
        <v>71292</v>
      </c>
      <c r="BD442" s="4" t="str">
        <f>VLOOKUP(BC442,Z_SD_CUSTOMER!$A$2:$K$1599,10,0)</f>
        <v>62</v>
      </c>
      <c r="BE442" s="4" t="str">
        <f>VLOOKUP(BC442,Z_SD_CUSTOMER!$A$2:$L$1599,11,0)</f>
        <v>CENTRAL</v>
      </c>
      <c r="BF442" s="4" t="str">
        <f>VLOOKUP(BC442,Z_SD_CUSTOMER!$A$2:$K$1599,11,0)</f>
        <v>CENTRAL</v>
      </c>
      <c r="BI442" s="493"/>
    </row>
    <row r="443" spans="1:61" s="4" customFormat="1" hidden="1">
      <c r="A443" s="2">
        <v>44494</v>
      </c>
      <c r="B443" s="472" t="s">
        <v>59</v>
      </c>
      <c r="C443" s="30"/>
      <c r="D443" s="564" t="s">
        <v>253</v>
      </c>
      <c r="E443" s="54"/>
      <c r="G443" s="49" t="s">
        <v>157</v>
      </c>
      <c r="H443" s="50" t="s">
        <v>158</v>
      </c>
      <c r="J443" s="127"/>
      <c r="K443" s="116" t="s">
        <v>569</v>
      </c>
      <c r="L443" s="493" t="s">
        <v>905</v>
      </c>
      <c r="M443" s="72">
        <v>44501</v>
      </c>
      <c r="S443" s="5">
        <v>2</v>
      </c>
      <c r="T443" s="5">
        <v>884</v>
      </c>
      <c r="U443" s="5"/>
      <c r="V443" s="19">
        <v>2007455</v>
      </c>
      <c r="W443" s="602">
        <v>201484086</v>
      </c>
      <c r="Y443" s="23">
        <v>245705.28</v>
      </c>
      <c r="AC443" s="4">
        <v>9685</v>
      </c>
      <c r="AE443" s="13" t="str">
        <f>IF((Реестр!$AA443+Реестр!$AB443+Реестр!$AD443)=0,"",(Реестр!$AA443+Реестр!$AB443+Реестр!$AD443))</f>
        <v/>
      </c>
      <c r="AG443" s="13" t="e">
        <f>Реестр!$AE443-Реестр!$AF443</f>
        <v>#VALUE!</v>
      </c>
      <c r="AH443" s="534" t="str">
        <f>IFERROR((Реестр!$AE443/Реестр!$AF443)-100%, "")</f>
        <v/>
      </c>
      <c r="AI443" s="448" t="str">
        <f>IF(IFERROR(Реестр!$AN443/Реестр!$T443,"")=0,"",IFERROR(Реестр!$AN443/Реестр!$T443,""))</f>
        <v/>
      </c>
      <c r="AJ443" s="10"/>
      <c r="AK443" s="448" t="str">
        <f>IFERROR(Реестр!$AN443/Реестр!$U443,"")</f>
        <v/>
      </c>
      <c r="AL443" s="594">
        <v>1173049</v>
      </c>
      <c r="AM443" s="594">
        <v>1144983</v>
      </c>
      <c r="AN443" s="630" t="e">
        <f>((T443/(T444+T443+T445)*AE443))</f>
        <v>#VALUE!</v>
      </c>
      <c r="AO443" s="535" t="str">
        <f>IF(IFERROR(Реестр!$AN443/Реестр!$Y443,"")=0,"",IFERROR(Реестр!$AN443/Реестр!$Y443,""))</f>
        <v/>
      </c>
      <c r="AQ443" s="13"/>
      <c r="AR443" s="752"/>
      <c r="AS443" s="551" t="str">
        <f>IF(IFERROR(Реестр!$AI443*1000,"")=0,"",IFERROR(Реестр!$AI443*1000,""))</f>
        <v/>
      </c>
      <c r="AT443" s="5" t="str">
        <f>IF(IFERROR(Реестр!$AS443/80,"")=0,"",IFERROR(Реестр!$AS443/80,""))</f>
        <v/>
      </c>
      <c r="AU443" s="4">
        <f>IF(IFERROR(Y443*0.07,"")=0,"",IFERROR(Y443*0.07,""))</f>
        <v>17199.369600000002</v>
      </c>
      <c r="AV443" s="4" t="str">
        <f>IF(IFERROR((AN443-AU443),"")=0,"",IFERROR((AN443-AU443),""))</f>
        <v/>
      </c>
      <c r="AX443" s="4">
        <f t="shared" si="36"/>
        <v>9685</v>
      </c>
      <c r="AY443" s="630">
        <f>((T443/(T443+T444+T445)*AX443))</f>
        <v>8084.5514636449479</v>
      </c>
      <c r="AZ443" s="4" t="str">
        <f t="shared" si="43"/>
        <v/>
      </c>
      <c r="BC443" s="4">
        <f>VLOOKUP(K443,'Справочные Данные'!$I$2:$J$262,2,0)</f>
        <v>63442</v>
      </c>
      <c r="BD443" s="4" t="str">
        <f>VLOOKUP(BC443,Z_SD_CUSTOMER!$A$2:$K$1599,10,0)</f>
        <v>76</v>
      </c>
      <c r="BE443" s="4" t="str">
        <f>VLOOKUP(BC443,Z_SD_CUSTOMER!$A$2:$L$1599,11,0)</f>
        <v>VOLGA</v>
      </c>
      <c r="BF443" s="4" t="str">
        <f>VLOOKUP(BC443,Z_SD_CUSTOMER!$A$2:$K$1599,11,0)</f>
        <v>VOLGA</v>
      </c>
      <c r="BI443" s="493"/>
    </row>
    <row r="444" spans="1:61" s="4" customFormat="1" hidden="1">
      <c r="A444" s="2">
        <v>44494</v>
      </c>
      <c r="C444" s="30"/>
      <c r="D444" s="564" t="s">
        <v>253</v>
      </c>
      <c r="E444" s="54"/>
      <c r="G444" s="49" t="s">
        <v>157</v>
      </c>
      <c r="H444" s="50" t="s">
        <v>158</v>
      </c>
      <c r="J444" s="127"/>
      <c r="K444" s="116" t="s">
        <v>569</v>
      </c>
      <c r="L444" s="493" t="s">
        <v>905</v>
      </c>
      <c r="M444" s="72">
        <v>44501</v>
      </c>
      <c r="S444" s="5">
        <v>1</v>
      </c>
      <c r="T444" s="5">
        <v>101</v>
      </c>
      <c r="U444" s="5"/>
      <c r="V444" s="19">
        <v>2007462</v>
      </c>
      <c r="W444" s="602">
        <v>201484112</v>
      </c>
      <c r="Y444" s="23">
        <v>36767.040000000001</v>
      </c>
      <c r="AE444" s="13" t="str">
        <f>IF((Реестр!$AA444+Реестр!$AB444+Реестр!$AD444)=0,"",(Реестр!$AA444+Реестр!$AB444+Реестр!$AD444))</f>
        <v/>
      </c>
      <c r="AG444" s="13" t="e">
        <f>Реестр!$AE444-Реестр!$AF444</f>
        <v>#VALUE!</v>
      </c>
      <c r="AH444" s="534" t="str">
        <f>IFERROR((Реестр!$AE444/Реестр!$AF444)-100%, "")</f>
        <v/>
      </c>
      <c r="AI444" s="448" t="str">
        <f>IF(IFERROR(Реестр!$AN444/Реестр!$T444,"")=0,"",IFERROR(Реестр!$AN444/Реестр!$T444,""))</f>
        <v/>
      </c>
      <c r="AJ444" s="10"/>
      <c r="AK444" s="448" t="str">
        <f>IFERROR(Реестр!$AN444/Реестр!$U444,"")</f>
        <v/>
      </c>
      <c r="AL444" s="594">
        <v>1173049</v>
      </c>
      <c r="AM444" s="594">
        <v>1144983</v>
      </c>
      <c r="AN444" s="630" t="e">
        <f>((T444/(T443+T444+T445)*AE443))</f>
        <v>#VALUE!</v>
      </c>
      <c r="AO444" s="535" t="str">
        <f>IF(IFERROR(Реестр!$AN444/Реестр!$Y444,"")=0,"",IFERROR(Реестр!$AN444/Реестр!$Y444,""))</f>
        <v/>
      </c>
      <c r="AQ444" s="13"/>
      <c r="AR444" s="752"/>
      <c r="AS444" s="551" t="str">
        <f>IF(IFERROR(Реестр!$AI444*1000,"")=0,"",IFERROR(Реестр!$AI444*1000,""))</f>
        <v/>
      </c>
      <c r="AT444" s="5" t="str">
        <f>IF(IFERROR(Реестр!$AS444/80,"")=0,"",IFERROR(Реестр!$AS444/80,""))</f>
        <v/>
      </c>
      <c r="AU444" s="4">
        <f>IF(IFERROR(Y444*0.07,"")=0,"",IFERROR(Y444*0.07,""))</f>
        <v>2573.6928000000003</v>
      </c>
      <c r="AV444" s="4" t="str">
        <f>IF(IFERROR((AN444-AU444),"")=0,"",IFERROR((AN444-AU444),""))</f>
        <v/>
      </c>
      <c r="AX444" s="4" t="str">
        <f t="shared" si="36"/>
        <v/>
      </c>
      <c r="AY444" s="630">
        <f>((T444/(T443+T444+T445)*AX443))</f>
        <v>923.68744098205855</v>
      </c>
      <c r="AZ444" s="4" t="str">
        <f t="shared" si="43"/>
        <v/>
      </c>
      <c r="BC444" s="4">
        <f>VLOOKUP(K444,'Справочные Данные'!$I$2:$J$262,2,0)</f>
        <v>63442</v>
      </c>
      <c r="BD444" s="4" t="str">
        <f>VLOOKUP(BC444,Z_SD_CUSTOMER!$A$2:$K$1599,10,0)</f>
        <v>76</v>
      </c>
      <c r="BE444" s="4" t="str">
        <f>VLOOKUP(BC444,Z_SD_CUSTOMER!$A$2:$L$1599,11,0)</f>
        <v>VOLGA</v>
      </c>
      <c r="BF444" s="4" t="str">
        <f>VLOOKUP(BC444,Z_SD_CUSTOMER!$A$2:$K$1599,11,0)</f>
        <v>VOLGA</v>
      </c>
      <c r="BI444" s="493"/>
    </row>
    <row r="445" spans="1:61" s="4" customFormat="1" hidden="1">
      <c r="A445" s="2">
        <v>44494</v>
      </c>
      <c r="C445" s="30"/>
      <c r="D445" s="564" t="s">
        <v>253</v>
      </c>
      <c r="E445" s="54"/>
      <c r="G445" s="49" t="s">
        <v>157</v>
      </c>
      <c r="H445" s="50" t="s">
        <v>158</v>
      </c>
      <c r="J445" s="127"/>
      <c r="K445" s="116" t="s">
        <v>569</v>
      </c>
      <c r="L445" s="493" t="s">
        <v>905</v>
      </c>
      <c r="M445" s="72">
        <v>44501</v>
      </c>
      <c r="O445" s="4" t="s">
        <v>1080</v>
      </c>
      <c r="S445" s="5">
        <v>1</v>
      </c>
      <c r="T445" s="5">
        <v>74</v>
      </c>
      <c r="U445" s="5"/>
      <c r="V445" s="19">
        <v>2008287</v>
      </c>
      <c r="W445" s="602">
        <v>201485148</v>
      </c>
      <c r="Y445" s="23">
        <v>21404.639999999999</v>
      </c>
      <c r="AE445" s="13" t="str">
        <f>IF((Реестр!$AA445+Реестр!$AB445+Реестр!$AD445)=0,"",(Реестр!$AA445+Реестр!$AB445+Реестр!$AD445))</f>
        <v/>
      </c>
      <c r="AG445" s="13"/>
      <c r="AH445" s="534"/>
      <c r="AI445" s="448"/>
      <c r="AJ445" s="10"/>
      <c r="AK445" s="448"/>
      <c r="AL445" s="594">
        <v>1173049</v>
      </c>
      <c r="AM445" s="594">
        <v>1144983</v>
      </c>
      <c r="AN445" s="630" t="e">
        <f>((T445/(T444+T445+T443)*AE443))</f>
        <v>#VALUE!</v>
      </c>
      <c r="AO445" s="535"/>
      <c r="AQ445" s="13"/>
      <c r="AR445" s="752"/>
      <c r="AS445" s="551"/>
      <c r="AT445" s="5"/>
      <c r="AX445" s="4" t="str">
        <f t="shared" si="36"/>
        <v/>
      </c>
      <c r="AY445" s="630">
        <f>((T445/(T443+T444+T445)*AX443))</f>
        <v>676.76109537299328</v>
      </c>
      <c r="AZ445" s="4" t="str">
        <f t="shared" si="43"/>
        <v/>
      </c>
      <c r="BC445" s="4">
        <f>VLOOKUP(K445,'Справочные Данные'!$I$2:$J$262,2,0)</f>
        <v>63442</v>
      </c>
      <c r="BD445" s="4" t="str">
        <f>VLOOKUP(BC445,Z_SD_CUSTOMER!$A$2:$K$1599,10,0)</f>
        <v>76</v>
      </c>
      <c r="BE445" s="4" t="str">
        <f>VLOOKUP(BC445,Z_SD_CUSTOMER!$A$2:$L$1599,11,0)</f>
        <v>VOLGA</v>
      </c>
      <c r="BF445" s="4" t="str">
        <f>VLOOKUP(BC445,Z_SD_CUSTOMER!$A$2:$K$1599,11,0)</f>
        <v>VOLGA</v>
      </c>
      <c r="BI445" s="493"/>
    </row>
    <row r="446" spans="1:61" s="78" customFormat="1" ht="346.5" hidden="1">
      <c r="A446" s="2">
        <v>44494</v>
      </c>
      <c r="B446" s="472" t="s">
        <v>54</v>
      </c>
      <c r="C446" s="30" t="s">
        <v>1094</v>
      </c>
      <c r="D446" s="563" t="s">
        <v>257</v>
      </c>
      <c r="E446" s="54"/>
      <c r="F446" s="712" t="s">
        <v>1093</v>
      </c>
      <c r="G446" s="712" t="s">
        <v>1090</v>
      </c>
      <c r="H446" s="712" t="s">
        <v>1092</v>
      </c>
      <c r="I446" s="711">
        <v>120704578026</v>
      </c>
      <c r="J446" s="712" t="s">
        <v>1091</v>
      </c>
      <c r="K446" s="119" t="s">
        <v>605</v>
      </c>
      <c r="L446" s="502"/>
      <c r="O446" s="78" t="s">
        <v>234</v>
      </c>
      <c r="P446" s="154">
        <v>44495</v>
      </c>
      <c r="S446" s="4">
        <v>13</v>
      </c>
      <c r="T446" s="4">
        <v>5572</v>
      </c>
      <c r="U446" s="5"/>
      <c r="V446" s="19">
        <v>2007692</v>
      </c>
      <c r="W446" s="602">
        <v>201484166</v>
      </c>
      <c r="X446" s="4"/>
      <c r="Y446" s="23">
        <v>1560038.3999999999</v>
      </c>
      <c r="Z446" s="4"/>
      <c r="AA446" s="4">
        <v>24576</v>
      </c>
      <c r="AB446" s="4"/>
      <c r="AC446" s="4"/>
      <c r="AD446" s="4"/>
      <c r="AE446" s="13">
        <f>IF((Реестр!$AA446+Реестр!$AB446+Реестр!$AD446)=0,"",(Реестр!$AA446+Реестр!$AB446+Реестр!$AD446))</f>
        <v>24576</v>
      </c>
      <c r="AF446" s="4">
        <v>24576</v>
      </c>
      <c r="AG446" s="13">
        <f>Реестр!$AE446-Реестр!$AF446</f>
        <v>0</v>
      </c>
      <c r="AH446" s="534"/>
      <c r="AI446" s="448"/>
      <c r="AJ446" s="10"/>
      <c r="AK446" s="448"/>
      <c r="AL446" s="594">
        <v>1173590</v>
      </c>
      <c r="AM446" s="594">
        <v>1143984</v>
      </c>
      <c r="AN446" s="630">
        <f>((T446/(T446))*AE446)</f>
        <v>24576</v>
      </c>
      <c r="AO446" s="535"/>
      <c r="AP446" s="4"/>
      <c r="AQ446" s="13"/>
      <c r="AR446" s="752"/>
      <c r="AS446" s="551"/>
      <c r="AT446" s="5"/>
      <c r="AU446" s="4">
        <f>IF(IFERROR(Y446*0.07,"")=0,"",IFERROR(Y446*0.07,""))</f>
        <v>109202.68800000001</v>
      </c>
      <c r="AV446" s="4">
        <f>IF(IFERROR((AN446-AU446),"")=0,"",IFERROR((AN446-AU446),""))</f>
        <v>-84626.688000000009</v>
      </c>
      <c r="AW446" s="4"/>
      <c r="AX446" s="4" t="str">
        <f t="shared" si="36"/>
        <v/>
      </c>
      <c r="AY446" s="4"/>
      <c r="AZ446" s="4">
        <f t="shared" si="43"/>
        <v>24576</v>
      </c>
      <c r="BA446" s="4"/>
      <c r="BB446" s="4"/>
      <c r="BC446" s="4">
        <f>VLOOKUP(K446,'Справочные Данные'!$I$2:$J$262,2,0)</f>
        <v>70675</v>
      </c>
      <c r="BD446" s="4" t="str">
        <f>VLOOKUP(BC446,Z_SD_CUSTOMER!$A$2:$K$1599,10,0)</f>
        <v>16</v>
      </c>
      <c r="BE446" s="4" t="str">
        <f>VLOOKUP(BC446,Z_SD_CUSTOMER!$A$2:$L$1599,11,0)</f>
        <v>VOLGA</v>
      </c>
      <c r="BF446" s="4" t="str">
        <f>VLOOKUP(BC446,Z_SD_CUSTOMER!$A$2:$K$1599,11,0)</f>
        <v>VOLGA</v>
      </c>
      <c r="BG446" s="4"/>
      <c r="BH446" s="4"/>
      <c r="BI446" s="502"/>
    </row>
    <row r="447" spans="1:61" s="4" customFormat="1" ht="225" hidden="1">
      <c r="A447" s="2">
        <v>44494</v>
      </c>
      <c r="B447" s="472" t="s">
        <v>57</v>
      </c>
      <c r="C447" s="30" t="s">
        <v>1116</v>
      </c>
      <c r="D447" s="563" t="s">
        <v>425</v>
      </c>
      <c r="E447" s="54"/>
      <c r="G447" s="605" t="s">
        <v>1117</v>
      </c>
      <c r="H447" s="605" t="s">
        <v>776</v>
      </c>
      <c r="I447" s="605" t="s">
        <v>777</v>
      </c>
      <c r="J447" s="605" t="s">
        <v>778</v>
      </c>
      <c r="K447" s="119" t="s">
        <v>552</v>
      </c>
      <c r="L447" s="493"/>
      <c r="O447" s="4" t="s">
        <v>934</v>
      </c>
      <c r="P447" s="72">
        <v>44495</v>
      </c>
      <c r="Q447" s="4" t="s">
        <v>50</v>
      </c>
      <c r="S447" s="4">
        <v>1</v>
      </c>
      <c r="T447" s="4">
        <v>470</v>
      </c>
      <c r="U447" s="5"/>
      <c r="V447" s="19">
        <v>2007769</v>
      </c>
      <c r="W447" s="602">
        <v>201484655</v>
      </c>
      <c r="X447" s="19">
        <v>2142094887874</v>
      </c>
      <c r="Y447" s="23">
        <v>128568</v>
      </c>
      <c r="AA447" s="4">
        <v>15200</v>
      </c>
      <c r="AB447" s="4">
        <v>1700</v>
      </c>
      <c r="AE447" s="13">
        <f>IF((Реестр!$AA447+Реестр!$AB447+Реестр!$AD447)=0,"",(Реестр!$AA447+Реестр!$AB447+Реестр!$AD447))</f>
        <v>16900</v>
      </c>
      <c r="AF447" s="4">
        <v>16900</v>
      </c>
      <c r="AG447" s="13"/>
      <c r="AH447" s="534"/>
      <c r="AI447" s="448"/>
      <c r="AJ447" s="10"/>
      <c r="AK447" s="448"/>
      <c r="AL447" s="594">
        <v>1173591</v>
      </c>
      <c r="AM447" s="594">
        <v>1143985</v>
      </c>
      <c r="AN447" s="630">
        <f>((T447/(T448+T447+T449)*AE447))</f>
        <v>8072.1544715447153</v>
      </c>
      <c r="AO447" s="535"/>
      <c r="AQ447" s="13"/>
      <c r="AR447" s="752"/>
      <c r="AS447" s="551"/>
      <c r="AT447" s="5"/>
      <c r="AX447" s="4" t="str">
        <f t="shared" si="36"/>
        <v/>
      </c>
      <c r="AZ447" s="4">
        <f t="shared" si="43"/>
        <v>8072.1544715447153</v>
      </c>
      <c r="BC447" s="4">
        <f>VLOOKUP(K447,'Справочные Данные'!$I$2:$J$262,2,0)</f>
        <v>71742</v>
      </c>
      <c r="BD447" s="4" t="str">
        <f>VLOOKUP(BC447,Z_SD_CUSTOMER!$A$2:$K$1599,10,0)</f>
        <v>50</v>
      </c>
      <c r="BE447" s="4" t="str">
        <f>VLOOKUP(BC447,Z_SD_CUSTOMER!$A$2:$L$1599,11,0)</f>
        <v>CENTRAL</v>
      </c>
      <c r="BF447" s="4" t="str">
        <f>VLOOKUP(BC447,Z_SD_CUSTOMER!$A$2:$K$1599,11,0)</f>
        <v>CENTRAL</v>
      </c>
      <c r="BI447" s="493"/>
    </row>
    <row r="448" spans="1:61" s="4" customFormat="1" ht="60" hidden="1">
      <c r="A448" s="2">
        <v>44494</v>
      </c>
      <c r="C448" s="30"/>
      <c r="D448" s="563" t="s">
        <v>425</v>
      </c>
      <c r="E448" s="54"/>
      <c r="G448" s="605" t="s">
        <v>1117</v>
      </c>
      <c r="H448" s="605" t="s">
        <v>776</v>
      </c>
      <c r="I448" s="605" t="s">
        <v>777</v>
      </c>
      <c r="J448" s="127"/>
      <c r="K448" s="119" t="s">
        <v>552</v>
      </c>
      <c r="L448" s="493"/>
      <c r="P448" s="72"/>
      <c r="S448" s="4">
        <v>1</v>
      </c>
      <c r="T448" s="4">
        <v>113</v>
      </c>
      <c r="U448" s="5"/>
      <c r="V448" s="19">
        <v>2007766</v>
      </c>
      <c r="W448" s="602">
        <v>201484656</v>
      </c>
      <c r="X448" s="19">
        <v>2142094887871</v>
      </c>
      <c r="Y448" s="23">
        <v>27773.279999999999</v>
      </c>
      <c r="AE448" s="13" t="str">
        <f>IF((Реестр!$AA448+Реестр!$AB448+Реестр!$AD448)=0,"",(Реестр!$AA448+Реестр!$AB448+Реестр!$AD448))</f>
        <v/>
      </c>
      <c r="AG448" s="13"/>
      <c r="AH448" s="534"/>
      <c r="AI448" s="448"/>
      <c r="AJ448" s="10"/>
      <c r="AK448" s="448"/>
      <c r="AL448" s="594">
        <v>1173591</v>
      </c>
      <c r="AM448" s="594">
        <v>1143985</v>
      </c>
      <c r="AN448" s="630">
        <f>((T448/(T447+T448+T449)*AE447))</f>
        <v>1940.7520325203252</v>
      </c>
      <c r="AO448" s="535"/>
      <c r="AQ448" s="13"/>
      <c r="AR448" s="752"/>
      <c r="AS448" s="551"/>
      <c r="AT448" s="5"/>
      <c r="AX448" s="4" t="str">
        <f t="shared" si="36"/>
        <v/>
      </c>
      <c r="AZ448" s="4">
        <f t="shared" si="43"/>
        <v>1940.7520325203252</v>
      </c>
      <c r="BC448" s="4">
        <f>VLOOKUP(K448,'Справочные Данные'!$I$2:$J$262,2,0)</f>
        <v>71742</v>
      </c>
      <c r="BD448" s="4" t="str">
        <f>VLOOKUP(BC448,Z_SD_CUSTOMER!$A$2:$K$1599,10,0)</f>
        <v>50</v>
      </c>
      <c r="BE448" s="4" t="str">
        <f>VLOOKUP(BC448,Z_SD_CUSTOMER!$A$2:$L$1599,11,0)</f>
        <v>CENTRAL</v>
      </c>
      <c r="BF448" s="4" t="str">
        <f>VLOOKUP(BC448,Z_SD_CUSTOMER!$A$2:$K$1599,11,0)</f>
        <v>CENTRAL</v>
      </c>
      <c r="BI448" s="493"/>
    </row>
    <row r="449" spans="1:14770" s="4" customFormat="1" ht="60" hidden="1">
      <c r="A449" s="2">
        <v>44494</v>
      </c>
      <c r="C449" s="30"/>
      <c r="D449" s="563" t="s">
        <v>425</v>
      </c>
      <c r="E449" s="54"/>
      <c r="G449" s="605" t="s">
        <v>1117</v>
      </c>
      <c r="H449" s="605" t="s">
        <v>776</v>
      </c>
      <c r="I449" s="605" t="s">
        <v>777</v>
      </c>
      <c r="J449" s="127"/>
      <c r="K449" s="119" t="s">
        <v>573</v>
      </c>
      <c r="L449" s="493"/>
      <c r="O449" s="4" t="s">
        <v>101</v>
      </c>
      <c r="P449" s="72">
        <v>44495</v>
      </c>
      <c r="S449" s="4">
        <v>1</v>
      </c>
      <c r="T449" s="4">
        <v>401</v>
      </c>
      <c r="U449" s="5"/>
      <c r="V449" s="19">
        <v>2007997</v>
      </c>
      <c r="W449" s="602">
        <v>201484662</v>
      </c>
      <c r="X449" s="23"/>
      <c r="Y449" s="23">
        <v>94475.839999999997</v>
      </c>
      <c r="AE449" s="13" t="str">
        <f>IF((Реестр!$AA449+Реестр!$AB449+Реестр!$AD449)=0,"",(Реестр!$AA449+Реестр!$AB449+Реестр!$AD449))</f>
        <v/>
      </c>
      <c r="AG449" s="13"/>
      <c r="AH449" s="534"/>
      <c r="AI449" s="448"/>
      <c r="AJ449" s="10"/>
      <c r="AK449" s="448"/>
      <c r="AL449" s="594">
        <v>1173591</v>
      </c>
      <c r="AM449" s="594">
        <v>1143985</v>
      </c>
      <c r="AN449" s="630">
        <f>((T449/(T448+T449+T447)*AE447))</f>
        <v>6887.0934959349597</v>
      </c>
      <c r="AO449" s="535"/>
      <c r="AQ449" s="13"/>
      <c r="AR449" s="752"/>
      <c r="AS449" s="551"/>
      <c r="AT449" s="5"/>
      <c r="AX449" s="4" t="str">
        <f t="shared" si="36"/>
        <v/>
      </c>
      <c r="AZ449" s="4">
        <f t="shared" si="43"/>
        <v>6887.0934959349597</v>
      </c>
      <c r="BC449" s="4">
        <f>VLOOKUP(K449,'Справочные Данные'!$I$2:$J$262,2,0)</f>
        <v>63742</v>
      </c>
      <c r="BD449" s="4" t="str">
        <f>VLOOKUP(BC449,Z_SD_CUSTOMER!$A$2:$K$1599,10,0)</f>
        <v>50</v>
      </c>
      <c r="BE449" s="4" t="str">
        <f>VLOOKUP(BC449,Z_SD_CUSTOMER!$A$2:$L$1599,11,0)</f>
        <v>CENTRAL</v>
      </c>
      <c r="BF449" s="4" t="str">
        <f>VLOOKUP(BC449,Z_SD_CUSTOMER!$A$2:$K$1599,11,0)</f>
        <v>CENTRAL</v>
      </c>
      <c r="BI449" s="493"/>
    </row>
    <row r="450" spans="1:14770" hidden="1">
      <c r="A450" s="2">
        <v>44494</v>
      </c>
      <c r="B450" s="472" t="s">
        <v>56</v>
      </c>
      <c r="D450" s="563" t="s">
        <v>257</v>
      </c>
      <c r="F450" s="731" t="s">
        <v>142</v>
      </c>
      <c r="G450" s="2" t="s">
        <v>336</v>
      </c>
      <c r="H450" s="4" t="s">
        <v>1088</v>
      </c>
      <c r="K450" s="120" t="s">
        <v>532</v>
      </c>
      <c r="L450" s="99"/>
      <c r="M450" s="82"/>
      <c r="N450" s="82"/>
      <c r="O450" s="82" t="s">
        <v>145</v>
      </c>
      <c r="P450" s="88">
        <v>44495</v>
      </c>
      <c r="Q450" s="82" t="s">
        <v>132</v>
      </c>
      <c r="R450" s="82"/>
      <c r="S450" s="4">
        <v>1</v>
      </c>
      <c r="T450" s="4">
        <v>22</v>
      </c>
      <c r="U450" s="5"/>
      <c r="V450" s="23">
        <v>2007773</v>
      </c>
      <c r="W450" s="602">
        <v>201484651</v>
      </c>
      <c r="X450" s="19"/>
      <c r="Y450" s="23">
        <v>4020</v>
      </c>
      <c r="AA450" s="4">
        <v>4550</v>
      </c>
      <c r="AE450" s="13">
        <f>IF((Реестр!$AA450+Реестр!$AB450+Реестр!$AD450)=0,"",(Реестр!$AA450+Реестр!$AB450+Реестр!$AD450))</f>
        <v>4550</v>
      </c>
      <c r="AF450" s="4">
        <v>4550</v>
      </c>
      <c r="AG450" s="13"/>
      <c r="AH450" s="534"/>
      <c r="AI450" s="448"/>
      <c r="AJ450" s="10"/>
      <c r="AK450" s="448"/>
      <c r="AL450" s="594">
        <v>1173592</v>
      </c>
      <c r="AM450" s="594">
        <v>1143986</v>
      </c>
      <c r="AN450" s="630">
        <f>((T450/(T451+T450)*AE450))</f>
        <v>154</v>
      </c>
      <c r="AO450" s="535"/>
      <c r="AQ450" s="13"/>
      <c r="AR450" s="752"/>
      <c r="AS450" s="551"/>
      <c r="AT450" s="5"/>
      <c r="AU450" s="4"/>
      <c r="AV450" s="4"/>
      <c r="AW450" s="4"/>
      <c r="AX450" s="4" t="str">
        <f t="shared" ref="AX450:AX483" si="44">IF(IFERROR(AC450+AW450,"")=0,"",IFERROR(AC450+AW450,""))</f>
        <v/>
      </c>
      <c r="AY450" s="4"/>
      <c r="AZ450" s="4">
        <f t="shared" si="43"/>
        <v>154</v>
      </c>
      <c r="BA450" s="4"/>
      <c r="BB450" s="4"/>
      <c r="BC450" s="4">
        <f>VLOOKUP(K450,'Справочные Данные'!$I$2:$J$262,2,0)</f>
        <v>80378</v>
      </c>
      <c r="BD450" s="4" t="str">
        <f>VLOOKUP(BC450,Z_SD_CUSTOMER!$A$2:$K$1599,10,0)</f>
        <v>52</v>
      </c>
      <c r="BE450" s="4" t="str">
        <f>VLOOKUP(BC450,Z_SD_CUSTOMER!$A$2:$L$1599,11,0)</f>
        <v>VOLGA</v>
      </c>
      <c r="BF450" s="4" t="str">
        <f>VLOOKUP(BC450,Z_SD_CUSTOMER!$A$2:$K$1599,11,0)</f>
        <v>VOLGA</v>
      </c>
      <c r="BG450" s="4"/>
      <c r="BH450" s="4"/>
    </row>
    <row r="451" spans="1:14770" hidden="1">
      <c r="A451" s="2">
        <v>44494</v>
      </c>
      <c r="B451" s="472"/>
      <c r="D451" s="563" t="s">
        <v>257</v>
      </c>
      <c r="F451" s="731" t="s">
        <v>142</v>
      </c>
      <c r="G451" s="2" t="s">
        <v>336</v>
      </c>
      <c r="H451" s="4" t="s">
        <v>1088</v>
      </c>
      <c r="K451" s="120" t="s">
        <v>532</v>
      </c>
      <c r="L451" s="493"/>
      <c r="P451" s="72"/>
      <c r="S451" s="5">
        <v>2</v>
      </c>
      <c r="T451" s="5">
        <v>628</v>
      </c>
      <c r="U451" s="5"/>
      <c r="V451" s="19">
        <v>2007771</v>
      </c>
      <c r="W451" s="600">
        <v>201484650</v>
      </c>
      <c r="Y451" s="23">
        <v>187053.96</v>
      </c>
      <c r="AE451" s="13" t="str">
        <f>IF((Реестр!$AA451+Реестр!$AB451+Реестр!$AD451)=0,"",(Реестр!$AA451+Реестр!$AB451+Реестр!$AD451))</f>
        <v/>
      </c>
      <c r="AG451" s="13"/>
      <c r="AH451" s="534"/>
      <c r="AI451" s="448"/>
      <c r="AJ451" s="10"/>
      <c r="AK451" s="448"/>
      <c r="AL451" s="594">
        <v>1173592</v>
      </c>
      <c r="AM451" s="594">
        <v>1143986</v>
      </c>
      <c r="AN451" s="630">
        <f>((T451/(T450+T451)*AE450))</f>
        <v>4396</v>
      </c>
      <c r="AO451" s="535"/>
      <c r="AQ451" s="13"/>
      <c r="AR451" s="752"/>
      <c r="AS451" s="551"/>
      <c r="AT451" s="5"/>
      <c r="AU451" s="4"/>
      <c r="AV451" s="4"/>
      <c r="AW451" s="4"/>
      <c r="AX451" s="4" t="str">
        <f t="shared" si="44"/>
        <v/>
      </c>
      <c r="AY451" s="4"/>
      <c r="AZ451" s="4">
        <f t="shared" si="43"/>
        <v>4396</v>
      </c>
      <c r="BA451" s="4"/>
      <c r="BB451" s="4"/>
      <c r="BC451" s="4">
        <f>VLOOKUP(K451,'Справочные Данные'!$I$2:$J$262,2,0)</f>
        <v>80378</v>
      </c>
      <c r="BD451" s="4" t="str">
        <f>VLOOKUP(BC451,Z_SD_CUSTOMER!$A$2:$K$1599,10,0)</f>
        <v>52</v>
      </c>
      <c r="BE451" s="4" t="str">
        <f>VLOOKUP(BC451,Z_SD_CUSTOMER!$A$2:$L$1599,11,0)</f>
        <v>VOLGA</v>
      </c>
      <c r="BF451" s="4" t="str">
        <f>VLOOKUP(BC451,Z_SD_CUSTOMER!$A$2:$K$1599,11,0)</f>
        <v>VOLGA</v>
      </c>
      <c r="BG451" s="4"/>
      <c r="BH451" s="4"/>
    </row>
    <row r="452" spans="1:14770" ht="187.5" hidden="1">
      <c r="A452" s="2">
        <v>44494</v>
      </c>
      <c r="B452" s="472" t="s">
        <v>60</v>
      </c>
      <c r="C452" s="30" t="s">
        <v>1119</v>
      </c>
      <c r="D452" s="566" t="s">
        <v>999</v>
      </c>
      <c r="F452" s="4" t="s">
        <v>1118</v>
      </c>
      <c r="G452" s="734" t="s">
        <v>1109</v>
      </c>
      <c r="H452" s="472" t="s">
        <v>1107</v>
      </c>
      <c r="J452" s="735" t="s">
        <v>1108</v>
      </c>
      <c r="K452" s="121" t="s">
        <v>600</v>
      </c>
      <c r="L452" s="493" t="s">
        <v>903</v>
      </c>
      <c r="S452" s="5">
        <f>6+2</f>
        <v>8</v>
      </c>
      <c r="T452" s="5">
        <f>2582+670</f>
        <v>3252</v>
      </c>
      <c r="U452" s="5"/>
      <c r="V452" s="19">
        <v>2007396</v>
      </c>
      <c r="W452" s="4">
        <v>201483990</v>
      </c>
      <c r="Y452" s="23">
        <f>607297.08 +149462</f>
        <v>756759.08</v>
      </c>
      <c r="AD452" s="733">
        <v>108718.75</v>
      </c>
      <c r="AE452" s="13">
        <f>IF((Реестр!$AA452+Реестр!$AB452+Реестр!$AD452)=0,"",(Реестр!$AA452+Реестр!$AB452+Реестр!$AD452))</f>
        <v>108718.75</v>
      </c>
      <c r="AF452" s="13">
        <f>IF((Реестр!$AA452+Реестр!$AB452+Реестр!$AD452)=0,"",(Реестр!$AA452+Реестр!$AB452+Реестр!$AD452))</f>
        <v>108718.75</v>
      </c>
      <c r="AG452" s="13">
        <f>Реестр!$AE452-Реестр!$AF452</f>
        <v>0</v>
      </c>
      <c r="AH452" s="534">
        <f>IFERROR((Реестр!$AE452/Реестр!$AF452)-100%, "")</f>
        <v>0</v>
      </c>
      <c r="AI452" s="448">
        <f>IF(IFERROR(Реестр!$AN452/Реестр!$T452,"")=0,"",IFERROR(Реестр!$AN452/Реестр!$T452,""))</f>
        <v>27.869456549602663</v>
      </c>
      <c r="AJ452" s="10"/>
      <c r="AK452" s="448" t="str">
        <f>IFERROR(Реестр!$AN452/Реестр!$U452,"")</f>
        <v/>
      </c>
      <c r="AL452" s="594">
        <v>1173593</v>
      </c>
      <c r="AM452" s="594">
        <v>1144987</v>
      </c>
      <c r="AN452" s="630">
        <f>((T452/(T453+T452)*AE452))</f>
        <v>90631.472699307866</v>
      </c>
      <c r="AO452" s="535">
        <f>IF(IFERROR(Реестр!$AN452/Реестр!$Y452,"")=0,"",IFERROR(Реестр!$AN452/Реестр!$Y452,""))</f>
        <v>0.11976264982417902</v>
      </c>
      <c r="AQ452" s="13"/>
      <c r="AR452" s="752"/>
      <c r="AS452" s="551">
        <f>IF(IFERROR(Реестр!$AI452*1000,"")=0,"",IFERROR(Реестр!$AI452*1000,""))</f>
        <v>27869.456549602663</v>
      </c>
      <c r="AT452" s="5">
        <f>IF(IFERROR(Реестр!$AS452/80,"")=0,"",IFERROR(Реестр!$AS452/80,""))</f>
        <v>348.3682068700333</v>
      </c>
      <c r="AU452" s="4">
        <f>IF(IFERROR(Y452*0.07,"")=0,"",IFERROR(Y452*0.07,""))</f>
        <v>52973.135600000001</v>
      </c>
      <c r="AV452" s="4">
        <f>IF(IFERROR((AN452-AU452),"")=0,"",IFERROR((AN452-AU452),""))</f>
        <v>37658.337099307864</v>
      </c>
      <c r="AW452" s="4"/>
      <c r="AX452" s="4" t="str">
        <f t="shared" si="44"/>
        <v/>
      </c>
      <c r="AY452" s="4"/>
      <c r="AZ452" s="4">
        <f t="shared" si="43"/>
        <v>90631.472699307866</v>
      </c>
      <c r="BA452" s="4"/>
      <c r="BB452" s="4"/>
      <c r="BC452" s="4">
        <f>VLOOKUP(K452,'Справочные Данные'!$I$2:$J$262,2,0)</f>
        <v>70223</v>
      </c>
      <c r="BD452" s="4" t="str">
        <f>VLOOKUP(BC452,Z_SD_CUSTOMER!$A$2:$K$1599,10,0)</f>
        <v>41</v>
      </c>
      <c r="BE452" s="4" t="str">
        <f>VLOOKUP(BC452,Z_SD_CUSTOMER!$A$2:$L$1599,11,0)</f>
        <v>FAR EAST</v>
      </c>
      <c r="BF452" s="4" t="str">
        <f>VLOOKUP(BC452,Z_SD_CUSTOMER!$A$2:$K$1599,11,0)</f>
        <v>FAR EAST</v>
      </c>
      <c r="BG452" s="4">
        <v>1248</v>
      </c>
      <c r="BH452" s="4"/>
    </row>
    <row r="453" spans="1:14770" ht="93.75" hidden="1">
      <c r="A453" s="2">
        <v>44494</v>
      </c>
      <c r="D453" s="566" t="s">
        <v>999</v>
      </c>
      <c r="F453" s="4"/>
      <c r="G453" s="734" t="s">
        <v>1109</v>
      </c>
      <c r="H453" s="472" t="s">
        <v>1107</v>
      </c>
      <c r="K453" s="121" t="s">
        <v>600</v>
      </c>
      <c r="L453" s="493"/>
      <c r="S453" s="5">
        <v>2</v>
      </c>
      <c r="T453" s="5">
        <v>649</v>
      </c>
      <c r="U453" s="5"/>
      <c r="V453" s="19">
        <v>2007805</v>
      </c>
      <c r="W453" s="473">
        <v>201484358</v>
      </c>
      <c r="Y453" s="23">
        <v>149462.22</v>
      </c>
      <c r="AE453" s="13" t="str">
        <f>IF((Реестр!$AA453+Реестр!$AB453+Реестр!$AD453)=0,"",(Реестр!$AA453+Реестр!$AB453+Реестр!$AD453))</f>
        <v/>
      </c>
      <c r="AG453" s="13"/>
      <c r="AH453" s="534"/>
      <c r="AI453" s="448"/>
      <c r="AJ453" s="10"/>
      <c r="AK453" s="448"/>
      <c r="AL453" s="594">
        <v>1173593</v>
      </c>
      <c r="AM453" s="594">
        <v>1144987</v>
      </c>
      <c r="AN453" s="630">
        <f>((T453/(T452+T453)*AE452))</f>
        <v>18087.277300692131</v>
      </c>
      <c r="AO453" s="535"/>
      <c r="AQ453" s="13"/>
      <c r="AR453" s="752"/>
      <c r="AS453" s="551"/>
      <c r="AT453" s="5"/>
      <c r="AU453" s="4"/>
      <c r="AV453" s="4"/>
      <c r="AW453" s="4"/>
      <c r="AX453" s="4" t="str">
        <f t="shared" si="44"/>
        <v/>
      </c>
      <c r="AY453" s="4"/>
      <c r="AZ453" s="4">
        <f t="shared" si="43"/>
        <v>18087.277300692131</v>
      </c>
      <c r="BA453" s="4"/>
      <c r="BB453" s="4"/>
      <c r="BC453" s="4">
        <f>VLOOKUP(K453,'Справочные Данные'!$I$2:$J$262,2,0)</f>
        <v>70223</v>
      </c>
      <c r="BD453" s="4" t="str">
        <f>VLOOKUP(BC453,Z_SD_CUSTOMER!$A$2:$K$1599,10,0)</f>
        <v>41</v>
      </c>
      <c r="BE453" s="4" t="str">
        <f>VLOOKUP(BC453,Z_SD_CUSTOMER!$A$2:$L$1599,11,0)</f>
        <v>FAR EAST</v>
      </c>
      <c r="BF453" s="4" t="str">
        <f>VLOOKUP(BC453,Z_SD_CUSTOMER!$A$2:$K$1599,11,0)</f>
        <v>FAR EAST</v>
      </c>
      <c r="BG453" s="4">
        <v>1248</v>
      </c>
      <c r="BH453" s="4"/>
    </row>
    <row r="454" spans="1:14770" s="4" customFormat="1" ht="409.6" hidden="1">
      <c r="A454" s="2">
        <v>44494</v>
      </c>
      <c r="B454" s="472" t="s">
        <v>61</v>
      </c>
      <c r="C454" s="30"/>
      <c r="D454" s="563" t="s">
        <v>257</v>
      </c>
      <c r="E454" s="54" t="s">
        <v>723</v>
      </c>
      <c r="F454" s="712" t="s">
        <v>1124</v>
      </c>
      <c r="G454" s="712" t="s">
        <v>1123</v>
      </c>
      <c r="H454" s="711" t="s">
        <v>1086</v>
      </c>
      <c r="I454" s="711">
        <v>110380041088</v>
      </c>
      <c r="J454" s="711" t="s">
        <v>1087</v>
      </c>
      <c r="K454" s="447" t="s">
        <v>428</v>
      </c>
      <c r="L454" s="493" t="s">
        <v>933</v>
      </c>
      <c r="O454" s="4" t="s">
        <v>238</v>
      </c>
      <c r="P454" s="72">
        <v>44495</v>
      </c>
      <c r="S454" s="15">
        <v>21</v>
      </c>
      <c r="T454" s="15">
        <v>9399</v>
      </c>
      <c r="U454" s="622">
        <v>21.53</v>
      </c>
      <c r="V454" s="19">
        <v>2007760</v>
      </c>
      <c r="W454" s="473">
        <v>201484257</v>
      </c>
      <c r="X454" s="9"/>
      <c r="Y454" s="23">
        <v>2428849.92</v>
      </c>
      <c r="AA454" s="4">
        <v>30000</v>
      </c>
      <c r="AC454" s="626">
        <f>(437.21*21)+(3310.63*21.58)</f>
        <v>80624.805399999997</v>
      </c>
      <c r="AE454" s="13">
        <f>IF((Реестр!$AA454+Реестр!$AB454+Реестр!$AD454)=0,"",(Реестр!$AA454+Реестр!$AB454+Реестр!$AD454))</f>
        <v>30000</v>
      </c>
      <c r="AF454" s="4">
        <v>25423</v>
      </c>
      <c r="AG454" s="13">
        <f>Реестр!$AE454-Реестр!$AF454</f>
        <v>4577</v>
      </c>
      <c r="AH454" s="534">
        <f>IFERROR((Реестр!$AE454/Реестр!$AF454)-100%, "")</f>
        <v>0.1800338276363922</v>
      </c>
      <c r="AI454" s="448">
        <f>IF(IFERROR(Реестр!$AN454/Реестр!$T454,"")=0,"",IFERROR(Реестр!$AN454/Реестр!$T454,""))</f>
        <v>3.183023872679045</v>
      </c>
      <c r="AJ454" s="10"/>
      <c r="AK454" s="448">
        <f>IFERROR(Реестр!$AN454/Реестр!$U454,"")</f>
        <v>1389.5606771625799</v>
      </c>
      <c r="AL454" s="594" t="s">
        <v>1310</v>
      </c>
      <c r="AM454" s="594" t="s">
        <v>1322</v>
      </c>
      <c r="AN454" s="630">
        <f>((T454/(T455+T454)*AE454))</f>
        <v>29917.241379310344</v>
      </c>
      <c r="AO454" s="535">
        <f>IF(IFERROR(Реестр!$AN454/Реестр!$Y454,"")=0,"",IFERROR(Реестр!$AN454/Реестр!$Y454,""))</f>
        <v>1.2317451618958138E-2</v>
      </c>
      <c r="AQ454" s="13"/>
      <c r="AR454" s="752"/>
      <c r="AS454" s="551">
        <f>IF(IFERROR(Реестр!$AI454*1000,"")=0,"",IFERROR(Реестр!$AI454*1000,""))</f>
        <v>3183.0238726790449</v>
      </c>
      <c r="AT454" s="5">
        <f>IF(IFERROR(Реестр!$AS454/80,"")=0,"",IFERROR(Реестр!$AS454/80,""))</f>
        <v>39.787798408488058</v>
      </c>
      <c r="AU454" s="4">
        <f>IF(IFERROR(Y454*0.07,"")=0,"",IFERROR(Y454*0.07,""))</f>
        <v>170019.49440000003</v>
      </c>
      <c r="AV454" s="4">
        <f>IF(IFERROR((AN454-AU454),"")=0,"",IFERROR((AN454-AU454),""))</f>
        <v>-140102.25302068968</v>
      </c>
      <c r="AX454" s="4">
        <f t="shared" si="44"/>
        <v>80624.805399999997</v>
      </c>
      <c r="AY454" s="630">
        <f>((T454/(T455+T454)*AX454))</f>
        <v>80402.392143724137</v>
      </c>
      <c r="AZ454" s="4">
        <f t="shared" si="43"/>
        <v>110319.63352303448</v>
      </c>
      <c r="BC454" s="4">
        <f>VLOOKUP(K454,'Справочные Данные'!$I$2:$J$262,2,0)</f>
        <v>25783</v>
      </c>
      <c r="BD454" s="4" t="str">
        <f>VLOOKUP(BC454,Z_SD_CUSTOMER!$A$2:$K$1599,10,0)</f>
        <v>24</v>
      </c>
      <c r="BE454" s="4" t="str">
        <f>VLOOKUP(BC454,Z_SD_CUSTOMER!$A$2:$L$1599,11,0)</f>
        <v>SIBERIAN</v>
      </c>
      <c r="BF454" s="4" t="str">
        <f>VLOOKUP(BC454,Z_SD_CUSTOMER!$A$2:$K$1599,11,0)</f>
        <v>SIBERIAN</v>
      </c>
      <c r="BI454" s="493"/>
    </row>
    <row r="455" spans="1:14770" s="39" customFormat="1" ht="91.5" hidden="1">
      <c r="A455" s="2">
        <v>44494</v>
      </c>
      <c r="B455" s="4"/>
      <c r="C455" s="30"/>
      <c r="D455" s="563" t="s">
        <v>257</v>
      </c>
      <c r="E455" s="54" t="s">
        <v>723</v>
      </c>
      <c r="F455" s="4"/>
      <c r="G455" s="712" t="s">
        <v>1085</v>
      </c>
      <c r="H455" s="711" t="s">
        <v>1086</v>
      </c>
      <c r="I455" s="4"/>
      <c r="J455" s="127"/>
      <c r="K455" s="447" t="s">
        <v>428</v>
      </c>
      <c r="L455" s="494" t="s">
        <v>933</v>
      </c>
      <c r="S455" s="5">
        <v>0</v>
      </c>
      <c r="T455" s="5">
        <v>26</v>
      </c>
      <c r="U455" s="551">
        <v>0.05</v>
      </c>
      <c r="V455" s="19">
        <v>2007783</v>
      </c>
      <c r="W455" s="473" t="s">
        <v>935</v>
      </c>
      <c r="X455" s="4"/>
      <c r="Y455" s="23">
        <v>5716.14</v>
      </c>
      <c r="Z455" s="4"/>
      <c r="AA455" s="4"/>
      <c r="AB455" s="4"/>
      <c r="AC455" s="598"/>
      <c r="AD455" s="4"/>
      <c r="AE455" s="13" t="str">
        <f>IF((Реестр!$AA455+Реестр!$AB455+Реестр!$AD455)=0,"",(Реестр!$AA455+Реестр!$AB455+Реестр!$AD455))</f>
        <v/>
      </c>
      <c r="AF455" s="4"/>
      <c r="AG455" s="13" t="e">
        <f>Реестр!$AE455-Реестр!$AF455</f>
        <v>#VALUE!</v>
      </c>
      <c r="AH455" s="534" t="str">
        <f>IFERROR((Реестр!$AE455/Реестр!$AF455)-100%, "")</f>
        <v/>
      </c>
      <c r="AI455" s="448">
        <f>IF(IFERROR(Реестр!$AN455/Реестр!$T455,"")=0,"",IFERROR(Реестр!$AN455/Реестр!$T455,""))</f>
        <v>3.1830238726790445</v>
      </c>
      <c r="AJ455" s="10"/>
      <c r="AK455" s="448">
        <f>IFERROR(Реестр!$AN455/Реестр!$U455,"")</f>
        <v>1655.172413793103</v>
      </c>
      <c r="AL455" s="594" t="s">
        <v>1310</v>
      </c>
      <c r="AM455" s="594" t="s">
        <v>1311</v>
      </c>
      <c r="AN455" s="630">
        <f>((T455/(T454+T455)*AE454))</f>
        <v>82.75862068965516</v>
      </c>
      <c r="AO455" s="535">
        <f>IF(IFERROR(Реестр!$AN455/Реестр!$Y455,"")=0,"",IFERROR(Реестр!$AN455/Реестр!$Y455,""))</f>
        <v>1.4478060490060627E-2</v>
      </c>
      <c r="AP455" s="4"/>
      <c r="AQ455" s="13"/>
      <c r="AR455" s="752"/>
      <c r="AS455" s="551">
        <f>IF(IFERROR(Реестр!$AI455*1000,"")=0,"",IFERROR(Реестр!$AI455*1000,""))</f>
        <v>3183.0238726790444</v>
      </c>
      <c r="AT455" s="5">
        <f>IF(IFERROR(Реестр!$AS455/80,"")=0,"",IFERROR(Реестр!$AS455/80,""))</f>
        <v>39.787798408488058</v>
      </c>
      <c r="AU455" s="4">
        <f>IF(IFERROR(Y455*0.07,"")=0,"",IFERROR(Y455*0.07,""))</f>
        <v>400.12980000000005</v>
      </c>
      <c r="AV455" s="4">
        <f>IF(IFERROR((AN455-AU455),"")=0,"",IFERROR((AN455-AU455),""))</f>
        <v>-317.37117931034487</v>
      </c>
      <c r="AW455" s="4"/>
      <c r="AX455" s="4" t="str">
        <f t="shared" si="44"/>
        <v/>
      </c>
      <c r="AY455" s="630">
        <f>((T455/(T454+T455)*AX454))</f>
        <v>222.41325627586204</v>
      </c>
      <c r="AZ455" s="4">
        <f t="shared" si="43"/>
        <v>305.17187696551719</v>
      </c>
      <c r="BA455" s="4"/>
      <c r="BB455" s="4"/>
      <c r="BC455" s="4">
        <f>VLOOKUP(K455,'Справочные Данные'!$I$2:$J$262,2,0)</f>
        <v>25783</v>
      </c>
      <c r="BD455" s="4" t="str">
        <f>VLOOKUP(BC455,Z_SD_CUSTOMER!$A$2:$K$1599,10,0)</f>
        <v>24</v>
      </c>
      <c r="BE455" s="4" t="str">
        <f>VLOOKUP(BC455,Z_SD_CUSTOMER!$A$2:$L$1599,11,0)</f>
        <v>SIBERIAN</v>
      </c>
      <c r="BF455" s="4" t="str">
        <f>VLOOKUP(BC455,Z_SD_CUSTOMER!$A$2:$K$1599,11,0)</f>
        <v>SIBERIAN</v>
      </c>
      <c r="BG455" s="4"/>
      <c r="BH455" s="4"/>
      <c r="BI455" s="494"/>
    </row>
    <row r="456" spans="1:14770" s="6" customFormat="1" ht="409.6" hidden="1">
      <c r="A456" s="572">
        <v>44495</v>
      </c>
      <c r="B456" s="472" t="s">
        <v>58</v>
      </c>
      <c r="C456" s="592" t="s">
        <v>1185</v>
      </c>
      <c r="D456" s="563" t="s">
        <v>257</v>
      </c>
      <c r="E456" s="476" t="s">
        <v>723</v>
      </c>
      <c r="F456" s="609" t="s">
        <v>1150</v>
      </c>
      <c r="G456" s="638" t="s">
        <v>1131</v>
      </c>
      <c r="H456" s="638" t="s">
        <v>1132</v>
      </c>
      <c r="I456" s="638">
        <v>330901717640</v>
      </c>
      <c r="J456" s="638" t="s">
        <v>1133</v>
      </c>
      <c r="K456" s="11" t="s">
        <v>428</v>
      </c>
      <c r="L456" s="591"/>
      <c r="O456" s="6" t="s">
        <v>1001</v>
      </c>
      <c r="P456" s="72">
        <v>44496</v>
      </c>
      <c r="S456" s="159">
        <v>19</v>
      </c>
      <c r="T456" s="159">
        <v>6781</v>
      </c>
      <c r="U456" s="10">
        <v>19.41</v>
      </c>
      <c r="V456" s="610">
        <v>2007868</v>
      </c>
      <c r="W456" s="608">
        <v>201484408</v>
      </c>
      <c r="Y456" s="9">
        <v>838224</v>
      </c>
      <c r="AA456" s="6">
        <v>25423</v>
      </c>
      <c r="AC456" s="626">
        <f>(437.21*19)+(3310.63*19.41)</f>
        <v>72566.318299999999</v>
      </c>
      <c r="AE456" s="13">
        <f>IF((Реестр!$AA456+Реестр!$AB456+Реестр!$AD456)=0,"",(Реестр!$AA456+Реестр!$AB456+Реестр!$AD456))</f>
        <v>25423</v>
      </c>
      <c r="AF456" s="6">
        <v>19491</v>
      </c>
      <c r="AG456" s="13">
        <f>Реестр!$AE456-Реестр!$AF456</f>
        <v>5932</v>
      </c>
      <c r="AH456" s="534">
        <f>IFERROR((Реестр!$AE456/Реестр!$AF456)-100%, "")</f>
        <v>0.30434559540300654</v>
      </c>
      <c r="AI456" s="448" t="str">
        <f>IF(IFERROR(Реестр!$AN456/Реестр!$T456,"")=0,"",IFERROR(Реестр!$AN456/Реестр!$T456,""))</f>
        <v/>
      </c>
      <c r="AJ456" s="10"/>
      <c r="AK456" s="448">
        <f>IFERROR(Реестр!$AN456/Реестр!$U456,"")</f>
        <v>0</v>
      </c>
      <c r="AL456" s="594" t="s">
        <v>1312</v>
      </c>
      <c r="AM456" s="594" t="s">
        <v>1313</v>
      </c>
      <c r="AO456" s="611" t="str">
        <f>IF(IFERROR(Реестр!$AN456/Реестр!$Y456,"")=0,"",IFERROR(Реестр!$AN456/Реестр!$Y456,""))</f>
        <v/>
      </c>
      <c r="AQ456" s="13"/>
      <c r="AR456" s="752"/>
      <c r="AS456" s="10" t="str">
        <f>IF(IFERROR(Реестр!$AI456*1000,"")=0,"",IFERROR(Реестр!$AI456*1000,""))</f>
        <v/>
      </c>
      <c r="AT456" s="159" t="str">
        <f>IF(IFERROR(Реестр!$AS456/80,"")=0,"",IFERROR(Реестр!$AS456/80,""))</f>
        <v/>
      </c>
      <c r="AU456" s="6">
        <f>IF(IFERROR(Y456*0.07,"")=0,"",IFERROR(Y456*0.07,""))</f>
        <v>58675.680000000008</v>
      </c>
      <c r="AV456" s="6">
        <f>IF(IFERROR((AN456-AU456),"")=0,"",IFERROR((AN456-AU456),""))</f>
        <v>-58675.680000000008</v>
      </c>
      <c r="AX456" s="4">
        <f t="shared" si="44"/>
        <v>72566.318299999999</v>
      </c>
      <c r="AY456" s="630">
        <f>((T456/(T456)*AX456))</f>
        <v>72566.318299999999</v>
      </c>
      <c r="AZ456" s="4">
        <f t="shared" si="43"/>
        <v>72566.318299999999</v>
      </c>
      <c r="BC456" s="4">
        <f>VLOOKUP(K456,'Справочные Данные'!$I$2:$J$262,2,0)</f>
        <v>25783</v>
      </c>
      <c r="BD456" s="4" t="str">
        <f>VLOOKUP(BC456,Z_SD_CUSTOMER!$A$2:$K$1599,10,0)</f>
        <v>24</v>
      </c>
      <c r="BE456" s="4" t="str">
        <f>VLOOKUP(BC456,Z_SD_CUSTOMER!$A$2:$L$1599,11,0)</f>
        <v>SIBERIAN</v>
      </c>
      <c r="BF456" s="4" t="str">
        <f>VLOOKUP(BC456,Z_SD_CUSTOMER!$A$2:$K$1599,11,0)</f>
        <v>SIBERIAN</v>
      </c>
      <c r="BI456" s="591"/>
    </row>
    <row r="457" spans="1:14770" s="4" customFormat="1" ht="409.6" hidden="1">
      <c r="A457" s="2">
        <v>44495</v>
      </c>
      <c r="B457" s="472" t="s">
        <v>61</v>
      </c>
      <c r="C457" s="30" t="s">
        <v>1166</v>
      </c>
      <c r="D457" s="563" t="s">
        <v>257</v>
      </c>
      <c r="E457" s="54" t="s">
        <v>723</v>
      </c>
      <c r="F457" s="712" t="s">
        <v>1194</v>
      </c>
      <c r="G457" s="712" t="s">
        <v>1193</v>
      </c>
      <c r="H457" s="712" t="s">
        <v>1192</v>
      </c>
      <c r="I457" s="711">
        <v>521800522727</v>
      </c>
      <c r="J457" s="712" t="s">
        <v>1136</v>
      </c>
      <c r="K457" s="590" t="s">
        <v>428</v>
      </c>
      <c r="L457" s="493"/>
      <c r="N457" s="614" t="s">
        <v>1172</v>
      </c>
      <c r="O457" s="6" t="s">
        <v>1001</v>
      </c>
      <c r="P457" s="72">
        <v>44496</v>
      </c>
      <c r="S457" s="5">
        <v>25</v>
      </c>
      <c r="T457" s="5">
        <v>11221</v>
      </c>
      <c r="U457" s="551">
        <v>24.77</v>
      </c>
      <c r="V457" s="19">
        <v>2007870</v>
      </c>
      <c r="W457" s="589">
        <v>201485143</v>
      </c>
      <c r="Y457" s="23">
        <v>1397040</v>
      </c>
      <c r="AA457" s="4">
        <v>30000</v>
      </c>
      <c r="AC457" s="626">
        <f>(437.21*25)+(3310.63*24.77)</f>
        <v>92934.555099999998</v>
      </c>
      <c r="AE457" s="13">
        <f>IF((Реестр!$AA457+Реестр!$AB457+Реестр!$AD457)=0,"",(Реестр!$AA457+Реестр!$AB457+Реестр!$AD457))</f>
        <v>30000</v>
      </c>
      <c r="AF457" s="4">
        <v>25423</v>
      </c>
      <c r="AG457" s="13">
        <f>Реестр!$AE457-Реестр!$AF457</f>
        <v>4577</v>
      </c>
      <c r="AH457" s="534"/>
      <c r="AI457" s="448"/>
      <c r="AJ457" s="10"/>
      <c r="AK457" s="448"/>
      <c r="AL457" s="594" t="s">
        <v>1314</v>
      </c>
      <c r="AM457" s="594" t="s">
        <v>1315</v>
      </c>
      <c r="AN457" s="630">
        <f>((T457/(T458+T457)*AE457))</f>
        <v>25069.258266309207</v>
      </c>
      <c r="AO457" s="535"/>
      <c r="AQ457" s="13"/>
      <c r="AR457" s="752"/>
      <c r="AS457" s="551"/>
      <c r="AT457" s="5"/>
      <c r="AX457" s="4">
        <f t="shared" si="44"/>
        <v>92934.555099999998</v>
      </c>
      <c r="AY457" s="630">
        <f>((T457/(T457)*AX457))</f>
        <v>92934.555099999998</v>
      </c>
      <c r="AZ457" s="4">
        <f t="shared" si="43"/>
        <v>118003.8133663092</v>
      </c>
      <c r="BC457" s="4">
        <f>VLOOKUP(K457,'Справочные Данные'!$I$2:$J$262,2,0)</f>
        <v>25783</v>
      </c>
      <c r="BD457" s="4" t="str">
        <f>VLOOKUP(BC457,Z_SD_CUSTOMER!$A$2:$K$1599,10,0)</f>
        <v>24</v>
      </c>
      <c r="BE457" s="4" t="str">
        <f>VLOOKUP(BC457,Z_SD_CUSTOMER!$A$2:$L$1599,11,0)</f>
        <v>SIBERIAN</v>
      </c>
      <c r="BF457" s="4" t="str">
        <f>VLOOKUP(BC457,Z_SD_CUSTOMER!$A$2:$K$1599,11,0)</f>
        <v>SIBERIAN</v>
      </c>
      <c r="BI457" s="493"/>
    </row>
    <row r="458" spans="1:14770" s="4" customFormat="1" ht="78.75" hidden="1">
      <c r="A458" s="2">
        <v>44495</v>
      </c>
      <c r="B458" s="472" t="s">
        <v>61</v>
      </c>
      <c r="C458" s="30"/>
      <c r="D458" s="563" t="s">
        <v>257</v>
      </c>
      <c r="E458" s="54" t="s">
        <v>723</v>
      </c>
      <c r="G458" s="712" t="s">
        <v>1134</v>
      </c>
      <c r="H458" s="712" t="s">
        <v>1135</v>
      </c>
      <c r="J458" s="127"/>
      <c r="K458" s="121" t="s">
        <v>554</v>
      </c>
      <c r="L458" s="493"/>
      <c r="S458" s="5">
        <v>4</v>
      </c>
      <c r="T458" s="5">
        <v>2207</v>
      </c>
      <c r="U458" s="551">
        <v>4.0599999999999996</v>
      </c>
      <c r="V458" s="19">
        <v>2008021</v>
      </c>
      <c r="W458" s="473">
        <v>201484443</v>
      </c>
      <c r="Y458" s="23">
        <v>434467.44</v>
      </c>
      <c r="AC458" s="626">
        <f>(528.56*4)+(3826.69*4.06)</f>
        <v>17650.6014</v>
      </c>
      <c r="AE458" s="13" t="str">
        <f>IF((Реестр!$AA458+Реестр!$AB458+Реестр!$AD458)=0,"",(Реестр!$AA458+Реестр!$AB458+Реестр!$AD458))</f>
        <v/>
      </c>
      <c r="AG458" s="13" t="e">
        <f>Реестр!$AE458-Реестр!$AF458</f>
        <v>#VALUE!</v>
      </c>
      <c r="AH458" s="534"/>
      <c r="AI458" s="448"/>
      <c r="AJ458" s="10"/>
      <c r="AK458" s="448"/>
      <c r="AL458" s="594" t="s">
        <v>1316</v>
      </c>
      <c r="AM458" s="594" t="s">
        <v>1317</v>
      </c>
      <c r="AN458" s="630">
        <f>((T458/(T457+T458)*AE457))</f>
        <v>4930.7417336907956</v>
      </c>
      <c r="AO458" s="535"/>
      <c r="AQ458" s="13"/>
      <c r="AR458" s="752"/>
      <c r="AS458" s="551"/>
      <c r="AT458" s="5"/>
      <c r="AX458" s="4">
        <f t="shared" si="44"/>
        <v>17650.6014</v>
      </c>
      <c r="AY458" s="630">
        <f>((T458/(T458)*AX458))</f>
        <v>17650.6014</v>
      </c>
      <c r="AZ458" s="4">
        <f t="shared" si="43"/>
        <v>22581.343133690796</v>
      </c>
      <c r="BC458" s="4">
        <f>VLOOKUP(K458,'Справочные Данные'!$I$2:$J$262,2,0)</f>
        <v>61328</v>
      </c>
      <c r="BD458" s="4" t="str">
        <f>VLOOKUP(BC458,Z_SD_CUSTOMER!$A$2:$K$1599,10,0)</f>
        <v>04</v>
      </c>
      <c r="BE458" s="4" t="str">
        <f>VLOOKUP(BC458,Z_SD_CUSTOMER!$A$2:$L$1599,11,0)</f>
        <v>FAR EAST</v>
      </c>
      <c r="BF458" s="4" t="str">
        <f>VLOOKUP(BC458,Z_SD_CUSTOMER!$A$2:$K$1599,11,0)</f>
        <v>FAR EAST</v>
      </c>
      <c r="BI458" s="493"/>
    </row>
    <row r="459" spans="1:14770" s="82" customFormat="1" ht="129.75" hidden="1">
      <c r="A459" s="2">
        <v>44495</v>
      </c>
      <c r="B459" s="472" t="s">
        <v>56</v>
      </c>
      <c r="C459" s="30" t="s">
        <v>1165</v>
      </c>
      <c r="D459" s="563" t="s">
        <v>425</v>
      </c>
      <c r="E459" s="4" t="s">
        <v>2938</v>
      </c>
      <c r="F459" s="4"/>
      <c r="G459" s="736" t="s">
        <v>1157</v>
      </c>
      <c r="H459" s="736" t="s">
        <v>1158</v>
      </c>
      <c r="I459" s="736">
        <v>525611903139</v>
      </c>
      <c r="J459" s="736" t="s">
        <v>1159</v>
      </c>
      <c r="K459" s="120" t="s">
        <v>478</v>
      </c>
      <c r="L459" s="99"/>
      <c r="M459" s="88">
        <v>44499</v>
      </c>
      <c r="N459" s="88" t="s">
        <v>766</v>
      </c>
      <c r="O459" s="82" t="s">
        <v>131</v>
      </c>
      <c r="P459" s="88">
        <v>44496</v>
      </c>
      <c r="Q459" s="82" t="s">
        <v>146</v>
      </c>
      <c r="S459" s="5">
        <v>1</v>
      </c>
      <c r="T459" s="5">
        <v>89</v>
      </c>
      <c r="U459" s="551"/>
      <c r="V459" s="4">
        <v>2005510</v>
      </c>
      <c r="W459" s="4">
        <v>201482455</v>
      </c>
      <c r="X459" s="19">
        <v>569493</v>
      </c>
      <c r="Y459" s="23">
        <v>31564.799999999999</v>
      </c>
      <c r="Z459" s="4"/>
      <c r="AA459" s="4">
        <v>17500</v>
      </c>
      <c r="AB459" s="4"/>
      <c r="AC459" s="4">
        <v>3130</v>
      </c>
      <c r="AD459" s="4"/>
      <c r="AE459" s="13">
        <f>IF((Реестр!$AA459+Реестр!$AB459+Реестр!$AD459)=0,"",(Реестр!$AA459+Реестр!$AB459+Реестр!$AD459))</f>
        <v>17500</v>
      </c>
      <c r="AF459" s="4">
        <v>15200</v>
      </c>
      <c r="AG459" s="13">
        <f>Реестр!$AE459-Реестр!$AF459</f>
        <v>2300</v>
      </c>
      <c r="AH459" s="534">
        <f>IFERROR((Реестр!$AE459/Реестр!$AF459)-100%, "")</f>
        <v>0.15131578947368429</v>
      </c>
      <c r="AI459" s="448">
        <f>IF(IFERROR(Реестр!$AN459/Реестр!$T459,"")=0,"",IFERROR(Реестр!$AN459/Реестр!$T459,""))</f>
        <v>9.2348284960422173</v>
      </c>
      <c r="AJ459" s="10"/>
      <c r="AK459" s="448" t="str">
        <f>IFERROR(Реестр!$AN459/Реестр!$U459,"")</f>
        <v/>
      </c>
      <c r="AL459" s="594">
        <v>1173601</v>
      </c>
      <c r="AM459" s="594">
        <v>1144996</v>
      </c>
      <c r="AN459" s="630">
        <f>((T459/(T460+T459+T461)*AE459))</f>
        <v>821.89973614775727</v>
      </c>
      <c r="AO459" s="535">
        <f>IF(IFERROR(Реестр!$AN459/Реестр!$Y459,"")=0,"",IFERROR(Реестр!$AN459/Реестр!$Y459,""))</f>
        <v>2.6038490221631606E-2</v>
      </c>
      <c r="AP459" s="4"/>
      <c r="AQ459" s="13"/>
      <c r="AR459" s="752"/>
      <c r="AS459" s="551">
        <f>IF(IFERROR(Реестр!$AI459*1000,"")=0,"",IFERROR(Реестр!$AI459*1000,""))</f>
        <v>9234.828496042217</v>
      </c>
      <c r="AT459" s="5">
        <f>IF(IFERROR(Реестр!$AS459/80,"")=0,"",IFERROR(Реестр!$AS459/80,""))</f>
        <v>115.43535620052771</v>
      </c>
      <c r="AU459" s="4">
        <f>IF(IFERROR(Y459*0.07,"")=0,"",IFERROR(Y459*0.07,""))</f>
        <v>2209.5360000000001</v>
      </c>
      <c r="AV459" s="4">
        <f>IF(IFERROR((AN459-AU459),"")=0,"",IFERROR((AN459-AU459),""))</f>
        <v>-1387.6362638522428</v>
      </c>
      <c r="AW459" s="4"/>
      <c r="AX459" s="4">
        <f t="shared" si="44"/>
        <v>3130</v>
      </c>
      <c r="AY459" s="630">
        <f>((T459/(T459))*AC459)</f>
        <v>3130</v>
      </c>
      <c r="AZ459" s="4">
        <f t="shared" ref="AZ459:AZ483" si="45">IF(IFERROR(AN459+AY459,"")=0,"",IFERROR(AN459+AY459,""))</f>
        <v>3951.8997361477573</v>
      </c>
      <c r="BA459" s="4"/>
      <c r="BB459" s="4"/>
      <c r="BC459" s="4">
        <f>VLOOKUP(K459,'Справочные Данные'!$I$2:$J$262,2,0)</f>
        <v>30056</v>
      </c>
      <c r="BD459" s="4" t="str">
        <f>VLOOKUP(BC459,Z_SD_CUSTOMER!$A$2:$K$1599,10,0)</f>
        <v>61</v>
      </c>
      <c r="BE459" s="4" t="str">
        <f>VLOOKUP(BC459,Z_SD_CUSTOMER!$A$2:$L$1599,11,0)</f>
        <v>CENTRAL</v>
      </c>
      <c r="BF459" s="4" t="str">
        <f>VLOOKUP(BC459,Z_SD_CUSTOMER!$A$2:$K$1599,11,0)</f>
        <v>CENTRAL</v>
      </c>
      <c r="BG459" s="4"/>
      <c r="BH459" s="4"/>
      <c r="BI459" s="99"/>
    </row>
    <row r="460" spans="1:14770" s="4" customFormat="1" ht="53.25" hidden="1">
      <c r="A460" s="2">
        <v>44495</v>
      </c>
      <c r="B460" s="472" t="s">
        <v>56</v>
      </c>
      <c r="C460" s="30"/>
      <c r="D460" s="563" t="s">
        <v>425</v>
      </c>
      <c r="E460" s="4" t="s">
        <v>2938</v>
      </c>
      <c r="G460" s="736" t="s">
        <v>1157</v>
      </c>
      <c r="H460" s="736" t="s">
        <v>1158</v>
      </c>
      <c r="J460" s="127"/>
      <c r="K460" s="120" t="s">
        <v>478</v>
      </c>
      <c r="L460" s="493"/>
      <c r="M460" s="72"/>
      <c r="N460" s="72"/>
      <c r="P460" s="72"/>
      <c r="S460" s="5">
        <v>4</v>
      </c>
      <c r="T460" s="5">
        <v>120</v>
      </c>
      <c r="U460" s="551"/>
      <c r="V460" s="4">
        <v>2008092</v>
      </c>
      <c r="W460" s="4">
        <v>201485180</v>
      </c>
      <c r="X460" s="19">
        <v>570677</v>
      </c>
      <c r="Y460" s="23">
        <v>38343</v>
      </c>
      <c r="AC460" s="4">
        <f>3130*4</f>
        <v>12520</v>
      </c>
      <c r="AE460" s="13" t="str">
        <f>IF((Реестр!$AA460+Реестр!$AB460+Реестр!$AD460)=0,"",(Реестр!$AA460+Реестр!$AB460+Реестр!$AD460))</f>
        <v/>
      </c>
      <c r="AG460" s="13" t="e">
        <f>Реестр!$AE460-Реестр!$AF460</f>
        <v>#VALUE!</v>
      </c>
      <c r="AH460" s="534" t="str">
        <f>IFERROR((Реестр!$AE460/Реестр!$AF460)-100%, "")</f>
        <v/>
      </c>
      <c r="AI460" s="448"/>
      <c r="AJ460" s="10"/>
      <c r="AK460" s="448"/>
      <c r="AL460" s="594">
        <v>1173601</v>
      </c>
      <c r="AM460" s="594">
        <v>1144996</v>
      </c>
      <c r="AN460" s="630">
        <f>((T460/(T459+T460+T461)*AE459))</f>
        <v>1108.1794195250661</v>
      </c>
      <c r="AO460" s="535"/>
      <c r="AQ460" s="13"/>
      <c r="AR460" s="752"/>
      <c r="AS460" s="551"/>
      <c r="AT460" s="5"/>
      <c r="AX460" s="4">
        <f t="shared" si="44"/>
        <v>12520</v>
      </c>
      <c r="AY460" s="630">
        <f>((T460/(T460))*AC460)</f>
        <v>12520</v>
      </c>
      <c r="AZ460" s="4">
        <f t="shared" si="45"/>
        <v>13628.179419525066</v>
      </c>
      <c r="BC460" s="4">
        <f>VLOOKUP(K460,'Справочные Данные'!$I$2:$J$262,2,0)</f>
        <v>30056</v>
      </c>
      <c r="BD460" s="4" t="str">
        <f>VLOOKUP(BC460,Z_SD_CUSTOMER!$A$2:$K$1599,10,0)</f>
        <v>61</v>
      </c>
      <c r="BE460" s="4" t="str">
        <f>VLOOKUP(BC460,Z_SD_CUSTOMER!$A$2:$L$1599,11,0)</f>
        <v>CENTRAL</v>
      </c>
      <c r="BF460" s="4" t="str">
        <f>VLOOKUP(BC460,Z_SD_CUSTOMER!$A$2:$K$1599,11,0)</f>
        <v>CENTRAL</v>
      </c>
      <c r="BI460" s="493"/>
    </row>
    <row r="461" spans="1:14770" s="4" customFormat="1" ht="53.25" hidden="1">
      <c r="A461" s="2">
        <v>44495</v>
      </c>
      <c r="B461" s="472" t="s">
        <v>56</v>
      </c>
      <c r="C461" s="30"/>
      <c r="D461" s="563" t="s">
        <v>425</v>
      </c>
      <c r="E461" s="4" t="s">
        <v>2938</v>
      </c>
      <c r="G461" s="736" t="s">
        <v>1157</v>
      </c>
      <c r="H461" s="736" t="s">
        <v>1158</v>
      </c>
      <c r="J461" s="127"/>
      <c r="K461" s="120" t="s">
        <v>561</v>
      </c>
      <c r="L461" s="493" t="s">
        <v>1078</v>
      </c>
      <c r="M461" s="72">
        <v>44500</v>
      </c>
      <c r="N461" s="87" t="s">
        <v>1079</v>
      </c>
      <c r="O461" s="39"/>
      <c r="P461" s="87"/>
      <c r="Q461" s="39"/>
      <c r="R461" s="39"/>
      <c r="S461" s="5">
        <v>9</v>
      </c>
      <c r="T461" s="5">
        <v>1686</v>
      </c>
      <c r="U461" s="5"/>
      <c r="V461" s="4">
        <v>2007115</v>
      </c>
      <c r="W461" s="4">
        <v>201484181</v>
      </c>
      <c r="X461" s="19">
        <v>106829730</v>
      </c>
      <c r="Y461" s="23">
        <v>651613.43999999994</v>
      </c>
      <c r="AC461" s="4">
        <f>4520*9</f>
        <v>40680</v>
      </c>
      <c r="AE461" s="13" t="str">
        <f>IF((Реестр!$AA461+Реестр!$AB461+Реестр!$AD461)=0,"",(Реестр!$AA461+Реестр!$AB461+Реестр!$AD461))</f>
        <v/>
      </c>
      <c r="AG461" s="13" t="e">
        <f>Реестр!$AE461-Реестр!$AF461</f>
        <v>#VALUE!</v>
      </c>
      <c r="AH461" s="534" t="str">
        <f>IFERROR((Реестр!$AE461/Реестр!$AF461)-100%, "")</f>
        <v/>
      </c>
      <c r="AI461" s="448">
        <f>IF(IFERROR(Реестр!$AN461/Реестр!$T461,"")=0,"",IFERROR(Реестр!$AN461/Реестр!$T461,""))</f>
        <v>9.2348284960422156</v>
      </c>
      <c r="AJ461" s="10"/>
      <c r="AK461" s="448"/>
      <c r="AL461" s="594">
        <v>1173601</v>
      </c>
      <c r="AM461" s="594">
        <v>1144996</v>
      </c>
      <c r="AN461" s="630">
        <f>((T461/(T460+T461+T459)*AE459))</f>
        <v>15569.920844327176</v>
      </c>
      <c r="AO461" s="535"/>
      <c r="AQ461" s="13"/>
      <c r="AR461" s="752"/>
      <c r="AS461" s="551">
        <f>IF(IFERROR(Реестр!$AI461*1000,"")=0,"",IFERROR(Реестр!$AI461*1000,""))</f>
        <v>9234.8284960422152</v>
      </c>
      <c r="AT461" s="5">
        <f>IF(IFERROR(Реестр!$AS461/80,"")=0,"",IFERROR(Реестр!$AS461/80,""))</f>
        <v>115.43535620052769</v>
      </c>
      <c r="AU461" s="4">
        <f>IF(IFERROR(Y461*0.07,"")=0,"",IFERROR(Y461*0.07,""))</f>
        <v>45612.940800000004</v>
      </c>
      <c r="AV461" s="4">
        <f>IF(IFERROR((AN461-AU461),"")=0,"",IFERROR((AN461-AU461),""))</f>
        <v>-30043.019955672826</v>
      </c>
      <c r="AX461" s="4">
        <f t="shared" si="44"/>
        <v>40680</v>
      </c>
      <c r="AY461" s="630">
        <f>((T461/(T461))*AC461)</f>
        <v>40680</v>
      </c>
      <c r="AZ461" s="4">
        <f t="shared" si="45"/>
        <v>56249.920844327178</v>
      </c>
      <c r="BC461" s="4">
        <f>VLOOKUP(K461,'Справочные Данные'!$I$2:$J$262,2,0)</f>
        <v>80753</v>
      </c>
      <c r="BD461" s="4" t="str">
        <f>VLOOKUP(BC461,Z_SD_CUSTOMER!$A$2:$K$1599,10,0)</f>
        <v>66</v>
      </c>
      <c r="BE461" s="4" t="str">
        <f>VLOOKUP(BC461,Z_SD_CUSTOMER!$A$2:$L$1599,11,0)</f>
        <v>URAL</v>
      </c>
      <c r="BF461" s="4" t="str">
        <f>VLOOKUP(BC461,Z_SD_CUSTOMER!$A$2:$K$1599,11,0)</f>
        <v>URAL</v>
      </c>
      <c r="BI461" s="494"/>
      <c r="BJ461" s="39"/>
      <c r="BK461" s="39"/>
      <c r="BL461" s="39"/>
      <c r="BM461" s="39"/>
      <c r="BN461" s="39"/>
      <c r="BO461" s="39"/>
      <c r="BP461" s="39"/>
      <c r="BQ461" s="39"/>
      <c r="BR461" s="39"/>
      <c r="BS461" s="39"/>
      <c r="BT461" s="39"/>
      <c r="BU461" s="39"/>
      <c r="BV461" s="39"/>
      <c r="BW461" s="39"/>
      <c r="BX461" s="39"/>
      <c r="BY461" s="39"/>
      <c r="BZ461" s="39"/>
      <c r="CA461" s="39"/>
      <c r="CB461" s="39"/>
      <c r="CC461" s="39"/>
      <c r="CD461" s="39"/>
      <c r="CE461" s="39"/>
      <c r="CF461" s="39"/>
      <c r="CG461" s="39"/>
      <c r="CH461" s="39"/>
      <c r="CI461" s="39"/>
      <c r="CJ461" s="39"/>
      <c r="CK461" s="39"/>
      <c r="CL461" s="39"/>
      <c r="CM461" s="39"/>
      <c r="CN461" s="39"/>
      <c r="CO461" s="39"/>
      <c r="CP461" s="39"/>
      <c r="CQ461" s="39"/>
      <c r="CR461" s="39"/>
      <c r="CS461" s="39"/>
      <c r="CT461" s="39"/>
      <c r="CU461" s="39"/>
      <c r="CV461" s="39"/>
      <c r="CW461" s="39"/>
      <c r="CX461" s="39"/>
      <c r="CY461" s="39"/>
      <c r="CZ461" s="39"/>
      <c r="DA461" s="39"/>
      <c r="DB461" s="39"/>
      <c r="DC461" s="39"/>
      <c r="DD461" s="39"/>
      <c r="DE461" s="39"/>
      <c r="DF461" s="39"/>
      <c r="DG461" s="39"/>
      <c r="DH461" s="39"/>
      <c r="DI461" s="39"/>
      <c r="DJ461" s="39"/>
      <c r="DK461" s="39"/>
      <c r="DL461" s="39"/>
      <c r="DM461" s="39"/>
      <c r="DN461" s="39"/>
      <c r="DO461" s="39"/>
      <c r="DP461" s="39"/>
      <c r="DQ461" s="39"/>
      <c r="DR461" s="39"/>
      <c r="DS461" s="39"/>
      <c r="DT461" s="39"/>
      <c r="DU461" s="39"/>
      <c r="DV461" s="39"/>
      <c r="DW461" s="39"/>
      <c r="DX461" s="39"/>
      <c r="DY461" s="39"/>
      <c r="DZ461" s="39"/>
      <c r="EA461" s="39"/>
      <c r="EB461" s="39"/>
      <c r="EC461" s="39"/>
      <c r="ED461" s="39"/>
      <c r="EE461" s="39"/>
      <c r="EF461" s="39"/>
      <c r="EG461" s="39"/>
      <c r="EH461" s="39"/>
      <c r="EI461" s="39"/>
      <c r="EJ461" s="39"/>
      <c r="EK461" s="39"/>
      <c r="EL461" s="39"/>
      <c r="EM461" s="39"/>
      <c r="EN461" s="39"/>
      <c r="EO461" s="39"/>
      <c r="EP461" s="39"/>
      <c r="EQ461" s="39"/>
      <c r="ER461" s="39"/>
      <c r="ES461" s="39"/>
      <c r="ET461" s="39"/>
      <c r="EU461" s="39"/>
      <c r="EV461" s="39"/>
      <c r="EW461" s="39"/>
      <c r="EX461" s="39"/>
      <c r="EY461" s="39"/>
      <c r="EZ461" s="39"/>
      <c r="FA461" s="39"/>
      <c r="FB461" s="39"/>
      <c r="FC461" s="39"/>
      <c r="FD461" s="39"/>
      <c r="FE461" s="39"/>
      <c r="FF461" s="39"/>
      <c r="FG461" s="39"/>
      <c r="FH461" s="39"/>
      <c r="FI461" s="39"/>
      <c r="FJ461" s="39"/>
      <c r="FK461" s="39"/>
      <c r="FL461" s="39"/>
      <c r="FM461" s="39"/>
      <c r="FN461" s="39"/>
      <c r="FO461" s="39"/>
      <c r="FP461" s="39"/>
      <c r="FQ461" s="39"/>
      <c r="FR461" s="39"/>
      <c r="FS461" s="39"/>
      <c r="FT461" s="39"/>
      <c r="FU461" s="39"/>
      <c r="FV461" s="39"/>
      <c r="FW461" s="39"/>
      <c r="FX461" s="39"/>
      <c r="FY461" s="39"/>
      <c r="FZ461" s="39"/>
      <c r="GA461" s="39"/>
      <c r="GB461" s="39"/>
      <c r="GC461" s="39"/>
      <c r="GD461" s="39"/>
      <c r="GE461" s="39"/>
      <c r="GF461" s="39"/>
      <c r="GG461" s="39"/>
      <c r="GH461" s="39"/>
      <c r="GI461" s="39"/>
      <c r="GJ461" s="39"/>
      <c r="GK461" s="39"/>
      <c r="GL461" s="39"/>
      <c r="GM461" s="39"/>
      <c r="GN461" s="39"/>
      <c r="GO461" s="39"/>
      <c r="GP461" s="39"/>
      <c r="GQ461" s="39"/>
      <c r="GR461" s="39"/>
      <c r="GS461" s="39"/>
      <c r="GT461" s="39"/>
      <c r="GU461" s="39"/>
      <c r="GV461" s="39"/>
      <c r="GW461" s="39"/>
      <c r="GX461" s="39"/>
      <c r="GY461" s="39"/>
      <c r="GZ461" s="39"/>
      <c r="HA461" s="39"/>
      <c r="HB461" s="39"/>
      <c r="HC461" s="39"/>
      <c r="HD461" s="39"/>
      <c r="HE461" s="39"/>
      <c r="HF461" s="39"/>
      <c r="HG461" s="39"/>
      <c r="HH461" s="39"/>
      <c r="HI461" s="39"/>
      <c r="HJ461" s="39"/>
      <c r="HK461" s="39"/>
      <c r="HL461" s="39"/>
      <c r="HM461" s="39"/>
      <c r="HN461" s="39"/>
      <c r="HO461" s="39"/>
      <c r="HP461" s="39"/>
      <c r="HQ461" s="39"/>
      <c r="HR461" s="39"/>
      <c r="HS461" s="39"/>
      <c r="HT461" s="39"/>
      <c r="HU461" s="39"/>
      <c r="HV461" s="39"/>
      <c r="HW461" s="39"/>
      <c r="HX461" s="39"/>
      <c r="HY461" s="39"/>
      <c r="HZ461" s="39"/>
      <c r="IA461" s="39"/>
      <c r="IB461" s="39"/>
      <c r="IC461" s="39"/>
      <c r="ID461" s="39"/>
      <c r="IE461" s="39"/>
      <c r="IF461" s="39"/>
      <c r="IG461" s="39"/>
      <c r="IH461" s="39"/>
      <c r="II461" s="39"/>
      <c r="IJ461" s="39"/>
      <c r="IK461" s="39"/>
      <c r="IL461" s="39"/>
      <c r="IM461" s="39"/>
      <c r="IN461" s="39"/>
      <c r="IO461" s="39"/>
      <c r="IP461" s="39"/>
      <c r="IQ461" s="39"/>
      <c r="IR461" s="39"/>
      <c r="IS461" s="39"/>
      <c r="IT461" s="39"/>
      <c r="IU461" s="39"/>
      <c r="IV461" s="39"/>
      <c r="IW461" s="39"/>
      <c r="IX461" s="39"/>
      <c r="IY461" s="39"/>
      <c r="IZ461" s="39"/>
      <c r="JA461" s="39"/>
      <c r="JB461" s="39"/>
      <c r="JC461" s="39"/>
      <c r="JD461" s="39"/>
      <c r="JE461" s="39"/>
      <c r="JF461" s="39"/>
      <c r="JG461" s="39"/>
      <c r="JH461" s="39"/>
      <c r="JI461" s="39"/>
      <c r="JJ461" s="39"/>
      <c r="JK461" s="39"/>
      <c r="JL461" s="39"/>
      <c r="JM461" s="39"/>
      <c r="JN461" s="39"/>
      <c r="JO461" s="39"/>
      <c r="JP461" s="39"/>
      <c r="JQ461" s="39"/>
      <c r="JR461" s="39"/>
      <c r="JS461" s="39"/>
      <c r="JT461" s="39"/>
      <c r="JU461" s="39"/>
      <c r="JV461" s="39"/>
      <c r="JW461" s="39"/>
      <c r="JX461" s="39"/>
      <c r="JY461" s="39"/>
      <c r="JZ461" s="39"/>
      <c r="KA461" s="39"/>
      <c r="KB461" s="39"/>
      <c r="KC461" s="39"/>
      <c r="KD461" s="39"/>
      <c r="KE461" s="39"/>
      <c r="KF461" s="39"/>
      <c r="KG461" s="39"/>
      <c r="KH461" s="39"/>
      <c r="KI461" s="39"/>
      <c r="KJ461" s="39"/>
      <c r="KK461" s="39"/>
      <c r="KL461" s="39"/>
      <c r="KM461" s="39"/>
      <c r="KN461" s="39"/>
      <c r="KO461" s="39"/>
      <c r="KP461" s="39"/>
      <c r="KQ461" s="39"/>
      <c r="KR461" s="39"/>
      <c r="KS461" s="39"/>
      <c r="KT461" s="39"/>
      <c r="KU461" s="39"/>
      <c r="KV461" s="39"/>
      <c r="KW461" s="39"/>
      <c r="KX461" s="39"/>
      <c r="KY461" s="39"/>
      <c r="KZ461" s="39"/>
      <c r="LA461" s="39"/>
      <c r="LB461" s="39"/>
      <c r="LC461" s="39"/>
      <c r="LD461" s="39"/>
      <c r="LE461" s="39"/>
      <c r="LF461" s="39"/>
      <c r="LG461" s="39"/>
      <c r="LH461" s="39"/>
      <c r="LI461" s="39"/>
      <c r="LJ461" s="39"/>
      <c r="LK461" s="39"/>
      <c r="LL461" s="39"/>
      <c r="LM461" s="39"/>
      <c r="LN461" s="39"/>
      <c r="LO461" s="39"/>
      <c r="LP461" s="39"/>
      <c r="LQ461" s="39"/>
      <c r="LR461" s="39"/>
      <c r="LS461" s="39"/>
      <c r="LT461" s="39"/>
      <c r="LU461" s="39"/>
      <c r="LV461" s="39"/>
      <c r="LW461" s="39"/>
      <c r="LX461" s="39"/>
      <c r="LY461" s="39"/>
      <c r="LZ461" s="39"/>
      <c r="MA461" s="39"/>
      <c r="MB461" s="39"/>
      <c r="MC461" s="39"/>
      <c r="MD461" s="39"/>
      <c r="ME461" s="39"/>
      <c r="MF461" s="39"/>
      <c r="MG461" s="39"/>
      <c r="MH461" s="39"/>
      <c r="MI461" s="39"/>
      <c r="MJ461" s="39"/>
      <c r="MK461" s="39"/>
      <c r="ML461" s="39"/>
      <c r="MM461" s="39"/>
      <c r="MN461" s="39"/>
      <c r="MO461" s="39"/>
      <c r="MP461" s="39"/>
      <c r="MQ461" s="39"/>
      <c r="MR461" s="39"/>
      <c r="MS461" s="39"/>
      <c r="MT461" s="39"/>
      <c r="MU461" s="39"/>
      <c r="MV461" s="39"/>
      <c r="MW461" s="39"/>
      <c r="MX461" s="39"/>
      <c r="MY461" s="39"/>
      <c r="MZ461" s="39"/>
      <c r="NA461" s="39"/>
      <c r="NB461" s="39"/>
      <c r="NC461" s="39"/>
      <c r="ND461" s="39"/>
      <c r="NE461" s="39"/>
      <c r="NF461" s="39"/>
      <c r="NG461" s="39"/>
      <c r="NH461" s="39"/>
      <c r="NI461" s="39"/>
      <c r="NJ461" s="39"/>
      <c r="NK461" s="39"/>
      <c r="NL461" s="39"/>
      <c r="NM461" s="39"/>
      <c r="NN461" s="39"/>
      <c r="NO461" s="39"/>
      <c r="NP461" s="39"/>
      <c r="NQ461" s="39"/>
      <c r="NR461" s="39"/>
      <c r="NS461" s="39"/>
      <c r="NT461" s="39"/>
      <c r="NU461" s="39"/>
      <c r="NV461" s="39"/>
      <c r="NW461" s="39"/>
      <c r="NX461" s="39"/>
      <c r="NY461" s="39"/>
      <c r="NZ461" s="39"/>
      <c r="OA461" s="39"/>
      <c r="OB461" s="39"/>
      <c r="OC461" s="39"/>
      <c r="OD461" s="39"/>
      <c r="OE461" s="39"/>
      <c r="OF461" s="39"/>
      <c r="OG461" s="39"/>
      <c r="OH461" s="39"/>
      <c r="OI461" s="39"/>
      <c r="OJ461" s="39"/>
      <c r="OK461" s="39"/>
      <c r="OL461" s="39"/>
      <c r="OM461" s="39"/>
      <c r="ON461" s="39"/>
      <c r="OO461" s="39"/>
      <c r="OP461" s="39"/>
      <c r="OQ461" s="39"/>
      <c r="OR461" s="39"/>
      <c r="OS461" s="39"/>
      <c r="OT461" s="39"/>
      <c r="OU461" s="39"/>
      <c r="OV461" s="39"/>
      <c r="OW461" s="39"/>
      <c r="OX461" s="39"/>
      <c r="OY461" s="39"/>
      <c r="OZ461" s="39"/>
      <c r="PA461" s="39"/>
      <c r="PB461" s="39"/>
      <c r="PC461" s="39"/>
      <c r="PD461" s="39"/>
      <c r="PE461" s="39"/>
      <c r="PF461" s="39"/>
      <c r="PG461" s="39"/>
      <c r="PH461" s="39"/>
      <c r="PI461" s="39"/>
      <c r="PJ461" s="39"/>
      <c r="PK461" s="39"/>
      <c r="PL461" s="39"/>
      <c r="PM461" s="39"/>
      <c r="PN461" s="39"/>
      <c r="PO461" s="39"/>
      <c r="PP461" s="39"/>
      <c r="PQ461" s="39"/>
      <c r="PR461" s="39"/>
      <c r="PS461" s="39"/>
      <c r="PT461" s="39"/>
      <c r="PU461" s="39"/>
      <c r="PV461" s="39"/>
      <c r="PW461" s="39"/>
      <c r="PX461" s="39"/>
      <c r="PY461" s="39"/>
      <c r="PZ461" s="39"/>
      <c r="QA461" s="39"/>
      <c r="QB461" s="39"/>
      <c r="QC461" s="39"/>
      <c r="QD461" s="39"/>
      <c r="QE461" s="39"/>
      <c r="QF461" s="39"/>
      <c r="QG461" s="39"/>
      <c r="QH461" s="39"/>
      <c r="QI461" s="39"/>
      <c r="QJ461" s="39"/>
      <c r="QK461" s="39"/>
      <c r="QL461" s="39"/>
      <c r="QM461" s="39"/>
      <c r="QN461" s="39"/>
      <c r="QO461" s="39"/>
      <c r="QP461" s="39"/>
      <c r="QQ461" s="39"/>
      <c r="QR461" s="39"/>
      <c r="QS461" s="39"/>
      <c r="QT461" s="39"/>
      <c r="QU461" s="39"/>
      <c r="QV461" s="39"/>
      <c r="QW461" s="39"/>
      <c r="QX461" s="39"/>
      <c r="QY461" s="39"/>
      <c r="QZ461" s="39"/>
      <c r="RA461" s="39"/>
      <c r="RB461" s="39"/>
      <c r="RC461" s="39"/>
      <c r="RD461" s="39"/>
      <c r="RE461" s="39"/>
      <c r="RF461" s="39"/>
      <c r="RG461" s="39"/>
      <c r="RH461" s="39"/>
      <c r="RI461" s="39"/>
      <c r="RJ461" s="39"/>
      <c r="RK461" s="39"/>
      <c r="RL461" s="39"/>
      <c r="RM461" s="39"/>
      <c r="RN461" s="39"/>
      <c r="RO461" s="39"/>
      <c r="RP461" s="39"/>
      <c r="RQ461" s="39"/>
      <c r="RR461" s="39"/>
      <c r="RS461" s="39"/>
      <c r="RT461" s="39"/>
      <c r="RU461" s="39"/>
      <c r="RV461" s="39"/>
      <c r="RW461" s="39"/>
      <c r="RX461" s="39"/>
      <c r="RY461" s="39"/>
      <c r="RZ461" s="39"/>
      <c r="SA461" s="39"/>
      <c r="SB461" s="39"/>
      <c r="SC461" s="39"/>
      <c r="SD461" s="39"/>
      <c r="SE461" s="39"/>
      <c r="SF461" s="39"/>
      <c r="SG461" s="39"/>
      <c r="SH461" s="39"/>
      <c r="SI461" s="39"/>
      <c r="SJ461" s="39"/>
      <c r="SK461" s="39"/>
      <c r="SL461" s="39"/>
      <c r="SM461" s="39"/>
      <c r="SN461" s="39"/>
      <c r="SO461" s="39"/>
      <c r="SP461" s="39"/>
      <c r="SQ461" s="39"/>
      <c r="SR461" s="39"/>
      <c r="SS461" s="39"/>
      <c r="ST461" s="39"/>
      <c r="SU461" s="39"/>
      <c r="SV461" s="39"/>
      <c r="SW461" s="39"/>
      <c r="SX461" s="39"/>
      <c r="SY461" s="39"/>
      <c r="SZ461" s="39"/>
      <c r="TA461" s="39"/>
      <c r="TB461" s="39"/>
      <c r="TC461" s="39"/>
      <c r="TD461" s="39"/>
      <c r="TE461" s="39"/>
      <c r="TF461" s="39"/>
      <c r="TG461" s="39"/>
      <c r="TH461" s="39"/>
      <c r="TI461" s="39"/>
      <c r="TJ461" s="39"/>
      <c r="TK461" s="39"/>
      <c r="TL461" s="39"/>
      <c r="TM461" s="39"/>
      <c r="TN461" s="39"/>
      <c r="TO461" s="39"/>
      <c r="TP461" s="39"/>
      <c r="TQ461" s="39"/>
      <c r="TR461" s="39"/>
      <c r="TS461" s="39"/>
      <c r="TT461" s="39"/>
      <c r="TU461" s="39"/>
      <c r="TV461" s="39"/>
      <c r="TW461" s="39"/>
      <c r="TX461" s="39"/>
      <c r="TY461" s="39"/>
      <c r="TZ461" s="39"/>
      <c r="UA461" s="39"/>
      <c r="UB461" s="39"/>
      <c r="UC461" s="39"/>
      <c r="UD461" s="39"/>
      <c r="UE461" s="39"/>
      <c r="UF461" s="39"/>
      <c r="UG461" s="39"/>
      <c r="UH461" s="39"/>
      <c r="UI461" s="39"/>
      <c r="UJ461" s="39"/>
      <c r="UK461" s="39"/>
      <c r="UL461" s="39"/>
      <c r="UM461" s="39"/>
      <c r="UN461" s="39"/>
      <c r="UO461" s="39"/>
      <c r="UP461" s="39"/>
      <c r="UQ461" s="39"/>
      <c r="UR461" s="39"/>
      <c r="US461" s="39"/>
      <c r="UT461" s="39"/>
      <c r="UU461" s="39"/>
      <c r="UV461" s="39"/>
      <c r="UW461" s="39"/>
      <c r="UX461" s="39"/>
      <c r="UY461" s="39"/>
      <c r="UZ461" s="39"/>
      <c r="VA461" s="39"/>
      <c r="VB461" s="39"/>
      <c r="VC461" s="39"/>
      <c r="VD461" s="39"/>
      <c r="VE461" s="39"/>
      <c r="VF461" s="39"/>
      <c r="VG461" s="39"/>
      <c r="VH461" s="39"/>
      <c r="VI461" s="39"/>
      <c r="VJ461" s="39"/>
      <c r="VK461" s="39"/>
      <c r="VL461" s="39"/>
      <c r="VM461" s="39"/>
      <c r="VN461" s="39"/>
      <c r="VO461" s="39"/>
      <c r="VP461" s="39"/>
      <c r="VQ461" s="39"/>
      <c r="VR461" s="39"/>
      <c r="VS461" s="39"/>
      <c r="VT461" s="39"/>
      <c r="VU461" s="39"/>
      <c r="VV461" s="39"/>
      <c r="VW461" s="39"/>
      <c r="VX461" s="39"/>
      <c r="VY461" s="39"/>
      <c r="VZ461" s="39"/>
      <c r="WA461" s="39"/>
      <c r="WB461" s="39"/>
      <c r="WC461" s="39"/>
      <c r="WD461" s="39"/>
      <c r="WE461" s="39"/>
      <c r="WF461" s="39"/>
      <c r="WG461" s="39"/>
      <c r="WH461" s="39"/>
      <c r="WI461" s="39"/>
      <c r="WJ461" s="39"/>
      <c r="WK461" s="39"/>
      <c r="WL461" s="39"/>
      <c r="WM461" s="39"/>
      <c r="WN461" s="39"/>
      <c r="WO461" s="39"/>
      <c r="WP461" s="39"/>
      <c r="WQ461" s="39"/>
      <c r="WR461" s="39"/>
      <c r="WS461" s="39"/>
      <c r="WT461" s="39"/>
      <c r="WU461" s="39"/>
      <c r="WV461" s="39"/>
      <c r="WW461" s="39"/>
      <c r="WX461" s="39"/>
      <c r="WY461" s="39"/>
      <c r="WZ461" s="39"/>
      <c r="XA461" s="39"/>
      <c r="XB461" s="39"/>
      <c r="XC461" s="39"/>
      <c r="XD461" s="39"/>
      <c r="XE461" s="39"/>
      <c r="XF461" s="39"/>
      <c r="XG461" s="39"/>
      <c r="XH461" s="39"/>
      <c r="XI461" s="39"/>
      <c r="XJ461" s="39"/>
      <c r="XK461" s="39"/>
      <c r="XL461" s="39"/>
      <c r="XM461" s="39"/>
      <c r="XN461" s="39"/>
      <c r="XO461" s="39"/>
      <c r="XP461" s="39"/>
      <c r="XQ461" s="39"/>
      <c r="XR461" s="39"/>
      <c r="XS461" s="39"/>
      <c r="XT461" s="39"/>
      <c r="XU461" s="39"/>
      <c r="XV461" s="39"/>
      <c r="XW461" s="39"/>
      <c r="XX461" s="39"/>
      <c r="XY461" s="39"/>
      <c r="XZ461" s="39"/>
      <c r="YA461" s="39"/>
      <c r="YB461" s="39"/>
      <c r="YC461" s="39"/>
      <c r="YD461" s="39"/>
      <c r="YE461" s="39"/>
      <c r="YF461" s="39"/>
      <c r="YG461" s="39"/>
      <c r="YH461" s="39"/>
      <c r="YI461" s="39"/>
      <c r="YJ461" s="39"/>
      <c r="YK461" s="39"/>
      <c r="YL461" s="39"/>
      <c r="YM461" s="39"/>
      <c r="YN461" s="39"/>
      <c r="YO461" s="39"/>
      <c r="YP461" s="39"/>
      <c r="YQ461" s="39"/>
      <c r="YR461" s="39"/>
      <c r="YS461" s="39"/>
      <c r="YT461" s="39"/>
      <c r="YU461" s="39"/>
      <c r="YV461" s="39"/>
      <c r="YW461" s="39"/>
      <c r="YX461" s="39"/>
      <c r="YY461" s="39"/>
      <c r="YZ461" s="39"/>
      <c r="ZA461" s="39"/>
      <c r="ZB461" s="39"/>
      <c r="ZC461" s="39"/>
      <c r="ZD461" s="39"/>
      <c r="ZE461" s="39"/>
      <c r="ZF461" s="39"/>
      <c r="ZG461" s="39"/>
      <c r="ZH461" s="39"/>
      <c r="ZI461" s="39"/>
      <c r="ZJ461" s="39"/>
      <c r="ZK461" s="39"/>
      <c r="ZL461" s="39"/>
      <c r="ZM461" s="39"/>
      <c r="ZN461" s="39"/>
      <c r="ZO461" s="39"/>
      <c r="ZP461" s="39"/>
      <c r="ZQ461" s="39"/>
      <c r="ZR461" s="39"/>
      <c r="ZS461" s="39"/>
      <c r="ZT461" s="39"/>
      <c r="ZU461" s="39"/>
      <c r="ZV461" s="39"/>
      <c r="ZW461" s="39"/>
      <c r="ZX461" s="39"/>
      <c r="ZY461" s="39"/>
      <c r="ZZ461" s="39"/>
      <c r="AAA461" s="39"/>
      <c r="AAB461" s="39"/>
      <c r="AAC461" s="39"/>
      <c r="AAD461" s="39"/>
      <c r="AAE461" s="39"/>
      <c r="AAF461" s="39"/>
      <c r="AAG461" s="39"/>
      <c r="AAH461" s="39"/>
      <c r="AAI461" s="39"/>
      <c r="AAJ461" s="39"/>
      <c r="AAK461" s="39"/>
      <c r="AAL461" s="39"/>
      <c r="AAM461" s="39"/>
      <c r="AAN461" s="39"/>
      <c r="AAO461" s="39"/>
      <c r="AAP461" s="39"/>
      <c r="AAQ461" s="39"/>
      <c r="AAR461" s="39"/>
      <c r="AAS461" s="39"/>
      <c r="AAT461" s="39"/>
      <c r="AAU461" s="39"/>
      <c r="AAV461" s="39"/>
      <c r="AAW461" s="39"/>
      <c r="AAX461" s="39"/>
      <c r="AAY461" s="39"/>
      <c r="AAZ461" s="39"/>
      <c r="ABA461" s="39"/>
      <c r="ABB461" s="39"/>
      <c r="ABC461" s="39"/>
      <c r="ABD461" s="39"/>
      <c r="ABE461" s="39"/>
      <c r="ABF461" s="39"/>
      <c r="ABG461" s="39"/>
      <c r="ABH461" s="39"/>
      <c r="ABI461" s="39"/>
      <c r="ABJ461" s="39"/>
      <c r="ABK461" s="39"/>
      <c r="ABL461" s="39"/>
      <c r="ABM461" s="39"/>
      <c r="ABN461" s="39"/>
      <c r="ABO461" s="39"/>
      <c r="ABP461" s="39"/>
      <c r="ABQ461" s="39"/>
      <c r="ABR461" s="39"/>
      <c r="ABS461" s="39"/>
      <c r="ABT461" s="39"/>
      <c r="ABU461" s="39"/>
      <c r="ABV461" s="39"/>
      <c r="ABW461" s="39"/>
      <c r="ABX461" s="39"/>
      <c r="ABY461" s="39"/>
      <c r="ABZ461" s="39"/>
      <c r="ACA461" s="39"/>
      <c r="ACB461" s="39"/>
      <c r="ACC461" s="39"/>
      <c r="ACD461" s="39"/>
      <c r="ACE461" s="39"/>
      <c r="ACF461" s="39"/>
      <c r="ACG461" s="39"/>
      <c r="ACH461" s="39"/>
      <c r="ACI461" s="39"/>
      <c r="ACJ461" s="39"/>
      <c r="ACK461" s="39"/>
      <c r="ACL461" s="39"/>
      <c r="ACM461" s="39"/>
      <c r="ACN461" s="39"/>
      <c r="ACO461" s="39"/>
      <c r="ACP461" s="39"/>
      <c r="ACQ461" s="39"/>
      <c r="ACR461" s="39"/>
      <c r="ACS461" s="39"/>
      <c r="ACT461" s="39"/>
      <c r="ACU461" s="39"/>
      <c r="ACV461" s="39"/>
      <c r="ACW461" s="39"/>
      <c r="ACX461" s="39"/>
      <c r="ACY461" s="39"/>
      <c r="ACZ461" s="39"/>
      <c r="ADA461" s="39"/>
      <c r="ADB461" s="39"/>
      <c r="ADC461" s="39"/>
      <c r="ADD461" s="39"/>
      <c r="ADE461" s="39"/>
      <c r="ADF461" s="39"/>
      <c r="ADG461" s="39"/>
      <c r="ADH461" s="39"/>
      <c r="ADI461" s="39"/>
      <c r="ADJ461" s="39"/>
      <c r="ADK461" s="39"/>
      <c r="ADL461" s="39"/>
      <c r="ADM461" s="39"/>
      <c r="ADN461" s="39"/>
      <c r="ADO461" s="39"/>
      <c r="ADP461" s="39"/>
      <c r="ADQ461" s="39"/>
      <c r="ADR461" s="39"/>
      <c r="ADS461" s="39"/>
      <c r="ADT461" s="39"/>
      <c r="ADU461" s="39"/>
      <c r="ADV461" s="39"/>
      <c r="ADW461" s="39"/>
      <c r="ADX461" s="39"/>
      <c r="ADY461" s="39"/>
      <c r="ADZ461" s="39"/>
      <c r="AEA461" s="39"/>
      <c r="AEB461" s="39"/>
      <c r="AEC461" s="39"/>
      <c r="AED461" s="39"/>
      <c r="AEE461" s="39"/>
      <c r="AEF461" s="39"/>
      <c r="AEG461" s="39"/>
      <c r="AEH461" s="39"/>
      <c r="AEI461" s="39"/>
      <c r="AEJ461" s="39"/>
      <c r="AEK461" s="39"/>
      <c r="AEL461" s="39"/>
      <c r="AEM461" s="39"/>
      <c r="AEN461" s="39"/>
      <c r="AEO461" s="39"/>
      <c r="AEP461" s="39"/>
      <c r="AEQ461" s="39"/>
      <c r="AER461" s="39"/>
      <c r="AES461" s="39"/>
      <c r="AET461" s="39"/>
      <c r="AEU461" s="39"/>
      <c r="AEV461" s="39"/>
      <c r="AEW461" s="39"/>
      <c r="AEX461" s="39"/>
      <c r="AEY461" s="39"/>
      <c r="AEZ461" s="39"/>
      <c r="AFA461" s="39"/>
      <c r="AFB461" s="39"/>
      <c r="AFC461" s="39"/>
      <c r="AFD461" s="39"/>
      <c r="AFE461" s="39"/>
      <c r="AFF461" s="39"/>
      <c r="AFG461" s="39"/>
      <c r="AFH461" s="39"/>
      <c r="AFI461" s="39"/>
      <c r="AFJ461" s="39"/>
      <c r="AFK461" s="39"/>
      <c r="AFL461" s="39"/>
      <c r="AFM461" s="39"/>
      <c r="AFN461" s="39"/>
      <c r="AFO461" s="39"/>
      <c r="AFP461" s="39"/>
      <c r="AFQ461" s="39"/>
      <c r="AFR461" s="39"/>
      <c r="AFS461" s="39"/>
      <c r="AFT461" s="39"/>
      <c r="AFU461" s="39"/>
      <c r="AFV461" s="39"/>
      <c r="AFW461" s="39"/>
      <c r="AFX461" s="39"/>
      <c r="AFY461" s="39"/>
      <c r="AFZ461" s="39"/>
      <c r="AGA461" s="39"/>
      <c r="AGB461" s="39"/>
      <c r="AGC461" s="39"/>
      <c r="AGD461" s="39"/>
      <c r="AGE461" s="39"/>
      <c r="AGF461" s="39"/>
      <c r="AGG461" s="39"/>
      <c r="AGH461" s="39"/>
      <c r="AGI461" s="39"/>
      <c r="AGJ461" s="39"/>
      <c r="AGK461" s="39"/>
      <c r="AGL461" s="39"/>
      <c r="AGM461" s="39"/>
      <c r="AGN461" s="39"/>
      <c r="AGO461" s="39"/>
      <c r="AGP461" s="39"/>
      <c r="AGQ461" s="39"/>
      <c r="AGR461" s="39"/>
      <c r="AGS461" s="39"/>
      <c r="AGT461" s="39"/>
      <c r="AGU461" s="39"/>
      <c r="AGV461" s="39"/>
      <c r="AGW461" s="39"/>
      <c r="AGX461" s="39"/>
      <c r="AGY461" s="39"/>
      <c r="AGZ461" s="39"/>
      <c r="AHA461" s="39"/>
      <c r="AHB461" s="39"/>
      <c r="AHC461" s="39"/>
      <c r="AHD461" s="39"/>
      <c r="AHE461" s="39"/>
      <c r="AHF461" s="39"/>
      <c r="AHG461" s="39"/>
      <c r="AHH461" s="39"/>
      <c r="AHI461" s="39"/>
      <c r="AHJ461" s="39"/>
      <c r="AHK461" s="39"/>
      <c r="AHL461" s="39"/>
      <c r="AHM461" s="39"/>
      <c r="AHN461" s="39"/>
      <c r="AHO461" s="39"/>
      <c r="AHP461" s="39"/>
      <c r="AHQ461" s="39"/>
      <c r="AHR461" s="39"/>
      <c r="AHS461" s="39"/>
      <c r="AHT461" s="39"/>
      <c r="AHU461" s="39"/>
      <c r="AHV461" s="39"/>
      <c r="AHW461" s="39"/>
      <c r="AHX461" s="39"/>
      <c r="AHY461" s="39"/>
      <c r="AHZ461" s="39"/>
      <c r="AIA461" s="39"/>
      <c r="AIB461" s="39"/>
      <c r="AIC461" s="39"/>
      <c r="AID461" s="39"/>
      <c r="AIE461" s="39"/>
      <c r="AIF461" s="39"/>
      <c r="AIG461" s="39"/>
      <c r="AIH461" s="39"/>
      <c r="AII461" s="39"/>
      <c r="AIJ461" s="39"/>
      <c r="AIK461" s="39"/>
      <c r="AIL461" s="39"/>
      <c r="AIM461" s="39"/>
      <c r="AIN461" s="39"/>
      <c r="AIO461" s="39"/>
      <c r="AIP461" s="39"/>
      <c r="AIQ461" s="39"/>
      <c r="AIR461" s="39"/>
      <c r="AIS461" s="39"/>
      <c r="AIT461" s="39"/>
      <c r="AIU461" s="39"/>
      <c r="AIV461" s="39"/>
      <c r="AIW461" s="39"/>
      <c r="AIX461" s="39"/>
      <c r="AIY461" s="39"/>
      <c r="AIZ461" s="39"/>
      <c r="AJA461" s="39"/>
      <c r="AJB461" s="39"/>
      <c r="AJC461" s="39"/>
      <c r="AJD461" s="39"/>
      <c r="AJE461" s="39"/>
      <c r="AJF461" s="39"/>
      <c r="AJG461" s="39"/>
      <c r="AJH461" s="39"/>
      <c r="AJI461" s="39"/>
      <c r="AJJ461" s="39"/>
      <c r="AJK461" s="39"/>
      <c r="AJL461" s="39"/>
      <c r="AJM461" s="39"/>
      <c r="AJN461" s="39"/>
      <c r="AJO461" s="39"/>
      <c r="AJP461" s="39"/>
      <c r="AJQ461" s="39"/>
      <c r="AJR461" s="39"/>
      <c r="AJS461" s="39"/>
      <c r="AJT461" s="39"/>
      <c r="AJU461" s="39"/>
      <c r="AJV461" s="39"/>
      <c r="AJW461" s="39"/>
      <c r="AJX461" s="39"/>
      <c r="AJY461" s="39"/>
      <c r="AJZ461" s="39"/>
      <c r="AKA461" s="39"/>
      <c r="AKB461" s="39"/>
      <c r="AKC461" s="39"/>
      <c r="AKD461" s="39"/>
      <c r="AKE461" s="39"/>
      <c r="AKF461" s="39"/>
      <c r="AKG461" s="39"/>
      <c r="AKH461" s="39"/>
      <c r="AKI461" s="39"/>
      <c r="AKJ461" s="39"/>
      <c r="AKK461" s="39"/>
      <c r="AKL461" s="39"/>
      <c r="AKM461" s="39"/>
      <c r="AKN461" s="39"/>
      <c r="AKO461" s="39"/>
      <c r="AKP461" s="39"/>
      <c r="AKQ461" s="39"/>
      <c r="AKR461" s="39"/>
      <c r="AKS461" s="39"/>
      <c r="AKT461" s="39"/>
      <c r="AKU461" s="39"/>
      <c r="AKV461" s="39"/>
      <c r="AKW461" s="39"/>
      <c r="AKX461" s="39"/>
      <c r="AKY461" s="39"/>
      <c r="AKZ461" s="39"/>
      <c r="ALA461" s="39"/>
      <c r="ALB461" s="39"/>
      <c r="ALC461" s="39"/>
      <c r="ALD461" s="39"/>
      <c r="ALE461" s="39"/>
      <c r="ALF461" s="39"/>
      <c r="ALG461" s="39"/>
      <c r="ALH461" s="39"/>
      <c r="ALI461" s="39"/>
      <c r="ALJ461" s="39"/>
      <c r="ALK461" s="39"/>
      <c r="ALL461" s="39"/>
      <c r="ALM461" s="39"/>
      <c r="ALN461" s="39"/>
      <c r="ALO461" s="39"/>
      <c r="ALP461" s="39"/>
      <c r="ALQ461" s="39"/>
      <c r="ALR461" s="39"/>
      <c r="ALS461" s="39"/>
      <c r="ALT461" s="39"/>
      <c r="ALU461" s="39"/>
      <c r="ALV461" s="39"/>
      <c r="ALW461" s="39"/>
      <c r="ALX461" s="39"/>
      <c r="ALY461" s="39"/>
      <c r="ALZ461" s="39"/>
      <c r="AMA461" s="39"/>
      <c r="AMB461" s="39"/>
      <c r="AMC461" s="39"/>
      <c r="AMD461" s="39"/>
      <c r="AME461" s="39"/>
      <c r="AMF461" s="39"/>
      <c r="AMG461" s="39"/>
      <c r="AMH461" s="39"/>
      <c r="AMI461" s="39"/>
      <c r="AMJ461" s="39"/>
      <c r="AMK461" s="39"/>
      <c r="AML461" s="39"/>
      <c r="AMM461" s="39"/>
      <c r="AMN461" s="39"/>
      <c r="AMO461" s="39"/>
      <c r="AMP461" s="39"/>
      <c r="AMQ461" s="39"/>
      <c r="AMR461" s="39"/>
      <c r="AMS461" s="39"/>
      <c r="AMT461" s="39"/>
      <c r="AMU461" s="39"/>
      <c r="AMV461" s="39"/>
      <c r="AMW461" s="39"/>
      <c r="AMX461" s="39"/>
      <c r="AMY461" s="39"/>
      <c r="AMZ461" s="39"/>
      <c r="ANA461" s="39"/>
      <c r="ANB461" s="39"/>
      <c r="ANC461" s="39"/>
      <c r="AND461" s="39"/>
      <c r="ANE461" s="39"/>
      <c r="ANF461" s="39"/>
      <c r="ANG461" s="39"/>
      <c r="ANH461" s="39"/>
      <c r="ANI461" s="39"/>
      <c r="ANJ461" s="39"/>
      <c r="ANK461" s="39"/>
      <c r="ANL461" s="39"/>
      <c r="ANM461" s="39"/>
      <c r="ANN461" s="39"/>
      <c r="ANO461" s="39"/>
      <c r="ANP461" s="39"/>
      <c r="ANQ461" s="39"/>
      <c r="ANR461" s="39"/>
      <c r="ANS461" s="39"/>
      <c r="ANT461" s="39"/>
      <c r="ANU461" s="39"/>
      <c r="ANV461" s="39"/>
      <c r="ANW461" s="39"/>
      <c r="ANX461" s="39"/>
      <c r="ANY461" s="39"/>
      <c r="ANZ461" s="39"/>
      <c r="AOA461" s="39"/>
      <c r="AOB461" s="39"/>
      <c r="AOC461" s="39"/>
      <c r="AOD461" s="39"/>
      <c r="AOE461" s="39"/>
      <c r="AOF461" s="39"/>
      <c r="AOG461" s="39"/>
      <c r="AOH461" s="39"/>
      <c r="AOI461" s="39"/>
      <c r="AOJ461" s="39"/>
      <c r="AOK461" s="39"/>
      <c r="AOL461" s="39"/>
      <c r="AOM461" s="39"/>
      <c r="AON461" s="39"/>
      <c r="AOO461" s="39"/>
      <c r="AOP461" s="39"/>
      <c r="AOQ461" s="39"/>
      <c r="AOR461" s="39"/>
      <c r="AOS461" s="39"/>
      <c r="AOT461" s="39"/>
      <c r="AOU461" s="39"/>
      <c r="AOV461" s="39"/>
      <c r="AOW461" s="39"/>
      <c r="AOX461" s="39"/>
      <c r="AOY461" s="39"/>
      <c r="AOZ461" s="39"/>
      <c r="APA461" s="39"/>
      <c r="APB461" s="39"/>
      <c r="APC461" s="39"/>
      <c r="APD461" s="39"/>
      <c r="APE461" s="39"/>
      <c r="APF461" s="39"/>
      <c r="APG461" s="39"/>
      <c r="APH461" s="39"/>
      <c r="API461" s="39"/>
      <c r="APJ461" s="39"/>
      <c r="APK461" s="39"/>
      <c r="APL461" s="39"/>
      <c r="APM461" s="39"/>
      <c r="APN461" s="39"/>
      <c r="APO461" s="39"/>
      <c r="APP461" s="39"/>
      <c r="APQ461" s="39"/>
      <c r="APR461" s="39"/>
      <c r="APS461" s="39"/>
      <c r="APT461" s="39"/>
      <c r="APU461" s="39"/>
      <c r="APV461" s="39"/>
      <c r="APW461" s="39"/>
      <c r="APX461" s="39"/>
      <c r="APY461" s="39"/>
      <c r="APZ461" s="39"/>
      <c r="AQA461" s="39"/>
      <c r="AQB461" s="39"/>
      <c r="AQC461" s="39"/>
      <c r="AQD461" s="39"/>
      <c r="AQE461" s="39"/>
      <c r="AQF461" s="39"/>
      <c r="AQG461" s="39"/>
      <c r="AQH461" s="39"/>
      <c r="AQI461" s="39"/>
      <c r="AQJ461" s="39"/>
      <c r="AQK461" s="39"/>
      <c r="AQL461" s="39"/>
      <c r="AQM461" s="39"/>
      <c r="AQN461" s="39"/>
      <c r="AQO461" s="39"/>
      <c r="AQP461" s="39"/>
      <c r="AQQ461" s="39"/>
      <c r="AQR461" s="39"/>
      <c r="AQS461" s="39"/>
      <c r="AQT461" s="39"/>
      <c r="AQU461" s="39"/>
      <c r="AQV461" s="39"/>
      <c r="AQW461" s="39"/>
      <c r="AQX461" s="39"/>
      <c r="AQY461" s="39"/>
      <c r="AQZ461" s="39"/>
      <c r="ARA461" s="39"/>
      <c r="ARB461" s="39"/>
      <c r="ARC461" s="39"/>
      <c r="ARD461" s="39"/>
      <c r="ARE461" s="39"/>
      <c r="ARF461" s="39"/>
      <c r="ARG461" s="39"/>
      <c r="ARH461" s="39"/>
      <c r="ARI461" s="39"/>
      <c r="ARJ461" s="39"/>
      <c r="ARK461" s="39"/>
      <c r="ARL461" s="39"/>
      <c r="ARM461" s="39"/>
      <c r="ARN461" s="39"/>
      <c r="ARO461" s="39"/>
      <c r="ARP461" s="39"/>
      <c r="ARQ461" s="39"/>
      <c r="ARR461" s="39"/>
      <c r="ARS461" s="39"/>
      <c r="ART461" s="39"/>
      <c r="ARU461" s="39"/>
      <c r="ARV461" s="39"/>
      <c r="ARW461" s="39"/>
      <c r="ARX461" s="39"/>
      <c r="ARY461" s="39"/>
      <c r="ARZ461" s="39"/>
      <c r="ASA461" s="39"/>
      <c r="ASB461" s="39"/>
      <c r="ASC461" s="39"/>
      <c r="ASD461" s="39"/>
      <c r="ASE461" s="39"/>
      <c r="ASF461" s="39"/>
      <c r="ASG461" s="39"/>
      <c r="ASH461" s="39"/>
      <c r="ASI461" s="39"/>
      <c r="ASJ461" s="39"/>
      <c r="ASK461" s="39"/>
      <c r="ASL461" s="39"/>
      <c r="ASM461" s="39"/>
      <c r="ASN461" s="39"/>
      <c r="ASO461" s="39"/>
      <c r="ASP461" s="39"/>
      <c r="ASQ461" s="39"/>
      <c r="ASR461" s="39"/>
      <c r="ASS461" s="39"/>
      <c r="AST461" s="39"/>
      <c r="ASU461" s="39"/>
      <c r="ASV461" s="39"/>
      <c r="ASW461" s="39"/>
      <c r="ASX461" s="39"/>
      <c r="ASY461" s="39"/>
      <c r="ASZ461" s="39"/>
      <c r="ATA461" s="39"/>
      <c r="ATB461" s="39"/>
      <c r="ATC461" s="39"/>
      <c r="ATD461" s="39"/>
      <c r="ATE461" s="39"/>
      <c r="ATF461" s="39"/>
      <c r="ATG461" s="39"/>
      <c r="ATH461" s="39"/>
      <c r="ATI461" s="39"/>
      <c r="ATJ461" s="39"/>
      <c r="ATK461" s="39"/>
      <c r="ATL461" s="39"/>
      <c r="ATM461" s="39"/>
      <c r="ATN461" s="39"/>
      <c r="ATO461" s="39"/>
      <c r="ATP461" s="39"/>
      <c r="ATQ461" s="39"/>
      <c r="ATR461" s="39"/>
      <c r="ATS461" s="39"/>
      <c r="ATT461" s="39"/>
      <c r="ATU461" s="39"/>
      <c r="ATV461" s="39"/>
      <c r="ATW461" s="39"/>
      <c r="ATX461" s="39"/>
      <c r="ATY461" s="39"/>
      <c r="ATZ461" s="39"/>
      <c r="AUA461" s="39"/>
      <c r="AUB461" s="39"/>
      <c r="AUC461" s="39"/>
      <c r="AUD461" s="39"/>
      <c r="AUE461" s="39"/>
      <c r="AUF461" s="39"/>
      <c r="AUG461" s="39"/>
      <c r="AUH461" s="39"/>
      <c r="AUI461" s="39"/>
      <c r="AUJ461" s="39"/>
      <c r="AUK461" s="39"/>
      <c r="AUL461" s="39"/>
      <c r="AUM461" s="39"/>
      <c r="AUN461" s="39"/>
      <c r="AUO461" s="39"/>
      <c r="AUP461" s="39"/>
      <c r="AUQ461" s="39"/>
      <c r="AUR461" s="39"/>
      <c r="AUS461" s="39"/>
      <c r="AUT461" s="39"/>
      <c r="AUU461" s="39"/>
      <c r="AUV461" s="39"/>
      <c r="AUW461" s="39"/>
      <c r="AUX461" s="39"/>
      <c r="AUY461" s="39"/>
      <c r="AUZ461" s="39"/>
      <c r="AVA461" s="39"/>
      <c r="AVB461" s="39"/>
      <c r="AVC461" s="39"/>
      <c r="AVD461" s="39"/>
      <c r="AVE461" s="39"/>
      <c r="AVF461" s="39"/>
      <c r="AVG461" s="39"/>
      <c r="AVH461" s="39"/>
      <c r="AVI461" s="39"/>
      <c r="AVJ461" s="39"/>
      <c r="AVK461" s="39"/>
      <c r="AVL461" s="39"/>
      <c r="AVM461" s="39"/>
      <c r="AVN461" s="39"/>
      <c r="AVO461" s="39"/>
      <c r="AVP461" s="39"/>
      <c r="AVQ461" s="39"/>
      <c r="AVR461" s="39"/>
      <c r="AVS461" s="39"/>
      <c r="AVT461" s="39"/>
      <c r="AVU461" s="39"/>
      <c r="AVV461" s="39"/>
      <c r="AVW461" s="39"/>
      <c r="AVX461" s="39"/>
      <c r="AVY461" s="39"/>
      <c r="AVZ461" s="39"/>
      <c r="AWA461" s="39"/>
      <c r="AWB461" s="39"/>
      <c r="AWC461" s="39"/>
      <c r="AWD461" s="39"/>
      <c r="AWE461" s="39"/>
      <c r="AWF461" s="39"/>
      <c r="AWG461" s="39"/>
      <c r="AWH461" s="39"/>
      <c r="AWI461" s="39"/>
      <c r="AWJ461" s="39"/>
      <c r="AWK461" s="39"/>
      <c r="AWL461" s="39"/>
      <c r="AWM461" s="39"/>
      <c r="AWN461" s="39"/>
      <c r="AWO461" s="39"/>
      <c r="AWP461" s="39"/>
      <c r="AWQ461" s="39"/>
      <c r="AWR461" s="39"/>
      <c r="AWS461" s="39"/>
      <c r="AWT461" s="39"/>
      <c r="AWU461" s="39"/>
      <c r="AWV461" s="39"/>
      <c r="AWW461" s="39"/>
      <c r="AWX461" s="39"/>
      <c r="AWY461" s="39"/>
      <c r="AWZ461" s="39"/>
      <c r="AXA461" s="39"/>
      <c r="AXB461" s="39"/>
      <c r="AXC461" s="39"/>
      <c r="AXD461" s="39"/>
      <c r="AXE461" s="39"/>
      <c r="AXF461" s="39"/>
      <c r="AXG461" s="39"/>
      <c r="AXH461" s="39"/>
      <c r="AXI461" s="39"/>
      <c r="AXJ461" s="39"/>
      <c r="AXK461" s="39"/>
      <c r="AXL461" s="39"/>
      <c r="AXM461" s="39"/>
      <c r="AXN461" s="39"/>
      <c r="AXO461" s="39"/>
      <c r="AXP461" s="39"/>
      <c r="AXQ461" s="39"/>
      <c r="AXR461" s="39"/>
      <c r="AXS461" s="39"/>
      <c r="AXT461" s="39"/>
      <c r="AXU461" s="39"/>
      <c r="AXV461" s="39"/>
      <c r="AXW461" s="39"/>
      <c r="AXX461" s="39"/>
      <c r="AXY461" s="39"/>
      <c r="AXZ461" s="39"/>
      <c r="AYA461" s="39"/>
      <c r="AYB461" s="39"/>
      <c r="AYC461" s="39"/>
      <c r="AYD461" s="39"/>
      <c r="AYE461" s="39"/>
      <c r="AYF461" s="39"/>
      <c r="AYG461" s="39"/>
      <c r="AYH461" s="39"/>
      <c r="AYI461" s="39"/>
      <c r="AYJ461" s="39"/>
      <c r="AYK461" s="39"/>
      <c r="AYL461" s="39"/>
      <c r="AYM461" s="39"/>
      <c r="AYN461" s="39"/>
      <c r="AYO461" s="39"/>
      <c r="AYP461" s="39"/>
      <c r="AYQ461" s="39"/>
      <c r="AYR461" s="39"/>
      <c r="AYS461" s="39"/>
      <c r="AYT461" s="39"/>
      <c r="AYU461" s="39"/>
      <c r="AYV461" s="39"/>
      <c r="AYW461" s="39"/>
      <c r="AYX461" s="39"/>
      <c r="AYY461" s="39"/>
      <c r="AYZ461" s="39"/>
      <c r="AZA461" s="39"/>
      <c r="AZB461" s="39"/>
      <c r="AZC461" s="39"/>
      <c r="AZD461" s="39"/>
      <c r="AZE461" s="39"/>
      <c r="AZF461" s="39"/>
      <c r="AZG461" s="39"/>
      <c r="AZH461" s="39"/>
      <c r="AZI461" s="39"/>
      <c r="AZJ461" s="39"/>
      <c r="AZK461" s="39"/>
      <c r="AZL461" s="39"/>
      <c r="AZM461" s="39"/>
      <c r="AZN461" s="39"/>
      <c r="AZO461" s="39"/>
      <c r="AZP461" s="39"/>
      <c r="AZQ461" s="39"/>
      <c r="AZR461" s="39"/>
      <c r="AZS461" s="39"/>
      <c r="AZT461" s="39"/>
      <c r="AZU461" s="39"/>
      <c r="AZV461" s="39"/>
      <c r="AZW461" s="39"/>
      <c r="AZX461" s="39"/>
      <c r="AZY461" s="39"/>
      <c r="AZZ461" s="39"/>
      <c r="BAA461" s="39"/>
      <c r="BAB461" s="39"/>
      <c r="BAC461" s="39"/>
      <c r="BAD461" s="39"/>
      <c r="BAE461" s="39"/>
      <c r="BAF461" s="39"/>
      <c r="BAG461" s="39"/>
      <c r="BAH461" s="39"/>
      <c r="BAI461" s="39"/>
      <c r="BAJ461" s="39"/>
      <c r="BAK461" s="39"/>
      <c r="BAL461" s="39"/>
      <c r="BAM461" s="39"/>
      <c r="BAN461" s="39"/>
      <c r="BAO461" s="39"/>
      <c r="BAP461" s="39"/>
      <c r="BAQ461" s="39"/>
      <c r="BAR461" s="39"/>
      <c r="BAS461" s="39"/>
      <c r="BAT461" s="39"/>
      <c r="BAU461" s="39"/>
      <c r="BAV461" s="39"/>
      <c r="BAW461" s="39"/>
      <c r="BAX461" s="39"/>
      <c r="BAY461" s="39"/>
      <c r="BAZ461" s="39"/>
      <c r="BBA461" s="39"/>
      <c r="BBB461" s="39"/>
      <c r="BBC461" s="39"/>
      <c r="BBD461" s="39"/>
      <c r="BBE461" s="39"/>
      <c r="BBF461" s="39"/>
      <c r="BBG461" s="39"/>
      <c r="BBH461" s="39"/>
      <c r="BBI461" s="39"/>
      <c r="BBJ461" s="39"/>
      <c r="BBK461" s="39"/>
      <c r="BBL461" s="39"/>
      <c r="BBM461" s="39"/>
      <c r="BBN461" s="39"/>
      <c r="BBO461" s="39"/>
      <c r="BBP461" s="39"/>
      <c r="BBQ461" s="39"/>
      <c r="BBR461" s="39"/>
      <c r="BBS461" s="39"/>
      <c r="BBT461" s="39"/>
      <c r="BBU461" s="39"/>
      <c r="BBV461" s="39"/>
      <c r="BBW461" s="39"/>
      <c r="BBX461" s="39"/>
      <c r="BBY461" s="39"/>
      <c r="BBZ461" s="39"/>
      <c r="BCA461" s="39"/>
      <c r="BCB461" s="39"/>
      <c r="BCC461" s="39"/>
      <c r="BCD461" s="39"/>
      <c r="BCE461" s="39"/>
      <c r="BCF461" s="39"/>
      <c r="BCG461" s="39"/>
      <c r="BCH461" s="39"/>
      <c r="BCI461" s="39"/>
      <c r="BCJ461" s="39"/>
      <c r="BCK461" s="39"/>
      <c r="BCL461" s="39"/>
      <c r="BCM461" s="39"/>
      <c r="BCN461" s="39"/>
      <c r="BCO461" s="39"/>
      <c r="BCP461" s="39"/>
      <c r="BCQ461" s="39"/>
      <c r="BCR461" s="39"/>
      <c r="BCS461" s="39"/>
      <c r="BCT461" s="39"/>
      <c r="BCU461" s="39"/>
      <c r="BCV461" s="39"/>
      <c r="BCW461" s="39"/>
      <c r="BCX461" s="39"/>
      <c r="BCY461" s="39"/>
      <c r="BCZ461" s="39"/>
      <c r="BDA461" s="39"/>
      <c r="BDB461" s="39"/>
      <c r="BDC461" s="39"/>
      <c r="BDD461" s="39"/>
      <c r="BDE461" s="39"/>
      <c r="BDF461" s="39"/>
      <c r="BDG461" s="39"/>
      <c r="BDH461" s="39"/>
      <c r="BDI461" s="39"/>
      <c r="BDJ461" s="39"/>
      <c r="BDK461" s="39"/>
      <c r="BDL461" s="39"/>
      <c r="BDM461" s="39"/>
      <c r="BDN461" s="39"/>
      <c r="BDO461" s="39"/>
      <c r="BDP461" s="39"/>
      <c r="BDQ461" s="39"/>
      <c r="BDR461" s="39"/>
      <c r="BDS461" s="39"/>
      <c r="BDT461" s="39"/>
      <c r="BDU461" s="39"/>
      <c r="BDV461" s="39"/>
      <c r="BDW461" s="39"/>
      <c r="BDX461" s="39"/>
      <c r="BDY461" s="39"/>
      <c r="BDZ461" s="39"/>
      <c r="BEA461" s="39"/>
      <c r="BEB461" s="39"/>
      <c r="BEC461" s="39"/>
      <c r="BED461" s="39"/>
      <c r="BEE461" s="39"/>
      <c r="BEF461" s="39"/>
      <c r="BEG461" s="39"/>
      <c r="BEH461" s="39"/>
      <c r="BEI461" s="39"/>
      <c r="BEJ461" s="39"/>
      <c r="BEK461" s="39"/>
      <c r="BEL461" s="39"/>
      <c r="BEM461" s="39"/>
      <c r="BEN461" s="39"/>
      <c r="BEO461" s="39"/>
      <c r="BEP461" s="39"/>
      <c r="BEQ461" s="39"/>
      <c r="BER461" s="39"/>
      <c r="BES461" s="39"/>
      <c r="BET461" s="39"/>
      <c r="BEU461" s="39"/>
      <c r="BEV461" s="39"/>
      <c r="BEW461" s="39"/>
      <c r="BEX461" s="39"/>
      <c r="BEY461" s="39"/>
      <c r="BEZ461" s="39"/>
      <c r="BFA461" s="39"/>
      <c r="BFB461" s="39"/>
      <c r="BFC461" s="39"/>
      <c r="BFD461" s="39"/>
      <c r="BFE461" s="39"/>
      <c r="BFF461" s="39"/>
      <c r="BFG461" s="39"/>
      <c r="BFH461" s="39"/>
      <c r="BFI461" s="39"/>
      <c r="BFJ461" s="39"/>
      <c r="BFK461" s="39"/>
      <c r="BFL461" s="39"/>
      <c r="BFM461" s="39"/>
      <c r="BFN461" s="39"/>
      <c r="BFO461" s="39"/>
      <c r="BFP461" s="39"/>
      <c r="BFQ461" s="39"/>
      <c r="BFR461" s="39"/>
      <c r="BFS461" s="39"/>
      <c r="BFT461" s="39"/>
      <c r="BFU461" s="39"/>
      <c r="BFV461" s="39"/>
      <c r="BFW461" s="39"/>
      <c r="BFX461" s="39"/>
      <c r="BFY461" s="39"/>
      <c r="BFZ461" s="39"/>
      <c r="BGA461" s="39"/>
      <c r="BGB461" s="39"/>
      <c r="BGC461" s="39"/>
      <c r="BGD461" s="39"/>
      <c r="BGE461" s="39"/>
      <c r="BGF461" s="39"/>
      <c r="BGG461" s="39"/>
      <c r="BGH461" s="39"/>
      <c r="BGI461" s="39"/>
      <c r="BGJ461" s="39"/>
      <c r="BGK461" s="39"/>
      <c r="BGL461" s="39"/>
      <c r="BGM461" s="39"/>
      <c r="BGN461" s="39"/>
      <c r="BGO461" s="39"/>
      <c r="BGP461" s="39"/>
      <c r="BGQ461" s="39"/>
      <c r="BGR461" s="39"/>
      <c r="BGS461" s="39"/>
      <c r="BGT461" s="39"/>
      <c r="BGU461" s="39"/>
      <c r="BGV461" s="39"/>
      <c r="BGW461" s="39"/>
      <c r="BGX461" s="39"/>
      <c r="BGY461" s="39"/>
      <c r="BGZ461" s="39"/>
      <c r="BHA461" s="39"/>
      <c r="BHB461" s="39"/>
      <c r="BHC461" s="39"/>
      <c r="BHD461" s="39"/>
      <c r="BHE461" s="39"/>
      <c r="BHF461" s="39"/>
      <c r="BHG461" s="39"/>
      <c r="BHH461" s="39"/>
      <c r="BHI461" s="39"/>
      <c r="BHJ461" s="39"/>
      <c r="BHK461" s="39"/>
      <c r="BHL461" s="39"/>
      <c r="BHM461" s="39"/>
      <c r="BHN461" s="39"/>
      <c r="BHO461" s="39"/>
      <c r="BHP461" s="39"/>
      <c r="BHQ461" s="39"/>
      <c r="BHR461" s="39"/>
      <c r="BHS461" s="39"/>
      <c r="BHT461" s="39"/>
      <c r="BHU461" s="39"/>
      <c r="BHV461" s="39"/>
      <c r="BHW461" s="39"/>
      <c r="BHX461" s="39"/>
      <c r="BHY461" s="39"/>
      <c r="BHZ461" s="39"/>
      <c r="BIA461" s="39"/>
      <c r="BIB461" s="39"/>
      <c r="BIC461" s="39"/>
      <c r="BID461" s="39"/>
      <c r="BIE461" s="39"/>
      <c r="BIF461" s="39"/>
      <c r="BIG461" s="39"/>
      <c r="BIH461" s="39"/>
      <c r="BII461" s="39"/>
      <c r="BIJ461" s="39"/>
      <c r="BIK461" s="39"/>
      <c r="BIL461" s="39"/>
      <c r="BIM461" s="39"/>
      <c r="BIN461" s="39"/>
      <c r="BIO461" s="39"/>
      <c r="BIP461" s="39"/>
      <c r="BIQ461" s="39"/>
      <c r="BIR461" s="39"/>
      <c r="BIS461" s="39"/>
      <c r="BIT461" s="39"/>
      <c r="BIU461" s="39"/>
      <c r="BIV461" s="39"/>
      <c r="BIW461" s="39"/>
      <c r="BIX461" s="39"/>
      <c r="BIY461" s="39"/>
      <c r="BIZ461" s="39"/>
      <c r="BJA461" s="39"/>
      <c r="BJB461" s="39"/>
      <c r="BJC461" s="39"/>
      <c r="BJD461" s="39"/>
      <c r="BJE461" s="39"/>
      <c r="BJF461" s="39"/>
      <c r="BJG461" s="39"/>
      <c r="BJH461" s="39"/>
      <c r="BJI461" s="39"/>
      <c r="BJJ461" s="39"/>
      <c r="BJK461" s="39"/>
      <c r="BJL461" s="39"/>
      <c r="BJM461" s="39"/>
      <c r="BJN461" s="39"/>
      <c r="BJO461" s="39"/>
      <c r="BJP461" s="39"/>
      <c r="BJQ461" s="39"/>
      <c r="BJR461" s="39"/>
      <c r="BJS461" s="39"/>
      <c r="BJT461" s="39"/>
      <c r="BJU461" s="39"/>
      <c r="BJV461" s="39"/>
      <c r="BJW461" s="39"/>
      <c r="BJX461" s="39"/>
      <c r="BJY461" s="39"/>
      <c r="BJZ461" s="39"/>
      <c r="BKA461" s="39"/>
      <c r="BKB461" s="39"/>
      <c r="BKC461" s="39"/>
      <c r="BKD461" s="39"/>
      <c r="BKE461" s="39"/>
      <c r="BKF461" s="39"/>
      <c r="BKG461" s="39"/>
      <c r="BKH461" s="39"/>
      <c r="BKI461" s="39"/>
      <c r="BKJ461" s="39"/>
      <c r="BKK461" s="39"/>
      <c r="BKL461" s="39"/>
      <c r="BKM461" s="39"/>
      <c r="BKN461" s="39"/>
      <c r="BKO461" s="39"/>
      <c r="BKP461" s="39"/>
      <c r="BKQ461" s="39"/>
      <c r="BKR461" s="39"/>
      <c r="BKS461" s="39"/>
      <c r="BKT461" s="39"/>
      <c r="BKU461" s="39"/>
      <c r="BKV461" s="39"/>
      <c r="BKW461" s="39"/>
      <c r="BKX461" s="39"/>
      <c r="BKY461" s="39"/>
      <c r="BKZ461" s="39"/>
      <c r="BLA461" s="39"/>
      <c r="BLB461" s="39"/>
      <c r="BLC461" s="39"/>
      <c r="BLD461" s="39"/>
      <c r="BLE461" s="39"/>
      <c r="BLF461" s="39"/>
      <c r="BLG461" s="39"/>
      <c r="BLH461" s="39"/>
      <c r="BLI461" s="39"/>
      <c r="BLJ461" s="39"/>
      <c r="BLK461" s="39"/>
      <c r="BLL461" s="39"/>
      <c r="BLM461" s="39"/>
      <c r="BLN461" s="39"/>
      <c r="BLO461" s="39"/>
      <c r="BLP461" s="39"/>
      <c r="BLQ461" s="39"/>
      <c r="BLR461" s="39"/>
      <c r="BLS461" s="39"/>
      <c r="BLT461" s="39"/>
      <c r="BLU461" s="39"/>
      <c r="BLV461" s="39"/>
      <c r="BLW461" s="39"/>
      <c r="BLX461" s="39"/>
      <c r="BLY461" s="39"/>
      <c r="BLZ461" s="39"/>
      <c r="BMA461" s="39"/>
      <c r="BMB461" s="39"/>
      <c r="BMC461" s="39"/>
      <c r="BMD461" s="39"/>
      <c r="BME461" s="39"/>
      <c r="BMF461" s="39"/>
      <c r="BMG461" s="39"/>
      <c r="BMH461" s="39"/>
      <c r="BMI461" s="39"/>
      <c r="BMJ461" s="39"/>
      <c r="BMK461" s="39"/>
      <c r="BML461" s="39"/>
      <c r="BMM461" s="39"/>
      <c r="BMN461" s="39"/>
      <c r="BMO461" s="39"/>
      <c r="BMP461" s="39"/>
      <c r="BMQ461" s="39"/>
      <c r="BMR461" s="39"/>
      <c r="BMS461" s="39"/>
      <c r="BMT461" s="39"/>
      <c r="BMU461" s="39"/>
      <c r="BMV461" s="39"/>
      <c r="BMW461" s="39"/>
      <c r="BMX461" s="39"/>
      <c r="BMY461" s="39"/>
      <c r="BMZ461" s="39"/>
      <c r="BNA461" s="39"/>
      <c r="BNB461" s="39"/>
      <c r="BNC461" s="39"/>
      <c r="BND461" s="39"/>
      <c r="BNE461" s="39"/>
      <c r="BNF461" s="39"/>
      <c r="BNG461" s="39"/>
      <c r="BNH461" s="39"/>
      <c r="BNI461" s="39"/>
      <c r="BNJ461" s="39"/>
      <c r="BNK461" s="39"/>
      <c r="BNL461" s="39"/>
      <c r="BNM461" s="39"/>
      <c r="BNN461" s="39"/>
      <c r="BNO461" s="39"/>
      <c r="BNP461" s="39"/>
      <c r="BNQ461" s="39"/>
      <c r="BNR461" s="39"/>
      <c r="BNS461" s="39"/>
      <c r="BNT461" s="39"/>
      <c r="BNU461" s="39"/>
      <c r="BNV461" s="39"/>
      <c r="BNW461" s="39"/>
      <c r="BNX461" s="39"/>
      <c r="BNY461" s="39"/>
      <c r="BNZ461" s="39"/>
      <c r="BOA461" s="39"/>
      <c r="BOB461" s="39"/>
      <c r="BOC461" s="39"/>
      <c r="BOD461" s="39"/>
      <c r="BOE461" s="39"/>
      <c r="BOF461" s="39"/>
      <c r="BOG461" s="39"/>
      <c r="BOH461" s="39"/>
      <c r="BOI461" s="39"/>
      <c r="BOJ461" s="39"/>
      <c r="BOK461" s="39"/>
      <c r="BOL461" s="39"/>
      <c r="BOM461" s="39"/>
      <c r="BON461" s="39"/>
      <c r="BOO461" s="39"/>
      <c r="BOP461" s="39"/>
      <c r="BOQ461" s="39"/>
      <c r="BOR461" s="39"/>
      <c r="BOS461" s="39"/>
      <c r="BOT461" s="39"/>
      <c r="BOU461" s="39"/>
      <c r="BOV461" s="39"/>
      <c r="BOW461" s="39"/>
      <c r="BOX461" s="39"/>
      <c r="BOY461" s="39"/>
      <c r="BOZ461" s="39"/>
      <c r="BPA461" s="39"/>
      <c r="BPB461" s="39"/>
      <c r="BPC461" s="39"/>
      <c r="BPD461" s="39"/>
      <c r="BPE461" s="39"/>
      <c r="BPF461" s="39"/>
      <c r="BPG461" s="39"/>
      <c r="BPH461" s="39"/>
      <c r="BPI461" s="39"/>
      <c r="BPJ461" s="39"/>
      <c r="BPK461" s="39"/>
      <c r="BPL461" s="39"/>
      <c r="BPM461" s="39"/>
      <c r="BPN461" s="39"/>
      <c r="BPO461" s="39"/>
      <c r="BPP461" s="39"/>
      <c r="BPQ461" s="39"/>
      <c r="BPR461" s="39"/>
      <c r="BPS461" s="39"/>
      <c r="BPT461" s="39"/>
      <c r="BPU461" s="39"/>
      <c r="BPV461" s="39"/>
      <c r="BPW461" s="39"/>
      <c r="BPX461" s="39"/>
      <c r="BPY461" s="39"/>
      <c r="BPZ461" s="39"/>
      <c r="BQA461" s="39"/>
      <c r="BQB461" s="39"/>
      <c r="BQC461" s="39"/>
      <c r="BQD461" s="39"/>
      <c r="BQE461" s="39"/>
      <c r="BQF461" s="39"/>
      <c r="BQG461" s="39"/>
      <c r="BQH461" s="39"/>
      <c r="BQI461" s="39"/>
      <c r="BQJ461" s="39"/>
      <c r="BQK461" s="39"/>
      <c r="BQL461" s="39"/>
      <c r="BQM461" s="39"/>
      <c r="BQN461" s="39"/>
      <c r="BQO461" s="39"/>
      <c r="BQP461" s="39"/>
      <c r="BQQ461" s="39"/>
      <c r="BQR461" s="39"/>
      <c r="BQS461" s="39"/>
      <c r="BQT461" s="39"/>
      <c r="BQU461" s="39"/>
      <c r="BQV461" s="39"/>
      <c r="BQW461" s="39"/>
      <c r="BQX461" s="39"/>
      <c r="BQY461" s="39"/>
      <c r="BQZ461" s="39"/>
      <c r="BRA461" s="39"/>
      <c r="BRB461" s="39"/>
      <c r="BRC461" s="39"/>
      <c r="BRD461" s="39"/>
      <c r="BRE461" s="39"/>
      <c r="BRF461" s="39"/>
      <c r="BRG461" s="39"/>
      <c r="BRH461" s="39"/>
      <c r="BRI461" s="39"/>
      <c r="BRJ461" s="39"/>
      <c r="BRK461" s="39"/>
      <c r="BRL461" s="39"/>
      <c r="BRM461" s="39"/>
      <c r="BRN461" s="39"/>
      <c r="BRO461" s="39"/>
      <c r="BRP461" s="39"/>
      <c r="BRQ461" s="39"/>
      <c r="BRR461" s="39"/>
      <c r="BRS461" s="39"/>
      <c r="BRT461" s="39"/>
      <c r="BRU461" s="39"/>
      <c r="BRV461" s="39"/>
      <c r="BRW461" s="39"/>
      <c r="BRX461" s="39"/>
      <c r="BRY461" s="39"/>
      <c r="BRZ461" s="39"/>
      <c r="BSA461" s="39"/>
      <c r="BSB461" s="39"/>
      <c r="BSC461" s="39"/>
      <c r="BSD461" s="39"/>
      <c r="BSE461" s="39"/>
      <c r="BSF461" s="39"/>
      <c r="BSG461" s="39"/>
      <c r="BSH461" s="39"/>
      <c r="BSI461" s="39"/>
      <c r="BSJ461" s="39"/>
      <c r="BSK461" s="39"/>
      <c r="BSL461" s="39"/>
      <c r="BSM461" s="39"/>
      <c r="BSN461" s="39"/>
      <c r="BSO461" s="39"/>
      <c r="BSP461" s="39"/>
      <c r="BSQ461" s="39"/>
      <c r="BSR461" s="39"/>
      <c r="BSS461" s="39"/>
      <c r="BST461" s="39"/>
      <c r="BSU461" s="39"/>
      <c r="BSV461" s="39"/>
      <c r="BSW461" s="39"/>
      <c r="BSX461" s="39"/>
      <c r="BSY461" s="39"/>
      <c r="BSZ461" s="39"/>
      <c r="BTA461" s="39"/>
      <c r="BTB461" s="39"/>
      <c r="BTC461" s="39"/>
      <c r="BTD461" s="39"/>
      <c r="BTE461" s="39"/>
      <c r="BTF461" s="39"/>
      <c r="BTG461" s="39"/>
      <c r="BTH461" s="39"/>
      <c r="BTI461" s="39"/>
      <c r="BTJ461" s="39"/>
      <c r="BTK461" s="39"/>
      <c r="BTL461" s="39"/>
      <c r="BTM461" s="39"/>
      <c r="BTN461" s="39"/>
      <c r="BTO461" s="39"/>
      <c r="BTP461" s="39"/>
      <c r="BTQ461" s="39"/>
      <c r="BTR461" s="39"/>
      <c r="BTS461" s="39"/>
      <c r="BTT461" s="39"/>
      <c r="BTU461" s="39"/>
      <c r="BTV461" s="39"/>
      <c r="BTW461" s="39"/>
      <c r="BTX461" s="39"/>
      <c r="BTY461" s="39"/>
      <c r="BTZ461" s="39"/>
      <c r="BUA461" s="39"/>
      <c r="BUB461" s="39"/>
      <c r="BUC461" s="39"/>
      <c r="BUD461" s="39"/>
      <c r="BUE461" s="39"/>
      <c r="BUF461" s="39"/>
      <c r="BUG461" s="39"/>
      <c r="BUH461" s="39"/>
      <c r="BUI461" s="39"/>
      <c r="BUJ461" s="39"/>
      <c r="BUK461" s="39"/>
      <c r="BUL461" s="39"/>
      <c r="BUM461" s="39"/>
      <c r="BUN461" s="39"/>
      <c r="BUO461" s="39"/>
      <c r="BUP461" s="39"/>
      <c r="BUQ461" s="39"/>
      <c r="BUR461" s="39"/>
      <c r="BUS461" s="39"/>
      <c r="BUT461" s="39"/>
      <c r="BUU461" s="39"/>
      <c r="BUV461" s="39"/>
      <c r="BUW461" s="39"/>
      <c r="BUX461" s="39"/>
      <c r="BUY461" s="39"/>
      <c r="BUZ461" s="39"/>
      <c r="BVA461" s="39"/>
      <c r="BVB461" s="39"/>
      <c r="BVC461" s="39"/>
      <c r="BVD461" s="39"/>
      <c r="BVE461" s="39"/>
      <c r="BVF461" s="39"/>
      <c r="BVG461" s="39"/>
      <c r="BVH461" s="39"/>
      <c r="BVI461" s="39"/>
      <c r="BVJ461" s="39"/>
      <c r="BVK461" s="39"/>
      <c r="BVL461" s="39"/>
      <c r="BVM461" s="39"/>
      <c r="BVN461" s="39"/>
      <c r="BVO461" s="39"/>
      <c r="BVP461" s="39"/>
      <c r="BVQ461" s="39"/>
      <c r="BVR461" s="39"/>
      <c r="BVS461" s="39"/>
      <c r="BVT461" s="39"/>
      <c r="BVU461" s="39"/>
      <c r="BVV461" s="39"/>
      <c r="BVW461" s="39"/>
      <c r="BVX461" s="39"/>
      <c r="BVY461" s="39"/>
      <c r="BVZ461" s="39"/>
      <c r="BWA461" s="39"/>
      <c r="BWB461" s="39"/>
      <c r="BWC461" s="39"/>
      <c r="BWD461" s="39"/>
      <c r="BWE461" s="39"/>
      <c r="BWF461" s="39"/>
      <c r="BWG461" s="39"/>
      <c r="BWH461" s="39"/>
      <c r="BWI461" s="39"/>
      <c r="BWJ461" s="39"/>
      <c r="BWK461" s="39"/>
      <c r="BWL461" s="39"/>
      <c r="BWM461" s="39"/>
      <c r="BWN461" s="39"/>
      <c r="BWO461" s="39"/>
      <c r="BWP461" s="39"/>
      <c r="BWQ461" s="39"/>
      <c r="BWR461" s="39"/>
      <c r="BWS461" s="39"/>
      <c r="BWT461" s="39"/>
      <c r="BWU461" s="39"/>
      <c r="BWV461" s="39"/>
      <c r="BWW461" s="39"/>
      <c r="BWX461" s="39"/>
      <c r="BWY461" s="39"/>
      <c r="BWZ461" s="39"/>
      <c r="BXA461" s="39"/>
      <c r="BXB461" s="39"/>
      <c r="BXC461" s="39"/>
      <c r="BXD461" s="39"/>
      <c r="BXE461" s="39"/>
      <c r="BXF461" s="39"/>
      <c r="BXG461" s="39"/>
      <c r="BXH461" s="39"/>
      <c r="BXI461" s="39"/>
      <c r="BXJ461" s="39"/>
      <c r="BXK461" s="39"/>
      <c r="BXL461" s="39"/>
      <c r="BXM461" s="39"/>
      <c r="BXN461" s="39"/>
      <c r="BXO461" s="39"/>
      <c r="BXP461" s="39"/>
      <c r="BXQ461" s="39"/>
      <c r="BXR461" s="39"/>
      <c r="BXS461" s="39"/>
      <c r="BXT461" s="39"/>
      <c r="BXU461" s="39"/>
      <c r="BXV461" s="39"/>
      <c r="BXW461" s="39"/>
      <c r="BXX461" s="39"/>
      <c r="BXY461" s="39"/>
      <c r="BXZ461" s="39"/>
      <c r="BYA461" s="39"/>
      <c r="BYB461" s="39"/>
      <c r="BYC461" s="39"/>
      <c r="BYD461" s="39"/>
      <c r="BYE461" s="39"/>
      <c r="BYF461" s="39"/>
      <c r="BYG461" s="39"/>
      <c r="BYH461" s="39"/>
      <c r="BYI461" s="39"/>
      <c r="BYJ461" s="39"/>
      <c r="BYK461" s="39"/>
      <c r="BYL461" s="39"/>
      <c r="BYM461" s="39"/>
      <c r="BYN461" s="39"/>
      <c r="BYO461" s="39"/>
      <c r="BYP461" s="39"/>
      <c r="BYQ461" s="39"/>
      <c r="BYR461" s="39"/>
      <c r="BYS461" s="39"/>
      <c r="BYT461" s="39"/>
      <c r="BYU461" s="39"/>
      <c r="BYV461" s="39"/>
      <c r="BYW461" s="39"/>
      <c r="BYX461" s="39"/>
      <c r="BYY461" s="39"/>
      <c r="BYZ461" s="39"/>
      <c r="BZA461" s="39"/>
      <c r="BZB461" s="39"/>
      <c r="BZC461" s="39"/>
      <c r="BZD461" s="39"/>
      <c r="BZE461" s="39"/>
      <c r="BZF461" s="39"/>
      <c r="BZG461" s="39"/>
      <c r="BZH461" s="39"/>
      <c r="BZI461" s="39"/>
      <c r="BZJ461" s="39"/>
      <c r="BZK461" s="39"/>
      <c r="BZL461" s="39"/>
      <c r="BZM461" s="39"/>
      <c r="BZN461" s="39"/>
      <c r="BZO461" s="39"/>
      <c r="BZP461" s="39"/>
      <c r="BZQ461" s="39"/>
      <c r="BZR461" s="39"/>
      <c r="BZS461" s="39"/>
      <c r="BZT461" s="39"/>
      <c r="BZU461" s="39"/>
      <c r="BZV461" s="39"/>
      <c r="BZW461" s="39"/>
      <c r="BZX461" s="39"/>
      <c r="BZY461" s="39"/>
      <c r="BZZ461" s="39"/>
      <c r="CAA461" s="39"/>
      <c r="CAB461" s="39"/>
      <c r="CAC461" s="39"/>
      <c r="CAD461" s="39"/>
      <c r="CAE461" s="39"/>
      <c r="CAF461" s="39"/>
      <c r="CAG461" s="39"/>
      <c r="CAH461" s="39"/>
      <c r="CAI461" s="39"/>
      <c r="CAJ461" s="39"/>
      <c r="CAK461" s="39"/>
      <c r="CAL461" s="39"/>
      <c r="CAM461" s="39"/>
      <c r="CAN461" s="39"/>
      <c r="CAO461" s="39"/>
      <c r="CAP461" s="39"/>
      <c r="CAQ461" s="39"/>
      <c r="CAR461" s="39"/>
      <c r="CAS461" s="39"/>
      <c r="CAT461" s="39"/>
      <c r="CAU461" s="39"/>
      <c r="CAV461" s="39"/>
      <c r="CAW461" s="39"/>
      <c r="CAX461" s="39"/>
      <c r="CAY461" s="39"/>
      <c r="CAZ461" s="39"/>
      <c r="CBA461" s="39"/>
      <c r="CBB461" s="39"/>
      <c r="CBC461" s="39"/>
      <c r="CBD461" s="39"/>
      <c r="CBE461" s="39"/>
      <c r="CBF461" s="39"/>
      <c r="CBG461" s="39"/>
      <c r="CBH461" s="39"/>
      <c r="CBI461" s="39"/>
      <c r="CBJ461" s="39"/>
      <c r="CBK461" s="39"/>
      <c r="CBL461" s="39"/>
      <c r="CBM461" s="39"/>
      <c r="CBN461" s="39"/>
      <c r="CBO461" s="39"/>
      <c r="CBP461" s="39"/>
      <c r="CBQ461" s="39"/>
      <c r="CBR461" s="39"/>
      <c r="CBS461" s="39"/>
      <c r="CBT461" s="39"/>
      <c r="CBU461" s="39"/>
      <c r="CBV461" s="39"/>
      <c r="CBW461" s="39"/>
      <c r="CBX461" s="39"/>
      <c r="CBY461" s="39"/>
      <c r="CBZ461" s="39"/>
      <c r="CCA461" s="39"/>
      <c r="CCB461" s="39"/>
      <c r="CCC461" s="39"/>
      <c r="CCD461" s="39"/>
      <c r="CCE461" s="39"/>
      <c r="CCF461" s="39"/>
      <c r="CCG461" s="39"/>
      <c r="CCH461" s="39"/>
      <c r="CCI461" s="39"/>
      <c r="CCJ461" s="39"/>
      <c r="CCK461" s="39"/>
      <c r="CCL461" s="39"/>
      <c r="CCM461" s="39"/>
      <c r="CCN461" s="39"/>
      <c r="CCO461" s="39"/>
      <c r="CCP461" s="39"/>
      <c r="CCQ461" s="39"/>
      <c r="CCR461" s="39"/>
      <c r="CCS461" s="39"/>
      <c r="CCT461" s="39"/>
      <c r="CCU461" s="39"/>
      <c r="CCV461" s="39"/>
      <c r="CCW461" s="39"/>
      <c r="CCX461" s="39"/>
      <c r="CCY461" s="39"/>
      <c r="CCZ461" s="39"/>
      <c r="CDA461" s="39"/>
      <c r="CDB461" s="39"/>
      <c r="CDC461" s="39"/>
      <c r="CDD461" s="39"/>
      <c r="CDE461" s="39"/>
      <c r="CDF461" s="39"/>
      <c r="CDG461" s="39"/>
      <c r="CDH461" s="39"/>
      <c r="CDI461" s="39"/>
      <c r="CDJ461" s="39"/>
      <c r="CDK461" s="39"/>
      <c r="CDL461" s="39"/>
      <c r="CDM461" s="39"/>
      <c r="CDN461" s="39"/>
      <c r="CDO461" s="39"/>
      <c r="CDP461" s="39"/>
      <c r="CDQ461" s="39"/>
      <c r="CDR461" s="39"/>
      <c r="CDS461" s="39"/>
      <c r="CDT461" s="39"/>
      <c r="CDU461" s="39"/>
      <c r="CDV461" s="39"/>
      <c r="CDW461" s="39"/>
      <c r="CDX461" s="39"/>
      <c r="CDY461" s="39"/>
      <c r="CDZ461" s="39"/>
      <c r="CEA461" s="39"/>
      <c r="CEB461" s="39"/>
      <c r="CEC461" s="39"/>
      <c r="CED461" s="39"/>
      <c r="CEE461" s="39"/>
      <c r="CEF461" s="39"/>
      <c r="CEG461" s="39"/>
      <c r="CEH461" s="39"/>
      <c r="CEI461" s="39"/>
      <c r="CEJ461" s="39"/>
      <c r="CEK461" s="39"/>
      <c r="CEL461" s="39"/>
      <c r="CEM461" s="39"/>
      <c r="CEN461" s="39"/>
      <c r="CEO461" s="39"/>
      <c r="CEP461" s="39"/>
      <c r="CEQ461" s="39"/>
      <c r="CER461" s="39"/>
      <c r="CES461" s="39"/>
      <c r="CET461" s="39"/>
      <c r="CEU461" s="39"/>
      <c r="CEV461" s="39"/>
      <c r="CEW461" s="39"/>
      <c r="CEX461" s="39"/>
      <c r="CEY461" s="39"/>
      <c r="CEZ461" s="39"/>
      <c r="CFA461" s="39"/>
      <c r="CFB461" s="39"/>
      <c r="CFC461" s="39"/>
      <c r="CFD461" s="39"/>
      <c r="CFE461" s="39"/>
      <c r="CFF461" s="39"/>
      <c r="CFG461" s="39"/>
      <c r="CFH461" s="39"/>
      <c r="CFI461" s="39"/>
      <c r="CFJ461" s="39"/>
      <c r="CFK461" s="39"/>
      <c r="CFL461" s="39"/>
      <c r="CFM461" s="39"/>
      <c r="CFN461" s="39"/>
      <c r="CFO461" s="39"/>
      <c r="CFP461" s="39"/>
      <c r="CFQ461" s="39"/>
      <c r="CFR461" s="39"/>
      <c r="CFS461" s="39"/>
      <c r="CFT461" s="39"/>
      <c r="CFU461" s="39"/>
      <c r="CFV461" s="39"/>
      <c r="CFW461" s="39"/>
      <c r="CFX461" s="39"/>
      <c r="CFY461" s="39"/>
      <c r="CFZ461" s="39"/>
      <c r="CGA461" s="39"/>
      <c r="CGB461" s="39"/>
      <c r="CGC461" s="39"/>
      <c r="CGD461" s="39"/>
      <c r="CGE461" s="39"/>
      <c r="CGF461" s="39"/>
      <c r="CGG461" s="39"/>
      <c r="CGH461" s="39"/>
      <c r="CGI461" s="39"/>
      <c r="CGJ461" s="39"/>
      <c r="CGK461" s="39"/>
      <c r="CGL461" s="39"/>
      <c r="CGM461" s="39"/>
      <c r="CGN461" s="39"/>
      <c r="CGO461" s="39"/>
      <c r="CGP461" s="39"/>
      <c r="CGQ461" s="39"/>
      <c r="CGR461" s="39"/>
      <c r="CGS461" s="39"/>
      <c r="CGT461" s="39"/>
      <c r="CGU461" s="39"/>
      <c r="CGV461" s="39"/>
      <c r="CGW461" s="39"/>
      <c r="CGX461" s="39"/>
      <c r="CGY461" s="39"/>
      <c r="CGZ461" s="39"/>
      <c r="CHA461" s="39"/>
      <c r="CHB461" s="39"/>
      <c r="CHC461" s="39"/>
      <c r="CHD461" s="39"/>
      <c r="CHE461" s="39"/>
      <c r="CHF461" s="39"/>
      <c r="CHG461" s="39"/>
      <c r="CHH461" s="39"/>
      <c r="CHI461" s="39"/>
      <c r="CHJ461" s="39"/>
      <c r="CHK461" s="39"/>
      <c r="CHL461" s="39"/>
      <c r="CHM461" s="39"/>
      <c r="CHN461" s="39"/>
      <c r="CHO461" s="39"/>
      <c r="CHP461" s="39"/>
      <c r="CHQ461" s="39"/>
      <c r="CHR461" s="39"/>
      <c r="CHS461" s="39"/>
      <c r="CHT461" s="39"/>
      <c r="CHU461" s="39"/>
      <c r="CHV461" s="39"/>
      <c r="CHW461" s="39"/>
      <c r="CHX461" s="39"/>
      <c r="CHY461" s="39"/>
      <c r="CHZ461" s="39"/>
      <c r="CIA461" s="39"/>
      <c r="CIB461" s="39"/>
      <c r="CIC461" s="39"/>
      <c r="CID461" s="39"/>
      <c r="CIE461" s="39"/>
      <c r="CIF461" s="39"/>
      <c r="CIG461" s="39"/>
      <c r="CIH461" s="39"/>
      <c r="CII461" s="39"/>
      <c r="CIJ461" s="39"/>
      <c r="CIK461" s="39"/>
      <c r="CIL461" s="39"/>
      <c r="CIM461" s="39"/>
      <c r="CIN461" s="39"/>
      <c r="CIO461" s="39"/>
      <c r="CIP461" s="39"/>
      <c r="CIQ461" s="39"/>
      <c r="CIR461" s="39"/>
      <c r="CIS461" s="39"/>
      <c r="CIT461" s="39"/>
      <c r="CIU461" s="39"/>
      <c r="CIV461" s="39"/>
      <c r="CIW461" s="39"/>
      <c r="CIX461" s="39"/>
      <c r="CIY461" s="39"/>
      <c r="CIZ461" s="39"/>
      <c r="CJA461" s="39"/>
      <c r="CJB461" s="39"/>
      <c r="CJC461" s="39"/>
      <c r="CJD461" s="39"/>
      <c r="CJE461" s="39"/>
      <c r="CJF461" s="39"/>
      <c r="CJG461" s="39"/>
      <c r="CJH461" s="39"/>
      <c r="CJI461" s="39"/>
      <c r="CJJ461" s="39"/>
      <c r="CJK461" s="39"/>
      <c r="CJL461" s="39"/>
      <c r="CJM461" s="39"/>
      <c r="CJN461" s="39"/>
      <c r="CJO461" s="39"/>
      <c r="CJP461" s="39"/>
      <c r="CJQ461" s="39"/>
      <c r="CJR461" s="39"/>
      <c r="CJS461" s="39"/>
      <c r="CJT461" s="39"/>
      <c r="CJU461" s="39"/>
      <c r="CJV461" s="39"/>
      <c r="CJW461" s="39"/>
      <c r="CJX461" s="39"/>
      <c r="CJY461" s="39"/>
      <c r="CJZ461" s="39"/>
      <c r="CKA461" s="39"/>
      <c r="CKB461" s="39"/>
      <c r="CKC461" s="39"/>
      <c r="CKD461" s="39"/>
      <c r="CKE461" s="39"/>
      <c r="CKF461" s="39"/>
      <c r="CKG461" s="39"/>
      <c r="CKH461" s="39"/>
      <c r="CKI461" s="39"/>
      <c r="CKJ461" s="39"/>
      <c r="CKK461" s="39"/>
      <c r="CKL461" s="39"/>
      <c r="CKM461" s="39"/>
      <c r="CKN461" s="39"/>
      <c r="CKO461" s="39"/>
      <c r="CKP461" s="39"/>
      <c r="CKQ461" s="39"/>
      <c r="CKR461" s="39"/>
      <c r="CKS461" s="39"/>
      <c r="CKT461" s="39"/>
      <c r="CKU461" s="39"/>
      <c r="CKV461" s="39"/>
      <c r="CKW461" s="39"/>
      <c r="CKX461" s="39"/>
      <c r="CKY461" s="39"/>
      <c r="CKZ461" s="39"/>
      <c r="CLA461" s="39"/>
      <c r="CLB461" s="39"/>
      <c r="CLC461" s="39"/>
      <c r="CLD461" s="39"/>
      <c r="CLE461" s="39"/>
      <c r="CLF461" s="39"/>
      <c r="CLG461" s="39"/>
      <c r="CLH461" s="39"/>
      <c r="CLI461" s="39"/>
      <c r="CLJ461" s="39"/>
      <c r="CLK461" s="39"/>
      <c r="CLL461" s="39"/>
      <c r="CLM461" s="39"/>
      <c r="CLN461" s="39"/>
      <c r="CLO461" s="39"/>
      <c r="CLP461" s="39"/>
      <c r="CLQ461" s="39"/>
      <c r="CLR461" s="39"/>
      <c r="CLS461" s="39"/>
      <c r="CLT461" s="39"/>
      <c r="CLU461" s="39"/>
      <c r="CLV461" s="39"/>
      <c r="CLW461" s="39"/>
      <c r="CLX461" s="39"/>
      <c r="CLY461" s="39"/>
      <c r="CLZ461" s="39"/>
      <c r="CMA461" s="39"/>
      <c r="CMB461" s="39"/>
      <c r="CMC461" s="39"/>
      <c r="CMD461" s="39"/>
      <c r="CME461" s="39"/>
      <c r="CMF461" s="39"/>
      <c r="CMG461" s="39"/>
      <c r="CMH461" s="39"/>
      <c r="CMI461" s="39"/>
      <c r="CMJ461" s="39"/>
      <c r="CMK461" s="39"/>
      <c r="CML461" s="39"/>
      <c r="CMM461" s="39"/>
      <c r="CMN461" s="39"/>
      <c r="CMO461" s="39"/>
      <c r="CMP461" s="39"/>
      <c r="CMQ461" s="39"/>
      <c r="CMR461" s="39"/>
      <c r="CMS461" s="39"/>
      <c r="CMT461" s="39"/>
      <c r="CMU461" s="39"/>
      <c r="CMV461" s="39"/>
      <c r="CMW461" s="39"/>
      <c r="CMX461" s="39"/>
      <c r="CMY461" s="39"/>
      <c r="CMZ461" s="39"/>
      <c r="CNA461" s="39"/>
      <c r="CNB461" s="39"/>
      <c r="CNC461" s="39"/>
      <c r="CND461" s="39"/>
      <c r="CNE461" s="39"/>
      <c r="CNF461" s="39"/>
      <c r="CNG461" s="39"/>
      <c r="CNH461" s="39"/>
      <c r="CNI461" s="39"/>
      <c r="CNJ461" s="39"/>
      <c r="CNK461" s="39"/>
      <c r="CNL461" s="39"/>
      <c r="CNM461" s="39"/>
      <c r="CNN461" s="39"/>
      <c r="CNO461" s="39"/>
      <c r="CNP461" s="39"/>
      <c r="CNQ461" s="39"/>
      <c r="CNR461" s="39"/>
      <c r="CNS461" s="39"/>
      <c r="CNT461" s="39"/>
      <c r="CNU461" s="39"/>
      <c r="CNV461" s="39"/>
      <c r="CNW461" s="39"/>
      <c r="CNX461" s="39"/>
      <c r="CNY461" s="39"/>
      <c r="CNZ461" s="39"/>
      <c r="COA461" s="39"/>
      <c r="COB461" s="39"/>
      <c r="COC461" s="39"/>
      <c r="COD461" s="39"/>
      <c r="COE461" s="39"/>
      <c r="COF461" s="39"/>
      <c r="COG461" s="39"/>
      <c r="COH461" s="39"/>
      <c r="COI461" s="39"/>
      <c r="COJ461" s="39"/>
      <c r="COK461" s="39"/>
      <c r="COL461" s="39"/>
      <c r="COM461" s="39"/>
      <c r="CON461" s="39"/>
      <c r="COO461" s="39"/>
      <c r="COP461" s="39"/>
      <c r="COQ461" s="39"/>
      <c r="COR461" s="39"/>
      <c r="COS461" s="39"/>
      <c r="COT461" s="39"/>
      <c r="COU461" s="39"/>
      <c r="COV461" s="39"/>
      <c r="COW461" s="39"/>
      <c r="COX461" s="39"/>
      <c r="COY461" s="39"/>
      <c r="COZ461" s="39"/>
      <c r="CPA461" s="39"/>
      <c r="CPB461" s="39"/>
      <c r="CPC461" s="39"/>
      <c r="CPD461" s="39"/>
      <c r="CPE461" s="39"/>
      <c r="CPF461" s="39"/>
      <c r="CPG461" s="39"/>
      <c r="CPH461" s="39"/>
      <c r="CPI461" s="39"/>
      <c r="CPJ461" s="39"/>
      <c r="CPK461" s="39"/>
      <c r="CPL461" s="39"/>
      <c r="CPM461" s="39"/>
      <c r="CPN461" s="39"/>
      <c r="CPO461" s="39"/>
      <c r="CPP461" s="39"/>
      <c r="CPQ461" s="39"/>
      <c r="CPR461" s="39"/>
      <c r="CPS461" s="39"/>
      <c r="CPT461" s="39"/>
      <c r="CPU461" s="39"/>
      <c r="CPV461" s="39"/>
      <c r="CPW461" s="39"/>
      <c r="CPX461" s="39"/>
      <c r="CPY461" s="39"/>
      <c r="CPZ461" s="39"/>
      <c r="CQA461" s="39"/>
      <c r="CQB461" s="39"/>
      <c r="CQC461" s="39"/>
      <c r="CQD461" s="39"/>
      <c r="CQE461" s="39"/>
      <c r="CQF461" s="39"/>
      <c r="CQG461" s="39"/>
      <c r="CQH461" s="39"/>
      <c r="CQI461" s="39"/>
      <c r="CQJ461" s="39"/>
      <c r="CQK461" s="39"/>
      <c r="CQL461" s="39"/>
      <c r="CQM461" s="39"/>
      <c r="CQN461" s="39"/>
      <c r="CQO461" s="39"/>
      <c r="CQP461" s="39"/>
      <c r="CQQ461" s="39"/>
      <c r="CQR461" s="39"/>
      <c r="CQS461" s="39"/>
      <c r="CQT461" s="39"/>
      <c r="CQU461" s="39"/>
      <c r="CQV461" s="39"/>
      <c r="CQW461" s="39"/>
      <c r="CQX461" s="39"/>
      <c r="CQY461" s="39"/>
      <c r="CQZ461" s="39"/>
      <c r="CRA461" s="39"/>
      <c r="CRB461" s="39"/>
      <c r="CRC461" s="39"/>
      <c r="CRD461" s="39"/>
      <c r="CRE461" s="39"/>
      <c r="CRF461" s="39"/>
      <c r="CRG461" s="39"/>
      <c r="CRH461" s="39"/>
      <c r="CRI461" s="39"/>
      <c r="CRJ461" s="39"/>
      <c r="CRK461" s="39"/>
      <c r="CRL461" s="39"/>
      <c r="CRM461" s="39"/>
      <c r="CRN461" s="39"/>
      <c r="CRO461" s="39"/>
      <c r="CRP461" s="39"/>
      <c r="CRQ461" s="39"/>
      <c r="CRR461" s="39"/>
      <c r="CRS461" s="39"/>
      <c r="CRT461" s="39"/>
      <c r="CRU461" s="39"/>
      <c r="CRV461" s="39"/>
      <c r="CRW461" s="39"/>
      <c r="CRX461" s="39"/>
      <c r="CRY461" s="39"/>
      <c r="CRZ461" s="39"/>
      <c r="CSA461" s="39"/>
      <c r="CSB461" s="39"/>
      <c r="CSC461" s="39"/>
      <c r="CSD461" s="39"/>
      <c r="CSE461" s="39"/>
      <c r="CSF461" s="39"/>
      <c r="CSG461" s="39"/>
      <c r="CSH461" s="39"/>
      <c r="CSI461" s="39"/>
      <c r="CSJ461" s="39"/>
      <c r="CSK461" s="39"/>
      <c r="CSL461" s="39"/>
      <c r="CSM461" s="39"/>
      <c r="CSN461" s="39"/>
      <c r="CSO461" s="39"/>
      <c r="CSP461" s="39"/>
      <c r="CSQ461" s="39"/>
      <c r="CSR461" s="39"/>
      <c r="CSS461" s="39"/>
      <c r="CST461" s="39"/>
      <c r="CSU461" s="39"/>
      <c r="CSV461" s="39"/>
      <c r="CSW461" s="39"/>
      <c r="CSX461" s="39"/>
      <c r="CSY461" s="39"/>
      <c r="CSZ461" s="39"/>
      <c r="CTA461" s="39"/>
      <c r="CTB461" s="39"/>
      <c r="CTC461" s="39"/>
      <c r="CTD461" s="39"/>
      <c r="CTE461" s="39"/>
      <c r="CTF461" s="39"/>
      <c r="CTG461" s="39"/>
      <c r="CTH461" s="39"/>
      <c r="CTI461" s="39"/>
      <c r="CTJ461" s="39"/>
      <c r="CTK461" s="39"/>
      <c r="CTL461" s="39"/>
      <c r="CTM461" s="39"/>
      <c r="CTN461" s="39"/>
      <c r="CTO461" s="39"/>
      <c r="CTP461" s="39"/>
      <c r="CTQ461" s="39"/>
      <c r="CTR461" s="39"/>
      <c r="CTS461" s="39"/>
      <c r="CTT461" s="39"/>
      <c r="CTU461" s="39"/>
      <c r="CTV461" s="39"/>
      <c r="CTW461" s="39"/>
      <c r="CTX461" s="39"/>
      <c r="CTY461" s="39"/>
      <c r="CTZ461" s="39"/>
      <c r="CUA461" s="39"/>
      <c r="CUB461" s="39"/>
      <c r="CUC461" s="39"/>
      <c r="CUD461" s="39"/>
      <c r="CUE461" s="39"/>
      <c r="CUF461" s="39"/>
      <c r="CUG461" s="39"/>
      <c r="CUH461" s="39"/>
      <c r="CUI461" s="39"/>
      <c r="CUJ461" s="39"/>
      <c r="CUK461" s="39"/>
      <c r="CUL461" s="39"/>
      <c r="CUM461" s="39"/>
      <c r="CUN461" s="39"/>
      <c r="CUO461" s="39"/>
      <c r="CUP461" s="39"/>
      <c r="CUQ461" s="39"/>
      <c r="CUR461" s="39"/>
      <c r="CUS461" s="39"/>
      <c r="CUT461" s="39"/>
      <c r="CUU461" s="39"/>
      <c r="CUV461" s="39"/>
      <c r="CUW461" s="39"/>
      <c r="CUX461" s="39"/>
      <c r="CUY461" s="39"/>
      <c r="CUZ461" s="39"/>
      <c r="CVA461" s="39"/>
      <c r="CVB461" s="39"/>
      <c r="CVC461" s="39"/>
      <c r="CVD461" s="39"/>
      <c r="CVE461" s="39"/>
      <c r="CVF461" s="39"/>
      <c r="CVG461" s="39"/>
      <c r="CVH461" s="39"/>
      <c r="CVI461" s="39"/>
      <c r="CVJ461" s="39"/>
      <c r="CVK461" s="39"/>
      <c r="CVL461" s="39"/>
      <c r="CVM461" s="39"/>
      <c r="CVN461" s="39"/>
      <c r="CVO461" s="39"/>
      <c r="CVP461" s="39"/>
      <c r="CVQ461" s="39"/>
      <c r="CVR461" s="39"/>
      <c r="CVS461" s="39"/>
      <c r="CVT461" s="39"/>
      <c r="CVU461" s="39"/>
      <c r="CVV461" s="39"/>
      <c r="CVW461" s="39"/>
      <c r="CVX461" s="39"/>
      <c r="CVY461" s="39"/>
      <c r="CVZ461" s="39"/>
      <c r="CWA461" s="39"/>
      <c r="CWB461" s="39"/>
      <c r="CWC461" s="39"/>
      <c r="CWD461" s="39"/>
      <c r="CWE461" s="39"/>
      <c r="CWF461" s="39"/>
      <c r="CWG461" s="39"/>
      <c r="CWH461" s="39"/>
      <c r="CWI461" s="39"/>
      <c r="CWJ461" s="39"/>
      <c r="CWK461" s="39"/>
      <c r="CWL461" s="39"/>
      <c r="CWM461" s="39"/>
      <c r="CWN461" s="39"/>
      <c r="CWO461" s="39"/>
      <c r="CWP461" s="39"/>
      <c r="CWQ461" s="39"/>
      <c r="CWR461" s="39"/>
      <c r="CWS461" s="39"/>
      <c r="CWT461" s="39"/>
      <c r="CWU461" s="39"/>
      <c r="CWV461" s="39"/>
      <c r="CWW461" s="39"/>
      <c r="CWX461" s="39"/>
      <c r="CWY461" s="39"/>
      <c r="CWZ461" s="39"/>
      <c r="CXA461" s="39"/>
      <c r="CXB461" s="39"/>
      <c r="CXC461" s="39"/>
      <c r="CXD461" s="39"/>
      <c r="CXE461" s="39"/>
      <c r="CXF461" s="39"/>
      <c r="CXG461" s="39"/>
      <c r="CXH461" s="39"/>
      <c r="CXI461" s="39"/>
      <c r="CXJ461" s="39"/>
      <c r="CXK461" s="39"/>
      <c r="CXL461" s="39"/>
      <c r="CXM461" s="39"/>
      <c r="CXN461" s="39"/>
      <c r="CXO461" s="39"/>
      <c r="CXP461" s="39"/>
      <c r="CXQ461" s="39"/>
      <c r="CXR461" s="39"/>
      <c r="CXS461" s="39"/>
      <c r="CXT461" s="39"/>
      <c r="CXU461" s="39"/>
      <c r="CXV461" s="39"/>
      <c r="CXW461" s="39"/>
      <c r="CXX461" s="39"/>
      <c r="CXY461" s="39"/>
      <c r="CXZ461" s="39"/>
      <c r="CYA461" s="39"/>
      <c r="CYB461" s="39"/>
      <c r="CYC461" s="39"/>
      <c r="CYD461" s="39"/>
      <c r="CYE461" s="39"/>
      <c r="CYF461" s="39"/>
      <c r="CYG461" s="39"/>
      <c r="CYH461" s="39"/>
      <c r="CYI461" s="39"/>
      <c r="CYJ461" s="39"/>
      <c r="CYK461" s="39"/>
      <c r="CYL461" s="39"/>
      <c r="CYM461" s="39"/>
      <c r="CYN461" s="39"/>
      <c r="CYO461" s="39"/>
      <c r="CYP461" s="39"/>
      <c r="CYQ461" s="39"/>
      <c r="CYR461" s="39"/>
      <c r="CYS461" s="39"/>
      <c r="CYT461" s="39"/>
      <c r="CYU461" s="39"/>
      <c r="CYV461" s="39"/>
      <c r="CYW461" s="39"/>
      <c r="CYX461" s="39"/>
      <c r="CYY461" s="39"/>
      <c r="CYZ461" s="39"/>
      <c r="CZA461" s="39"/>
      <c r="CZB461" s="39"/>
      <c r="CZC461" s="39"/>
      <c r="CZD461" s="39"/>
      <c r="CZE461" s="39"/>
      <c r="CZF461" s="39"/>
      <c r="CZG461" s="39"/>
      <c r="CZH461" s="39"/>
      <c r="CZI461" s="39"/>
      <c r="CZJ461" s="39"/>
      <c r="CZK461" s="39"/>
      <c r="CZL461" s="39"/>
      <c r="CZM461" s="39"/>
      <c r="CZN461" s="39"/>
      <c r="CZO461" s="39"/>
      <c r="CZP461" s="39"/>
      <c r="CZQ461" s="39"/>
      <c r="CZR461" s="39"/>
      <c r="CZS461" s="39"/>
      <c r="CZT461" s="39"/>
      <c r="CZU461" s="39"/>
      <c r="CZV461" s="39"/>
      <c r="CZW461" s="39"/>
      <c r="CZX461" s="39"/>
      <c r="CZY461" s="39"/>
      <c r="CZZ461" s="39"/>
      <c r="DAA461" s="39"/>
      <c r="DAB461" s="39"/>
      <c r="DAC461" s="39"/>
      <c r="DAD461" s="39"/>
      <c r="DAE461" s="39"/>
      <c r="DAF461" s="39"/>
      <c r="DAG461" s="39"/>
      <c r="DAH461" s="39"/>
      <c r="DAI461" s="39"/>
      <c r="DAJ461" s="39"/>
      <c r="DAK461" s="39"/>
      <c r="DAL461" s="39"/>
      <c r="DAM461" s="39"/>
      <c r="DAN461" s="39"/>
      <c r="DAO461" s="39"/>
      <c r="DAP461" s="39"/>
      <c r="DAQ461" s="39"/>
      <c r="DAR461" s="39"/>
      <c r="DAS461" s="39"/>
      <c r="DAT461" s="39"/>
      <c r="DAU461" s="39"/>
      <c r="DAV461" s="39"/>
      <c r="DAW461" s="39"/>
      <c r="DAX461" s="39"/>
      <c r="DAY461" s="39"/>
      <c r="DAZ461" s="39"/>
      <c r="DBA461" s="39"/>
      <c r="DBB461" s="39"/>
      <c r="DBC461" s="39"/>
      <c r="DBD461" s="39"/>
      <c r="DBE461" s="39"/>
      <c r="DBF461" s="39"/>
      <c r="DBG461" s="39"/>
      <c r="DBH461" s="39"/>
      <c r="DBI461" s="39"/>
      <c r="DBJ461" s="39"/>
      <c r="DBK461" s="39"/>
      <c r="DBL461" s="39"/>
      <c r="DBM461" s="39"/>
      <c r="DBN461" s="39"/>
      <c r="DBO461" s="39"/>
      <c r="DBP461" s="39"/>
      <c r="DBQ461" s="39"/>
      <c r="DBR461" s="39"/>
      <c r="DBS461" s="39"/>
      <c r="DBT461" s="39"/>
      <c r="DBU461" s="39"/>
      <c r="DBV461" s="39"/>
      <c r="DBW461" s="39"/>
      <c r="DBX461" s="39"/>
      <c r="DBY461" s="39"/>
      <c r="DBZ461" s="39"/>
      <c r="DCA461" s="39"/>
      <c r="DCB461" s="39"/>
      <c r="DCC461" s="39"/>
      <c r="DCD461" s="39"/>
      <c r="DCE461" s="39"/>
      <c r="DCF461" s="39"/>
      <c r="DCG461" s="39"/>
      <c r="DCH461" s="39"/>
      <c r="DCI461" s="39"/>
      <c r="DCJ461" s="39"/>
      <c r="DCK461" s="39"/>
      <c r="DCL461" s="39"/>
      <c r="DCM461" s="39"/>
      <c r="DCN461" s="39"/>
      <c r="DCO461" s="39"/>
      <c r="DCP461" s="39"/>
      <c r="DCQ461" s="39"/>
      <c r="DCR461" s="39"/>
      <c r="DCS461" s="39"/>
      <c r="DCT461" s="39"/>
      <c r="DCU461" s="39"/>
      <c r="DCV461" s="39"/>
      <c r="DCW461" s="39"/>
      <c r="DCX461" s="39"/>
      <c r="DCY461" s="39"/>
      <c r="DCZ461" s="39"/>
      <c r="DDA461" s="39"/>
      <c r="DDB461" s="39"/>
      <c r="DDC461" s="39"/>
      <c r="DDD461" s="39"/>
      <c r="DDE461" s="39"/>
      <c r="DDF461" s="39"/>
      <c r="DDG461" s="39"/>
      <c r="DDH461" s="39"/>
      <c r="DDI461" s="39"/>
      <c r="DDJ461" s="39"/>
      <c r="DDK461" s="39"/>
      <c r="DDL461" s="39"/>
      <c r="DDM461" s="39"/>
      <c r="DDN461" s="39"/>
      <c r="DDO461" s="39"/>
      <c r="DDP461" s="39"/>
      <c r="DDQ461" s="39"/>
      <c r="DDR461" s="39"/>
      <c r="DDS461" s="39"/>
      <c r="DDT461" s="39"/>
      <c r="DDU461" s="39"/>
      <c r="DDV461" s="39"/>
      <c r="DDW461" s="39"/>
      <c r="DDX461" s="39"/>
      <c r="DDY461" s="39"/>
      <c r="DDZ461" s="39"/>
      <c r="DEA461" s="39"/>
      <c r="DEB461" s="39"/>
      <c r="DEC461" s="39"/>
      <c r="DED461" s="39"/>
      <c r="DEE461" s="39"/>
      <c r="DEF461" s="39"/>
      <c r="DEG461" s="39"/>
      <c r="DEH461" s="39"/>
      <c r="DEI461" s="39"/>
      <c r="DEJ461" s="39"/>
      <c r="DEK461" s="39"/>
      <c r="DEL461" s="39"/>
      <c r="DEM461" s="39"/>
      <c r="DEN461" s="39"/>
      <c r="DEO461" s="39"/>
      <c r="DEP461" s="39"/>
      <c r="DEQ461" s="39"/>
      <c r="DER461" s="39"/>
      <c r="DES461" s="39"/>
      <c r="DET461" s="39"/>
      <c r="DEU461" s="39"/>
      <c r="DEV461" s="39"/>
      <c r="DEW461" s="39"/>
      <c r="DEX461" s="39"/>
      <c r="DEY461" s="39"/>
      <c r="DEZ461" s="39"/>
      <c r="DFA461" s="39"/>
      <c r="DFB461" s="39"/>
      <c r="DFC461" s="39"/>
      <c r="DFD461" s="39"/>
      <c r="DFE461" s="39"/>
      <c r="DFF461" s="39"/>
      <c r="DFG461" s="39"/>
      <c r="DFH461" s="39"/>
      <c r="DFI461" s="39"/>
      <c r="DFJ461" s="39"/>
      <c r="DFK461" s="39"/>
      <c r="DFL461" s="39"/>
      <c r="DFM461" s="39"/>
      <c r="DFN461" s="39"/>
      <c r="DFO461" s="39"/>
      <c r="DFP461" s="39"/>
      <c r="DFQ461" s="39"/>
      <c r="DFR461" s="39"/>
      <c r="DFS461" s="39"/>
      <c r="DFT461" s="39"/>
      <c r="DFU461" s="39"/>
      <c r="DFV461" s="39"/>
      <c r="DFW461" s="39"/>
      <c r="DFX461" s="39"/>
      <c r="DFY461" s="39"/>
      <c r="DFZ461" s="39"/>
      <c r="DGA461" s="39"/>
      <c r="DGB461" s="39"/>
      <c r="DGC461" s="39"/>
      <c r="DGD461" s="39"/>
      <c r="DGE461" s="39"/>
      <c r="DGF461" s="39"/>
      <c r="DGG461" s="39"/>
      <c r="DGH461" s="39"/>
      <c r="DGI461" s="39"/>
      <c r="DGJ461" s="39"/>
      <c r="DGK461" s="39"/>
      <c r="DGL461" s="39"/>
      <c r="DGM461" s="39"/>
      <c r="DGN461" s="39"/>
      <c r="DGO461" s="39"/>
      <c r="DGP461" s="39"/>
      <c r="DGQ461" s="39"/>
      <c r="DGR461" s="39"/>
      <c r="DGS461" s="39"/>
      <c r="DGT461" s="39"/>
      <c r="DGU461" s="39"/>
      <c r="DGV461" s="39"/>
      <c r="DGW461" s="39"/>
      <c r="DGX461" s="39"/>
      <c r="DGY461" s="39"/>
      <c r="DGZ461" s="39"/>
      <c r="DHA461" s="39"/>
      <c r="DHB461" s="39"/>
      <c r="DHC461" s="39"/>
      <c r="DHD461" s="39"/>
      <c r="DHE461" s="39"/>
      <c r="DHF461" s="39"/>
      <c r="DHG461" s="39"/>
      <c r="DHH461" s="39"/>
      <c r="DHI461" s="39"/>
      <c r="DHJ461" s="39"/>
      <c r="DHK461" s="39"/>
      <c r="DHL461" s="39"/>
      <c r="DHM461" s="39"/>
      <c r="DHN461" s="39"/>
      <c r="DHO461" s="39"/>
      <c r="DHP461" s="39"/>
      <c r="DHQ461" s="39"/>
      <c r="DHR461" s="39"/>
      <c r="DHS461" s="39"/>
      <c r="DHT461" s="39"/>
      <c r="DHU461" s="39"/>
      <c r="DHV461" s="39"/>
      <c r="DHW461" s="39"/>
      <c r="DHX461" s="39"/>
      <c r="DHY461" s="39"/>
      <c r="DHZ461" s="39"/>
      <c r="DIA461" s="39"/>
      <c r="DIB461" s="39"/>
      <c r="DIC461" s="39"/>
      <c r="DID461" s="39"/>
      <c r="DIE461" s="39"/>
      <c r="DIF461" s="39"/>
      <c r="DIG461" s="39"/>
      <c r="DIH461" s="39"/>
      <c r="DII461" s="39"/>
      <c r="DIJ461" s="39"/>
      <c r="DIK461" s="39"/>
      <c r="DIL461" s="39"/>
      <c r="DIM461" s="39"/>
      <c r="DIN461" s="39"/>
      <c r="DIO461" s="39"/>
      <c r="DIP461" s="39"/>
      <c r="DIQ461" s="39"/>
      <c r="DIR461" s="39"/>
      <c r="DIS461" s="39"/>
      <c r="DIT461" s="39"/>
      <c r="DIU461" s="39"/>
      <c r="DIV461" s="39"/>
      <c r="DIW461" s="39"/>
      <c r="DIX461" s="39"/>
      <c r="DIY461" s="39"/>
      <c r="DIZ461" s="39"/>
      <c r="DJA461" s="39"/>
      <c r="DJB461" s="39"/>
      <c r="DJC461" s="39"/>
      <c r="DJD461" s="39"/>
      <c r="DJE461" s="39"/>
      <c r="DJF461" s="39"/>
      <c r="DJG461" s="39"/>
      <c r="DJH461" s="39"/>
      <c r="DJI461" s="39"/>
      <c r="DJJ461" s="39"/>
      <c r="DJK461" s="39"/>
      <c r="DJL461" s="39"/>
      <c r="DJM461" s="39"/>
      <c r="DJN461" s="39"/>
      <c r="DJO461" s="39"/>
      <c r="DJP461" s="39"/>
      <c r="DJQ461" s="39"/>
      <c r="DJR461" s="39"/>
      <c r="DJS461" s="39"/>
      <c r="DJT461" s="39"/>
      <c r="DJU461" s="39"/>
      <c r="DJV461" s="39"/>
      <c r="DJW461" s="39"/>
      <c r="DJX461" s="39"/>
      <c r="DJY461" s="39"/>
      <c r="DJZ461" s="39"/>
      <c r="DKA461" s="39"/>
      <c r="DKB461" s="39"/>
      <c r="DKC461" s="39"/>
      <c r="DKD461" s="39"/>
      <c r="DKE461" s="39"/>
      <c r="DKF461" s="39"/>
      <c r="DKG461" s="39"/>
      <c r="DKH461" s="39"/>
      <c r="DKI461" s="39"/>
      <c r="DKJ461" s="39"/>
      <c r="DKK461" s="39"/>
      <c r="DKL461" s="39"/>
      <c r="DKM461" s="39"/>
      <c r="DKN461" s="39"/>
      <c r="DKO461" s="39"/>
      <c r="DKP461" s="39"/>
      <c r="DKQ461" s="39"/>
      <c r="DKR461" s="39"/>
      <c r="DKS461" s="39"/>
      <c r="DKT461" s="39"/>
      <c r="DKU461" s="39"/>
      <c r="DKV461" s="39"/>
      <c r="DKW461" s="39"/>
      <c r="DKX461" s="39"/>
      <c r="DKY461" s="39"/>
      <c r="DKZ461" s="39"/>
      <c r="DLA461" s="39"/>
      <c r="DLB461" s="39"/>
      <c r="DLC461" s="39"/>
      <c r="DLD461" s="39"/>
      <c r="DLE461" s="39"/>
      <c r="DLF461" s="39"/>
      <c r="DLG461" s="39"/>
      <c r="DLH461" s="39"/>
      <c r="DLI461" s="39"/>
      <c r="DLJ461" s="39"/>
      <c r="DLK461" s="39"/>
      <c r="DLL461" s="39"/>
      <c r="DLM461" s="39"/>
      <c r="DLN461" s="39"/>
      <c r="DLO461" s="39"/>
      <c r="DLP461" s="39"/>
      <c r="DLQ461" s="39"/>
      <c r="DLR461" s="39"/>
      <c r="DLS461" s="39"/>
      <c r="DLT461" s="39"/>
      <c r="DLU461" s="39"/>
      <c r="DLV461" s="39"/>
      <c r="DLW461" s="39"/>
      <c r="DLX461" s="39"/>
      <c r="DLY461" s="39"/>
      <c r="DLZ461" s="39"/>
      <c r="DMA461" s="39"/>
      <c r="DMB461" s="39"/>
      <c r="DMC461" s="39"/>
      <c r="DMD461" s="39"/>
      <c r="DME461" s="39"/>
      <c r="DMF461" s="39"/>
      <c r="DMG461" s="39"/>
      <c r="DMH461" s="39"/>
      <c r="DMI461" s="39"/>
      <c r="DMJ461" s="39"/>
      <c r="DMK461" s="39"/>
      <c r="DML461" s="39"/>
      <c r="DMM461" s="39"/>
      <c r="DMN461" s="39"/>
      <c r="DMO461" s="39"/>
      <c r="DMP461" s="39"/>
      <c r="DMQ461" s="39"/>
      <c r="DMR461" s="39"/>
      <c r="DMS461" s="39"/>
      <c r="DMT461" s="39"/>
      <c r="DMU461" s="39"/>
      <c r="DMV461" s="39"/>
      <c r="DMW461" s="39"/>
      <c r="DMX461" s="39"/>
      <c r="DMY461" s="39"/>
      <c r="DMZ461" s="39"/>
      <c r="DNA461" s="39"/>
      <c r="DNB461" s="39"/>
      <c r="DNC461" s="39"/>
      <c r="DND461" s="39"/>
      <c r="DNE461" s="39"/>
      <c r="DNF461" s="39"/>
      <c r="DNG461" s="39"/>
      <c r="DNH461" s="39"/>
      <c r="DNI461" s="39"/>
      <c r="DNJ461" s="39"/>
      <c r="DNK461" s="39"/>
      <c r="DNL461" s="39"/>
      <c r="DNM461" s="39"/>
      <c r="DNN461" s="39"/>
      <c r="DNO461" s="39"/>
      <c r="DNP461" s="39"/>
      <c r="DNQ461" s="39"/>
      <c r="DNR461" s="39"/>
      <c r="DNS461" s="39"/>
      <c r="DNT461" s="39"/>
      <c r="DNU461" s="39"/>
      <c r="DNV461" s="39"/>
      <c r="DNW461" s="39"/>
      <c r="DNX461" s="39"/>
      <c r="DNY461" s="39"/>
      <c r="DNZ461" s="39"/>
      <c r="DOA461" s="39"/>
      <c r="DOB461" s="39"/>
      <c r="DOC461" s="39"/>
      <c r="DOD461" s="39"/>
      <c r="DOE461" s="39"/>
      <c r="DOF461" s="39"/>
      <c r="DOG461" s="39"/>
      <c r="DOH461" s="39"/>
      <c r="DOI461" s="39"/>
      <c r="DOJ461" s="39"/>
      <c r="DOK461" s="39"/>
      <c r="DOL461" s="39"/>
      <c r="DOM461" s="39"/>
      <c r="DON461" s="39"/>
      <c r="DOO461" s="39"/>
      <c r="DOP461" s="39"/>
      <c r="DOQ461" s="39"/>
      <c r="DOR461" s="39"/>
      <c r="DOS461" s="39"/>
      <c r="DOT461" s="39"/>
      <c r="DOU461" s="39"/>
      <c r="DOV461" s="39"/>
      <c r="DOW461" s="39"/>
      <c r="DOX461" s="39"/>
      <c r="DOY461" s="39"/>
      <c r="DOZ461" s="39"/>
      <c r="DPA461" s="39"/>
      <c r="DPB461" s="39"/>
      <c r="DPC461" s="39"/>
      <c r="DPD461" s="39"/>
      <c r="DPE461" s="39"/>
      <c r="DPF461" s="39"/>
      <c r="DPG461" s="39"/>
      <c r="DPH461" s="39"/>
      <c r="DPI461" s="39"/>
      <c r="DPJ461" s="39"/>
      <c r="DPK461" s="39"/>
      <c r="DPL461" s="39"/>
      <c r="DPM461" s="39"/>
      <c r="DPN461" s="39"/>
      <c r="DPO461" s="39"/>
      <c r="DPP461" s="39"/>
      <c r="DPQ461" s="39"/>
      <c r="DPR461" s="39"/>
      <c r="DPS461" s="39"/>
      <c r="DPT461" s="39"/>
      <c r="DPU461" s="39"/>
      <c r="DPV461" s="39"/>
      <c r="DPW461" s="39"/>
      <c r="DPX461" s="39"/>
      <c r="DPY461" s="39"/>
      <c r="DPZ461" s="39"/>
      <c r="DQA461" s="39"/>
      <c r="DQB461" s="39"/>
      <c r="DQC461" s="39"/>
      <c r="DQD461" s="39"/>
      <c r="DQE461" s="39"/>
      <c r="DQF461" s="39"/>
      <c r="DQG461" s="39"/>
      <c r="DQH461" s="39"/>
      <c r="DQI461" s="39"/>
      <c r="DQJ461" s="39"/>
      <c r="DQK461" s="39"/>
      <c r="DQL461" s="39"/>
      <c r="DQM461" s="39"/>
      <c r="DQN461" s="39"/>
      <c r="DQO461" s="39"/>
      <c r="DQP461" s="39"/>
      <c r="DQQ461" s="39"/>
      <c r="DQR461" s="39"/>
      <c r="DQS461" s="39"/>
      <c r="DQT461" s="39"/>
      <c r="DQU461" s="39"/>
      <c r="DQV461" s="39"/>
      <c r="DQW461" s="39"/>
      <c r="DQX461" s="39"/>
      <c r="DQY461" s="39"/>
      <c r="DQZ461" s="39"/>
      <c r="DRA461" s="39"/>
      <c r="DRB461" s="39"/>
      <c r="DRC461" s="39"/>
      <c r="DRD461" s="39"/>
      <c r="DRE461" s="39"/>
      <c r="DRF461" s="39"/>
      <c r="DRG461" s="39"/>
      <c r="DRH461" s="39"/>
      <c r="DRI461" s="39"/>
      <c r="DRJ461" s="39"/>
      <c r="DRK461" s="39"/>
      <c r="DRL461" s="39"/>
      <c r="DRM461" s="39"/>
      <c r="DRN461" s="39"/>
      <c r="DRO461" s="39"/>
      <c r="DRP461" s="39"/>
      <c r="DRQ461" s="39"/>
      <c r="DRR461" s="39"/>
      <c r="DRS461" s="39"/>
      <c r="DRT461" s="39"/>
      <c r="DRU461" s="39"/>
      <c r="DRV461" s="39"/>
      <c r="DRW461" s="39"/>
      <c r="DRX461" s="39"/>
      <c r="DRY461" s="39"/>
      <c r="DRZ461" s="39"/>
      <c r="DSA461" s="39"/>
      <c r="DSB461" s="39"/>
      <c r="DSC461" s="39"/>
      <c r="DSD461" s="39"/>
      <c r="DSE461" s="39"/>
      <c r="DSF461" s="39"/>
      <c r="DSG461" s="39"/>
      <c r="DSH461" s="39"/>
      <c r="DSI461" s="39"/>
      <c r="DSJ461" s="39"/>
      <c r="DSK461" s="39"/>
      <c r="DSL461" s="39"/>
      <c r="DSM461" s="39"/>
      <c r="DSN461" s="39"/>
      <c r="DSO461" s="39"/>
      <c r="DSP461" s="39"/>
      <c r="DSQ461" s="39"/>
      <c r="DSR461" s="39"/>
      <c r="DSS461" s="39"/>
      <c r="DST461" s="39"/>
      <c r="DSU461" s="39"/>
      <c r="DSV461" s="39"/>
      <c r="DSW461" s="39"/>
      <c r="DSX461" s="39"/>
      <c r="DSY461" s="39"/>
      <c r="DSZ461" s="39"/>
      <c r="DTA461" s="39"/>
      <c r="DTB461" s="39"/>
      <c r="DTC461" s="39"/>
      <c r="DTD461" s="39"/>
      <c r="DTE461" s="39"/>
      <c r="DTF461" s="39"/>
      <c r="DTG461" s="39"/>
      <c r="DTH461" s="39"/>
      <c r="DTI461" s="39"/>
      <c r="DTJ461" s="39"/>
      <c r="DTK461" s="39"/>
      <c r="DTL461" s="39"/>
      <c r="DTM461" s="39"/>
      <c r="DTN461" s="39"/>
      <c r="DTO461" s="39"/>
      <c r="DTP461" s="39"/>
      <c r="DTQ461" s="39"/>
      <c r="DTR461" s="39"/>
      <c r="DTS461" s="39"/>
      <c r="DTT461" s="39"/>
      <c r="DTU461" s="39"/>
      <c r="DTV461" s="39"/>
      <c r="DTW461" s="39"/>
      <c r="DTX461" s="39"/>
      <c r="DTY461" s="39"/>
      <c r="DTZ461" s="39"/>
      <c r="DUA461" s="39"/>
      <c r="DUB461" s="39"/>
      <c r="DUC461" s="39"/>
      <c r="DUD461" s="39"/>
      <c r="DUE461" s="39"/>
      <c r="DUF461" s="39"/>
      <c r="DUG461" s="39"/>
      <c r="DUH461" s="39"/>
      <c r="DUI461" s="39"/>
      <c r="DUJ461" s="39"/>
      <c r="DUK461" s="39"/>
      <c r="DUL461" s="39"/>
      <c r="DUM461" s="39"/>
      <c r="DUN461" s="39"/>
      <c r="DUO461" s="39"/>
      <c r="DUP461" s="39"/>
      <c r="DUQ461" s="39"/>
      <c r="DUR461" s="39"/>
      <c r="DUS461" s="39"/>
      <c r="DUT461" s="39"/>
      <c r="DUU461" s="39"/>
      <c r="DUV461" s="39"/>
      <c r="DUW461" s="39"/>
      <c r="DUX461" s="39"/>
      <c r="DUY461" s="39"/>
      <c r="DUZ461" s="39"/>
      <c r="DVA461" s="39"/>
      <c r="DVB461" s="39"/>
      <c r="DVC461" s="39"/>
      <c r="DVD461" s="39"/>
      <c r="DVE461" s="39"/>
      <c r="DVF461" s="39"/>
      <c r="DVG461" s="39"/>
      <c r="DVH461" s="39"/>
      <c r="DVI461" s="39"/>
      <c r="DVJ461" s="39"/>
      <c r="DVK461" s="39"/>
      <c r="DVL461" s="39"/>
      <c r="DVM461" s="39"/>
      <c r="DVN461" s="39"/>
      <c r="DVO461" s="39"/>
      <c r="DVP461" s="39"/>
      <c r="DVQ461" s="39"/>
      <c r="DVR461" s="39"/>
      <c r="DVS461" s="39"/>
      <c r="DVT461" s="39"/>
      <c r="DVU461" s="39"/>
      <c r="DVV461" s="39"/>
      <c r="DVW461" s="39"/>
      <c r="DVX461" s="39"/>
      <c r="DVY461" s="39"/>
      <c r="DVZ461" s="39"/>
      <c r="DWA461" s="39"/>
      <c r="DWB461" s="39"/>
      <c r="DWC461" s="39"/>
      <c r="DWD461" s="39"/>
      <c r="DWE461" s="39"/>
      <c r="DWF461" s="39"/>
      <c r="DWG461" s="39"/>
      <c r="DWH461" s="39"/>
      <c r="DWI461" s="39"/>
      <c r="DWJ461" s="39"/>
      <c r="DWK461" s="39"/>
      <c r="DWL461" s="39"/>
      <c r="DWM461" s="39"/>
      <c r="DWN461" s="39"/>
      <c r="DWO461" s="39"/>
      <c r="DWP461" s="39"/>
      <c r="DWQ461" s="39"/>
      <c r="DWR461" s="39"/>
      <c r="DWS461" s="39"/>
      <c r="DWT461" s="39"/>
      <c r="DWU461" s="39"/>
      <c r="DWV461" s="39"/>
      <c r="DWW461" s="39"/>
      <c r="DWX461" s="39"/>
      <c r="DWY461" s="39"/>
      <c r="DWZ461" s="39"/>
      <c r="DXA461" s="39"/>
      <c r="DXB461" s="39"/>
      <c r="DXC461" s="39"/>
      <c r="DXD461" s="39"/>
      <c r="DXE461" s="39"/>
      <c r="DXF461" s="39"/>
      <c r="DXG461" s="39"/>
      <c r="DXH461" s="39"/>
      <c r="DXI461" s="39"/>
      <c r="DXJ461" s="39"/>
      <c r="DXK461" s="39"/>
      <c r="DXL461" s="39"/>
      <c r="DXM461" s="39"/>
      <c r="DXN461" s="39"/>
      <c r="DXO461" s="39"/>
      <c r="DXP461" s="39"/>
      <c r="DXQ461" s="39"/>
      <c r="DXR461" s="39"/>
      <c r="DXS461" s="39"/>
      <c r="DXT461" s="39"/>
      <c r="DXU461" s="39"/>
      <c r="DXV461" s="39"/>
      <c r="DXW461" s="39"/>
      <c r="DXX461" s="39"/>
      <c r="DXY461" s="39"/>
      <c r="DXZ461" s="39"/>
      <c r="DYA461" s="39"/>
      <c r="DYB461" s="39"/>
      <c r="DYC461" s="39"/>
      <c r="DYD461" s="39"/>
      <c r="DYE461" s="39"/>
      <c r="DYF461" s="39"/>
      <c r="DYG461" s="39"/>
      <c r="DYH461" s="39"/>
      <c r="DYI461" s="39"/>
      <c r="DYJ461" s="39"/>
      <c r="DYK461" s="39"/>
      <c r="DYL461" s="39"/>
      <c r="DYM461" s="39"/>
      <c r="DYN461" s="39"/>
      <c r="DYO461" s="39"/>
      <c r="DYP461" s="39"/>
      <c r="DYQ461" s="39"/>
      <c r="DYR461" s="39"/>
      <c r="DYS461" s="39"/>
      <c r="DYT461" s="39"/>
      <c r="DYU461" s="39"/>
      <c r="DYV461" s="39"/>
      <c r="DYW461" s="39"/>
      <c r="DYX461" s="39"/>
      <c r="DYY461" s="39"/>
      <c r="DYZ461" s="39"/>
      <c r="DZA461" s="39"/>
      <c r="DZB461" s="39"/>
      <c r="DZC461" s="39"/>
      <c r="DZD461" s="39"/>
      <c r="DZE461" s="39"/>
      <c r="DZF461" s="39"/>
      <c r="DZG461" s="39"/>
      <c r="DZH461" s="39"/>
      <c r="DZI461" s="39"/>
      <c r="DZJ461" s="39"/>
      <c r="DZK461" s="39"/>
      <c r="DZL461" s="39"/>
      <c r="DZM461" s="39"/>
      <c r="DZN461" s="39"/>
      <c r="DZO461" s="39"/>
      <c r="DZP461" s="39"/>
      <c r="DZQ461" s="39"/>
      <c r="DZR461" s="39"/>
      <c r="DZS461" s="39"/>
      <c r="DZT461" s="39"/>
      <c r="DZU461" s="39"/>
      <c r="DZV461" s="39"/>
      <c r="DZW461" s="39"/>
      <c r="DZX461" s="39"/>
      <c r="DZY461" s="39"/>
      <c r="DZZ461" s="39"/>
      <c r="EAA461" s="39"/>
      <c r="EAB461" s="39"/>
      <c r="EAC461" s="39"/>
      <c r="EAD461" s="39"/>
      <c r="EAE461" s="39"/>
      <c r="EAF461" s="39"/>
      <c r="EAG461" s="39"/>
      <c r="EAH461" s="39"/>
      <c r="EAI461" s="39"/>
      <c r="EAJ461" s="39"/>
      <c r="EAK461" s="39"/>
      <c r="EAL461" s="39"/>
      <c r="EAM461" s="39"/>
      <c r="EAN461" s="39"/>
      <c r="EAO461" s="39"/>
      <c r="EAP461" s="39"/>
      <c r="EAQ461" s="39"/>
      <c r="EAR461" s="39"/>
      <c r="EAS461" s="39"/>
      <c r="EAT461" s="39"/>
      <c r="EAU461" s="39"/>
      <c r="EAV461" s="39"/>
      <c r="EAW461" s="39"/>
      <c r="EAX461" s="39"/>
      <c r="EAY461" s="39"/>
      <c r="EAZ461" s="39"/>
      <c r="EBA461" s="39"/>
      <c r="EBB461" s="39"/>
      <c r="EBC461" s="39"/>
      <c r="EBD461" s="39"/>
      <c r="EBE461" s="39"/>
      <c r="EBF461" s="39"/>
      <c r="EBG461" s="39"/>
      <c r="EBH461" s="39"/>
      <c r="EBI461" s="39"/>
      <c r="EBJ461" s="39"/>
      <c r="EBK461" s="39"/>
      <c r="EBL461" s="39"/>
      <c r="EBM461" s="39"/>
      <c r="EBN461" s="39"/>
      <c r="EBO461" s="39"/>
      <c r="EBP461" s="39"/>
      <c r="EBQ461" s="39"/>
      <c r="EBR461" s="39"/>
      <c r="EBS461" s="39"/>
      <c r="EBT461" s="39"/>
      <c r="EBU461" s="39"/>
      <c r="EBV461" s="39"/>
      <c r="EBW461" s="39"/>
      <c r="EBX461" s="39"/>
      <c r="EBY461" s="39"/>
      <c r="EBZ461" s="39"/>
      <c r="ECA461" s="39"/>
      <c r="ECB461" s="39"/>
      <c r="ECC461" s="39"/>
      <c r="ECD461" s="39"/>
      <c r="ECE461" s="39"/>
      <c r="ECF461" s="39"/>
      <c r="ECG461" s="39"/>
      <c r="ECH461" s="39"/>
      <c r="ECI461" s="39"/>
      <c r="ECJ461" s="39"/>
      <c r="ECK461" s="39"/>
      <c r="ECL461" s="39"/>
      <c r="ECM461" s="39"/>
      <c r="ECN461" s="39"/>
      <c r="ECO461" s="39"/>
      <c r="ECP461" s="39"/>
      <c r="ECQ461" s="39"/>
      <c r="ECR461" s="39"/>
      <c r="ECS461" s="39"/>
      <c r="ECT461" s="39"/>
      <c r="ECU461" s="39"/>
      <c r="ECV461" s="39"/>
      <c r="ECW461" s="39"/>
      <c r="ECX461" s="39"/>
      <c r="ECY461" s="39"/>
      <c r="ECZ461" s="39"/>
      <c r="EDA461" s="39"/>
      <c r="EDB461" s="39"/>
      <c r="EDC461" s="39"/>
      <c r="EDD461" s="39"/>
      <c r="EDE461" s="39"/>
      <c r="EDF461" s="39"/>
      <c r="EDG461" s="39"/>
      <c r="EDH461" s="39"/>
      <c r="EDI461" s="39"/>
      <c r="EDJ461" s="39"/>
      <c r="EDK461" s="39"/>
      <c r="EDL461" s="39"/>
      <c r="EDM461" s="39"/>
      <c r="EDN461" s="39"/>
      <c r="EDO461" s="39"/>
      <c r="EDP461" s="39"/>
      <c r="EDQ461" s="39"/>
      <c r="EDR461" s="39"/>
      <c r="EDS461" s="39"/>
      <c r="EDT461" s="39"/>
      <c r="EDU461" s="39"/>
      <c r="EDV461" s="39"/>
      <c r="EDW461" s="39"/>
      <c r="EDX461" s="39"/>
      <c r="EDY461" s="39"/>
      <c r="EDZ461" s="39"/>
      <c r="EEA461" s="39"/>
      <c r="EEB461" s="39"/>
      <c r="EEC461" s="39"/>
      <c r="EED461" s="39"/>
      <c r="EEE461" s="39"/>
      <c r="EEF461" s="39"/>
      <c r="EEG461" s="39"/>
      <c r="EEH461" s="39"/>
      <c r="EEI461" s="39"/>
      <c r="EEJ461" s="39"/>
      <c r="EEK461" s="39"/>
      <c r="EEL461" s="39"/>
      <c r="EEM461" s="39"/>
      <c r="EEN461" s="39"/>
      <c r="EEO461" s="39"/>
      <c r="EEP461" s="39"/>
      <c r="EEQ461" s="39"/>
      <c r="EER461" s="39"/>
      <c r="EES461" s="39"/>
      <c r="EET461" s="39"/>
      <c r="EEU461" s="39"/>
      <c r="EEV461" s="39"/>
      <c r="EEW461" s="39"/>
      <c r="EEX461" s="39"/>
      <c r="EEY461" s="39"/>
      <c r="EEZ461" s="39"/>
      <c r="EFA461" s="39"/>
      <c r="EFB461" s="39"/>
      <c r="EFC461" s="39"/>
      <c r="EFD461" s="39"/>
      <c r="EFE461" s="39"/>
      <c r="EFF461" s="39"/>
      <c r="EFG461" s="39"/>
      <c r="EFH461" s="39"/>
      <c r="EFI461" s="39"/>
      <c r="EFJ461" s="39"/>
      <c r="EFK461" s="39"/>
      <c r="EFL461" s="39"/>
      <c r="EFM461" s="39"/>
      <c r="EFN461" s="39"/>
      <c r="EFO461" s="39"/>
      <c r="EFP461" s="39"/>
      <c r="EFQ461" s="39"/>
      <c r="EFR461" s="39"/>
      <c r="EFS461" s="39"/>
      <c r="EFT461" s="39"/>
      <c r="EFU461" s="39"/>
      <c r="EFV461" s="39"/>
      <c r="EFW461" s="39"/>
      <c r="EFX461" s="39"/>
      <c r="EFY461" s="39"/>
      <c r="EFZ461" s="39"/>
      <c r="EGA461" s="39"/>
      <c r="EGB461" s="39"/>
      <c r="EGC461" s="39"/>
      <c r="EGD461" s="39"/>
      <c r="EGE461" s="39"/>
      <c r="EGF461" s="39"/>
      <c r="EGG461" s="39"/>
      <c r="EGH461" s="39"/>
      <c r="EGI461" s="39"/>
      <c r="EGJ461" s="39"/>
      <c r="EGK461" s="39"/>
      <c r="EGL461" s="39"/>
      <c r="EGM461" s="39"/>
      <c r="EGN461" s="39"/>
      <c r="EGO461" s="39"/>
      <c r="EGP461" s="39"/>
      <c r="EGQ461" s="39"/>
      <c r="EGR461" s="39"/>
      <c r="EGS461" s="39"/>
      <c r="EGT461" s="39"/>
      <c r="EGU461" s="39"/>
      <c r="EGV461" s="39"/>
      <c r="EGW461" s="39"/>
      <c r="EGX461" s="39"/>
      <c r="EGY461" s="39"/>
      <c r="EGZ461" s="39"/>
      <c r="EHA461" s="39"/>
      <c r="EHB461" s="39"/>
      <c r="EHC461" s="39"/>
      <c r="EHD461" s="39"/>
      <c r="EHE461" s="39"/>
      <c r="EHF461" s="39"/>
      <c r="EHG461" s="39"/>
      <c r="EHH461" s="39"/>
      <c r="EHI461" s="39"/>
      <c r="EHJ461" s="39"/>
      <c r="EHK461" s="39"/>
      <c r="EHL461" s="39"/>
      <c r="EHM461" s="39"/>
      <c r="EHN461" s="39"/>
      <c r="EHO461" s="39"/>
      <c r="EHP461" s="39"/>
      <c r="EHQ461" s="39"/>
      <c r="EHR461" s="39"/>
      <c r="EHS461" s="39"/>
      <c r="EHT461" s="39"/>
      <c r="EHU461" s="39"/>
      <c r="EHV461" s="39"/>
      <c r="EHW461" s="39"/>
      <c r="EHX461" s="39"/>
      <c r="EHY461" s="39"/>
      <c r="EHZ461" s="39"/>
      <c r="EIA461" s="39"/>
      <c r="EIB461" s="39"/>
      <c r="EIC461" s="39"/>
      <c r="EID461" s="39"/>
      <c r="EIE461" s="39"/>
      <c r="EIF461" s="39"/>
      <c r="EIG461" s="39"/>
      <c r="EIH461" s="39"/>
      <c r="EII461" s="39"/>
      <c r="EIJ461" s="39"/>
      <c r="EIK461" s="39"/>
      <c r="EIL461" s="39"/>
      <c r="EIM461" s="39"/>
      <c r="EIN461" s="39"/>
      <c r="EIO461" s="39"/>
      <c r="EIP461" s="39"/>
      <c r="EIQ461" s="39"/>
      <c r="EIR461" s="39"/>
      <c r="EIS461" s="39"/>
      <c r="EIT461" s="39"/>
      <c r="EIU461" s="39"/>
      <c r="EIV461" s="39"/>
      <c r="EIW461" s="39"/>
      <c r="EIX461" s="39"/>
      <c r="EIY461" s="39"/>
      <c r="EIZ461" s="39"/>
      <c r="EJA461" s="39"/>
      <c r="EJB461" s="39"/>
      <c r="EJC461" s="39"/>
      <c r="EJD461" s="39"/>
      <c r="EJE461" s="39"/>
      <c r="EJF461" s="39"/>
      <c r="EJG461" s="39"/>
      <c r="EJH461" s="39"/>
      <c r="EJI461" s="39"/>
      <c r="EJJ461" s="39"/>
      <c r="EJK461" s="39"/>
      <c r="EJL461" s="39"/>
      <c r="EJM461" s="39"/>
      <c r="EJN461" s="39"/>
      <c r="EJO461" s="39"/>
      <c r="EJP461" s="39"/>
      <c r="EJQ461" s="39"/>
      <c r="EJR461" s="39"/>
      <c r="EJS461" s="39"/>
      <c r="EJT461" s="39"/>
      <c r="EJU461" s="39"/>
      <c r="EJV461" s="39"/>
      <c r="EJW461" s="39"/>
      <c r="EJX461" s="39"/>
      <c r="EJY461" s="39"/>
      <c r="EJZ461" s="39"/>
      <c r="EKA461" s="39"/>
      <c r="EKB461" s="39"/>
      <c r="EKC461" s="39"/>
      <c r="EKD461" s="39"/>
      <c r="EKE461" s="39"/>
      <c r="EKF461" s="39"/>
      <c r="EKG461" s="39"/>
      <c r="EKH461" s="39"/>
      <c r="EKI461" s="39"/>
      <c r="EKJ461" s="39"/>
      <c r="EKK461" s="39"/>
      <c r="EKL461" s="39"/>
      <c r="EKM461" s="39"/>
      <c r="EKN461" s="39"/>
      <c r="EKO461" s="39"/>
      <c r="EKP461" s="39"/>
      <c r="EKQ461" s="39"/>
      <c r="EKR461" s="39"/>
      <c r="EKS461" s="39"/>
      <c r="EKT461" s="39"/>
      <c r="EKU461" s="39"/>
      <c r="EKV461" s="39"/>
      <c r="EKW461" s="39"/>
      <c r="EKX461" s="39"/>
      <c r="EKY461" s="39"/>
      <c r="EKZ461" s="39"/>
      <c r="ELA461" s="39"/>
      <c r="ELB461" s="39"/>
      <c r="ELC461" s="39"/>
      <c r="ELD461" s="39"/>
      <c r="ELE461" s="39"/>
      <c r="ELF461" s="39"/>
      <c r="ELG461" s="39"/>
      <c r="ELH461" s="39"/>
      <c r="ELI461" s="39"/>
      <c r="ELJ461" s="39"/>
      <c r="ELK461" s="39"/>
      <c r="ELL461" s="39"/>
      <c r="ELM461" s="39"/>
      <c r="ELN461" s="39"/>
      <c r="ELO461" s="39"/>
      <c r="ELP461" s="39"/>
      <c r="ELQ461" s="39"/>
      <c r="ELR461" s="39"/>
      <c r="ELS461" s="39"/>
      <c r="ELT461" s="39"/>
      <c r="ELU461" s="39"/>
      <c r="ELV461" s="39"/>
      <c r="ELW461" s="39"/>
      <c r="ELX461" s="39"/>
      <c r="ELY461" s="39"/>
      <c r="ELZ461" s="39"/>
      <c r="EMA461" s="39"/>
      <c r="EMB461" s="39"/>
      <c r="EMC461" s="39"/>
      <c r="EMD461" s="39"/>
      <c r="EME461" s="39"/>
      <c r="EMF461" s="39"/>
      <c r="EMG461" s="39"/>
      <c r="EMH461" s="39"/>
      <c r="EMI461" s="39"/>
      <c r="EMJ461" s="39"/>
      <c r="EMK461" s="39"/>
      <c r="EML461" s="39"/>
      <c r="EMM461" s="39"/>
      <c r="EMN461" s="39"/>
      <c r="EMO461" s="39"/>
      <c r="EMP461" s="39"/>
      <c r="EMQ461" s="39"/>
      <c r="EMR461" s="39"/>
      <c r="EMS461" s="39"/>
      <c r="EMT461" s="39"/>
      <c r="EMU461" s="39"/>
      <c r="EMV461" s="39"/>
      <c r="EMW461" s="39"/>
      <c r="EMX461" s="39"/>
      <c r="EMY461" s="39"/>
      <c r="EMZ461" s="39"/>
      <c r="ENA461" s="39"/>
      <c r="ENB461" s="39"/>
      <c r="ENC461" s="39"/>
      <c r="END461" s="39"/>
      <c r="ENE461" s="39"/>
      <c r="ENF461" s="39"/>
      <c r="ENG461" s="39"/>
      <c r="ENH461" s="39"/>
      <c r="ENI461" s="39"/>
      <c r="ENJ461" s="39"/>
      <c r="ENK461" s="39"/>
      <c r="ENL461" s="39"/>
      <c r="ENM461" s="39"/>
      <c r="ENN461" s="39"/>
      <c r="ENO461" s="39"/>
      <c r="ENP461" s="39"/>
      <c r="ENQ461" s="39"/>
      <c r="ENR461" s="39"/>
      <c r="ENS461" s="39"/>
      <c r="ENT461" s="39"/>
      <c r="ENU461" s="39"/>
      <c r="ENV461" s="39"/>
      <c r="ENW461" s="39"/>
      <c r="ENX461" s="39"/>
      <c r="ENY461" s="39"/>
      <c r="ENZ461" s="39"/>
      <c r="EOA461" s="39"/>
      <c r="EOB461" s="39"/>
      <c r="EOC461" s="39"/>
      <c r="EOD461" s="39"/>
      <c r="EOE461" s="39"/>
      <c r="EOF461" s="39"/>
      <c r="EOG461" s="39"/>
      <c r="EOH461" s="39"/>
      <c r="EOI461" s="39"/>
      <c r="EOJ461" s="39"/>
      <c r="EOK461" s="39"/>
      <c r="EOL461" s="39"/>
      <c r="EOM461" s="39"/>
      <c r="EON461" s="39"/>
      <c r="EOO461" s="39"/>
      <c r="EOP461" s="39"/>
      <c r="EOQ461" s="39"/>
      <c r="EOR461" s="39"/>
      <c r="EOS461" s="39"/>
      <c r="EOT461" s="39"/>
      <c r="EOU461" s="39"/>
      <c r="EOV461" s="39"/>
      <c r="EOW461" s="39"/>
      <c r="EOX461" s="39"/>
      <c r="EOY461" s="39"/>
      <c r="EOZ461" s="39"/>
      <c r="EPA461" s="39"/>
      <c r="EPB461" s="39"/>
      <c r="EPC461" s="39"/>
      <c r="EPD461" s="39"/>
      <c r="EPE461" s="39"/>
      <c r="EPF461" s="39"/>
      <c r="EPG461" s="39"/>
      <c r="EPH461" s="39"/>
      <c r="EPI461" s="39"/>
      <c r="EPJ461" s="39"/>
      <c r="EPK461" s="39"/>
      <c r="EPL461" s="39"/>
      <c r="EPM461" s="39"/>
      <c r="EPN461" s="39"/>
      <c r="EPO461" s="39"/>
      <c r="EPP461" s="39"/>
      <c r="EPQ461" s="39"/>
      <c r="EPR461" s="39"/>
      <c r="EPS461" s="39"/>
      <c r="EPT461" s="39"/>
      <c r="EPU461" s="39"/>
      <c r="EPV461" s="39"/>
      <c r="EPW461" s="39"/>
      <c r="EPX461" s="39"/>
      <c r="EPY461" s="39"/>
      <c r="EPZ461" s="39"/>
      <c r="EQA461" s="39"/>
      <c r="EQB461" s="39"/>
      <c r="EQC461" s="39"/>
      <c r="EQD461" s="39"/>
      <c r="EQE461" s="39"/>
      <c r="EQF461" s="39"/>
      <c r="EQG461" s="39"/>
      <c r="EQH461" s="39"/>
      <c r="EQI461" s="39"/>
      <c r="EQJ461" s="39"/>
      <c r="EQK461" s="39"/>
      <c r="EQL461" s="39"/>
      <c r="EQM461" s="39"/>
      <c r="EQN461" s="39"/>
      <c r="EQO461" s="39"/>
      <c r="EQP461" s="39"/>
      <c r="EQQ461" s="39"/>
      <c r="EQR461" s="39"/>
      <c r="EQS461" s="39"/>
      <c r="EQT461" s="39"/>
      <c r="EQU461" s="39"/>
      <c r="EQV461" s="39"/>
      <c r="EQW461" s="39"/>
      <c r="EQX461" s="39"/>
      <c r="EQY461" s="39"/>
      <c r="EQZ461" s="39"/>
      <c r="ERA461" s="39"/>
      <c r="ERB461" s="39"/>
      <c r="ERC461" s="39"/>
      <c r="ERD461" s="39"/>
      <c r="ERE461" s="39"/>
      <c r="ERF461" s="39"/>
      <c r="ERG461" s="39"/>
      <c r="ERH461" s="39"/>
      <c r="ERI461" s="39"/>
      <c r="ERJ461" s="39"/>
      <c r="ERK461" s="39"/>
      <c r="ERL461" s="39"/>
      <c r="ERM461" s="39"/>
      <c r="ERN461" s="39"/>
      <c r="ERO461" s="39"/>
      <c r="ERP461" s="39"/>
      <c r="ERQ461" s="39"/>
      <c r="ERR461" s="39"/>
      <c r="ERS461" s="39"/>
      <c r="ERT461" s="39"/>
      <c r="ERU461" s="39"/>
      <c r="ERV461" s="39"/>
      <c r="ERW461" s="39"/>
      <c r="ERX461" s="39"/>
      <c r="ERY461" s="39"/>
      <c r="ERZ461" s="39"/>
      <c r="ESA461" s="39"/>
      <c r="ESB461" s="39"/>
      <c r="ESC461" s="39"/>
      <c r="ESD461" s="39"/>
      <c r="ESE461" s="39"/>
      <c r="ESF461" s="39"/>
      <c r="ESG461" s="39"/>
      <c r="ESH461" s="39"/>
      <c r="ESI461" s="39"/>
      <c r="ESJ461" s="39"/>
      <c r="ESK461" s="39"/>
      <c r="ESL461" s="39"/>
      <c r="ESM461" s="39"/>
      <c r="ESN461" s="39"/>
      <c r="ESO461" s="39"/>
      <c r="ESP461" s="39"/>
      <c r="ESQ461" s="39"/>
      <c r="ESR461" s="39"/>
      <c r="ESS461" s="39"/>
      <c r="EST461" s="39"/>
      <c r="ESU461" s="39"/>
      <c r="ESV461" s="39"/>
      <c r="ESW461" s="39"/>
      <c r="ESX461" s="39"/>
      <c r="ESY461" s="39"/>
      <c r="ESZ461" s="39"/>
      <c r="ETA461" s="39"/>
      <c r="ETB461" s="39"/>
      <c r="ETC461" s="39"/>
      <c r="ETD461" s="39"/>
      <c r="ETE461" s="39"/>
      <c r="ETF461" s="39"/>
      <c r="ETG461" s="39"/>
      <c r="ETH461" s="39"/>
      <c r="ETI461" s="39"/>
      <c r="ETJ461" s="39"/>
      <c r="ETK461" s="39"/>
      <c r="ETL461" s="39"/>
      <c r="ETM461" s="39"/>
      <c r="ETN461" s="39"/>
      <c r="ETO461" s="39"/>
      <c r="ETP461" s="39"/>
      <c r="ETQ461" s="39"/>
      <c r="ETR461" s="39"/>
      <c r="ETS461" s="39"/>
      <c r="ETT461" s="39"/>
      <c r="ETU461" s="39"/>
      <c r="ETV461" s="39"/>
      <c r="ETW461" s="39"/>
      <c r="ETX461" s="39"/>
      <c r="ETY461" s="39"/>
      <c r="ETZ461" s="39"/>
      <c r="EUA461" s="39"/>
      <c r="EUB461" s="39"/>
      <c r="EUC461" s="39"/>
      <c r="EUD461" s="39"/>
      <c r="EUE461" s="39"/>
      <c r="EUF461" s="39"/>
      <c r="EUG461" s="39"/>
      <c r="EUH461" s="39"/>
      <c r="EUI461" s="39"/>
      <c r="EUJ461" s="39"/>
      <c r="EUK461" s="39"/>
      <c r="EUL461" s="39"/>
      <c r="EUM461" s="39"/>
      <c r="EUN461" s="39"/>
      <c r="EUO461" s="39"/>
      <c r="EUP461" s="39"/>
      <c r="EUQ461" s="39"/>
      <c r="EUR461" s="39"/>
      <c r="EUS461" s="39"/>
      <c r="EUT461" s="39"/>
      <c r="EUU461" s="39"/>
      <c r="EUV461" s="39"/>
      <c r="EUW461" s="39"/>
      <c r="EUX461" s="39"/>
      <c r="EUY461" s="39"/>
      <c r="EUZ461" s="39"/>
      <c r="EVA461" s="39"/>
      <c r="EVB461" s="39"/>
      <c r="EVC461" s="39"/>
      <c r="EVD461" s="39"/>
      <c r="EVE461" s="39"/>
      <c r="EVF461" s="39"/>
      <c r="EVG461" s="39"/>
      <c r="EVH461" s="39"/>
      <c r="EVI461" s="39"/>
      <c r="EVJ461" s="39"/>
      <c r="EVK461" s="39"/>
      <c r="EVL461" s="39"/>
      <c r="EVM461" s="39"/>
      <c r="EVN461" s="39"/>
      <c r="EVO461" s="39"/>
      <c r="EVP461" s="39"/>
      <c r="EVQ461" s="39"/>
      <c r="EVR461" s="39"/>
      <c r="EVS461" s="39"/>
      <c r="EVT461" s="39"/>
      <c r="EVU461" s="39"/>
      <c r="EVV461" s="39"/>
      <c r="EVW461" s="39"/>
      <c r="EVX461" s="39"/>
      <c r="EVY461" s="39"/>
      <c r="EVZ461" s="39"/>
      <c r="EWA461" s="39"/>
      <c r="EWB461" s="39"/>
      <c r="EWC461" s="39"/>
      <c r="EWD461" s="39"/>
      <c r="EWE461" s="39"/>
      <c r="EWF461" s="39"/>
      <c r="EWG461" s="39"/>
      <c r="EWH461" s="39"/>
      <c r="EWI461" s="39"/>
      <c r="EWJ461" s="39"/>
      <c r="EWK461" s="39"/>
      <c r="EWL461" s="39"/>
      <c r="EWM461" s="39"/>
      <c r="EWN461" s="39"/>
      <c r="EWO461" s="39"/>
      <c r="EWP461" s="39"/>
      <c r="EWQ461" s="39"/>
      <c r="EWR461" s="39"/>
      <c r="EWS461" s="39"/>
      <c r="EWT461" s="39"/>
      <c r="EWU461" s="39"/>
      <c r="EWV461" s="39"/>
      <c r="EWW461" s="39"/>
      <c r="EWX461" s="39"/>
      <c r="EWY461" s="39"/>
      <c r="EWZ461" s="39"/>
      <c r="EXA461" s="39"/>
      <c r="EXB461" s="39"/>
      <c r="EXC461" s="39"/>
      <c r="EXD461" s="39"/>
      <c r="EXE461" s="39"/>
      <c r="EXF461" s="39"/>
      <c r="EXG461" s="39"/>
      <c r="EXH461" s="39"/>
      <c r="EXI461" s="39"/>
      <c r="EXJ461" s="39"/>
      <c r="EXK461" s="39"/>
      <c r="EXL461" s="39"/>
      <c r="EXM461" s="39"/>
      <c r="EXN461" s="39"/>
      <c r="EXO461" s="39"/>
      <c r="EXP461" s="39"/>
      <c r="EXQ461" s="39"/>
      <c r="EXR461" s="39"/>
      <c r="EXS461" s="39"/>
      <c r="EXT461" s="39"/>
      <c r="EXU461" s="39"/>
      <c r="EXV461" s="39"/>
      <c r="EXW461" s="39"/>
      <c r="EXX461" s="39"/>
      <c r="EXY461" s="39"/>
      <c r="EXZ461" s="39"/>
      <c r="EYA461" s="39"/>
      <c r="EYB461" s="39"/>
      <c r="EYC461" s="39"/>
      <c r="EYD461" s="39"/>
      <c r="EYE461" s="39"/>
      <c r="EYF461" s="39"/>
      <c r="EYG461" s="39"/>
      <c r="EYH461" s="39"/>
      <c r="EYI461" s="39"/>
      <c r="EYJ461" s="39"/>
      <c r="EYK461" s="39"/>
      <c r="EYL461" s="39"/>
      <c r="EYM461" s="39"/>
      <c r="EYN461" s="39"/>
      <c r="EYO461" s="39"/>
      <c r="EYP461" s="39"/>
      <c r="EYQ461" s="39"/>
      <c r="EYR461" s="39"/>
      <c r="EYS461" s="39"/>
      <c r="EYT461" s="39"/>
      <c r="EYU461" s="39"/>
      <c r="EYV461" s="39"/>
      <c r="EYW461" s="39"/>
      <c r="EYX461" s="39"/>
      <c r="EYY461" s="39"/>
      <c r="EYZ461" s="39"/>
      <c r="EZA461" s="39"/>
      <c r="EZB461" s="39"/>
      <c r="EZC461" s="39"/>
      <c r="EZD461" s="39"/>
      <c r="EZE461" s="39"/>
      <c r="EZF461" s="39"/>
      <c r="EZG461" s="39"/>
      <c r="EZH461" s="39"/>
      <c r="EZI461" s="39"/>
      <c r="EZJ461" s="39"/>
      <c r="EZK461" s="39"/>
      <c r="EZL461" s="39"/>
      <c r="EZM461" s="39"/>
      <c r="EZN461" s="39"/>
      <c r="EZO461" s="39"/>
      <c r="EZP461" s="39"/>
      <c r="EZQ461" s="39"/>
      <c r="EZR461" s="39"/>
      <c r="EZS461" s="39"/>
      <c r="EZT461" s="39"/>
      <c r="EZU461" s="39"/>
      <c r="EZV461" s="39"/>
      <c r="EZW461" s="39"/>
      <c r="EZX461" s="39"/>
      <c r="EZY461" s="39"/>
      <c r="EZZ461" s="39"/>
      <c r="FAA461" s="39"/>
      <c r="FAB461" s="39"/>
      <c r="FAC461" s="39"/>
      <c r="FAD461" s="39"/>
      <c r="FAE461" s="39"/>
      <c r="FAF461" s="39"/>
      <c r="FAG461" s="39"/>
      <c r="FAH461" s="39"/>
      <c r="FAI461" s="39"/>
      <c r="FAJ461" s="39"/>
      <c r="FAK461" s="39"/>
      <c r="FAL461" s="39"/>
      <c r="FAM461" s="39"/>
      <c r="FAN461" s="39"/>
      <c r="FAO461" s="39"/>
      <c r="FAP461" s="39"/>
      <c r="FAQ461" s="39"/>
      <c r="FAR461" s="39"/>
      <c r="FAS461" s="39"/>
      <c r="FAT461" s="39"/>
      <c r="FAU461" s="39"/>
      <c r="FAV461" s="39"/>
      <c r="FAW461" s="39"/>
      <c r="FAX461" s="39"/>
      <c r="FAY461" s="39"/>
      <c r="FAZ461" s="39"/>
      <c r="FBA461" s="39"/>
      <c r="FBB461" s="39"/>
      <c r="FBC461" s="39"/>
      <c r="FBD461" s="39"/>
      <c r="FBE461" s="39"/>
      <c r="FBF461" s="39"/>
      <c r="FBG461" s="39"/>
      <c r="FBH461" s="39"/>
      <c r="FBI461" s="39"/>
      <c r="FBJ461" s="39"/>
      <c r="FBK461" s="39"/>
      <c r="FBL461" s="39"/>
      <c r="FBM461" s="39"/>
      <c r="FBN461" s="39"/>
      <c r="FBO461" s="39"/>
      <c r="FBP461" s="39"/>
      <c r="FBQ461" s="39"/>
      <c r="FBR461" s="39"/>
      <c r="FBS461" s="39"/>
      <c r="FBT461" s="39"/>
      <c r="FBU461" s="39"/>
      <c r="FBV461" s="39"/>
      <c r="FBW461" s="39"/>
      <c r="FBX461" s="39"/>
      <c r="FBY461" s="39"/>
      <c r="FBZ461" s="39"/>
      <c r="FCA461" s="39"/>
      <c r="FCB461" s="39"/>
      <c r="FCC461" s="39"/>
      <c r="FCD461" s="39"/>
      <c r="FCE461" s="39"/>
      <c r="FCF461" s="39"/>
      <c r="FCG461" s="39"/>
      <c r="FCH461" s="39"/>
      <c r="FCI461" s="39"/>
      <c r="FCJ461" s="39"/>
      <c r="FCK461" s="39"/>
      <c r="FCL461" s="39"/>
      <c r="FCM461" s="39"/>
      <c r="FCN461" s="39"/>
      <c r="FCO461" s="39"/>
      <c r="FCP461" s="39"/>
      <c r="FCQ461" s="39"/>
      <c r="FCR461" s="39"/>
      <c r="FCS461" s="39"/>
      <c r="FCT461" s="39"/>
      <c r="FCU461" s="39"/>
      <c r="FCV461" s="39"/>
      <c r="FCW461" s="39"/>
      <c r="FCX461" s="39"/>
      <c r="FCY461" s="39"/>
      <c r="FCZ461" s="39"/>
      <c r="FDA461" s="39"/>
      <c r="FDB461" s="39"/>
      <c r="FDC461" s="39"/>
      <c r="FDD461" s="39"/>
      <c r="FDE461" s="39"/>
      <c r="FDF461" s="39"/>
      <c r="FDG461" s="39"/>
      <c r="FDH461" s="39"/>
      <c r="FDI461" s="39"/>
      <c r="FDJ461" s="39"/>
      <c r="FDK461" s="39"/>
      <c r="FDL461" s="39"/>
      <c r="FDM461" s="39"/>
      <c r="FDN461" s="39"/>
      <c r="FDO461" s="39"/>
      <c r="FDP461" s="39"/>
      <c r="FDQ461" s="39"/>
      <c r="FDR461" s="39"/>
      <c r="FDS461" s="39"/>
      <c r="FDT461" s="39"/>
      <c r="FDU461" s="39"/>
      <c r="FDV461" s="39"/>
      <c r="FDW461" s="39"/>
      <c r="FDX461" s="39"/>
      <c r="FDY461" s="39"/>
      <c r="FDZ461" s="39"/>
      <c r="FEA461" s="39"/>
      <c r="FEB461" s="39"/>
      <c r="FEC461" s="39"/>
      <c r="FED461" s="39"/>
      <c r="FEE461" s="39"/>
      <c r="FEF461" s="39"/>
      <c r="FEG461" s="39"/>
      <c r="FEH461" s="39"/>
      <c r="FEI461" s="39"/>
      <c r="FEJ461" s="39"/>
      <c r="FEK461" s="39"/>
      <c r="FEL461" s="39"/>
      <c r="FEM461" s="39"/>
      <c r="FEN461" s="39"/>
      <c r="FEO461" s="39"/>
      <c r="FEP461" s="39"/>
      <c r="FEQ461" s="39"/>
      <c r="FER461" s="39"/>
      <c r="FES461" s="39"/>
      <c r="FET461" s="39"/>
      <c r="FEU461" s="39"/>
      <c r="FEV461" s="39"/>
      <c r="FEW461" s="39"/>
      <c r="FEX461" s="39"/>
      <c r="FEY461" s="39"/>
      <c r="FEZ461" s="39"/>
      <c r="FFA461" s="39"/>
      <c r="FFB461" s="39"/>
      <c r="FFC461" s="39"/>
      <c r="FFD461" s="39"/>
      <c r="FFE461" s="39"/>
      <c r="FFF461" s="39"/>
      <c r="FFG461" s="39"/>
      <c r="FFH461" s="39"/>
      <c r="FFI461" s="39"/>
      <c r="FFJ461" s="39"/>
      <c r="FFK461" s="39"/>
      <c r="FFL461" s="39"/>
      <c r="FFM461" s="39"/>
      <c r="FFN461" s="39"/>
      <c r="FFO461" s="39"/>
      <c r="FFP461" s="39"/>
      <c r="FFQ461" s="39"/>
      <c r="FFR461" s="39"/>
      <c r="FFS461" s="39"/>
      <c r="FFT461" s="39"/>
      <c r="FFU461" s="39"/>
      <c r="FFV461" s="39"/>
      <c r="FFW461" s="39"/>
      <c r="FFX461" s="39"/>
      <c r="FFY461" s="39"/>
      <c r="FFZ461" s="39"/>
      <c r="FGA461" s="39"/>
      <c r="FGB461" s="39"/>
      <c r="FGC461" s="39"/>
      <c r="FGD461" s="39"/>
      <c r="FGE461" s="39"/>
      <c r="FGF461" s="39"/>
      <c r="FGG461" s="39"/>
      <c r="FGH461" s="39"/>
      <c r="FGI461" s="39"/>
      <c r="FGJ461" s="39"/>
      <c r="FGK461" s="39"/>
      <c r="FGL461" s="39"/>
      <c r="FGM461" s="39"/>
      <c r="FGN461" s="39"/>
      <c r="FGO461" s="39"/>
      <c r="FGP461" s="39"/>
      <c r="FGQ461" s="39"/>
      <c r="FGR461" s="39"/>
      <c r="FGS461" s="39"/>
      <c r="FGT461" s="39"/>
      <c r="FGU461" s="39"/>
      <c r="FGV461" s="39"/>
      <c r="FGW461" s="39"/>
      <c r="FGX461" s="39"/>
      <c r="FGY461" s="39"/>
      <c r="FGZ461" s="39"/>
      <c r="FHA461" s="39"/>
      <c r="FHB461" s="39"/>
      <c r="FHC461" s="39"/>
      <c r="FHD461" s="39"/>
      <c r="FHE461" s="39"/>
      <c r="FHF461" s="39"/>
      <c r="FHG461" s="39"/>
      <c r="FHH461" s="39"/>
      <c r="FHI461" s="39"/>
      <c r="FHJ461" s="39"/>
      <c r="FHK461" s="39"/>
      <c r="FHL461" s="39"/>
      <c r="FHM461" s="39"/>
      <c r="FHN461" s="39"/>
      <c r="FHO461" s="39"/>
      <c r="FHP461" s="39"/>
      <c r="FHQ461" s="39"/>
      <c r="FHR461" s="39"/>
      <c r="FHS461" s="39"/>
      <c r="FHT461" s="39"/>
      <c r="FHU461" s="39"/>
      <c r="FHV461" s="39"/>
      <c r="FHW461" s="39"/>
      <c r="FHX461" s="39"/>
      <c r="FHY461" s="39"/>
      <c r="FHZ461" s="39"/>
      <c r="FIA461" s="39"/>
      <c r="FIB461" s="39"/>
      <c r="FIC461" s="39"/>
      <c r="FID461" s="39"/>
      <c r="FIE461" s="39"/>
      <c r="FIF461" s="39"/>
      <c r="FIG461" s="39"/>
      <c r="FIH461" s="39"/>
      <c r="FII461" s="39"/>
      <c r="FIJ461" s="39"/>
      <c r="FIK461" s="39"/>
      <c r="FIL461" s="39"/>
      <c r="FIM461" s="39"/>
      <c r="FIN461" s="39"/>
      <c r="FIO461" s="39"/>
      <c r="FIP461" s="39"/>
      <c r="FIQ461" s="39"/>
      <c r="FIR461" s="39"/>
      <c r="FIS461" s="39"/>
      <c r="FIT461" s="39"/>
      <c r="FIU461" s="39"/>
      <c r="FIV461" s="39"/>
      <c r="FIW461" s="39"/>
      <c r="FIX461" s="39"/>
      <c r="FIY461" s="39"/>
      <c r="FIZ461" s="39"/>
      <c r="FJA461" s="39"/>
      <c r="FJB461" s="39"/>
      <c r="FJC461" s="39"/>
      <c r="FJD461" s="39"/>
      <c r="FJE461" s="39"/>
      <c r="FJF461" s="39"/>
      <c r="FJG461" s="39"/>
      <c r="FJH461" s="39"/>
      <c r="FJI461" s="39"/>
      <c r="FJJ461" s="39"/>
      <c r="FJK461" s="39"/>
      <c r="FJL461" s="39"/>
      <c r="FJM461" s="39"/>
      <c r="FJN461" s="39"/>
      <c r="FJO461" s="39"/>
      <c r="FJP461" s="39"/>
      <c r="FJQ461" s="39"/>
      <c r="FJR461" s="39"/>
      <c r="FJS461" s="39"/>
      <c r="FJT461" s="39"/>
      <c r="FJU461" s="39"/>
      <c r="FJV461" s="39"/>
      <c r="FJW461" s="39"/>
      <c r="FJX461" s="39"/>
      <c r="FJY461" s="39"/>
      <c r="FJZ461" s="39"/>
      <c r="FKA461" s="39"/>
      <c r="FKB461" s="39"/>
      <c r="FKC461" s="39"/>
      <c r="FKD461" s="39"/>
      <c r="FKE461" s="39"/>
      <c r="FKF461" s="39"/>
      <c r="FKG461" s="39"/>
      <c r="FKH461" s="39"/>
      <c r="FKI461" s="39"/>
      <c r="FKJ461" s="39"/>
      <c r="FKK461" s="39"/>
      <c r="FKL461" s="39"/>
      <c r="FKM461" s="39"/>
      <c r="FKN461" s="39"/>
      <c r="FKO461" s="39"/>
      <c r="FKP461" s="39"/>
      <c r="FKQ461" s="39"/>
      <c r="FKR461" s="39"/>
      <c r="FKS461" s="39"/>
      <c r="FKT461" s="39"/>
      <c r="FKU461" s="39"/>
      <c r="FKV461" s="39"/>
      <c r="FKW461" s="39"/>
      <c r="FKX461" s="39"/>
      <c r="FKY461" s="39"/>
      <c r="FKZ461" s="39"/>
      <c r="FLA461" s="39"/>
      <c r="FLB461" s="39"/>
      <c r="FLC461" s="39"/>
      <c r="FLD461" s="39"/>
      <c r="FLE461" s="39"/>
      <c r="FLF461" s="39"/>
      <c r="FLG461" s="39"/>
      <c r="FLH461" s="39"/>
      <c r="FLI461" s="39"/>
      <c r="FLJ461" s="39"/>
      <c r="FLK461" s="39"/>
      <c r="FLL461" s="39"/>
      <c r="FLM461" s="39"/>
      <c r="FLN461" s="39"/>
      <c r="FLO461" s="39"/>
      <c r="FLP461" s="39"/>
      <c r="FLQ461" s="39"/>
      <c r="FLR461" s="39"/>
      <c r="FLS461" s="39"/>
      <c r="FLT461" s="39"/>
      <c r="FLU461" s="39"/>
      <c r="FLV461" s="39"/>
      <c r="FLW461" s="39"/>
      <c r="FLX461" s="39"/>
      <c r="FLY461" s="39"/>
      <c r="FLZ461" s="39"/>
      <c r="FMA461" s="39"/>
      <c r="FMB461" s="39"/>
      <c r="FMC461" s="39"/>
      <c r="FMD461" s="39"/>
      <c r="FME461" s="39"/>
      <c r="FMF461" s="39"/>
      <c r="FMG461" s="39"/>
      <c r="FMH461" s="39"/>
      <c r="FMI461" s="39"/>
      <c r="FMJ461" s="39"/>
      <c r="FMK461" s="39"/>
      <c r="FML461" s="39"/>
      <c r="FMM461" s="39"/>
      <c r="FMN461" s="39"/>
      <c r="FMO461" s="39"/>
      <c r="FMP461" s="39"/>
      <c r="FMQ461" s="39"/>
      <c r="FMR461" s="39"/>
      <c r="FMS461" s="39"/>
      <c r="FMT461" s="39"/>
      <c r="FMU461" s="39"/>
      <c r="FMV461" s="39"/>
      <c r="FMW461" s="39"/>
      <c r="FMX461" s="39"/>
      <c r="FMY461" s="39"/>
      <c r="FMZ461" s="39"/>
      <c r="FNA461" s="39"/>
      <c r="FNB461" s="39"/>
      <c r="FNC461" s="39"/>
      <c r="FND461" s="39"/>
      <c r="FNE461" s="39"/>
      <c r="FNF461" s="39"/>
      <c r="FNG461" s="39"/>
      <c r="FNH461" s="39"/>
      <c r="FNI461" s="39"/>
      <c r="FNJ461" s="39"/>
      <c r="FNK461" s="39"/>
      <c r="FNL461" s="39"/>
      <c r="FNM461" s="39"/>
      <c r="FNN461" s="39"/>
      <c r="FNO461" s="39"/>
      <c r="FNP461" s="39"/>
      <c r="FNQ461" s="39"/>
      <c r="FNR461" s="39"/>
      <c r="FNS461" s="39"/>
      <c r="FNT461" s="39"/>
      <c r="FNU461" s="39"/>
      <c r="FNV461" s="39"/>
      <c r="FNW461" s="39"/>
      <c r="FNX461" s="39"/>
      <c r="FNY461" s="39"/>
      <c r="FNZ461" s="39"/>
      <c r="FOA461" s="39"/>
      <c r="FOB461" s="39"/>
      <c r="FOC461" s="39"/>
      <c r="FOD461" s="39"/>
      <c r="FOE461" s="39"/>
      <c r="FOF461" s="39"/>
      <c r="FOG461" s="39"/>
      <c r="FOH461" s="39"/>
      <c r="FOI461" s="39"/>
      <c r="FOJ461" s="39"/>
      <c r="FOK461" s="39"/>
      <c r="FOL461" s="39"/>
      <c r="FOM461" s="39"/>
      <c r="FON461" s="39"/>
      <c r="FOO461" s="39"/>
      <c r="FOP461" s="39"/>
      <c r="FOQ461" s="39"/>
      <c r="FOR461" s="39"/>
      <c r="FOS461" s="39"/>
      <c r="FOT461" s="39"/>
      <c r="FOU461" s="39"/>
      <c r="FOV461" s="39"/>
      <c r="FOW461" s="39"/>
      <c r="FOX461" s="39"/>
      <c r="FOY461" s="39"/>
      <c r="FOZ461" s="39"/>
      <c r="FPA461" s="39"/>
      <c r="FPB461" s="39"/>
      <c r="FPC461" s="39"/>
      <c r="FPD461" s="39"/>
      <c r="FPE461" s="39"/>
      <c r="FPF461" s="39"/>
      <c r="FPG461" s="39"/>
      <c r="FPH461" s="39"/>
      <c r="FPI461" s="39"/>
      <c r="FPJ461" s="39"/>
      <c r="FPK461" s="39"/>
      <c r="FPL461" s="39"/>
      <c r="FPM461" s="39"/>
      <c r="FPN461" s="39"/>
      <c r="FPO461" s="39"/>
      <c r="FPP461" s="39"/>
      <c r="FPQ461" s="39"/>
      <c r="FPR461" s="39"/>
      <c r="FPS461" s="39"/>
      <c r="FPT461" s="39"/>
      <c r="FPU461" s="39"/>
      <c r="FPV461" s="39"/>
      <c r="FPW461" s="39"/>
      <c r="FPX461" s="39"/>
      <c r="FPY461" s="39"/>
      <c r="FPZ461" s="39"/>
      <c r="FQA461" s="39"/>
      <c r="FQB461" s="39"/>
      <c r="FQC461" s="39"/>
      <c r="FQD461" s="39"/>
      <c r="FQE461" s="39"/>
      <c r="FQF461" s="39"/>
      <c r="FQG461" s="39"/>
      <c r="FQH461" s="39"/>
      <c r="FQI461" s="39"/>
      <c r="FQJ461" s="39"/>
      <c r="FQK461" s="39"/>
      <c r="FQL461" s="39"/>
      <c r="FQM461" s="39"/>
      <c r="FQN461" s="39"/>
      <c r="FQO461" s="39"/>
      <c r="FQP461" s="39"/>
      <c r="FQQ461" s="39"/>
      <c r="FQR461" s="39"/>
      <c r="FQS461" s="39"/>
      <c r="FQT461" s="39"/>
      <c r="FQU461" s="39"/>
      <c r="FQV461" s="39"/>
      <c r="FQW461" s="39"/>
      <c r="FQX461" s="39"/>
      <c r="FQY461" s="39"/>
      <c r="FQZ461" s="39"/>
      <c r="FRA461" s="39"/>
      <c r="FRB461" s="39"/>
      <c r="FRC461" s="39"/>
      <c r="FRD461" s="39"/>
      <c r="FRE461" s="39"/>
      <c r="FRF461" s="39"/>
      <c r="FRG461" s="39"/>
      <c r="FRH461" s="39"/>
      <c r="FRI461" s="39"/>
      <c r="FRJ461" s="39"/>
      <c r="FRK461" s="39"/>
      <c r="FRL461" s="39"/>
      <c r="FRM461" s="39"/>
      <c r="FRN461" s="39"/>
      <c r="FRO461" s="39"/>
      <c r="FRP461" s="39"/>
      <c r="FRQ461" s="39"/>
      <c r="FRR461" s="39"/>
      <c r="FRS461" s="39"/>
      <c r="FRT461" s="39"/>
      <c r="FRU461" s="39"/>
      <c r="FRV461" s="39"/>
      <c r="FRW461" s="39"/>
      <c r="FRX461" s="39"/>
      <c r="FRY461" s="39"/>
      <c r="FRZ461" s="39"/>
      <c r="FSA461" s="39"/>
      <c r="FSB461" s="39"/>
      <c r="FSC461" s="39"/>
      <c r="FSD461" s="39"/>
      <c r="FSE461" s="39"/>
      <c r="FSF461" s="39"/>
      <c r="FSG461" s="39"/>
      <c r="FSH461" s="39"/>
      <c r="FSI461" s="39"/>
      <c r="FSJ461" s="39"/>
      <c r="FSK461" s="39"/>
      <c r="FSL461" s="39"/>
      <c r="FSM461" s="39"/>
      <c r="FSN461" s="39"/>
      <c r="FSO461" s="39"/>
      <c r="FSP461" s="39"/>
      <c r="FSQ461" s="39"/>
      <c r="FSR461" s="39"/>
      <c r="FSS461" s="39"/>
      <c r="FST461" s="39"/>
      <c r="FSU461" s="39"/>
      <c r="FSV461" s="39"/>
      <c r="FSW461" s="39"/>
      <c r="FSX461" s="39"/>
      <c r="FSY461" s="39"/>
      <c r="FSZ461" s="39"/>
      <c r="FTA461" s="39"/>
      <c r="FTB461" s="39"/>
      <c r="FTC461" s="39"/>
      <c r="FTD461" s="39"/>
      <c r="FTE461" s="39"/>
      <c r="FTF461" s="39"/>
      <c r="FTG461" s="39"/>
      <c r="FTH461" s="39"/>
      <c r="FTI461" s="39"/>
      <c r="FTJ461" s="39"/>
      <c r="FTK461" s="39"/>
      <c r="FTL461" s="39"/>
      <c r="FTM461" s="39"/>
      <c r="FTN461" s="39"/>
      <c r="FTO461" s="39"/>
      <c r="FTP461" s="39"/>
      <c r="FTQ461" s="39"/>
      <c r="FTR461" s="39"/>
      <c r="FTS461" s="39"/>
      <c r="FTT461" s="39"/>
      <c r="FTU461" s="39"/>
      <c r="FTV461" s="39"/>
      <c r="FTW461" s="39"/>
      <c r="FTX461" s="39"/>
      <c r="FTY461" s="39"/>
      <c r="FTZ461" s="39"/>
      <c r="FUA461" s="39"/>
      <c r="FUB461" s="39"/>
      <c r="FUC461" s="39"/>
      <c r="FUD461" s="39"/>
      <c r="FUE461" s="39"/>
      <c r="FUF461" s="39"/>
      <c r="FUG461" s="39"/>
      <c r="FUH461" s="39"/>
      <c r="FUI461" s="39"/>
      <c r="FUJ461" s="39"/>
      <c r="FUK461" s="39"/>
      <c r="FUL461" s="39"/>
      <c r="FUM461" s="39"/>
      <c r="FUN461" s="39"/>
      <c r="FUO461" s="39"/>
      <c r="FUP461" s="39"/>
      <c r="FUQ461" s="39"/>
      <c r="FUR461" s="39"/>
      <c r="FUS461" s="39"/>
      <c r="FUT461" s="39"/>
      <c r="FUU461" s="39"/>
      <c r="FUV461" s="39"/>
      <c r="FUW461" s="39"/>
      <c r="FUX461" s="39"/>
      <c r="FUY461" s="39"/>
      <c r="FUZ461" s="39"/>
      <c r="FVA461" s="39"/>
      <c r="FVB461" s="39"/>
      <c r="FVC461" s="39"/>
      <c r="FVD461" s="39"/>
      <c r="FVE461" s="39"/>
      <c r="FVF461" s="39"/>
      <c r="FVG461" s="39"/>
      <c r="FVH461" s="39"/>
      <c r="FVI461" s="39"/>
      <c r="FVJ461" s="39"/>
      <c r="FVK461" s="39"/>
      <c r="FVL461" s="39"/>
      <c r="FVM461" s="39"/>
      <c r="FVN461" s="39"/>
      <c r="FVO461" s="39"/>
      <c r="FVP461" s="39"/>
      <c r="FVQ461" s="39"/>
      <c r="FVR461" s="39"/>
      <c r="FVS461" s="39"/>
      <c r="FVT461" s="39"/>
      <c r="FVU461" s="39"/>
      <c r="FVV461" s="39"/>
      <c r="FVW461" s="39"/>
      <c r="FVX461" s="39"/>
      <c r="FVY461" s="39"/>
      <c r="FVZ461" s="39"/>
      <c r="FWA461" s="39"/>
      <c r="FWB461" s="39"/>
      <c r="FWC461" s="39"/>
      <c r="FWD461" s="39"/>
      <c r="FWE461" s="39"/>
      <c r="FWF461" s="39"/>
      <c r="FWG461" s="39"/>
      <c r="FWH461" s="39"/>
      <c r="FWI461" s="39"/>
      <c r="FWJ461" s="39"/>
      <c r="FWK461" s="39"/>
      <c r="FWL461" s="39"/>
      <c r="FWM461" s="39"/>
      <c r="FWN461" s="39"/>
      <c r="FWO461" s="39"/>
      <c r="FWP461" s="39"/>
      <c r="FWQ461" s="39"/>
      <c r="FWR461" s="39"/>
      <c r="FWS461" s="39"/>
      <c r="FWT461" s="39"/>
      <c r="FWU461" s="39"/>
      <c r="FWV461" s="39"/>
      <c r="FWW461" s="39"/>
      <c r="FWX461" s="39"/>
      <c r="FWY461" s="39"/>
      <c r="FWZ461" s="39"/>
      <c r="FXA461" s="39"/>
      <c r="FXB461" s="39"/>
      <c r="FXC461" s="39"/>
      <c r="FXD461" s="39"/>
      <c r="FXE461" s="39"/>
      <c r="FXF461" s="39"/>
      <c r="FXG461" s="39"/>
      <c r="FXH461" s="39"/>
      <c r="FXI461" s="39"/>
      <c r="FXJ461" s="39"/>
      <c r="FXK461" s="39"/>
      <c r="FXL461" s="39"/>
      <c r="FXM461" s="39"/>
      <c r="FXN461" s="39"/>
      <c r="FXO461" s="39"/>
      <c r="FXP461" s="39"/>
      <c r="FXQ461" s="39"/>
      <c r="FXR461" s="39"/>
      <c r="FXS461" s="39"/>
      <c r="FXT461" s="39"/>
      <c r="FXU461" s="39"/>
      <c r="FXV461" s="39"/>
      <c r="FXW461" s="39"/>
      <c r="FXX461" s="39"/>
      <c r="FXY461" s="39"/>
      <c r="FXZ461" s="39"/>
      <c r="FYA461" s="39"/>
      <c r="FYB461" s="39"/>
      <c r="FYC461" s="39"/>
      <c r="FYD461" s="39"/>
      <c r="FYE461" s="39"/>
      <c r="FYF461" s="39"/>
      <c r="FYG461" s="39"/>
      <c r="FYH461" s="39"/>
      <c r="FYI461" s="39"/>
      <c r="FYJ461" s="39"/>
      <c r="FYK461" s="39"/>
      <c r="FYL461" s="39"/>
      <c r="FYM461" s="39"/>
      <c r="FYN461" s="39"/>
      <c r="FYO461" s="39"/>
      <c r="FYP461" s="39"/>
      <c r="FYQ461" s="39"/>
      <c r="FYR461" s="39"/>
      <c r="FYS461" s="39"/>
      <c r="FYT461" s="39"/>
      <c r="FYU461" s="39"/>
      <c r="FYV461" s="39"/>
      <c r="FYW461" s="39"/>
      <c r="FYX461" s="39"/>
      <c r="FYY461" s="39"/>
      <c r="FYZ461" s="39"/>
      <c r="FZA461" s="39"/>
      <c r="FZB461" s="39"/>
      <c r="FZC461" s="39"/>
      <c r="FZD461" s="39"/>
      <c r="FZE461" s="39"/>
      <c r="FZF461" s="39"/>
      <c r="FZG461" s="39"/>
      <c r="FZH461" s="39"/>
      <c r="FZI461" s="39"/>
      <c r="FZJ461" s="39"/>
      <c r="FZK461" s="39"/>
      <c r="FZL461" s="39"/>
      <c r="FZM461" s="39"/>
      <c r="FZN461" s="39"/>
      <c r="FZO461" s="39"/>
      <c r="FZP461" s="39"/>
      <c r="FZQ461" s="39"/>
      <c r="FZR461" s="39"/>
      <c r="FZS461" s="39"/>
      <c r="FZT461" s="39"/>
      <c r="FZU461" s="39"/>
      <c r="FZV461" s="39"/>
      <c r="FZW461" s="39"/>
      <c r="FZX461" s="39"/>
      <c r="FZY461" s="39"/>
      <c r="FZZ461" s="39"/>
      <c r="GAA461" s="39"/>
      <c r="GAB461" s="39"/>
      <c r="GAC461" s="39"/>
      <c r="GAD461" s="39"/>
      <c r="GAE461" s="39"/>
      <c r="GAF461" s="39"/>
      <c r="GAG461" s="39"/>
      <c r="GAH461" s="39"/>
      <c r="GAI461" s="39"/>
      <c r="GAJ461" s="39"/>
      <c r="GAK461" s="39"/>
      <c r="GAL461" s="39"/>
      <c r="GAM461" s="39"/>
      <c r="GAN461" s="39"/>
      <c r="GAO461" s="39"/>
      <c r="GAP461" s="39"/>
      <c r="GAQ461" s="39"/>
      <c r="GAR461" s="39"/>
      <c r="GAS461" s="39"/>
      <c r="GAT461" s="39"/>
      <c r="GAU461" s="39"/>
      <c r="GAV461" s="39"/>
      <c r="GAW461" s="39"/>
      <c r="GAX461" s="39"/>
      <c r="GAY461" s="39"/>
      <c r="GAZ461" s="39"/>
      <c r="GBA461" s="39"/>
      <c r="GBB461" s="39"/>
      <c r="GBC461" s="39"/>
      <c r="GBD461" s="39"/>
      <c r="GBE461" s="39"/>
      <c r="GBF461" s="39"/>
      <c r="GBG461" s="39"/>
      <c r="GBH461" s="39"/>
      <c r="GBI461" s="39"/>
      <c r="GBJ461" s="39"/>
      <c r="GBK461" s="39"/>
      <c r="GBL461" s="39"/>
      <c r="GBM461" s="39"/>
      <c r="GBN461" s="39"/>
      <c r="GBO461" s="39"/>
      <c r="GBP461" s="39"/>
      <c r="GBQ461" s="39"/>
      <c r="GBR461" s="39"/>
      <c r="GBS461" s="39"/>
      <c r="GBT461" s="39"/>
      <c r="GBU461" s="39"/>
      <c r="GBV461" s="39"/>
      <c r="GBW461" s="39"/>
      <c r="GBX461" s="39"/>
      <c r="GBY461" s="39"/>
      <c r="GBZ461" s="39"/>
      <c r="GCA461" s="39"/>
      <c r="GCB461" s="39"/>
      <c r="GCC461" s="39"/>
      <c r="GCD461" s="39"/>
      <c r="GCE461" s="39"/>
      <c r="GCF461" s="39"/>
      <c r="GCG461" s="39"/>
      <c r="GCH461" s="39"/>
      <c r="GCI461" s="39"/>
      <c r="GCJ461" s="39"/>
      <c r="GCK461" s="39"/>
      <c r="GCL461" s="39"/>
      <c r="GCM461" s="39"/>
      <c r="GCN461" s="39"/>
      <c r="GCO461" s="39"/>
      <c r="GCP461" s="39"/>
      <c r="GCQ461" s="39"/>
      <c r="GCR461" s="39"/>
      <c r="GCS461" s="39"/>
      <c r="GCT461" s="39"/>
      <c r="GCU461" s="39"/>
      <c r="GCV461" s="39"/>
      <c r="GCW461" s="39"/>
      <c r="GCX461" s="39"/>
      <c r="GCY461" s="39"/>
      <c r="GCZ461" s="39"/>
      <c r="GDA461" s="39"/>
      <c r="GDB461" s="39"/>
      <c r="GDC461" s="39"/>
      <c r="GDD461" s="39"/>
      <c r="GDE461" s="39"/>
      <c r="GDF461" s="39"/>
      <c r="GDG461" s="39"/>
      <c r="GDH461" s="39"/>
      <c r="GDI461" s="39"/>
      <c r="GDJ461" s="39"/>
      <c r="GDK461" s="39"/>
      <c r="GDL461" s="39"/>
      <c r="GDM461" s="39"/>
      <c r="GDN461" s="39"/>
      <c r="GDO461" s="39"/>
      <c r="GDP461" s="39"/>
      <c r="GDQ461" s="39"/>
      <c r="GDR461" s="39"/>
      <c r="GDS461" s="39"/>
      <c r="GDT461" s="39"/>
      <c r="GDU461" s="39"/>
      <c r="GDV461" s="39"/>
      <c r="GDW461" s="39"/>
      <c r="GDX461" s="39"/>
      <c r="GDY461" s="39"/>
      <c r="GDZ461" s="39"/>
      <c r="GEA461" s="39"/>
      <c r="GEB461" s="39"/>
      <c r="GEC461" s="39"/>
      <c r="GED461" s="39"/>
      <c r="GEE461" s="39"/>
      <c r="GEF461" s="39"/>
      <c r="GEG461" s="39"/>
      <c r="GEH461" s="39"/>
      <c r="GEI461" s="39"/>
      <c r="GEJ461" s="39"/>
      <c r="GEK461" s="39"/>
      <c r="GEL461" s="39"/>
      <c r="GEM461" s="39"/>
      <c r="GEN461" s="39"/>
      <c r="GEO461" s="39"/>
      <c r="GEP461" s="39"/>
      <c r="GEQ461" s="39"/>
      <c r="GER461" s="39"/>
      <c r="GES461" s="39"/>
      <c r="GET461" s="39"/>
      <c r="GEU461" s="39"/>
      <c r="GEV461" s="39"/>
      <c r="GEW461" s="39"/>
      <c r="GEX461" s="39"/>
      <c r="GEY461" s="39"/>
      <c r="GEZ461" s="39"/>
      <c r="GFA461" s="39"/>
      <c r="GFB461" s="39"/>
      <c r="GFC461" s="39"/>
      <c r="GFD461" s="39"/>
      <c r="GFE461" s="39"/>
      <c r="GFF461" s="39"/>
      <c r="GFG461" s="39"/>
      <c r="GFH461" s="39"/>
      <c r="GFI461" s="39"/>
      <c r="GFJ461" s="39"/>
      <c r="GFK461" s="39"/>
      <c r="GFL461" s="39"/>
      <c r="GFM461" s="39"/>
      <c r="GFN461" s="39"/>
      <c r="GFO461" s="39"/>
      <c r="GFP461" s="39"/>
      <c r="GFQ461" s="39"/>
      <c r="GFR461" s="39"/>
      <c r="GFS461" s="39"/>
      <c r="GFT461" s="39"/>
      <c r="GFU461" s="39"/>
      <c r="GFV461" s="39"/>
      <c r="GFW461" s="39"/>
      <c r="GFX461" s="39"/>
      <c r="GFY461" s="39"/>
      <c r="GFZ461" s="39"/>
      <c r="GGA461" s="39"/>
      <c r="GGB461" s="39"/>
      <c r="GGC461" s="39"/>
      <c r="GGD461" s="39"/>
      <c r="GGE461" s="39"/>
      <c r="GGF461" s="39"/>
      <c r="GGG461" s="39"/>
      <c r="GGH461" s="39"/>
      <c r="GGI461" s="39"/>
      <c r="GGJ461" s="39"/>
      <c r="GGK461" s="39"/>
      <c r="GGL461" s="39"/>
      <c r="GGM461" s="39"/>
      <c r="GGN461" s="39"/>
      <c r="GGO461" s="39"/>
      <c r="GGP461" s="39"/>
      <c r="GGQ461" s="39"/>
      <c r="GGR461" s="39"/>
      <c r="GGS461" s="39"/>
      <c r="GGT461" s="39"/>
      <c r="GGU461" s="39"/>
      <c r="GGV461" s="39"/>
      <c r="GGW461" s="39"/>
      <c r="GGX461" s="39"/>
      <c r="GGY461" s="39"/>
      <c r="GGZ461" s="39"/>
      <c r="GHA461" s="39"/>
      <c r="GHB461" s="39"/>
      <c r="GHC461" s="39"/>
      <c r="GHD461" s="39"/>
      <c r="GHE461" s="39"/>
      <c r="GHF461" s="39"/>
      <c r="GHG461" s="39"/>
      <c r="GHH461" s="39"/>
      <c r="GHI461" s="39"/>
      <c r="GHJ461" s="39"/>
      <c r="GHK461" s="39"/>
      <c r="GHL461" s="39"/>
      <c r="GHM461" s="39"/>
      <c r="GHN461" s="39"/>
      <c r="GHO461" s="39"/>
      <c r="GHP461" s="39"/>
      <c r="GHQ461" s="39"/>
      <c r="GHR461" s="39"/>
      <c r="GHS461" s="39"/>
      <c r="GHT461" s="39"/>
      <c r="GHU461" s="39"/>
      <c r="GHV461" s="39"/>
      <c r="GHW461" s="39"/>
      <c r="GHX461" s="39"/>
      <c r="GHY461" s="39"/>
      <c r="GHZ461" s="39"/>
      <c r="GIA461" s="39"/>
      <c r="GIB461" s="39"/>
      <c r="GIC461" s="39"/>
      <c r="GID461" s="39"/>
      <c r="GIE461" s="39"/>
      <c r="GIF461" s="39"/>
      <c r="GIG461" s="39"/>
      <c r="GIH461" s="39"/>
      <c r="GII461" s="39"/>
      <c r="GIJ461" s="39"/>
      <c r="GIK461" s="39"/>
      <c r="GIL461" s="39"/>
      <c r="GIM461" s="39"/>
      <c r="GIN461" s="39"/>
      <c r="GIO461" s="39"/>
      <c r="GIP461" s="39"/>
      <c r="GIQ461" s="39"/>
      <c r="GIR461" s="39"/>
      <c r="GIS461" s="39"/>
      <c r="GIT461" s="39"/>
      <c r="GIU461" s="39"/>
      <c r="GIV461" s="39"/>
      <c r="GIW461" s="39"/>
      <c r="GIX461" s="39"/>
      <c r="GIY461" s="39"/>
      <c r="GIZ461" s="39"/>
      <c r="GJA461" s="39"/>
      <c r="GJB461" s="39"/>
      <c r="GJC461" s="39"/>
      <c r="GJD461" s="39"/>
      <c r="GJE461" s="39"/>
      <c r="GJF461" s="39"/>
      <c r="GJG461" s="39"/>
      <c r="GJH461" s="39"/>
      <c r="GJI461" s="39"/>
      <c r="GJJ461" s="39"/>
      <c r="GJK461" s="39"/>
      <c r="GJL461" s="39"/>
      <c r="GJM461" s="39"/>
      <c r="GJN461" s="39"/>
      <c r="GJO461" s="39"/>
      <c r="GJP461" s="39"/>
      <c r="GJQ461" s="39"/>
      <c r="GJR461" s="39"/>
      <c r="GJS461" s="39"/>
      <c r="GJT461" s="39"/>
      <c r="GJU461" s="39"/>
      <c r="GJV461" s="39"/>
      <c r="GJW461" s="39"/>
      <c r="GJX461" s="39"/>
      <c r="GJY461" s="39"/>
      <c r="GJZ461" s="39"/>
      <c r="GKA461" s="39"/>
      <c r="GKB461" s="39"/>
      <c r="GKC461" s="39"/>
      <c r="GKD461" s="39"/>
      <c r="GKE461" s="39"/>
      <c r="GKF461" s="39"/>
      <c r="GKG461" s="39"/>
      <c r="GKH461" s="39"/>
      <c r="GKI461" s="39"/>
      <c r="GKJ461" s="39"/>
      <c r="GKK461" s="39"/>
      <c r="GKL461" s="39"/>
      <c r="GKM461" s="39"/>
      <c r="GKN461" s="39"/>
      <c r="GKO461" s="39"/>
      <c r="GKP461" s="39"/>
      <c r="GKQ461" s="39"/>
      <c r="GKR461" s="39"/>
      <c r="GKS461" s="39"/>
      <c r="GKT461" s="39"/>
      <c r="GKU461" s="39"/>
      <c r="GKV461" s="39"/>
      <c r="GKW461" s="39"/>
      <c r="GKX461" s="39"/>
      <c r="GKY461" s="39"/>
      <c r="GKZ461" s="39"/>
      <c r="GLA461" s="39"/>
      <c r="GLB461" s="39"/>
      <c r="GLC461" s="39"/>
      <c r="GLD461" s="39"/>
      <c r="GLE461" s="39"/>
      <c r="GLF461" s="39"/>
      <c r="GLG461" s="39"/>
      <c r="GLH461" s="39"/>
      <c r="GLI461" s="39"/>
      <c r="GLJ461" s="39"/>
      <c r="GLK461" s="39"/>
      <c r="GLL461" s="39"/>
      <c r="GLM461" s="39"/>
      <c r="GLN461" s="39"/>
      <c r="GLO461" s="39"/>
      <c r="GLP461" s="39"/>
      <c r="GLQ461" s="39"/>
      <c r="GLR461" s="39"/>
      <c r="GLS461" s="39"/>
      <c r="GLT461" s="39"/>
      <c r="GLU461" s="39"/>
      <c r="GLV461" s="39"/>
      <c r="GLW461" s="39"/>
      <c r="GLX461" s="39"/>
      <c r="GLY461" s="39"/>
      <c r="GLZ461" s="39"/>
      <c r="GMA461" s="39"/>
      <c r="GMB461" s="39"/>
      <c r="GMC461" s="39"/>
      <c r="GMD461" s="39"/>
      <c r="GME461" s="39"/>
      <c r="GMF461" s="39"/>
      <c r="GMG461" s="39"/>
      <c r="GMH461" s="39"/>
      <c r="GMI461" s="39"/>
      <c r="GMJ461" s="39"/>
      <c r="GMK461" s="39"/>
      <c r="GML461" s="39"/>
      <c r="GMM461" s="39"/>
      <c r="GMN461" s="39"/>
      <c r="GMO461" s="39"/>
      <c r="GMP461" s="39"/>
      <c r="GMQ461" s="39"/>
      <c r="GMR461" s="39"/>
      <c r="GMS461" s="39"/>
      <c r="GMT461" s="39"/>
      <c r="GMU461" s="39"/>
      <c r="GMV461" s="39"/>
      <c r="GMW461" s="39"/>
      <c r="GMX461" s="39"/>
      <c r="GMY461" s="39"/>
      <c r="GMZ461" s="39"/>
      <c r="GNA461" s="39"/>
      <c r="GNB461" s="39"/>
      <c r="GNC461" s="39"/>
      <c r="GND461" s="39"/>
      <c r="GNE461" s="39"/>
      <c r="GNF461" s="39"/>
      <c r="GNG461" s="39"/>
      <c r="GNH461" s="39"/>
      <c r="GNI461" s="39"/>
      <c r="GNJ461" s="39"/>
      <c r="GNK461" s="39"/>
      <c r="GNL461" s="39"/>
      <c r="GNM461" s="39"/>
      <c r="GNN461" s="39"/>
      <c r="GNO461" s="39"/>
      <c r="GNP461" s="39"/>
      <c r="GNQ461" s="39"/>
      <c r="GNR461" s="39"/>
      <c r="GNS461" s="39"/>
      <c r="GNT461" s="39"/>
      <c r="GNU461" s="39"/>
      <c r="GNV461" s="39"/>
      <c r="GNW461" s="39"/>
      <c r="GNX461" s="39"/>
      <c r="GNY461" s="39"/>
      <c r="GNZ461" s="39"/>
      <c r="GOA461" s="39"/>
      <c r="GOB461" s="39"/>
      <c r="GOC461" s="39"/>
      <c r="GOD461" s="39"/>
      <c r="GOE461" s="39"/>
      <c r="GOF461" s="39"/>
      <c r="GOG461" s="39"/>
      <c r="GOH461" s="39"/>
      <c r="GOI461" s="39"/>
      <c r="GOJ461" s="39"/>
      <c r="GOK461" s="39"/>
      <c r="GOL461" s="39"/>
      <c r="GOM461" s="39"/>
      <c r="GON461" s="39"/>
      <c r="GOO461" s="39"/>
      <c r="GOP461" s="39"/>
      <c r="GOQ461" s="39"/>
      <c r="GOR461" s="39"/>
      <c r="GOS461" s="39"/>
      <c r="GOT461" s="39"/>
      <c r="GOU461" s="39"/>
      <c r="GOV461" s="39"/>
      <c r="GOW461" s="39"/>
      <c r="GOX461" s="39"/>
      <c r="GOY461" s="39"/>
      <c r="GOZ461" s="39"/>
      <c r="GPA461" s="39"/>
      <c r="GPB461" s="39"/>
      <c r="GPC461" s="39"/>
      <c r="GPD461" s="39"/>
      <c r="GPE461" s="39"/>
      <c r="GPF461" s="39"/>
      <c r="GPG461" s="39"/>
      <c r="GPH461" s="39"/>
      <c r="GPI461" s="39"/>
      <c r="GPJ461" s="39"/>
      <c r="GPK461" s="39"/>
      <c r="GPL461" s="39"/>
      <c r="GPM461" s="39"/>
      <c r="GPN461" s="39"/>
      <c r="GPO461" s="39"/>
      <c r="GPP461" s="39"/>
      <c r="GPQ461" s="39"/>
      <c r="GPR461" s="39"/>
      <c r="GPS461" s="39"/>
      <c r="GPT461" s="39"/>
      <c r="GPU461" s="39"/>
      <c r="GPV461" s="39"/>
      <c r="GPW461" s="39"/>
      <c r="GPX461" s="39"/>
      <c r="GPY461" s="39"/>
      <c r="GPZ461" s="39"/>
      <c r="GQA461" s="39"/>
      <c r="GQB461" s="39"/>
      <c r="GQC461" s="39"/>
      <c r="GQD461" s="39"/>
      <c r="GQE461" s="39"/>
      <c r="GQF461" s="39"/>
      <c r="GQG461" s="39"/>
      <c r="GQH461" s="39"/>
      <c r="GQI461" s="39"/>
      <c r="GQJ461" s="39"/>
      <c r="GQK461" s="39"/>
      <c r="GQL461" s="39"/>
      <c r="GQM461" s="39"/>
      <c r="GQN461" s="39"/>
      <c r="GQO461" s="39"/>
      <c r="GQP461" s="39"/>
      <c r="GQQ461" s="39"/>
      <c r="GQR461" s="39"/>
      <c r="GQS461" s="39"/>
      <c r="GQT461" s="39"/>
      <c r="GQU461" s="39"/>
      <c r="GQV461" s="39"/>
      <c r="GQW461" s="39"/>
      <c r="GQX461" s="39"/>
      <c r="GQY461" s="39"/>
      <c r="GQZ461" s="39"/>
      <c r="GRA461" s="39"/>
      <c r="GRB461" s="39"/>
      <c r="GRC461" s="39"/>
      <c r="GRD461" s="39"/>
      <c r="GRE461" s="39"/>
      <c r="GRF461" s="39"/>
      <c r="GRG461" s="39"/>
      <c r="GRH461" s="39"/>
      <c r="GRI461" s="39"/>
      <c r="GRJ461" s="39"/>
      <c r="GRK461" s="39"/>
      <c r="GRL461" s="39"/>
      <c r="GRM461" s="39"/>
      <c r="GRN461" s="39"/>
      <c r="GRO461" s="39"/>
      <c r="GRP461" s="39"/>
      <c r="GRQ461" s="39"/>
      <c r="GRR461" s="39"/>
      <c r="GRS461" s="39"/>
      <c r="GRT461" s="39"/>
      <c r="GRU461" s="39"/>
      <c r="GRV461" s="39"/>
      <c r="GRW461" s="39"/>
      <c r="GRX461" s="39"/>
      <c r="GRY461" s="39"/>
      <c r="GRZ461" s="39"/>
      <c r="GSA461" s="39"/>
      <c r="GSB461" s="39"/>
      <c r="GSC461" s="39"/>
      <c r="GSD461" s="39"/>
      <c r="GSE461" s="39"/>
      <c r="GSF461" s="39"/>
      <c r="GSG461" s="39"/>
      <c r="GSH461" s="39"/>
      <c r="GSI461" s="39"/>
      <c r="GSJ461" s="39"/>
      <c r="GSK461" s="39"/>
      <c r="GSL461" s="39"/>
      <c r="GSM461" s="39"/>
      <c r="GSN461" s="39"/>
      <c r="GSO461" s="39"/>
      <c r="GSP461" s="39"/>
      <c r="GSQ461" s="39"/>
      <c r="GSR461" s="39"/>
      <c r="GSS461" s="39"/>
      <c r="GST461" s="39"/>
      <c r="GSU461" s="39"/>
      <c r="GSV461" s="39"/>
      <c r="GSW461" s="39"/>
      <c r="GSX461" s="39"/>
      <c r="GSY461" s="39"/>
      <c r="GSZ461" s="39"/>
      <c r="GTA461" s="39"/>
      <c r="GTB461" s="39"/>
      <c r="GTC461" s="39"/>
      <c r="GTD461" s="39"/>
      <c r="GTE461" s="39"/>
      <c r="GTF461" s="39"/>
      <c r="GTG461" s="39"/>
      <c r="GTH461" s="39"/>
      <c r="GTI461" s="39"/>
      <c r="GTJ461" s="39"/>
      <c r="GTK461" s="39"/>
      <c r="GTL461" s="39"/>
      <c r="GTM461" s="39"/>
      <c r="GTN461" s="39"/>
      <c r="GTO461" s="39"/>
      <c r="GTP461" s="39"/>
      <c r="GTQ461" s="39"/>
      <c r="GTR461" s="39"/>
      <c r="GTS461" s="39"/>
      <c r="GTT461" s="39"/>
      <c r="GTU461" s="39"/>
      <c r="GTV461" s="39"/>
      <c r="GTW461" s="39"/>
      <c r="GTX461" s="39"/>
      <c r="GTY461" s="39"/>
      <c r="GTZ461" s="39"/>
      <c r="GUA461" s="39"/>
      <c r="GUB461" s="39"/>
      <c r="GUC461" s="39"/>
      <c r="GUD461" s="39"/>
      <c r="GUE461" s="39"/>
      <c r="GUF461" s="39"/>
      <c r="GUG461" s="39"/>
      <c r="GUH461" s="39"/>
      <c r="GUI461" s="39"/>
      <c r="GUJ461" s="39"/>
      <c r="GUK461" s="39"/>
      <c r="GUL461" s="39"/>
      <c r="GUM461" s="39"/>
      <c r="GUN461" s="39"/>
      <c r="GUO461" s="39"/>
      <c r="GUP461" s="39"/>
      <c r="GUQ461" s="39"/>
      <c r="GUR461" s="39"/>
      <c r="GUS461" s="39"/>
      <c r="GUT461" s="39"/>
      <c r="GUU461" s="39"/>
      <c r="GUV461" s="39"/>
      <c r="GUW461" s="39"/>
      <c r="GUX461" s="39"/>
      <c r="GUY461" s="39"/>
      <c r="GUZ461" s="39"/>
      <c r="GVA461" s="39"/>
      <c r="GVB461" s="39"/>
      <c r="GVC461" s="39"/>
      <c r="GVD461" s="39"/>
      <c r="GVE461" s="39"/>
      <c r="GVF461" s="39"/>
      <c r="GVG461" s="39"/>
      <c r="GVH461" s="39"/>
      <c r="GVI461" s="39"/>
      <c r="GVJ461" s="39"/>
      <c r="GVK461" s="39"/>
      <c r="GVL461" s="39"/>
      <c r="GVM461" s="39"/>
      <c r="GVN461" s="39"/>
      <c r="GVO461" s="39"/>
      <c r="GVP461" s="39"/>
      <c r="GVQ461" s="39"/>
      <c r="GVR461" s="39"/>
      <c r="GVS461" s="39"/>
      <c r="GVT461" s="39"/>
      <c r="GVU461" s="39"/>
      <c r="GVV461" s="39"/>
      <c r="GVW461" s="39"/>
      <c r="GVX461" s="39"/>
      <c r="GVY461" s="39"/>
      <c r="GVZ461" s="39"/>
      <c r="GWA461" s="39"/>
      <c r="GWB461" s="39"/>
      <c r="GWC461" s="39"/>
      <c r="GWD461" s="39"/>
      <c r="GWE461" s="39"/>
      <c r="GWF461" s="39"/>
      <c r="GWG461" s="39"/>
      <c r="GWH461" s="39"/>
      <c r="GWI461" s="39"/>
      <c r="GWJ461" s="39"/>
      <c r="GWK461" s="39"/>
      <c r="GWL461" s="39"/>
      <c r="GWM461" s="39"/>
      <c r="GWN461" s="39"/>
      <c r="GWO461" s="39"/>
      <c r="GWP461" s="39"/>
      <c r="GWQ461" s="39"/>
      <c r="GWR461" s="39"/>
      <c r="GWS461" s="39"/>
      <c r="GWT461" s="39"/>
      <c r="GWU461" s="39"/>
      <c r="GWV461" s="39"/>
      <c r="GWW461" s="39"/>
      <c r="GWX461" s="39"/>
      <c r="GWY461" s="39"/>
      <c r="GWZ461" s="39"/>
      <c r="GXA461" s="39"/>
      <c r="GXB461" s="39"/>
      <c r="GXC461" s="39"/>
      <c r="GXD461" s="39"/>
      <c r="GXE461" s="39"/>
      <c r="GXF461" s="39"/>
      <c r="GXG461" s="39"/>
      <c r="GXH461" s="39"/>
      <c r="GXI461" s="39"/>
      <c r="GXJ461" s="39"/>
      <c r="GXK461" s="39"/>
      <c r="GXL461" s="39"/>
      <c r="GXM461" s="39"/>
      <c r="GXN461" s="39"/>
      <c r="GXO461" s="39"/>
      <c r="GXP461" s="39"/>
      <c r="GXQ461" s="39"/>
      <c r="GXR461" s="39"/>
      <c r="GXS461" s="39"/>
      <c r="GXT461" s="39"/>
      <c r="GXU461" s="39"/>
      <c r="GXV461" s="39"/>
      <c r="GXW461" s="39"/>
      <c r="GXX461" s="39"/>
      <c r="GXY461" s="39"/>
      <c r="GXZ461" s="39"/>
      <c r="GYA461" s="39"/>
      <c r="GYB461" s="39"/>
      <c r="GYC461" s="39"/>
      <c r="GYD461" s="39"/>
      <c r="GYE461" s="39"/>
      <c r="GYF461" s="39"/>
      <c r="GYG461" s="39"/>
      <c r="GYH461" s="39"/>
      <c r="GYI461" s="39"/>
      <c r="GYJ461" s="39"/>
      <c r="GYK461" s="39"/>
      <c r="GYL461" s="39"/>
      <c r="GYM461" s="39"/>
      <c r="GYN461" s="39"/>
      <c r="GYO461" s="39"/>
      <c r="GYP461" s="39"/>
      <c r="GYQ461" s="39"/>
      <c r="GYR461" s="39"/>
      <c r="GYS461" s="39"/>
      <c r="GYT461" s="39"/>
      <c r="GYU461" s="39"/>
      <c r="GYV461" s="39"/>
      <c r="GYW461" s="39"/>
      <c r="GYX461" s="39"/>
      <c r="GYY461" s="39"/>
      <c r="GYZ461" s="39"/>
      <c r="GZA461" s="39"/>
      <c r="GZB461" s="39"/>
      <c r="GZC461" s="39"/>
      <c r="GZD461" s="39"/>
      <c r="GZE461" s="39"/>
      <c r="GZF461" s="39"/>
      <c r="GZG461" s="39"/>
      <c r="GZH461" s="39"/>
      <c r="GZI461" s="39"/>
      <c r="GZJ461" s="39"/>
      <c r="GZK461" s="39"/>
      <c r="GZL461" s="39"/>
      <c r="GZM461" s="39"/>
      <c r="GZN461" s="39"/>
      <c r="GZO461" s="39"/>
      <c r="GZP461" s="39"/>
      <c r="GZQ461" s="39"/>
      <c r="GZR461" s="39"/>
      <c r="GZS461" s="39"/>
      <c r="GZT461" s="39"/>
      <c r="GZU461" s="39"/>
      <c r="GZV461" s="39"/>
      <c r="GZW461" s="39"/>
      <c r="GZX461" s="39"/>
      <c r="GZY461" s="39"/>
      <c r="GZZ461" s="39"/>
      <c r="HAA461" s="39"/>
      <c r="HAB461" s="39"/>
      <c r="HAC461" s="39"/>
      <c r="HAD461" s="39"/>
      <c r="HAE461" s="39"/>
      <c r="HAF461" s="39"/>
      <c r="HAG461" s="39"/>
      <c r="HAH461" s="39"/>
      <c r="HAI461" s="39"/>
      <c r="HAJ461" s="39"/>
      <c r="HAK461" s="39"/>
      <c r="HAL461" s="39"/>
      <c r="HAM461" s="39"/>
      <c r="HAN461" s="39"/>
      <c r="HAO461" s="39"/>
      <c r="HAP461" s="39"/>
      <c r="HAQ461" s="39"/>
      <c r="HAR461" s="39"/>
      <c r="HAS461" s="39"/>
      <c r="HAT461" s="39"/>
      <c r="HAU461" s="39"/>
      <c r="HAV461" s="39"/>
      <c r="HAW461" s="39"/>
      <c r="HAX461" s="39"/>
      <c r="HAY461" s="39"/>
      <c r="HAZ461" s="39"/>
      <c r="HBA461" s="39"/>
      <c r="HBB461" s="39"/>
      <c r="HBC461" s="39"/>
      <c r="HBD461" s="39"/>
      <c r="HBE461" s="39"/>
      <c r="HBF461" s="39"/>
      <c r="HBG461" s="39"/>
      <c r="HBH461" s="39"/>
      <c r="HBI461" s="39"/>
      <c r="HBJ461" s="39"/>
      <c r="HBK461" s="39"/>
      <c r="HBL461" s="39"/>
      <c r="HBM461" s="39"/>
      <c r="HBN461" s="39"/>
      <c r="HBO461" s="39"/>
      <c r="HBP461" s="39"/>
      <c r="HBQ461" s="39"/>
      <c r="HBR461" s="39"/>
      <c r="HBS461" s="39"/>
      <c r="HBT461" s="39"/>
      <c r="HBU461" s="39"/>
      <c r="HBV461" s="39"/>
      <c r="HBW461" s="39"/>
      <c r="HBX461" s="39"/>
      <c r="HBY461" s="39"/>
      <c r="HBZ461" s="39"/>
      <c r="HCA461" s="39"/>
      <c r="HCB461" s="39"/>
      <c r="HCC461" s="39"/>
      <c r="HCD461" s="39"/>
      <c r="HCE461" s="39"/>
      <c r="HCF461" s="39"/>
      <c r="HCG461" s="39"/>
      <c r="HCH461" s="39"/>
      <c r="HCI461" s="39"/>
      <c r="HCJ461" s="39"/>
      <c r="HCK461" s="39"/>
      <c r="HCL461" s="39"/>
      <c r="HCM461" s="39"/>
      <c r="HCN461" s="39"/>
      <c r="HCO461" s="39"/>
      <c r="HCP461" s="39"/>
      <c r="HCQ461" s="39"/>
      <c r="HCR461" s="39"/>
      <c r="HCS461" s="39"/>
      <c r="HCT461" s="39"/>
      <c r="HCU461" s="39"/>
      <c r="HCV461" s="39"/>
      <c r="HCW461" s="39"/>
      <c r="HCX461" s="39"/>
      <c r="HCY461" s="39"/>
      <c r="HCZ461" s="39"/>
      <c r="HDA461" s="39"/>
      <c r="HDB461" s="39"/>
      <c r="HDC461" s="39"/>
      <c r="HDD461" s="39"/>
      <c r="HDE461" s="39"/>
      <c r="HDF461" s="39"/>
      <c r="HDG461" s="39"/>
      <c r="HDH461" s="39"/>
      <c r="HDI461" s="39"/>
      <c r="HDJ461" s="39"/>
      <c r="HDK461" s="39"/>
      <c r="HDL461" s="39"/>
      <c r="HDM461" s="39"/>
      <c r="HDN461" s="39"/>
      <c r="HDO461" s="39"/>
      <c r="HDP461" s="39"/>
      <c r="HDQ461" s="39"/>
      <c r="HDR461" s="39"/>
      <c r="HDS461" s="39"/>
      <c r="HDT461" s="39"/>
      <c r="HDU461" s="39"/>
      <c r="HDV461" s="39"/>
      <c r="HDW461" s="39"/>
      <c r="HDX461" s="39"/>
      <c r="HDY461" s="39"/>
      <c r="HDZ461" s="39"/>
      <c r="HEA461" s="39"/>
      <c r="HEB461" s="39"/>
      <c r="HEC461" s="39"/>
      <c r="HED461" s="39"/>
      <c r="HEE461" s="39"/>
      <c r="HEF461" s="39"/>
      <c r="HEG461" s="39"/>
      <c r="HEH461" s="39"/>
      <c r="HEI461" s="39"/>
      <c r="HEJ461" s="39"/>
      <c r="HEK461" s="39"/>
      <c r="HEL461" s="39"/>
      <c r="HEM461" s="39"/>
      <c r="HEN461" s="39"/>
      <c r="HEO461" s="39"/>
      <c r="HEP461" s="39"/>
      <c r="HEQ461" s="39"/>
      <c r="HER461" s="39"/>
      <c r="HES461" s="39"/>
      <c r="HET461" s="39"/>
      <c r="HEU461" s="39"/>
      <c r="HEV461" s="39"/>
      <c r="HEW461" s="39"/>
      <c r="HEX461" s="39"/>
      <c r="HEY461" s="39"/>
      <c r="HEZ461" s="39"/>
      <c r="HFA461" s="39"/>
      <c r="HFB461" s="39"/>
      <c r="HFC461" s="39"/>
      <c r="HFD461" s="39"/>
      <c r="HFE461" s="39"/>
      <c r="HFF461" s="39"/>
      <c r="HFG461" s="39"/>
      <c r="HFH461" s="39"/>
      <c r="HFI461" s="39"/>
      <c r="HFJ461" s="39"/>
      <c r="HFK461" s="39"/>
      <c r="HFL461" s="39"/>
      <c r="HFM461" s="39"/>
      <c r="HFN461" s="39"/>
      <c r="HFO461" s="39"/>
      <c r="HFP461" s="39"/>
      <c r="HFQ461" s="39"/>
      <c r="HFR461" s="39"/>
      <c r="HFS461" s="39"/>
      <c r="HFT461" s="39"/>
      <c r="HFU461" s="39"/>
      <c r="HFV461" s="39"/>
      <c r="HFW461" s="39"/>
      <c r="HFX461" s="39"/>
      <c r="HFY461" s="39"/>
      <c r="HFZ461" s="39"/>
      <c r="HGA461" s="39"/>
      <c r="HGB461" s="39"/>
      <c r="HGC461" s="39"/>
      <c r="HGD461" s="39"/>
      <c r="HGE461" s="39"/>
      <c r="HGF461" s="39"/>
      <c r="HGG461" s="39"/>
      <c r="HGH461" s="39"/>
      <c r="HGI461" s="39"/>
      <c r="HGJ461" s="39"/>
      <c r="HGK461" s="39"/>
      <c r="HGL461" s="39"/>
      <c r="HGM461" s="39"/>
      <c r="HGN461" s="39"/>
      <c r="HGO461" s="39"/>
      <c r="HGP461" s="39"/>
      <c r="HGQ461" s="39"/>
      <c r="HGR461" s="39"/>
      <c r="HGS461" s="39"/>
      <c r="HGT461" s="39"/>
      <c r="HGU461" s="39"/>
      <c r="HGV461" s="39"/>
      <c r="HGW461" s="39"/>
      <c r="HGX461" s="39"/>
      <c r="HGY461" s="39"/>
      <c r="HGZ461" s="39"/>
      <c r="HHA461" s="39"/>
      <c r="HHB461" s="39"/>
      <c r="HHC461" s="39"/>
      <c r="HHD461" s="39"/>
      <c r="HHE461" s="39"/>
      <c r="HHF461" s="39"/>
      <c r="HHG461" s="39"/>
      <c r="HHH461" s="39"/>
      <c r="HHI461" s="39"/>
      <c r="HHJ461" s="39"/>
      <c r="HHK461" s="39"/>
      <c r="HHL461" s="39"/>
      <c r="HHM461" s="39"/>
      <c r="HHN461" s="39"/>
      <c r="HHO461" s="39"/>
      <c r="HHP461" s="39"/>
      <c r="HHQ461" s="39"/>
      <c r="HHR461" s="39"/>
      <c r="HHS461" s="39"/>
      <c r="HHT461" s="39"/>
      <c r="HHU461" s="39"/>
      <c r="HHV461" s="39"/>
      <c r="HHW461" s="39"/>
      <c r="HHX461" s="39"/>
      <c r="HHY461" s="39"/>
      <c r="HHZ461" s="39"/>
      <c r="HIA461" s="39"/>
      <c r="HIB461" s="39"/>
      <c r="HIC461" s="39"/>
      <c r="HID461" s="39"/>
      <c r="HIE461" s="39"/>
      <c r="HIF461" s="39"/>
      <c r="HIG461" s="39"/>
      <c r="HIH461" s="39"/>
      <c r="HII461" s="39"/>
      <c r="HIJ461" s="39"/>
      <c r="HIK461" s="39"/>
      <c r="HIL461" s="39"/>
      <c r="HIM461" s="39"/>
      <c r="HIN461" s="39"/>
      <c r="HIO461" s="39"/>
      <c r="HIP461" s="39"/>
      <c r="HIQ461" s="39"/>
      <c r="HIR461" s="39"/>
      <c r="HIS461" s="39"/>
      <c r="HIT461" s="39"/>
      <c r="HIU461" s="39"/>
      <c r="HIV461" s="39"/>
      <c r="HIW461" s="39"/>
      <c r="HIX461" s="39"/>
      <c r="HIY461" s="39"/>
      <c r="HIZ461" s="39"/>
      <c r="HJA461" s="39"/>
      <c r="HJB461" s="39"/>
      <c r="HJC461" s="39"/>
      <c r="HJD461" s="39"/>
      <c r="HJE461" s="39"/>
      <c r="HJF461" s="39"/>
      <c r="HJG461" s="39"/>
      <c r="HJH461" s="39"/>
      <c r="HJI461" s="39"/>
      <c r="HJJ461" s="39"/>
      <c r="HJK461" s="39"/>
      <c r="HJL461" s="39"/>
      <c r="HJM461" s="39"/>
      <c r="HJN461" s="39"/>
      <c r="HJO461" s="39"/>
      <c r="HJP461" s="39"/>
      <c r="HJQ461" s="39"/>
      <c r="HJR461" s="39"/>
      <c r="HJS461" s="39"/>
      <c r="HJT461" s="39"/>
      <c r="HJU461" s="39"/>
      <c r="HJV461" s="39"/>
      <c r="HJW461" s="39"/>
      <c r="HJX461" s="39"/>
      <c r="HJY461" s="39"/>
      <c r="HJZ461" s="39"/>
      <c r="HKA461" s="39"/>
      <c r="HKB461" s="39"/>
      <c r="HKC461" s="39"/>
      <c r="HKD461" s="39"/>
      <c r="HKE461" s="39"/>
      <c r="HKF461" s="39"/>
      <c r="HKG461" s="39"/>
      <c r="HKH461" s="39"/>
      <c r="HKI461" s="39"/>
      <c r="HKJ461" s="39"/>
      <c r="HKK461" s="39"/>
      <c r="HKL461" s="39"/>
      <c r="HKM461" s="39"/>
      <c r="HKN461" s="39"/>
      <c r="HKO461" s="39"/>
      <c r="HKP461" s="39"/>
      <c r="HKQ461" s="39"/>
      <c r="HKR461" s="39"/>
      <c r="HKS461" s="39"/>
      <c r="HKT461" s="39"/>
      <c r="HKU461" s="39"/>
      <c r="HKV461" s="39"/>
      <c r="HKW461" s="39"/>
      <c r="HKX461" s="39"/>
      <c r="HKY461" s="39"/>
      <c r="HKZ461" s="39"/>
      <c r="HLA461" s="39"/>
      <c r="HLB461" s="39"/>
      <c r="HLC461" s="39"/>
      <c r="HLD461" s="39"/>
      <c r="HLE461" s="39"/>
      <c r="HLF461" s="39"/>
      <c r="HLG461" s="39"/>
      <c r="HLH461" s="39"/>
      <c r="HLI461" s="39"/>
      <c r="HLJ461" s="39"/>
      <c r="HLK461" s="39"/>
      <c r="HLL461" s="39"/>
      <c r="HLM461" s="39"/>
      <c r="HLN461" s="39"/>
      <c r="HLO461" s="39"/>
      <c r="HLP461" s="39"/>
      <c r="HLQ461" s="39"/>
      <c r="HLR461" s="39"/>
      <c r="HLS461" s="39"/>
      <c r="HLT461" s="39"/>
      <c r="HLU461" s="39"/>
      <c r="HLV461" s="39"/>
      <c r="HLW461" s="39"/>
      <c r="HLX461" s="39"/>
      <c r="HLY461" s="39"/>
      <c r="HLZ461" s="39"/>
      <c r="HMA461" s="39"/>
      <c r="HMB461" s="39"/>
      <c r="HMC461" s="39"/>
      <c r="HMD461" s="39"/>
      <c r="HME461" s="39"/>
      <c r="HMF461" s="39"/>
      <c r="HMG461" s="39"/>
      <c r="HMH461" s="39"/>
      <c r="HMI461" s="39"/>
      <c r="HMJ461" s="39"/>
      <c r="HMK461" s="39"/>
      <c r="HML461" s="39"/>
      <c r="HMM461" s="39"/>
      <c r="HMN461" s="39"/>
      <c r="HMO461" s="39"/>
      <c r="HMP461" s="39"/>
      <c r="HMQ461" s="39"/>
      <c r="HMR461" s="39"/>
      <c r="HMS461" s="39"/>
      <c r="HMT461" s="39"/>
      <c r="HMU461" s="39"/>
      <c r="HMV461" s="39"/>
      <c r="HMW461" s="39"/>
      <c r="HMX461" s="39"/>
      <c r="HMY461" s="39"/>
      <c r="HMZ461" s="39"/>
      <c r="HNA461" s="39"/>
      <c r="HNB461" s="39"/>
      <c r="HNC461" s="39"/>
      <c r="HND461" s="39"/>
      <c r="HNE461" s="39"/>
      <c r="HNF461" s="39"/>
      <c r="HNG461" s="39"/>
      <c r="HNH461" s="39"/>
      <c r="HNI461" s="39"/>
      <c r="HNJ461" s="39"/>
      <c r="HNK461" s="39"/>
      <c r="HNL461" s="39"/>
      <c r="HNM461" s="39"/>
      <c r="HNN461" s="39"/>
      <c r="HNO461" s="39"/>
      <c r="HNP461" s="39"/>
      <c r="HNQ461" s="39"/>
      <c r="HNR461" s="39"/>
      <c r="HNS461" s="39"/>
      <c r="HNT461" s="39"/>
      <c r="HNU461" s="39"/>
      <c r="HNV461" s="39"/>
      <c r="HNW461" s="39"/>
      <c r="HNX461" s="39"/>
      <c r="HNY461" s="39"/>
      <c r="HNZ461" s="39"/>
      <c r="HOA461" s="39"/>
      <c r="HOB461" s="39"/>
      <c r="HOC461" s="39"/>
      <c r="HOD461" s="39"/>
      <c r="HOE461" s="39"/>
      <c r="HOF461" s="39"/>
      <c r="HOG461" s="39"/>
      <c r="HOH461" s="39"/>
      <c r="HOI461" s="39"/>
      <c r="HOJ461" s="39"/>
      <c r="HOK461" s="39"/>
      <c r="HOL461" s="39"/>
      <c r="HOM461" s="39"/>
      <c r="HON461" s="39"/>
      <c r="HOO461" s="39"/>
      <c r="HOP461" s="39"/>
      <c r="HOQ461" s="39"/>
      <c r="HOR461" s="39"/>
      <c r="HOS461" s="39"/>
      <c r="HOT461" s="39"/>
      <c r="HOU461" s="39"/>
      <c r="HOV461" s="39"/>
      <c r="HOW461" s="39"/>
      <c r="HOX461" s="39"/>
      <c r="HOY461" s="39"/>
      <c r="HOZ461" s="39"/>
      <c r="HPA461" s="39"/>
      <c r="HPB461" s="39"/>
      <c r="HPC461" s="39"/>
      <c r="HPD461" s="39"/>
      <c r="HPE461" s="39"/>
      <c r="HPF461" s="39"/>
      <c r="HPG461" s="39"/>
      <c r="HPH461" s="39"/>
      <c r="HPI461" s="39"/>
      <c r="HPJ461" s="39"/>
      <c r="HPK461" s="39"/>
      <c r="HPL461" s="39"/>
      <c r="HPM461" s="39"/>
      <c r="HPN461" s="39"/>
      <c r="HPO461" s="39"/>
      <c r="HPP461" s="39"/>
      <c r="HPQ461" s="39"/>
      <c r="HPR461" s="39"/>
      <c r="HPS461" s="39"/>
      <c r="HPT461" s="39"/>
      <c r="HPU461" s="39"/>
      <c r="HPV461" s="39"/>
      <c r="HPW461" s="39"/>
      <c r="HPX461" s="39"/>
      <c r="HPY461" s="39"/>
      <c r="HPZ461" s="39"/>
      <c r="HQA461" s="39"/>
      <c r="HQB461" s="39"/>
      <c r="HQC461" s="39"/>
      <c r="HQD461" s="39"/>
      <c r="HQE461" s="39"/>
      <c r="HQF461" s="39"/>
      <c r="HQG461" s="39"/>
      <c r="HQH461" s="39"/>
      <c r="HQI461" s="39"/>
      <c r="HQJ461" s="39"/>
      <c r="HQK461" s="39"/>
      <c r="HQL461" s="39"/>
      <c r="HQM461" s="39"/>
      <c r="HQN461" s="39"/>
      <c r="HQO461" s="39"/>
      <c r="HQP461" s="39"/>
      <c r="HQQ461" s="39"/>
      <c r="HQR461" s="39"/>
      <c r="HQS461" s="39"/>
      <c r="HQT461" s="39"/>
      <c r="HQU461" s="39"/>
      <c r="HQV461" s="39"/>
      <c r="HQW461" s="39"/>
      <c r="HQX461" s="39"/>
      <c r="HQY461" s="39"/>
      <c r="HQZ461" s="39"/>
      <c r="HRA461" s="39"/>
      <c r="HRB461" s="39"/>
      <c r="HRC461" s="39"/>
      <c r="HRD461" s="39"/>
      <c r="HRE461" s="39"/>
      <c r="HRF461" s="39"/>
      <c r="HRG461" s="39"/>
      <c r="HRH461" s="39"/>
      <c r="HRI461" s="39"/>
      <c r="HRJ461" s="39"/>
      <c r="HRK461" s="39"/>
      <c r="HRL461" s="39"/>
      <c r="HRM461" s="39"/>
      <c r="HRN461" s="39"/>
      <c r="HRO461" s="39"/>
      <c r="HRP461" s="39"/>
      <c r="HRQ461" s="39"/>
      <c r="HRR461" s="39"/>
      <c r="HRS461" s="39"/>
      <c r="HRT461" s="39"/>
      <c r="HRU461" s="39"/>
      <c r="HRV461" s="39"/>
      <c r="HRW461" s="39"/>
      <c r="HRX461" s="39"/>
      <c r="HRY461" s="39"/>
      <c r="HRZ461" s="39"/>
      <c r="HSA461" s="39"/>
      <c r="HSB461" s="39"/>
      <c r="HSC461" s="39"/>
      <c r="HSD461" s="39"/>
      <c r="HSE461" s="39"/>
      <c r="HSF461" s="39"/>
      <c r="HSG461" s="39"/>
      <c r="HSH461" s="39"/>
      <c r="HSI461" s="39"/>
      <c r="HSJ461" s="39"/>
      <c r="HSK461" s="39"/>
      <c r="HSL461" s="39"/>
      <c r="HSM461" s="39"/>
      <c r="HSN461" s="39"/>
      <c r="HSO461" s="39"/>
      <c r="HSP461" s="39"/>
      <c r="HSQ461" s="39"/>
      <c r="HSR461" s="39"/>
      <c r="HSS461" s="39"/>
      <c r="HST461" s="39"/>
      <c r="HSU461" s="39"/>
      <c r="HSV461" s="39"/>
      <c r="HSW461" s="39"/>
      <c r="HSX461" s="39"/>
      <c r="HSY461" s="39"/>
      <c r="HSZ461" s="39"/>
      <c r="HTA461" s="39"/>
      <c r="HTB461" s="39"/>
      <c r="HTC461" s="39"/>
      <c r="HTD461" s="39"/>
      <c r="HTE461" s="39"/>
      <c r="HTF461" s="39"/>
      <c r="HTG461" s="39"/>
      <c r="HTH461" s="39"/>
      <c r="HTI461" s="39"/>
      <c r="HTJ461" s="39"/>
      <c r="HTK461" s="39"/>
      <c r="HTL461" s="39"/>
      <c r="HTM461" s="39"/>
      <c r="HTN461" s="39"/>
      <c r="HTO461" s="39"/>
      <c r="HTP461" s="39"/>
      <c r="HTQ461" s="39"/>
      <c r="HTR461" s="39"/>
      <c r="HTS461" s="39"/>
      <c r="HTT461" s="39"/>
      <c r="HTU461" s="39"/>
      <c r="HTV461" s="39"/>
      <c r="HTW461" s="39"/>
      <c r="HTX461" s="39"/>
      <c r="HTY461" s="39"/>
      <c r="HTZ461" s="39"/>
      <c r="HUA461" s="39"/>
      <c r="HUB461" s="39"/>
      <c r="HUC461" s="39"/>
      <c r="HUD461" s="39"/>
      <c r="HUE461" s="39"/>
      <c r="HUF461" s="39"/>
      <c r="HUG461" s="39"/>
      <c r="HUH461" s="39"/>
      <c r="HUI461" s="39"/>
      <c r="HUJ461" s="39"/>
      <c r="HUK461" s="39"/>
      <c r="HUL461" s="39"/>
      <c r="HUM461" s="39"/>
      <c r="HUN461" s="39"/>
      <c r="HUO461" s="39"/>
      <c r="HUP461" s="39"/>
      <c r="HUQ461" s="39"/>
      <c r="HUR461" s="39"/>
      <c r="HUS461" s="39"/>
      <c r="HUT461" s="39"/>
      <c r="HUU461" s="39"/>
      <c r="HUV461" s="39"/>
      <c r="HUW461" s="39"/>
      <c r="HUX461" s="39"/>
      <c r="HUY461" s="39"/>
      <c r="HUZ461" s="39"/>
      <c r="HVA461" s="39"/>
      <c r="HVB461" s="39"/>
      <c r="HVC461" s="39"/>
      <c r="HVD461" s="39"/>
      <c r="HVE461" s="39"/>
      <c r="HVF461" s="39"/>
      <c r="HVG461" s="39"/>
      <c r="HVH461" s="39"/>
      <c r="HVI461" s="39"/>
      <c r="HVJ461" s="39"/>
      <c r="HVK461" s="39"/>
      <c r="HVL461" s="39"/>
      <c r="HVM461" s="39"/>
      <c r="HVN461" s="39"/>
      <c r="HVO461" s="39"/>
      <c r="HVP461" s="39"/>
      <c r="HVQ461" s="39"/>
      <c r="HVR461" s="39"/>
      <c r="HVS461" s="39"/>
      <c r="HVT461" s="39"/>
      <c r="HVU461" s="39"/>
      <c r="HVV461" s="39"/>
      <c r="HVW461" s="39"/>
      <c r="HVX461" s="39"/>
      <c r="HVY461" s="39"/>
      <c r="HVZ461" s="39"/>
      <c r="HWA461" s="39"/>
      <c r="HWB461" s="39"/>
      <c r="HWC461" s="39"/>
      <c r="HWD461" s="39"/>
      <c r="HWE461" s="39"/>
      <c r="HWF461" s="39"/>
      <c r="HWG461" s="39"/>
      <c r="HWH461" s="39"/>
      <c r="HWI461" s="39"/>
      <c r="HWJ461" s="39"/>
      <c r="HWK461" s="39"/>
      <c r="HWL461" s="39"/>
      <c r="HWM461" s="39"/>
      <c r="HWN461" s="39"/>
      <c r="HWO461" s="39"/>
      <c r="HWP461" s="39"/>
      <c r="HWQ461" s="39"/>
      <c r="HWR461" s="39"/>
      <c r="HWS461" s="39"/>
      <c r="HWT461" s="39"/>
      <c r="HWU461" s="39"/>
      <c r="HWV461" s="39"/>
      <c r="HWW461" s="39"/>
      <c r="HWX461" s="39"/>
      <c r="HWY461" s="39"/>
      <c r="HWZ461" s="39"/>
      <c r="HXA461" s="39"/>
      <c r="HXB461" s="39"/>
      <c r="HXC461" s="39"/>
      <c r="HXD461" s="39"/>
      <c r="HXE461" s="39"/>
      <c r="HXF461" s="39"/>
      <c r="HXG461" s="39"/>
      <c r="HXH461" s="39"/>
      <c r="HXI461" s="39"/>
      <c r="HXJ461" s="39"/>
      <c r="HXK461" s="39"/>
      <c r="HXL461" s="39"/>
      <c r="HXM461" s="39"/>
      <c r="HXN461" s="39"/>
      <c r="HXO461" s="39"/>
      <c r="HXP461" s="39"/>
      <c r="HXQ461" s="39"/>
      <c r="HXR461" s="39"/>
      <c r="HXS461" s="39"/>
      <c r="HXT461" s="39"/>
      <c r="HXU461" s="39"/>
      <c r="HXV461" s="39"/>
      <c r="HXW461" s="39"/>
      <c r="HXX461" s="39"/>
      <c r="HXY461" s="39"/>
      <c r="HXZ461" s="39"/>
      <c r="HYA461" s="39"/>
      <c r="HYB461" s="39"/>
      <c r="HYC461" s="39"/>
      <c r="HYD461" s="39"/>
      <c r="HYE461" s="39"/>
      <c r="HYF461" s="39"/>
      <c r="HYG461" s="39"/>
      <c r="HYH461" s="39"/>
      <c r="HYI461" s="39"/>
      <c r="HYJ461" s="39"/>
      <c r="HYK461" s="39"/>
      <c r="HYL461" s="39"/>
      <c r="HYM461" s="39"/>
      <c r="HYN461" s="39"/>
      <c r="HYO461" s="39"/>
      <c r="HYP461" s="39"/>
      <c r="HYQ461" s="39"/>
      <c r="HYR461" s="39"/>
      <c r="HYS461" s="39"/>
      <c r="HYT461" s="39"/>
      <c r="HYU461" s="39"/>
      <c r="HYV461" s="39"/>
      <c r="HYW461" s="39"/>
      <c r="HYX461" s="39"/>
      <c r="HYY461" s="39"/>
      <c r="HYZ461" s="39"/>
      <c r="HZA461" s="39"/>
      <c r="HZB461" s="39"/>
      <c r="HZC461" s="39"/>
      <c r="HZD461" s="39"/>
      <c r="HZE461" s="39"/>
      <c r="HZF461" s="39"/>
      <c r="HZG461" s="39"/>
      <c r="HZH461" s="39"/>
      <c r="HZI461" s="39"/>
      <c r="HZJ461" s="39"/>
      <c r="HZK461" s="39"/>
      <c r="HZL461" s="39"/>
      <c r="HZM461" s="39"/>
      <c r="HZN461" s="39"/>
      <c r="HZO461" s="39"/>
      <c r="HZP461" s="39"/>
      <c r="HZQ461" s="39"/>
      <c r="HZR461" s="39"/>
      <c r="HZS461" s="39"/>
      <c r="HZT461" s="39"/>
      <c r="HZU461" s="39"/>
      <c r="HZV461" s="39"/>
      <c r="HZW461" s="39"/>
      <c r="HZX461" s="39"/>
      <c r="HZY461" s="39"/>
      <c r="HZZ461" s="39"/>
      <c r="IAA461" s="39"/>
      <c r="IAB461" s="39"/>
      <c r="IAC461" s="39"/>
      <c r="IAD461" s="39"/>
      <c r="IAE461" s="39"/>
      <c r="IAF461" s="39"/>
      <c r="IAG461" s="39"/>
      <c r="IAH461" s="39"/>
      <c r="IAI461" s="39"/>
      <c r="IAJ461" s="39"/>
      <c r="IAK461" s="39"/>
      <c r="IAL461" s="39"/>
      <c r="IAM461" s="39"/>
      <c r="IAN461" s="39"/>
      <c r="IAO461" s="39"/>
      <c r="IAP461" s="39"/>
      <c r="IAQ461" s="39"/>
      <c r="IAR461" s="39"/>
      <c r="IAS461" s="39"/>
      <c r="IAT461" s="39"/>
      <c r="IAU461" s="39"/>
      <c r="IAV461" s="39"/>
      <c r="IAW461" s="39"/>
      <c r="IAX461" s="39"/>
      <c r="IAY461" s="39"/>
      <c r="IAZ461" s="39"/>
      <c r="IBA461" s="39"/>
      <c r="IBB461" s="39"/>
      <c r="IBC461" s="39"/>
      <c r="IBD461" s="39"/>
      <c r="IBE461" s="39"/>
      <c r="IBF461" s="39"/>
      <c r="IBG461" s="39"/>
      <c r="IBH461" s="39"/>
      <c r="IBI461" s="39"/>
      <c r="IBJ461" s="39"/>
      <c r="IBK461" s="39"/>
      <c r="IBL461" s="39"/>
      <c r="IBM461" s="39"/>
      <c r="IBN461" s="39"/>
      <c r="IBO461" s="39"/>
      <c r="IBP461" s="39"/>
      <c r="IBQ461" s="39"/>
      <c r="IBR461" s="39"/>
      <c r="IBS461" s="39"/>
      <c r="IBT461" s="39"/>
      <c r="IBU461" s="39"/>
      <c r="IBV461" s="39"/>
      <c r="IBW461" s="39"/>
      <c r="IBX461" s="39"/>
      <c r="IBY461" s="39"/>
      <c r="IBZ461" s="39"/>
      <c r="ICA461" s="39"/>
      <c r="ICB461" s="39"/>
      <c r="ICC461" s="39"/>
      <c r="ICD461" s="39"/>
      <c r="ICE461" s="39"/>
      <c r="ICF461" s="39"/>
      <c r="ICG461" s="39"/>
      <c r="ICH461" s="39"/>
      <c r="ICI461" s="39"/>
      <c r="ICJ461" s="39"/>
      <c r="ICK461" s="39"/>
      <c r="ICL461" s="39"/>
      <c r="ICM461" s="39"/>
      <c r="ICN461" s="39"/>
      <c r="ICO461" s="39"/>
      <c r="ICP461" s="39"/>
      <c r="ICQ461" s="39"/>
      <c r="ICR461" s="39"/>
      <c r="ICS461" s="39"/>
      <c r="ICT461" s="39"/>
      <c r="ICU461" s="39"/>
      <c r="ICV461" s="39"/>
      <c r="ICW461" s="39"/>
      <c r="ICX461" s="39"/>
      <c r="ICY461" s="39"/>
      <c r="ICZ461" s="39"/>
      <c r="IDA461" s="39"/>
      <c r="IDB461" s="39"/>
      <c r="IDC461" s="39"/>
      <c r="IDD461" s="39"/>
      <c r="IDE461" s="39"/>
      <c r="IDF461" s="39"/>
      <c r="IDG461" s="39"/>
      <c r="IDH461" s="39"/>
      <c r="IDI461" s="39"/>
      <c r="IDJ461" s="39"/>
      <c r="IDK461" s="39"/>
      <c r="IDL461" s="39"/>
      <c r="IDM461" s="39"/>
      <c r="IDN461" s="39"/>
      <c r="IDO461" s="39"/>
      <c r="IDP461" s="39"/>
      <c r="IDQ461" s="39"/>
      <c r="IDR461" s="39"/>
      <c r="IDS461" s="39"/>
      <c r="IDT461" s="39"/>
      <c r="IDU461" s="39"/>
      <c r="IDV461" s="39"/>
      <c r="IDW461" s="39"/>
      <c r="IDX461" s="39"/>
      <c r="IDY461" s="39"/>
      <c r="IDZ461" s="39"/>
      <c r="IEA461" s="39"/>
      <c r="IEB461" s="39"/>
      <c r="IEC461" s="39"/>
      <c r="IED461" s="39"/>
      <c r="IEE461" s="39"/>
      <c r="IEF461" s="39"/>
      <c r="IEG461" s="39"/>
      <c r="IEH461" s="39"/>
      <c r="IEI461" s="39"/>
      <c r="IEJ461" s="39"/>
      <c r="IEK461" s="39"/>
      <c r="IEL461" s="39"/>
      <c r="IEM461" s="39"/>
      <c r="IEN461" s="39"/>
      <c r="IEO461" s="39"/>
      <c r="IEP461" s="39"/>
      <c r="IEQ461" s="39"/>
      <c r="IER461" s="39"/>
      <c r="IES461" s="39"/>
      <c r="IET461" s="39"/>
      <c r="IEU461" s="39"/>
      <c r="IEV461" s="39"/>
      <c r="IEW461" s="39"/>
      <c r="IEX461" s="39"/>
      <c r="IEY461" s="39"/>
      <c r="IEZ461" s="39"/>
      <c r="IFA461" s="39"/>
      <c r="IFB461" s="39"/>
      <c r="IFC461" s="39"/>
      <c r="IFD461" s="39"/>
      <c r="IFE461" s="39"/>
      <c r="IFF461" s="39"/>
      <c r="IFG461" s="39"/>
      <c r="IFH461" s="39"/>
      <c r="IFI461" s="39"/>
      <c r="IFJ461" s="39"/>
      <c r="IFK461" s="39"/>
      <c r="IFL461" s="39"/>
      <c r="IFM461" s="39"/>
      <c r="IFN461" s="39"/>
      <c r="IFO461" s="39"/>
      <c r="IFP461" s="39"/>
      <c r="IFQ461" s="39"/>
      <c r="IFR461" s="39"/>
      <c r="IFS461" s="39"/>
      <c r="IFT461" s="39"/>
      <c r="IFU461" s="39"/>
      <c r="IFV461" s="39"/>
      <c r="IFW461" s="39"/>
      <c r="IFX461" s="39"/>
      <c r="IFY461" s="39"/>
      <c r="IFZ461" s="39"/>
      <c r="IGA461" s="39"/>
      <c r="IGB461" s="39"/>
      <c r="IGC461" s="39"/>
      <c r="IGD461" s="39"/>
      <c r="IGE461" s="39"/>
      <c r="IGF461" s="39"/>
      <c r="IGG461" s="39"/>
      <c r="IGH461" s="39"/>
      <c r="IGI461" s="39"/>
      <c r="IGJ461" s="39"/>
      <c r="IGK461" s="39"/>
      <c r="IGL461" s="39"/>
      <c r="IGM461" s="39"/>
      <c r="IGN461" s="39"/>
      <c r="IGO461" s="39"/>
      <c r="IGP461" s="39"/>
      <c r="IGQ461" s="39"/>
      <c r="IGR461" s="39"/>
      <c r="IGS461" s="39"/>
      <c r="IGT461" s="39"/>
      <c r="IGU461" s="39"/>
      <c r="IGV461" s="39"/>
      <c r="IGW461" s="39"/>
      <c r="IGX461" s="39"/>
      <c r="IGY461" s="39"/>
      <c r="IGZ461" s="39"/>
      <c r="IHA461" s="39"/>
      <c r="IHB461" s="39"/>
      <c r="IHC461" s="39"/>
      <c r="IHD461" s="39"/>
      <c r="IHE461" s="39"/>
      <c r="IHF461" s="39"/>
      <c r="IHG461" s="39"/>
      <c r="IHH461" s="39"/>
      <c r="IHI461" s="39"/>
      <c r="IHJ461" s="39"/>
      <c r="IHK461" s="39"/>
      <c r="IHL461" s="39"/>
      <c r="IHM461" s="39"/>
      <c r="IHN461" s="39"/>
      <c r="IHO461" s="39"/>
      <c r="IHP461" s="39"/>
      <c r="IHQ461" s="39"/>
      <c r="IHR461" s="39"/>
      <c r="IHS461" s="39"/>
      <c r="IHT461" s="39"/>
      <c r="IHU461" s="39"/>
      <c r="IHV461" s="39"/>
      <c r="IHW461" s="39"/>
      <c r="IHX461" s="39"/>
      <c r="IHY461" s="39"/>
      <c r="IHZ461" s="39"/>
      <c r="IIA461" s="39"/>
      <c r="IIB461" s="39"/>
      <c r="IIC461" s="39"/>
      <c r="IID461" s="39"/>
      <c r="IIE461" s="39"/>
      <c r="IIF461" s="39"/>
      <c r="IIG461" s="39"/>
      <c r="IIH461" s="39"/>
      <c r="III461" s="39"/>
      <c r="IIJ461" s="39"/>
      <c r="IIK461" s="39"/>
      <c r="IIL461" s="39"/>
      <c r="IIM461" s="39"/>
      <c r="IIN461" s="39"/>
      <c r="IIO461" s="39"/>
      <c r="IIP461" s="39"/>
      <c r="IIQ461" s="39"/>
      <c r="IIR461" s="39"/>
      <c r="IIS461" s="39"/>
      <c r="IIT461" s="39"/>
      <c r="IIU461" s="39"/>
      <c r="IIV461" s="39"/>
      <c r="IIW461" s="39"/>
      <c r="IIX461" s="39"/>
      <c r="IIY461" s="39"/>
      <c r="IIZ461" s="39"/>
      <c r="IJA461" s="39"/>
      <c r="IJB461" s="39"/>
      <c r="IJC461" s="39"/>
      <c r="IJD461" s="39"/>
      <c r="IJE461" s="39"/>
      <c r="IJF461" s="39"/>
      <c r="IJG461" s="39"/>
      <c r="IJH461" s="39"/>
      <c r="IJI461" s="39"/>
      <c r="IJJ461" s="39"/>
      <c r="IJK461" s="39"/>
      <c r="IJL461" s="39"/>
      <c r="IJM461" s="39"/>
      <c r="IJN461" s="39"/>
      <c r="IJO461" s="39"/>
      <c r="IJP461" s="39"/>
      <c r="IJQ461" s="39"/>
      <c r="IJR461" s="39"/>
      <c r="IJS461" s="39"/>
      <c r="IJT461" s="39"/>
      <c r="IJU461" s="39"/>
      <c r="IJV461" s="39"/>
      <c r="IJW461" s="39"/>
      <c r="IJX461" s="39"/>
      <c r="IJY461" s="39"/>
      <c r="IJZ461" s="39"/>
      <c r="IKA461" s="39"/>
      <c r="IKB461" s="39"/>
      <c r="IKC461" s="39"/>
      <c r="IKD461" s="39"/>
      <c r="IKE461" s="39"/>
      <c r="IKF461" s="39"/>
      <c r="IKG461" s="39"/>
      <c r="IKH461" s="39"/>
      <c r="IKI461" s="39"/>
      <c r="IKJ461" s="39"/>
      <c r="IKK461" s="39"/>
      <c r="IKL461" s="39"/>
      <c r="IKM461" s="39"/>
      <c r="IKN461" s="39"/>
      <c r="IKO461" s="39"/>
      <c r="IKP461" s="39"/>
      <c r="IKQ461" s="39"/>
      <c r="IKR461" s="39"/>
      <c r="IKS461" s="39"/>
      <c r="IKT461" s="39"/>
      <c r="IKU461" s="39"/>
      <c r="IKV461" s="39"/>
      <c r="IKW461" s="39"/>
      <c r="IKX461" s="39"/>
      <c r="IKY461" s="39"/>
      <c r="IKZ461" s="39"/>
      <c r="ILA461" s="39"/>
      <c r="ILB461" s="39"/>
      <c r="ILC461" s="39"/>
      <c r="ILD461" s="39"/>
      <c r="ILE461" s="39"/>
      <c r="ILF461" s="39"/>
      <c r="ILG461" s="39"/>
      <c r="ILH461" s="39"/>
      <c r="ILI461" s="39"/>
      <c r="ILJ461" s="39"/>
      <c r="ILK461" s="39"/>
      <c r="ILL461" s="39"/>
      <c r="ILM461" s="39"/>
      <c r="ILN461" s="39"/>
      <c r="ILO461" s="39"/>
      <c r="ILP461" s="39"/>
      <c r="ILQ461" s="39"/>
      <c r="ILR461" s="39"/>
      <c r="ILS461" s="39"/>
      <c r="ILT461" s="39"/>
      <c r="ILU461" s="39"/>
      <c r="ILV461" s="39"/>
      <c r="ILW461" s="39"/>
      <c r="ILX461" s="39"/>
      <c r="ILY461" s="39"/>
      <c r="ILZ461" s="39"/>
      <c r="IMA461" s="39"/>
      <c r="IMB461" s="39"/>
      <c r="IMC461" s="39"/>
      <c r="IMD461" s="39"/>
      <c r="IME461" s="39"/>
      <c r="IMF461" s="39"/>
      <c r="IMG461" s="39"/>
      <c r="IMH461" s="39"/>
      <c r="IMI461" s="39"/>
      <c r="IMJ461" s="39"/>
      <c r="IMK461" s="39"/>
      <c r="IML461" s="39"/>
      <c r="IMM461" s="39"/>
      <c r="IMN461" s="39"/>
      <c r="IMO461" s="39"/>
      <c r="IMP461" s="39"/>
      <c r="IMQ461" s="39"/>
      <c r="IMR461" s="39"/>
      <c r="IMS461" s="39"/>
      <c r="IMT461" s="39"/>
      <c r="IMU461" s="39"/>
      <c r="IMV461" s="39"/>
      <c r="IMW461" s="39"/>
      <c r="IMX461" s="39"/>
      <c r="IMY461" s="39"/>
      <c r="IMZ461" s="39"/>
      <c r="INA461" s="39"/>
      <c r="INB461" s="39"/>
      <c r="INC461" s="39"/>
      <c r="IND461" s="39"/>
      <c r="INE461" s="39"/>
      <c r="INF461" s="39"/>
      <c r="ING461" s="39"/>
      <c r="INH461" s="39"/>
      <c r="INI461" s="39"/>
      <c r="INJ461" s="39"/>
      <c r="INK461" s="39"/>
      <c r="INL461" s="39"/>
      <c r="INM461" s="39"/>
      <c r="INN461" s="39"/>
      <c r="INO461" s="39"/>
      <c r="INP461" s="39"/>
      <c r="INQ461" s="39"/>
      <c r="INR461" s="39"/>
      <c r="INS461" s="39"/>
      <c r="INT461" s="39"/>
      <c r="INU461" s="39"/>
      <c r="INV461" s="39"/>
      <c r="INW461" s="39"/>
      <c r="INX461" s="39"/>
      <c r="INY461" s="39"/>
      <c r="INZ461" s="39"/>
      <c r="IOA461" s="39"/>
      <c r="IOB461" s="39"/>
      <c r="IOC461" s="39"/>
      <c r="IOD461" s="39"/>
      <c r="IOE461" s="39"/>
      <c r="IOF461" s="39"/>
      <c r="IOG461" s="39"/>
      <c r="IOH461" s="39"/>
      <c r="IOI461" s="39"/>
      <c r="IOJ461" s="39"/>
      <c r="IOK461" s="39"/>
      <c r="IOL461" s="39"/>
      <c r="IOM461" s="39"/>
      <c r="ION461" s="39"/>
      <c r="IOO461" s="39"/>
      <c r="IOP461" s="39"/>
      <c r="IOQ461" s="39"/>
      <c r="IOR461" s="39"/>
      <c r="IOS461" s="39"/>
      <c r="IOT461" s="39"/>
      <c r="IOU461" s="39"/>
      <c r="IOV461" s="39"/>
      <c r="IOW461" s="39"/>
      <c r="IOX461" s="39"/>
      <c r="IOY461" s="39"/>
      <c r="IOZ461" s="39"/>
      <c r="IPA461" s="39"/>
      <c r="IPB461" s="39"/>
      <c r="IPC461" s="39"/>
      <c r="IPD461" s="39"/>
      <c r="IPE461" s="39"/>
      <c r="IPF461" s="39"/>
      <c r="IPG461" s="39"/>
      <c r="IPH461" s="39"/>
      <c r="IPI461" s="39"/>
      <c r="IPJ461" s="39"/>
      <c r="IPK461" s="39"/>
      <c r="IPL461" s="39"/>
      <c r="IPM461" s="39"/>
      <c r="IPN461" s="39"/>
      <c r="IPO461" s="39"/>
      <c r="IPP461" s="39"/>
      <c r="IPQ461" s="39"/>
      <c r="IPR461" s="39"/>
      <c r="IPS461" s="39"/>
      <c r="IPT461" s="39"/>
      <c r="IPU461" s="39"/>
      <c r="IPV461" s="39"/>
      <c r="IPW461" s="39"/>
      <c r="IPX461" s="39"/>
      <c r="IPY461" s="39"/>
      <c r="IPZ461" s="39"/>
      <c r="IQA461" s="39"/>
      <c r="IQB461" s="39"/>
      <c r="IQC461" s="39"/>
      <c r="IQD461" s="39"/>
      <c r="IQE461" s="39"/>
      <c r="IQF461" s="39"/>
      <c r="IQG461" s="39"/>
      <c r="IQH461" s="39"/>
      <c r="IQI461" s="39"/>
      <c r="IQJ461" s="39"/>
      <c r="IQK461" s="39"/>
      <c r="IQL461" s="39"/>
      <c r="IQM461" s="39"/>
      <c r="IQN461" s="39"/>
      <c r="IQO461" s="39"/>
      <c r="IQP461" s="39"/>
      <c r="IQQ461" s="39"/>
      <c r="IQR461" s="39"/>
      <c r="IQS461" s="39"/>
      <c r="IQT461" s="39"/>
      <c r="IQU461" s="39"/>
      <c r="IQV461" s="39"/>
      <c r="IQW461" s="39"/>
      <c r="IQX461" s="39"/>
      <c r="IQY461" s="39"/>
      <c r="IQZ461" s="39"/>
      <c r="IRA461" s="39"/>
      <c r="IRB461" s="39"/>
      <c r="IRC461" s="39"/>
      <c r="IRD461" s="39"/>
      <c r="IRE461" s="39"/>
      <c r="IRF461" s="39"/>
      <c r="IRG461" s="39"/>
      <c r="IRH461" s="39"/>
      <c r="IRI461" s="39"/>
      <c r="IRJ461" s="39"/>
      <c r="IRK461" s="39"/>
      <c r="IRL461" s="39"/>
      <c r="IRM461" s="39"/>
      <c r="IRN461" s="39"/>
      <c r="IRO461" s="39"/>
      <c r="IRP461" s="39"/>
      <c r="IRQ461" s="39"/>
      <c r="IRR461" s="39"/>
      <c r="IRS461" s="39"/>
      <c r="IRT461" s="39"/>
      <c r="IRU461" s="39"/>
      <c r="IRV461" s="39"/>
      <c r="IRW461" s="39"/>
      <c r="IRX461" s="39"/>
      <c r="IRY461" s="39"/>
      <c r="IRZ461" s="39"/>
      <c r="ISA461" s="39"/>
      <c r="ISB461" s="39"/>
      <c r="ISC461" s="39"/>
      <c r="ISD461" s="39"/>
      <c r="ISE461" s="39"/>
      <c r="ISF461" s="39"/>
      <c r="ISG461" s="39"/>
      <c r="ISH461" s="39"/>
      <c r="ISI461" s="39"/>
      <c r="ISJ461" s="39"/>
      <c r="ISK461" s="39"/>
      <c r="ISL461" s="39"/>
      <c r="ISM461" s="39"/>
      <c r="ISN461" s="39"/>
      <c r="ISO461" s="39"/>
      <c r="ISP461" s="39"/>
      <c r="ISQ461" s="39"/>
      <c r="ISR461" s="39"/>
      <c r="ISS461" s="39"/>
      <c r="IST461" s="39"/>
      <c r="ISU461" s="39"/>
      <c r="ISV461" s="39"/>
      <c r="ISW461" s="39"/>
      <c r="ISX461" s="39"/>
      <c r="ISY461" s="39"/>
      <c r="ISZ461" s="39"/>
      <c r="ITA461" s="39"/>
      <c r="ITB461" s="39"/>
      <c r="ITC461" s="39"/>
      <c r="ITD461" s="39"/>
      <c r="ITE461" s="39"/>
      <c r="ITF461" s="39"/>
      <c r="ITG461" s="39"/>
      <c r="ITH461" s="39"/>
      <c r="ITI461" s="39"/>
      <c r="ITJ461" s="39"/>
      <c r="ITK461" s="39"/>
      <c r="ITL461" s="39"/>
      <c r="ITM461" s="39"/>
      <c r="ITN461" s="39"/>
      <c r="ITO461" s="39"/>
      <c r="ITP461" s="39"/>
      <c r="ITQ461" s="39"/>
      <c r="ITR461" s="39"/>
      <c r="ITS461" s="39"/>
      <c r="ITT461" s="39"/>
      <c r="ITU461" s="39"/>
      <c r="ITV461" s="39"/>
      <c r="ITW461" s="39"/>
      <c r="ITX461" s="39"/>
      <c r="ITY461" s="39"/>
      <c r="ITZ461" s="39"/>
      <c r="IUA461" s="39"/>
      <c r="IUB461" s="39"/>
      <c r="IUC461" s="39"/>
      <c r="IUD461" s="39"/>
      <c r="IUE461" s="39"/>
      <c r="IUF461" s="39"/>
      <c r="IUG461" s="39"/>
      <c r="IUH461" s="39"/>
      <c r="IUI461" s="39"/>
      <c r="IUJ461" s="39"/>
      <c r="IUK461" s="39"/>
      <c r="IUL461" s="39"/>
      <c r="IUM461" s="39"/>
      <c r="IUN461" s="39"/>
      <c r="IUO461" s="39"/>
      <c r="IUP461" s="39"/>
      <c r="IUQ461" s="39"/>
      <c r="IUR461" s="39"/>
      <c r="IUS461" s="39"/>
      <c r="IUT461" s="39"/>
      <c r="IUU461" s="39"/>
      <c r="IUV461" s="39"/>
      <c r="IUW461" s="39"/>
      <c r="IUX461" s="39"/>
      <c r="IUY461" s="39"/>
      <c r="IUZ461" s="39"/>
      <c r="IVA461" s="39"/>
      <c r="IVB461" s="39"/>
      <c r="IVC461" s="39"/>
      <c r="IVD461" s="39"/>
      <c r="IVE461" s="39"/>
      <c r="IVF461" s="39"/>
      <c r="IVG461" s="39"/>
      <c r="IVH461" s="39"/>
      <c r="IVI461" s="39"/>
      <c r="IVJ461" s="39"/>
      <c r="IVK461" s="39"/>
      <c r="IVL461" s="39"/>
      <c r="IVM461" s="39"/>
      <c r="IVN461" s="39"/>
      <c r="IVO461" s="39"/>
      <c r="IVP461" s="39"/>
      <c r="IVQ461" s="39"/>
      <c r="IVR461" s="39"/>
      <c r="IVS461" s="39"/>
      <c r="IVT461" s="39"/>
      <c r="IVU461" s="39"/>
      <c r="IVV461" s="39"/>
      <c r="IVW461" s="39"/>
      <c r="IVX461" s="39"/>
      <c r="IVY461" s="39"/>
      <c r="IVZ461" s="39"/>
      <c r="IWA461" s="39"/>
      <c r="IWB461" s="39"/>
      <c r="IWC461" s="39"/>
      <c r="IWD461" s="39"/>
      <c r="IWE461" s="39"/>
      <c r="IWF461" s="39"/>
      <c r="IWG461" s="39"/>
      <c r="IWH461" s="39"/>
      <c r="IWI461" s="39"/>
      <c r="IWJ461" s="39"/>
      <c r="IWK461" s="39"/>
      <c r="IWL461" s="39"/>
      <c r="IWM461" s="39"/>
      <c r="IWN461" s="39"/>
      <c r="IWO461" s="39"/>
      <c r="IWP461" s="39"/>
      <c r="IWQ461" s="39"/>
      <c r="IWR461" s="39"/>
      <c r="IWS461" s="39"/>
      <c r="IWT461" s="39"/>
      <c r="IWU461" s="39"/>
      <c r="IWV461" s="39"/>
      <c r="IWW461" s="39"/>
      <c r="IWX461" s="39"/>
      <c r="IWY461" s="39"/>
      <c r="IWZ461" s="39"/>
      <c r="IXA461" s="39"/>
      <c r="IXB461" s="39"/>
      <c r="IXC461" s="39"/>
      <c r="IXD461" s="39"/>
      <c r="IXE461" s="39"/>
      <c r="IXF461" s="39"/>
      <c r="IXG461" s="39"/>
      <c r="IXH461" s="39"/>
      <c r="IXI461" s="39"/>
      <c r="IXJ461" s="39"/>
      <c r="IXK461" s="39"/>
      <c r="IXL461" s="39"/>
      <c r="IXM461" s="39"/>
      <c r="IXN461" s="39"/>
      <c r="IXO461" s="39"/>
      <c r="IXP461" s="39"/>
      <c r="IXQ461" s="39"/>
      <c r="IXR461" s="39"/>
      <c r="IXS461" s="39"/>
      <c r="IXT461" s="39"/>
      <c r="IXU461" s="39"/>
      <c r="IXV461" s="39"/>
      <c r="IXW461" s="39"/>
      <c r="IXX461" s="39"/>
      <c r="IXY461" s="39"/>
      <c r="IXZ461" s="39"/>
      <c r="IYA461" s="39"/>
      <c r="IYB461" s="39"/>
      <c r="IYC461" s="39"/>
      <c r="IYD461" s="39"/>
      <c r="IYE461" s="39"/>
      <c r="IYF461" s="39"/>
      <c r="IYG461" s="39"/>
      <c r="IYH461" s="39"/>
      <c r="IYI461" s="39"/>
      <c r="IYJ461" s="39"/>
      <c r="IYK461" s="39"/>
      <c r="IYL461" s="39"/>
      <c r="IYM461" s="39"/>
      <c r="IYN461" s="39"/>
      <c r="IYO461" s="39"/>
      <c r="IYP461" s="39"/>
      <c r="IYQ461" s="39"/>
      <c r="IYR461" s="39"/>
      <c r="IYS461" s="39"/>
      <c r="IYT461" s="39"/>
      <c r="IYU461" s="39"/>
      <c r="IYV461" s="39"/>
      <c r="IYW461" s="39"/>
      <c r="IYX461" s="39"/>
      <c r="IYY461" s="39"/>
      <c r="IYZ461" s="39"/>
      <c r="IZA461" s="39"/>
      <c r="IZB461" s="39"/>
      <c r="IZC461" s="39"/>
      <c r="IZD461" s="39"/>
      <c r="IZE461" s="39"/>
      <c r="IZF461" s="39"/>
      <c r="IZG461" s="39"/>
      <c r="IZH461" s="39"/>
      <c r="IZI461" s="39"/>
      <c r="IZJ461" s="39"/>
      <c r="IZK461" s="39"/>
      <c r="IZL461" s="39"/>
      <c r="IZM461" s="39"/>
      <c r="IZN461" s="39"/>
      <c r="IZO461" s="39"/>
      <c r="IZP461" s="39"/>
      <c r="IZQ461" s="39"/>
      <c r="IZR461" s="39"/>
      <c r="IZS461" s="39"/>
      <c r="IZT461" s="39"/>
      <c r="IZU461" s="39"/>
      <c r="IZV461" s="39"/>
      <c r="IZW461" s="39"/>
      <c r="IZX461" s="39"/>
      <c r="IZY461" s="39"/>
      <c r="IZZ461" s="39"/>
      <c r="JAA461" s="39"/>
      <c r="JAB461" s="39"/>
      <c r="JAC461" s="39"/>
      <c r="JAD461" s="39"/>
      <c r="JAE461" s="39"/>
      <c r="JAF461" s="39"/>
      <c r="JAG461" s="39"/>
      <c r="JAH461" s="39"/>
      <c r="JAI461" s="39"/>
      <c r="JAJ461" s="39"/>
      <c r="JAK461" s="39"/>
      <c r="JAL461" s="39"/>
      <c r="JAM461" s="39"/>
      <c r="JAN461" s="39"/>
      <c r="JAO461" s="39"/>
      <c r="JAP461" s="39"/>
      <c r="JAQ461" s="39"/>
      <c r="JAR461" s="39"/>
      <c r="JAS461" s="39"/>
      <c r="JAT461" s="39"/>
      <c r="JAU461" s="39"/>
      <c r="JAV461" s="39"/>
      <c r="JAW461" s="39"/>
      <c r="JAX461" s="39"/>
      <c r="JAY461" s="39"/>
      <c r="JAZ461" s="39"/>
      <c r="JBA461" s="39"/>
      <c r="JBB461" s="39"/>
      <c r="JBC461" s="39"/>
      <c r="JBD461" s="39"/>
      <c r="JBE461" s="39"/>
      <c r="JBF461" s="39"/>
      <c r="JBG461" s="39"/>
      <c r="JBH461" s="39"/>
      <c r="JBI461" s="39"/>
      <c r="JBJ461" s="39"/>
      <c r="JBK461" s="39"/>
      <c r="JBL461" s="39"/>
      <c r="JBM461" s="39"/>
      <c r="JBN461" s="39"/>
      <c r="JBO461" s="39"/>
      <c r="JBP461" s="39"/>
      <c r="JBQ461" s="39"/>
      <c r="JBR461" s="39"/>
      <c r="JBS461" s="39"/>
      <c r="JBT461" s="39"/>
      <c r="JBU461" s="39"/>
      <c r="JBV461" s="39"/>
      <c r="JBW461" s="39"/>
      <c r="JBX461" s="39"/>
      <c r="JBY461" s="39"/>
      <c r="JBZ461" s="39"/>
      <c r="JCA461" s="39"/>
      <c r="JCB461" s="39"/>
      <c r="JCC461" s="39"/>
      <c r="JCD461" s="39"/>
      <c r="JCE461" s="39"/>
      <c r="JCF461" s="39"/>
      <c r="JCG461" s="39"/>
      <c r="JCH461" s="39"/>
      <c r="JCI461" s="39"/>
      <c r="JCJ461" s="39"/>
      <c r="JCK461" s="39"/>
      <c r="JCL461" s="39"/>
      <c r="JCM461" s="39"/>
      <c r="JCN461" s="39"/>
      <c r="JCO461" s="39"/>
      <c r="JCP461" s="39"/>
      <c r="JCQ461" s="39"/>
      <c r="JCR461" s="39"/>
      <c r="JCS461" s="39"/>
      <c r="JCT461" s="39"/>
      <c r="JCU461" s="39"/>
      <c r="JCV461" s="39"/>
      <c r="JCW461" s="39"/>
      <c r="JCX461" s="39"/>
      <c r="JCY461" s="39"/>
      <c r="JCZ461" s="39"/>
      <c r="JDA461" s="39"/>
      <c r="JDB461" s="39"/>
      <c r="JDC461" s="39"/>
      <c r="JDD461" s="39"/>
      <c r="JDE461" s="39"/>
      <c r="JDF461" s="39"/>
      <c r="JDG461" s="39"/>
      <c r="JDH461" s="39"/>
      <c r="JDI461" s="39"/>
      <c r="JDJ461" s="39"/>
      <c r="JDK461" s="39"/>
      <c r="JDL461" s="39"/>
      <c r="JDM461" s="39"/>
      <c r="JDN461" s="39"/>
      <c r="JDO461" s="39"/>
      <c r="JDP461" s="39"/>
      <c r="JDQ461" s="39"/>
      <c r="JDR461" s="39"/>
      <c r="JDS461" s="39"/>
      <c r="JDT461" s="39"/>
      <c r="JDU461" s="39"/>
      <c r="JDV461" s="39"/>
      <c r="JDW461" s="39"/>
      <c r="JDX461" s="39"/>
      <c r="JDY461" s="39"/>
      <c r="JDZ461" s="39"/>
      <c r="JEA461" s="39"/>
      <c r="JEB461" s="39"/>
      <c r="JEC461" s="39"/>
      <c r="JED461" s="39"/>
      <c r="JEE461" s="39"/>
      <c r="JEF461" s="39"/>
      <c r="JEG461" s="39"/>
      <c r="JEH461" s="39"/>
      <c r="JEI461" s="39"/>
      <c r="JEJ461" s="39"/>
      <c r="JEK461" s="39"/>
      <c r="JEL461" s="39"/>
      <c r="JEM461" s="39"/>
      <c r="JEN461" s="39"/>
      <c r="JEO461" s="39"/>
      <c r="JEP461" s="39"/>
      <c r="JEQ461" s="39"/>
      <c r="JER461" s="39"/>
      <c r="JES461" s="39"/>
      <c r="JET461" s="39"/>
      <c r="JEU461" s="39"/>
      <c r="JEV461" s="39"/>
      <c r="JEW461" s="39"/>
      <c r="JEX461" s="39"/>
      <c r="JEY461" s="39"/>
      <c r="JEZ461" s="39"/>
      <c r="JFA461" s="39"/>
      <c r="JFB461" s="39"/>
      <c r="JFC461" s="39"/>
      <c r="JFD461" s="39"/>
      <c r="JFE461" s="39"/>
      <c r="JFF461" s="39"/>
      <c r="JFG461" s="39"/>
      <c r="JFH461" s="39"/>
      <c r="JFI461" s="39"/>
      <c r="JFJ461" s="39"/>
      <c r="JFK461" s="39"/>
      <c r="JFL461" s="39"/>
      <c r="JFM461" s="39"/>
      <c r="JFN461" s="39"/>
      <c r="JFO461" s="39"/>
      <c r="JFP461" s="39"/>
      <c r="JFQ461" s="39"/>
      <c r="JFR461" s="39"/>
      <c r="JFS461" s="39"/>
      <c r="JFT461" s="39"/>
      <c r="JFU461" s="39"/>
      <c r="JFV461" s="39"/>
      <c r="JFW461" s="39"/>
      <c r="JFX461" s="39"/>
      <c r="JFY461" s="39"/>
      <c r="JFZ461" s="39"/>
      <c r="JGA461" s="39"/>
      <c r="JGB461" s="39"/>
      <c r="JGC461" s="39"/>
      <c r="JGD461" s="39"/>
      <c r="JGE461" s="39"/>
      <c r="JGF461" s="39"/>
      <c r="JGG461" s="39"/>
      <c r="JGH461" s="39"/>
      <c r="JGI461" s="39"/>
      <c r="JGJ461" s="39"/>
      <c r="JGK461" s="39"/>
      <c r="JGL461" s="39"/>
      <c r="JGM461" s="39"/>
      <c r="JGN461" s="39"/>
      <c r="JGO461" s="39"/>
      <c r="JGP461" s="39"/>
      <c r="JGQ461" s="39"/>
      <c r="JGR461" s="39"/>
      <c r="JGS461" s="39"/>
      <c r="JGT461" s="39"/>
      <c r="JGU461" s="39"/>
      <c r="JGV461" s="39"/>
      <c r="JGW461" s="39"/>
      <c r="JGX461" s="39"/>
      <c r="JGY461" s="39"/>
      <c r="JGZ461" s="39"/>
      <c r="JHA461" s="39"/>
      <c r="JHB461" s="39"/>
      <c r="JHC461" s="39"/>
      <c r="JHD461" s="39"/>
      <c r="JHE461" s="39"/>
      <c r="JHF461" s="39"/>
      <c r="JHG461" s="39"/>
      <c r="JHH461" s="39"/>
      <c r="JHI461" s="39"/>
      <c r="JHJ461" s="39"/>
      <c r="JHK461" s="39"/>
      <c r="JHL461" s="39"/>
      <c r="JHM461" s="39"/>
      <c r="JHN461" s="39"/>
      <c r="JHO461" s="39"/>
      <c r="JHP461" s="39"/>
      <c r="JHQ461" s="39"/>
      <c r="JHR461" s="39"/>
      <c r="JHS461" s="39"/>
      <c r="JHT461" s="39"/>
      <c r="JHU461" s="39"/>
      <c r="JHV461" s="39"/>
      <c r="JHW461" s="39"/>
      <c r="JHX461" s="39"/>
      <c r="JHY461" s="39"/>
      <c r="JHZ461" s="39"/>
      <c r="JIA461" s="39"/>
      <c r="JIB461" s="39"/>
      <c r="JIC461" s="39"/>
      <c r="JID461" s="39"/>
      <c r="JIE461" s="39"/>
      <c r="JIF461" s="39"/>
      <c r="JIG461" s="39"/>
      <c r="JIH461" s="39"/>
      <c r="JII461" s="39"/>
      <c r="JIJ461" s="39"/>
      <c r="JIK461" s="39"/>
      <c r="JIL461" s="39"/>
      <c r="JIM461" s="39"/>
      <c r="JIN461" s="39"/>
      <c r="JIO461" s="39"/>
      <c r="JIP461" s="39"/>
      <c r="JIQ461" s="39"/>
      <c r="JIR461" s="39"/>
      <c r="JIS461" s="39"/>
      <c r="JIT461" s="39"/>
      <c r="JIU461" s="39"/>
      <c r="JIV461" s="39"/>
      <c r="JIW461" s="39"/>
      <c r="JIX461" s="39"/>
      <c r="JIY461" s="39"/>
      <c r="JIZ461" s="39"/>
      <c r="JJA461" s="39"/>
      <c r="JJB461" s="39"/>
      <c r="JJC461" s="39"/>
      <c r="JJD461" s="39"/>
      <c r="JJE461" s="39"/>
      <c r="JJF461" s="39"/>
      <c r="JJG461" s="39"/>
      <c r="JJH461" s="39"/>
      <c r="JJI461" s="39"/>
      <c r="JJJ461" s="39"/>
      <c r="JJK461" s="39"/>
      <c r="JJL461" s="39"/>
      <c r="JJM461" s="39"/>
      <c r="JJN461" s="39"/>
      <c r="JJO461" s="39"/>
      <c r="JJP461" s="39"/>
      <c r="JJQ461" s="39"/>
      <c r="JJR461" s="39"/>
      <c r="JJS461" s="39"/>
      <c r="JJT461" s="39"/>
      <c r="JJU461" s="39"/>
      <c r="JJV461" s="39"/>
      <c r="JJW461" s="39"/>
      <c r="JJX461" s="39"/>
      <c r="JJY461" s="39"/>
      <c r="JJZ461" s="39"/>
      <c r="JKA461" s="39"/>
      <c r="JKB461" s="39"/>
      <c r="JKC461" s="39"/>
      <c r="JKD461" s="39"/>
      <c r="JKE461" s="39"/>
      <c r="JKF461" s="39"/>
      <c r="JKG461" s="39"/>
      <c r="JKH461" s="39"/>
      <c r="JKI461" s="39"/>
      <c r="JKJ461" s="39"/>
      <c r="JKK461" s="39"/>
      <c r="JKL461" s="39"/>
      <c r="JKM461" s="39"/>
      <c r="JKN461" s="39"/>
      <c r="JKO461" s="39"/>
      <c r="JKP461" s="39"/>
      <c r="JKQ461" s="39"/>
      <c r="JKR461" s="39"/>
      <c r="JKS461" s="39"/>
      <c r="JKT461" s="39"/>
      <c r="JKU461" s="39"/>
      <c r="JKV461" s="39"/>
      <c r="JKW461" s="39"/>
      <c r="JKX461" s="39"/>
      <c r="JKY461" s="39"/>
      <c r="JKZ461" s="39"/>
      <c r="JLA461" s="39"/>
      <c r="JLB461" s="39"/>
      <c r="JLC461" s="39"/>
      <c r="JLD461" s="39"/>
      <c r="JLE461" s="39"/>
      <c r="JLF461" s="39"/>
      <c r="JLG461" s="39"/>
      <c r="JLH461" s="39"/>
      <c r="JLI461" s="39"/>
      <c r="JLJ461" s="39"/>
      <c r="JLK461" s="39"/>
      <c r="JLL461" s="39"/>
      <c r="JLM461" s="39"/>
      <c r="JLN461" s="39"/>
      <c r="JLO461" s="39"/>
      <c r="JLP461" s="39"/>
      <c r="JLQ461" s="39"/>
      <c r="JLR461" s="39"/>
      <c r="JLS461" s="39"/>
      <c r="JLT461" s="39"/>
      <c r="JLU461" s="39"/>
      <c r="JLV461" s="39"/>
      <c r="JLW461" s="39"/>
      <c r="JLX461" s="39"/>
      <c r="JLY461" s="39"/>
      <c r="JLZ461" s="39"/>
      <c r="JMA461" s="39"/>
      <c r="JMB461" s="39"/>
      <c r="JMC461" s="39"/>
      <c r="JMD461" s="39"/>
      <c r="JME461" s="39"/>
      <c r="JMF461" s="39"/>
      <c r="JMG461" s="39"/>
      <c r="JMH461" s="39"/>
      <c r="JMI461" s="39"/>
      <c r="JMJ461" s="39"/>
      <c r="JMK461" s="39"/>
      <c r="JML461" s="39"/>
      <c r="JMM461" s="39"/>
      <c r="JMN461" s="39"/>
      <c r="JMO461" s="39"/>
      <c r="JMP461" s="39"/>
      <c r="JMQ461" s="39"/>
      <c r="JMR461" s="39"/>
      <c r="JMS461" s="39"/>
      <c r="JMT461" s="39"/>
      <c r="JMU461" s="39"/>
      <c r="JMV461" s="39"/>
      <c r="JMW461" s="39"/>
      <c r="JMX461" s="39"/>
      <c r="JMY461" s="39"/>
      <c r="JMZ461" s="39"/>
      <c r="JNA461" s="39"/>
      <c r="JNB461" s="39"/>
      <c r="JNC461" s="39"/>
      <c r="JND461" s="39"/>
      <c r="JNE461" s="39"/>
      <c r="JNF461" s="39"/>
      <c r="JNG461" s="39"/>
      <c r="JNH461" s="39"/>
      <c r="JNI461" s="39"/>
      <c r="JNJ461" s="39"/>
      <c r="JNK461" s="39"/>
      <c r="JNL461" s="39"/>
      <c r="JNM461" s="39"/>
      <c r="JNN461" s="39"/>
      <c r="JNO461" s="39"/>
      <c r="JNP461" s="39"/>
      <c r="JNQ461" s="39"/>
      <c r="JNR461" s="39"/>
      <c r="JNS461" s="39"/>
      <c r="JNT461" s="39"/>
      <c r="JNU461" s="39"/>
      <c r="JNV461" s="39"/>
      <c r="JNW461" s="39"/>
      <c r="JNX461" s="39"/>
      <c r="JNY461" s="39"/>
      <c r="JNZ461" s="39"/>
      <c r="JOA461" s="39"/>
      <c r="JOB461" s="39"/>
      <c r="JOC461" s="39"/>
      <c r="JOD461" s="39"/>
      <c r="JOE461" s="39"/>
      <c r="JOF461" s="39"/>
      <c r="JOG461" s="39"/>
      <c r="JOH461" s="39"/>
      <c r="JOI461" s="39"/>
      <c r="JOJ461" s="39"/>
      <c r="JOK461" s="39"/>
      <c r="JOL461" s="39"/>
      <c r="JOM461" s="39"/>
      <c r="JON461" s="39"/>
      <c r="JOO461" s="39"/>
      <c r="JOP461" s="39"/>
      <c r="JOQ461" s="39"/>
      <c r="JOR461" s="39"/>
      <c r="JOS461" s="39"/>
      <c r="JOT461" s="39"/>
      <c r="JOU461" s="39"/>
      <c r="JOV461" s="39"/>
      <c r="JOW461" s="39"/>
      <c r="JOX461" s="39"/>
      <c r="JOY461" s="39"/>
      <c r="JOZ461" s="39"/>
      <c r="JPA461" s="39"/>
      <c r="JPB461" s="39"/>
      <c r="JPC461" s="39"/>
      <c r="JPD461" s="39"/>
      <c r="JPE461" s="39"/>
      <c r="JPF461" s="39"/>
      <c r="JPG461" s="39"/>
      <c r="JPH461" s="39"/>
      <c r="JPI461" s="39"/>
      <c r="JPJ461" s="39"/>
      <c r="JPK461" s="39"/>
      <c r="JPL461" s="39"/>
      <c r="JPM461" s="39"/>
      <c r="JPN461" s="39"/>
      <c r="JPO461" s="39"/>
      <c r="JPP461" s="39"/>
      <c r="JPQ461" s="39"/>
      <c r="JPR461" s="39"/>
      <c r="JPS461" s="39"/>
      <c r="JPT461" s="39"/>
      <c r="JPU461" s="39"/>
      <c r="JPV461" s="39"/>
      <c r="JPW461" s="39"/>
      <c r="JPX461" s="39"/>
      <c r="JPY461" s="39"/>
      <c r="JPZ461" s="39"/>
      <c r="JQA461" s="39"/>
      <c r="JQB461" s="39"/>
      <c r="JQC461" s="39"/>
      <c r="JQD461" s="39"/>
      <c r="JQE461" s="39"/>
      <c r="JQF461" s="39"/>
      <c r="JQG461" s="39"/>
      <c r="JQH461" s="39"/>
      <c r="JQI461" s="39"/>
      <c r="JQJ461" s="39"/>
      <c r="JQK461" s="39"/>
      <c r="JQL461" s="39"/>
      <c r="JQM461" s="39"/>
      <c r="JQN461" s="39"/>
      <c r="JQO461" s="39"/>
      <c r="JQP461" s="39"/>
      <c r="JQQ461" s="39"/>
      <c r="JQR461" s="39"/>
      <c r="JQS461" s="39"/>
      <c r="JQT461" s="39"/>
      <c r="JQU461" s="39"/>
      <c r="JQV461" s="39"/>
      <c r="JQW461" s="39"/>
      <c r="JQX461" s="39"/>
      <c r="JQY461" s="39"/>
      <c r="JQZ461" s="39"/>
      <c r="JRA461" s="39"/>
      <c r="JRB461" s="39"/>
      <c r="JRC461" s="39"/>
      <c r="JRD461" s="39"/>
      <c r="JRE461" s="39"/>
      <c r="JRF461" s="39"/>
      <c r="JRG461" s="39"/>
      <c r="JRH461" s="39"/>
      <c r="JRI461" s="39"/>
      <c r="JRJ461" s="39"/>
      <c r="JRK461" s="39"/>
      <c r="JRL461" s="39"/>
      <c r="JRM461" s="39"/>
      <c r="JRN461" s="39"/>
      <c r="JRO461" s="39"/>
      <c r="JRP461" s="39"/>
      <c r="JRQ461" s="39"/>
      <c r="JRR461" s="39"/>
      <c r="JRS461" s="39"/>
      <c r="JRT461" s="39"/>
      <c r="JRU461" s="39"/>
      <c r="JRV461" s="39"/>
      <c r="JRW461" s="39"/>
      <c r="JRX461" s="39"/>
      <c r="JRY461" s="39"/>
      <c r="JRZ461" s="39"/>
      <c r="JSA461" s="39"/>
      <c r="JSB461" s="39"/>
      <c r="JSC461" s="39"/>
      <c r="JSD461" s="39"/>
      <c r="JSE461" s="39"/>
      <c r="JSF461" s="39"/>
      <c r="JSG461" s="39"/>
      <c r="JSH461" s="39"/>
      <c r="JSI461" s="39"/>
      <c r="JSJ461" s="39"/>
      <c r="JSK461" s="39"/>
      <c r="JSL461" s="39"/>
      <c r="JSM461" s="39"/>
      <c r="JSN461" s="39"/>
      <c r="JSO461" s="39"/>
      <c r="JSP461" s="39"/>
      <c r="JSQ461" s="39"/>
      <c r="JSR461" s="39"/>
      <c r="JSS461" s="39"/>
      <c r="JST461" s="39"/>
      <c r="JSU461" s="39"/>
      <c r="JSV461" s="39"/>
      <c r="JSW461" s="39"/>
      <c r="JSX461" s="39"/>
      <c r="JSY461" s="39"/>
      <c r="JSZ461" s="39"/>
      <c r="JTA461" s="39"/>
      <c r="JTB461" s="39"/>
      <c r="JTC461" s="39"/>
      <c r="JTD461" s="39"/>
      <c r="JTE461" s="39"/>
      <c r="JTF461" s="39"/>
      <c r="JTG461" s="39"/>
      <c r="JTH461" s="39"/>
      <c r="JTI461" s="39"/>
      <c r="JTJ461" s="39"/>
      <c r="JTK461" s="39"/>
      <c r="JTL461" s="39"/>
      <c r="JTM461" s="39"/>
      <c r="JTN461" s="39"/>
      <c r="JTO461" s="39"/>
      <c r="JTP461" s="39"/>
      <c r="JTQ461" s="39"/>
      <c r="JTR461" s="39"/>
      <c r="JTS461" s="39"/>
      <c r="JTT461" s="39"/>
      <c r="JTU461" s="39"/>
      <c r="JTV461" s="39"/>
      <c r="JTW461" s="39"/>
      <c r="JTX461" s="39"/>
      <c r="JTY461" s="39"/>
      <c r="JTZ461" s="39"/>
      <c r="JUA461" s="39"/>
      <c r="JUB461" s="39"/>
      <c r="JUC461" s="39"/>
      <c r="JUD461" s="39"/>
      <c r="JUE461" s="39"/>
      <c r="JUF461" s="39"/>
      <c r="JUG461" s="39"/>
      <c r="JUH461" s="39"/>
      <c r="JUI461" s="39"/>
      <c r="JUJ461" s="39"/>
      <c r="JUK461" s="39"/>
      <c r="JUL461" s="39"/>
      <c r="JUM461" s="39"/>
      <c r="JUN461" s="39"/>
      <c r="JUO461" s="39"/>
      <c r="JUP461" s="39"/>
      <c r="JUQ461" s="39"/>
      <c r="JUR461" s="39"/>
      <c r="JUS461" s="39"/>
      <c r="JUT461" s="39"/>
      <c r="JUU461" s="39"/>
      <c r="JUV461" s="39"/>
      <c r="JUW461" s="39"/>
      <c r="JUX461" s="39"/>
      <c r="JUY461" s="39"/>
      <c r="JUZ461" s="39"/>
      <c r="JVA461" s="39"/>
      <c r="JVB461" s="39"/>
      <c r="JVC461" s="39"/>
      <c r="JVD461" s="39"/>
      <c r="JVE461" s="39"/>
      <c r="JVF461" s="39"/>
      <c r="JVG461" s="39"/>
      <c r="JVH461" s="39"/>
      <c r="JVI461" s="39"/>
      <c r="JVJ461" s="39"/>
      <c r="JVK461" s="39"/>
      <c r="JVL461" s="39"/>
      <c r="JVM461" s="39"/>
      <c r="JVN461" s="39"/>
      <c r="JVO461" s="39"/>
      <c r="JVP461" s="39"/>
      <c r="JVQ461" s="39"/>
      <c r="JVR461" s="39"/>
      <c r="JVS461" s="39"/>
      <c r="JVT461" s="39"/>
      <c r="JVU461" s="39"/>
      <c r="JVV461" s="39"/>
      <c r="JVW461" s="39"/>
      <c r="JVX461" s="39"/>
      <c r="JVY461" s="39"/>
      <c r="JVZ461" s="39"/>
      <c r="JWA461" s="39"/>
      <c r="JWB461" s="39"/>
      <c r="JWC461" s="39"/>
      <c r="JWD461" s="39"/>
      <c r="JWE461" s="39"/>
      <c r="JWF461" s="39"/>
      <c r="JWG461" s="39"/>
      <c r="JWH461" s="39"/>
      <c r="JWI461" s="39"/>
      <c r="JWJ461" s="39"/>
      <c r="JWK461" s="39"/>
      <c r="JWL461" s="39"/>
      <c r="JWM461" s="39"/>
      <c r="JWN461" s="39"/>
      <c r="JWO461" s="39"/>
      <c r="JWP461" s="39"/>
      <c r="JWQ461" s="39"/>
      <c r="JWR461" s="39"/>
      <c r="JWS461" s="39"/>
      <c r="JWT461" s="39"/>
      <c r="JWU461" s="39"/>
      <c r="JWV461" s="39"/>
      <c r="JWW461" s="39"/>
      <c r="JWX461" s="39"/>
      <c r="JWY461" s="39"/>
      <c r="JWZ461" s="39"/>
      <c r="JXA461" s="39"/>
      <c r="JXB461" s="39"/>
      <c r="JXC461" s="39"/>
      <c r="JXD461" s="39"/>
      <c r="JXE461" s="39"/>
      <c r="JXF461" s="39"/>
      <c r="JXG461" s="39"/>
      <c r="JXH461" s="39"/>
      <c r="JXI461" s="39"/>
      <c r="JXJ461" s="39"/>
      <c r="JXK461" s="39"/>
      <c r="JXL461" s="39"/>
      <c r="JXM461" s="39"/>
      <c r="JXN461" s="39"/>
      <c r="JXO461" s="39"/>
      <c r="JXP461" s="39"/>
      <c r="JXQ461" s="39"/>
      <c r="JXR461" s="39"/>
      <c r="JXS461" s="39"/>
      <c r="JXT461" s="39"/>
      <c r="JXU461" s="39"/>
      <c r="JXV461" s="39"/>
      <c r="JXW461" s="39"/>
      <c r="JXX461" s="39"/>
      <c r="JXY461" s="39"/>
      <c r="JXZ461" s="39"/>
      <c r="JYA461" s="39"/>
      <c r="JYB461" s="39"/>
      <c r="JYC461" s="39"/>
      <c r="JYD461" s="39"/>
      <c r="JYE461" s="39"/>
      <c r="JYF461" s="39"/>
      <c r="JYG461" s="39"/>
      <c r="JYH461" s="39"/>
      <c r="JYI461" s="39"/>
      <c r="JYJ461" s="39"/>
      <c r="JYK461" s="39"/>
      <c r="JYL461" s="39"/>
      <c r="JYM461" s="39"/>
      <c r="JYN461" s="39"/>
      <c r="JYO461" s="39"/>
      <c r="JYP461" s="39"/>
      <c r="JYQ461" s="39"/>
      <c r="JYR461" s="39"/>
      <c r="JYS461" s="39"/>
      <c r="JYT461" s="39"/>
      <c r="JYU461" s="39"/>
      <c r="JYV461" s="39"/>
      <c r="JYW461" s="39"/>
      <c r="JYX461" s="39"/>
      <c r="JYY461" s="39"/>
      <c r="JYZ461" s="39"/>
      <c r="JZA461" s="39"/>
      <c r="JZB461" s="39"/>
      <c r="JZC461" s="39"/>
      <c r="JZD461" s="39"/>
      <c r="JZE461" s="39"/>
      <c r="JZF461" s="39"/>
      <c r="JZG461" s="39"/>
      <c r="JZH461" s="39"/>
      <c r="JZI461" s="39"/>
      <c r="JZJ461" s="39"/>
      <c r="JZK461" s="39"/>
      <c r="JZL461" s="39"/>
      <c r="JZM461" s="39"/>
      <c r="JZN461" s="39"/>
      <c r="JZO461" s="39"/>
      <c r="JZP461" s="39"/>
      <c r="JZQ461" s="39"/>
      <c r="JZR461" s="39"/>
      <c r="JZS461" s="39"/>
      <c r="JZT461" s="39"/>
      <c r="JZU461" s="39"/>
      <c r="JZV461" s="39"/>
      <c r="JZW461" s="39"/>
      <c r="JZX461" s="39"/>
      <c r="JZY461" s="39"/>
      <c r="JZZ461" s="39"/>
      <c r="KAA461" s="39"/>
      <c r="KAB461" s="39"/>
      <c r="KAC461" s="39"/>
      <c r="KAD461" s="39"/>
      <c r="KAE461" s="39"/>
      <c r="KAF461" s="39"/>
      <c r="KAG461" s="39"/>
      <c r="KAH461" s="39"/>
      <c r="KAI461" s="39"/>
      <c r="KAJ461" s="39"/>
      <c r="KAK461" s="39"/>
      <c r="KAL461" s="39"/>
      <c r="KAM461" s="39"/>
      <c r="KAN461" s="39"/>
      <c r="KAO461" s="39"/>
      <c r="KAP461" s="39"/>
      <c r="KAQ461" s="39"/>
      <c r="KAR461" s="39"/>
      <c r="KAS461" s="39"/>
      <c r="KAT461" s="39"/>
      <c r="KAU461" s="39"/>
      <c r="KAV461" s="39"/>
      <c r="KAW461" s="39"/>
      <c r="KAX461" s="39"/>
      <c r="KAY461" s="39"/>
      <c r="KAZ461" s="39"/>
      <c r="KBA461" s="39"/>
      <c r="KBB461" s="39"/>
      <c r="KBC461" s="39"/>
      <c r="KBD461" s="39"/>
      <c r="KBE461" s="39"/>
      <c r="KBF461" s="39"/>
      <c r="KBG461" s="39"/>
      <c r="KBH461" s="39"/>
      <c r="KBI461" s="39"/>
      <c r="KBJ461" s="39"/>
      <c r="KBK461" s="39"/>
      <c r="KBL461" s="39"/>
      <c r="KBM461" s="39"/>
      <c r="KBN461" s="39"/>
      <c r="KBO461" s="39"/>
      <c r="KBP461" s="39"/>
      <c r="KBQ461" s="39"/>
      <c r="KBR461" s="39"/>
      <c r="KBS461" s="39"/>
      <c r="KBT461" s="39"/>
      <c r="KBU461" s="39"/>
      <c r="KBV461" s="39"/>
      <c r="KBW461" s="39"/>
      <c r="KBX461" s="39"/>
      <c r="KBY461" s="39"/>
      <c r="KBZ461" s="39"/>
      <c r="KCA461" s="39"/>
      <c r="KCB461" s="39"/>
      <c r="KCC461" s="39"/>
      <c r="KCD461" s="39"/>
      <c r="KCE461" s="39"/>
      <c r="KCF461" s="39"/>
      <c r="KCG461" s="39"/>
      <c r="KCH461" s="39"/>
      <c r="KCI461" s="39"/>
      <c r="KCJ461" s="39"/>
      <c r="KCK461" s="39"/>
      <c r="KCL461" s="39"/>
      <c r="KCM461" s="39"/>
      <c r="KCN461" s="39"/>
      <c r="KCO461" s="39"/>
      <c r="KCP461" s="39"/>
      <c r="KCQ461" s="39"/>
      <c r="KCR461" s="39"/>
      <c r="KCS461" s="39"/>
      <c r="KCT461" s="39"/>
      <c r="KCU461" s="39"/>
      <c r="KCV461" s="39"/>
      <c r="KCW461" s="39"/>
      <c r="KCX461" s="39"/>
      <c r="KCY461" s="39"/>
      <c r="KCZ461" s="39"/>
      <c r="KDA461" s="39"/>
      <c r="KDB461" s="39"/>
      <c r="KDC461" s="39"/>
      <c r="KDD461" s="39"/>
      <c r="KDE461" s="39"/>
      <c r="KDF461" s="39"/>
      <c r="KDG461" s="39"/>
      <c r="KDH461" s="39"/>
      <c r="KDI461" s="39"/>
      <c r="KDJ461" s="39"/>
      <c r="KDK461" s="39"/>
      <c r="KDL461" s="39"/>
      <c r="KDM461" s="39"/>
      <c r="KDN461" s="39"/>
      <c r="KDO461" s="39"/>
      <c r="KDP461" s="39"/>
      <c r="KDQ461" s="39"/>
      <c r="KDR461" s="39"/>
      <c r="KDS461" s="39"/>
      <c r="KDT461" s="39"/>
      <c r="KDU461" s="39"/>
      <c r="KDV461" s="39"/>
      <c r="KDW461" s="39"/>
      <c r="KDX461" s="39"/>
      <c r="KDY461" s="39"/>
      <c r="KDZ461" s="39"/>
      <c r="KEA461" s="39"/>
      <c r="KEB461" s="39"/>
      <c r="KEC461" s="39"/>
      <c r="KED461" s="39"/>
      <c r="KEE461" s="39"/>
      <c r="KEF461" s="39"/>
      <c r="KEG461" s="39"/>
      <c r="KEH461" s="39"/>
      <c r="KEI461" s="39"/>
      <c r="KEJ461" s="39"/>
      <c r="KEK461" s="39"/>
      <c r="KEL461" s="39"/>
      <c r="KEM461" s="39"/>
      <c r="KEN461" s="39"/>
      <c r="KEO461" s="39"/>
      <c r="KEP461" s="39"/>
      <c r="KEQ461" s="39"/>
      <c r="KER461" s="39"/>
      <c r="KES461" s="39"/>
      <c r="KET461" s="39"/>
      <c r="KEU461" s="39"/>
      <c r="KEV461" s="39"/>
      <c r="KEW461" s="39"/>
      <c r="KEX461" s="39"/>
      <c r="KEY461" s="39"/>
      <c r="KEZ461" s="39"/>
      <c r="KFA461" s="39"/>
      <c r="KFB461" s="39"/>
      <c r="KFC461" s="39"/>
      <c r="KFD461" s="39"/>
      <c r="KFE461" s="39"/>
      <c r="KFF461" s="39"/>
      <c r="KFG461" s="39"/>
      <c r="KFH461" s="39"/>
      <c r="KFI461" s="39"/>
      <c r="KFJ461" s="39"/>
      <c r="KFK461" s="39"/>
      <c r="KFL461" s="39"/>
      <c r="KFM461" s="39"/>
      <c r="KFN461" s="39"/>
      <c r="KFO461" s="39"/>
      <c r="KFP461" s="39"/>
      <c r="KFQ461" s="39"/>
      <c r="KFR461" s="39"/>
      <c r="KFS461" s="39"/>
      <c r="KFT461" s="39"/>
      <c r="KFU461" s="39"/>
      <c r="KFV461" s="39"/>
      <c r="KFW461" s="39"/>
      <c r="KFX461" s="39"/>
      <c r="KFY461" s="39"/>
      <c r="KFZ461" s="39"/>
      <c r="KGA461" s="39"/>
      <c r="KGB461" s="39"/>
      <c r="KGC461" s="39"/>
      <c r="KGD461" s="39"/>
      <c r="KGE461" s="39"/>
      <c r="KGF461" s="39"/>
      <c r="KGG461" s="39"/>
      <c r="KGH461" s="39"/>
      <c r="KGI461" s="39"/>
      <c r="KGJ461" s="39"/>
      <c r="KGK461" s="39"/>
      <c r="KGL461" s="39"/>
      <c r="KGM461" s="39"/>
      <c r="KGN461" s="39"/>
      <c r="KGO461" s="39"/>
      <c r="KGP461" s="39"/>
      <c r="KGQ461" s="39"/>
      <c r="KGR461" s="39"/>
      <c r="KGS461" s="39"/>
      <c r="KGT461" s="39"/>
      <c r="KGU461" s="39"/>
      <c r="KGV461" s="39"/>
      <c r="KGW461" s="39"/>
      <c r="KGX461" s="39"/>
      <c r="KGY461" s="39"/>
      <c r="KGZ461" s="39"/>
      <c r="KHA461" s="39"/>
      <c r="KHB461" s="39"/>
      <c r="KHC461" s="39"/>
      <c r="KHD461" s="39"/>
      <c r="KHE461" s="39"/>
      <c r="KHF461" s="39"/>
      <c r="KHG461" s="39"/>
      <c r="KHH461" s="39"/>
      <c r="KHI461" s="39"/>
      <c r="KHJ461" s="39"/>
      <c r="KHK461" s="39"/>
      <c r="KHL461" s="39"/>
      <c r="KHM461" s="39"/>
      <c r="KHN461" s="39"/>
      <c r="KHO461" s="39"/>
      <c r="KHP461" s="39"/>
      <c r="KHQ461" s="39"/>
      <c r="KHR461" s="39"/>
      <c r="KHS461" s="39"/>
      <c r="KHT461" s="39"/>
      <c r="KHU461" s="39"/>
      <c r="KHV461" s="39"/>
      <c r="KHW461" s="39"/>
      <c r="KHX461" s="39"/>
      <c r="KHY461" s="39"/>
      <c r="KHZ461" s="39"/>
      <c r="KIA461" s="39"/>
      <c r="KIB461" s="39"/>
      <c r="KIC461" s="39"/>
      <c r="KID461" s="39"/>
      <c r="KIE461" s="39"/>
      <c r="KIF461" s="39"/>
      <c r="KIG461" s="39"/>
      <c r="KIH461" s="39"/>
      <c r="KII461" s="39"/>
      <c r="KIJ461" s="39"/>
      <c r="KIK461" s="39"/>
      <c r="KIL461" s="39"/>
      <c r="KIM461" s="39"/>
      <c r="KIN461" s="39"/>
      <c r="KIO461" s="39"/>
      <c r="KIP461" s="39"/>
      <c r="KIQ461" s="39"/>
      <c r="KIR461" s="39"/>
      <c r="KIS461" s="39"/>
      <c r="KIT461" s="39"/>
      <c r="KIU461" s="39"/>
      <c r="KIV461" s="39"/>
      <c r="KIW461" s="39"/>
      <c r="KIX461" s="39"/>
      <c r="KIY461" s="39"/>
      <c r="KIZ461" s="39"/>
      <c r="KJA461" s="39"/>
      <c r="KJB461" s="39"/>
      <c r="KJC461" s="39"/>
      <c r="KJD461" s="39"/>
      <c r="KJE461" s="39"/>
      <c r="KJF461" s="39"/>
      <c r="KJG461" s="39"/>
      <c r="KJH461" s="39"/>
      <c r="KJI461" s="39"/>
      <c r="KJJ461" s="39"/>
      <c r="KJK461" s="39"/>
      <c r="KJL461" s="39"/>
      <c r="KJM461" s="39"/>
      <c r="KJN461" s="39"/>
      <c r="KJO461" s="39"/>
      <c r="KJP461" s="39"/>
      <c r="KJQ461" s="39"/>
      <c r="KJR461" s="39"/>
      <c r="KJS461" s="39"/>
      <c r="KJT461" s="39"/>
      <c r="KJU461" s="39"/>
      <c r="KJV461" s="39"/>
      <c r="KJW461" s="39"/>
      <c r="KJX461" s="39"/>
      <c r="KJY461" s="39"/>
      <c r="KJZ461" s="39"/>
      <c r="KKA461" s="39"/>
      <c r="KKB461" s="39"/>
      <c r="KKC461" s="39"/>
      <c r="KKD461" s="39"/>
      <c r="KKE461" s="39"/>
      <c r="KKF461" s="39"/>
      <c r="KKG461" s="39"/>
      <c r="KKH461" s="39"/>
      <c r="KKI461" s="39"/>
      <c r="KKJ461" s="39"/>
      <c r="KKK461" s="39"/>
      <c r="KKL461" s="39"/>
      <c r="KKM461" s="39"/>
      <c r="KKN461" s="39"/>
      <c r="KKO461" s="39"/>
      <c r="KKP461" s="39"/>
      <c r="KKQ461" s="39"/>
      <c r="KKR461" s="39"/>
      <c r="KKS461" s="39"/>
      <c r="KKT461" s="39"/>
      <c r="KKU461" s="39"/>
      <c r="KKV461" s="39"/>
      <c r="KKW461" s="39"/>
      <c r="KKX461" s="39"/>
      <c r="KKY461" s="39"/>
      <c r="KKZ461" s="39"/>
      <c r="KLA461" s="39"/>
      <c r="KLB461" s="39"/>
      <c r="KLC461" s="39"/>
      <c r="KLD461" s="39"/>
      <c r="KLE461" s="39"/>
      <c r="KLF461" s="39"/>
      <c r="KLG461" s="39"/>
      <c r="KLH461" s="39"/>
      <c r="KLI461" s="39"/>
      <c r="KLJ461" s="39"/>
      <c r="KLK461" s="39"/>
      <c r="KLL461" s="39"/>
      <c r="KLM461" s="39"/>
      <c r="KLN461" s="39"/>
      <c r="KLO461" s="39"/>
      <c r="KLP461" s="39"/>
      <c r="KLQ461" s="39"/>
      <c r="KLR461" s="39"/>
      <c r="KLS461" s="39"/>
      <c r="KLT461" s="39"/>
      <c r="KLU461" s="39"/>
      <c r="KLV461" s="39"/>
      <c r="KLW461" s="39"/>
      <c r="KLX461" s="39"/>
      <c r="KLY461" s="39"/>
      <c r="KLZ461" s="39"/>
      <c r="KMA461" s="39"/>
      <c r="KMB461" s="39"/>
      <c r="KMC461" s="39"/>
      <c r="KMD461" s="39"/>
      <c r="KME461" s="39"/>
      <c r="KMF461" s="39"/>
      <c r="KMG461" s="39"/>
      <c r="KMH461" s="39"/>
      <c r="KMI461" s="39"/>
      <c r="KMJ461" s="39"/>
      <c r="KMK461" s="39"/>
      <c r="KML461" s="39"/>
      <c r="KMM461" s="39"/>
      <c r="KMN461" s="39"/>
      <c r="KMO461" s="39"/>
      <c r="KMP461" s="39"/>
      <c r="KMQ461" s="39"/>
      <c r="KMR461" s="39"/>
      <c r="KMS461" s="39"/>
      <c r="KMT461" s="39"/>
      <c r="KMU461" s="39"/>
      <c r="KMV461" s="39"/>
      <c r="KMW461" s="39"/>
      <c r="KMX461" s="39"/>
      <c r="KMY461" s="39"/>
      <c r="KMZ461" s="39"/>
      <c r="KNA461" s="39"/>
      <c r="KNB461" s="39"/>
      <c r="KNC461" s="39"/>
      <c r="KND461" s="39"/>
      <c r="KNE461" s="39"/>
      <c r="KNF461" s="39"/>
      <c r="KNG461" s="39"/>
      <c r="KNH461" s="39"/>
      <c r="KNI461" s="39"/>
      <c r="KNJ461" s="39"/>
      <c r="KNK461" s="39"/>
      <c r="KNL461" s="39"/>
      <c r="KNM461" s="39"/>
      <c r="KNN461" s="39"/>
      <c r="KNO461" s="39"/>
      <c r="KNP461" s="39"/>
      <c r="KNQ461" s="39"/>
      <c r="KNR461" s="39"/>
      <c r="KNS461" s="39"/>
      <c r="KNT461" s="39"/>
      <c r="KNU461" s="39"/>
      <c r="KNV461" s="39"/>
      <c r="KNW461" s="39"/>
      <c r="KNX461" s="39"/>
      <c r="KNY461" s="39"/>
      <c r="KNZ461" s="39"/>
      <c r="KOA461" s="39"/>
      <c r="KOB461" s="39"/>
      <c r="KOC461" s="39"/>
      <c r="KOD461" s="39"/>
      <c r="KOE461" s="39"/>
      <c r="KOF461" s="39"/>
      <c r="KOG461" s="39"/>
      <c r="KOH461" s="39"/>
      <c r="KOI461" s="39"/>
      <c r="KOJ461" s="39"/>
      <c r="KOK461" s="39"/>
      <c r="KOL461" s="39"/>
      <c r="KOM461" s="39"/>
      <c r="KON461" s="39"/>
      <c r="KOO461" s="39"/>
      <c r="KOP461" s="39"/>
      <c r="KOQ461" s="39"/>
      <c r="KOR461" s="39"/>
      <c r="KOS461" s="39"/>
      <c r="KOT461" s="39"/>
      <c r="KOU461" s="39"/>
      <c r="KOV461" s="39"/>
      <c r="KOW461" s="39"/>
      <c r="KOX461" s="39"/>
      <c r="KOY461" s="39"/>
      <c r="KOZ461" s="39"/>
      <c r="KPA461" s="39"/>
      <c r="KPB461" s="39"/>
      <c r="KPC461" s="39"/>
      <c r="KPD461" s="39"/>
      <c r="KPE461" s="39"/>
      <c r="KPF461" s="39"/>
      <c r="KPG461" s="39"/>
      <c r="KPH461" s="39"/>
      <c r="KPI461" s="39"/>
      <c r="KPJ461" s="39"/>
      <c r="KPK461" s="39"/>
      <c r="KPL461" s="39"/>
      <c r="KPM461" s="39"/>
      <c r="KPN461" s="39"/>
      <c r="KPO461" s="39"/>
      <c r="KPP461" s="39"/>
      <c r="KPQ461" s="39"/>
      <c r="KPR461" s="39"/>
      <c r="KPS461" s="39"/>
      <c r="KPT461" s="39"/>
      <c r="KPU461" s="39"/>
      <c r="KPV461" s="39"/>
      <c r="KPW461" s="39"/>
      <c r="KPX461" s="39"/>
      <c r="KPY461" s="39"/>
      <c r="KPZ461" s="39"/>
      <c r="KQA461" s="39"/>
      <c r="KQB461" s="39"/>
      <c r="KQC461" s="39"/>
      <c r="KQD461" s="39"/>
      <c r="KQE461" s="39"/>
      <c r="KQF461" s="39"/>
      <c r="KQG461" s="39"/>
      <c r="KQH461" s="39"/>
      <c r="KQI461" s="39"/>
      <c r="KQJ461" s="39"/>
      <c r="KQK461" s="39"/>
      <c r="KQL461" s="39"/>
      <c r="KQM461" s="39"/>
      <c r="KQN461" s="39"/>
      <c r="KQO461" s="39"/>
      <c r="KQP461" s="39"/>
      <c r="KQQ461" s="39"/>
      <c r="KQR461" s="39"/>
      <c r="KQS461" s="39"/>
      <c r="KQT461" s="39"/>
      <c r="KQU461" s="39"/>
      <c r="KQV461" s="39"/>
      <c r="KQW461" s="39"/>
      <c r="KQX461" s="39"/>
      <c r="KQY461" s="39"/>
      <c r="KQZ461" s="39"/>
      <c r="KRA461" s="39"/>
      <c r="KRB461" s="39"/>
      <c r="KRC461" s="39"/>
      <c r="KRD461" s="39"/>
      <c r="KRE461" s="39"/>
      <c r="KRF461" s="39"/>
      <c r="KRG461" s="39"/>
      <c r="KRH461" s="39"/>
      <c r="KRI461" s="39"/>
      <c r="KRJ461" s="39"/>
      <c r="KRK461" s="39"/>
      <c r="KRL461" s="39"/>
      <c r="KRM461" s="39"/>
      <c r="KRN461" s="39"/>
      <c r="KRO461" s="39"/>
      <c r="KRP461" s="39"/>
      <c r="KRQ461" s="39"/>
      <c r="KRR461" s="39"/>
      <c r="KRS461" s="39"/>
      <c r="KRT461" s="39"/>
      <c r="KRU461" s="39"/>
      <c r="KRV461" s="39"/>
      <c r="KRW461" s="39"/>
      <c r="KRX461" s="39"/>
      <c r="KRY461" s="39"/>
      <c r="KRZ461" s="39"/>
      <c r="KSA461" s="39"/>
      <c r="KSB461" s="39"/>
      <c r="KSC461" s="39"/>
      <c r="KSD461" s="39"/>
      <c r="KSE461" s="39"/>
      <c r="KSF461" s="39"/>
      <c r="KSG461" s="39"/>
      <c r="KSH461" s="39"/>
      <c r="KSI461" s="39"/>
      <c r="KSJ461" s="39"/>
      <c r="KSK461" s="39"/>
      <c r="KSL461" s="39"/>
      <c r="KSM461" s="39"/>
      <c r="KSN461" s="39"/>
      <c r="KSO461" s="39"/>
      <c r="KSP461" s="39"/>
      <c r="KSQ461" s="39"/>
      <c r="KSR461" s="39"/>
      <c r="KSS461" s="39"/>
      <c r="KST461" s="39"/>
      <c r="KSU461" s="39"/>
      <c r="KSV461" s="39"/>
      <c r="KSW461" s="39"/>
      <c r="KSX461" s="39"/>
      <c r="KSY461" s="39"/>
      <c r="KSZ461" s="39"/>
      <c r="KTA461" s="39"/>
      <c r="KTB461" s="39"/>
      <c r="KTC461" s="39"/>
      <c r="KTD461" s="39"/>
      <c r="KTE461" s="39"/>
      <c r="KTF461" s="39"/>
      <c r="KTG461" s="39"/>
      <c r="KTH461" s="39"/>
      <c r="KTI461" s="39"/>
      <c r="KTJ461" s="39"/>
      <c r="KTK461" s="39"/>
      <c r="KTL461" s="39"/>
      <c r="KTM461" s="39"/>
      <c r="KTN461" s="39"/>
      <c r="KTO461" s="39"/>
      <c r="KTP461" s="39"/>
      <c r="KTQ461" s="39"/>
      <c r="KTR461" s="39"/>
      <c r="KTS461" s="39"/>
      <c r="KTT461" s="39"/>
      <c r="KTU461" s="39"/>
      <c r="KTV461" s="39"/>
      <c r="KTW461" s="39"/>
      <c r="KTX461" s="39"/>
      <c r="KTY461" s="39"/>
      <c r="KTZ461" s="39"/>
      <c r="KUA461" s="39"/>
      <c r="KUB461" s="39"/>
      <c r="KUC461" s="39"/>
      <c r="KUD461" s="39"/>
      <c r="KUE461" s="39"/>
      <c r="KUF461" s="39"/>
      <c r="KUG461" s="39"/>
      <c r="KUH461" s="39"/>
      <c r="KUI461" s="39"/>
      <c r="KUJ461" s="39"/>
      <c r="KUK461" s="39"/>
      <c r="KUL461" s="39"/>
      <c r="KUM461" s="39"/>
      <c r="KUN461" s="39"/>
      <c r="KUO461" s="39"/>
      <c r="KUP461" s="39"/>
      <c r="KUQ461" s="39"/>
      <c r="KUR461" s="39"/>
      <c r="KUS461" s="39"/>
      <c r="KUT461" s="39"/>
      <c r="KUU461" s="39"/>
      <c r="KUV461" s="39"/>
      <c r="KUW461" s="39"/>
      <c r="KUX461" s="39"/>
      <c r="KUY461" s="39"/>
      <c r="KUZ461" s="39"/>
      <c r="KVA461" s="39"/>
      <c r="KVB461" s="39"/>
      <c r="KVC461" s="39"/>
      <c r="KVD461" s="39"/>
      <c r="KVE461" s="39"/>
      <c r="KVF461" s="39"/>
      <c r="KVG461" s="39"/>
      <c r="KVH461" s="39"/>
      <c r="KVI461" s="39"/>
      <c r="KVJ461" s="39"/>
      <c r="KVK461" s="39"/>
      <c r="KVL461" s="39"/>
      <c r="KVM461" s="39"/>
      <c r="KVN461" s="39"/>
      <c r="KVO461" s="39"/>
      <c r="KVP461" s="39"/>
      <c r="KVQ461" s="39"/>
      <c r="KVR461" s="39"/>
      <c r="KVS461" s="39"/>
      <c r="KVT461" s="39"/>
      <c r="KVU461" s="39"/>
      <c r="KVV461" s="39"/>
      <c r="KVW461" s="39"/>
      <c r="KVX461" s="39"/>
      <c r="KVY461" s="39"/>
      <c r="KVZ461" s="39"/>
      <c r="KWA461" s="39"/>
      <c r="KWB461" s="39"/>
      <c r="KWC461" s="39"/>
      <c r="KWD461" s="39"/>
      <c r="KWE461" s="39"/>
      <c r="KWF461" s="39"/>
      <c r="KWG461" s="39"/>
      <c r="KWH461" s="39"/>
      <c r="KWI461" s="39"/>
      <c r="KWJ461" s="39"/>
      <c r="KWK461" s="39"/>
      <c r="KWL461" s="39"/>
      <c r="KWM461" s="39"/>
      <c r="KWN461" s="39"/>
      <c r="KWO461" s="39"/>
      <c r="KWP461" s="39"/>
      <c r="KWQ461" s="39"/>
      <c r="KWR461" s="39"/>
      <c r="KWS461" s="39"/>
      <c r="KWT461" s="39"/>
      <c r="KWU461" s="39"/>
      <c r="KWV461" s="39"/>
      <c r="KWW461" s="39"/>
      <c r="KWX461" s="39"/>
      <c r="KWY461" s="39"/>
      <c r="KWZ461" s="39"/>
      <c r="KXA461" s="39"/>
      <c r="KXB461" s="39"/>
      <c r="KXC461" s="39"/>
      <c r="KXD461" s="39"/>
      <c r="KXE461" s="39"/>
      <c r="KXF461" s="39"/>
      <c r="KXG461" s="39"/>
      <c r="KXH461" s="39"/>
      <c r="KXI461" s="39"/>
      <c r="KXJ461" s="39"/>
      <c r="KXK461" s="39"/>
      <c r="KXL461" s="39"/>
      <c r="KXM461" s="39"/>
      <c r="KXN461" s="39"/>
      <c r="KXO461" s="39"/>
      <c r="KXP461" s="39"/>
      <c r="KXQ461" s="39"/>
      <c r="KXR461" s="39"/>
      <c r="KXS461" s="39"/>
      <c r="KXT461" s="39"/>
      <c r="KXU461" s="39"/>
      <c r="KXV461" s="39"/>
      <c r="KXW461" s="39"/>
      <c r="KXX461" s="39"/>
      <c r="KXY461" s="39"/>
      <c r="KXZ461" s="39"/>
      <c r="KYA461" s="39"/>
      <c r="KYB461" s="39"/>
      <c r="KYC461" s="39"/>
      <c r="KYD461" s="39"/>
      <c r="KYE461" s="39"/>
      <c r="KYF461" s="39"/>
      <c r="KYG461" s="39"/>
      <c r="KYH461" s="39"/>
      <c r="KYI461" s="39"/>
      <c r="KYJ461" s="39"/>
      <c r="KYK461" s="39"/>
      <c r="KYL461" s="39"/>
      <c r="KYM461" s="39"/>
      <c r="KYN461" s="39"/>
      <c r="KYO461" s="39"/>
      <c r="KYP461" s="39"/>
      <c r="KYQ461" s="39"/>
      <c r="KYR461" s="39"/>
      <c r="KYS461" s="39"/>
      <c r="KYT461" s="39"/>
      <c r="KYU461" s="39"/>
      <c r="KYV461" s="39"/>
      <c r="KYW461" s="39"/>
      <c r="KYX461" s="39"/>
      <c r="KYY461" s="39"/>
      <c r="KYZ461" s="39"/>
      <c r="KZA461" s="39"/>
      <c r="KZB461" s="39"/>
      <c r="KZC461" s="39"/>
      <c r="KZD461" s="39"/>
      <c r="KZE461" s="39"/>
      <c r="KZF461" s="39"/>
      <c r="KZG461" s="39"/>
      <c r="KZH461" s="39"/>
      <c r="KZI461" s="39"/>
      <c r="KZJ461" s="39"/>
      <c r="KZK461" s="39"/>
      <c r="KZL461" s="39"/>
      <c r="KZM461" s="39"/>
      <c r="KZN461" s="39"/>
      <c r="KZO461" s="39"/>
      <c r="KZP461" s="39"/>
      <c r="KZQ461" s="39"/>
      <c r="KZR461" s="39"/>
      <c r="KZS461" s="39"/>
      <c r="KZT461" s="39"/>
      <c r="KZU461" s="39"/>
      <c r="KZV461" s="39"/>
      <c r="KZW461" s="39"/>
      <c r="KZX461" s="39"/>
      <c r="KZY461" s="39"/>
      <c r="KZZ461" s="39"/>
      <c r="LAA461" s="39"/>
      <c r="LAB461" s="39"/>
      <c r="LAC461" s="39"/>
      <c r="LAD461" s="39"/>
      <c r="LAE461" s="39"/>
      <c r="LAF461" s="39"/>
      <c r="LAG461" s="39"/>
      <c r="LAH461" s="39"/>
      <c r="LAI461" s="39"/>
      <c r="LAJ461" s="39"/>
      <c r="LAK461" s="39"/>
      <c r="LAL461" s="39"/>
      <c r="LAM461" s="39"/>
      <c r="LAN461" s="39"/>
      <c r="LAO461" s="39"/>
      <c r="LAP461" s="39"/>
      <c r="LAQ461" s="39"/>
      <c r="LAR461" s="39"/>
      <c r="LAS461" s="39"/>
      <c r="LAT461" s="39"/>
      <c r="LAU461" s="39"/>
      <c r="LAV461" s="39"/>
      <c r="LAW461" s="39"/>
      <c r="LAX461" s="39"/>
      <c r="LAY461" s="39"/>
      <c r="LAZ461" s="39"/>
      <c r="LBA461" s="39"/>
      <c r="LBB461" s="39"/>
      <c r="LBC461" s="39"/>
      <c r="LBD461" s="39"/>
      <c r="LBE461" s="39"/>
      <c r="LBF461" s="39"/>
      <c r="LBG461" s="39"/>
      <c r="LBH461" s="39"/>
      <c r="LBI461" s="39"/>
      <c r="LBJ461" s="39"/>
      <c r="LBK461" s="39"/>
      <c r="LBL461" s="39"/>
      <c r="LBM461" s="39"/>
      <c r="LBN461" s="39"/>
      <c r="LBO461" s="39"/>
      <c r="LBP461" s="39"/>
      <c r="LBQ461" s="39"/>
      <c r="LBR461" s="39"/>
      <c r="LBS461" s="39"/>
      <c r="LBT461" s="39"/>
      <c r="LBU461" s="39"/>
      <c r="LBV461" s="39"/>
      <c r="LBW461" s="39"/>
      <c r="LBX461" s="39"/>
      <c r="LBY461" s="39"/>
      <c r="LBZ461" s="39"/>
      <c r="LCA461" s="39"/>
      <c r="LCB461" s="39"/>
      <c r="LCC461" s="39"/>
      <c r="LCD461" s="39"/>
      <c r="LCE461" s="39"/>
      <c r="LCF461" s="39"/>
      <c r="LCG461" s="39"/>
      <c r="LCH461" s="39"/>
      <c r="LCI461" s="39"/>
      <c r="LCJ461" s="39"/>
      <c r="LCK461" s="39"/>
      <c r="LCL461" s="39"/>
      <c r="LCM461" s="39"/>
      <c r="LCN461" s="39"/>
      <c r="LCO461" s="39"/>
      <c r="LCP461" s="39"/>
      <c r="LCQ461" s="39"/>
      <c r="LCR461" s="39"/>
      <c r="LCS461" s="39"/>
      <c r="LCT461" s="39"/>
      <c r="LCU461" s="39"/>
      <c r="LCV461" s="39"/>
      <c r="LCW461" s="39"/>
      <c r="LCX461" s="39"/>
      <c r="LCY461" s="39"/>
      <c r="LCZ461" s="39"/>
      <c r="LDA461" s="39"/>
      <c r="LDB461" s="39"/>
      <c r="LDC461" s="39"/>
      <c r="LDD461" s="39"/>
      <c r="LDE461" s="39"/>
      <c r="LDF461" s="39"/>
      <c r="LDG461" s="39"/>
      <c r="LDH461" s="39"/>
      <c r="LDI461" s="39"/>
      <c r="LDJ461" s="39"/>
      <c r="LDK461" s="39"/>
      <c r="LDL461" s="39"/>
      <c r="LDM461" s="39"/>
      <c r="LDN461" s="39"/>
      <c r="LDO461" s="39"/>
      <c r="LDP461" s="39"/>
      <c r="LDQ461" s="39"/>
      <c r="LDR461" s="39"/>
      <c r="LDS461" s="39"/>
      <c r="LDT461" s="39"/>
      <c r="LDU461" s="39"/>
      <c r="LDV461" s="39"/>
      <c r="LDW461" s="39"/>
      <c r="LDX461" s="39"/>
      <c r="LDY461" s="39"/>
      <c r="LDZ461" s="39"/>
      <c r="LEA461" s="39"/>
      <c r="LEB461" s="39"/>
      <c r="LEC461" s="39"/>
      <c r="LED461" s="39"/>
      <c r="LEE461" s="39"/>
      <c r="LEF461" s="39"/>
      <c r="LEG461" s="39"/>
      <c r="LEH461" s="39"/>
      <c r="LEI461" s="39"/>
      <c r="LEJ461" s="39"/>
      <c r="LEK461" s="39"/>
      <c r="LEL461" s="39"/>
      <c r="LEM461" s="39"/>
      <c r="LEN461" s="39"/>
      <c r="LEO461" s="39"/>
      <c r="LEP461" s="39"/>
      <c r="LEQ461" s="39"/>
      <c r="LER461" s="39"/>
      <c r="LES461" s="39"/>
      <c r="LET461" s="39"/>
      <c r="LEU461" s="39"/>
      <c r="LEV461" s="39"/>
      <c r="LEW461" s="39"/>
      <c r="LEX461" s="39"/>
      <c r="LEY461" s="39"/>
      <c r="LEZ461" s="39"/>
      <c r="LFA461" s="39"/>
      <c r="LFB461" s="39"/>
      <c r="LFC461" s="39"/>
      <c r="LFD461" s="39"/>
      <c r="LFE461" s="39"/>
      <c r="LFF461" s="39"/>
      <c r="LFG461" s="39"/>
      <c r="LFH461" s="39"/>
      <c r="LFI461" s="39"/>
      <c r="LFJ461" s="39"/>
      <c r="LFK461" s="39"/>
      <c r="LFL461" s="39"/>
      <c r="LFM461" s="39"/>
      <c r="LFN461" s="39"/>
      <c r="LFO461" s="39"/>
      <c r="LFP461" s="39"/>
      <c r="LFQ461" s="39"/>
      <c r="LFR461" s="39"/>
      <c r="LFS461" s="39"/>
      <c r="LFT461" s="39"/>
      <c r="LFU461" s="39"/>
      <c r="LFV461" s="39"/>
      <c r="LFW461" s="39"/>
      <c r="LFX461" s="39"/>
      <c r="LFY461" s="39"/>
      <c r="LFZ461" s="39"/>
      <c r="LGA461" s="39"/>
      <c r="LGB461" s="39"/>
      <c r="LGC461" s="39"/>
      <c r="LGD461" s="39"/>
      <c r="LGE461" s="39"/>
      <c r="LGF461" s="39"/>
      <c r="LGG461" s="39"/>
      <c r="LGH461" s="39"/>
      <c r="LGI461" s="39"/>
      <c r="LGJ461" s="39"/>
      <c r="LGK461" s="39"/>
      <c r="LGL461" s="39"/>
      <c r="LGM461" s="39"/>
      <c r="LGN461" s="39"/>
      <c r="LGO461" s="39"/>
      <c r="LGP461" s="39"/>
      <c r="LGQ461" s="39"/>
      <c r="LGR461" s="39"/>
      <c r="LGS461" s="39"/>
      <c r="LGT461" s="39"/>
      <c r="LGU461" s="39"/>
      <c r="LGV461" s="39"/>
      <c r="LGW461" s="39"/>
      <c r="LGX461" s="39"/>
      <c r="LGY461" s="39"/>
      <c r="LGZ461" s="39"/>
      <c r="LHA461" s="39"/>
      <c r="LHB461" s="39"/>
      <c r="LHC461" s="39"/>
      <c r="LHD461" s="39"/>
      <c r="LHE461" s="39"/>
      <c r="LHF461" s="39"/>
      <c r="LHG461" s="39"/>
      <c r="LHH461" s="39"/>
      <c r="LHI461" s="39"/>
      <c r="LHJ461" s="39"/>
      <c r="LHK461" s="39"/>
      <c r="LHL461" s="39"/>
      <c r="LHM461" s="39"/>
      <c r="LHN461" s="39"/>
      <c r="LHO461" s="39"/>
      <c r="LHP461" s="39"/>
      <c r="LHQ461" s="39"/>
      <c r="LHR461" s="39"/>
      <c r="LHS461" s="39"/>
      <c r="LHT461" s="39"/>
      <c r="LHU461" s="39"/>
      <c r="LHV461" s="39"/>
      <c r="LHW461" s="39"/>
      <c r="LHX461" s="39"/>
      <c r="LHY461" s="39"/>
      <c r="LHZ461" s="39"/>
      <c r="LIA461" s="39"/>
      <c r="LIB461" s="39"/>
      <c r="LIC461" s="39"/>
      <c r="LID461" s="39"/>
      <c r="LIE461" s="39"/>
      <c r="LIF461" s="39"/>
      <c r="LIG461" s="39"/>
      <c r="LIH461" s="39"/>
      <c r="LII461" s="39"/>
      <c r="LIJ461" s="39"/>
      <c r="LIK461" s="39"/>
      <c r="LIL461" s="39"/>
      <c r="LIM461" s="39"/>
      <c r="LIN461" s="39"/>
      <c r="LIO461" s="39"/>
      <c r="LIP461" s="39"/>
      <c r="LIQ461" s="39"/>
      <c r="LIR461" s="39"/>
      <c r="LIS461" s="39"/>
      <c r="LIT461" s="39"/>
      <c r="LIU461" s="39"/>
      <c r="LIV461" s="39"/>
      <c r="LIW461" s="39"/>
      <c r="LIX461" s="39"/>
      <c r="LIY461" s="39"/>
      <c r="LIZ461" s="39"/>
      <c r="LJA461" s="39"/>
      <c r="LJB461" s="39"/>
      <c r="LJC461" s="39"/>
      <c r="LJD461" s="39"/>
      <c r="LJE461" s="39"/>
      <c r="LJF461" s="39"/>
      <c r="LJG461" s="39"/>
      <c r="LJH461" s="39"/>
      <c r="LJI461" s="39"/>
      <c r="LJJ461" s="39"/>
      <c r="LJK461" s="39"/>
      <c r="LJL461" s="39"/>
      <c r="LJM461" s="39"/>
      <c r="LJN461" s="39"/>
      <c r="LJO461" s="39"/>
      <c r="LJP461" s="39"/>
      <c r="LJQ461" s="39"/>
      <c r="LJR461" s="39"/>
      <c r="LJS461" s="39"/>
      <c r="LJT461" s="39"/>
      <c r="LJU461" s="39"/>
      <c r="LJV461" s="39"/>
      <c r="LJW461" s="39"/>
      <c r="LJX461" s="39"/>
      <c r="LJY461" s="39"/>
      <c r="LJZ461" s="39"/>
      <c r="LKA461" s="39"/>
      <c r="LKB461" s="39"/>
      <c r="LKC461" s="39"/>
      <c r="LKD461" s="39"/>
      <c r="LKE461" s="39"/>
      <c r="LKF461" s="39"/>
      <c r="LKG461" s="39"/>
      <c r="LKH461" s="39"/>
      <c r="LKI461" s="39"/>
      <c r="LKJ461" s="39"/>
      <c r="LKK461" s="39"/>
      <c r="LKL461" s="39"/>
      <c r="LKM461" s="39"/>
      <c r="LKN461" s="39"/>
      <c r="LKO461" s="39"/>
      <c r="LKP461" s="39"/>
      <c r="LKQ461" s="39"/>
      <c r="LKR461" s="39"/>
      <c r="LKS461" s="39"/>
      <c r="LKT461" s="39"/>
      <c r="LKU461" s="39"/>
      <c r="LKV461" s="39"/>
      <c r="LKW461" s="39"/>
      <c r="LKX461" s="39"/>
      <c r="LKY461" s="39"/>
      <c r="LKZ461" s="39"/>
      <c r="LLA461" s="39"/>
      <c r="LLB461" s="39"/>
      <c r="LLC461" s="39"/>
      <c r="LLD461" s="39"/>
      <c r="LLE461" s="39"/>
      <c r="LLF461" s="39"/>
      <c r="LLG461" s="39"/>
      <c r="LLH461" s="39"/>
      <c r="LLI461" s="39"/>
      <c r="LLJ461" s="39"/>
      <c r="LLK461" s="39"/>
      <c r="LLL461" s="39"/>
      <c r="LLM461" s="39"/>
      <c r="LLN461" s="39"/>
      <c r="LLO461" s="39"/>
      <c r="LLP461" s="39"/>
      <c r="LLQ461" s="39"/>
      <c r="LLR461" s="39"/>
      <c r="LLS461" s="39"/>
      <c r="LLT461" s="39"/>
      <c r="LLU461" s="39"/>
      <c r="LLV461" s="39"/>
      <c r="LLW461" s="39"/>
      <c r="LLX461" s="39"/>
      <c r="LLY461" s="39"/>
      <c r="LLZ461" s="39"/>
      <c r="LMA461" s="39"/>
      <c r="LMB461" s="39"/>
      <c r="LMC461" s="39"/>
      <c r="LMD461" s="39"/>
      <c r="LME461" s="39"/>
      <c r="LMF461" s="39"/>
      <c r="LMG461" s="39"/>
      <c r="LMH461" s="39"/>
      <c r="LMI461" s="39"/>
      <c r="LMJ461" s="39"/>
      <c r="LMK461" s="39"/>
      <c r="LML461" s="39"/>
      <c r="LMM461" s="39"/>
      <c r="LMN461" s="39"/>
      <c r="LMO461" s="39"/>
      <c r="LMP461" s="39"/>
      <c r="LMQ461" s="39"/>
      <c r="LMR461" s="39"/>
      <c r="LMS461" s="39"/>
      <c r="LMT461" s="39"/>
      <c r="LMU461" s="39"/>
      <c r="LMV461" s="39"/>
      <c r="LMW461" s="39"/>
      <c r="LMX461" s="39"/>
      <c r="LMY461" s="39"/>
      <c r="LMZ461" s="39"/>
      <c r="LNA461" s="39"/>
      <c r="LNB461" s="39"/>
      <c r="LNC461" s="39"/>
      <c r="LND461" s="39"/>
      <c r="LNE461" s="39"/>
      <c r="LNF461" s="39"/>
      <c r="LNG461" s="39"/>
      <c r="LNH461" s="39"/>
      <c r="LNI461" s="39"/>
      <c r="LNJ461" s="39"/>
      <c r="LNK461" s="39"/>
      <c r="LNL461" s="39"/>
      <c r="LNM461" s="39"/>
      <c r="LNN461" s="39"/>
      <c r="LNO461" s="39"/>
      <c r="LNP461" s="39"/>
      <c r="LNQ461" s="39"/>
      <c r="LNR461" s="39"/>
      <c r="LNS461" s="39"/>
      <c r="LNT461" s="39"/>
      <c r="LNU461" s="39"/>
      <c r="LNV461" s="39"/>
      <c r="LNW461" s="39"/>
      <c r="LNX461" s="39"/>
      <c r="LNY461" s="39"/>
      <c r="LNZ461" s="39"/>
      <c r="LOA461" s="39"/>
      <c r="LOB461" s="39"/>
      <c r="LOC461" s="39"/>
      <c r="LOD461" s="39"/>
      <c r="LOE461" s="39"/>
      <c r="LOF461" s="39"/>
      <c r="LOG461" s="39"/>
      <c r="LOH461" s="39"/>
      <c r="LOI461" s="39"/>
      <c r="LOJ461" s="39"/>
      <c r="LOK461" s="39"/>
      <c r="LOL461" s="39"/>
      <c r="LOM461" s="39"/>
      <c r="LON461" s="39"/>
      <c r="LOO461" s="39"/>
      <c r="LOP461" s="39"/>
      <c r="LOQ461" s="39"/>
      <c r="LOR461" s="39"/>
      <c r="LOS461" s="39"/>
      <c r="LOT461" s="39"/>
      <c r="LOU461" s="39"/>
      <c r="LOV461" s="39"/>
      <c r="LOW461" s="39"/>
      <c r="LOX461" s="39"/>
      <c r="LOY461" s="39"/>
      <c r="LOZ461" s="39"/>
      <c r="LPA461" s="39"/>
      <c r="LPB461" s="39"/>
      <c r="LPC461" s="39"/>
      <c r="LPD461" s="39"/>
      <c r="LPE461" s="39"/>
      <c r="LPF461" s="39"/>
      <c r="LPG461" s="39"/>
      <c r="LPH461" s="39"/>
      <c r="LPI461" s="39"/>
      <c r="LPJ461" s="39"/>
      <c r="LPK461" s="39"/>
      <c r="LPL461" s="39"/>
      <c r="LPM461" s="39"/>
      <c r="LPN461" s="39"/>
      <c r="LPO461" s="39"/>
      <c r="LPP461" s="39"/>
      <c r="LPQ461" s="39"/>
      <c r="LPR461" s="39"/>
      <c r="LPS461" s="39"/>
      <c r="LPT461" s="39"/>
      <c r="LPU461" s="39"/>
      <c r="LPV461" s="39"/>
      <c r="LPW461" s="39"/>
      <c r="LPX461" s="39"/>
      <c r="LPY461" s="39"/>
      <c r="LPZ461" s="39"/>
      <c r="LQA461" s="39"/>
      <c r="LQB461" s="39"/>
      <c r="LQC461" s="39"/>
      <c r="LQD461" s="39"/>
      <c r="LQE461" s="39"/>
      <c r="LQF461" s="39"/>
      <c r="LQG461" s="39"/>
      <c r="LQH461" s="39"/>
      <c r="LQI461" s="39"/>
      <c r="LQJ461" s="39"/>
      <c r="LQK461" s="39"/>
      <c r="LQL461" s="39"/>
      <c r="LQM461" s="39"/>
      <c r="LQN461" s="39"/>
      <c r="LQO461" s="39"/>
      <c r="LQP461" s="39"/>
      <c r="LQQ461" s="39"/>
      <c r="LQR461" s="39"/>
      <c r="LQS461" s="39"/>
      <c r="LQT461" s="39"/>
      <c r="LQU461" s="39"/>
      <c r="LQV461" s="39"/>
      <c r="LQW461" s="39"/>
      <c r="LQX461" s="39"/>
      <c r="LQY461" s="39"/>
      <c r="LQZ461" s="39"/>
      <c r="LRA461" s="39"/>
      <c r="LRB461" s="39"/>
      <c r="LRC461" s="39"/>
      <c r="LRD461" s="39"/>
      <c r="LRE461" s="39"/>
      <c r="LRF461" s="39"/>
      <c r="LRG461" s="39"/>
      <c r="LRH461" s="39"/>
      <c r="LRI461" s="39"/>
      <c r="LRJ461" s="39"/>
      <c r="LRK461" s="39"/>
      <c r="LRL461" s="39"/>
      <c r="LRM461" s="39"/>
      <c r="LRN461" s="39"/>
      <c r="LRO461" s="39"/>
      <c r="LRP461" s="39"/>
      <c r="LRQ461" s="39"/>
      <c r="LRR461" s="39"/>
      <c r="LRS461" s="39"/>
      <c r="LRT461" s="39"/>
      <c r="LRU461" s="39"/>
      <c r="LRV461" s="39"/>
      <c r="LRW461" s="39"/>
      <c r="LRX461" s="39"/>
      <c r="LRY461" s="39"/>
      <c r="LRZ461" s="39"/>
      <c r="LSA461" s="39"/>
      <c r="LSB461" s="39"/>
      <c r="LSC461" s="39"/>
      <c r="LSD461" s="39"/>
      <c r="LSE461" s="39"/>
      <c r="LSF461" s="39"/>
      <c r="LSG461" s="39"/>
      <c r="LSH461" s="39"/>
      <c r="LSI461" s="39"/>
      <c r="LSJ461" s="39"/>
      <c r="LSK461" s="39"/>
      <c r="LSL461" s="39"/>
      <c r="LSM461" s="39"/>
      <c r="LSN461" s="39"/>
      <c r="LSO461" s="39"/>
      <c r="LSP461" s="39"/>
      <c r="LSQ461" s="39"/>
      <c r="LSR461" s="39"/>
      <c r="LSS461" s="39"/>
      <c r="LST461" s="39"/>
      <c r="LSU461" s="39"/>
      <c r="LSV461" s="39"/>
      <c r="LSW461" s="39"/>
      <c r="LSX461" s="39"/>
      <c r="LSY461" s="39"/>
      <c r="LSZ461" s="39"/>
      <c r="LTA461" s="39"/>
      <c r="LTB461" s="39"/>
      <c r="LTC461" s="39"/>
      <c r="LTD461" s="39"/>
      <c r="LTE461" s="39"/>
      <c r="LTF461" s="39"/>
      <c r="LTG461" s="39"/>
      <c r="LTH461" s="39"/>
      <c r="LTI461" s="39"/>
      <c r="LTJ461" s="39"/>
      <c r="LTK461" s="39"/>
      <c r="LTL461" s="39"/>
      <c r="LTM461" s="39"/>
      <c r="LTN461" s="39"/>
      <c r="LTO461" s="39"/>
      <c r="LTP461" s="39"/>
      <c r="LTQ461" s="39"/>
      <c r="LTR461" s="39"/>
      <c r="LTS461" s="39"/>
      <c r="LTT461" s="39"/>
      <c r="LTU461" s="39"/>
      <c r="LTV461" s="39"/>
      <c r="LTW461" s="39"/>
      <c r="LTX461" s="39"/>
      <c r="LTY461" s="39"/>
      <c r="LTZ461" s="39"/>
      <c r="LUA461" s="39"/>
      <c r="LUB461" s="39"/>
      <c r="LUC461" s="39"/>
      <c r="LUD461" s="39"/>
      <c r="LUE461" s="39"/>
      <c r="LUF461" s="39"/>
      <c r="LUG461" s="39"/>
      <c r="LUH461" s="39"/>
      <c r="LUI461" s="39"/>
      <c r="LUJ461" s="39"/>
      <c r="LUK461" s="39"/>
      <c r="LUL461" s="39"/>
      <c r="LUM461" s="39"/>
      <c r="LUN461" s="39"/>
      <c r="LUO461" s="39"/>
      <c r="LUP461" s="39"/>
      <c r="LUQ461" s="39"/>
      <c r="LUR461" s="39"/>
      <c r="LUS461" s="39"/>
      <c r="LUT461" s="39"/>
      <c r="LUU461" s="39"/>
      <c r="LUV461" s="39"/>
      <c r="LUW461" s="39"/>
      <c r="LUX461" s="39"/>
      <c r="LUY461" s="39"/>
      <c r="LUZ461" s="39"/>
      <c r="LVA461" s="39"/>
      <c r="LVB461" s="39"/>
      <c r="LVC461" s="39"/>
      <c r="LVD461" s="39"/>
      <c r="LVE461" s="39"/>
      <c r="LVF461" s="39"/>
      <c r="LVG461" s="39"/>
      <c r="LVH461" s="39"/>
      <c r="LVI461" s="39"/>
      <c r="LVJ461" s="39"/>
      <c r="LVK461" s="39"/>
      <c r="LVL461" s="39"/>
      <c r="LVM461" s="39"/>
      <c r="LVN461" s="39"/>
      <c r="LVO461" s="39"/>
      <c r="LVP461" s="39"/>
      <c r="LVQ461" s="39"/>
      <c r="LVR461" s="39"/>
      <c r="LVS461" s="39"/>
      <c r="LVT461" s="39"/>
      <c r="LVU461" s="39"/>
      <c r="LVV461" s="39"/>
      <c r="LVW461" s="39"/>
      <c r="LVX461" s="39"/>
      <c r="LVY461" s="39"/>
      <c r="LVZ461" s="39"/>
      <c r="LWA461" s="39"/>
      <c r="LWB461" s="39"/>
      <c r="LWC461" s="39"/>
      <c r="LWD461" s="39"/>
      <c r="LWE461" s="39"/>
      <c r="LWF461" s="39"/>
      <c r="LWG461" s="39"/>
      <c r="LWH461" s="39"/>
      <c r="LWI461" s="39"/>
      <c r="LWJ461" s="39"/>
      <c r="LWK461" s="39"/>
      <c r="LWL461" s="39"/>
      <c r="LWM461" s="39"/>
      <c r="LWN461" s="39"/>
      <c r="LWO461" s="39"/>
      <c r="LWP461" s="39"/>
      <c r="LWQ461" s="39"/>
      <c r="LWR461" s="39"/>
      <c r="LWS461" s="39"/>
      <c r="LWT461" s="39"/>
      <c r="LWU461" s="39"/>
      <c r="LWV461" s="39"/>
      <c r="LWW461" s="39"/>
      <c r="LWX461" s="39"/>
      <c r="LWY461" s="39"/>
      <c r="LWZ461" s="39"/>
      <c r="LXA461" s="39"/>
      <c r="LXB461" s="39"/>
      <c r="LXC461" s="39"/>
      <c r="LXD461" s="39"/>
      <c r="LXE461" s="39"/>
      <c r="LXF461" s="39"/>
      <c r="LXG461" s="39"/>
      <c r="LXH461" s="39"/>
      <c r="LXI461" s="39"/>
      <c r="LXJ461" s="39"/>
      <c r="LXK461" s="39"/>
      <c r="LXL461" s="39"/>
      <c r="LXM461" s="39"/>
      <c r="LXN461" s="39"/>
      <c r="LXO461" s="39"/>
      <c r="LXP461" s="39"/>
      <c r="LXQ461" s="39"/>
      <c r="LXR461" s="39"/>
      <c r="LXS461" s="39"/>
      <c r="LXT461" s="39"/>
      <c r="LXU461" s="39"/>
      <c r="LXV461" s="39"/>
      <c r="LXW461" s="39"/>
      <c r="LXX461" s="39"/>
      <c r="LXY461" s="39"/>
      <c r="LXZ461" s="39"/>
      <c r="LYA461" s="39"/>
      <c r="LYB461" s="39"/>
      <c r="LYC461" s="39"/>
      <c r="LYD461" s="39"/>
      <c r="LYE461" s="39"/>
      <c r="LYF461" s="39"/>
      <c r="LYG461" s="39"/>
      <c r="LYH461" s="39"/>
      <c r="LYI461" s="39"/>
      <c r="LYJ461" s="39"/>
      <c r="LYK461" s="39"/>
      <c r="LYL461" s="39"/>
      <c r="LYM461" s="39"/>
      <c r="LYN461" s="39"/>
      <c r="LYO461" s="39"/>
      <c r="LYP461" s="39"/>
      <c r="LYQ461" s="39"/>
      <c r="LYR461" s="39"/>
      <c r="LYS461" s="39"/>
      <c r="LYT461" s="39"/>
      <c r="LYU461" s="39"/>
      <c r="LYV461" s="39"/>
      <c r="LYW461" s="39"/>
      <c r="LYX461" s="39"/>
      <c r="LYY461" s="39"/>
      <c r="LYZ461" s="39"/>
      <c r="LZA461" s="39"/>
      <c r="LZB461" s="39"/>
      <c r="LZC461" s="39"/>
      <c r="LZD461" s="39"/>
      <c r="LZE461" s="39"/>
      <c r="LZF461" s="39"/>
      <c r="LZG461" s="39"/>
      <c r="LZH461" s="39"/>
      <c r="LZI461" s="39"/>
      <c r="LZJ461" s="39"/>
      <c r="LZK461" s="39"/>
      <c r="LZL461" s="39"/>
      <c r="LZM461" s="39"/>
      <c r="LZN461" s="39"/>
      <c r="LZO461" s="39"/>
      <c r="LZP461" s="39"/>
      <c r="LZQ461" s="39"/>
      <c r="LZR461" s="39"/>
      <c r="LZS461" s="39"/>
      <c r="LZT461" s="39"/>
      <c r="LZU461" s="39"/>
      <c r="LZV461" s="39"/>
      <c r="LZW461" s="39"/>
      <c r="LZX461" s="39"/>
      <c r="LZY461" s="39"/>
      <c r="LZZ461" s="39"/>
      <c r="MAA461" s="39"/>
      <c r="MAB461" s="39"/>
      <c r="MAC461" s="39"/>
      <c r="MAD461" s="39"/>
      <c r="MAE461" s="39"/>
      <c r="MAF461" s="39"/>
      <c r="MAG461" s="39"/>
      <c r="MAH461" s="39"/>
      <c r="MAI461" s="39"/>
      <c r="MAJ461" s="39"/>
      <c r="MAK461" s="39"/>
      <c r="MAL461" s="39"/>
      <c r="MAM461" s="39"/>
      <c r="MAN461" s="39"/>
      <c r="MAO461" s="39"/>
      <c r="MAP461" s="39"/>
      <c r="MAQ461" s="39"/>
      <c r="MAR461" s="39"/>
      <c r="MAS461" s="39"/>
      <c r="MAT461" s="39"/>
      <c r="MAU461" s="39"/>
      <c r="MAV461" s="39"/>
      <c r="MAW461" s="39"/>
      <c r="MAX461" s="39"/>
      <c r="MAY461" s="39"/>
      <c r="MAZ461" s="39"/>
      <c r="MBA461" s="39"/>
      <c r="MBB461" s="39"/>
      <c r="MBC461" s="39"/>
      <c r="MBD461" s="39"/>
      <c r="MBE461" s="39"/>
      <c r="MBF461" s="39"/>
      <c r="MBG461" s="39"/>
      <c r="MBH461" s="39"/>
      <c r="MBI461" s="39"/>
      <c r="MBJ461" s="39"/>
      <c r="MBK461" s="39"/>
      <c r="MBL461" s="39"/>
      <c r="MBM461" s="39"/>
      <c r="MBN461" s="39"/>
      <c r="MBO461" s="39"/>
      <c r="MBP461" s="39"/>
      <c r="MBQ461" s="39"/>
      <c r="MBR461" s="39"/>
      <c r="MBS461" s="39"/>
      <c r="MBT461" s="39"/>
      <c r="MBU461" s="39"/>
      <c r="MBV461" s="39"/>
      <c r="MBW461" s="39"/>
      <c r="MBX461" s="39"/>
      <c r="MBY461" s="39"/>
      <c r="MBZ461" s="39"/>
      <c r="MCA461" s="39"/>
      <c r="MCB461" s="39"/>
      <c r="MCC461" s="39"/>
      <c r="MCD461" s="39"/>
      <c r="MCE461" s="39"/>
      <c r="MCF461" s="39"/>
      <c r="MCG461" s="39"/>
      <c r="MCH461" s="39"/>
      <c r="MCI461" s="39"/>
      <c r="MCJ461" s="39"/>
      <c r="MCK461" s="39"/>
      <c r="MCL461" s="39"/>
      <c r="MCM461" s="39"/>
      <c r="MCN461" s="39"/>
      <c r="MCO461" s="39"/>
      <c r="MCP461" s="39"/>
      <c r="MCQ461" s="39"/>
      <c r="MCR461" s="39"/>
      <c r="MCS461" s="39"/>
      <c r="MCT461" s="39"/>
      <c r="MCU461" s="39"/>
      <c r="MCV461" s="39"/>
      <c r="MCW461" s="39"/>
      <c r="MCX461" s="39"/>
      <c r="MCY461" s="39"/>
      <c r="MCZ461" s="39"/>
      <c r="MDA461" s="39"/>
      <c r="MDB461" s="39"/>
      <c r="MDC461" s="39"/>
      <c r="MDD461" s="39"/>
      <c r="MDE461" s="39"/>
      <c r="MDF461" s="39"/>
      <c r="MDG461" s="39"/>
      <c r="MDH461" s="39"/>
      <c r="MDI461" s="39"/>
      <c r="MDJ461" s="39"/>
      <c r="MDK461" s="39"/>
      <c r="MDL461" s="39"/>
      <c r="MDM461" s="39"/>
      <c r="MDN461" s="39"/>
      <c r="MDO461" s="39"/>
      <c r="MDP461" s="39"/>
      <c r="MDQ461" s="39"/>
      <c r="MDR461" s="39"/>
      <c r="MDS461" s="39"/>
      <c r="MDT461" s="39"/>
      <c r="MDU461" s="39"/>
      <c r="MDV461" s="39"/>
      <c r="MDW461" s="39"/>
      <c r="MDX461" s="39"/>
      <c r="MDY461" s="39"/>
      <c r="MDZ461" s="39"/>
      <c r="MEA461" s="39"/>
      <c r="MEB461" s="39"/>
      <c r="MEC461" s="39"/>
      <c r="MED461" s="39"/>
      <c r="MEE461" s="39"/>
      <c r="MEF461" s="39"/>
      <c r="MEG461" s="39"/>
      <c r="MEH461" s="39"/>
      <c r="MEI461" s="39"/>
      <c r="MEJ461" s="39"/>
      <c r="MEK461" s="39"/>
      <c r="MEL461" s="39"/>
      <c r="MEM461" s="39"/>
      <c r="MEN461" s="39"/>
      <c r="MEO461" s="39"/>
      <c r="MEP461" s="39"/>
      <c r="MEQ461" s="39"/>
      <c r="MER461" s="39"/>
      <c r="MES461" s="39"/>
      <c r="MET461" s="39"/>
      <c r="MEU461" s="39"/>
      <c r="MEV461" s="39"/>
      <c r="MEW461" s="39"/>
      <c r="MEX461" s="39"/>
      <c r="MEY461" s="39"/>
      <c r="MEZ461" s="39"/>
      <c r="MFA461" s="39"/>
      <c r="MFB461" s="39"/>
      <c r="MFC461" s="39"/>
      <c r="MFD461" s="39"/>
      <c r="MFE461" s="39"/>
      <c r="MFF461" s="39"/>
      <c r="MFG461" s="39"/>
      <c r="MFH461" s="39"/>
      <c r="MFI461" s="39"/>
      <c r="MFJ461" s="39"/>
      <c r="MFK461" s="39"/>
      <c r="MFL461" s="39"/>
      <c r="MFM461" s="39"/>
      <c r="MFN461" s="39"/>
      <c r="MFO461" s="39"/>
      <c r="MFP461" s="39"/>
      <c r="MFQ461" s="39"/>
      <c r="MFR461" s="39"/>
      <c r="MFS461" s="39"/>
      <c r="MFT461" s="39"/>
      <c r="MFU461" s="39"/>
      <c r="MFV461" s="39"/>
      <c r="MFW461" s="39"/>
      <c r="MFX461" s="39"/>
      <c r="MFY461" s="39"/>
      <c r="MFZ461" s="39"/>
      <c r="MGA461" s="39"/>
      <c r="MGB461" s="39"/>
      <c r="MGC461" s="39"/>
      <c r="MGD461" s="39"/>
      <c r="MGE461" s="39"/>
      <c r="MGF461" s="39"/>
      <c r="MGG461" s="39"/>
      <c r="MGH461" s="39"/>
      <c r="MGI461" s="39"/>
      <c r="MGJ461" s="39"/>
      <c r="MGK461" s="39"/>
      <c r="MGL461" s="39"/>
      <c r="MGM461" s="39"/>
      <c r="MGN461" s="39"/>
      <c r="MGO461" s="39"/>
      <c r="MGP461" s="39"/>
      <c r="MGQ461" s="39"/>
      <c r="MGR461" s="39"/>
      <c r="MGS461" s="39"/>
      <c r="MGT461" s="39"/>
      <c r="MGU461" s="39"/>
      <c r="MGV461" s="39"/>
      <c r="MGW461" s="39"/>
      <c r="MGX461" s="39"/>
      <c r="MGY461" s="39"/>
      <c r="MGZ461" s="39"/>
      <c r="MHA461" s="39"/>
      <c r="MHB461" s="39"/>
      <c r="MHC461" s="39"/>
      <c r="MHD461" s="39"/>
      <c r="MHE461" s="39"/>
      <c r="MHF461" s="39"/>
      <c r="MHG461" s="39"/>
      <c r="MHH461" s="39"/>
      <c r="MHI461" s="39"/>
      <c r="MHJ461" s="39"/>
      <c r="MHK461" s="39"/>
      <c r="MHL461" s="39"/>
      <c r="MHM461" s="39"/>
      <c r="MHN461" s="39"/>
      <c r="MHO461" s="39"/>
      <c r="MHP461" s="39"/>
      <c r="MHQ461" s="39"/>
      <c r="MHR461" s="39"/>
      <c r="MHS461" s="39"/>
      <c r="MHT461" s="39"/>
      <c r="MHU461" s="39"/>
      <c r="MHV461" s="39"/>
      <c r="MHW461" s="39"/>
      <c r="MHX461" s="39"/>
      <c r="MHY461" s="39"/>
      <c r="MHZ461" s="39"/>
      <c r="MIA461" s="39"/>
      <c r="MIB461" s="39"/>
      <c r="MIC461" s="39"/>
      <c r="MID461" s="39"/>
      <c r="MIE461" s="39"/>
      <c r="MIF461" s="39"/>
      <c r="MIG461" s="39"/>
      <c r="MIH461" s="39"/>
      <c r="MII461" s="39"/>
      <c r="MIJ461" s="39"/>
      <c r="MIK461" s="39"/>
      <c r="MIL461" s="39"/>
      <c r="MIM461" s="39"/>
      <c r="MIN461" s="39"/>
      <c r="MIO461" s="39"/>
      <c r="MIP461" s="39"/>
      <c r="MIQ461" s="39"/>
      <c r="MIR461" s="39"/>
      <c r="MIS461" s="39"/>
      <c r="MIT461" s="39"/>
      <c r="MIU461" s="39"/>
      <c r="MIV461" s="39"/>
      <c r="MIW461" s="39"/>
      <c r="MIX461" s="39"/>
      <c r="MIY461" s="39"/>
      <c r="MIZ461" s="39"/>
      <c r="MJA461" s="39"/>
      <c r="MJB461" s="39"/>
      <c r="MJC461" s="39"/>
      <c r="MJD461" s="39"/>
      <c r="MJE461" s="39"/>
      <c r="MJF461" s="39"/>
      <c r="MJG461" s="39"/>
      <c r="MJH461" s="39"/>
      <c r="MJI461" s="39"/>
      <c r="MJJ461" s="39"/>
      <c r="MJK461" s="39"/>
      <c r="MJL461" s="39"/>
      <c r="MJM461" s="39"/>
      <c r="MJN461" s="39"/>
      <c r="MJO461" s="39"/>
      <c r="MJP461" s="39"/>
      <c r="MJQ461" s="39"/>
      <c r="MJR461" s="39"/>
      <c r="MJS461" s="39"/>
      <c r="MJT461" s="39"/>
      <c r="MJU461" s="39"/>
      <c r="MJV461" s="39"/>
      <c r="MJW461" s="39"/>
      <c r="MJX461" s="39"/>
      <c r="MJY461" s="39"/>
      <c r="MJZ461" s="39"/>
      <c r="MKA461" s="39"/>
      <c r="MKB461" s="39"/>
      <c r="MKC461" s="39"/>
      <c r="MKD461" s="39"/>
      <c r="MKE461" s="39"/>
      <c r="MKF461" s="39"/>
      <c r="MKG461" s="39"/>
      <c r="MKH461" s="39"/>
      <c r="MKI461" s="39"/>
      <c r="MKJ461" s="39"/>
      <c r="MKK461" s="39"/>
      <c r="MKL461" s="39"/>
      <c r="MKM461" s="39"/>
      <c r="MKN461" s="39"/>
      <c r="MKO461" s="39"/>
      <c r="MKP461" s="39"/>
      <c r="MKQ461" s="39"/>
      <c r="MKR461" s="39"/>
      <c r="MKS461" s="39"/>
      <c r="MKT461" s="39"/>
      <c r="MKU461" s="39"/>
      <c r="MKV461" s="39"/>
      <c r="MKW461" s="39"/>
      <c r="MKX461" s="39"/>
      <c r="MKY461" s="39"/>
      <c r="MKZ461" s="39"/>
      <c r="MLA461" s="39"/>
      <c r="MLB461" s="39"/>
      <c r="MLC461" s="39"/>
      <c r="MLD461" s="39"/>
      <c r="MLE461" s="39"/>
      <c r="MLF461" s="39"/>
      <c r="MLG461" s="39"/>
      <c r="MLH461" s="39"/>
      <c r="MLI461" s="39"/>
      <c r="MLJ461" s="39"/>
      <c r="MLK461" s="39"/>
      <c r="MLL461" s="39"/>
      <c r="MLM461" s="39"/>
      <c r="MLN461" s="39"/>
      <c r="MLO461" s="39"/>
      <c r="MLP461" s="39"/>
      <c r="MLQ461" s="39"/>
      <c r="MLR461" s="39"/>
      <c r="MLS461" s="39"/>
      <c r="MLT461" s="39"/>
      <c r="MLU461" s="39"/>
      <c r="MLV461" s="39"/>
      <c r="MLW461" s="39"/>
      <c r="MLX461" s="39"/>
      <c r="MLY461" s="39"/>
      <c r="MLZ461" s="39"/>
      <c r="MMA461" s="39"/>
      <c r="MMB461" s="39"/>
      <c r="MMC461" s="39"/>
      <c r="MMD461" s="39"/>
      <c r="MME461" s="39"/>
      <c r="MMF461" s="39"/>
      <c r="MMG461" s="39"/>
      <c r="MMH461" s="39"/>
      <c r="MMI461" s="39"/>
      <c r="MMJ461" s="39"/>
      <c r="MMK461" s="39"/>
      <c r="MML461" s="39"/>
      <c r="MMM461" s="39"/>
      <c r="MMN461" s="39"/>
      <c r="MMO461" s="39"/>
      <c r="MMP461" s="39"/>
      <c r="MMQ461" s="39"/>
      <c r="MMR461" s="39"/>
      <c r="MMS461" s="39"/>
      <c r="MMT461" s="39"/>
      <c r="MMU461" s="39"/>
      <c r="MMV461" s="39"/>
      <c r="MMW461" s="39"/>
      <c r="MMX461" s="39"/>
      <c r="MMY461" s="39"/>
      <c r="MMZ461" s="39"/>
      <c r="MNA461" s="39"/>
      <c r="MNB461" s="39"/>
      <c r="MNC461" s="39"/>
      <c r="MND461" s="39"/>
      <c r="MNE461" s="39"/>
      <c r="MNF461" s="39"/>
      <c r="MNG461" s="39"/>
      <c r="MNH461" s="39"/>
      <c r="MNI461" s="39"/>
      <c r="MNJ461" s="39"/>
      <c r="MNK461" s="39"/>
      <c r="MNL461" s="39"/>
      <c r="MNM461" s="39"/>
      <c r="MNN461" s="39"/>
      <c r="MNO461" s="39"/>
      <c r="MNP461" s="39"/>
      <c r="MNQ461" s="39"/>
      <c r="MNR461" s="39"/>
      <c r="MNS461" s="39"/>
      <c r="MNT461" s="39"/>
      <c r="MNU461" s="39"/>
      <c r="MNV461" s="39"/>
      <c r="MNW461" s="39"/>
      <c r="MNX461" s="39"/>
      <c r="MNY461" s="39"/>
      <c r="MNZ461" s="39"/>
      <c r="MOA461" s="39"/>
      <c r="MOB461" s="39"/>
      <c r="MOC461" s="39"/>
      <c r="MOD461" s="39"/>
      <c r="MOE461" s="39"/>
      <c r="MOF461" s="39"/>
      <c r="MOG461" s="39"/>
      <c r="MOH461" s="39"/>
      <c r="MOI461" s="39"/>
      <c r="MOJ461" s="39"/>
      <c r="MOK461" s="39"/>
      <c r="MOL461" s="39"/>
      <c r="MOM461" s="39"/>
      <c r="MON461" s="39"/>
      <c r="MOO461" s="39"/>
      <c r="MOP461" s="39"/>
      <c r="MOQ461" s="39"/>
      <c r="MOR461" s="39"/>
      <c r="MOS461" s="39"/>
      <c r="MOT461" s="39"/>
      <c r="MOU461" s="39"/>
      <c r="MOV461" s="39"/>
      <c r="MOW461" s="39"/>
      <c r="MOX461" s="39"/>
      <c r="MOY461" s="39"/>
      <c r="MOZ461" s="39"/>
      <c r="MPA461" s="39"/>
      <c r="MPB461" s="39"/>
      <c r="MPC461" s="39"/>
      <c r="MPD461" s="39"/>
      <c r="MPE461" s="39"/>
      <c r="MPF461" s="39"/>
      <c r="MPG461" s="39"/>
      <c r="MPH461" s="39"/>
      <c r="MPI461" s="39"/>
      <c r="MPJ461" s="39"/>
      <c r="MPK461" s="39"/>
      <c r="MPL461" s="39"/>
      <c r="MPM461" s="39"/>
      <c r="MPN461" s="39"/>
      <c r="MPO461" s="39"/>
      <c r="MPP461" s="39"/>
      <c r="MPQ461" s="39"/>
      <c r="MPR461" s="39"/>
      <c r="MPS461" s="39"/>
      <c r="MPT461" s="39"/>
      <c r="MPU461" s="39"/>
      <c r="MPV461" s="39"/>
      <c r="MPW461" s="39"/>
      <c r="MPX461" s="39"/>
      <c r="MPY461" s="39"/>
      <c r="MPZ461" s="39"/>
      <c r="MQA461" s="39"/>
      <c r="MQB461" s="39"/>
      <c r="MQC461" s="39"/>
      <c r="MQD461" s="39"/>
      <c r="MQE461" s="39"/>
      <c r="MQF461" s="39"/>
      <c r="MQG461" s="39"/>
      <c r="MQH461" s="39"/>
      <c r="MQI461" s="39"/>
      <c r="MQJ461" s="39"/>
      <c r="MQK461" s="39"/>
      <c r="MQL461" s="39"/>
      <c r="MQM461" s="39"/>
      <c r="MQN461" s="39"/>
      <c r="MQO461" s="39"/>
      <c r="MQP461" s="39"/>
      <c r="MQQ461" s="39"/>
      <c r="MQR461" s="39"/>
      <c r="MQS461" s="39"/>
      <c r="MQT461" s="39"/>
      <c r="MQU461" s="39"/>
      <c r="MQV461" s="39"/>
      <c r="MQW461" s="39"/>
      <c r="MQX461" s="39"/>
      <c r="MQY461" s="39"/>
      <c r="MQZ461" s="39"/>
      <c r="MRA461" s="39"/>
      <c r="MRB461" s="39"/>
      <c r="MRC461" s="39"/>
      <c r="MRD461" s="39"/>
      <c r="MRE461" s="39"/>
      <c r="MRF461" s="39"/>
      <c r="MRG461" s="39"/>
      <c r="MRH461" s="39"/>
      <c r="MRI461" s="39"/>
      <c r="MRJ461" s="39"/>
      <c r="MRK461" s="39"/>
      <c r="MRL461" s="39"/>
      <c r="MRM461" s="39"/>
      <c r="MRN461" s="39"/>
      <c r="MRO461" s="39"/>
      <c r="MRP461" s="39"/>
      <c r="MRQ461" s="39"/>
      <c r="MRR461" s="39"/>
      <c r="MRS461" s="39"/>
      <c r="MRT461" s="39"/>
      <c r="MRU461" s="39"/>
      <c r="MRV461" s="39"/>
      <c r="MRW461" s="39"/>
      <c r="MRX461" s="39"/>
      <c r="MRY461" s="39"/>
      <c r="MRZ461" s="39"/>
      <c r="MSA461" s="39"/>
      <c r="MSB461" s="39"/>
      <c r="MSC461" s="39"/>
      <c r="MSD461" s="39"/>
      <c r="MSE461" s="39"/>
      <c r="MSF461" s="39"/>
      <c r="MSG461" s="39"/>
      <c r="MSH461" s="39"/>
      <c r="MSI461" s="39"/>
      <c r="MSJ461" s="39"/>
      <c r="MSK461" s="39"/>
      <c r="MSL461" s="39"/>
      <c r="MSM461" s="39"/>
      <c r="MSN461" s="39"/>
      <c r="MSO461" s="39"/>
      <c r="MSP461" s="39"/>
      <c r="MSQ461" s="39"/>
      <c r="MSR461" s="39"/>
      <c r="MSS461" s="39"/>
      <c r="MST461" s="39"/>
      <c r="MSU461" s="39"/>
      <c r="MSV461" s="39"/>
      <c r="MSW461" s="39"/>
      <c r="MSX461" s="39"/>
      <c r="MSY461" s="39"/>
      <c r="MSZ461" s="39"/>
      <c r="MTA461" s="39"/>
      <c r="MTB461" s="39"/>
      <c r="MTC461" s="39"/>
      <c r="MTD461" s="39"/>
      <c r="MTE461" s="39"/>
      <c r="MTF461" s="39"/>
      <c r="MTG461" s="39"/>
      <c r="MTH461" s="39"/>
      <c r="MTI461" s="39"/>
      <c r="MTJ461" s="39"/>
      <c r="MTK461" s="39"/>
      <c r="MTL461" s="39"/>
      <c r="MTM461" s="39"/>
      <c r="MTN461" s="39"/>
      <c r="MTO461" s="39"/>
      <c r="MTP461" s="39"/>
      <c r="MTQ461" s="39"/>
      <c r="MTR461" s="39"/>
      <c r="MTS461" s="39"/>
      <c r="MTT461" s="39"/>
      <c r="MTU461" s="39"/>
      <c r="MTV461" s="39"/>
      <c r="MTW461" s="39"/>
      <c r="MTX461" s="39"/>
      <c r="MTY461" s="39"/>
      <c r="MTZ461" s="39"/>
      <c r="MUA461" s="39"/>
      <c r="MUB461" s="39"/>
      <c r="MUC461" s="39"/>
      <c r="MUD461" s="39"/>
      <c r="MUE461" s="39"/>
      <c r="MUF461" s="39"/>
      <c r="MUG461" s="39"/>
      <c r="MUH461" s="39"/>
      <c r="MUI461" s="39"/>
      <c r="MUJ461" s="39"/>
      <c r="MUK461" s="39"/>
      <c r="MUL461" s="39"/>
      <c r="MUM461" s="39"/>
      <c r="MUN461" s="39"/>
      <c r="MUO461" s="39"/>
      <c r="MUP461" s="39"/>
      <c r="MUQ461" s="39"/>
      <c r="MUR461" s="39"/>
      <c r="MUS461" s="39"/>
      <c r="MUT461" s="39"/>
      <c r="MUU461" s="39"/>
      <c r="MUV461" s="39"/>
      <c r="MUW461" s="39"/>
      <c r="MUX461" s="39"/>
      <c r="MUY461" s="39"/>
      <c r="MUZ461" s="39"/>
      <c r="MVA461" s="39"/>
      <c r="MVB461" s="39"/>
      <c r="MVC461" s="39"/>
      <c r="MVD461" s="39"/>
      <c r="MVE461" s="39"/>
      <c r="MVF461" s="39"/>
      <c r="MVG461" s="39"/>
      <c r="MVH461" s="39"/>
      <c r="MVI461" s="39"/>
      <c r="MVJ461" s="39"/>
      <c r="MVK461" s="39"/>
      <c r="MVL461" s="39"/>
      <c r="MVM461" s="39"/>
      <c r="MVN461" s="39"/>
      <c r="MVO461" s="39"/>
      <c r="MVP461" s="39"/>
      <c r="MVQ461" s="39"/>
      <c r="MVR461" s="39"/>
      <c r="MVS461" s="39"/>
      <c r="MVT461" s="39"/>
      <c r="MVU461" s="39"/>
      <c r="MVV461" s="39"/>
      <c r="MVW461" s="39"/>
      <c r="MVX461" s="39"/>
      <c r="MVY461" s="39"/>
      <c r="MVZ461" s="39"/>
      <c r="MWA461" s="39"/>
      <c r="MWB461" s="39"/>
      <c r="MWC461" s="39"/>
      <c r="MWD461" s="39"/>
      <c r="MWE461" s="39"/>
      <c r="MWF461" s="39"/>
      <c r="MWG461" s="39"/>
      <c r="MWH461" s="39"/>
      <c r="MWI461" s="39"/>
      <c r="MWJ461" s="39"/>
      <c r="MWK461" s="39"/>
      <c r="MWL461" s="39"/>
      <c r="MWM461" s="39"/>
      <c r="MWN461" s="39"/>
      <c r="MWO461" s="39"/>
      <c r="MWP461" s="39"/>
      <c r="MWQ461" s="39"/>
      <c r="MWR461" s="39"/>
      <c r="MWS461" s="39"/>
      <c r="MWT461" s="39"/>
      <c r="MWU461" s="39"/>
      <c r="MWV461" s="39"/>
      <c r="MWW461" s="39"/>
      <c r="MWX461" s="39"/>
      <c r="MWY461" s="39"/>
      <c r="MWZ461" s="39"/>
      <c r="MXA461" s="39"/>
      <c r="MXB461" s="39"/>
      <c r="MXC461" s="39"/>
      <c r="MXD461" s="39"/>
      <c r="MXE461" s="39"/>
      <c r="MXF461" s="39"/>
      <c r="MXG461" s="39"/>
      <c r="MXH461" s="39"/>
      <c r="MXI461" s="39"/>
      <c r="MXJ461" s="39"/>
      <c r="MXK461" s="39"/>
      <c r="MXL461" s="39"/>
      <c r="MXM461" s="39"/>
      <c r="MXN461" s="39"/>
      <c r="MXO461" s="39"/>
      <c r="MXP461" s="39"/>
      <c r="MXQ461" s="39"/>
      <c r="MXR461" s="39"/>
      <c r="MXS461" s="39"/>
      <c r="MXT461" s="39"/>
      <c r="MXU461" s="39"/>
      <c r="MXV461" s="39"/>
      <c r="MXW461" s="39"/>
      <c r="MXX461" s="39"/>
      <c r="MXY461" s="39"/>
      <c r="MXZ461" s="39"/>
      <c r="MYA461" s="39"/>
      <c r="MYB461" s="39"/>
      <c r="MYC461" s="39"/>
      <c r="MYD461" s="39"/>
      <c r="MYE461" s="39"/>
      <c r="MYF461" s="39"/>
      <c r="MYG461" s="39"/>
      <c r="MYH461" s="39"/>
      <c r="MYI461" s="39"/>
      <c r="MYJ461" s="39"/>
      <c r="MYK461" s="39"/>
      <c r="MYL461" s="39"/>
      <c r="MYM461" s="39"/>
      <c r="MYN461" s="39"/>
      <c r="MYO461" s="39"/>
      <c r="MYP461" s="39"/>
      <c r="MYQ461" s="39"/>
      <c r="MYR461" s="39"/>
      <c r="MYS461" s="39"/>
      <c r="MYT461" s="39"/>
      <c r="MYU461" s="39"/>
      <c r="MYV461" s="39"/>
      <c r="MYW461" s="39"/>
      <c r="MYX461" s="39"/>
      <c r="MYY461" s="39"/>
      <c r="MYZ461" s="39"/>
      <c r="MZA461" s="39"/>
      <c r="MZB461" s="39"/>
      <c r="MZC461" s="39"/>
      <c r="MZD461" s="39"/>
      <c r="MZE461" s="39"/>
      <c r="MZF461" s="39"/>
      <c r="MZG461" s="39"/>
      <c r="MZH461" s="39"/>
      <c r="MZI461" s="39"/>
      <c r="MZJ461" s="39"/>
      <c r="MZK461" s="39"/>
      <c r="MZL461" s="39"/>
      <c r="MZM461" s="39"/>
      <c r="MZN461" s="39"/>
      <c r="MZO461" s="39"/>
      <c r="MZP461" s="39"/>
      <c r="MZQ461" s="39"/>
      <c r="MZR461" s="39"/>
      <c r="MZS461" s="39"/>
      <c r="MZT461" s="39"/>
      <c r="MZU461" s="39"/>
      <c r="MZV461" s="39"/>
      <c r="MZW461" s="39"/>
      <c r="MZX461" s="39"/>
      <c r="MZY461" s="39"/>
      <c r="MZZ461" s="39"/>
      <c r="NAA461" s="39"/>
      <c r="NAB461" s="39"/>
      <c r="NAC461" s="39"/>
      <c r="NAD461" s="39"/>
      <c r="NAE461" s="39"/>
      <c r="NAF461" s="39"/>
      <c r="NAG461" s="39"/>
      <c r="NAH461" s="39"/>
      <c r="NAI461" s="39"/>
      <c r="NAJ461" s="39"/>
      <c r="NAK461" s="39"/>
      <c r="NAL461" s="39"/>
      <c r="NAM461" s="39"/>
      <c r="NAN461" s="39"/>
      <c r="NAO461" s="39"/>
      <c r="NAP461" s="39"/>
      <c r="NAQ461" s="39"/>
      <c r="NAR461" s="39"/>
      <c r="NAS461" s="39"/>
      <c r="NAT461" s="39"/>
      <c r="NAU461" s="39"/>
      <c r="NAV461" s="39"/>
      <c r="NAW461" s="39"/>
      <c r="NAX461" s="39"/>
      <c r="NAY461" s="39"/>
      <c r="NAZ461" s="39"/>
      <c r="NBA461" s="39"/>
      <c r="NBB461" s="39"/>
      <c r="NBC461" s="39"/>
      <c r="NBD461" s="39"/>
      <c r="NBE461" s="39"/>
      <c r="NBF461" s="39"/>
      <c r="NBG461" s="39"/>
      <c r="NBH461" s="39"/>
      <c r="NBI461" s="39"/>
      <c r="NBJ461" s="39"/>
      <c r="NBK461" s="39"/>
      <c r="NBL461" s="39"/>
      <c r="NBM461" s="39"/>
      <c r="NBN461" s="39"/>
      <c r="NBO461" s="39"/>
      <c r="NBP461" s="39"/>
      <c r="NBQ461" s="39"/>
      <c r="NBR461" s="39"/>
      <c r="NBS461" s="39"/>
      <c r="NBT461" s="39"/>
      <c r="NBU461" s="39"/>
      <c r="NBV461" s="39"/>
      <c r="NBW461" s="39"/>
      <c r="NBX461" s="39"/>
      <c r="NBY461" s="39"/>
      <c r="NBZ461" s="39"/>
      <c r="NCA461" s="39"/>
      <c r="NCB461" s="39"/>
      <c r="NCC461" s="39"/>
      <c r="NCD461" s="39"/>
      <c r="NCE461" s="39"/>
      <c r="NCF461" s="39"/>
      <c r="NCG461" s="39"/>
      <c r="NCH461" s="39"/>
      <c r="NCI461" s="39"/>
      <c r="NCJ461" s="39"/>
      <c r="NCK461" s="39"/>
      <c r="NCL461" s="39"/>
      <c r="NCM461" s="39"/>
      <c r="NCN461" s="39"/>
      <c r="NCO461" s="39"/>
      <c r="NCP461" s="39"/>
      <c r="NCQ461" s="39"/>
      <c r="NCR461" s="39"/>
      <c r="NCS461" s="39"/>
      <c r="NCT461" s="39"/>
      <c r="NCU461" s="39"/>
      <c r="NCV461" s="39"/>
      <c r="NCW461" s="39"/>
      <c r="NCX461" s="39"/>
      <c r="NCY461" s="39"/>
      <c r="NCZ461" s="39"/>
      <c r="NDA461" s="39"/>
      <c r="NDB461" s="39"/>
      <c r="NDC461" s="39"/>
      <c r="NDD461" s="39"/>
      <c r="NDE461" s="39"/>
      <c r="NDF461" s="39"/>
      <c r="NDG461" s="39"/>
      <c r="NDH461" s="39"/>
      <c r="NDI461" s="39"/>
      <c r="NDJ461" s="39"/>
      <c r="NDK461" s="39"/>
      <c r="NDL461" s="39"/>
      <c r="NDM461" s="39"/>
      <c r="NDN461" s="39"/>
      <c r="NDO461" s="39"/>
      <c r="NDP461" s="39"/>
      <c r="NDQ461" s="39"/>
      <c r="NDR461" s="39"/>
      <c r="NDS461" s="39"/>
      <c r="NDT461" s="39"/>
      <c r="NDU461" s="39"/>
      <c r="NDV461" s="39"/>
      <c r="NDW461" s="39"/>
      <c r="NDX461" s="39"/>
      <c r="NDY461" s="39"/>
      <c r="NDZ461" s="39"/>
      <c r="NEA461" s="39"/>
      <c r="NEB461" s="39"/>
      <c r="NEC461" s="39"/>
      <c r="NED461" s="39"/>
      <c r="NEE461" s="39"/>
      <c r="NEF461" s="39"/>
      <c r="NEG461" s="39"/>
      <c r="NEH461" s="39"/>
      <c r="NEI461" s="39"/>
      <c r="NEJ461" s="39"/>
      <c r="NEK461" s="39"/>
      <c r="NEL461" s="39"/>
      <c r="NEM461" s="39"/>
      <c r="NEN461" s="39"/>
      <c r="NEO461" s="39"/>
      <c r="NEP461" s="39"/>
      <c r="NEQ461" s="39"/>
      <c r="NER461" s="39"/>
      <c r="NES461" s="39"/>
      <c r="NET461" s="39"/>
      <c r="NEU461" s="39"/>
      <c r="NEV461" s="39"/>
      <c r="NEW461" s="39"/>
      <c r="NEX461" s="39"/>
      <c r="NEY461" s="39"/>
      <c r="NEZ461" s="39"/>
      <c r="NFA461" s="39"/>
      <c r="NFB461" s="39"/>
      <c r="NFC461" s="39"/>
      <c r="NFD461" s="39"/>
      <c r="NFE461" s="39"/>
      <c r="NFF461" s="39"/>
      <c r="NFG461" s="39"/>
      <c r="NFH461" s="39"/>
      <c r="NFI461" s="39"/>
      <c r="NFJ461" s="39"/>
      <c r="NFK461" s="39"/>
      <c r="NFL461" s="39"/>
      <c r="NFM461" s="39"/>
      <c r="NFN461" s="39"/>
      <c r="NFO461" s="39"/>
      <c r="NFP461" s="39"/>
      <c r="NFQ461" s="39"/>
      <c r="NFR461" s="39"/>
      <c r="NFS461" s="39"/>
      <c r="NFT461" s="39"/>
      <c r="NFU461" s="39"/>
      <c r="NFV461" s="39"/>
      <c r="NFW461" s="39"/>
      <c r="NFX461" s="39"/>
      <c r="NFY461" s="39"/>
      <c r="NFZ461" s="39"/>
      <c r="NGA461" s="39"/>
      <c r="NGB461" s="39"/>
      <c r="NGC461" s="39"/>
      <c r="NGD461" s="39"/>
      <c r="NGE461" s="39"/>
      <c r="NGF461" s="39"/>
      <c r="NGG461" s="39"/>
      <c r="NGH461" s="39"/>
      <c r="NGI461" s="39"/>
      <c r="NGJ461" s="39"/>
      <c r="NGK461" s="39"/>
      <c r="NGL461" s="39"/>
      <c r="NGM461" s="39"/>
      <c r="NGN461" s="39"/>
      <c r="NGO461" s="39"/>
      <c r="NGP461" s="39"/>
      <c r="NGQ461" s="39"/>
      <c r="NGR461" s="39"/>
      <c r="NGS461" s="39"/>
      <c r="NGT461" s="39"/>
      <c r="NGU461" s="39"/>
      <c r="NGV461" s="39"/>
      <c r="NGW461" s="39"/>
      <c r="NGX461" s="39"/>
      <c r="NGY461" s="39"/>
      <c r="NGZ461" s="39"/>
      <c r="NHA461" s="39"/>
      <c r="NHB461" s="39"/>
      <c r="NHC461" s="39"/>
      <c r="NHD461" s="39"/>
      <c r="NHE461" s="39"/>
      <c r="NHF461" s="39"/>
      <c r="NHG461" s="39"/>
      <c r="NHH461" s="39"/>
      <c r="NHI461" s="39"/>
      <c r="NHJ461" s="39"/>
      <c r="NHK461" s="39"/>
      <c r="NHL461" s="39"/>
      <c r="NHM461" s="39"/>
      <c r="NHN461" s="39"/>
      <c r="NHO461" s="39"/>
      <c r="NHP461" s="39"/>
      <c r="NHQ461" s="39"/>
      <c r="NHR461" s="39"/>
      <c r="NHS461" s="39"/>
      <c r="NHT461" s="39"/>
      <c r="NHU461" s="39"/>
      <c r="NHV461" s="39"/>
      <c r="NHW461" s="39"/>
      <c r="NHX461" s="39"/>
      <c r="NHY461" s="39"/>
      <c r="NHZ461" s="39"/>
      <c r="NIA461" s="39"/>
      <c r="NIB461" s="39"/>
      <c r="NIC461" s="39"/>
      <c r="NID461" s="39"/>
      <c r="NIE461" s="39"/>
      <c r="NIF461" s="39"/>
      <c r="NIG461" s="39"/>
      <c r="NIH461" s="39"/>
      <c r="NII461" s="39"/>
      <c r="NIJ461" s="39"/>
      <c r="NIK461" s="39"/>
      <c r="NIL461" s="39"/>
      <c r="NIM461" s="39"/>
      <c r="NIN461" s="39"/>
      <c r="NIO461" s="39"/>
      <c r="NIP461" s="39"/>
      <c r="NIQ461" s="39"/>
      <c r="NIR461" s="39"/>
      <c r="NIS461" s="39"/>
      <c r="NIT461" s="39"/>
      <c r="NIU461" s="39"/>
      <c r="NIV461" s="39"/>
      <c r="NIW461" s="39"/>
      <c r="NIX461" s="39"/>
      <c r="NIY461" s="39"/>
      <c r="NIZ461" s="39"/>
      <c r="NJA461" s="39"/>
      <c r="NJB461" s="39"/>
      <c r="NJC461" s="39"/>
      <c r="NJD461" s="39"/>
      <c r="NJE461" s="39"/>
      <c r="NJF461" s="39"/>
      <c r="NJG461" s="39"/>
      <c r="NJH461" s="39"/>
      <c r="NJI461" s="39"/>
      <c r="NJJ461" s="39"/>
      <c r="NJK461" s="39"/>
      <c r="NJL461" s="39"/>
      <c r="NJM461" s="39"/>
      <c r="NJN461" s="39"/>
      <c r="NJO461" s="39"/>
      <c r="NJP461" s="39"/>
      <c r="NJQ461" s="39"/>
      <c r="NJR461" s="39"/>
      <c r="NJS461" s="39"/>
      <c r="NJT461" s="39"/>
      <c r="NJU461" s="39"/>
      <c r="NJV461" s="39"/>
      <c r="NJW461" s="39"/>
      <c r="NJX461" s="39"/>
      <c r="NJY461" s="39"/>
      <c r="NJZ461" s="39"/>
      <c r="NKA461" s="39"/>
      <c r="NKB461" s="39"/>
      <c r="NKC461" s="39"/>
      <c r="NKD461" s="39"/>
      <c r="NKE461" s="39"/>
      <c r="NKF461" s="39"/>
      <c r="NKG461" s="39"/>
      <c r="NKH461" s="39"/>
      <c r="NKI461" s="39"/>
      <c r="NKJ461" s="39"/>
      <c r="NKK461" s="39"/>
      <c r="NKL461" s="39"/>
      <c r="NKM461" s="39"/>
      <c r="NKN461" s="39"/>
      <c r="NKO461" s="39"/>
      <c r="NKP461" s="39"/>
      <c r="NKQ461" s="39"/>
      <c r="NKR461" s="39"/>
      <c r="NKS461" s="39"/>
      <c r="NKT461" s="39"/>
      <c r="NKU461" s="39"/>
      <c r="NKV461" s="39"/>
      <c r="NKW461" s="39"/>
      <c r="NKX461" s="39"/>
      <c r="NKY461" s="39"/>
      <c r="NKZ461" s="39"/>
      <c r="NLA461" s="39"/>
      <c r="NLB461" s="39"/>
      <c r="NLC461" s="39"/>
      <c r="NLD461" s="39"/>
      <c r="NLE461" s="39"/>
      <c r="NLF461" s="39"/>
      <c r="NLG461" s="39"/>
      <c r="NLH461" s="39"/>
      <c r="NLI461" s="39"/>
      <c r="NLJ461" s="39"/>
      <c r="NLK461" s="39"/>
      <c r="NLL461" s="39"/>
      <c r="NLM461" s="39"/>
      <c r="NLN461" s="39"/>
      <c r="NLO461" s="39"/>
      <c r="NLP461" s="39"/>
      <c r="NLQ461" s="39"/>
      <c r="NLR461" s="39"/>
      <c r="NLS461" s="39"/>
      <c r="NLT461" s="39"/>
      <c r="NLU461" s="39"/>
      <c r="NLV461" s="39"/>
      <c r="NLW461" s="39"/>
      <c r="NLX461" s="39"/>
      <c r="NLY461" s="39"/>
      <c r="NLZ461" s="39"/>
      <c r="NMA461" s="39"/>
      <c r="NMB461" s="39"/>
      <c r="NMC461" s="39"/>
      <c r="NMD461" s="39"/>
      <c r="NME461" s="39"/>
      <c r="NMF461" s="39"/>
      <c r="NMG461" s="39"/>
      <c r="NMH461" s="39"/>
      <c r="NMI461" s="39"/>
      <c r="NMJ461" s="39"/>
      <c r="NMK461" s="39"/>
      <c r="NML461" s="39"/>
      <c r="NMM461" s="39"/>
      <c r="NMN461" s="39"/>
      <c r="NMO461" s="39"/>
      <c r="NMP461" s="39"/>
      <c r="NMQ461" s="39"/>
      <c r="NMR461" s="39"/>
      <c r="NMS461" s="39"/>
      <c r="NMT461" s="39"/>
      <c r="NMU461" s="39"/>
      <c r="NMV461" s="39"/>
      <c r="NMW461" s="39"/>
      <c r="NMX461" s="39"/>
      <c r="NMY461" s="39"/>
      <c r="NMZ461" s="39"/>
      <c r="NNA461" s="39"/>
      <c r="NNB461" s="39"/>
      <c r="NNC461" s="39"/>
      <c r="NND461" s="39"/>
      <c r="NNE461" s="39"/>
      <c r="NNF461" s="39"/>
      <c r="NNG461" s="39"/>
      <c r="NNH461" s="39"/>
      <c r="NNI461" s="39"/>
      <c r="NNJ461" s="39"/>
      <c r="NNK461" s="39"/>
      <c r="NNL461" s="39"/>
      <c r="NNM461" s="39"/>
      <c r="NNN461" s="39"/>
      <c r="NNO461" s="39"/>
      <c r="NNP461" s="39"/>
      <c r="NNQ461" s="39"/>
      <c r="NNR461" s="39"/>
      <c r="NNS461" s="39"/>
      <c r="NNT461" s="39"/>
      <c r="NNU461" s="39"/>
      <c r="NNV461" s="39"/>
      <c r="NNW461" s="39"/>
      <c r="NNX461" s="39"/>
      <c r="NNY461" s="39"/>
      <c r="NNZ461" s="39"/>
      <c r="NOA461" s="39"/>
      <c r="NOB461" s="39"/>
      <c r="NOC461" s="39"/>
      <c r="NOD461" s="39"/>
      <c r="NOE461" s="39"/>
      <c r="NOF461" s="39"/>
      <c r="NOG461" s="39"/>
      <c r="NOH461" s="39"/>
      <c r="NOI461" s="39"/>
      <c r="NOJ461" s="39"/>
      <c r="NOK461" s="39"/>
      <c r="NOL461" s="39"/>
      <c r="NOM461" s="39"/>
      <c r="NON461" s="39"/>
      <c r="NOO461" s="39"/>
      <c r="NOP461" s="39"/>
      <c r="NOQ461" s="39"/>
      <c r="NOR461" s="39"/>
      <c r="NOS461" s="39"/>
      <c r="NOT461" s="39"/>
      <c r="NOU461" s="39"/>
      <c r="NOV461" s="39"/>
      <c r="NOW461" s="39"/>
      <c r="NOX461" s="39"/>
      <c r="NOY461" s="39"/>
      <c r="NOZ461" s="39"/>
      <c r="NPA461" s="39"/>
      <c r="NPB461" s="39"/>
      <c r="NPC461" s="39"/>
      <c r="NPD461" s="39"/>
      <c r="NPE461" s="39"/>
      <c r="NPF461" s="39"/>
      <c r="NPG461" s="39"/>
      <c r="NPH461" s="39"/>
      <c r="NPI461" s="39"/>
      <c r="NPJ461" s="39"/>
      <c r="NPK461" s="39"/>
      <c r="NPL461" s="39"/>
      <c r="NPM461" s="39"/>
      <c r="NPN461" s="39"/>
      <c r="NPO461" s="39"/>
      <c r="NPP461" s="39"/>
      <c r="NPQ461" s="39"/>
      <c r="NPR461" s="39"/>
      <c r="NPS461" s="39"/>
      <c r="NPT461" s="39"/>
      <c r="NPU461" s="39"/>
      <c r="NPV461" s="39"/>
      <c r="NPW461" s="39"/>
      <c r="NPX461" s="39"/>
      <c r="NPY461" s="39"/>
      <c r="NPZ461" s="39"/>
      <c r="NQA461" s="39"/>
      <c r="NQB461" s="39"/>
      <c r="NQC461" s="39"/>
      <c r="NQD461" s="39"/>
      <c r="NQE461" s="39"/>
      <c r="NQF461" s="39"/>
      <c r="NQG461" s="39"/>
      <c r="NQH461" s="39"/>
      <c r="NQI461" s="39"/>
      <c r="NQJ461" s="39"/>
      <c r="NQK461" s="39"/>
      <c r="NQL461" s="39"/>
      <c r="NQM461" s="39"/>
      <c r="NQN461" s="39"/>
      <c r="NQO461" s="39"/>
      <c r="NQP461" s="39"/>
      <c r="NQQ461" s="39"/>
      <c r="NQR461" s="39"/>
      <c r="NQS461" s="39"/>
      <c r="NQT461" s="39"/>
      <c r="NQU461" s="39"/>
      <c r="NQV461" s="39"/>
      <c r="NQW461" s="39"/>
      <c r="NQX461" s="39"/>
      <c r="NQY461" s="39"/>
      <c r="NQZ461" s="39"/>
      <c r="NRA461" s="39"/>
      <c r="NRB461" s="39"/>
      <c r="NRC461" s="39"/>
      <c r="NRD461" s="39"/>
      <c r="NRE461" s="39"/>
      <c r="NRF461" s="39"/>
      <c r="NRG461" s="39"/>
      <c r="NRH461" s="39"/>
      <c r="NRI461" s="39"/>
      <c r="NRJ461" s="39"/>
      <c r="NRK461" s="39"/>
      <c r="NRL461" s="39"/>
      <c r="NRM461" s="39"/>
      <c r="NRN461" s="39"/>
      <c r="NRO461" s="39"/>
      <c r="NRP461" s="39"/>
      <c r="NRQ461" s="39"/>
      <c r="NRR461" s="39"/>
      <c r="NRS461" s="39"/>
      <c r="NRT461" s="39"/>
      <c r="NRU461" s="39"/>
      <c r="NRV461" s="39"/>
      <c r="NRW461" s="39"/>
      <c r="NRX461" s="39"/>
      <c r="NRY461" s="39"/>
      <c r="NRZ461" s="39"/>
      <c r="NSA461" s="39"/>
      <c r="NSB461" s="39"/>
      <c r="NSC461" s="39"/>
      <c r="NSD461" s="39"/>
      <c r="NSE461" s="39"/>
      <c r="NSF461" s="39"/>
      <c r="NSG461" s="39"/>
      <c r="NSH461" s="39"/>
      <c r="NSI461" s="39"/>
      <c r="NSJ461" s="39"/>
      <c r="NSK461" s="39"/>
      <c r="NSL461" s="39"/>
      <c r="NSM461" s="39"/>
      <c r="NSN461" s="39"/>
      <c r="NSO461" s="39"/>
      <c r="NSP461" s="39"/>
      <c r="NSQ461" s="39"/>
      <c r="NSR461" s="39"/>
      <c r="NSS461" s="39"/>
      <c r="NST461" s="39"/>
      <c r="NSU461" s="39"/>
      <c r="NSV461" s="39"/>
      <c r="NSW461" s="39"/>
      <c r="NSX461" s="39"/>
      <c r="NSY461" s="39"/>
      <c r="NSZ461" s="39"/>
      <c r="NTA461" s="39"/>
      <c r="NTB461" s="39"/>
      <c r="NTC461" s="39"/>
      <c r="NTD461" s="39"/>
      <c r="NTE461" s="39"/>
      <c r="NTF461" s="39"/>
      <c r="NTG461" s="39"/>
      <c r="NTH461" s="39"/>
      <c r="NTI461" s="39"/>
      <c r="NTJ461" s="39"/>
      <c r="NTK461" s="39"/>
      <c r="NTL461" s="39"/>
      <c r="NTM461" s="39"/>
      <c r="NTN461" s="39"/>
      <c r="NTO461" s="39"/>
      <c r="NTP461" s="39"/>
      <c r="NTQ461" s="39"/>
      <c r="NTR461" s="39"/>
      <c r="NTS461" s="39"/>
      <c r="NTT461" s="39"/>
      <c r="NTU461" s="39"/>
      <c r="NTV461" s="39"/>
      <c r="NTW461" s="39"/>
      <c r="NTX461" s="39"/>
      <c r="NTY461" s="39"/>
      <c r="NTZ461" s="39"/>
      <c r="NUA461" s="39"/>
      <c r="NUB461" s="39"/>
      <c r="NUC461" s="39"/>
      <c r="NUD461" s="39"/>
      <c r="NUE461" s="39"/>
      <c r="NUF461" s="39"/>
      <c r="NUG461" s="39"/>
      <c r="NUH461" s="39"/>
      <c r="NUI461" s="39"/>
      <c r="NUJ461" s="39"/>
      <c r="NUK461" s="39"/>
      <c r="NUL461" s="39"/>
      <c r="NUM461" s="39"/>
      <c r="NUN461" s="39"/>
      <c r="NUO461" s="39"/>
      <c r="NUP461" s="39"/>
      <c r="NUQ461" s="39"/>
      <c r="NUR461" s="39"/>
      <c r="NUS461" s="39"/>
      <c r="NUT461" s="39"/>
      <c r="NUU461" s="39"/>
      <c r="NUV461" s="39"/>
      <c r="NUW461" s="39"/>
      <c r="NUX461" s="39"/>
      <c r="NUY461" s="39"/>
      <c r="NUZ461" s="39"/>
      <c r="NVA461" s="39"/>
      <c r="NVB461" s="39"/>
      <c r="NVC461" s="39"/>
      <c r="NVD461" s="39"/>
      <c r="NVE461" s="39"/>
      <c r="NVF461" s="39"/>
      <c r="NVG461" s="39"/>
      <c r="NVH461" s="39"/>
      <c r="NVI461" s="39"/>
      <c r="NVJ461" s="39"/>
      <c r="NVK461" s="39"/>
      <c r="NVL461" s="39"/>
      <c r="NVM461" s="39"/>
      <c r="NVN461" s="39"/>
      <c r="NVO461" s="39"/>
      <c r="NVP461" s="39"/>
      <c r="NVQ461" s="39"/>
      <c r="NVR461" s="39"/>
      <c r="NVS461" s="39"/>
      <c r="NVT461" s="39"/>
      <c r="NVU461" s="39"/>
      <c r="NVV461" s="39"/>
      <c r="NVW461" s="39"/>
      <c r="NVX461" s="39"/>
      <c r="NVY461" s="39"/>
      <c r="NVZ461" s="39"/>
      <c r="NWA461" s="39"/>
      <c r="NWB461" s="39"/>
      <c r="NWC461" s="39"/>
      <c r="NWD461" s="39"/>
      <c r="NWE461" s="39"/>
      <c r="NWF461" s="39"/>
      <c r="NWG461" s="39"/>
      <c r="NWH461" s="39"/>
      <c r="NWI461" s="39"/>
      <c r="NWJ461" s="39"/>
      <c r="NWK461" s="39"/>
      <c r="NWL461" s="39"/>
      <c r="NWM461" s="39"/>
      <c r="NWN461" s="39"/>
      <c r="NWO461" s="39"/>
      <c r="NWP461" s="39"/>
      <c r="NWQ461" s="39"/>
      <c r="NWR461" s="39"/>
      <c r="NWS461" s="39"/>
      <c r="NWT461" s="39"/>
      <c r="NWU461" s="39"/>
      <c r="NWV461" s="39"/>
      <c r="NWW461" s="39"/>
      <c r="NWX461" s="39"/>
      <c r="NWY461" s="39"/>
      <c r="NWZ461" s="39"/>
      <c r="NXA461" s="39"/>
      <c r="NXB461" s="39"/>
      <c r="NXC461" s="39"/>
      <c r="NXD461" s="39"/>
      <c r="NXE461" s="39"/>
      <c r="NXF461" s="39"/>
      <c r="NXG461" s="39"/>
      <c r="NXH461" s="39"/>
      <c r="NXI461" s="39"/>
      <c r="NXJ461" s="39"/>
      <c r="NXK461" s="39"/>
      <c r="NXL461" s="39"/>
      <c r="NXM461" s="39"/>
      <c r="NXN461" s="39"/>
      <c r="NXO461" s="39"/>
      <c r="NXP461" s="39"/>
      <c r="NXQ461" s="39"/>
      <c r="NXR461" s="39"/>
      <c r="NXS461" s="39"/>
      <c r="NXT461" s="39"/>
      <c r="NXU461" s="39"/>
      <c r="NXV461" s="39"/>
      <c r="NXW461" s="39"/>
      <c r="NXX461" s="39"/>
      <c r="NXY461" s="39"/>
      <c r="NXZ461" s="39"/>
      <c r="NYA461" s="39"/>
      <c r="NYB461" s="39"/>
      <c r="NYC461" s="39"/>
      <c r="NYD461" s="39"/>
      <c r="NYE461" s="39"/>
      <c r="NYF461" s="39"/>
      <c r="NYG461" s="39"/>
      <c r="NYH461" s="39"/>
      <c r="NYI461" s="39"/>
      <c r="NYJ461" s="39"/>
      <c r="NYK461" s="39"/>
      <c r="NYL461" s="39"/>
      <c r="NYM461" s="39"/>
      <c r="NYN461" s="39"/>
      <c r="NYO461" s="39"/>
      <c r="NYP461" s="39"/>
      <c r="NYQ461" s="39"/>
      <c r="NYR461" s="39"/>
      <c r="NYS461" s="39"/>
      <c r="NYT461" s="39"/>
      <c r="NYU461" s="39"/>
      <c r="NYV461" s="39"/>
      <c r="NYW461" s="39"/>
      <c r="NYX461" s="39"/>
      <c r="NYY461" s="39"/>
      <c r="NYZ461" s="39"/>
      <c r="NZA461" s="39"/>
      <c r="NZB461" s="39"/>
      <c r="NZC461" s="39"/>
      <c r="NZD461" s="39"/>
      <c r="NZE461" s="39"/>
      <c r="NZF461" s="39"/>
      <c r="NZG461" s="39"/>
      <c r="NZH461" s="39"/>
      <c r="NZI461" s="39"/>
      <c r="NZJ461" s="39"/>
      <c r="NZK461" s="39"/>
      <c r="NZL461" s="39"/>
      <c r="NZM461" s="39"/>
      <c r="NZN461" s="39"/>
      <c r="NZO461" s="39"/>
      <c r="NZP461" s="39"/>
      <c r="NZQ461" s="39"/>
      <c r="NZR461" s="39"/>
      <c r="NZS461" s="39"/>
      <c r="NZT461" s="39"/>
      <c r="NZU461" s="39"/>
      <c r="NZV461" s="39"/>
      <c r="NZW461" s="39"/>
      <c r="NZX461" s="39"/>
      <c r="NZY461" s="39"/>
      <c r="NZZ461" s="39"/>
      <c r="OAA461" s="39"/>
      <c r="OAB461" s="39"/>
      <c r="OAC461" s="39"/>
      <c r="OAD461" s="39"/>
      <c r="OAE461" s="39"/>
      <c r="OAF461" s="39"/>
      <c r="OAG461" s="39"/>
      <c r="OAH461" s="39"/>
      <c r="OAI461" s="39"/>
      <c r="OAJ461" s="39"/>
      <c r="OAK461" s="39"/>
      <c r="OAL461" s="39"/>
      <c r="OAM461" s="39"/>
      <c r="OAN461" s="39"/>
      <c r="OAO461" s="39"/>
      <c r="OAP461" s="39"/>
      <c r="OAQ461" s="39"/>
      <c r="OAR461" s="39"/>
      <c r="OAS461" s="39"/>
      <c r="OAT461" s="39"/>
      <c r="OAU461" s="39"/>
      <c r="OAV461" s="39"/>
      <c r="OAW461" s="39"/>
      <c r="OAX461" s="39"/>
      <c r="OAY461" s="39"/>
      <c r="OAZ461" s="39"/>
      <c r="OBA461" s="39"/>
      <c r="OBB461" s="39"/>
      <c r="OBC461" s="39"/>
      <c r="OBD461" s="39"/>
      <c r="OBE461" s="39"/>
      <c r="OBF461" s="39"/>
      <c r="OBG461" s="39"/>
      <c r="OBH461" s="39"/>
      <c r="OBI461" s="39"/>
      <c r="OBJ461" s="39"/>
      <c r="OBK461" s="39"/>
      <c r="OBL461" s="39"/>
      <c r="OBM461" s="39"/>
      <c r="OBN461" s="39"/>
      <c r="OBO461" s="39"/>
      <c r="OBP461" s="39"/>
      <c r="OBQ461" s="39"/>
      <c r="OBR461" s="39"/>
      <c r="OBS461" s="39"/>
      <c r="OBT461" s="39"/>
      <c r="OBU461" s="39"/>
      <c r="OBV461" s="39"/>
      <c r="OBW461" s="39"/>
      <c r="OBX461" s="39"/>
      <c r="OBY461" s="39"/>
      <c r="OBZ461" s="39"/>
      <c r="OCA461" s="39"/>
      <c r="OCB461" s="39"/>
      <c r="OCC461" s="39"/>
      <c r="OCD461" s="39"/>
      <c r="OCE461" s="39"/>
      <c r="OCF461" s="39"/>
      <c r="OCG461" s="39"/>
      <c r="OCH461" s="39"/>
      <c r="OCI461" s="39"/>
      <c r="OCJ461" s="39"/>
      <c r="OCK461" s="39"/>
      <c r="OCL461" s="39"/>
      <c r="OCM461" s="39"/>
      <c r="OCN461" s="39"/>
      <c r="OCO461" s="39"/>
      <c r="OCP461" s="39"/>
      <c r="OCQ461" s="39"/>
      <c r="OCR461" s="39"/>
      <c r="OCS461" s="39"/>
      <c r="OCT461" s="39"/>
      <c r="OCU461" s="39"/>
      <c r="OCV461" s="39"/>
      <c r="OCW461" s="39"/>
      <c r="OCX461" s="39"/>
      <c r="OCY461" s="39"/>
      <c r="OCZ461" s="39"/>
      <c r="ODA461" s="39"/>
      <c r="ODB461" s="39"/>
      <c r="ODC461" s="39"/>
      <c r="ODD461" s="39"/>
      <c r="ODE461" s="39"/>
      <c r="ODF461" s="39"/>
      <c r="ODG461" s="39"/>
      <c r="ODH461" s="39"/>
      <c r="ODI461" s="39"/>
      <c r="ODJ461" s="39"/>
      <c r="ODK461" s="39"/>
      <c r="ODL461" s="39"/>
      <c r="ODM461" s="39"/>
      <c r="ODN461" s="39"/>
      <c r="ODO461" s="39"/>
      <c r="ODP461" s="39"/>
      <c r="ODQ461" s="39"/>
      <c r="ODR461" s="39"/>
      <c r="ODS461" s="39"/>
      <c r="ODT461" s="39"/>
      <c r="ODU461" s="39"/>
      <c r="ODV461" s="39"/>
      <c r="ODW461" s="39"/>
      <c r="ODX461" s="39"/>
      <c r="ODY461" s="39"/>
      <c r="ODZ461" s="39"/>
      <c r="OEA461" s="39"/>
      <c r="OEB461" s="39"/>
      <c r="OEC461" s="39"/>
      <c r="OED461" s="39"/>
      <c r="OEE461" s="39"/>
      <c r="OEF461" s="39"/>
      <c r="OEG461" s="39"/>
      <c r="OEH461" s="39"/>
      <c r="OEI461" s="39"/>
      <c r="OEJ461" s="39"/>
      <c r="OEK461" s="39"/>
      <c r="OEL461" s="39"/>
      <c r="OEM461" s="39"/>
      <c r="OEN461" s="39"/>
      <c r="OEO461" s="39"/>
      <c r="OEP461" s="39"/>
      <c r="OEQ461" s="39"/>
      <c r="OER461" s="39"/>
      <c r="OES461" s="39"/>
      <c r="OET461" s="39"/>
      <c r="OEU461" s="39"/>
      <c r="OEV461" s="39"/>
      <c r="OEW461" s="39"/>
      <c r="OEX461" s="39"/>
      <c r="OEY461" s="39"/>
      <c r="OEZ461" s="39"/>
      <c r="OFA461" s="39"/>
      <c r="OFB461" s="39"/>
      <c r="OFC461" s="39"/>
      <c r="OFD461" s="39"/>
      <c r="OFE461" s="39"/>
      <c r="OFF461" s="39"/>
      <c r="OFG461" s="39"/>
      <c r="OFH461" s="39"/>
      <c r="OFI461" s="39"/>
      <c r="OFJ461" s="39"/>
      <c r="OFK461" s="39"/>
      <c r="OFL461" s="39"/>
      <c r="OFM461" s="39"/>
      <c r="OFN461" s="39"/>
      <c r="OFO461" s="39"/>
      <c r="OFP461" s="39"/>
      <c r="OFQ461" s="39"/>
      <c r="OFR461" s="39"/>
      <c r="OFS461" s="39"/>
      <c r="OFT461" s="39"/>
      <c r="OFU461" s="39"/>
      <c r="OFV461" s="39"/>
      <c r="OFW461" s="39"/>
      <c r="OFX461" s="39"/>
      <c r="OFY461" s="39"/>
      <c r="OFZ461" s="39"/>
      <c r="OGA461" s="39"/>
      <c r="OGB461" s="39"/>
      <c r="OGC461" s="39"/>
      <c r="OGD461" s="39"/>
      <c r="OGE461" s="39"/>
      <c r="OGF461" s="39"/>
      <c r="OGG461" s="39"/>
      <c r="OGH461" s="39"/>
      <c r="OGI461" s="39"/>
      <c r="OGJ461" s="39"/>
      <c r="OGK461" s="39"/>
      <c r="OGL461" s="39"/>
      <c r="OGM461" s="39"/>
      <c r="OGN461" s="39"/>
      <c r="OGO461" s="39"/>
      <c r="OGP461" s="39"/>
      <c r="OGQ461" s="39"/>
      <c r="OGR461" s="39"/>
      <c r="OGS461" s="39"/>
      <c r="OGT461" s="39"/>
      <c r="OGU461" s="39"/>
      <c r="OGV461" s="39"/>
      <c r="OGW461" s="39"/>
      <c r="OGX461" s="39"/>
      <c r="OGY461" s="39"/>
      <c r="OGZ461" s="39"/>
      <c r="OHA461" s="39"/>
      <c r="OHB461" s="39"/>
      <c r="OHC461" s="39"/>
      <c r="OHD461" s="39"/>
      <c r="OHE461" s="39"/>
      <c r="OHF461" s="39"/>
      <c r="OHG461" s="39"/>
      <c r="OHH461" s="39"/>
      <c r="OHI461" s="39"/>
      <c r="OHJ461" s="39"/>
      <c r="OHK461" s="39"/>
      <c r="OHL461" s="39"/>
      <c r="OHM461" s="39"/>
      <c r="OHN461" s="39"/>
      <c r="OHO461" s="39"/>
      <c r="OHP461" s="39"/>
      <c r="OHQ461" s="39"/>
      <c r="OHR461" s="39"/>
      <c r="OHS461" s="39"/>
      <c r="OHT461" s="39"/>
      <c r="OHU461" s="39"/>
      <c r="OHV461" s="39"/>
      <c r="OHW461" s="39"/>
      <c r="OHX461" s="39"/>
      <c r="OHY461" s="39"/>
      <c r="OHZ461" s="39"/>
      <c r="OIA461" s="39"/>
      <c r="OIB461" s="39"/>
      <c r="OIC461" s="39"/>
      <c r="OID461" s="39"/>
      <c r="OIE461" s="39"/>
      <c r="OIF461" s="39"/>
      <c r="OIG461" s="39"/>
      <c r="OIH461" s="39"/>
      <c r="OII461" s="39"/>
      <c r="OIJ461" s="39"/>
      <c r="OIK461" s="39"/>
      <c r="OIL461" s="39"/>
      <c r="OIM461" s="39"/>
      <c r="OIN461" s="39"/>
      <c r="OIO461" s="39"/>
      <c r="OIP461" s="39"/>
      <c r="OIQ461" s="39"/>
      <c r="OIR461" s="39"/>
      <c r="OIS461" s="39"/>
      <c r="OIT461" s="39"/>
      <c r="OIU461" s="39"/>
      <c r="OIV461" s="39"/>
      <c r="OIW461" s="39"/>
      <c r="OIX461" s="39"/>
      <c r="OIY461" s="39"/>
      <c r="OIZ461" s="39"/>
      <c r="OJA461" s="39"/>
      <c r="OJB461" s="39"/>
      <c r="OJC461" s="39"/>
      <c r="OJD461" s="39"/>
      <c r="OJE461" s="39"/>
      <c r="OJF461" s="39"/>
      <c r="OJG461" s="39"/>
      <c r="OJH461" s="39"/>
      <c r="OJI461" s="39"/>
      <c r="OJJ461" s="39"/>
      <c r="OJK461" s="39"/>
      <c r="OJL461" s="39"/>
      <c r="OJM461" s="39"/>
      <c r="OJN461" s="39"/>
      <c r="OJO461" s="39"/>
      <c r="OJP461" s="39"/>
      <c r="OJQ461" s="39"/>
      <c r="OJR461" s="39"/>
      <c r="OJS461" s="39"/>
      <c r="OJT461" s="39"/>
      <c r="OJU461" s="39"/>
      <c r="OJV461" s="39"/>
      <c r="OJW461" s="39"/>
      <c r="OJX461" s="39"/>
      <c r="OJY461" s="39"/>
      <c r="OJZ461" s="39"/>
      <c r="OKA461" s="39"/>
      <c r="OKB461" s="39"/>
      <c r="OKC461" s="39"/>
      <c r="OKD461" s="39"/>
      <c r="OKE461" s="39"/>
      <c r="OKF461" s="39"/>
      <c r="OKG461" s="39"/>
      <c r="OKH461" s="39"/>
      <c r="OKI461" s="39"/>
      <c r="OKJ461" s="39"/>
      <c r="OKK461" s="39"/>
      <c r="OKL461" s="39"/>
      <c r="OKM461" s="39"/>
      <c r="OKN461" s="39"/>
      <c r="OKO461" s="39"/>
      <c r="OKP461" s="39"/>
      <c r="OKQ461" s="39"/>
      <c r="OKR461" s="39"/>
      <c r="OKS461" s="39"/>
      <c r="OKT461" s="39"/>
      <c r="OKU461" s="39"/>
      <c r="OKV461" s="39"/>
      <c r="OKW461" s="39"/>
      <c r="OKX461" s="39"/>
      <c r="OKY461" s="39"/>
      <c r="OKZ461" s="39"/>
      <c r="OLA461" s="39"/>
      <c r="OLB461" s="39"/>
      <c r="OLC461" s="39"/>
      <c r="OLD461" s="39"/>
      <c r="OLE461" s="39"/>
      <c r="OLF461" s="39"/>
      <c r="OLG461" s="39"/>
      <c r="OLH461" s="39"/>
      <c r="OLI461" s="39"/>
      <c r="OLJ461" s="39"/>
      <c r="OLK461" s="39"/>
      <c r="OLL461" s="39"/>
      <c r="OLM461" s="39"/>
      <c r="OLN461" s="39"/>
      <c r="OLO461" s="39"/>
      <c r="OLP461" s="39"/>
      <c r="OLQ461" s="39"/>
      <c r="OLR461" s="39"/>
      <c r="OLS461" s="39"/>
      <c r="OLT461" s="39"/>
      <c r="OLU461" s="39"/>
      <c r="OLV461" s="39"/>
      <c r="OLW461" s="39"/>
      <c r="OLX461" s="39"/>
      <c r="OLY461" s="39"/>
      <c r="OLZ461" s="39"/>
      <c r="OMA461" s="39"/>
      <c r="OMB461" s="39"/>
      <c r="OMC461" s="39"/>
      <c r="OMD461" s="39"/>
      <c r="OME461" s="39"/>
      <c r="OMF461" s="39"/>
      <c r="OMG461" s="39"/>
      <c r="OMH461" s="39"/>
      <c r="OMI461" s="39"/>
      <c r="OMJ461" s="39"/>
      <c r="OMK461" s="39"/>
      <c r="OML461" s="39"/>
      <c r="OMM461" s="39"/>
      <c r="OMN461" s="39"/>
      <c r="OMO461" s="39"/>
      <c r="OMP461" s="39"/>
      <c r="OMQ461" s="39"/>
      <c r="OMR461" s="39"/>
      <c r="OMS461" s="39"/>
      <c r="OMT461" s="39"/>
      <c r="OMU461" s="39"/>
      <c r="OMV461" s="39"/>
      <c r="OMW461" s="39"/>
      <c r="OMX461" s="39"/>
      <c r="OMY461" s="39"/>
      <c r="OMZ461" s="39"/>
      <c r="ONA461" s="39"/>
      <c r="ONB461" s="39"/>
      <c r="ONC461" s="39"/>
      <c r="OND461" s="39"/>
      <c r="ONE461" s="39"/>
      <c r="ONF461" s="39"/>
      <c r="ONG461" s="39"/>
      <c r="ONH461" s="39"/>
      <c r="ONI461" s="39"/>
      <c r="ONJ461" s="39"/>
      <c r="ONK461" s="39"/>
      <c r="ONL461" s="39"/>
      <c r="ONM461" s="39"/>
      <c r="ONN461" s="39"/>
      <c r="ONO461" s="39"/>
      <c r="ONP461" s="39"/>
      <c r="ONQ461" s="39"/>
      <c r="ONR461" s="39"/>
      <c r="ONS461" s="39"/>
      <c r="ONT461" s="39"/>
      <c r="ONU461" s="39"/>
      <c r="ONV461" s="39"/>
      <c r="ONW461" s="39"/>
      <c r="ONX461" s="39"/>
      <c r="ONY461" s="39"/>
      <c r="ONZ461" s="39"/>
      <c r="OOA461" s="39"/>
      <c r="OOB461" s="39"/>
      <c r="OOC461" s="39"/>
      <c r="OOD461" s="39"/>
      <c r="OOE461" s="39"/>
      <c r="OOF461" s="39"/>
      <c r="OOG461" s="39"/>
      <c r="OOH461" s="39"/>
      <c r="OOI461" s="39"/>
      <c r="OOJ461" s="39"/>
      <c r="OOK461" s="39"/>
      <c r="OOL461" s="39"/>
      <c r="OOM461" s="39"/>
      <c r="OON461" s="39"/>
      <c r="OOO461" s="39"/>
      <c r="OOP461" s="39"/>
      <c r="OOQ461" s="39"/>
      <c r="OOR461" s="39"/>
      <c r="OOS461" s="39"/>
      <c r="OOT461" s="39"/>
      <c r="OOU461" s="39"/>
      <c r="OOV461" s="39"/>
      <c r="OOW461" s="39"/>
      <c r="OOX461" s="39"/>
      <c r="OOY461" s="39"/>
      <c r="OOZ461" s="39"/>
      <c r="OPA461" s="39"/>
      <c r="OPB461" s="39"/>
      <c r="OPC461" s="39"/>
      <c r="OPD461" s="39"/>
      <c r="OPE461" s="39"/>
      <c r="OPF461" s="39"/>
      <c r="OPG461" s="39"/>
      <c r="OPH461" s="39"/>
      <c r="OPI461" s="39"/>
      <c r="OPJ461" s="39"/>
      <c r="OPK461" s="39"/>
      <c r="OPL461" s="39"/>
      <c r="OPM461" s="39"/>
      <c r="OPN461" s="39"/>
      <c r="OPO461" s="39"/>
      <c r="OPP461" s="39"/>
      <c r="OPQ461" s="39"/>
      <c r="OPR461" s="39"/>
      <c r="OPS461" s="39"/>
      <c r="OPT461" s="39"/>
      <c r="OPU461" s="39"/>
      <c r="OPV461" s="39"/>
      <c r="OPW461" s="39"/>
      <c r="OPX461" s="39"/>
      <c r="OPY461" s="39"/>
      <c r="OPZ461" s="39"/>
      <c r="OQA461" s="39"/>
      <c r="OQB461" s="39"/>
      <c r="OQC461" s="39"/>
      <c r="OQD461" s="39"/>
      <c r="OQE461" s="39"/>
      <c r="OQF461" s="39"/>
      <c r="OQG461" s="39"/>
      <c r="OQH461" s="39"/>
      <c r="OQI461" s="39"/>
      <c r="OQJ461" s="39"/>
      <c r="OQK461" s="39"/>
      <c r="OQL461" s="39"/>
      <c r="OQM461" s="39"/>
      <c r="OQN461" s="39"/>
      <c r="OQO461" s="39"/>
      <c r="OQP461" s="39"/>
      <c r="OQQ461" s="39"/>
      <c r="OQR461" s="39"/>
      <c r="OQS461" s="39"/>
      <c r="OQT461" s="39"/>
      <c r="OQU461" s="39"/>
      <c r="OQV461" s="39"/>
      <c r="OQW461" s="39"/>
      <c r="OQX461" s="39"/>
      <c r="OQY461" s="39"/>
      <c r="OQZ461" s="39"/>
      <c r="ORA461" s="39"/>
      <c r="ORB461" s="39"/>
      <c r="ORC461" s="39"/>
      <c r="ORD461" s="39"/>
      <c r="ORE461" s="39"/>
      <c r="ORF461" s="39"/>
      <c r="ORG461" s="39"/>
      <c r="ORH461" s="39"/>
      <c r="ORI461" s="39"/>
      <c r="ORJ461" s="39"/>
      <c r="ORK461" s="39"/>
      <c r="ORL461" s="39"/>
      <c r="ORM461" s="39"/>
      <c r="ORN461" s="39"/>
      <c r="ORO461" s="39"/>
      <c r="ORP461" s="39"/>
      <c r="ORQ461" s="39"/>
      <c r="ORR461" s="39"/>
      <c r="ORS461" s="39"/>
      <c r="ORT461" s="39"/>
      <c r="ORU461" s="39"/>
      <c r="ORV461" s="39"/>
      <c r="ORW461" s="39"/>
      <c r="ORX461" s="39"/>
      <c r="ORY461" s="39"/>
      <c r="ORZ461" s="39"/>
      <c r="OSA461" s="39"/>
      <c r="OSB461" s="39"/>
      <c r="OSC461" s="39"/>
      <c r="OSD461" s="39"/>
      <c r="OSE461" s="39"/>
      <c r="OSF461" s="39"/>
      <c r="OSG461" s="39"/>
      <c r="OSH461" s="39"/>
      <c r="OSI461" s="39"/>
      <c r="OSJ461" s="39"/>
      <c r="OSK461" s="39"/>
      <c r="OSL461" s="39"/>
      <c r="OSM461" s="39"/>
      <c r="OSN461" s="39"/>
      <c r="OSO461" s="39"/>
      <c r="OSP461" s="39"/>
      <c r="OSQ461" s="39"/>
      <c r="OSR461" s="39"/>
      <c r="OSS461" s="39"/>
      <c r="OST461" s="39"/>
      <c r="OSU461" s="39"/>
      <c r="OSV461" s="39"/>
      <c r="OSW461" s="39"/>
      <c r="OSX461" s="39"/>
      <c r="OSY461" s="39"/>
      <c r="OSZ461" s="39"/>
      <c r="OTA461" s="39"/>
      <c r="OTB461" s="39"/>
      <c r="OTC461" s="39"/>
      <c r="OTD461" s="39"/>
      <c r="OTE461" s="39"/>
      <c r="OTF461" s="39"/>
      <c r="OTG461" s="39"/>
      <c r="OTH461" s="39"/>
      <c r="OTI461" s="39"/>
      <c r="OTJ461" s="39"/>
      <c r="OTK461" s="39"/>
      <c r="OTL461" s="39"/>
      <c r="OTM461" s="39"/>
      <c r="OTN461" s="39"/>
      <c r="OTO461" s="39"/>
      <c r="OTP461" s="39"/>
      <c r="OTQ461" s="39"/>
      <c r="OTR461" s="39"/>
      <c r="OTS461" s="39"/>
      <c r="OTT461" s="39"/>
      <c r="OTU461" s="39"/>
      <c r="OTV461" s="39"/>
      <c r="OTW461" s="39"/>
      <c r="OTX461" s="39"/>
      <c r="OTY461" s="39"/>
      <c r="OTZ461" s="39"/>
      <c r="OUA461" s="39"/>
      <c r="OUB461" s="39"/>
      <c r="OUC461" s="39"/>
      <c r="OUD461" s="39"/>
      <c r="OUE461" s="39"/>
      <c r="OUF461" s="39"/>
      <c r="OUG461" s="39"/>
      <c r="OUH461" s="39"/>
      <c r="OUI461" s="39"/>
      <c r="OUJ461" s="39"/>
      <c r="OUK461" s="39"/>
      <c r="OUL461" s="39"/>
      <c r="OUM461" s="39"/>
      <c r="OUN461" s="39"/>
      <c r="OUO461" s="39"/>
      <c r="OUP461" s="39"/>
      <c r="OUQ461" s="39"/>
      <c r="OUR461" s="39"/>
      <c r="OUS461" s="39"/>
      <c r="OUT461" s="39"/>
      <c r="OUU461" s="39"/>
      <c r="OUV461" s="39"/>
      <c r="OUW461" s="39"/>
      <c r="OUX461" s="39"/>
      <c r="OUY461" s="39"/>
      <c r="OUZ461" s="39"/>
      <c r="OVA461" s="39"/>
      <c r="OVB461" s="39"/>
      <c r="OVC461" s="39"/>
      <c r="OVD461" s="39"/>
      <c r="OVE461" s="39"/>
      <c r="OVF461" s="39"/>
      <c r="OVG461" s="39"/>
      <c r="OVH461" s="39"/>
      <c r="OVI461" s="39"/>
      <c r="OVJ461" s="39"/>
      <c r="OVK461" s="39"/>
      <c r="OVL461" s="39"/>
      <c r="OVM461" s="39"/>
      <c r="OVN461" s="39"/>
      <c r="OVO461" s="39"/>
      <c r="OVP461" s="39"/>
      <c r="OVQ461" s="39"/>
      <c r="OVR461" s="39"/>
      <c r="OVS461" s="39"/>
      <c r="OVT461" s="39"/>
      <c r="OVU461" s="39"/>
      <c r="OVV461" s="39"/>
      <c r="OVW461" s="39"/>
      <c r="OVX461" s="39"/>
      <c r="OVY461" s="39"/>
      <c r="OVZ461" s="39"/>
      <c r="OWA461" s="39"/>
      <c r="OWB461" s="39"/>
      <c r="OWC461" s="39"/>
      <c r="OWD461" s="39"/>
      <c r="OWE461" s="39"/>
      <c r="OWF461" s="39"/>
      <c r="OWG461" s="39"/>
      <c r="OWH461" s="39"/>
      <c r="OWI461" s="39"/>
      <c r="OWJ461" s="39"/>
      <c r="OWK461" s="39"/>
      <c r="OWL461" s="39"/>
      <c r="OWM461" s="39"/>
      <c r="OWN461" s="39"/>
      <c r="OWO461" s="39"/>
      <c r="OWP461" s="39"/>
      <c r="OWQ461" s="39"/>
      <c r="OWR461" s="39"/>
      <c r="OWS461" s="39"/>
      <c r="OWT461" s="39"/>
      <c r="OWU461" s="39"/>
      <c r="OWV461" s="39"/>
      <c r="OWW461" s="39"/>
      <c r="OWX461" s="39"/>
      <c r="OWY461" s="39"/>
      <c r="OWZ461" s="39"/>
      <c r="OXA461" s="39"/>
      <c r="OXB461" s="39"/>
      <c r="OXC461" s="39"/>
      <c r="OXD461" s="39"/>
      <c r="OXE461" s="39"/>
      <c r="OXF461" s="39"/>
      <c r="OXG461" s="39"/>
      <c r="OXH461" s="39"/>
      <c r="OXI461" s="39"/>
      <c r="OXJ461" s="39"/>
      <c r="OXK461" s="39"/>
      <c r="OXL461" s="39"/>
      <c r="OXM461" s="39"/>
      <c r="OXN461" s="39"/>
      <c r="OXO461" s="39"/>
      <c r="OXP461" s="39"/>
      <c r="OXQ461" s="39"/>
      <c r="OXR461" s="39"/>
      <c r="OXS461" s="39"/>
      <c r="OXT461" s="39"/>
      <c r="OXU461" s="39"/>
      <c r="OXV461" s="39"/>
      <c r="OXW461" s="39"/>
      <c r="OXX461" s="39"/>
      <c r="OXY461" s="39"/>
      <c r="OXZ461" s="39"/>
      <c r="OYA461" s="39"/>
      <c r="OYB461" s="39"/>
      <c r="OYC461" s="39"/>
      <c r="OYD461" s="39"/>
      <c r="OYE461" s="39"/>
      <c r="OYF461" s="39"/>
      <c r="OYG461" s="39"/>
      <c r="OYH461" s="39"/>
      <c r="OYI461" s="39"/>
      <c r="OYJ461" s="39"/>
      <c r="OYK461" s="39"/>
      <c r="OYL461" s="39"/>
      <c r="OYM461" s="39"/>
      <c r="OYN461" s="39"/>
      <c r="OYO461" s="39"/>
      <c r="OYP461" s="39"/>
      <c r="OYQ461" s="39"/>
      <c r="OYR461" s="39"/>
      <c r="OYS461" s="39"/>
      <c r="OYT461" s="39"/>
      <c r="OYU461" s="39"/>
      <c r="OYV461" s="39"/>
      <c r="OYW461" s="39"/>
      <c r="OYX461" s="39"/>
      <c r="OYY461" s="39"/>
      <c r="OYZ461" s="39"/>
      <c r="OZA461" s="39"/>
      <c r="OZB461" s="39"/>
      <c r="OZC461" s="39"/>
      <c r="OZD461" s="39"/>
      <c r="OZE461" s="39"/>
      <c r="OZF461" s="39"/>
      <c r="OZG461" s="39"/>
      <c r="OZH461" s="39"/>
      <c r="OZI461" s="39"/>
      <c r="OZJ461" s="39"/>
      <c r="OZK461" s="39"/>
      <c r="OZL461" s="39"/>
      <c r="OZM461" s="39"/>
      <c r="OZN461" s="39"/>
      <c r="OZO461" s="39"/>
      <c r="OZP461" s="39"/>
      <c r="OZQ461" s="39"/>
      <c r="OZR461" s="39"/>
      <c r="OZS461" s="39"/>
      <c r="OZT461" s="39"/>
      <c r="OZU461" s="39"/>
      <c r="OZV461" s="39"/>
      <c r="OZW461" s="39"/>
      <c r="OZX461" s="39"/>
      <c r="OZY461" s="39"/>
      <c r="OZZ461" s="39"/>
      <c r="PAA461" s="39"/>
      <c r="PAB461" s="39"/>
      <c r="PAC461" s="39"/>
      <c r="PAD461" s="39"/>
      <c r="PAE461" s="39"/>
      <c r="PAF461" s="39"/>
      <c r="PAG461" s="39"/>
      <c r="PAH461" s="39"/>
      <c r="PAI461" s="39"/>
      <c r="PAJ461" s="39"/>
      <c r="PAK461" s="39"/>
      <c r="PAL461" s="39"/>
      <c r="PAM461" s="39"/>
      <c r="PAN461" s="39"/>
      <c r="PAO461" s="39"/>
      <c r="PAP461" s="39"/>
      <c r="PAQ461" s="39"/>
      <c r="PAR461" s="39"/>
      <c r="PAS461" s="39"/>
      <c r="PAT461" s="39"/>
      <c r="PAU461" s="39"/>
      <c r="PAV461" s="39"/>
      <c r="PAW461" s="39"/>
      <c r="PAX461" s="39"/>
      <c r="PAY461" s="39"/>
      <c r="PAZ461" s="39"/>
      <c r="PBA461" s="39"/>
      <c r="PBB461" s="39"/>
      <c r="PBC461" s="39"/>
      <c r="PBD461" s="39"/>
      <c r="PBE461" s="39"/>
      <c r="PBF461" s="39"/>
      <c r="PBG461" s="39"/>
      <c r="PBH461" s="39"/>
      <c r="PBI461" s="39"/>
      <c r="PBJ461" s="39"/>
      <c r="PBK461" s="39"/>
      <c r="PBL461" s="39"/>
      <c r="PBM461" s="39"/>
      <c r="PBN461" s="39"/>
      <c r="PBO461" s="39"/>
      <c r="PBP461" s="39"/>
      <c r="PBQ461" s="39"/>
      <c r="PBR461" s="39"/>
      <c r="PBS461" s="39"/>
      <c r="PBT461" s="39"/>
      <c r="PBU461" s="39"/>
      <c r="PBV461" s="39"/>
      <c r="PBW461" s="39"/>
      <c r="PBX461" s="39"/>
      <c r="PBY461" s="39"/>
      <c r="PBZ461" s="39"/>
      <c r="PCA461" s="39"/>
      <c r="PCB461" s="39"/>
      <c r="PCC461" s="39"/>
      <c r="PCD461" s="39"/>
      <c r="PCE461" s="39"/>
      <c r="PCF461" s="39"/>
      <c r="PCG461" s="39"/>
      <c r="PCH461" s="39"/>
      <c r="PCI461" s="39"/>
      <c r="PCJ461" s="39"/>
      <c r="PCK461" s="39"/>
      <c r="PCL461" s="39"/>
      <c r="PCM461" s="39"/>
      <c r="PCN461" s="39"/>
      <c r="PCO461" s="39"/>
      <c r="PCP461" s="39"/>
      <c r="PCQ461" s="39"/>
      <c r="PCR461" s="39"/>
      <c r="PCS461" s="39"/>
      <c r="PCT461" s="39"/>
      <c r="PCU461" s="39"/>
      <c r="PCV461" s="39"/>
      <c r="PCW461" s="39"/>
      <c r="PCX461" s="39"/>
      <c r="PCY461" s="39"/>
      <c r="PCZ461" s="39"/>
      <c r="PDA461" s="39"/>
      <c r="PDB461" s="39"/>
      <c r="PDC461" s="39"/>
      <c r="PDD461" s="39"/>
      <c r="PDE461" s="39"/>
      <c r="PDF461" s="39"/>
      <c r="PDG461" s="39"/>
      <c r="PDH461" s="39"/>
      <c r="PDI461" s="39"/>
      <c r="PDJ461" s="39"/>
      <c r="PDK461" s="39"/>
      <c r="PDL461" s="39"/>
      <c r="PDM461" s="39"/>
      <c r="PDN461" s="39"/>
      <c r="PDO461" s="39"/>
      <c r="PDP461" s="39"/>
      <c r="PDQ461" s="39"/>
      <c r="PDR461" s="39"/>
      <c r="PDS461" s="39"/>
      <c r="PDT461" s="39"/>
      <c r="PDU461" s="39"/>
      <c r="PDV461" s="39"/>
      <c r="PDW461" s="39"/>
      <c r="PDX461" s="39"/>
      <c r="PDY461" s="39"/>
      <c r="PDZ461" s="39"/>
      <c r="PEA461" s="39"/>
      <c r="PEB461" s="39"/>
      <c r="PEC461" s="39"/>
      <c r="PED461" s="39"/>
      <c r="PEE461" s="39"/>
      <c r="PEF461" s="39"/>
      <c r="PEG461" s="39"/>
      <c r="PEH461" s="39"/>
      <c r="PEI461" s="39"/>
      <c r="PEJ461" s="39"/>
      <c r="PEK461" s="39"/>
      <c r="PEL461" s="39"/>
      <c r="PEM461" s="39"/>
      <c r="PEN461" s="39"/>
      <c r="PEO461" s="39"/>
      <c r="PEP461" s="39"/>
      <c r="PEQ461" s="39"/>
      <c r="PER461" s="39"/>
      <c r="PES461" s="39"/>
      <c r="PET461" s="39"/>
      <c r="PEU461" s="39"/>
      <c r="PEV461" s="39"/>
      <c r="PEW461" s="39"/>
      <c r="PEX461" s="39"/>
      <c r="PEY461" s="39"/>
      <c r="PEZ461" s="39"/>
      <c r="PFA461" s="39"/>
      <c r="PFB461" s="39"/>
      <c r="PFC461" s="39"/>
      <c r="PFD461" s="39"/>
      <c r="PFE461" s="39"/>
      <c r="PFF461" s="39"/>
      <c r="PFG461" s="39"/>
      <c r="PFH461" s="39"/>
      <c r="PFI461" s="39"/>
      <c r="PFJ461" s="39"/>
      <c r="PFK461" s="39"/>
      <c r="PFL461" s="39"/>
      <c r="PFM461" s="39"/>
      <c r="PFN461" s="39"/>
      <c r="PFO461" s="39"/>
      <c r="PFP461" s="39"/>
      <c r="PFQ461" s="39"/>
      <c r="PFR461" s="39"/>
      <c r="PFS461" s="39"/>
      <c r="PFT461" s="39"/>
      <c r="PFU461" s="39"/>
      <c r="PFV461" s="39"/>
      <c r="PFW461" s="39"/>
      <c r="PFX461" s="39"/>
      <c r="PFY461" s="39"/>
      <c r="PFZ461" s="39"/>
      <c r="PGA461" s="39"/>
      <c r="PGB461" s="39"/>
      <c r="PGC461" s="39"/>
      <c r="PGD461" s="39"/>
      <c r="PGE461" s="39"/>
      <c r="PGF461" s="39"/>
      <c r="PGG461" s="39"/>
      <c r="PGH461" s="39"/>
      <c r="PGI461" s="39"/>
      <c r="PGJ461" s="39"/>
      <c r="PGK461" s="39"/>
      <c r="PGL461" s="39"/>
      <c r="PGM461" s="39"/>
      <c r="PGN461" s="39"/>
      <c r="PGO461" s="39"/>
      <c r="PGP461" s="39"/>
      <c r="PGQ461" s="39"/>
      <c r="PGR461" s="39"/>
      <c r="PGS461" s="39"/>
      <c r="PGT461" s="39"/>
      <c r="PGU461" s="39"/>
      <c r="PGV461" s="39"/>
      <c r="PGW461" s="39"/>
      <c r="PGX461" s="39"/>
      <c r="PGY461" s="39"/>
      <c r="PGZ461" s="39"/>
      <c r="PHA461" s="39"/>
      <c r="PHB461" s="39"/>
      <c r="PHC461" s="39"/>
      <c r="PHD461" s="39"/>
      <c r="PHE461" s="39"/>
      <c r="PHF461" s="39"/>
      <c r="PHG461" s="39"/>
      <c r="PHH461" s="39"/>
      <c r="PHI461" s="39"/>
      <c r="PHJ461" s="39"/>
      <c r="PHK461" s="39"/>
      <c r="PHL461" s="39"/>
      <c r="PHM461" s="39"/>
      <c r="PHN461" s="39"/>
      <c r="PHO461" s="39"/>
      <c r="PHP461" s="39"/>
      <c r="PHQ461" s="39"/>
      <c r="PHR461" s="39"/>
      <c r="PHS461" s="39"/>
      <c r="PHT461" s="39"/>
      <c r="PHU461" s="39"/>
      <c r="PHV461" s="39"/>
      <c r="PHW461" s="39"/>
      <c r="PHX461" s="39"/>
      <c r="PHY461" s="39"/>
      <c r="PHZ461" s="39"/>
      <c r="PIA461" s="39"/>
      <c r="PIB461" s="39"/>
      <c r="PIC461" s="39"/>
      <c r="PID461" s="39"/>
      <c r="PIE461" s="39"/>
      <c r="PIF461" s="39"/>
      <c r="PIG461" s="39"/>
      <c r="PIH461" s="39"/>
      <c r="PII461" s="39"/>
      <c r="PIJ461" s="39"/>
      <c r="PIK461" s="39"/>
      <c r="PIL461" s="39"/>
      <c r="PIM461" s="39"/>
      <c r="PIN461" s="39"/>
      <c r="PIO461" s="39"/>
      <c r="PIP461" s="39"/>
      <c r="PIQ461" s="39"/>
      <c r="PIR461" s="39"/>
      <c r="PIS461" s="39"/>
      <c r="PIT461" s="39"/>
      <c r="PIU461" s="39"/>
      <c r="PIV461" s="39"/>
      <c r="PIW461" s="39"/>
      <c r="PIX461" s="39"/>
      <c r="PIY461" s="39"/>
      <c r="PIZ461" s="39"/>
      <c r="PJA461" s="39"/>
      <c r="PJB461" s="39"/>
      <c r="PJC461" s="39"/>
      <c r="PJD461" s="39"/>
      <c r="PJE461" s="39"/>
      <c r="PJF461" s="39"/>
      <c r="PJG461" s="39"/>
      <c r="PJH461" s="39"/>
      <c r="PJI461" s="39"/>
      <c r="PJJ461" s="39"/>
      <c r="PJK461" s="39"/>
      <c r="PJL461" s="39"/>
      <c r="PJM461" s="39"/>
      <c r="PJN461" s="39"/>
      <c r="PJO461" s="39"/>
      <c r="PJP461" s="39"/>
      <c r="PJQ461" s="39"/>
      <c r="PJR461" s="39"/>
      <c r="PJS461" s="39"/>
      <c r="PJT461" s="39"/>
      <c r="PJU461" s="39"/>
      <c r="PJV461" s="39"/>
      <c r="PJW461" s="39"/>
      <c r="PJX461" s="39"/>
      <c r="PJY461" s="39"/>
      <c r="PJZ461" s="39"/>
      <c r="PKA461" s="39"/>
      <c r="PKB461" s="39"/>
      <c r="PKC461" s="39"/>
      <c r="PKD461" s="39"/>
      <c r="PKE461" s="39"/>
      <c r="PKF461" s="39"/>
      <c r="PKG461" s="39"/>
      <c r="PKH461" s="39"/>
      <c r="PKI461" s="39"/>
      <c r="PKJ461" s="39"/>
      <c r="PKK461" s="39"/>
      <c r="PKL461" s="39"/>
      <c r="PKM461" s="39"/>
      <c r="PKN461" s="39"/>
      <c r="PKO461" s="39"/>
      <c r="PKP461" s="39"/>
      <c r="PKQ461" s="39"/>
      <c r="PKR461" s="39"/>
      <c r="PKS461" s="39"/>
      <c r="PKT461" s="39"/>
      <c r="PKU461" s="39"/>
      <c r="PKV461" s="39"/>
      <c r="PKW461" s="39"/>
      <c r="PKX461" s="39"/>
      <c r="PKY461" s="39"/>
      <c r="PKZ461" s="39"/>
      <c r="PLA461" s="39"/>
      <c r="PLB461" s="39"/>
      <c r="PLC461" s="39"/>
      <c r="PLD461" s="39"/>
      <c r="PLE461" s="39"/>
      <c r="PLF461" s="39"/>
      <c r="PLG461" s="39"/>
      <c r="PLH461" s="39"/>
      <c r="PLI461" s="39"/>
      <c r="PLJ461" s="39"/>
      <c r="PLK461" s="39"/>
      <c r="PLL461" s="39"/>
      <c r="PLM461" s="39"/>
      <c r="PLN461" s="39"/>
      <c r="PLO461" s="39"/>
      <c r="PLP461" s="39"/>
      <c r="PLQ461" s="39"/>
      <c r="PLR461" s="39"/>
      <c r="PLS461" s="39"/>
      <c r="PLT461" s="39"/>
      <c r="PLU461" s="39"/>
      <c r="PLV461" s="39"/>
      <c r="PLW461" s="39"/>
      <c r="PLX461" s="39"/>
      <c r="PLY461" s="39"/>
      <c r="PLZ461" s="39"/>
      <c r="PMA461" s="39"/>
      <c r="PMB461" s="39"/>
      <c r="PMC461" s="39"/>
      <c r="PMD461" s="39"/>
      <c r="PME461" s="39"/>
      <c r="PMF461" s="39"/>
      <c r="PMG461" s="39"/>
      <c r="PMH461" s="39"/>
      <c r="PMI461" s="39"/>
      <c r="PMJ461" s="39"/>
      <c r="PMK461" s="39"/>
      <c r="PML461" s="39"/>
      <c r="PMM461" s="39"/>
      <c r="PMN461" s="39"/>
      <c r="PMO461" s="39"/>
      <c r="PMP461" s="39"/>
      <c r="PMQ461" s="39"/>
      <c r="PMR461" s="39"/>
      <c r="PMS461" s="39"/>
      <c r="PMT461" s="39"/>
      <c r="PMU461" s="39"/>
      <c r="PMV461" s="39"/>
      <c r="PMW461" s="39"/>
      <c r="PMX461" s="39"/>
      <c r="PMY461" s="39"/>
      <c r="PMZ461" s="39"/>
      <c r="PNA461" s="39"/>
      <c r="PNB461" s="39"/>
      <c r="PNC461" s="39"/>
      <c r="PND461" s="39"/>
      <c r="PNE461" s="39"/>
      <c r="PNF461" s="39"/>
      <c r="PNG461" s="39"/>
      <c r="PNH461" s="39"/>
      <c r="PNI461" s="39"/>
      <c r="PNJ461" s="39"/>
      <c r="PNK461" s="39"/>
      <c r="PNL461" s="39"/>
      <c r="PNM461" s="39"/>
      <c r="PNN461" s="39"/>
      <c r="PNO461" s="39"/>
      <c r="PNP461" s="39"/>
      <c r="PNQ461" s="39"/>
      <c r="PNR461" s="39"/>
      <c r="PNS461" s="39"/>
      <c r="PNT461" s="39"/>
      <c r="PNU461" s="39"/>
      <c r="PNV461" s="39"/>
      <c r="PNW461" s="39"/>
      <c r="PNX461" s="39"/>
      <c r="PNY461" s="39"/>
      <c r="PNZ461" s="39"/>
      <c r="POA461" s="39"/>
      <c r="POB461" s="39"/>
      <c r="POC461" s="39"/>
      <c r="POD461" s="39"/>
      <c r="POE461" s="39"/>
      <c r="POF461" s="39"/>
      <c r="POG461" s="39"/>
      <c r="POH461" s="39"/>
      <c r="POI461" s="39"/>
      <c r="POJ461" s="39"/>
      <c r="POK461" s="39"/>
      <c r="POL461" s="39"/>
      <c r="POM461" s="39"/>
      <c r="PON461" s="39"/>
      <c r="POO461" s="39"/>
      <c r="POP461" s="39"/>
      <c r="POQ461" s="39"/>
      <c r="POR461" s="39"/>
      <c r="POS461" s="39"/>
      <c r="POT461" s="39"/>
      <c r="POU461" s="39"/>
      <c r="POV461" s="39"/>
      <c r="POW461" s="39"/>
      <c r="POX461" s="39"/>
      <c r="POY461" s="39"/>
      <c r="POZ461" s="39"/>
      <c r="PPA461" s="39"/>
      <c r="PPB461" s="39"/>
      <c r="PPC461" s="39"/>
      <c r="PPD461" s="39"/>
      <c r="PPE461" s="39"/>
      <c r="PPF461" s="39"/>
      <c r="PPG461" s="39"/>
      <c r="PPH461" s="39"/>
      <c r="PPI461" s="39"/>
      <c r="PPJ461" s="39"/>
      <c r="PPK461" s="39"/>
      <c r="PPL461" s="39"/>
      <c r="PPM461" s="39"/>
      <c r="PPN461" s="39"/>
      <c r="PPO461" s="39"/>
      <c r="PPP461" s="39"/>
      <c r="PPQ461" s="39"/>
      <c r="PPR461" s="39"/>
      <c r="PPS461" s="39"/>
      <c r="PPT461" s="39"/>
      <c r="PPU461" s="39"/>
      <c r="PPV461" s="39"/>
      <c r="PPW461" s="39"/>
      <c r="PPX461" s="39"/>
      <c r="PPY461" s="39"/>
      <c r="PPZ461" s="39"/>
      <c r="PQA461" s="39"/>
      <c r="PQB461" s="39"/>
      <c r="PQC461" s="39"/>
      <c r="PQD461" s="39"/>
      <c r="PQE461" s="39"/>
      <c r="PQF461" s="39"/>
      <c r="PQG461" s="39"/>
      <c r="PQH461" s="39"/>
      <c r="PQI461" s="39"/>
      <c r="PQJ461" s="39"/>
      <c r="PQK461" s="39"/>
      <c r="PQL461" s="39"/>
      <c r="PQM461" s="39"/>
      <c r="PQN461" s="39"/>
      <c r="PQO461" s="39"/>
      <c r="PQP461" s="39"/>
      <c r="PQQ461" s="39"/>
      <c r="PQR461" s="39"/>
      <c r="PQS461" s="39"/>
      <c r="PQT461" s="39"/>
      <c r="PQU461" s="39"/>
      <c r="PQV461" s="39"/>
      <c r="PQW461" s="39"/>
      <c r="PQX461" s="39"/>
      <c r="PQY461" s="39"/>
      <c r="PQZ461" s="39"/>
      <c r="PRA461" s="39"/>
      <c r="PRB461" s="39"/>
      <c r="PRC461" s="39"/>
      <c r="PRD461" s="39"/>
      <c r="PRE461" s="39"/>
      <c r="PRF461" s="39"/>
      <c r="PRG461" s="39"/>
      <c r="PRH461" s="39"/>
      <c r="PRI461" s="39"/>
      <c r="PRJ461" s="39"/>
      <c r="PRK461" s="39"/>
      <c r="PRL461" s="39"/>
      <c r="PRM461" s="39"/>
      <c r="PRN461" s="39"/>
      <c r="PRO461" s="39"/>
      <c r="PRP461" s="39"/>
      <c r="PRQ461" s="39"/>
      <c r="PRR461" s="39"/>
      <c r="PRS461" s="39"/>
      <c r="PRT461" s="39"/>
      <c r="PRU461" s="39"/>
      <c r="PRV461" s="39"/>
      <c r="PRW461" s="39"/>
      <c r="PRX461" s="39"/>
      <c r="PRY461" s="39"/>
      <c r="PRZ461" s="39"/>
      <c r="PSA461" s="39"/>
      <c r="PSB461" s="39"/>
      <c r="PSC461" s="39"/>
      <c r="PSD461" s="39"/>
      <c r="PSE461" s="39"/>
      <c r="PSF461" s="39"/>
      <c r="PSG461" s="39"/>
      <c r="PSH461" s="39"/>
      <c r="PSI461" s="39"/>
      <c r="PSJ461" s="39"/>
      <c r="PSK461" s="39"/>
      <c r="PSL461" s="39"/>
      <c r="PSM461" s="39"/>
      <c r="PSN461" s="39"/>
      <c r="PSO461" s="39"/>
      <c r="PSP461" s="39"/>
      <c r="PSQ461" s="39"/>
      <c r="PSR461" s="39"/>
      <c r="PSS461" s="39"/>
      <c r="PST461" s="39"/>
      <c r="PSU461" s="39"/>
      <c r="PSV461" s="39"/>
      <c r="PSW461" s="39"/>
      <c r="PSX461" s="39"/>
      <c r="PSY461" s="39"/>
      <c r="PSZ461" s="39"/>
      <c r="PTA461" s="39"/>
      <c r="PTB461" s="39"/>
      <c r="PTC461" s="39"/>
      <c r="PTD461" s="39"/>
      <c r="PTE461" s="39"/>
      <c r="PTF461" s="39"/>
      <c r="PTG461" s="39"/>
      <c r="PTH461" s="39"/>
      <c r="PTI461" s="39"/>
      <c r="PTJ461" s="39"/>
      <c r="PTK461" s="39"/>
      <c r="PTL461" s="39"/>
      <c r="PTM461" s="39"/>
      <c r="PTN461" s="39"/>
      <c r="PTO461" s="39"/>
      <c r="PTP461" s="39"/>
      <c r="PTQ461" s="39"/>
      <c r="PTR461" s="39"/>
      <c r="PTS461" s="39"/>
      <c r="PTT461" s="39"/>
      <c r="PTU461" s="39"/>
      <c r="PTV461" s="39"/>
      <c r="PTW461" s="39"/>
      <c r="PTX461" s="39"/>
      <c r="PTY461" s="39"/>
      <c r="PTZ461" s="39"/>
      <c r="PUA461" s="39"/>
      <c r="PUB461" s="39"/>
      <c r="PUC461" s="39"/>
      <c r="PUD461" s="39"/>
      <c r="PUE461" s="39"/>
      <c r="PUF461" s="39"/>
      <c r="PUG461" s="39"/>
      <c r="PUH461" s="39"/>
      <c r="PUI461" s="39"/>
      <c r="PUJ461" s="39"/>
      <c r="PUK461" s="39"/>
      <c r="PUL461" s="39"/>
      <c r="PUM461" s="39"/>
      <c r="PUN461" s="39"/>
      <c r="PUO461" s="39"/>
      <c r="PUP461" s="39"/>
      <c r="PUQ461" s="39"/>
      <c r="PUR461" s="39"/>
      <c r="PUS461" s="39"/>
      <c r="PUT461" s="39"/>
      <c r="PUU461" s="39"/>
      <c r="PUV461" s="39"/>
      <c r="PUW461" s="39"/>
      <c r="PUX461" s="39"/>
      <c r="PUY461" s="39"/>
      <c r="PUZ461" s="39"/>
      <c r="PVA461" s="39"/>
      <c r="PVB461" s="39"/>
      <c r="PVC461" s="39"/>
      <c r="PVD461" s="39"/>
      <c r="PVE461" s="39"/>
      <c r="PVF461" s="39"/>
      <c r="PVG461" s="39"/>
      <c r="PVH461" s="39"/>
      <c r="PVI461" s="39"/>
      <c r="PVJ461" s="39"/>
      <c r="PVK461" s="39"/>
      <c r="PVL461" s="39"/>
      <c r="PVM461" s="39"/>
      <c r="PVN461" s="39"/>
      <c r="PVO461" s="39"/>
      <c r="PVP461" s="39"/>
      <c r="PVQ461" s="39"/>
      <c r="PVR461" s="39"/>
      <c r="PVS461" s="39"/>
      <c r="PVT461" s="39"/>
      <c r="PVU461" s="39"/>
      <c r="PVV461" s="39"/>
      <c r="PVW461" s="39"/>
      <c r="PVX461" s="39"/>
      <c r="PVY461" s="39"/>
      <c r="PVZ461" s="39"/>
      <c r="PWA461" s="39"/>
      <c r="PWB461" s="39"/>
      <c r="PWC461" s="39"/>
      <c r="PWD461" s="39"/>
      <c r="PWE461" s="39"/>
      <c r="PWF461" s="39"/>
      <c r="PWG461" s="39"/>
      <c r="PWH461" s="39"/>
      <c r="PWI461" s="39"/>
      <c r="PWJ461" s="39"/>
      <c r="PWK461" s="39"/>
      <c r="PWL461" s="39"/>
      <c r="PWM461" s="39"/>
      <c r="PWN461" s="39"/>
      <c r="PWO461" s="39"/>
      <c r="PWP461" s="39"/>
      <c r="PWQ461" s="39"/>
      <c r="PWR461" s="39"/>
      <c r="PWS461" s="39"/>
      <c r="PWT461" s="39"/>
      <c r="PWU461" s="39"/>
      <c r="PWV461" s="39"/>
      <c r="PWW461" s="39"/>
      <c r="PWX461" s="39"/>
      <c r="PWY461" s="39"/>
      <c r="PWZ461" s="39"/>
      <c r="PXA461" s="39"/>
      <c r="PXB461" s="39"/>
      <c r="PXC461" s="39"/>
      <c r="PXD461" s="39"/>
      <c r="PXE461" s="39"/>
      <c r="PXF461" s="39"/>
      <c r="PXG461" s="39"/>
      <c r="PXH461" s="39"/>
      <c r="PXI461" s="39"/>
      <c r="PXJ461" s="39"/>
      <c r="PXK461" s="39"/>
      <c r="PXL461" s="39"/>
      <c r="PXM461" s="39"/>
      <c r="PXN461" s="39"/>
      <c r="PXO461" s="39"/>
      <c r="PXP461" s="39"/>
      <c r="PXQ461" s="39"/>
      <c r="PXR461" s="39"/>
      <c r="PXS461" s="39"/>
      <c r="PXT461" s="39"/>
      <c r="PXU461" s="39"/>
      <c r="PXV461" s="39"/>
      <c r="PXW461" s="39"/>
      <c r="PXX461" s="39"/>
      <c r="PXY461" s="39"/>
      <c r="PXZ461" s="39"/>
      <c r="PYA461" s="39"/>
      <c r="PYB461" s="39"/>
      <c r="PYC461" s="39"/>
      <c r="PYD461" s="39"/>
      <c r="PYE461" s="39"/>
      <c r="PYF461" s="39"/>
      <c r="PYG461" s="39"/>
      <c r="PYH461" s="39"/>
      <c r="PYI461" s="39"/>
      <c r="PYJ461" s="39"/>
      <c r="PYK461" s="39"/>
      <c r="PYL461" s="39"/>
      <c r="PYM461" s="39"/>
      <c r="PYN461" s="39"/>
      <c r="PYO461" s="39"/>
      <c r="PYP461" s="39"/>
      <c r="PYQ461" s="39"/>
      <c r="PYR461" s="39"/>
      <c r="PYS461" s="39"/>
      <c r="PYT461" s="39"/>
      <c r="PYU461" s="39"/>
      <c r="PYV461" s="39"/>
      <c r="PYW461" s="39"/>
      <c r="PYX461" s="39"/>
      <c r="PYY461" s="39"/>
      <c r="PYZ461" s="39"/>
      <c r="PZA461" s="39"/>
      <c r="PZB461" s="39"/>
      <c r="PZC461" s="39"/>
      <c r="PZD461" s="39"/>
      <c r="PZE461" s="39"/>
      <c r="PZF461" s="39"/>
      <c r="PZG461" s="39"/>
      <c r="PZH461" s="39"/>
      <c r="PZI461" s="39"/>
      <c r="PZJ461" s="39"/>
      <c r="PZK461" s="39"/>
      <c r="PZL461" s="39"/>
      <c r="PZM461" s="39"/>
      <c r="PZN461" s="39"/>
      <c r="PZO461" s="39"/>
      <c r="PZP461" s="39"/>
      <c r="PZQ461" s="39"/>
      <c r="PZR461" s="39"/>
      <c r="PZS461" s="39"/>
      <c r="PZT461" s="39"/>
      <c r="PZU461" s="39"/>
      <c r="PZV461" s="39"/>
      <c r="PZW461" s="39"/>
      <c r="PZX461" s="39"/>
      <c r="PZY461" s="39"/>
      <c r="PZZ461" s="39"/>
      <c r="QAA461" s="39"/>
      <c r="QAB461" s="39"/>
      <c r="QAC461" s="39"/>
      <c r="QAD461" s="39"/>
      <c r="QAE461" s="39"/>
      <c r="QAF461" s="39"/>
      <c r="QAG461" s="39"/>
      <c r="QAH461" s="39"/>
      <c r="QAI461" s="39"/>
      <c r="QAJ461" s="39"/>
      <c r="QAK461" s="39"/>
      <c r="QAL461" s="39"/>
      <c r="QAM461" s="39"/>
      <c r="QAN461" s="39"/>
      <c r="QAO461" s="39"/>
      <c r="QAP461" s="39"/>
      <c r="QAQ461" s="39"/>
      <c r="QAR461" s="39"/>
      <c r="QAS461" s="39"/>
      <c r="QAT461" s="39"/>
      <c r="QAU461" s="39"/>
      <c r="QAV461" s="39"/>
      <c r="QAW461" s="39"/>
      <c r="QAX461" s="39"/>
      <c r="QAY461" s="39"/>
      <c r="QAZ461" s="39"/>
      <c r="QBA461" s="39"/>
      <c r="QBB461" s="39"/>
      <c r="QBC461" s="39"/>
      <c r="QBD461" s="39"/>
      <c r="QBE461" s="39"/>
      <c r="QBF461" s="39"/>
      <c r="QBG461" s="39"/>
      <c r="QBH461" s="39"/>
      <c r="QBI461" s="39"/>
      <c r="QBJ461" s="39"/>
      <c r="QBK461" s="39"/>
      <c r="QBL461" s="39"/>
      <c r="QBM461" s="39"/>
      <c r="QBN461" s="39"/>
      <c r="QBO461" s="39"/>
      <c r="QBP461" s="39"/>
      <c r="QBQ461" s="39"/>
      <c r="QBR461" s="39"/>
      <c r="QBS461" s="39"/>
      <c r="QBT461" s="39"/>
      <c r="QBU461" s="39"/>
      <c r="QBV461" s="39"/>
      <c r="QBW461" s="39"/>
      <c r="QBX461" s="39"/>
      <c r="QBY461" s="39"/>
      <c r="QBZ461" s="39"/>
      <c r="QCA461" s="39"/>
      <c r="QCB461" s="39"/>
      <c r="QCC461" s="39"/>
      <c r="QCD461" s="39"/>
      <c r="QCE461" s="39"/>
      <c r="QCF461" s="39"/>
      <c r="QCG461" s="39"/>
      <c r="QCH461" s="39"/>
      <c r="QCI461" s="39"/>
      <c r="QCJ461" s="39"/>
      <c r="QCK461" s="39"/>
      <c r="QCL461" s="39"/>
      <c r="QCM461" s="39"/>
      <c r="QCN461" s="39"/>
      <c r="QCO461" s="39"/>
      <c r="QCP461" s="39"/>
      <c r="QCQ461" s="39"/>
      <c r="QCR461" s="39"/>
      <c r="QCS461" s="39"/>
      <c r="QCT461" s="39"/>
      <c r="QCU461" s="39"/>
      <c r="QCV461" s="39"/>
      <c r="QCW461" s="39"/>
      <c r="QCX461" s="39"/>
      <c r="QCY461" s="39"/>
      <c r="QCZ461" s="39"/>
      <c r="QDA461" s="39"/>
      <c r="QDB461" s="39"/>
      <c r="QDC461" s="39"/>
      <c r="QDD461" s="39"/>
      <c r="QDE461" s="39"/>
      <c r="QDF461" s="39"/>
      <c r="QDG461" s="39"/>
      <c r="QDH461" s="39"/>
      <c r="QDI461" s="39"/>
      <c r="QDJ461" s="39"/>
      <c r="QDK461" s="39"/>
      <c r="QDL461" s="39"/>
      <c r="QDM461" s="39"/>
      <c r="QDN461" s="39"/>
      <c r="QDO461" s="39"/>
      <c r="QDP461" s="39"/>
      <c r="QDQ461" s="39"/>
      <c r="QDR461" s="39"/>
      <c r="QDS461" s="39"/>
      <c r="QDT461" s="39"/>
      <c r="QDU461" s="39"/>
      <c r="QDV461" s="39"/>
      <c r="QDW461" s="39"/>
      <c r="QDX461" s="39"/>
      <c r="QDY461" s="39"/>
      <c r="QDZ461" s="39"/>
      <c r="QEA461" s="39"/>
      <c r="QEB461" s="39"/>
      <c r="QEC461" s="39"/>
      <c r="QED461" s="39"/>
      <c r="QEE461" s="39"/>
      <c r="QEF461" s="39"/>
      <c r="QEG461" s="39"/>
      <c r="QEH461" s="39"/>
      <c r="QEI461" s="39"/>
      <c r="QEJ461" s="39"/>
      <c r="QEK461" s="39"/>
      <c r="QEL461" s="39"/>
      <c r="QEM461" s="39"/>
      <c r="QEN461" s="39"/>
      <c r="QEO461" s="39"/>
      <c r="QEP461" s="39"/>
      <c r="QEQ461" s="39"/>
      <c r="QER461" s="39"/>
      <c r="QES461" s="39"/>
      <c r="QET461" s="39"/>
      <c r="QEU461" s="39"/>
      <c r="QEV461" s="39"/>
      <c r="QEW461" s="39"/>
      <c r="QEX461" s="39"/>
      <c r="QEY461" s="39"/>
      <c r="QEZ461" s="39"/>
      <c r="QFA461" s="39"/>
      <c r="QFB461" s="39"/>
      <c r="QFC461" s="39"/>
      <c r="QFD461" s="39"/>
      <c r="QFE461" s="39"/>
      <c r="QFF461" s="39"/>
      <c r="QFG461" s="39"/>
      <c r="QFH461" s="39"/>
      <c r="QFI461" s="39"/>
      <c r="QFJ461" s="39"/>
      <c r="QFK461" s="39"/>
      <c r="QFL461" s="39"/>
      <c r="QFM461" s="39"/>
      <c r="QFN461" s="39"/>
      <c r="QFO461" s="39"/>
      <c r="QFP461" s="39"/>
      <c r="QFQ461" s="39"/>
      <c r="QFR461" s="39"/>
      <c r="QFS461" s="39"/>
      <c r="QFT461" s="39"/>
      <c r="QFU461" s="39"/>
      <c r="QFV461" s="39"/>
      <c r="QFW461" s="39"/>
      <c r="QFX461" s="39"/>
      <c r="QFY461" s="39"/>
      <c r="QFZ461" s="39"/>
      <c r="QGA461" s="39"/>
      <c r="QGB461" s="39"/>
      <c r="QGC461" s="39"/>
      <c r="QGD461" s="39"/>
      <c r="QGE461" s="39"/>
      <c r="QGF461" s="39"/>
      <c r="QGG461" s="39"/>
      <c r="QGH461" s="39"/>
      <c r="QGI461" s="39"/>
      <c r="QGJ461" s="39"/>
      <c r="QGK461" s="39"/>
      <c r="QGL461" s="39"/>
      <c r="QGM461" s="39"/>
      <c r="QGN461" s="39"/>
      <c r="QGO461" s="39"/>
      <c r="QGP461" s="39"/>
      <c r="QGQ461" s="39"/>
      <c r="QGR461" s="39"/>
      <c r="QGS461" s="39"/>
      <c r="QGT461" s="39"/>
      <c r="QGU461" s="39"/>
      <c r="QGV461" s="39"/>
      <c r="QGW461" s="39"/>
      <c r="QGX461" s="39"/>
      <c r="QGY461" s="39"/>
      <c r="QGZ461" s="39"/>
      <c r="QHA461" s="39"/>
      <c r="QHB461" s="39"/>
      <c r="QHC461" s="39"/>
      <c r="QHD461" s="39"/>
      <c r="QHE461" s="39"/>
      <c r="QHF461" s="39"/>
      <c r="QHG461" s="39"/>
      <c r="QHH461" s="39"/>
      <c r="QHI461" s="39"/>
      <c r="QHJ461" s="39"/>
      <c r="QHK461" s="39"/>
      <c r="QHL461" s="39"/>
      <c r="QHM461" s="39"/>
      <c r="QHN461" s="39"/>
      <c r="QHO461" s="39"/>
      <c r="QHP461" s="39"/>
      <c r="QHQ461" s="39"/>
      <c r="QHR461" s="39"/>
      <c r="QHS461" s="39"/>
      <c r="QHT461" s="39"/>
      <c r="QHU461" s="39"/>
      <c r="QHV461" s="39"/>
      <c r="QHW461" s="39"/>
      <c r="QHX461" s="39"/>
      <c r="QHY461" s="39"/>
      <c r="QHZ461" s="39"/>
      <c r="QIA461" s="39"/>
      <c r="QIB461" s="39"/>
      <c r="QIC461" s="39"/>
      <c r="QID461" s="39"/>
      <c r="QIE461" s="39"/>
      <c r="QIF461" s="39"/>
      <c r="QIG461" s="39"/>
      <c r="QIH461" s="39"/>
      <c r="QII461" s="39"/>
      <c r="QIJ461" s="39"/>
      <c r="QIK461" s="39"/>
      <c r="QIL461" s="39"/>
      <c r="QIM461" s="39"/>
      <c r="QIN461" s="39"/>
      <c r="QIO461" s="39"/>
      <c r="QIP461" s="39"/>
      <c r="QIQ461" s="39"/>
      <c r="QIR461" s="39"/>
      <c r="QIS461" s="39"/>
      <c r="QIT461" s="39"/>
      <c r="QIU461" s="39"/>
      <c r="QIV461" s="39"/>
      <c r="QIW461" s="39"/>
      <c r="QIX461" s="39"/>
      <c r="QIY461" s="39"/>
      <c r="QIZ461" s="39"/>
      <c r="QJA461" s="39"/>
      <c r="QJB461" s="39"/>
      <c r="QJC461" s="39"/>
      <c r="QJD461" s="39"/>
      <c r="QJE461" s="39"/>
      <c r="QJF461" s="39"/>
      <c r="QJG461" s="39"/>
      <c r="QJH461" s="39"/>
      <c r="QJI461" s="39"/>
      <c r="QJJ461" s="39"/>
      <c r="QJK461" s="39"/>
      <c r="QJL461" s="39"/>
      <c r="QJM461" s="39"/>
      <c r="QJN461" s="39"/>
      <c r="QJO461" s="39"/>
      <c r="QJP461" s="39"/>
      <c r="QJQ461" s="39"/>
      <c r="QJR461" s="39"/>
      <c r="QJS461" s="39"/>
      <c r="QJT461" s="39"/>
      <c r="QJU461" s="39"/>
      <c r="QJV461" s="39"/>
      <c r="QJW461" s="39"/>
      <c r="QJX461" s="39"/>
      <c r="QJY461" s="39"/>
      <c r="QJZ461" s="39"/>
      <c r="QKA461" s="39"/>
      <c r="QKB461" s="39"/>
      <c r="QKC461" s="39"/>
      <c r="QKD461" s="39"/>
      <c r="QKE461" s="39"/>
      <c r="QKF461" s="39"/>
      <c r="QKG461" s="39"/>
      <c r="QKH461" s="39"/>
      <c r="QKI461" s="39"/>
      <c r="QKJ461" s="39"/>
      <c r="QKK461" s="39"/>
      <c r="QKL461" s="39"/>
      <c r="QKM461" s="39"/>
      <c r="QKN461" s="39"/>
      <c r="QKO461" s="39"/>
      <c r="QKP461" s="39"/>
      <c r="QKQ461" s="39"/>
      <c r="QKR461" s="39"/>
      <c r="QKS461" s="39"/>
      <c r="QKT461" s="39"/>
      <c r="QKU461" s="39"/>
      <c r="QKV461" s="39"/>
      <c r="QKW461" s="39"/>
      <c r="QKX461" s="39"/>
      <c r="QKY461" s="39"/>
      <c r="QKZ461" s="39"/>
      <c r="QLA461" s="39"/>
      <c r="QLB461" s="39"/>
      <c r="QLC461" s="39"/>
      <c r="QLD461" s="39"/>
      <c r="QLE461" s="39"/>
      <c r="QLF461" s="39"/>
      <c r="QLG461" s="39"/>
      <c r="QLH461" s="39"/>
      <c r="QLI461" s="39"/>
      <c r="QLJ461" s="39"/>
      <c r="QLK461" s="39"/>
      <c r="QLL461" s="39"/>
      <c r="QLM461" s="39"/>
      <c r="QLN461" s="39"/>
      <c r="QLO461" s="39"/>
      <c r="QLP461" s="39"/>
      <c r="QLQ461" s="39"/>
      <c r="QLR461" s="39"/>
      <c r="QLS461" s="39"/>
      <c r="QLT461" s="39"/>
      <c r="QLU461" s="39"/>
      <c r="QLV461" s="39"/>
      <c r="QLW461" s="39"/>
      <c r="QLX461" s="39"/>
      <c r="QLY461" s="39"/>
      <c r="QLZ461" s="39"/>
      <c r="QMA461" s="39"/>
      <c r="QMB461" s="39"/>
      <c r="QMC461" s="39"/>
      <c r="QMD461" s="39"/>
      <c r="QME461" s="39"/>
      <c r="QMF461" s="39"/>
      <c r="QMG461" s="39"/>
      <c r="QMH461" s="39"/>
      <c r="QMI461" s="39"/>
      <c r="QMJ461" s="39"/>
      <c r="QMK461" s="39"/>
      <c r="QML461" s="39"/>
      <c r="QMM461" s="39"/>
      <c r="QMN461" s="39"/>
      <c r="QMO461" s="39"/>
      <c r="QMP461" s="39"/>
      <c r="QMQ461" s="39"/>
      <c r="QMR461" s="39"/>
      <c r="QMS461" s="39"/>
      <c r="QMT461" s="39"/>
      <c r="QMU461" s="39"/>
      <c r="QMV461" s="39"/>
      <c r="QMW461" s="39"/>
      <c r="QMX461" s="39"/>
      <c r="QMY461" s="39"/>
      <c r="QMZ461" s="39"/>
      <c r="QNA461" s="39"/>
      <c r="QNB461" s="39"/>
      <c r="QNC461" s="39"/>
      <c r="QND461" s="39"/>
      <c r="QNE461" s="39"/>
      <c r="QNF461" s="39"/>
      <c r="QNG461" s="39"/>
      <c r="QNH461" s="39"/>
      <c r="QNI461" s="39"/>
      <c r="QNJ461" s="39"/>
      <c r="QNK461" s="39"/>
      <c r="QNL461" s="39"/>
      <c r="QNM461" s="39"/>
      <c r="QNN461" s="39"/>
      <c r="QNO461" s="39"/>
      <c r="QNP461" s="39"/>
      <c r="QNQ461" s="39"/>
      <c r="QNR461" s="39"/>
      <c r="QNS461" s="39"/>
      <c r="QNT461" s="39"/>
      <c r="QNU461" s="39"/>
      <c r="QNV461" s="39"/>
      <c r="QNW461" s="39"/>
      <c r="QNX461" s="39"/>
      <c r="QNY461" s="39"/>
      <c r="QNZ461" s="39"/>
      <c r="QOA461" s="39"/>
      <c r="QOB461" s="39"/>
      <c r="QOC461" s="39"/>
      <c r="QOD461" s="39"/>
      <c r="QOE461" s="39"/>
      <c r="QOF461" s="39"/>
      <c r="QOG461" s="39"/>
      <c r="QOH461" s="39"/>
      <c r="QOI461" s="39"/>
      <c r="QOJ461" s="39"/>
      <c r="QOK461" s="39"/>
      <c r="QOL461" s="39"/>
      <c r="QOM461" s="39"/>
      <c r="QON461" s="39"/>
      <c r="QOO461" s="39"/>
      <c r="QOP461" s="39"/>
      <c r="QOQ461" s="39"/>
      <c r="QOR461" s="39"/>
      <c r="QOS461" s="39"/>
      <c r="QOT461" s="39"/>
      <c r="QOU461" s="39"/>
      <c r="QOV461" s="39"/>
      <c r="QOW461" s="39"/>
      <c r="QOX461" s="39"/>
      <c r="QOY461" s="39"/>
      <c r="QOZ461" s="39"/>
      <c r="QPA461" s="39"/>
      <c r="QPB461" s="39"/>
      <c r="QPC461" s="39"/>
      <c r="QPD461" s="39"/>
      <c r="QPE461" s="39"/>
      <c r="QPF461" s="39"/>
      <c r="QPG461" s="39"/>
      <c r="QPH461" s="39"/>
      <c r="QPI461" s="39"/>
      <c r="QPJ461" s="39"/>
      <c r="QPK461" s="39"/>
      <c r="QPL461" s="39"/>
      <c r="QPM461" s="39"/>
      <c r="QPN461" s="39"/>
      <c r="QPO461" s="39"/>
      <c r="QPP461" s="39"/>
      <c r="QPQ461" s="39"/>
      <c r="QPR461" s="39"/>
      <c r="QPS461" s="39"/>
      <c r="QPT461" s="39"/>
      <c r="QPU461" s="39"/>
      <c r="QPV461" s="39"/>
      <c r="QPW461" s="39"/>
      <c r="QPX461" s="39"/>
      <c r="QPY461" s="39"/>
      <c r="QPZ461" s="39"/>
      <c r="QQA461" s="39"/>
      <c r="QQB461" s="39"/>
      <c r="QQC461" s="39"/>
      <c r="QQD461" s="39"/>
      <c r="QQE461" s="39"/>
      <c r="QQF461" s="39"/>
      <c r="QQG461" s="39"/>
      <c r="QQH461" s="39"/>
      <c r="QQI461" s="39"/>
      <c r="QQJ461" s="39"/>
      <c r="QQK461" s="39"/>
      <c r="QQL461" s="39"/>
      <c r="QQM461" s="39"/>
      <c r="QQN461" s="39"/>
      <c r="QQO461" s="39"/>
      <c r="QQP461" s="39"/>
      <c r="QQQ461" s="39"/>
      <c r="QQR461" s="39"/>
      <c r="QQS461" s="39"/>
      <c r="QQT461" s="39"/>
      <c r="QQU461" s="39"/>
      <c r="QQV461" s="39"/>
      <c r="QQW461" s="39"/>
      <c r="QQX461" s="39"/>
      <c r="QQY461" s="39"/>
      <c r="QQZ461" s="39"/>
      <c r="QRA461" s="39"/>
      <c r="QRB461" s="39"/>
      <c r="QRC461" s="39"/>
      <c r="QRD461" s="39"/>
      <c r="QRE461" s="39"/>
      <c r="QRF461" s="39"/>
      <c r="QRG461" s="39"/>
      <c r="QRH461" s="39"/>
      <c r="QRI461" s="39"/>
      <c r="QRJ461" s="39"/>
      <c r="QRK461" s="39"/>
      <c r="QRL461" s="39"/>
      <c r="QRM461" s="39"/>
      <c r="QRN461" s="39"/>
      <c r="QRO461" s="39"/>
      <c r="QRP461" s="39"/>
      <c r="QRQ461" s="39"/>
      <c r="QRR461" s="39"/>
      <c r="QRS461" s="39"/>
      <c r="QRT461" s="39"/>
      <c r="QRU461" s="39"/>
      <c r="QRV461" s="39"/>
      <c r="QRW461" s="39"/>
      <c r="QRX461" s="39"/>
      <c r="QRY461" s="39"/>
      <c r="QRZ461" s="39"/>
      <c r="QSA461" s="39"/>
      <c r="QSB461" s="39"/>
      <c r="QSC461" s="39"/>
      <c r="QSD461" s="39"/>
      <c r="QSE461" s="39"/>
      <c r="QSF461" s="39"/>
      <c r="QSG461" s="39"/>
      <c r="QSH461" s="39"/>
      <c r="QSI461" s="39"/>
      <c r="QSJ461" s="39"/>
      <c r="QSK461" s="39"/>
      <c r="QSL461" s="39"/>
      <c r="QSM461" s="39"/>
      <c r="QSN461" s="39"/>
      <c r="QSO461" s="39"/>
      <c r="QSP461" s="39"/>
      <c r="QSQ461" s="39"/>
      <c r="QSR461" s="39"/>
      <c r="QSS461" s="39"/>
      <c r="QST461" s="39"/>
      <c r="QSU461" s="39"/>
      <c r="QSV461" s="39"/>
      <c r="QSW461" s="39"/>
      <c r="QSX461" s="39"/>
      <c r="QSY461" s="39"/>
      <c r="QSZ461" s="39"/>
      <c r="QTA461" s="39"/>
      <c r="QTB461" s="39"/>
      <c r="QTC461" s="39"/>
      <c r="QTD461" s="39"/>
      <c r="QTE461" s="39"/>
      <c r="QTF461" s="39"/>
      <c r="QTG461" s="39"/>
      <c r="QTH461" s="39"/>
      <c r="QTI461" s="39"/>
      <c r="QTJ461" s="39"/>
      <c r="QTK461" s="39"/>
      <c r="QTL461" s="39"/>
      <c r="QTM461" s="39"/>
      <c r="QTN461" s="39"/>
      <c r="QTO461" s="39"/>
      <c r="QTP461" s="39"/>
      <c r="QTQ461" s="39"/>
      <c r="QTR461" s="39"/>
      <c r="QTS461" s="39"/>
      <c r="QTT461" s="39"/>
      <c r="QTU461" s="39"/>
      <c r="QTV461" s="39"/>
      <c r="QTW461" s="39"/>
      <c r="QTX461" s="39"/>
      <c r="QTY461" s="39"/>
      <c r="QTZ461" s="39"/>
      <c r="QUA461" s="39"/>
      <c r="QUB461" s="39"/>
      <c r="QUC461" s="39"/>
      <c r="QUD461" s="39"/>
      <c r="QUE461" s="39"/>
      <c r="QUF461" s="39"/>
      <c r="QUG461" s="39"/>
      <c r="QUH461" s="39"/>
      <c r="QUI461" s="39"/>
      <c r="QUJ461" s="39"/>
      <c r="QUK461" s="39"/>
      <c r="QUL461" s="39"/>
      <c r="QUM461" s="39"/>
      <c r="QUN461" s="39"/>
      <c r="QUO461" s="39"/>
      <c r="QUP461" s="39"/>
      <c r="QUQ461" s="39"/>
      <c r="QUR461" s="39"/>
      <c r="QUS461" s="39"/>
      <c r="QUT461" s="39"/>
      <c r="QUU461" s="39"/>
      <c r="QUV461" s="39"/>
      <c r="QUW461" s="39"/>
      <c r="QUX461" s="39"/>
      <c r="QUY461" s="39"/>
      <c r="QUZ461" s="39"/>
      <c r="QVA461" s="39"/>
      <c r="QVB461" s="39"/>
      <c r="QVC461" s="39"/>
      <c r="QVD461" s="39"/>
      <c r="QVE461" s="39"/>
      <c r="QVF461" s="39"/>
      <c r="QVG461" s="39"/>
      <c r="QVH461" s="39"/>
      <c r="QVI461" s="39"/>
      <c r="QVJ461" s="39"/>
      <c r="QVK461" s="39"/>
      <c r="QVL461" s="39"/>
      <c r="QVM461" s="39"/>
      <c r="QVN461" s="39"/>
      <c r="QVO461" s="39"/>
      <c r="QVP461" s="39"/>
      <c r="QVQ461" s="39"/>
      <c r="QVR461" s="39"/>
      <c r="QVS461" s="39"/>
      <c r="QVT461" s="39"/>
      <c r="QVU461" s="39"/>
      <c r="QVV461" s="39"/>
      <c r="QVW461" s="39"/>
      <c r="QVX461" s="39"/>
      <c r="QVY461" s="39"/>
      <c r="QVZ461" s="39"/>
      <c r="QWA461" s="39"/>
      <c r="QWB461" s="39"/>
      <c r="QWC461" s="39"/>
      <c r="QWD461" s="39"/>
      <c r="QWE461" s="39"/>
      <c r="QWF461" s="39"/>
      <c r="QWG461" s="39"/>
      <c r="QWH461" s="39"/>
      <c r="QWI461" s="39"/>
      <c r="QWJ461" s="39"/>
      <c r="QWK461" s="39"/>
      <c r="QWL461" s="39"/>
      <c r="QWM461" s="39"/>
      <c r="QWN461" s="39"/>
      <c r="QWO461" s="39"/>
      <c r="QWP461" s="39"/>
      <c r="QWQ461" s="39"/>
      <c r="QWR461" s="39"/>
      <c r="QWS461" s="39"/>
      <c r="QWT461" s="39"/>
      <c r="QWU461" s="39"/>
      <c r="QWV461" s="39"/>
      <c r="QWW461" s="39"/>
      <c r="QWX461" s="39"/>
      <c r="QWY461" s="39"/>
      <c r="QWZ461" s="39"/>
      <c r="QXA461" s="39"/>
      <c r="QXB461" s="39"/>
      <c r="QXC461" s="39"/>
      <c r="QXD461" s="39"/>
      <c r="QXE461" s="39"/>
      <c r="QXF461" s="39"/>
      <c r="QXG461" s="39"/>
      <c r="QXH461" s="39"/>
      <c r="QXI461" s="39"/>
      <c r="QXJ461" s="39"/>
      <c r="QXK461" s="39"/>
      <c r="QXL461" s="39"/>
      <c r="QXM461" s="39"/>
      <c r="QXN461" s="39"/>
      <c r="QXO461" s="39"/>
      <c r="QXP461" s="39"/>
      <c r="QXQ461" s="39"/>
      <c r="QXR461" s="39"/>
      <c r="QXS461" s="39"/>
      <c r="QXT461" s="39"/>
      <c r="QXU461" s="39"/>
      <c r="QXV461" s="39"/>
      <c r="QXW461" s="39"/>
      <c r="QXX461" s="39"/>
      <c r="QXY461" s="39"/>
      <c r="QXZ461" s="39"/>
      <c r="QYA461" s="39"/>
      <c r="QYB461" s="39"/>
      <c r="QYC461" s="39"/>
      <c r="QYD461" s="39"/>
      <c r="QYE461" s="39"/>
      <c r="QYF461" s="39"/>
      <c r="QYG461" s="39"/>
      <c r="QYH461" s="39"/>
      <c r="QYI461" s="39"/>
      <c r="QYJ461" s="39"/>
      <c r="QYK461" s="39"/>
      <c r="QYL461" s="39"/>
      <c r="QYM461" s="39"/>
      <c r="QYN461" s="39"/>
      <c r="QYO461" s="39"/>
      <c r="QYP461" s="39"/>
      <c r="QYQ461" s="39"/>
      <c r="QYR461" s="39"/>
      <c r="QYS461" s="39"/>
      <c r="QYT461" s="39"/>
      <c r="QYU461" s="39"/>
      <c r="QYV461" s="39"/>
      <c r="QYW461" s="39"/>
      <c r="QYX461" s="39"/>
      <c r="QYY461" s="39"/>
      <c r="QYZ461" s="39"/>
      <c r="QZA461" s="39"/>
      <c r="QZB461" s="39"/>
      <c r="QZC461" s="39"/>
      <c r="QZD461" s="39"/>
      <c r="QZE461" s="39"/>
      <c r="QZF461" s="39"/>
      <c r="QZG461" s="39"/>
      <c r="QZH461" s="39"/>
      <c r="QZI461" s="39"/>
      <c r="QZJ461" s="39"/>
      <c r="QZK461" s="39"/>
      <c r="QZL461" s="39"/>
      <c r="QZM461" s="39"/>
      <c r="QZN461" s="39"/>
      <c r="QZO461" s="39"/>
      <c r="QZP461" s="39"/>
      <c r="QZQ461" s="39"/>
      <c r="QZR461" s="39"/>
      <c r="QZS461" s="39"/>
      <c r="QZT461" s="39"/>
      <c r="QZU461" s="39"/>
      <c r="QZV461" s="39"/>
      <c r="QZW461" s="39"/>
      <c r="QZX461" s="39"/>
      <c r="QZY461" s="39"/>
      <c r="QZZ461" s="39"/>
      <c r="RAA461" s="39"/>
      <c r="RAB461" s="39"/>
      <c r="RAC461" s="39"/>
      <c r="RAD461" s="39"/>
      <c r="RAE461" s="39"/>
      <c r="RAF461" s="39"/>
      <c r="RAG461" s="39"/>
      <c r="RAH461" s="39"/>
      <c r="RAI461" s="39"/>
      <c r="RAJ461" s="39"/>
      <c r="RAK461" s="39"/>
      <c r="RAL461" s="39"/>
      <c r="RAM461" s="39"/>
      <c r="RAN461" s="39"/>
      <c r="RAO461" s="39"/>
      <c r="RAP461" s="39"/>
      <c r="RAQ461" s="39"/>
      <c r="RAR461" s="39"/>
      <c r="RAS461" s="39"/>
      <c r="RAT461" s="39"/>
      <c r="RAU461" s="39"/>
      <c r="RAV461" s="39"/>
      <c r="RAW461" s="39"/>
      <c r="RAX461" s="39"/>
      <c r="RAY461" s="39"/>
      <c r="RAZ461" s="39"/>
      <c r="RBA461" s="39"/>
      <c r="RBB461" s="39"/>
      <c r="RBC461" s="39"/>
      <c r="RBD461" s="39"/>
      <c r="RBE461" s="39"/>
      <c r="RBF461" s="39"/>
      <c r="RBG461" s="39"/>
      <c r="RBH461" s="39"/>
      <c r="RBI461" s="39"/>
      <c r="RBJ461" s="39"/>
      <c r="RBK461" s="39"/>
      <c r="RBL461" s="39"/>
      <c r="RBM461" s="39"/>
      <c r="RBN461" s="39"/>
      <c r="RBO461" s="39"/>
      <c r="RBP461" s="39"/>
      <c r="RBQ461" s="39"/>
      <c r="RBR461" s="39"/>
      <c r="RBS461" s="39"/>
      <c r="RBT461" s="39"/>
      <c r="RBU461" s="39"/>
      <c r="RBV461" s="39"/>
      <c r="RBW461" s="39"/>
      <c r="RBX461" s="39"/>
      <c r="RBY461" s="39"/>
      <c r="RBZ461" s="39"/>
      <c r="RCA461" s="39"/>
      <c r="RCB461" s="39"/>
      <c r="RCC461" s="39"/>
      <c r="RCD461" s="39"/>
      <c r="RCE461" s="39"/>
      <c r="RCF461" s="39"/>
      <c r="RCG461" s="39"/>
      <c r="RCH461" s="39"/>
      <c r="RCI461" s="39"/>
      <c r="RCJ461" s="39"/>
      <c r="RCK461" s="39"/>
      <c r="RCL461" s="39"/>
      <c r="RCM461" s="39"/>
      <c r="RCN461" s="39"/>
      <c r="RCO461" s="39"/>
      <c r="RCP461" s="39"/>
      <c r="RCQ461" s="39"/>
      <c r="RCR461" s="39"/>
      <c r="RCS461" s="39"/>
      <c r="RCT461" s="39"/>
      <c r="RCU461" s="39"/>
      <c r="RCV461" s="39"/>
      <c r="RCW461" s="39"/>
      <c r="RCX461" s="39"/>
      <c r="RCY461" s="39"/>
      <c r="RCZ461" s="39"/>
      <c r="RDA461" s="39"/>
      <c r="RDB461" s="39"/>
      <c r="RDC461" s="39"/>
      <c r="RDD461" s="39"/>
      <c r="RDE461" s="39"/>
      <c r="RDF461" s="39"/>
      <c r="RDG461" s="39"/>
      <c r="RDH461" s="39"/>
      <c r="RDI461" s="39"/>
      <c r="RDJ461" s="39"/>
      <c r="RDK461" s="39"/>
      <c r="RDL461" s="39"/>
      <c r="RDM461" s="39"/>
      <c r="RDN461" s="39"/>
      <c r="RDO461" s="39"/>
      <c r="RDP461" s="39"/>
      <c r="RDQ461" s="39"/>
      <c r="RDR461" s="39"/>
      <c r="RDS461" s="39"/>
      <c r="RDT461" s="39"/>
      <c r="RDU461" s="39"/>
      <c r="RDV461" s="39"/>
      <c r="RDW461" s="39"/>
      <c r="RDX461" s="39"/>
      <c r="RDY461" s="39"/>
      <c r="RDZ461" s="39"/>
      <c r="REA461" s="39"/>
      <c r="REB461" s="39"/>
      <c r="REC461" s="39"/>
      <c r="RED461" s="39"/>
      <c r="REE461" s="39"/>
      <c r="REF461" s="39"/>
      <c r="REG461" s="39"/>
      <c r="REH461" s="39"/>
      <c r="REI461" s="39"/>
      <c r="REJ461" s="39"/>
      <c r="REK461" s="39"/>
      <c r="REL461" s="39"/>
      <c r="REM461" s="39"/>
      <c r="REN461" s="39"/>
      <c r="REO461" s="39"/>
      <c r="REP461" s="39"/>
      <c r="REQ461" s="39"/>
      <c r="RER461" s="39"/>
      <c r="RES461" s="39"/>
      <c r="RET461" s="39"/>
      <c r="REU461" s="39"/>
      <c r="REV461" s="39"/>
      <c r="REW461" s="39"/>
      <c r="REX461" s="39"/>
      <c r="REY461" s="39"/>
      <c r="REZ461" s="39"/>
      <c r="RFA461" s="39"/>
      <c r="RFB461" s="39"/>
      <c r="RFC461" s="39"/>
      <c r="RFD461" s="39"/>
      <c r="RFE461" s="39"/>
      <c r="RFF461" s="39"/>
      <c r="RFG461" s="39"/>
      <c r="RFH461" s="39"/>
      <c r="RFI461" s="39"/>
      <c r="RFJ461" s="39"/>
      <c r="RFK461" s="39"/>
      <c r="RFL461" s="39"/>
      <c r="RFM461" s="39"/>
      <c r="RFN461" s="39"/>
      <c r="RFO461" s="39"/>
      <c r="RFP461" s="39"/>
      <c r="RFQ461" s="39"/>
      <c r="RFR461" s="39"/>
      <c r="RFS461" s="39"/>
      <c r="RFT461" s="39"/>
      <c r="RFU461" s="39"/>
      <c r="RFV461" s="39"/>
      <c r="RFW461" s="39"/>
      <c r="RFX461" s="39"/>
      <c r="RFY461" s="39"/>
      <c r="RFZ461" s="39"/>
      <c r="RGA461" s="39"/>
      <c r="RGB461" s="39"/>
      <c r="RGC461" s="39"/>
      <c r="RGD461" s="39"/>
      <c r="RGE461" s="39"/>
      <c r="RGF461" s="39"/>
      <c r="RGG461" s="39"/>
      <c r="RGH461" s="39"/>
      <c r="RGI461" s="39"/>
      <c r="RGJ461" s="39"/>
      <c r="RGK461" s="39"/>
      <c r="RGL461" s="39"/>
      <c r="RGM461" s="39"/>
      <c r="RGN461" s="39"/>
      <c r="RGO461" s="39"/>
      <c r="RGP461" s="39"/>
      <c r="RGQ461" s="39"/>
      <c r="RGR461" s="39"/>
      <c r="RGS461" s="39"/>
      <c r="RGT461" s="39"/>
      <c r="RGU461" s="39"/>
      <c r="RGV461" s="39"/>
      <c r="RGW461" s="39"/>
      <c r="RGX461" s="39"/>
      <c r="RGY461" s="39"/>
      <c r="RGZ461" s="39"/>
      <c r="RHA461" s="39"/>
      <c r="RHB461" s="39"/>
      <c r="RHC461" s="39"/>
      <c r="RHD461" s="39"/>
      <c r="RHE461" s="39"/>
      <c r="RHF461" s="39"/>
      <c r="RHG461" s="39"/>
      <c r="RHH461" s="39"/>
      <c r="RHI461" s="39"/>
      <c r="RHJ461" s="39"/>
      <c r="RHK461" s="39"/>
      <c r="RHL461" s="39"/>
      <c r="RHM461" s="39"/>
      <c r="RHN461" s="39"/>
      <c r="RHO461" s="39"/>
      <c r="RHP461" s="39"/>
      <c r="RHQ461" s="39"/>
      <c r="RHR461" s="39"/>
      <c r="RHS461" s="39"/>
      <c r="RHT461" s="39"/>
      <c r="RHU461" s="39"/>
      <c r="RHV461" s="39"/>
      <c r="RHW461" s="39"/>
      <c r="RHX461" s="39"/>
      <c r="RHY461" s="39"/>
      <c r="RHZ461" s="39"/>
      <c r="RIA461" s="39"/>
      <c r="RIB461" s="39"/>
      <c r="RIC461" s="39"/>
      <c r="RID461" s="39"/>
      <c r="RIE461" s="39"/>
      <c r="RIF461" s="39"/>
      <c r="RIG461" s="39"/>
      <c r="RIH461" s="39"/>
      <c r="RII461" s="39"/>
      <c r="RIJ461" s="39"/>
      <c r="RIK461" s="39"/>
      <c r="RIL461" s="39"/>
      <c r="RIM461" s="39"/>
      <c r="RIN461" s="39"/>
      <c r="RIO461" s="39"/>
      <c r="RIP461" s="39"/>
      <c r="RIQ461" s="39"/>
      <c r="RIR461" s="39"/>
      <c r="RIS461" s="39"/>
      <c r="RIT461" s="39"/>
      <c r="RIU461" s="39"/>
      <c r="RIV461" s="39"/>
      <c r="RIW461" s="39"/>
      <c r="RIX461" s="39"/>
      <c r="RIY461" s="39"/>
      <c r="RIZ461" s="39"/>
      <c r="RJA461" s="39"/>
      <c r="RJB461" s="39"/>
      <c r="RJC461" s="39"/>
      <c r="RJD461" s="39"/>
      <c r="RJE461" s="39"/>
      <c r="RJF461" s="39"/>
      <c r="RJG461" s="39"/>
      <c r="RJH461" s="39"/>
      <c r="RJI461" s="39"/>
      <c r="RJJ461" s="39"/>
      <c r="RJK461" s="39"/>
      <c r="RJL461" s="39"/>
      <c r="RJM461" s="39"/>
      <c r="RJN461" s="39"/>
      <c r="RJO461" s="39"/>
      <c r="RJP461" s="39"/>
      <c r="RJQ461" s="39"/>
      <c r="RJR461" s="39"/>
      <c r="RJS461" s="39"/>
      <c r="RJT461" s="39"/>
      <c r="RJU461" s="39"/>
      <c r="RJV461" s="39"/>
      <c r="RJW461" s="39"/>
      <c r="RJX461" s="39"/>
      <c r="RJY461" s="39"/>
      <c r="RJZ461" s="39"/>
      <c r="RKA461" s="39"/>
      <c r="RKB461" s="39"/>
      <c r="RKC461" s="39"/>
      <c r="RKD461" s="39"/>
      <c r="RKE461" s="39"/>
      <c r="RKF461" s="39"/>
      <c r="RKG461" s="39"/>
      <c r="RKH461" s="39"/>
      <c r="RKI461" s="39"/>
      <c r="RKJ461" s="39"/>
      <c r="RKK461" s="39"/>
      <c r="RKL461" s="39"/>
      <c r="RKM461" s="39"/>
      <c r="RKN461" s="39"/>
      <c r="RKO461" s="39"/>
      <c r="RKP461" s="39"/>
      <c r="RKQ461" s="39"/>
      <c r="RKR461" s="39"/>
      <c r="RKS461" s="39"/>
      <c r="RKT461" s="39"/>
      <c r="RKU461" s="39"/>
      <c r="RKV461" s="39"/>
      <c r="RKW461" s="39"/>
      <c r="RKX461" s="39"/>
      <c r="RKY461" s="39"/>
      <c r="RKZ461" s="39"/>
      <c r="RLA461" s="39"/>
      <c r="RLB461" s="39"/>
      <c r="RLC461" s="39"/>
      <c r="RLD461" s="39"/>
      <c r="RLE461" s="39"/>
      <c r="RLF461" s="39"/>
      <c r="RLG461" s="39"/>
      <c r="RLH461" s="39"/>
      <c r="RLI461" s="39"/>
      <c r="RLJ461" s="39"/>
      <c r="RLK461" s="39"/>
      <c r="RLL461" s="39"/>
      <c r="RLM461" s="39"/>
      <c r="RLN461" s="39"/>
      <c r="RLO461" s="39"/>
      <c r="RLP461" s="39"/>
      <c r="RLQ461" s="39"/>
      <c r="RLR461" s="39"/>
      <c r="RLS461" s="39"/>
      <c r="RLT461" s="39"/>
      <c r="RLU461" s="39"/>
      <c r="RLV461" s="39"/>
      <c r="RLW461" s="39"/>
      <c r="RLX461" s="39"/>
      <c r="RLY461" s="39"/>
      <c r="RLZ461" s="39"/>
      <c r="RMA461" s="39"/>
      <c r="RMB461" s="39"/>
      <c r="RMC461" s="39"/>
      <c r="RMD461" s="39"/>
      <c r="RME461" s="39"/>
      <c r="RMF461" s="39"/>
      <c r="RMG461" s="39"/>
      <c r="RMH461" s="39"/>
      <c r="RMI461" s="39"/>
      <c r="RMJ461" s="39"/>
      <c r="RMK461" s="39"/>
      <c r="RML461" s="39"/>
      <c r="RMM461" s="39"/>
      <c r="RMN461" s="39"/>
      <c r="RMO461" s="39"/>
      <c r="RMP461" s="39"/>
      <c r="RMQ461" s="39"/>
      <c r="RMR461" s="39"/>
      <c r="RMS461" s="39"/>
      <c r="RMT461" s="39"/>
      <c r="RMU461" s="39"/>
      <c r="RMV461" s="39"/>
      <c r="RMW461" s="39"/>
      <c r="RMX461" s="39"/>
      <c r="RMY461" s="39"/>
      <c r="RMZ461" s="39"/>
      <c r="RNA461" s="39"/>
      <c r="RNB461" s="39"/>
      <c r="RNC461" s="39"/>
      <c r="RND461" s="39"/>
      <c r="RNE461" s="39"/>
      <c r="RNF461" s="39"/>
      <c r="RNG461" s="39"/>
      <c r="RNH461" s="39"/>
      <c r="RNI461" s="39"/>
      <c r="RNJ461" s="39"/>
      <c r="RNK461" s="39"/>
      <c r="RNL461" s="39"/>
      <c r="RNM461" s="39"/>
      <c r="RNN461" s="39"/>
      <c r="RNO461" s="39"/>
      <c r="RNP461" s="39"/>
      <c r="RNQ461" s="39"/>
      <c r="RNR461" s="39"/>
      <c r="RNS461" s="39"/>
      <c r="RNT461" s="39"/>
      <c r="RNU461" s="39"/>
      <c r="RNV461" s="39"/>
      <c r="RNW461" s="39"/>
      <c r="RNX461" s="39"/>
      <c r="RNY461" s="39"/>
      <c r="RNZ461" s="39"/>
      <c r="ROA461" s="39"/>
      <c r="ROB461" s="39"/>
      <c r="ROC461" s="39"/>
      <c r="ROD461" s="39"/>
      <c r="ROE461" s="39"/>
      <c r="ROF461" s="39"/>
      <c r="ROG461" s="39"/>
      <c r="ROH461" s="39"/>
      <c r="ROI461" s="39"/>
      <c r="ROJ461" s="39"/>
      <c r="ROK461" s="39"/>
      <c r="ROL461" s="39"/>
      <c r="ROM461" s="39"/>
      <c r="RON461" s="39"/>
      <c r="ROO461" s="39"/>
      <c r="ROP461" s="39"/>
      <c r="ROQ461" s="39"/>
      <c r="ROR461" s="39"/>
      <c r="ROS461" s="39"/>
      <c r="ROT461" s="39"/>
      <c r="ROU461" s="39"/>
      <c r="ROV461" s="39"/>
      <c r="ROW461" s="39"/>
      <c r="ROX461" s="39"/>
      <c r="ROY461" s="39"/>
      <c r="ROZ461" s="39"/>
      <c r="RPA461" s="39"/>
      <c r="RPB461" s="39"/>
      <c r="RPC461" s="39"/>
      <c r="RPD461" s="39"/>
      <c r="RPE461" s="39"/>
      <c r="RPF461" s="39"/>
      <c r="RPG461" s="39"/>
      <c r="RPH461" s="39"/>
      <c r="RPI461" s="39"/>
      <c r="RPJ461" s="39"/>
      <c r="RPK461" s="39"/>
      <c r="RPL461" s="39"/>
      <c r="RPM461" s="39"/>
      <c r="RPN461" s="39"/>
      <c r="RPO461" s="39"/>
      <c r="RPP461" s="39"/>
      <c r="RPQ461" s="39"/>
      <c r="RPR461" s="39"/>
      <c r="RPS461" s="39"/>
      <c r="RPT461" s="39"/>
      <c r="RPU461" s="39"/>
      <c r="RPV461" s="39"/>
      <c r="RPW461" s="39"/>
      <c r="RPX461" s="39"/>
      <c r="RPY461" s="39"/>
      <c r="RPZ461" s="39"/>
      <c r="RQA461" s="39"/>
      <c r="RQB461" s="39"/>
      <c r="RQC461" s="39"/>
      <c r="RQD461" s="39"/>
      <c r="RQE461" s="39"/>
      <c r="RQF461" s="39"/>
      <c r="RQG461" s="39"/>
      <c r="RQH461" s="39"/>
      <c r="RQI461" s="39"/>
      <c r="RQJ461" s="39"/>
      <c r="RQK461" s="39"/>
      <c r="RQL461" s="39"/>
      <c r="RQM461" s="39"/>
      <c r="RQN461" s="39"/>
      <c r="RQO461" s="39"/>
      <c r="RQP461" s="39"/>
      <c r="RQQ461" s="39"/>
      <c r="RQR461" s="39"/>
      <c r="RQS461" s="39"/>
      <c r="RQT461" s="39"/>
      <c r="RQU461" s="39"/>
      <c r="RQV461" s="39"/>
      <c r="RQW461" s="39"/>
      <c r="RQX461" s="39"/>
      <c r="RQY461" s="39"/>
      <c r="RQZ461" s="39"/>
      <c r="RRA461" s="39"/>
      <c r="RRB461" s="39"/>
      <c r="RRC461" s="39"/>
      <c r="RRD461" s="39"/>
      <c r="RRE461" s="39"/>
      <c r="RRF461" s="39"/>
      <c r="RRG461" s="39"/>
      <c r="RRH461" s="39"/>
      <c r="RRI461" s="39"/>
      <c r="RRJ461" s="39"/>
      <c r="RRK461" s="39"/>
      <c r="RRL461" s="39"/>
      <c r="RRM461" s="39"/>
      <c r="RRN461" s="39"/>
      <c r="RRO461" s="39"/>
      <c r="RRP461" s="39"/>
      <c r="RRQ461" s="39"/>
      <c r="RRR461" s="39"/>
      <c r="RRS461" s="39"/>
      <c r="RRT461" s="39"/>
      <c r="RRU461" s="39"/>
      <c r="RRV461" s="39"/>
      <c r="RRW461" s="39"/>
      <c r="RRX461" s="39"/>
      <c r="RRY461" s="39"/>
      <c r="RRZ461" s="39"/>
      <c r="RSA461" s="39"/>
      <c r="RSB461" s="39"/>
      <c r="RSC461" s="39"/>
      <c r="RSD461" s="39"/>
      <c r="RSE461" s="39"/>
      <c r="RSF461" s="39"/>
      <c r="RSG461" s="39"/>
      <c r="RSH461" s="39"/>
      <c r="RSI461" s="39"/>
      <c r="RSJ461" s="39"/>
      <c r="RSK461" s="39"/>
      <c r="RSL461" s="39"/>
      <c r="RSM461" s="39"/>
      <c r="RSN461" s="39"/>
      <c r="RSO461" s="39"/>
      <c r="RSP461" s="39"/>
      <c r="RSQ461" s="39"/>
      <c r="RSR461" s="39"/>
      <c r="RSS461" s="39"/>
      <c r="RST461" s="39"/>
      <c r="RSU461" s="39"/>
      <c r="RSV461" s="39"/>
      <c r="RSW461" s="39"/>
      <c r="RSX461" s="39"/>
      <c r="RSY461" s="39"/>
      <c r="RSZ461" s="39"/>
      <c r="RTA461" s="39"/>
      <c r="RTB461" s="39"/>
      <c r="RTC461" s="39"/>
      <c r="RTD461" s="39"/>
      <c r="RTE461" s="39"/>
      <c r="RTF461" s="39"/>
      <c r="RTG461" s="39"/>
      <c r="RTH461" s="39"/>
      <c r="RTI461" s="39"/>
      <c r="RTJ461" s="39"/>
      <c r="RTK461" s="39"/>
      <c r="RTL461" s="39"/>
      <c r="RTM461" s="39"/>
      <c r="RTN461" s="39"/>
      <c r="RTO461" s="39"/>
      <c r="RTP461" s="39"/>
      <c r="RTQ461" s="39"/>
      <c r="RTR461" s="39"/>
      <c r="RTS461" s="39"/>
      <c r="RTT461" s="39"/>
      <c r="RTU461" s="39"/>
      <c r="RTV461" s="39"/>
      <c r="RTW461" s="39"/>
      <c r="RTX461" s="39"/>
      <c r="RTY461" s="39"/>
      <c r="RTZ461" s="39"/>
      <c r="RUA461" s="39"/>
      <c r="RUB461" s="39"/>
      <c r="RUC461" s="39"/>
      <c r="RUD461" s="39"/>
      <c r="RUE461" s="39"/>
      <c r="RUF461" s="39"/>
      <c r="RUG461" s="39"/>
      <c r="RUH461" s="39"/>
      <c r="RUI461" s="39"/>
      <c r="RUJ461" s="39"/>
      <c r="RUK461" s="39"/>
      <c r="RUL461" s="39"/>
      <c r="RUM461" s="39"/>
      <c r="RUN461" s="39"/>
      <c r="RUO461" s="39"/>
      <c r="RUP461" s="39"/>
      <c r="RUQ461" s="39"/>
      <c r="RUR461" s="39"/>
      <c r="RUS461" s="39"/>
      <c r="RUT461" s="39"/>
      <c r="RUU461" s="39"/>
      <c r="RUV461" s="39"/>
      <c r="RUW461" s="39"/>
      <c r="RUX461" s="39"/>
      <c r="RUY461" s="39"/>
      <c r="RUZ461" s="39"/>
      <c r="RVA461" s="39"/>
      <c r="RVB461" s="39"/>
      <c r="RVC461" s="39"/>
      <c r="RVD461" s="39"/>
      <c r="RVE461" s="39"/>
      <c r="RVF461" s="39"/>
      <c r="RVG461" s="39"/>
      <c r="RVH461" s="39"/>
      <c r="RVI461" s="39"/>
      <c r="RVJ461" s="39"/>
      <c r="RVK461" s="39"/>
      <c r="RVL461" s="39"/>
      <c r="RVM461" s="39"/>
      <c r="RVN461" s="39"/>
      <c r="RVO461" s="39"/>
      <c r="RVP461" s="39"/>
      <c r="RVQ461" s="39"/>
      <c r="RVR461" s="39"/>
      <c r="RVS461" s="39"/>
      <c r="RVT461" s="39"/>
      <c r="RVU461" s="39"/>
      <c r="RVV461" s="39"/>
      <c r="RVW461" s="39"/>
      <c r="RVX461" s="39"/>
      <c r="RVY461" s="39"/>
      <c r="RVZ461" s="39"/>
      <c r="RWA461" s="39"/>
      <c r="RWB461" s="39"/>
      <c r="RWC461" s="39"/>
      <c r="RWD461" s="39"/>
      <c r="RWE461" s="39"/>
      <c r="RWF461" s="39"/>
      <c r="RWG461" s="39"/>
      <c r="RWH461" s="39"/>
      <c r="RWI461" s="39"/>
      <c r="RWJ461" s="39"/>
      <c r="RWK461" s="39"/>
      <c r="RWL461" s="39"/>
      <c r="RWM461" s="39"/>
      <c r="RWN461" s="39"/>
      <c r="RWO461" s="39"/>
      <c r="RWP461" s="39"/>
      <c r="RWQ461" s="39"/>
      <c r="RWR461" s="39"/>
      <c r="RWS461" s="39"/>
      <c r="RWT461" s="39"/>
      <c r="RWU461" s="39"/>
      <c r="RWV461" s="39"/>
      <c r="RWW461" s="39"/>
      <c r="RWX461" s="39"/>
      <c r="RWY461" s="39"/>
      <c r="RWZ461" s="39"/>
      <c r="RXA461" s="39"/>
      <c r="RXB461" s="39"/>
      <c r="RXC461" s="39"/>
      <c r="RXD461" s="39"/>
      <c r="RXE461" s="39"/>
      <c r="RXF461" s="39"/>
      <c r="RXG461" s="39"/>
      <c r="RXH461" s="39"/>
      <c r="RXI461" s="39"/>
      <c r="RXJ461" s="39"/>
      <c r="RXK461" s="39"/>
      <c r="RXL461" s="39"/>
      <c r="RXM461" s="39"/>
      <c r="RXN461" s="39"/>
      <c r="RXO461" s="39"/>
      <c r="RXP461" s="39"/>
      <c r="RXQ461" s="39"/>
      <c r="RXR461" s="39"/>
      <c r="RXS461" s="39"/>
      <c r="RXT461" s="39"/>
      <c r="RXU461" s="39"/>
      <c r="RXV461" s="39"/>
      <c r="RXW461" s="39"/>
      <c r="RXX461" s="39"/>
      <c r="RXY461" s="39"/>
      <c r="RXZ461" s="39"/>
      <c r="RYA461" s="39"/>
      <c r="RYB461" s="39"/>
      <c r="RYC461" s="39"/>
      <c r="RYD461" s="39"/>
      <c r="RYE461" s="39"/>
      <c r="RYF461" s="39"/>
      <c r="RYG461" s="39"/>
      <c r="RYH461" s="39"/>
      <c r="RYI461" s="39"/>
      <c r="RYJ461" s="39"/>
      <c r="RYK461" s="39"/>
      <c r="RYL461" s="39"/>
      <c r="RYM461" s="39"/>
      <c r="RYN461" s="39"/>
      <c r="RYO461" s="39"/>
      <c r="RYP461" s="39"/>
      <c r="RYQ461" s="39"/>
      <c r="RYR461" s="39"/>
      <c r="RYS461" s="39"/>
      <c r="RYT461" s="39"/>
      <c r="RYU461" s="39"/>
      <c r="RYV461" s="39"/>
      <c r="RYW461" s="39"/>
      <c r="RYX461" s="39"/>
      <c r="RYY461" s="39"/>
      <c r="RYZ461" s="39"/>
      <c r="RZA461" s="39"/>
      <c r="RZB461" s="39"/>
      <c r="RZC461" s="39"/>
      <c r="RZD461" s="39"/>
      <c r="RZE461" s="39"/>
      <c r="RZF461" s="39"/>
      <c r="RZG461" s="39"/>
      <c r="RZH461" s="39"/>
      <c r="RZI461" s="39"/>
      <c r="RZJ461" s="39"/>
      <c r="RZK461" s="39"/>
      <c r="RZL461" s="39"/>
      <c r="RZM461" s="39"/>
      <c r="RZN461" s="39"/>
      <c r="RZO461" s="39"/>
      <c r="RZP461" s="39"/>
      <c r="RZQ461" s="39"/>
      <c r="RZR461" s="39"/>
      <c r="RZS461" s="39"/>
      <c r="RZT461" s="39"/>
      <c r="RZU461" s="39"/>
      <c r="RZV461" s="39"/>
      <c r="RZW461" s="39"/>
      <c r="RZX461" s="39"/>
      <c r="RZY461" s="39"/>
      <c r="RZZ461" s="39"/>
      <c r="SAA461" s="39"/>
      <c r="SAB461" s="39"/>
      <c r="SAC461" s="39"/>
      <c r="SAD461" s="39"/>
      <c r="SAE461" s="39"/>
      <c r="SAF461" s="39"/>
      <c r="SAG461" s="39"/>
      <c r="SAH461" s="39"/>
      <c r="SAI461" s="39"/>
      <c r="SAJ461" s="39"/>
      <c r="SAK461" s="39"/>
      <c r="SAL461" s="39"/>
      <c r="SAM461" s="39"/>
      <c r="SAN461" s="39"/>
      <c r="SAO461" s="39"/>
      <c r="SAP461" s="39"/>
      <c r="SAQ461" s="39"/>
      <c r="SAR461" s="39"/>
      <c r="SAS461" s="39"/>
      <c r="SAT461" s="39"/>
      <c r="SAU461" s="39"/>
      <c r="SAV461" s="39"/>
      <c r="SAW461" s="39"/>
      <c r="SAX461" s="39"/>
      <c r="SAY461" s="39"/>
      <c r="SAZ461" s="39"/>
      <c r="SBA461" s="39"/>
      <c r="SBB461" s="39"/>
      <c r="SBC461" s="39"/>
      <c r="SBD461" s="39"/>
      <c r="SBE461" s="39"/>
      <c r="SBF461" s="39"/>
      <c r="SBG461" s="39"/>
      <c r="SBH461" s="39"/>
      <c r="SBI461" s="39"/>
      <c r="SBJ461" s="39"/>
      <c r="SBK461" s="39"/>
      <c r="SBL461" s="39"/>
      <c r="SBM461" s="39"/>
      <c r="SBN461" s="39"/>
      <c r="SBO461" s="39"/>
      <c r="SBP461" s="39"/>
      <c r="SBQ461" s="39"/>
      <c r="SBR461" s="39"/>
      <c r="SBS461" s="39"/>
      <c r="SBT461" s="39"/>
      <c r="SBU461" s="39"/>
      <c r="SBV461" s="39"/>
      <c r="SBW461" s="39"/>
      <c r="SBX461" s="39"/>
      <c r="SBY461" s="39"/>
      <c r="SBZ461" s="39"/>
      <c r="SCA461" s="39"/>
      <c r="SCB461" s="39"/>
      <c r="SCC461" s="39"/>
      <c r="SCD461" s="39"/>
      <c r="SCE461" s="39"/>
      <c r="SCF461" s="39"/>
      <c r="SCG461" s="39"/>
      <c r="SCH461" s="39"/>
      <c r="SCI461" s="39"/>
      <c r="SCJ461" s="39"/>
      <c r="SCK461" s="39"/>
      <c r="SCL461" s="39"/>
      <c r="SCM461" s="39"/>
      <c r="SCN461" s="39"/>
      <c r="SCO461" s="39"/>
      <c r="SCP461" s="39"/>
      <c r="SCQ461" s="39"/>
      <c r="SCR461" s="39"/>
      <c r="SCS461" s="39"/>
      <c r="SCT461" s="39"/>
      <c r="SCU461" s="39"/>
      <c r="SCV461" s="39"/>
      <c r="SCW461" s="39"/>
      <c r="SCX461" s="39"/>
      <c r="SCY461" s="39"/>
      <c r="SCZ461" s="39"/>
      <c r="SDA461" s="39"/>
      <c r="SDB461" s="39"/>
      <c r="SDC461" s="39"/>
      <c r="SDD461" s="39"/>
      <c r="SDE461" s="39"/>
      <c r="SDF461" s="39"/>
      <c r="SDG461" s="39"/>
      <c r="SDH461" s="39"/>
      <c r="SDI461" s="39"/>
      <c r="SDJ461" s="39"/>
      <c r="SDK461" s="39"/>
      <c r="SDL461" s="39"/>
      <c r="SDM461" s="39"/>
      <c r="SDN461" s="39"/>
      <c r="SDO461" s="39"/>
      <c r="SDP461" s="39"/>
      <c r="SDQ461" s="39"/>
      <c r="SDR461" s="39"/>
      <c r="SDS461" s="39"/>
      <c r="SDT461" s="39"/>
      <c r="SDU461" s="39"/>
      <c r="SDV461" s="39"/>
      <c r="SDW461" s="39"/>
      <c r="SDX461" s="39"/>
      <c r="SDY461" s="39"/>
      <c r="SDZ461" s="39"/>
      <c r="SEA461" s="39"/>
      <c r="SEB461" s="39"/>
      <c r="SEC461" s="39"/>
      <c r="SED461" s="39"/>
      <c r="SEE461" s="39"/>
      <c r="SEF461" s="39"/>
      <c r="SEG461" s="39"/>
      <c r="SEH461" s="39"/>
      <c r="SEI461" s="39"/>
      <c r="SEJ461" s="39"/>
      <c r="SEK461" s="39"/>
      <c r="SEL461" s="39"/>
      <c r="SEM461" s="39"/>
      <c r="SEN461" s="39"/>
      <c r="SEO461" s="39"/>
      <c r="SEP461" s="39"/>
      <c r="SEQ461" s="39"/>
      <c r="SER461" s="39"/>
      <c r="SES461" s="39"/>
      <c r="SET461" s="39"/>
      <c r="SEU461" s="39"/>
      <c r="SEV461" s="39"/>
      <c r="SEW461" s="39"/>
      <c r="SEX461" s="39"/>
      <c r="SEY461" s="39"/>
      <c r="SEZ461" s="39"/>
      <c r="SFA461" s="39"/>
      <c r="SFB461" s="39"/>
      <c r="SFC461" s="39"/>
      <c r="SFD461" s="39"/>
      <c r="SFE461" s="39"/>
      <c r="SFF461" s="39"/>
      <c r="SFG461" s="39"/>
      <c r="SFH461" s="39"/>
      <c r="SFI461" s="39"/>
      <c r="SFJ461" s="39"/>
      <c r="SFK461" s="39"/>
      <c r="SFL461" s="39"/>
      <c r="SFM461" s="39"/>
      <c r="SFN461" s="39"/>
      <c r="SFO461" s="39"/>
      <c r="SFP461" s="39"/>
      <c r="SFQ461" s="39"/>
      <c r="SFR461" s="39"/>
      <c r="SFS461" s="39"/>
      <c r="SFT461" s="39"/>
      <c r="SFU461" s="39"/>
      <c r="SFV461" s="39"/>
      <c r="SFW461" s="39"/>
      <c r="SFX461" s="39"/>
      <c r="SFY461" s="39"/>
      <c r="SFZ461" s="39"/>
      <c r="SGA461" s="39"/>
      <c r="SGB461" s="39"/>
      <c r="SGC461" s="39"/>
      <c r="SGD461" s="39"/>
      <c r="SGE461" s="39"/>
      <c r="SGF461" s="39"/>
      <c r="SGG461" s="39"/>
      <c r="SGH461" s="39"/>
      <c r="SGI461" s="39"/>
      <c r="SGJ461" s="39"/>
      <c r="SGK461" s="39"/>
      <c r="SGL461" s="39"/>
      <c r="SGM461" s="39"/>
      <c r="SGN461" s="39"/>
      <c r="SGO461" s="39"/>
      <c r="SGP461" s="39"/>
      <c r="SGQ461" s="39"/>
      <c r="SGR461" s="39"/>
      <c r="SGS461" s="39"/>
      <c r="SGT461" s="39"/>
      <c r="SGU461" s="39"/>
      <c r="SGV461" s="39"/>
      <c r="SGW461" s="39"/>
      <c r="SGX461" s="39"/>
      <c r="SGY461" s="39"/>
      <c r="SGZ461" s="39"/>
      <c r="SHA461" s="39"/>
      <c r="SHB461" s="39"/>
      <c r="SHC461" s="39"/>
      <c r="SHD461" s="39"/>
      <c r="SHE461" s="39"/>
      <c r="SHF461" s="39"/>
      <c r="SHG461" s="39"/>
      <c r="SHH461" s="39"/>
      <c r="SHI461" s="39"/>
      <c r="SHJ461" s="39"/>
      <c r="SHK461" s="39"/>
      <c r="SHL461" s="39"/>
      <c r="SHM461" s="39"/>
      <c r="SHN461" s="39"/>
      <c r="SHO461" s="39"/>
      <c r="SHP461" s="39"/>
      <c r="SHQ461" s="39"/>
      <c r="SHR461" s="39"/>
      <c r="SHS461" s="39"/>
      <c r="SHT461" s="39"/>
      <c r="SHU461" s="39"/>
      <c r="SHV461" s="39"/>
      <c r="SHW461" s="39"/>
      <c r="SHX461" s="39"/>
      <c r="SHY461" s="39"/>
      <c r="SHZ461" s="39"/>
      <c r="SIA461" s="39"/>
      <c r="SIB461" s="39"/>
      <c r="SIC461" s="39"/>
      <c r="SID461" s="39"/>
      <c r="SIE461" s="39"/>
      <c r="SIF461" s="39"/>
      <c r="SIG461" s="39"/>
      <c r="SIH461" s="39"/>
      <c r="SII461" s="39"/>
      <c r="SIJ461" s="39"/>
      <c r="SIK461" s="39"/>
      <c r="SIL461" s="39"/>
      <c r="SIM461" s="39"/>
      <c r="SIN461" s="39"/>
      <c r="SIO461" s="39"/>
      <c r="SIP461" s="39"/>
      <c r="SIQ461" s="39"/>
      <c r="SIR461" s="39"/>
      <c r="SIS461" s="39"/>
      <c r="SIT461" s="39"/>
      <c r="SIU461" s="39"/>
      <c r="SIV461" s="39"/>
      <c r="SIW461" s="39"/>
      <c r="SIX461" s="39"/>
      <c r="SIY461" s="39"/>
      <c r="SIZ461" s="39"/>
      <c r="SJA461" s="39"/>
      <c r="SJB461" s="39"/>
      <c r="SJC461" s="39"/>
      <c r="SJD461" s="39"/>
      <c r="SJE461" s="39"/>
      <c r="SJF461" s="39"/>
      <c r="SJG461" s="39"/>
      <c r="SJH461" s="39"/>
      <c r="SJI461" s="39"/>
      <c r="SJJ461" s="39"/>
      <c r="SJK461" s="39"/>
      <c r="SJL461" s="39"/>
      <c r="SJM461" s="39"/>
      <c r="SJN461" s="39"/>
      <c r="SJO461" s="39"/>
      <c r="SJP461" s="39"/>
      <c r="SJQ461" s="39"/>
      <c r="SJR461" s="39"/>
      <c r="SJS461" s="39"/>
      <c r="SJT461" s="39"/>
      <c r="SJU461" s="39"/>
      <c r="SJV461" s="39"/>
      <c r="SJW461" s="39"/>
      <c r="SJX461" s="39"/>
      <c r="SJY461" s="39"/>
      <c r="SJZ461" s="39"/>
      <c r="SKA461" s="39"/>
      <c r="SKB461" s="39"/>
      <c r="SKC461" s="39"/>
      <c r="SKD461" s="39"/>
      <c r="SKE461" s="39"/>
      <c r="SKF461" s="39"/>
      <c r="SKG461" s="39"/>
      <c r="SKH461" s="39"/>
      <c r="SKI461" s="39"/>
      <c r="SKJ461" s="39"/>
      <c r="SKK461" s="39"/>
      <c r="SKL461" s="39"/>
      <c r="SKM461" s="39"/>
      <c r="SKN461" s="39"/>
      <c r="SKO461" s="39"/>
      <c r="SKP461" s="39"/>
      <c r="SKQ461" s="39"/>
      <c r="SKR461" s="39"/>
      <c r="SKS461" s="39"/>
      <c r="SKT461" s="39"/>
      <c r="SKU461" s="39"/>
      <c r="SKV461" s="39"/>
      <c r="SKW461" s="39"/>
      <c r="SKX461" s="39"/>
      <c r="SKY461" s="39"/>
      <c r="SKZ461" s="39"/>
      <c r="SLA461" s="39"/>
      <c r="SLB461" s="39"/>
      <c r="SLC461" s="39"/>
      <c r="SLD461" s="39"/>
      <c r="SLE461" s="39"/>
      <c r="SLF461" s="39"/>
      <c r="SLG461" s="39"/>
      <c r="SLH461" s="39"/>
      <c r="SLI461" s="39"/>
      <c r="SLJ461" s="39"/>
      <c r="SLK461" s="39"/>
      <c r="SLL461" s="39"/>
      <c r="SLM461" s="39"/>
      <c r="SLN461" s="39"/>
      <c r="SLO461" s="39"/>
      <c r="SLP461" s="39"/>
      <c r="SLQ461" s="39"/>
      <c r="SLR461" s="39"/>
      <c r="SLS461" s="39"/>
      <c r="SLT461" s="39"/>
      <c r="SLU461" s="39"/>
      <c r="SLV461" s="39"/>
      <c r="SLW461" s="39"/>
      <c r="SLX461" s="39"/>
      <c r="SLY461" s="39"/>
      <c r="SLZ461" s="39"/>
      <c r="SMA461" s="39"/>
      <c r="SMB461" s="39"/>
      <c r="SMC461" s="39"/>
      <c r="SMD461" s="39"/>
      <c r="SME461" s="39"/>
      <c r="SMF461" s="39"/>
      <c r="SMG461" s="39"/>
      <c r="SMH461" s="39"/>
      <c r="SMI461" s="39"/>
      <c r="SMJ461" s="39"/>
      <c r="SMK461" s="39"/>
      <c r="SML461" s="39"/>
      <c r="SMM461" s="39"/>
      <c r="SMN461" s="39"/>
      <c r="SMO461" s="39"/>
      <c r="SMP461" s="39"/>
      <c r="SMQ461" s="39"/>
      <c r="SMR461" s="39"/>
      <c r="SMS461" s="39"/>
      <c r="SMT461" s="39"/>
      <c r="SMU461" s="39"/>
      <c r="SMV461" s="39"/>
      <c r="SMW461" s="39"/>
      <c r="SMX461" s="39"/>
      <c r="SMY461" s="39"/>
      <c r="SMZ461" s="39"/>
      <c r="SNA461" s="39"/>
      <c r="SNB461" s="39"/>
      <c r="SNC461" s="39"/>
      <c r="SND461" s="39"/>
      <c r="SNE461" s="39"/>
      <c r="SNF461" s="39"/>
      <c r="SNG461" s="39"/>
      <c r="SNH461" s="39"/>
      <c r="SNI461" s="39"/>
      <c r="SNJ461" s="39"/>
      <c r="SNK461" s="39"/>
      <c r="SNL461" s="39"/>
      <c r="SNM461" s="39"/>
      <c r="SNN461" s="39"/>
      <c r="SNO461" s="39"/>
      <c r="SNP461" s="39"/>
      <c r="SNQ461" s="39"/>
      <c r="SNR461" s="39"/>
      <c r="SNS461" s="39"/>
      <c r="SNT461" s="39"/>
      <c r="SNU461" s="39"/>
      <c r="SNV461" s="39"/>
      <c r="SNW461" s="39"/>
      <c r="SNX461" s="39"/>
      <c r="SNY461" s="39"/>
      <c r="SNZ461" s="39"/>
      <c r="SOA461" s="39"/>
      <c r="SOB461" s="39"/>
      <c r="SOC461" s="39"/>
      <c r="SOD461" s="39"/>
      <c r="SOE461" s="39"/>
      <c r="SOF461" s="39"/>
      <c r="SOG461" s="39"/>
      <c r="SOH461" s="39"/>
      <c r="SOI461" s="39"/>
      <c r="SOJ461" s="39"/>
      <c r="SOK461" s="39"/>
      <c r="SOL461" s="39"/>
      <c r="SOM461" s="39"/>
      <c r="SON461" s="39"/>
      <c r="SOO461" s="39"/>
      <c r="SOP461" s="39"/>
      <c r="SOQ461" s="39"/>
      <c r="SOR461" s="39"/>
      <c r="SOS461" s="39"/>
      <c r="SOT461" s="39"/>
      <c r="SOU461" s="39"/>
      <c r="SOV461" s="39"/>
      <c r="SOW461" s="39"/>
      <c r="SOX461" s="39"/>
      <c r="SOY461" s="39"/>
      <c r="SOZ461" s="39"/>
      <c r="SPA461" s="39"/>
      <c r="SPB461" s="39"/>
      <c r="SPC461" s="39"/>
      <c r="SPD461" s="39"/>
      <c r="SPE461" s="39"/>
      <c r="SPF461" s="39"/>
      <c r="SPG461" s="39"/>
      <c r="SPH461" s="39"/>
      <c r="SPI461" s="39"/>
      <c r="SPJ461" s="39"/>
      <c r="SPK461" s="39"/>
      <c r="SPL461" s="39"/>
      <c r="SPM461" s="39"/>
      <c r="SPN461" s="39"/>
      <c r="SPO461" s="39"/>
      <c r="SPP461" s="39"/>
      <c r="SPQ461" s="39"/>
      <c r="SPR461" s="39"/>
      <c r="SPS461" s="39"/>
      <c r="SPT461" s="39"/>
      <c r="SPU461" s="39"/>
      <c r="SPV461" s="39"/>
      <c r="SPW461" s="39"/>
      <c r="SPX461" s="39"/>
      <c r="SPY461" s="39"/>
      <c r="SPZ461" s="39"/>
      <c r="SQA461" s="39"/>
      <c r="SQB461" s="39"/>
      <c r="SQC461" s="39"/>
      <c r="SQD461" s="39"/>
      <c r="SQE461" s="39"/>
      <c r="SQF461" s="39"/>
      <c r="SQG461" s="39"/>
      <c r="SQH461" s="39"/>
      <c r="SQI461" s="39"/>
      <c r="SQJ461" s="39"/>
      <c r="SQK461" s="39"/>
      <c r="SQL461" s="39"/>
      <c r="SQM461" s="39"/>
      <c r="SQN461" s="39"/>
      <c r="SQO461" s="39"/>
      <c r="SQP461" s="39"/>
      <c r="SQQ461" s="39"/>
      <c r="SQR461" s="39"/>
      <c r="SQS461" s="39"/>
      <c r="SQT461" s="39"/>
      <c r="SQU461" s="39"/>
      <c r="SQV461" s="39"/>
      <c r="SQW461" s="39"/>
      <c r="SQX461" s="39"/>
      <c r="SQY461" s="39"/>
      <c r="SQZ461" s="39"/>
      <c r="SRA461" s="39"/>
      <c r="SRB461" s="39"/>
      <c r="SRC461" s="39"/>
      <c r="SRD461" s="39"/>
      <c r="SRE461" s="39"/>
      <c r="SRF461" s="39"/>
      <c r="SRG461" s="39"/>
      <c r="SRH461" s="39"/>
      <c r="SRI461" s="39"/>
      <c r="SRJ461" s="39"/>
      <c r="SRK461" s="39"/>
      <c r="SRL461" s="39"/>
      <c r="SRM461" s="39"/>
      <c r="SRN461" s="39"/>
      <c r="SRO461" s="39"/>
      <c r="SRP461" s="39"/>
      <c r="SRQ461" s="39"/>
      <c r="SRR461" s="39"/>
      <c r="SRS461" s="39"/>
      <c r="SRT461" s="39"/>
      <c r="SRU461" s="39"/>
      <c r="SRV461" s="39"/>
      <c r="SRW461" s="39"/>
      <c r="SRX461" s="39"/>
      <c r="SRY461" s="39"/>
      <c r="SRZ461" s="39"/>
      <c r="SSA461" s="39"/>
      <c r="SSB461" s="39"/>
      <c r="SSC461" s="39"/>
      <c r="SSD461" s="39"/>
      <c r="SSE461" s="39"/>
      <c r="SSF461" s="39"/>
      <c r="SSG461" s="39"/>
      <c r="SSH461" s="39"/>
      <c r="SSI461" s="39"/>
      <c r="SSJ461" s="39"/>
      <c r="SSK461" s="39"/>
      <c r="SSL461" s="39"/>
      <c r="SSM461" s="39"/>
      <c r="SSN461" s="39"/>
      <c r="SSO461" s="39"/>
      <c r="SSP461" s="39"/>
      <c r="SSQ461" s="39"/>
      <c r="SSR461" s="39"/>
      <c r="SSS461" s="39"/>
      <c r="SST461" s="39"/>
      <c r="SSU461" s="39"/>
      <c r="SSV461" s="39"/>
      <c r="SSW461" s="39"/>
      <c r="SSX461" s="39"/>
      <c r="SSY461" s="39"/>
      <c r="SSZ461" s="39"/>
      <c r="STA461" s="39"/>
      <c r="STB461" s="39"/>
      <c r="STC461" s="39"/>
      <c r="STD461" s="39"/>
      <c r="STE461" s="39"/>
      <c r="STF461" s="39"/>
      <c r="STG461" s="39"/>
      <c r="STH461" s="39"/>
      <c r="STI461" s="39"/>
      <c r="STJ461" s="39"/>
      <c r="STK461" s="39"/>
      <c r="STL461" s="39"/>
      <c r="STM461" s="39"/>
      <c r="STN461" s="39"/>
      <c r="STO461" s="39"/>
      <c r="STP461" s="39"/>
      <c r="STQ461" s="39"/>
      <c r="STR461" s="39"/>
      <c r="STS461" s="39"/>
      <c r="STT461" s="39"/>
      <c r="STU461" s="39"/>
      <c r="STV461" s="39"/>
      <c r="STW461" s="39"/>
      <c r="STX461" s="39"/>
      <c r="STY461" s="39"/>
      <c r="STZ461" s="39"/>
      <c r="SUA461" s="39"/>
      <c r="SUB461" s="39"/>
      <c r="SUC461" s="39"/>
      <c r="SUD461" s="39"/>
      <c r="SUE461" s="39"/>
      <c r="SUF461" s="39"/>
      <c r="SUG461" s="39"/>
      <c r="SUH461" s="39"/>
      <c r="SUI461" s="39"/>
      <c r="SUJ461" s="39"/>
      <c r="SUK461" s="39"/>
      <c r="SUL461" s="39"/>
      <c r="SUM461" s="39"/>
      <c r="SUN461" s="39"/>
      <c r="SUO461" s="39"/>
      <c r="SUP461" s="39"/>
      <c r="SUQ461" s="39"/>
      <c r="SUR461" s="39"/>
      <c r="SUS461" s="39"/>
      <c r="SUT461" s="39"/>
      <c r="SUU461" s="39"/>
      <c r="SUV461" s="39"/>
      <c r="SUW461" s="39"/>
      <c r="SUX461" s="39"/>
      <c r="SUY461" s="39"/>
      <c r="SUZ461" s="39"/>
      <c r="SVA461" s="39"/>
      <c r="SVB461" s="39"/>
      <c r="SVC461" s="39"/>
      <c r="SVD461" s="39"/>
      <c r="SVE461" s="39"/>
      <c r="SVF461" s="39"/>
      <c r="SVG461" s="39"/>
      <c r="SVH461" s="39"/>
      <c r="SVI461" s="39"/>
      <c r="SVJ461" s="39"/>
      <c r="SVK461" s="39"/>
      <c r="SVL461" s="39"/>
      <c r="SVM461" s="39"/>
      <c r="SVN461" s="39"/>
      <c r="SVO461" s="39"/>
      <c r="SVP461" s="39"/>
      <c r="SVQ461" s="39"/>
      <c r="SVR461" s="39"/>
      <c r="SVS461" s="39"/>
      <c r="SVT461" s="39"/>
      <c r="SVU461" s="39"/>
      <c r="SVV461" s="39"/>
      <c r="SVW461" s="39"/>
      <c r="SVX461" s="39"/>
      <c r="SVY461" s="39"/>
      <c r="SVZ461" s="39"/>
      <c r="SWA461" s="39"/>
      <c r="SWB461" s="39"/>
      <c r="SWC461" s="39"/>
      <c r="SWD461" s="39"/>
      <c r="SWE461" s="39"/>
      <c r="SWF461" s="39"/>
      <c r="SWG461" s="39"/>
      <c r="SWH461" s="39"/>
      <c r="SWI461" s="39"/>
      <c r="SWJ461" s="39"/>
      <c r="SWK461" s="39"/>
      <c r="SWL461" s="39"/>
      <c r="SWM461" s="39"/>
      <c r="SWN461" s="39"/>
      <c r="SWO461" s="39"/>
      <c r="SWP461" s="39"/>
      <c r="SWQ461" s="39"/>
      <c r="SWR461" s="39"/>
      <c r="SWS461" s="39"/>
      <c r="SWT461" s="39"/>
      <c r="SWU461" s="39"/>
      <c r="SWV461" s="39"/>
      <c r="SWW461" s="39"/>
      <c r="SWX461" s="39"/>
      <c r="SWY461" s="39"/>
      <c r="SWZ461" s="39"/>
      <c r="SXA461" s="39"/>
      <c r="SXB461" s="39"/>
      <c r="SXC461" s="39"/>
      <c r="SXD461" s="39"/>
      <c r="SXE461" s="39"/>
      <c r="SXF461" s="39"/>
      <c r="SXG461" s="39"/>
      <c r="SXH461" s="39"/>
      <c r="SXI461" s="39"/>
      <c r="SXJ461" s="39"/>
      <c r="SXK461" s="39"/>
      <c r="SXL461" s="39"/>
      <c r="SXM461" s="39"/>
      <c r="SXN461" s="39"/>
      <c r="SXO461" s="39"/>
      <c r="SXP461" s="39"/>
      <c r="SXQ461" s="39"/>
      <c r="SXR461" s="39"/>
      <c r="SXS461" s="39"/>
      <c r="SXT461" s="39"/>
      <c r="SXU461" s="39"/>
      <c r="SXV461" s="39"/>
      <c r="SXW461" s="39"/>
      <c r="SXX461" s="39"/>
      <c r="SXY461" s="39"/>
      <c r="SXZ461" s="39"/>
      <c r="SYA461" s="39"/>
      <c r="SYB461" s="39"/>
      <c r="SYC461" s="39"/>
      <c r="SYD461" s="39"/>
      <c r="SYE461" s="39"/>
      <c r="SYF461" s="39"/>
      <c r="SYG461" s="39"/>
      <c r="SYH461" s="39"/>
      <c r="SYI461" s="39"/>
      <c r="SYJ461" s="39"/>
      <c r="SYK461" s="39"/>
      <c r="SYL461" s="39"/>
      <c r="SYM461" s="39"/>
      <c r="SYN461" s="39"/>
      <c r="SYO461" s="39"/>
      <c r="SYP461" s="39"/>
      <c r="SYQ461" s="39"/>
      <c r="SYR461" s="39"/>
      <c r="SYS461" s="39"/>
      <c r="SYT461" s="39"/>
      <c r="SYU461" s="39"/>
      <c r="SYV461" s="39"/>
      <c r="SYW461" s="39"/>
      <c r="SYX461" s="39"/>
      <c r="SYY461" s="39"/>
      <c r="SYZ461" s="39"/>
      <c r="SZA461" s="39"/>
      <c r="SZB461" s="39"/>
      <c r="SZC461" s="39"/>
      <c r="SZD461" s="39"/>
      <c r="SZE461" s="39"/>
      <c r="SZF461" s="39"/>
      <c r="SZG461" s="39"/>
      <c r="SZH461" s="39"/>
      <c r="SZI461" s="39"/>
      <c r="SZJ461" s="39"/>
      <c r="SZK461" s="39"/>
      <c r="SZL461" s="39"/>
      <c r="SZM461" s="39"/>
      <c r="SZN461" s="39"/>
      <c r="SZO461" s="39"/>
      <c r="SZP461" s="39"/>
      <c r="SZQ461" s="39"/>
      <c r="SZR461" s="39"/>
      <c r="SZS461" s="39"/>
      <c r="SZT461" s="39"/>
      <c r="SZU461" s="39"/>
      <c r="SZV461" s="39"/>
      <c r="SZW461" s="39"/>
      <c r="SZX461" s="39"/>
      <c r="SZY461" s="39"/>
      <c r="SZZ461" s="39"/>
      <c r="TAA461" s="39"/>
      <c r="TAB461" s="39"/>
      <c r="TAC461" s="39"/>
      <c r="TAD461" s="39"/>
      <c r="TAE461" s="39"/>
      <c r="TAF461" s="39"/>
      <c r="TAG461" s="39"/>
      <c r="TAH461" s="39"/>
      <c r="TAI461" s="39"/>
      <c r="TAJ461" s="39"/>
      <c r="TAK461" s="39"/>
      <c r="TAL461" s="39"/>
      <c r="TAM461" s="39"/>
      <c r="TAN461" s="39"/>
      <c r="TAO461" s="39"/>
      <c r="TAP461" s="39"/>
      <c r="TAQ461" s="39"/>
      <c r="TAR461" s="39"/>
      <c r="TAS461" s="39"/>
      <c r="TAT461" s="39"/>
      <c r="TAU461" s="39"/>
      <c r="TAV461" s="39"/>
      <c r="TAW461" s="39"/>
      <c r="TAX461" s="39"/>
      <c r="TAY461" s="39"/>
      <c r="TAZ461" s="39"/>
      <c r="TBA461" s="39"/>
      <c r="TBB461" s="39"/>
      <c r="TBC461" s="39"/>
      <c r="TBD461" s="39"/>
      <c r="TBE461" s="39"/>
      <c r="TBF461" s="39"/>
      <c r="TBG461" s="39"/>
      <c r="TBH461" s="39"/>
      <c r="TBI461" s="39"/>
      <c r="TBJ461" s="39"/>
      <c r="TBK461" s="39"/>
      <c r="TBL461" s="39"/>
      <c r="TBM461" s="39"/>
      <c r="TBN461" s="39"/>
      <c r="TBO461" s="39"/>
      <c r="TBP461" s="39"/>
      <c r="TBQ461" s="39"/>
      <c r="TBR461" s="39"/>
      <c r="TBS461" s="39"/>
      <c r="TBT461" s="39"/>
      <c r="TBU461" s="39"/>
      <c r="TBV461" s="39"/>
      <c r="TBW461" s="39"/>
      <c r="TBX461" s="39"/>
      <c r="TBY461" s="39"/>
      <c r="TBZ461" s="39"/>
      <c r="TCA461" s="39"/>
      <c r="TCB461" s="39"/>
      <c r="TCC461" s="39"/>
      <c r="TCD461" s="39"/>
      <c r="TCE461" s="39"/>
      <c r="TCF461" s="39"/>
      <c r="TCG461" s="39"/>
      <c r="TCH461" s="39"/>
      <c r="TCI461" s="39"/>
      <c r="TCJ461" s="39"/>
      <c r="TCK461" s="39"/>
      <c r="TCL461" s="39"/>
      <c r="TCM461" s="39"/>
      <c r="TCN461" s="39"/>
      <c r="TCO461" s="39"/>
      <c r="TCP461" s="39"/>
      <c r="TCQ461" s="39"/>
      <c r="TCR461" s="39"/>
      <c r="TCS461" s="39"/>
      <c r="TCT461" s="39"/>
      <c r="TCU461" s="39"/>
      <c r="TCV461" s="39"/>
      <c r="TCW461" s="39"/>
      <c r="TCX461" s="39"/>
      <c r="TCY461" s="39"/>
      <c r="TCZ461" s="39"/>
      <c r="TDA461" s="39"/>
      <c r="TDB461" s="39"/>
      <c r="TDC461" s="39"/>
      <c r="TDD461" s="39"/>
      <c r="TDE461" s="39"/>
      <c r="TDF461" s="39"/>
      <c r="TDG461" s="39"/>
      <c r="TDH461" s="39"/>
      <c r="TDI461" s="39"/>
      <c r="TDJ461" s="39"/>
      <c r="TDK461" s="39"/>
      <c r="TDL461" s="39"/>
      <c r="TDM461" s="39"/>
      <c r="TDN461" s="39"/>
      <c r="TDO461" s="39"/>
      <c r="TDP461" s="39"/>
      <c r="TDQ461" s="39"/>
      <c r="TDR461" s="39"/>
      <c r="TDS461" s="39"/>
      <c r="TDT461" s="39"/>
      <c r="TDU461" s="39"/>
      <c r="TDV461" s="39"/>
      <c r="TDW461" s="39"/>
      <c r="TDX461" s="39"/>
      <c r="TDY461" s="39"/>
      <c r="TDZ461" s="39"/>
      <c r="TEA461" s="39"/>
      <c r="TEB461" s="39"/>
      <c r="TEC461" s="39"/>
      <c r="TED461" s="39"/>
      <c r="TEE461" s="39"/>
      <c r="TEF461" s="39"/>
      <c r="TEG461" s="39"/>
      <c r="TEH461" s="39"/>
      <c r="TEI461" s="39"/>
      <c r="TEJ461" s="39"/>
      <c r="TEK461" s="39"/>
      <c r="TEL461" s="39"/>
      <c r="TEM461" s="39"/>
      <c r="TEN461" s="39"/>
      <c r="TEO461" s="39"/>
      <c r="TEP461" s="39"/>
      <c r="TEQ461" s="39"/>
      <c r="TER461" s="39"/>
      <c r="TES461" s="39"/>
      <c r="TET461" s="39"/>
      <c r="TEU461" s="39"/>
      <c r="TEV461" s="39"/>
      <c r="TEW461" s="39"/>
      <c r="TEX461" s="39"/>
      <c r="TEY461" s="39"/>
      <c r="TEZ461" s="39"/>
      <c r="TFA461" s="39"/>
      <c r="TFB461" s="39"/>
      <c r="TFC461" s="39"/>
      <c r="TFD461" s="39"/>
      <c r="TFE461" s="39"/>
      <c r="TFF461" s="39"/>
      <c r="TFG461" s="39"/>
      <c r="TFH461" s="39"/>
      <c r="TFI461" s="39"/>
      <c r="TFJ461" s="39"/>
      <c r="TFK461" s="39"/>
      <c r="TFL461" s="39"/>
      <c r="TFM461" s="39"/>
      <c r="TFN461" s="39"/>
      <c r="TFO461" s="39"/>
      <c r="TFP461" s="39"/>
      <c r="TFQ461" s="39"/>
      <c r="TFR461" s="39"/>
      <c r="TFS461" s="39"/>
      <c r="TFT461" s="39"/>
      <c r="TFU461" s="39"/>
      <c r="TFV461" s="39"/>
      <c r="TFW461" s="39"/>
      <c r="TFX461" s="39"/>
      <c r="TFY461" s="39"/>
      <c r="TFZ461" s="39"/>
      <c r="TGA461" s="39"/>
      <c r="TGB461" s="39"/>
      <c r="TGC461" s="39"/>
      <c r="TGD461" s="39"/>
      <c r="TGE461" s="39"/>
      <c r="TGF461" s="39"/>
      <c r="TGG461" s="39"/>
      <c r="TGH461" s="39"/>
      <c r="TGI461" s="39"/>
      <c r="TGJ461" s="39"/>
      <c r="TGK461" s="39"/>
      <c r="TGL461" s="39"/>
      <c r="TGM461" s="39"/>
      <c r="TGN461" s="39"/>
      <c r="TGO461" s="39"/>
      <c r="TGP461" s="39"/>
      <c r="TGQ461" s="39"/>
      <c r="TGR461" s="39"/>
      <c r="TGS461" s="39"/>
      <c r="TGT461" s="39"/>
      <c r="TGU461" s="39"/>
      <c r="TGV461" s="39"/>
      <c r="TGW461" s="39"/>
      <c r="TGX461" s="39"/>
      <c r="TGY461" s="39"/>
      <c r="TGZ461" s="39"/>
      <c r="THA461" s="39"/>
      <c r="THB461" s="39"/>
      <c r="THC461" s="39"/>
      <c r="THD461" s="39"/>
      <c r="THE461" s="39"/>
      <c r="THF461" s="39"/>
      <c r="THG461" s="39"/>
      <c r="THH461" s="39"/>
      <c r="THI461" s="39"/>
      <c r="THJ461" s="39"/>
      <c r="THK461" s="39"/>
      <c r="THL461" s="39"/>
      <c r="THM461" s="39"/>
      <c r="THN461" s="39"/>
      <c r="THO461" s="39"/>
      <c r="THP461" s="39"/>
      <c r="THQ461" s="39"/>
      <c r="THR461" s="39"/>
      <c r="THS461" s="39"/>
      <c r="THT461" s="39"/>
      <c r="THU461" s="39"/>
      <c r="THV461" s="39"/>
      <c r="THW461" s="39"/>
      <c r="THX461" s="39"/>
      <c r="THY461" s="39"/>
      <c r="THZ461" s="39"/>
      <c r="TIA461" s="39"/>
      <c r="TIB461" s="39"/>
      <c r="TIC461" s="39"/>
      <c r="TID461" s="39"/>
      <c r="TIE461" s="39"/>
      <c r="TIF461" s="39"/>
      <c r="TIG461" s="39"/>
      <c r="TIH461" s="39"/>
      <c r="TII461" s="39"/>
      <c r="TIJ461" s="39"/>
      <c r="TIK461" s="39"/>
      <c r="TIL461" s="39"/>
      <c r="TIM461" s="39"/>
      <c r="TIN461" s="39"/>
      <c r="TIO461" s="39"/>
      <c r="TIP461" s="39"/>
      <c r="TIQ461" s="39"/>
      <c r="TIR461" s="39"/>
      <c r="TIS461" s="39"/>
      <c r="TIT461" s="39"/>
      <c r="TIU461" s="39"/>
      <c r="TIV461" s="39"/>
      <c r="TIW461" s="39"/>
      <c r="TIX461" s="39"/>
      <c r="TIY461" s="39"/>
      <c r="TIZ461" s="39"/>
      <c r="TJA461" s="39"/>
      <c r="TJB461" s="39"/>
      <c r="TJC461" s="39"/>
      <c r="TJD461" s="39"/>
      <c r="TJE461" s="39"/>
      <c r="TJF461" s="39"/>
      <c r="TJG461" s="39"/>
      <c r="TJH461" s="39"/>
      <c r="TJI461" s="39"/>
      <c r="TJJ461" s="39"/>
      <c r="TJK461" s="39"/>
      <c r="TJL461" s="39"/>
      <c r="TJM461" s="39"/>
      <c r="TJN461" s="39"/>
      <c r="TJO461" s="39"/>
      <c r="TJP461" s="39"/>
      <c r="TJQ461" s="39"/>
      <c r="TJR461" s="39"/>
      <c r="TJS461" s="39"/>
      <c r="TJT461" s="39"/>
      <c r="TJU461" s="39"/>
      <c r="TJV461" s="39"/>
      <c r="TJW461" s="39"/>
      <c r="TJX461" s="39"/>
      <c r="TJY461" s="39"/>
      <c r="TJZ461" s="39"/>
      <c r="TKA461" s="39"/>
      <c r="TKB461" s="39"/>
      <c r="TKC461" s="39"/>
      <c r="TKD461" s="39"/>
      <c r="TKE461" s="39"/>
      <c r="TKF461" s="39"/>
      <c r="TKG461" s="39"/>
      <c r="TKH461" s="39"/>
      <c r="TKI461" s="39"/>
      <c r="TKJ461" s="39"/>
      <c r="TKK461" s="39"/>
      <c r="TKL461" s="39"/>
      <c r="TKM461" s="39"/>
      <c r="TKN461" s="39"/>
      <c r="TKO461" s="39"/>
      <c r="TKP461" s="39"/>
      <c r="TKQ461" s="39"/>
      <c r="TKR461" s="39"/>
      <c r="TKS461" s="39"/>
      <c r="TKT461" s="39"/>
      <c r="TKU461" s="39"/>
      <c r="TKV461" s="39"/>
      <c r="TKW461" s="39"/>
      <c r="TKX461" s="39"/>
      <c r="TKY461" s="39"/>
      <c r="TKZ461" s="39"/>
      <c r="TLA461" s="39"/>
      <c r="TLB461" s="39"/>
      <c r="TLC461" s="39"/>
      <c r="TLD461" s="39"/>
      <c r="TLE461" s="39"/>
      <c r="TLF461" s="39"/>
      <c r="TLG461" s="39"/>
      <c r="TLH461" s="39"/>
      <c r="TLI461" s="39"/>
      <c r="TLJ461" s="39"/>
      <c r="TLK461" s="39"/>
      <c r="TLL461" s="39"/>
      <c r="TLM461" s="39"/>
      <c r="TLN461" s="39"/>
      <c r="TLO461" s="39"/>
      <c r="TLP461" s="39"/>
      <c r="TLQ461" s="39"/>
      <c r="TLR461" s="39"/>
      <c r="TLS461" s="39"/>
      <c r="TLT461" s="39"/>
      <c r="TLU461" s="39"/>
      <c r="TLV461" s="39"/>
      <c r="TLW461" s="39"/>
      <c r="TLX461" s="39"/>
      <c r="TLY461" s="39"/>
      <c r="TLZ461" s="39"/>
      <c r="TMA461" s="39"/>
      <c r="TMB461" s="39"/>
      <c r="TMC461" s="39"/>
      <c r="TMD461" s="39"/>
      <c r="TME461" s="39"/>
      <c r="TMF461" s="39"/>
      <c r="TMG461" s="39"/>
      <c r="TMH461" s="39"/>
      <c r="TMI461" s="39"/>
      <c r="TMJ461" s="39"/>
      <c r="TMK461" s="39"/>
      <c r="TML461" s="39"/>
      <c r="TMM461" s="39"/>
      <c r="TMN461" s="39"/>
      <c r="TMO461" s="39"/>
      <c r="TMP461" s="39"/>
      <c r="TMQ461" s="39"/>
      <c r="TMR461" s="39"/>
      <c r="TMS461" s="39"/>
      <c r="TMT461" s="39"/>
      <c r="TMU461" s="39"/>
      <c r="TMV461" s="39"/>
      <c r="TMW461" s="39"/>
      <c r="TMX461" s="39"/>
      <c r="TMY461" s="39"/>
      <c r="TMZ461" s="39"/>
      <c r="TNA461" s="39"/>
      <c r="TNB461" s="39"/>
      <c r="TNC461" s="39"/>
      <c r="TND461" s="39"/>
      <c r="TNE461" s="39"/>
      <c r="TNF461" s="39"/>
      <c r="TNG461" s="39"/>
      <c r="TNH461" s="39"/>
      <c r="TNI461" s="39"/>
      <c r="TNJ461" s="39"/>
      <c r="TNK461" s="39"/>
      <c r="TNL461" s="39"/>
      <c r="TNM461" s="39"/>
      <c r="TNN461" s="39"/>
      <c r="TNO461" s="39"/>
      <c r="TNP461" s="39"/>
      <c r="TNQ461" s="39"/>
      <c r="TNR461" s="39"/>
      <c r="TNS461" s="39"/>
      <c r="TNT461" s="39"/>
      <c r="TNU461" s="39"/>
      <c r="TNV461" s="39"/>
      <c r="TNW461" s="39"/>
      <c r="TNX461" s="39"/>
      <c r="TNY461" s="39"/>
      <c r="TNZ461" s="39"/>
      <c r="TOA461" s="39"/>
      <c r="TOB461" s="39"/>
      <c r="TOC461" s="39"/>
      <c r="TOD461" s="39"/>
      <c r="TOE461" s="39"/>
      <c r="TOF461" s="39"/>
      <c r="TOG461" s="39"/>
      <c r="TOH461" s="39"/>
      <c r="TOI461" s="39"/>
      <c r="TOJ461" s="39"/>
      <c r="TOK461" s="39"/>
      <c r="TOL461" s="39"/>
      <c r="TOM461" s="39"/>
      <c r="TON461" s="39"/>
      <c r="TOO461" s="39"/>
      <c r="TOP461" s="39"/>
      <c r="TOQ461" s="39"/>
      <c r="TOR461" s="39"/>
      <c r="TOS461" s="39"/>
      <c r="TOT461" s="39"/>
      <c r="TOU461" s="39"/>
      <c r="TOV461" s="39"/>
      <c r="TOW461" s="39"/>
      <c r="TOX461" s="39"/>
      <c r="TOY461" s="39"/>
      <c r="TOZ461" s="39"/>
      <c r="TPA461" s="39"/>
      <c r="TPB461" s="39"/>
      <c r="TPC461" s="39"/>
      <c r="TPD461" s="39"/>
      <c r="TPE461" s="39"/>
      <c r="TPF461" s="39"/>
      <c r="TPG461" s="39"/>
      <c r="TPH461" s="39"/>
      <c r="TPI461" s="39"/>
      <c r="TPJ461" s="39"/>
      <c r="TPK461" s="39"/>
      <c r="TPL461" s="39"/>
      <c r="TPM461" s="39"/>
      <c r="TPN461" s="39"/>
      <c r="TPO461" s="39"/>
      <c r="TPP461" s="39"/>
      <c r="TPQ461" s="39"/>
      <c r="TPR461" s="39"/>
      <c r="TPS461" s="39"/>
      <c r="TPT461" s="39"/>
      <c r="TPU461" s="39"/>
      <c r="TPV461" s="39"/>
      <c r="TPW461" s="39"/>
      <c r="TPX461" s="39"/>
      <c r="TPY461" s="39"/>
      <c r="TPZ461" s="39"/>
      <c r="TQA461" s="39"/>
      <c r="TQB461" s="39"/>
      <c r="TQC461" s="39"/>
      <c r="TQD461" s="39"/>
      <c r="TQE461" s="39"/>
      <c r="TQF461" s="39"/>
      <c r="TQG461" s="39"/>
      <c r="TQH461" s="39"/>
      <c r="TQI461" s="39"/>
      <c r="TQJ461" s="39"/>
      <c r="TQK461" s="39"/>
      <c r="TQL461" s="39"/>
      <c r="TQM461" s="39"/>
      <c r="TQN461" s="39"/>
      <c r="TQO461" s="39"/>
      <c r="TQP461" s="39"/>
      <c r="TQQ461" s="39"/>
      <c r="TQR461" s="39"/>
      <c r="TQS461" s="39"/>
      <c r="TQT461" s="39"/>
      <c r="TQU461" s="39"/>
      <c r="TQV461" s="39"/>
      <c r="TQW461" s="39"/>
      <c r="TQX461" s="39"/>
      <c r="TQY461" s="39"/>
      <c r="TQZ461" s="39"/>
      <c r="TRA461" s="39"/>
      <c r="TRB461" s="39"/>
      <c r="TRC461" s="39"/>
      <c r="TRD461" s="39"/>
      <c r="TRE461" s="39"/>
      <c r="TRF461" s="39"/>
      <c r="TRG461" s="39"/>
      <c r="TRH461" s="39"/>
      <c r="TRI461" s="39"/>
      <c r="TRJ461" s="39"/>
      <c r="TRK461" s="39"/>
      <c r="TRL461" s="39"/>
      <c r="TRM461" s="39"/>
      <c r="TRN461" s="39"/>
      <c r="TRO461" s="39"/>
      <c r="TRP461" s="39"/>
      <c r="TRQ461" s="39"/>
      <c r="TRR461" s="39"/>
      <c r="TRS461" s="39"/>
      <c r="TRT461" s="39"/>
      <c r="TRU461" s="39"/>
      <c r="TRV461" s="39"/>
      <c r="TRW461" s="39"/>
      <c r="TRX461" s="39"/>
      <c r="TRY461" s="39"/>
      <c r="TRZ461" s="39"/>
      <c r="TSA461" s="39"/>
      <c r="TSB461" s="39"/>
      <c r="TSC461" s="39"/>
      <c r="TSD461" s="39"/>
      <c r="TSE461" s="39"/>
      <c r="TSF461" s="39"/>
      <c r="TSG461" s="39"/>
      <c r="TSH461" s="39"/>
      <c r="TSI461" s="39"/>
      <c r="TSJ461" s="39"/>
      <c r="TSK461" s="39"/>
      <c r="TSL461" s="39"/>
      <c r="TSM461" s="39"/>
      <c r="TSN461" s="39"/>
      <c r="TSO461" s="39"/>
      <c r="TSP461" s="39"/>
      <c r="TSQ461" s="39"/>
      <c r="TSR461" s="39"/>
      <c r="TSS461" s="39"/>
      <c r="TST461" s="39"/>
      <c r="TSU461" s="39"/>
      <c r="TSV461" s="39"/>
      <c r="TSW461" s="39"/>
      <c r="TSX461" s="39"/>
      <c r="TSY461" s="39"/>
      <c r="TSZ461" s="39"/>
      <c r="TTA461" s="39"/>
      <c r="TTB461" s="39"/>
      <c r="TTC461" s="39"/>
      <c r="TTD461" s="39"/>
      <c r="TTE461" s="39"/>
      <c r="TTF461" s="39"/>
      <c r="TTG461" s="39"/>
      <c r="TTH461" s="39"/>
      <c r="TTI461" s="39"/>
      <c r="TTJ461" s="39"/>
      <c r="TTK461" s="39"/>
      <c r="TTL461" s="39"/>
      <c r="TTM461" s="39"/>
      <c r="TTN461" s="39"/>
      <c r="TTO461" s="39"/>
      <c r="TTP461" s="39"/>
      <c r="TTQ461" s="39"/>
      <c r="TTR461" s="39"/>
      <c r="TTS461" s="39"/>
      <c r="TTT461" s="39"/>
      <c r="TTU461" s="39"/>
      <c r="TTV461" s="39"/>
      <c r="TTW461" s="39"/>
      <c r="TTX461" s="39"/>
      <c r="TTY461" s="39"/>
      <c r="TTZ461" s="39"/>
      <c r="TUA461" s="39"/>
      <c r="TUB461" s="39"/>
      <c r="TUC461" s="39"/>
      <c r="TUD461" s="39"/>
      <c r="TUE461" s="39"/>
      <c r="TUF461" s="39"/>
      <c r="TUG461" s="39"/>
      <c r="TUH461" s="39"/>
      <c r="TUI461" s="39"/>
      <c r="TUJ461" s="39"/>
      <c r="TUK461" s="39"/>
      <c r="TUL461" s="39"/>
      <c r="TUM461" s="39"/>
      <c r="TUN461" s="39"/>
      <c r="TUO461" s="39"/>
      <c r="TUP461" s="39"/>
      <c r="TUQ461" s="39"/>
      <c r="TUR461" s="39"/>
      <c r="TUS461" s="39"/>
      <c r="TUT461" s="39"/>
      <c r="TUU461" s="39"/>
      <c r="TUV461" s="39"/>
      <c r="TUW461" s="39"/>
      <c r="TUX461" s="39"/>
      <c r="TUY461" s="39"/>
      <c r="TUZ461" s="39"/>
      <c r="TVA461" s="39"/>
      <c r="TVB461" s="39"/>
      <c r="TVC461" s="39"/>
      <c r="TVD461" s="39"/>
      <c r="TVE461" s="39"/>
      <c r="TVF461" s="39"/>
      <c r="TVG461" s="39"/>
      <c r="TVH461" s="39"/>
      <c r="TVI461" s="39"/>
      <c r="TVJ461" s="39"/>
      <c r="TVK461" s="39"/>
      <c r="TVL461" s="39"/>
      <c r="TVM461" s="39"/>
      <c r="TVN461" s="39"/>
      <c r="TVO461" s="39"/>
      <c r="TVP461" s="39"/>
      <c r="TVQ461" s="39"/>
      <c r="TVR461" s="39"/>
      <c r="TVS461" s="39"/>
      <c r="TVT461" s="39"/>
      <c r="TVU461" s="39"/>
      <c r="TVV461" s="39"/>
      <c r="TVW461" s="39"/>
      <c r="TVX461" s="39"/>
      <c r="TVY461" s="39"/>
      <c r="TVZ461" s="39"/>
      <c r="TWA461" s="39"/>
      <c r="TWB461" s="39"/>
      <c r="TWC461" s="39"/>
      <c r="TWD461" s="39"/>
      <c r="TWE461" s="39"/>
      <c r="TWF461" s="39"/>
      <c r="TWG461" s="39"/>
      <c r="TWH461" s="39"/>
      <c r="TWI461" s="39"/>
      <c r="TWJ461" s="39"/>
      <c r="TWK461" s="39"/>
      <c r="TWL461" s="39"/>
      <c r="TWM461" s="39"/>
      <c r="TWN461" s="39"/>
      <c r="TWO461" s="39"/>
      <c r="TWP461" s="39"/>
      <c r="TWQ461" s="39"/>
      <c r="TWR461" s="39"/>
      <c r="TWS461" s="39"/>
      <c r="TWT461" s="39"/>
      <c r="TWU461" s="39"/>
      <c r="TWV461" s="39"/>
      <c r="TWW461" s="39"/>
      <c r="TWX461" s="39"/>
      <c r="TWY461" s="39"/>
      <c r="TWZ461" s="39"/>
      <c r="TXA461" s="39"/>
      <c r="TXB461" s="39"/>
      <c r="TXC461" s="39"/>
      <c r="TXD461" s="39"/>
      <c r="TXE461" s="39"/>
      <c r="TXF461" s="39"/>
      <c r="TXG461" s="39"/>
      <c r="TXH461" s="39"/>
      <c r="TXI461" s="39"/>
      <c r="TXJ461" s="39"/>
      <c r="TXK461" s="39"/>
      <c r="TXL461" s="39"/>
      <c r="TXM461" s="39"/>
      <c r="TXN461" s="39"/>
      <c r="TXO461" s="39"/>
      <c r="TXP461" s="39"/>
      <c r="TXQ461" s="39"/>
      <c r="TXR461" s="39"/>
      <c r="TXS461" s="39"/>
      <c r="TXT461" s="39"/>
      <c r="TXU461" s="39"/>
      <c r="TXV461" s="39"/>
      <c r="TXW461" s="39"/>
      <c r="TXX461" s="39"/>
      <c r="TXY461" s="39"/>
      <c r="TXZ461" s="39"/>
      <c r="TYA461" s="39"/>
      <c r="TYB461" s="39"/>
      <c r="TYC461" s="39"/>
      <c r="TYD461" s="39"/>
      <c r="TYE461" s="39"/>
      <c r="TYF461" s="39"/>
      <c r="TYG461" s="39"/>
      <c r="TYH461" s="39"/>
      <c r="TYI461" s="39"/>
      <c r="TYJ461" s="39"/>
      <c r="TYK461" s="39"/>
      <c r="TYL461" s="39"/>
      <c r="TYM461" s="39"/>
      <c r="TYN461" s="39"/>
      <c r="TYO461" s="39"/>
      <c r="TYP461" s="39"/>
      <c r="TYQ461" s="39"/>
      <c r="TYR461" s="39"/>
      <c r="TYS461" s="39"/>
      <c r="TYT461" s="39"/>
      <c r="TYU461" s="39"/>
      <c r="TYV461" s="39"/>
      <c r="TYW461" s="39"/>
      <c r="TYX461" s="39"/>
      <c r="TYY461" s="39"/>
      <c r="TYZ461" s="39"/>
      <c r="TZA461" s="39"/>
      <c r="TZB461" s="39"/>
      <c r="TZC461" s="39"/>
      <c r="TZD461" s="39"/>
      <c r="TZE461" s="39"/>
      <c r="TZF461" s="39"/>
      <c r="TZG461" s="39"/>
      <c r="TZH461" s="39"/>
      <c r="TZI461" s="39"/>
      <c r="TZJ461" s="39"/>
      <c r="TZK461" s="39"/>
      <c r="TZL461" s="39"/>
      <c r="TZM461" s="39"/>
      <c r="TZN461" s="39"/>
      <c r="TZO461" s="39"/>
      <c r="TZP461" s="39"/>
      <c r="TZQ461" s="39"/>
      <c r="TZR461" s="39"/>
      <c r="TZS461" s="39"/>
      <c r="TZT461" s="39"/>
      <c r="TZU461" s="39"/>
      <c r="TZV461" s="39"/>
      <c r="TZW461" s="39"/>
      <c r="TZX461" s="39"/>
      <c r="TZY461" s="39"/>
      <c r="TZZ461" s="39"/>
      <c r="UAA461" s="39"/>
      <c r="UAB461" s="39"/>
      <c r="UAC461" s="39"/>
      <c r="UAD461" s="39"/>
      <c r="UAE461" s="39"/>
      <c r="UAF461" s="39"/>
      <c r="UAG461" s="39"/>
      <c r="UAH461" s="39"/>
      <c r="UAI461" s="39"/>
      <c r="UAJ461" s="39"/>
      <c r="UAK461" s="39"/>
      <c r="UAL461" s="39"/>
      <c r="UAM461" s="39"/>
      <c r="UAN461" s="39"/>
      <c r="UAO461" s="39"/>
      <c r="UAP461" s="39"/>
      <c r="UAQ461" s="39"/>
      <c r="UAR461" s="39"/>
      <c r="UAS461" s="39"/>
      <c r="UAT461" s="39"/>
      <c r="UAU461" s="39"/>
      <c r="UAV461" s="39"/>
      <c r="UAW461" s="39"/>
      <c r="UAX461" s="39"/>
      <c r="UAY461" s="39"/>
      <c r="UAZ461" s="39"/>
      <c r="UBA461" s="39"/>
      <c r="UBB461" s="39"/>
      <c r="UBC461" s="39"/>
      <c r="UBD461" s="39"/>
      <c r="UBE461" s="39"/>
      <c r="UBF461" s="39"/>
      <c r="UBG461" s="39"/>
      <c r="UBH461" s="39"/>
      <c r="UBI461" s="39"/>
      <c r="UBJ461" s="39"/>
      <c r="UBK461" s="39"/>
      <c r="UBL461" s="39"/>
      <c r="UBM461" s="39"/>
      <c r="UBN461" s="39"/>
      <c r="UBO461" s="39"/>
      <c r="UBP461" s="39"/>
      <c r="UBQ461" s="39"/>
      <c r="UBR461" s="39"/>
      <c r="UBS461" s="39"/>
      <c r="UBT461" s="39"/>
      <c r="UBU461" s="39"/>
      <c r="UBV461" s="39"/>
      <c r="UBW461" s="39"/>
      <c r="UBX461" s="39"/>
      <c r="UBY461" s="39"/>
      <c r="UBZ461" s="39"/>
      <c r="UCA461" s="39"/>
      <c r="UCB461" s="39"/>
      <c r="UCC461" s="39"/>
      <c r="UCD461" s="39"/>
      <c r="UCE461" s="39"/>
      <c r="UCF461" s="39"/>
      <c r="UCG461" s="39"/>
      <c r="UCH461" s="39"/>
      <c r="UCI461" s="39"/>
      <c r="UCJ461" s="39"/>
      <c r="UCK461" s="39"/>
      <c r="UCL461" s="39"/>
      <c r="UCM461" s="39"/>
      <c r="UCN461" s="39"/>
      <c r="UCO461" s="39"/>
      <c r="UCP461" s="39"/>
      <c r="UCQ461" s="39"/>
      <c r="UCR461" s="39"/>
      <c r="UCS461" s="39"/>
      <c r="UCT461" s="39"/>
      <c r="UCU461" s="39"/>
      <c r="UCV461" s="39"/>
      <c r="UCW461" s="39"/>
      <c r="UCX461" s="39"/>
      <c r="UCY461" s="39"/>
      <c r="UCZ461" s="39"/>
      <c r="UDA461" s="39"/>
      <c r="UDB461" s="39"/>
      <c r="UDC461" s="39"/>
      <c r="UDD461" s="39"/>
      <c r="UDE461" s="39"/>
      <c r="UDF461" s="39"/>
      <c r="UDG461" s="39"/>
      <c r="UDH461" s="39"/>
      <c r="UDI461" s="39"/>
      <c r="UDJ461" s="39"/>
      <c r="UDK461" s="39"/>
      <c r="UDL461" s="39"/>
      <c r="UDM461" s="39"/>
      <c r="UDN461" s="39"/>
      <c r="UDO461" s="39"/>
      <c r="UDP461" s="39"/>
      <c r="UDQ461" s="39"/>
      <c r="UDR461" s="39"/>
      <c r="UDS461" s="39"/>
      <c r="UDT461" s="39"/>
      <c r="UDU461" s="39"/>
      <c r="UDV461" s="39"/>
      <c r="UDW461" s="39"/>
      <c r="UDX461" s="39"/>
      <c r="UDY461" s="39"/>
      <c r="UDZ461" s="39"/>
      <c r="UEA461" s="39"/>
      <c r="UEB461" s="39"/>
      <c r="UEC461" s="39"/>
      <c r="UED461" s="39"/>
      <c r="UEE461" s="39"/>
      <c r="UEF461" s="39"/>
      <c r="UEG461" s="39"/>
      <c r="UEH461" s="39"/>
      <c r="UEI461" s="39"/>
      <c r="UEJ461" s="39"/>
      <c r="UEK461" s="39"/>
      <c r="UEL461" s="39"/>
      <c r="UEM461" s="39"/>
      <c r="UEN461" s="39"/>
      <c r="UEO461" s="39"/>
      <c r="UEP461" s="39"/>
      <c r="UEQ461" s="39"/>
      <c r="UER461" s="39"/>
      <c r="UES461" s="39"/>
      <c r="UET461" s="39"/>
      <c r="UEU461" s="39"/>
      <c r="UEV461" s="39"/>
      <c r="UEW461" s="39"/>
      <c r="UEX461" s="39"/>
      <c r="UEY461" s="39"/>
      <c r="UEZ461" s="39"/>
      <c r="UFA461" s="39"/>
      <c r="UFB461" s="39"/>
      <c r="UFC461" s="39"/>
      <c r="UFD461" s="39"/>
      <c r="UFE461" s="39"/>
      <c r="UFF461" s="39"/>
      <c r="UFG461" s="39"/>
      <c r="UFH461" s="39"/>
      <c r="UFI461" s="39"/>
      <c r="UFJ461" s="39"/>
      <c r="UFK461" s="39"/>
      <c r="UFL461" s="39"/>
      <c r="UFM461" s="39"/>
      <c r="UFN461" s="39"/>
      <c r="UFO461" s="39"/>
      <c r="UFP461" s="39"/>
      <c r="UFQ461" s="39"/>
      <c r="UFR461" s="39"/>
      <c r="UFS461" s="39"/>
      <c r="UFT461" s="39"/>
      <c r="UFU461" s="39"/>
      <c r="UFV461" s="39"/>
      <c r="UFW461" s="39"/>
      <c r="UFX461" s="39"/>
      <c r="UFY461" s="39"/>
      <c r="UFZ461" s="39"/>
      <c r="UGA461" s="39"/>
      <c r="UGB461" s="39"/>
      <c r="UGC461" s="39"/>
      <c r="UGD461" s="39"/>
      <c r="UGE461" s="39"/>
      <c r="UGF461" s="39"/>
      <c r="UGG461" s="39"/>
      <c r="UGH461" s="39"/>
      <c r="UGI461" s="39"/>
      <c r="UGJ461" s="39"/>
      <c r="UGK461" s="39"/>
      <c r="UGL461" s="39"/>
      <c r="UGM461" s="39"/>
      <c r="UGN461" s="39"/>
      <c r="UGO461" s="39"/>
      <c r="UGP461" s="39"/>
      <c r="UGQ461" s="39"/>
      <c r="UGR461" s="39"/>
      <c r="UGS461" s="39"/>
      <c r="UGT461" s="39"/>
      <c r="UGU461" s="39"/>
      <c r="UGV461" s="39"/>
      <c r="UGW461" s="39"/>
      <c r="UGX461" s="39"/>
      <c r="UGY461" s="39"/>
      <c r="UGZ461" s="39"/>
      <c r="UHA461" s="39"/>
      <c r="UHB461" s="39"/>
      <c r="UHC461" s="39"/>
      <c r="UHD461" s="39"/>
      <c r="UHE461" s="39"/>
      <c r="UHF461" s="39"/>
      <c r="UHG461" s="39"/>
      <c r="UHH461" s="39"/>
      <c r="UHI461" s="39"/>
      <c r="UHJ461" s="39"/>
      <c r="UHK461" s="39"/>
      <c r="UHL461" s="39"/>
      <c r="UHM461" s="39"/>
      <c r="UHN461" s="39"/>
      <c r="UHO461" s="39"/>
      <c r="UHP461" s="39"/>
      <c r="UHQ461" s="39"/>
      <c r="UHR461" s="39"/>
      <c r="UHS461" s="39"/>
      <c r="UHT461" s="39"/>
      <c r="UHU461" s="39"/>
      <c r="UHV461" s="39"/>
      <c r="UHW461" s="39"/>
      <c r="UHX461" s="39"/>
      <c r="UHY461" s="39"/>
      <c r="UHZ461" s="39"/>
      <c r="UIA461" s="39"/>
      <c r="UIB461" s="39"/>
      <c r="UIC461" s="39"/>
      <c r="UID461" s="39"/>
      <c r="UIE461" s="39"/>
      <c r="UIF461" s="39"/>
      <c r="UIG461" s="39"/>
      <c r="UIH461" s="39"/>
      <c r="UII461" s="39"/>
      <c r="UIJ461" s="39"/>
      <c r="UIK461" s="39"/>
      <c r="UIL461" s="39"/>
      <c r="UIM461" s="39"/>
      <c r="UIN461" s="39"/>
      <c r="UIO461" s="39"/>
      <c r="UIP461" s="39"/>
      <c r="UIQ461" s="39"/>
      <c r="UIR461" s="39"/>
      <c r="UIS461" s="39"/>
      <c r="UIT461" s="39"/>
      <c r="UIU461" s="39"/>
      <c r="UIV461" s="39"/>
      <c r="UIW461" s="39"/>
      <c r="UIX461" s="39"/>
      <c r="UIY461" s="39"/>
      <c r="UIZ461" s="39"/>
      <c r="UJA461" s="39"/>
      <c r="UJB461" s="39"/>
      <c r="UJC461" s="39"/>
      <c r="UJD461" s="39"/>
      <c r="UJE461" s="39"/>
      <c r="UJF461" s="39"/>
      <c r="UJG461" s="39"/>
      <c r="UJH461" s="39"/>
      <c r="UJI461" s="39"/>
      <c r="UJJ461" s="39"/>
      <c r="UJK461" s="39"/>
      <c r="UJL461" s="39"/>
      <c r="UJM461" s="39"/>
      <c r="UJN461" s="39"/>
      <c r="UJO461" s="39"/>
      <c r="UJP461" s="39"/>
      <c r="UJQ461" s="39"/>
      <c r="UJR461" s="39"/>
      <c r="UJS461" s="39"/>
      <c r="UJT461" s="39"/>
      <c r="UJU461" s="39"/>
      <c r="UJV461" s="39"/>
      <c r="UJW461" s="39"/>
      <c r="UJX461" s="39"/>
      <c r="UJY461" s="39"/>
      <c r="UJZ461" s="39"/>
      <c r="UKA461" s="39"/>
      <c r="UKB461" s="39"/>
      <c r="UKC461" s="39"/>
      <c r="UKD461" s="39"/>
      <c r="UKE461" s="39"/>
      <c r="UKF461" s="39"/>
      <c r="UKG461" s="39"/>
      <c r="UKH461" s="39"/>
      <c r="UKI461" s="39"/>
      <c r="UKJ461" s="39"/>
      <c r="UKK461" s="39"/>
      <c r="UKL461" s="39"/>
      <c r="UKM461" s="39"/>
      <c r="UKN461" s="39"/>
      <c r="UKO461" s="39"/>
      <c r="UKP461" s="39"/>
      <c r="UKQ461" s="39"/>
      <c r="UKR461" s="39"/>
      <c r="UKS461" s="39"/>
      <c r="UKT461" s="39"/>
      <c r="UKU461" s="39"/>
      <c r="UKV461" s="39"/>
      <c r="UKW461" s="39"/>
      <c r="UKX461" s="39"/>
      <c r="UKY461" s="39"/>
      <c r="UKZ461" s="39"/>
      <c r="ULA461" s="39"/>
      <c r="ULB461" s="39"/>
      <c r="ULC461" s="39"/>
      <c r="ULD461" s="39"/>
      <c r="ULE461" s="39"/>
      <c r="ULF461" s="39"/>
      <c r="ULG461" s="39"/>
      <c r="ULH461" s="39"/>
      <c r="ULI461" s="39"/>
      <c r="ULJ461" s="39"/>
      <c r="ULK461" s="39"/>
      <c r="ULL461" s="39"/>
      <c r="ULM461" s="39"/>
      <c r="ULN461" s="39"/>
      <c r="ULO461" s="39"/>
      <c r="ULP461" s="39"/>
      <c r="ULQ461" s="39"/>
      <c r="ULR461" s="39"/>
      <c r="ULS461" s="39"/>
      <c r="ULT461" s="39"/>
      <c r="ULU461" s="39"/>
      <c r="ULV461" s="39"/>
      <c r="ULW461" s="39"/>
      <c r="ULX461" s="39"/>
      <c r="ULY461" s="39"/>
      <c r="ULZ461" s="39"/>
      <c r="UMA461" s="39"/>
      <c r="UMB461" s="39"/>
      <c r="UMC461" s="39"/>
      <c r="UMD461" s="39"/>
      <c r="UME461" s="39"/>
      <c r="UMF461" s="39"/>
      <c r="UMG461" s="39"/>
      <c r="UMH461" s="39"/>
      <c r="UMI461" s="39"/>
      <c r="UMJ461" s="39"/>
      <c r="UMK461" s="39"/>
      <c r="UML461" s="39"/>
      <c r="UMM461" s="39"/>
      <c r="UMN461" s="39"/>
      <c r="UMO461" s="39"/>
      <c r="UMP461" s="39"/>
      <c r="UMQ461" s="39"/>
      <c r="UMR461" s="39"/>
      <c r="UMS461" s="39"/>
      <c r="UMT461" s="39"/>
      <c r="UMU461" s="39"/>
      <c r="UMV461" s="39"/>
      <c r="UMW461" s="39"/>
      <c r="UMX461" s="39"/>
      <c r="UMY461" s="39"/>
      <c r="UMZ461" s="39"/>
      <c r="UNA461" s="39"/>
      <c r="UNB461" s="39"/>
      <c r="UNC461" s="39"/>
      <c r="UND461" s="39"/>
      <c r="UNE461" s="39"/>
      <c r="UNF461" s="39"/>
      <c r="UNG461" s="39"/>
      <c r="UNH461" s="39"/>
      <c r="UNI461" s="39"/>
      <c r="UNJ461" s="39"/>
      <c r="UNK461" s="39"/>
      <c r="UNL461" s="39"/>
      <c r="UNM461" s="39"/>
      <c r="UNN461" s="39"/>
      <c r="UNO461" s="39"/>
      <c r="UNP461" s="39"/>
      <c r="UNQ461" s="39"/>
      <c r="UNR461" s="39"/>
      <c r="UNS461" s="39"/>
      <c r="UNT461" s="39"/>
      <c r="UNU461" s="39"/>
      <c r="UNV461" s="39"/>
      <c r="UNW461" s="39"/>
      <c r="UNX461" s="39"/>
      <c r="UNY461" s="39"/>
      <c r="UNZ461" s="39"/>
      <c r="UOA461" s="39"/>
      <c r="UOB461" s="39"/>
      <c r="UOC461" s="39"/>
      <c r="UOD461" s="39"/>
      <c r="UOE461" s="39"/>
      <c r="UOF461" s="39"/>
      <c r="UOG461" s="39"/>
      <c r="UOH461" s="39"/>
      <c r="UOI461" s="39"/>
      <c r="UOJ461" s="39"/>
      <c r="UOK461" s="39"/>
      <c r="UOL461" s="39"/>
      <c r="UOM461" s="39"/>
      <c r="UON461" s="39"/>
      <c r="UOO461" s="39"/>
      <c r="UOP461" s="39"/>
      <c r="UOQ461" s="39"/>
      <c r="UOR461" s="39"/>
      <c r="UOS461" s="39"/>
      <c r="UOT461" s="39"/>
      <c r="UOU461" s="39"/>
      <c r="UOV461" s="39"/>
      <c r="UOW461" s="39"/>
      <c r="UOX461" s="39"/>
      <c r="UOY461" s="39"/>
      <c r="UOZ461" s="39"/>
      <c r="UPA461" s="39"/>
      <c r="UPB461" s="39"/>
      <c r="UPC461" s="39"/>
      <c r="UPD461" s="39"/>
      <c r="UPE461" s="39"/>
      <c r="UPF461" s="39"/>
      <c r="UPG461" s="39"/>
      <c r="UPH461" s="39"/>
      <c r="UPI461" s="39"/>
      <c r="UPJ461" s="39"/>
      <c r="UPK461" s="39"/>
      <c r="UPL461" s="39"/>
      <c r="UPM461" s="39"/>
      <c r="UPN461" s="39"/>
      <c r="UPO461" s="39"/>
      <c r="UPP461" s="39"/>
      <c r="UPQ461" s="39"/>
      <c r="UPR461" s="39"/>
      <c r="UPS461" s="39"/>
      <c r="UPT461" s="39"/>
      <c r="UPU461" s="39"/>
      <c r="UPV461" s="39"/>
      <c r="UPW461" s="39"/>
      <c r="UPX461" s="39"/>
      <c r="UPY461" s="39"/>
      <c r="UPZ461" s="39"/>
      <c r="UQA461" s="39"/>
      <c r="UQB461" s="39"/>
      <c r="UQC461" s="39"/>
      <c r="UQD461" s="39"/>
      <c r="UQE461" s="39"/>
      <c r="UQF461" s="39"/>
      <c r="UQG461" s="39"/>
      <c r="UQH461" s="39"/>
      <c r="UQI461" s="39"/>
      <c r="UQJ461" s="39"/>
      <c r="UQK461" s="39"/>
      <c r="UQL461" s="39"/>
      <c r="UQM461" s="39"/>
      <c r="UQN461" s="39"/>
      <c r="UQO461" s="39"/>
      <c r="UQP461" s="39"/>
      <c r="UQQ461" s="39"/>
      <c r="UQR461" s="39"/>
      <c r="UQS461" s="39"/>
      <c r="UQT461" s="39"/>
      <c r="UQU461" s="39"/>
      <c r="UQV461" s="39"/>
      <c r="UQW461" s="39"/>
      <c r="UQX461" s="39"/>
      <c r="UQY461" s="39"/>
      <c r="UQZ461" s="39"/>
      <c r="URA461" s="39"/>
      <c r="URB461" s="39"/>
      <c r="URC461" s="39"/>
      <c r="URD461" s="39"/>
      <c r="URE461" s="39"/>
      <c r="URF461" s="39"/>
      <c r="URG461" s="39"/>
      <c r="URH461" s="39"/>
      <c r="URI461" s="39"/>
      <c r="URJ461" s="39"/>
      <c r="URK461" s="39"/>
      <c r="URL461" s="39"/>
      <c r="URM461" s="39"/>
      <c r="URN461" s="39"/>
      <c r="URO461" s="39"/>
      <c r="URP461" s="39"/>
      <c r="URQ461" s="39"/>
      <c r="URR461" s="39"/>
      <c r="URS461" s="39"/>
      <c r="URT461" s="39"/>
      <c r="URU461" s="39"/>
      <c r="URV461" s="39"/>
      <c r="URW461" s="39"/>
      <c r="URX461" s="39"/>
      <c r="URY461" s="39"/>
      <c r="URZ461" s="39"/>
      <c r="USA461" s="39"/>
      <c r="USB461" s="39"/>
      <c r="USC461" s="39"/>
      <c r="USD461" s="39"/>
      <c r="USE461" s="39"/>
      <c r="USF461" s="39"/>
      <c r="USG461" s="39"/>
      <c r="USH461" s="39"/>
      <c r="USI461" s="39"/>
      <c r="USJ461" s="39"/>
      <c r="USK461" s="39"/>
      <c r="USL461" s="39"/>
      <c r="USM461" s="39"/>
      <c r="USN461" s="39"/>
      <c r="USO461" s="39"/>
      <c r="USP461" s="39"/>
      <c r="USQ461" s="39"/>
      <c r="USR461" s="39"/>
      <c r="USS461" s="39"/>
      <c r="UST461" s="39"/>
      <c r="USU461" s="39"/>
      <c r="USV461" s="39"/>
      <c r="USW461" s="39"/>
      <c r="USX461" s="39"/>
      <c r="USY461" s="39"/>
      <c r="USZ461" s="39"/>
      <c r="UTA461" s="39"/>
      <c r="UTB461" s="39"/>
      <c r="UTC461" s="39"/>
      <c r="UTD461" s="39"/>
      <c r="UTE461" s="39"/>
      <c r="UTF461" s="39"/>
      <c r="UTG461" s="39"/>
      <c r="UTH461" s="39"/>
      <c r="UTI461" s="39"/>
      <c r="UTJ461" s="39"/>
      <c r="UTK461" s="39"/>
      <c r="UTL461" s="39"/>
      <c r="UTM461" s="39"/>
      <c r="UTN461" s="39"/>
      <c r="UTO461" s="39"/>
      <c r="UTP461" s="39"/>
      <c r="UTQ461" s="39"/>
      <c r="UTR461" s="39"/>
      <c r="UTS461" s="39"/>
      <c r="UTT461" s="39"/>
      <c r="UTU461" s="39"/>
      <c r="UTV461" s="39"/>
      <c r="UTW461" s="39"/>
      <c r="UTX461" s="39"/>
      <c r="UTY461" s="39"/>
      <c r="UTZ461" s="39"/>
      <c r="UUA461" s="39"/>
      <c r="UUB461" s="39"/>
      <c r="UUC461" s="39"/>
      <c r="UUD461" s="39"/>
      <c r="UUE461" s="39"/>
      <c r="UUF461" s="39"/>
      <c r="UUG461" s="39"/>
      <c r="UUH461" s="39"/>
      <c r="UUI461" s="39"/>
      <c r="UUJ461" s="39"/>
      <c r="UUK461" s="39"/>
      <c r="UUL461" s="39"/>
      <c r="UUM461" s="39"/>
      <c r="UUN461" s="39"/>
      <c r="UUO461" s="39"/>
      <c r="UUP461" s="39"/>
      <c r="UUQ461" s="39"/>
      <c r="UUR461" s="39"/>
      <c r="UUS461" s="39"/>
      <c r="UUT461" s="39"/>
      <c r="UUU461" s="39"/>
      <c r="UUV461" s="39"/>
      <c r="UUW461" s="39"/>
      <c r="UUX461" s="39"/>
      <c r="UUY461" s="39"/>
      <c r="UUZ461" s="39"/>
      <c r="UVA461" s="39"/>
      <c r="UVB461" s="39"/>
    </row>
    <row r="462" spans="1:14770" s="4" customFormat="1" ht="142.5" hidden="1">
      <c r="A462" s="2">
        <v>44495</v>
      </c>
      <c r="B462" s="472" t="s">
        <v>56</v>
      </c>
      <c r="C462" s="30"/>
      <c r="D462" s="563" t="s">
        <v>425</v>
      </c>
      <c r="E462" s="4" t="s">
        <v>2938</v>
      </c>
      <c r="G462" s="616" t="s">
        <v>1160</v>
      </c>
      <c r="H462" s="616" t="s">
        <v>1162</v>
      </c>
      <c r="I462" s="616">
        <v>526318486622</v>
      </c>
      <c r="J462" s="616" t="s">
        <v>1161</v>
      </c>
      <c r="K462" s="121" t="s">
        <v>481</v>
      </c>
      <c r="L462" s="77"/>
      <c r="M462" s="84">
        <v>44505</v>
      </c>
      <c r="N462" s="4" t="s">
        <v>132</v>
      </c>
      <c r="O462" s="4" t="s">
        <v>131</v>
      </c>
      <c r="P462" s="72">
        <v>44496</v>
      </c>
      <c r="Q462" s="4" t="s">
        <v>146</v>
      </c>
      <c r="S462" s="5">
        <v>2</v>
      </c>
      <c r="T462" s="5">
        <v>24</v>
      </c>
      <c r="U462" s="5"/>
      <c r="V462" s="19">
        <v>2008395</v>
      </c>
      <c r="W462" s="589">
        <v>201485178</v>
      </c>
      <c r="X462" s="19">
        <v>463769</v>
      </c>
      <c r="Y462" s="23">
        <v>9260.4</v>
      </c>
      <c r="AA462" s="4">
        <v>15200</v>
      </c>
      <c r="AB462" s="146">
        <v>1700</v>
      </c>
      <c r="AC462" s="4">
        <f>8040*2</f>
        <v>16080</v>
      </c>
      <c r="AE462" s="13">
        <f>IF((Реестр!$AA462+Реестр!$AB462+Реестр!$AD462)=0,"",(Реестр!$AA462+Реестр!$AB462+Реестр!$AD462))</f>
        <v>16900</v>
      </c>
      <c r="AF462" s="4">
        <v>16900</v>
      </c>
      <c r="AG462" s="13">
        <f>Реестр!$AE462-Реестр!$AF462</f>
        <v>0</v>
      </c>
      <c r="AH462" s="534">
        <f>IFERROR((Реестр!$AE462/Реестр!$AF462)-100%, "")</f>
        <v>0</v>
      </c>
      <c r="AI462" s="448"/>
      <c r="AJ462" s="10"/>
      <c r="AK462" s="448"/>
      <c r="AL462" s="594">
        <v>1173602</v>
      </c>
      <c r="AM462" s="594">
        <v>1144997</v>
      </c>
      <c r="AN462" s="630">
        <f>((T462/(T463+T462+T464+T465)*AE462))</f>
        <v>1048.062015503876</v>
      </c>
      <c r="AO462" s="535"/>
      <c r="AQ462" s="13"/>
      <c r="AR462" s="752"/>
      <c r="AS462" s="551"/>
      <c r="AT462" s="5"/>
      <c r="AX462" s="4">
        <f t="shared" si="44"/>
        <v>16080</v>
      </c>
      <c r="AY462" s="630">
        <f>((T462/(T462))*AC462)</f>
        <v>16080</v>
      </c>
      <c r="AZ462" s="4">
        <f t="shared" si="45"/>
        <v>17128.062015503878</v>
      </c>
      <c r="BC462" s="4">
        <f>VLOOKUP(K462,'Справочные Данные'!$I$2:$J$262,2,0)</f>
        <v>53764</v>
      </c>
      <c r="BD462" s="4" t="str">
        <f>VLOOKUP(BC462,Z_SD_CUSTOMER!$A$2:$K$1599,10,0)</f>
        <v>54</v>
      </c>
      <c r="BE462" s="4" t="str">
        <f>VLOOKUP(BC462,Z_SD_CUSTOMER!$A$2:$L$1599,11,0)</f>
        <v>CENTRAL</v>
      </c>
      <c r="BF462" s="4" t="str">
        <f>VLOOKUP(BC462,Z_SD_CUSTOMER!$A$2:$K$1599,11,0)</f>
        <v>CENTRAL</v>
      </c>
      <c r="BI462" s="493"/>
    </row>
    <row r="463" spans="1:14770" s="4" customFormat="1" ht="53.25" hidden="1">
      <c r="A463" s="2">
        <v>44495</v>
      </c>
      <c r="B463" s="472" t="s">
        <v>56</v>
      </c>
      <c r="C463" s="30"/>
      <c r="D463" s="563" t="s">
        <v>425</v>
      </c>
      <c r="E463" s="4" t="s">
        <v>2938</v>
      </c>
      <c r="F463" s="19"/>
      <c r="G463" s="616" t="s">
        <v>1160</v>
      </c>
      <c r="H463" s="616" t="s">
        <v>1162</v>
      </c>
      <c r="I463" s="19"/>
      <c r="J463" s="19"/>
      <c r="K463" s="121" t="s">
        <v>481</v>
      </c>
      <c r="L463" s="16"/>
      <c r="M463" s="16"/>
      <c r="N463" s="19"/>
      <c r="O463" s="19"/>
      <c r="P463" s="19"/>
      <c r="Q463" s="19"/>
      <c r="R463" s="19"/>
      <c r="S463" s="19">
        <v>1</v>
      </c>
      <c r="T463" s="19">
        <v>31</v>
      </c>
      <c r="U463" s="19"/>
      <c r="V463" s="19">
        <v>2008396</v>
      </c>
      <c r="W463" s="19">
        <v>201485177</v>
      </c>
      <c r="X463" s="19">
        <v>463836</v>
      </c>
      <c r="Y463" s="23">
        <v>7004.16</v>
      </c>
      <c r="Z463" s="19"/>
      <c r="AA463" s="19"/>
      <c r="AB463" s="19"/>
      <c r="AC463" s="19">
        <v>8040</v>
      </c>
      <c r="AD463" s="19"/>
      <c r="AE463" s="13" t="str">
        <f>IF((Реестр!$AA463+Реестр!$AB463+Реестр!$AD463)=0,"",(Реестр!$AA463+Реестр!$AB463+Реестр!$AD463))</f>
        <v/>
      </c>
      <c r="AF463" s="19"/>
      <c r="AG463" s="13" t="e">
        <f>Реестр!$AE463-Реестр!$AF463</f>
        <v>#VALUE!</v>
      </c>
      <c r="AH463" s="534" t="str">
        <f>IFERROR((Реестр!$AE463/Реестр!$AF463)-100%, "")</f>
        <v/>
      </c>
      <c r="AI463" s="19"/>
      <c r="AJ463" s="19"/>
      <c r="AK463" s="19"/>
      <c r="AL463" s="594">
        <v>1173602</v>
      </c>
      <c r="AM463" s="594">
        <v>1144997</v>
      </c>
      <c r="AN463" s="630">
        <f>((T463/(T462+T463+T464+T465)*AE462))</f>
        <v>1353.7467700258396</v>
      </c>
      <c r="AO463" s="19"/>
      <c r="AP463" s="19"/>
      <c r="AQ463" s="19"/>
      <c r="AR463" s="752"/>
      <c r="AS463" s="19"/>
      <c r="AT463" s="19"/>
      <c r="AU463" s="19"/>
      <c r="AV463" s="19"/>
      <c r="AW463" s="19"/>
      <c r="AX463" s="4">
        <f t="shared" si="44"/>
        <v>8040</v>
      </c>
      <c r="AY463" s="630">
        <f>((T463/(T463))*AC463)</f>
        <v>8040</v>
      </c>
      <c r="AZ463" s="4">
        <f t="shared" si="45"/>
        <v>9393.7467700258403</v>
      </c>
      <c r="BA463" s="19"/>
      <c r="BB463" s="19"/>
      <c r="BC463" s="4">
        <f>VLOOKUP(K463,'Справочные Данные'!$I$2:$J$262,2,0)</f>
        <v>53764</v>
      </c>
      <c r="BD463" s="4" t="str">
        <f>VLOOKUP(BC463,Z_SD_CUSTOMER!$A$2:$K$1599,10,0)</f>
        <v>54</v>
      </c>
      <c r="BE463" s="4" t="str">
        <f>VLOOKUP(BC463,Z_SD_CUSTOMER!$A$2:$L$1599,11,0)</f>
        <v>CENTRAL</v>
      </c>
      <c r="BF463" s="4" t="str">
        <f>VLOOKUP(BC463,Z_SD_CUSTOMER!$A$2:$K$1599,11,0)</f>
        <v>CENTRAL</v>
      </c>
      <c r="BG463" s="19"/>
      <c r="BH463" s="19"/>
      <c r="BI463" s="729"/>
      <c r="BJ463" s="19"/>
      <c r="BK463" s="19"/>
      <c r="BL463" s="19"/>
      <c r="BM463" s="19"/>
      <c r="BN463" s="19"/>
      <c r="BO463" s="19"/>
      <c r="BP463" s="19"/>
      <c r="BQ463" s="19"/>
      <c r="BR463" s="19"/>
      <c r="BS463" s="19"/>
      <c r="BT463" s="19"/>
      <c r="BU463" s="19"/>
      <c r="BV463" s="19"/>
      <c r="BW463" s="19"/>
      <c r="BX463" s="19"/>
      <c r="BY463" s="19"/>
      <c r="BZ463" s="19"/>
      <c r="CA463" s="19"/>
      <c r="CB463" s="19"/>
      <c r="CC463" s="19"/>
      <c r="CD463" s="19"/>
      <c r="CE463" s="19"/>
      <c r="CF463" s="19"/>
      <c r="CG463" s="19"/>
      <c r="CH463" s="19"/>
      <c r="CI463" s="19"/>
      <c r="CJ463" s="19"/>
      <c r="CK463" s="19"/>
      <c r="CL463" s="19"/>
      <c r="CM463" s="19"/>
      <c r="CN463" s="19"/>
      <c r="CO463" s="19"/>
      <c r="CP463" s="19"/>
      <c r="CQ463" s="19"/>
      <c r="CR463" s="19"/>
      <c r="CS463" s="19"/>
      <c r="CT463" s="19"/>
      <c r="CU463" s="19"/>
      <c r="CV463" s="19"/>
      <c r="CW463" s="19"/>
      <c r="CX463" s="19"/>
      <c r="CY463" s="19"/>
      <c r="CZ463" s="19"/>
      <c r="DA463" s="19"/>
      <c r="DB463" s="19"/>
      <c r="DC463" s="19"/>
      <c r="DD463" s="19"/>
      <c r="DE463" s="19"/>
      <c r="DF463" s="19"/>
      <c r="DG463" s="19"/>
      <c r="DH463" s="19"/>
      <c r="DI463" s="19"/>
      <c r="DJ463" s="19"/>
      <c r="DK463" s="19"/>
      <c r="DL463" s="19"/>
      <c r="DM463" s="19"/>
      <c r="DN463" s="19"/>
      <c r="DO463" s="19"/>
      <c r="DP463" s="19"/>
      <c r="DQ463" s="19"/>
      <c r="DR463" s="19"/>
      <c r="DS463" s="19"/>
      <c r="DT463" s="19"/>
      <c r="DU463" s="19"/>
      <c r="DV463" s="19"/>
      <c r="DW463" s="19"/>
      <c r="DX463" s="19"/>
      <c r="DY463" s="19"/>
      <c r="DZ463" s="19"/>
      <c r="EA463" s="19"/>
      <c r="EB463" s="19"/>
      <c r="EC463" s="19"/>
      <c r="ED463" s="19"/>
      <c r="EE463" s="19"/>
      <c r="EF463" s="19"/>
      <c r="EG463" s="19"/>
      <c r="EH463" s="19"/>
      <c r="EI463" s="19"/>
      <c r="EJ463" s="19"/>
      <c r="EK463" s="19"/>
      <c r="EL463" s="19"/>
      <c r="EM463" s="19"/>
      <c r="EN463" s="19"/>
      <c r="EO463" s="19"/>
      <c r="EP463" s="19"/>
      <c r="EQ463" s="19"/>
      <c r="ER463" s="19"/>
      <c r="ES463" s="19"/>
      <c r="ET463" s="19"/>
      <c r="EU463" s="19"/>
      <c r="EV463" s="19"/>
      <c r="EW463" s="19"/>
      <c r="EX463" s="19"/>
      <c r="EY463" s="19"/>
      <c r="EZ463" s="19"/>
      <c r="FA463" s="19"/>
      <c r="FB463" s="19"/>
      <c r="FC463" s="19"/>
      <c r="FD463" s="19"/>
      <c r="FE463" s="19"/>
      <c r="FF463" s="19"/>
      <c r="FG463" s="19"/>
      <c r="FH463" s="19"/>
      <c r="FI463" s="19"/>
      <c r="FJ463" s="19"/>
      <c r="FK463" s="19"/>
      <c r="FL463" s="19"/>
      <c r="FM463" s="19"/>
      <c r="FN463" s="19"/>
      <c r="FO463" s="19"/>
      <c r="FP463" s="19"/>
      <c r="FQ463" s="19"/>
      <c r="FR463" s="19"/>
      <c r="FS463" s="19"/>
      <c r="FT463" s="19"/>
      <c r="FU463" s="19"/>
      <c r="FV463" s="19"/>
      <c r="FW463" s="19"/>
      <c r="FX463" s="19"/>
      <c r="FY463" s="19"/>
      <c r="FZ463" s="19"/>
      <c r="GA463" s="19"/>
      <c r="GB463" s="19"/>
      <c r="GC463" s="19"/>
      <c r="GD463" s="19"/>
      <c r="GE463" s="19"/>
      <c r="GF463" s="19"/>
      <c r="GG463" s="19"/>
      <c r="GH463" s="19"/>
      <c r="GI463" s="19"/>
      <c r="GJ463" s="19"/>
      <c r="GK463" s="19"/>
      <c r="GL463" s="19"/>
      <c r="GM463" s="19"/>
      <c r="GN463" s="19"/>
      <c r="GO463" s="19"/>
      <c r="GP463" s="19"/>
      <c r="GQ463" s="19"/>
      <c r="GR463" s="19"/>
      <c r="GS463" s="19"/>
      <c r="GT463" s="19"/>
      <c r="GU463" s="19"/>
      <c r="GV463" s="19"/>
      <c r="GW463" s="19"/>
      <c r="GX463" s="19"/>
      <c r="GY463" s="19"/>
      <c r="GZ463" s="19"/>
      <c r="HA463" s="19"/>
      <c r="HB463" s="19"/>
      <c r="HC463" s="19"/>
      <c r="HD463" s="19"/>
      <c r="HE463" s="19"/>
      <c r="HF463" s="19"/>
      <c r="HG463" s="19"/>
      <c r="HH463" s="19"/>
      <c r="HI463" s="19"/>
      <c r="HJ463" s="19"/>
      <c r="HK463" s="19"/>
      <c r="HL463" s="19"/>
      <c r="HM463" s="19"/>
      <c r="HN463" s="19"/>
      <c r="HO463" s="19"/>
      <c r="HP463" s="19"/>
      <c r="HQ463" s="19"/>
      <c r="HR463" s="19"/>
      <c r="HS463" s="19"/>
      <c r="HT463" s="19"/>
      <c r="HU463" s="19"/>
      <c r="HV463" s="19"/>
      <c r="HW463" s="19"/>
      <c r="HX463" s="19"/>
      <c r="HY463" s="19"/>
      <c r="HZ463" s="19"/>
      <c r="IA463" s="19"/>
      <c r="IB463" s="19"/>
      <c r="IC463" s="19"/>
      <c r="ID463" s="19"/>
      <c r="IE463" s="19"/>
      <c r="IF463" s="19"/>
      <c r="IG463" s="19"/>
      <c r="IH463" s="19"/>
      <c r="II463" s="19"/>
      <c r="IJ463" s="19"/>
      <c r="IK463" s="19"/>
      <c r="IL463" s="19"/>
      <c r="IM463" s="19"/>
      <c r="IN463" s="19"/>
      <c r="IO463" s="19"/>
      <c r="IP463" s="19"/>
      <c r="IQ463" s="19"/>
      <c r="IR463" s="19"/>
      <c r="IS463" s="19"/>
      <c r="IT463" s="19"/>
      <c r="IU463" s="19"/>
      <c r="IV463" s="19"/>
      <c r="IW463" s="19"/>
      <c r="IX463" s="19"/>
      <c r="IY463" s="19"/>
      <c r="IZ463" s="19"/>
      <c r="JA463" s="19"/>
      <c r="JB463" s="19"/>
      <c r="JC463" s="19"/>
      <c r="JD463" s="19"/>
      <c r="JE463" s="19"/>
      <c r="JF463" s="19"/>
      <c r="JG463" s="19"/>
      <c r="JH463" s="19"/>
      <c r="JI463" s="19"/>
      <c r="JJ463" s="19"/>
      <c r="JK463" s="19"/>
      <c r="JL463" s="19"/>
      <c r="JM463" s="19"/>
      <c r="JN463" s="19"/>
      <c r="JO463" s="19"/>
      <c r="JP463" s="19"/>
      <c r="JQ463" s="19"/>
      <c r="JR463" s="19"/>
      <c r="JS463" s="19"/>
      <c r="JT463" s="19"/>
      <c r="JU463" s="19"/>
      <c r="JV463" s="19"/>
      <c r="JW463" s="19"/>
      <c r="JX463" s="19"/>
      <c r="JY463" s="19"/>
      <c r="JZ463" s="19"/>
      <c r="KA463" s="19"/>
      <c r="KB463" s="19"/>
      <c r="KC463" s="19"/>
      <c r="KD463" s="19"/>
      <c r="KE463" s="19"/>
      <c r="KF463" s="19"/>
      <c r="KG463" s="19"/>
      <c r="KH463" s="19"/>
      <c r="KI463" s="19"/>
      <c r="KJ463" s="19"/>
      <c r="KK463" s="19"/>
      <c r="KL463" s="19"/>
      <c r="KM463" s="19"/>
      <c r="KN463" s="19"/>
      <c r="KO463" s="19"/>
      <c r="KP463" s="19"/>
      <c r="KQ463" s="19"/>
      <c r="KR463" s="19"/>
      <c r="KS463" s="19"/>
      <c r="KT463" s="19"/>
      <c r="KU463" s="19"/>
      <c r="KV463" s="19"/>
      <c r="KW463" s="19"/>
      <c r="KX463" s="19"/>
      <c r="KY463" s="19"/>
      <c r="KZ463" s="19"/>
      <c r="LA463" s="19"/>
      <c r="LB463" s="19"/>
      <c r="LC463" s="19"/>
      <c r="LD463" s="19"/>
      <c r="LE463" s="19"/>
      <c r="LF463" s="19"/>
      <c r="LG463" s="19"/>
      <c r="LH463" s="19"/>
      <c r="LI463" s="19"/>
      <c r="LJ463" s="19"/>
      <c r="LK463" s="19"/>
      <c r="LL463" s="19"/>
      <c r="LM463" s="19"/>
      <c r="LN463" s="19"/>
      <c r="LO463" s="19"/>
      <c r="LP463" s="19"/>
      <c r="LQ463" s="19"/>
      <c r="LR463" s="19"/>
      <c r="LS463" s="19"/>
      <c r="LT463" s="19"/>
      <c r="LU463" s="19"/>
      <c r="LV463" s="19"/>
      <c r="LW463" s="19"/>
      <c r="LX463" s="19"/>
      <c r="LY463" s="19"/>
      <c r="LZ463" s="19"/>
      <c r="MA463" s="19"/>
      <c r="MB463" s="19"/>
      <c r="MC463" s="19"/>
      <c r="MD463" s="19"/>
      <c r="ME463" s="19"/>
      <c r="MF463" s="19"/>
      <c r="MG463" s="19"/>
      <c r="MH463" s="19"/>
      <c r="MI463" s="19"/>
      <c r="MJ463" s="19"/>
      <c r="MK463" s="19"/>
      <c r="ML463" s="19"/>
      <c r="MM463" s="19"/>
      <c r="MN463" s="19"/>
      <c r="MO463" s="19"/>
      <c r="MP463" s="19"/>
      <c r="MQ463" s="19"/>
      <c r="MR463" s="19"/>
      <c r="MS463" s="19"/>
      <c r="MT463" s="19"/>
      <c r="MU463" s="19"/>
      <c r="MV463" s="19"/>
      <c r="MW463" s="19"/>
      <c r="MX463" s="19"/>
      <c r="MY463" s="19"/>
      <c r="MZ463" s="19"/>
      <c r="NA463" s="19"/>
      <c r="NB463" s="19"/>
      <c r="NC463" s="19"/>
      <c r="ND463" s="19"/>
      <c r="NE463" s="19"/>
      <c r="NF463" s="19"/>
      <c r="NG463" s="19"/>
      <c r="NH463" s="19"/>
      <c r="NI463" s="19"/>
      <c r="NJ463" s="19"/>
      <c r="NK463" s="19"/>
      <c r="NL463" s="19"/>
      <c r="NM463" s="19"/>
      <c r="NN463" s="19"/>
      <c r="NO463" s="19"/>
      <c r="NP463" s="19"/>
      <c r="NQ463" s="19"/>
      <c r="NR463" s="19"/>
      <c r="NS463" s="19"/>
      <c r="NT463" s="19"/>
      <c r="NU463" s="19"/>
      <c r="NV463" s="19"/>
      <c r="NW463" s="19"/>
      <c r="NX463" s="19"/>
      <c r="NY463" s="19"/>
      <c r="NZ463" s="19"/>
      <c r="OA463" s="19"/>
      <c r="OB463" s="19"/>
      <c r="OC463" s="19"/>
      <c r="OD463" s="19"/>
      <c r="OE463" s="19"/>
      <c r="OF463" s="19"/>
      <c r="OG463" s="19"/>
      <c r="OH463" s="19"/>
      <c r="OI463" s="19"/>
      <c r="OJ463" s="19"/>
      <c r="OK463" s="19"/>
      <c r="OL463" s="19"/>
      <c r="OM463" s="19"/>
      <c r="ON463" s="19"/>
      <c r="OO463" s="19"/>
      <c r="OP463" s="19"/>
      <c r="OQ463" s="19"/>
      <c r="OR463" s="19"/>
      <c r="OS463" s="19"/>
      <c r="OT463" s="19"/>
      <c r="OU463" s="19"/>
      <c r="OV463" s="19"/>
      <c r="OW463" s="19"/>
      <c r="OX463" s="19"/>
      <c r="OY463" s="19"/>
      <c r="OZ463" s="19"/>
      <c r="PA463" s="19"/>
      <c r="PB463" s="19"/>
      <c r="PC463" s="19"/>
      <c r="PD463" s="19"/>
      <c r="PE463" s="19"/>
      <c r="PF463" s="19"/>
      <c r="PG463" s="19"/>
      <c r="PH463" s="19"/>
      <c r="PI463" s="19"/>
      <c r="PJ463" s="19"/>
      <c r="PK463" s="19"/>
      <c r="PL463" s="19"/>
      <c r="PM463" s="19"/>
      <c r="PN463" s="19"/>
      <c r="PO463" s="19"/>
      <c r="PP463" s="19"/>
      <c r="PQ463" s="19"/>
      <c r="PR463" s="19"/>
      <c r="PS463" s="19"/>
      <c r="PT463" s="19"/>
      <c r="PU463" s="19"/>
      <c r="PV463" s="19"/>
      <c r="PW463" s="19"/>
      <c r="PX463" s="19"/>
      <c r="PY463" s="19"/>
      <c r="PZ463" s="19"/>
      <c r="QA463" s="19"/>
      <c r="QB463" s="19"/>
      <c r="QC463" s="19"/>
      <c r="QD463" s="19"/>
      <c r="QE463" s="19"/>
      <c r="QF463" s="19"/>
      <c r="QG463" s="19"/>
      <c r="QH463" s="19"/>
      <c r="QI463" s="19"/>
      <c r="QJ463" s="19"/>
      <c r="QK463" s="19"/>
      <c r="QL463" s="19"/>
      <c r="QM463" s="19"/>
      <c r="QN463" s="19"/>
      <c r="QO463" s="19"/>
      <c r="QP463" s="19"/>
      <c r="QQ463" s="19"/>
      <c r="QR463" s="19"/>
      <c r="QS463" s="19"/>
      <c r="QT463" s="19"/>
      <c r="QU463" s="19"/>
      <c r="QV463" s="19"/>
      <c r="QW463" s="19"/>
      <c r="QX463" s="19"/>
      <c r="QY463" s="19"/>
      <c r="QZ463" s="19"/>
      <c r="RA463" s="19"/>
      <c r="RB463" s="19"/>
      <c r="RC463" s="19"/>
      <c r="RD463" s="19"/>
      <c r="RE463" s="19"/>
      <c r="RF463" s="19"/>
      <c r="RG463" s="19"/>
      <c r="RH463" s="19"/>
      <c r="RI463" s="19"/>
      <c r="RJ463" s="19"/>
      <c r="RK463" s="19"/>
      <c r="RL463" s="19"/>
      <c r="RM463" s="19"/>
      <c r="RN463" s="19"/>
      <c r="RO463" s="19"/>
      <c r="RP463" s="19"/>
      <c r="RQ463" s="19"/>
      <c r="RR463" s="19"/>
      <c r="RS463" s="19"/>
      <c r="RT463" s="19"/>
      <c r="RU463" s="19"/>
      <c r="RV463" s="19"/>
      <c r="RW463" s="19"/>
      <c r="RX463" s="19"/>
      <c r="RY463" s="19"/>
      <c r="RZ463" s="19"/>
      <c r="SA463" s="19"/>
      <c r="SB463" s="19"/>
      <c r="SC463" s="19"/>
      <c r="SD463" s="19"/>
      <c r="SE463" s="19"/>
      <c r="SF463" s="19"/>
      <c r="SG463" s="19"/>
      <c r="SH463" s="19"/>
      <c r="SI463" s="19"/>
      <c r="SJ463" s="19"/>
      <c r="SK463" s="19"/>
      <c r="SL463" s="19"/>
      <c r="SM463" s="19"/>
      <c r="SN463" s="19"/>
      <c r="SO463" s="19"/>
      <c r="SP463" s="19"/>
      <c r="SQ463" s="19"/>
      <c r="SR463" s="19"/>
      <c r="SS463" s="19"/>
      <c r="ST463" s="19"/>
      <c r="SU463" s="19"/>
      <c r="SV463" s="19"/>
      <c r="SW463" s="19"/>
      <c r="SX463" s="19"/>
      <c r="SY463" s="19"/>
      <c r="SZ463" s="19"/>
      <c r="TA463" s="19"/>
      <c r="TB463" s="19"/>
      <c r="TC463" s="19"/>
      <c r="TD463" s="19"/>
      <c r="TE463" s="19"/>
      <c r="TF463" s="19"/>
      <c r="TG463" s="19"/>
      <c r="TH463" s="19"/>
      <c r="TI463" s="19"/>
      <c r="TJ463" s="19"/>
      <c r="TK463" s="19"/>
      <c r="TL463" s="19"/>
      <c r="TM463" s="19"/>
      <c r="TN463" s="19"/>
      <c r="TO463" s="19"/>
      <c r="TP463" s="19"/>
      <c r="TQ463" s="19"/>
      <c r="TR463" s="19"/>
      <c r="TS463" s="19"/>
      <c r="TT463" s="19"/>
      <c r="TU463" s="19"/>
      <c r="TV463" s="19"/>
      <c r="TW463" s="19"/>
      <c r="TX463" s="19"/>
      <c r="TY463" s="19"/>
      <c r="TZ463" s="19"/>
      <c r="UA463" s="19"/>
      <c r="UB463" s="19"/>
      <c r="UC463" s="19"/>
      <c r="UD463" s="19"/>
      <c r="UE463" s="19"/>
      <c r="UF463" s="19"/>
      <c r="UG463" s="19"/>
      <c r="UH463" s="19"/>
      <c r="UI463" s="19"/>
      <c r="UJ463" s="19"/>
      <c r="UK463" s="19"/>
      <c r="UL463" s="19"/>
      <c r="UM463" s="19"/>
      <c r="UN463" s="19"/>
      <c r="UO463" s="19"/>
      <c r="UP463" s="19"/>
      <c r="UQ463" s="19"/>
      <c r="UR463" s="19"/>
      <c r="US463" s="19"/>
      <c r="UT463" s="19"/>
      <c r="UU463" s="19"/>
      <c r="UV463" s="19"/>
      <c r="UW463" s="19"/>
      <c r="UX463" s="19"/>
      <c r="UY463" s="19"/>
      <c r="UZ463" s="19"/>
      <c r="VA463" s="19"/>
      <c r="VB463" s="19"/>
      <c r="VC463" s="19"/>
      <c r="VD463" s="19"/>
      <c r="VE463" s="19"/>
      <c r="VF463" s="19"/>
      <c r="VG463" s="19"/>
      <c r="VH463" s="19"/>
      <c r="VI463" s="19"/>
      <c r="VJ463" s="19"/>
      <c r="VK463" s="19"/>
      <c r="VL463" s="19"/>
      <c r="VM463" s="19"/>
      <c r="VN463" s="19"/>
      <c r="VO463" s="19"/>
      <c r="VP463" s="19"/>
      <c r="VQ463" s="19"/>
      <c r="VR463" s="19"/>
      <c r="VS463" s="19"/>
      <c r="VT463" s="19"/>
      <c r="VU463" s="19"/>
      <c r="VV463" s="19"/>
      <c r="VW463" s="19"/>
      <c r="VX463" s="19"/>
      <c r="VY463" s="19"/>
      <c r="VZ463" s="19"/>
      <c r="WA463" s="19"/>
      <c r="WB463" s="19"/>
      <c r="WC463" s="19"/>
      <c r="WD463" s="19"/>
      <c r="WE463" s="19"/>
      <c r="WF463" s="19"/>
      <c r="WG463" s="19"/>
      <c r="WH463" s="19"/>
      <c r="WI463" s="19"/>
      <c r="WJ463" s="19"/>
      <c r="WK463" s="19"/>
      <c r="WL463" s="19"/>
      <c r="WM463" s="19"/>
      <c r="WN463" s="19"/>
      <c r="WO463" s="19"/>
      <c r="WP463" s="19"/>
      <c r="WQ463" s="19"/>
      <c r="WR463" s="19"/>
      <c r="WS463" s="19"/>
      <c r="WT463" s="19"/>
      <c r="WU463" s="19"/>
      <c r="WV463" s="19"/>
      <c r="WW463" s="19"/>
      <c r="WX463" s="19"/>
      <c r="WY463" s="19"/>
      <c r="WZ463" s="19"/>
      <c r="XA463" s="19"/>
      <c r="XB463" s="19"/>
      <c r="XC463" s="19"/>
      <c r="XD463" s="19"/>
      <c r="XE463" s="19"/>
      <c r="XF463" s="19"/>
      <c r="XG463" s="19"/>
      <c r="XH463" s="19"/>
      <c r="XI463" s="19"/>
      <c r="XJ463" s="19"/>
      <c r="XK463" s="19"/>
      <c r="XL463" s="19"/>
      <c r="XM463" s="19"/>
      <c r="XN463" s="19"/>
      <c r="XO463" s="19"/>
      <c r="XP463" s="19"/>
      <c r="XQ463" s="19"/>
      <c r="XR463" s="19"/>
      <c r="XS463" s="19"/>
      <c r="XT463" s="19"/>
      <c r="XU463" s="19"/>
      <c r="XV463" s="19"/>
      <c r="XW463" s="19"/>
      <c r="XX463" s="19"/>
      <c r="XY463" s="19"/>
      <c r="XZ463" s="19"/>
      <c r="YA463" s="19"/>
      <c r="YB463" s="19"/>
      <c r="YC463" s="19"/>
      <c r="YD463" s="19"/>
      <c r="YE463" s="19"/>
      <c r="YF463" s="19"/>
      <c r="YG463" s="19"/>
      <c r="YH463" s="19"/>
      <c r="YI463" s="19"/>
      <c r="YJ463" s="19"/>
      <c r="YK463" s="19"/>
      <c r="YL463" s="19"/>
      <c r="YM463" s="19"/>
      <c r="YN463" s="19"/>
      <c r="YO463" s="19"/>
      <c r="YP463" s="19"/>
      <c r="YQ463" s="19"/>
      <c r="YR463" s="19"/>
      <c r="YS463" s="19"/>
      <c r="YT463" s="19"/>
      <c r="YU463" s="19"/>
      <c r="YV463" s="19"/>
      <c r="YW463" s="19"/>
      <c r="YX463" s="19"/>
      <c r="YY463" s="19"/>
      <c r="YZ463" s="19"/>
      <c r="ZA463" s="19"/>
      <c r="ZB463" s="19"/>
      <c r="ZC463" s="19"/>
      <c r="ZD463" s="19"/>
      <c r="ZE463" s="19"/>
      <c r="ZF463" s="19"/>
      <c r="ZG463" s="19"/>
      <c r="ZH463" s="19"/>
      <c r="ZI463" s="19"/>
      <c r="ZJ463" s="19"/>
      <c r="ZK463" s="19"/>
      <c r="ZL463" s="19"/>
      <c r="ZM463" s="19"/>
      <c r="ZN463" s="19"/>
      <c r="ZO463" s="19"/>
      <c r="ZP463" s="19"/>
      <c r="ZQ463" s="19"/>
      <c r="ZR463" s="19"/>
      <c r="ZS463" s="19"/>
      <c r="ZT463" s="19"/>
      <c r="ZU463" s="19"/>
      <c r="ZV463" s="19"/>
      <c r="ZW463" s="19"/>
      <c r="ZX463" s="19"/>
      <c r="ZY463" s="19"/>
      <c r="ZZ463" s="19"/>
      <c r="AAA463" s="19"/>
      <c r="AAB463" s="19"/>
      <c r="AAC463" s="19"/>
      <c r="AAD463" s="19"/>
      <c r="AAE463" s="19"/>
      <c r="AAF463" s="19"/>
      <c r="AAG463" s="19"/>
      <c r="AAH463" s="19"/>
      <c r="AAI463" s="19"/>
      <c r="AAJ463" s="19"/>
      <c r="AAK463" s="19"/>
      <c r="AAL463" s="19"/>
      <c r="AAM463" s="19"/>
      <c r="AAN463" s="19"/>
      <c r="AAO463" s="19"/>
      <c r="AAP463" s="19"/>
      <c r="AAQ463" s="19"/>
      <c r="AAR463" s="19"/>
      <c r="AAS463" s="19"/>
      <c r="AAT463" s="19"/>
      <c r="AAU463" s="19"/>
      <c r="AAV463" s="19"/>
      <c r="AAW463" s="19"/>
      <c r="AAX463" s="19"/>
      <c r="AAY463" s="19"/>
      <c r="AAZ463" s="19"/>
      <c r="ABA463" s="19"/>
      <c r="ABB463" s="19"/>
      <c r="ABC463" s="19"/>
      <c r="ABD463" s="19"/>
      <c r="ABE463" s="19"/>
      <c r="ABF463" s="19"/>
      <c r="ABG463" s="19"/>
      <c r="ABH463" s="19"/>
      <c r="ABI463" s="19"/>
      <c r="ABJ463" s="19"/>
      <c r="ABK463" s="19"/>
      <c r="ABL463" s="19"/>
      <c r="ABM463" s="19"/>
      <c r="ABN463" s="19"/>
      <c r="ABO463" s="19"/>
      <c r="ABP463" s="19"/>
      <c r="ABQ463" s="19"/>
      <c r="ABR463" s="19"/>
      <c r="ABS463" s="19"/>
      <c r="ABT463" s="19"/>
      <c r="ABU463" s="19"/>
      <c r="ABV463" s="19"/>
      <c r="ABW463" s="19"/>
      <c r="ABX463" s="19"/>
      <c r="ABY463" s="19"/>
      <c r="ABZ463" s="19"/>
      <c r="ACA463" s="19"/>
      <c r="ACB463" s="19"/>
      <c r="ACC463" s="19"/>
      <c r="ACD463" s="19"/>
      <c r="ACE463" s="19"/>
      <c r="ACF463" s="19"/>
      <c r="ACG463" s="19"/>
      <c r="ACH463" s="19"/>
      <c r="ACI463" s="19"/>
      <c r="ACJ463" s="19"/>
      <c r="ACK463" s="19"/>
      <c r="ACL463" s="19"/>
      <c r="ACM463" s="19"/>
      <c r="ACN463" s="19"/>
      <c r="ACO463" s="19"/>
      <c r="ACP463" s="19"/>
      <c r="ACQ463" s="19"/>
      <c r="ACR463" s="19"/>
      <c r="ACS463" s="19"/>
      <c r="ACT463" s="19"/>
      <c r="ACU463" s="19"/>
      <c r="ACV463" s="19"/>
      <c r="ACW463" s="19"/>
      <c r="ACX463" s="19"/>
      <c r="ACY463" s="19"/>
      <c r="ACZ463" s="19"/>
      <c r="ADA463" s="19"/>
      <c r="ADB463" s="19"/>
      <c r="ADC463" s="19"/>
      <c r="ADD463" s="19"/>
      <c r="ADE463" s="19"/>
      <c r="ADF463" s="19"/>
      <c r="ADG463" s="19"/>
      <c r="ADH463" s="19"/>
      <c r="ADI463" s="19"/>
      <c r="ADJ463" s="19"/>
      <c r="ADK463" s="19"/>
      <c r="ADL463" s="19"/>
      <c r="ADM463" s="19"/>
      <c r="ADN463" s="19"/>
      <c r="ADO463" s="19"/>
      <c r="ADP463" s="19"/>
      <c r="ADQ463" s="19"/>
      <c r="ADR463" s="19"/>
      <c r="ADS463" s="19"/>
      <c r="ADT463" s="19"/>
      <c r="ADU463" s="19"/>
      <c r="ADV463" s="19"/>
      <c r="ADW463" s="19"/>
      <c r="ADX463" s="19"/>
      <c r="ADY463" s="19"/>
      <c r="ADZ463" s="19"/>
      <c r="AEA463" s="19"/>
      <c r="AEB463" s="19"/>
      <c r="AEC463" s="19"/>
      <c r="AED463" s="19"/>
      <c r="AEE463" s="19"/>
      <c r="AEF463" s="19"/>
      <c r="AEG463" s="19"/>
      <c r="AEH463" s="19"/>
      <c r="AEI463" s="19"/>
      <c r="AEJ463" s="19"/>
      <c r="AEK463" s="19"/>
      <c r="AEL463" s="19"/>
      <c r="AEM463" s="19"/>
      <c r="AEN463" s="19"/>
      <c r="AEO463" s="19"/>
      <c r="AEP463" s="19"/>
      <c r="AEQ463" s="19"/>
      <c r="AER463" s="19"/>
      <c r="AES463" s="19"/>
      <c r="AET463" s="19"/>
      <c r="AEU463" s="19"/>
      <c r="AEV463" s="19"/>
      <c r="AEW463" s="19"/>
      <c r="AEX463" s="19"/>
      <c r="AEY463" s="19"/>
      <c r="AEZ463" s="19"/>
      <c r="AFA463" s="19"/>
      <c r="AFB463" s="19"/>
      <c r="AFC463" s="19"/>
      <c r="AFD463" s="19"/>
      <c r="AFE463" s="19"/>
      <c r="AFF463" s="19"/>
      <c r="AFG463" s="19"/>
      <c r="AFH463" s="19"/>
      <c r="AFI463" s="19"/>
      <c r="AFJ463" s="19"/>
      <c r="AFK463" s="19"/>
      <c r="AFL463" s="19"/>
      <c r="AFM463" s="19"/>
      <c r="AFN463" s="19"/>
      <c r="AFO463" s="19"/>
      <c r="AFP463" s="19"/>
      <c r="AFQ463" s="19"/>
      <c r="AFR463" s="19"/>
      <c r="AFS463" s="19"/>
      <c r="AFT463" s="19"/>
      <c r="AFU463" s="19"/>
      <c r="AFV463" s="19"/>
      <c r="AFW463" s="19"/>
      <c r="AFX463" s="19"/>
      <c r="AFY463" s="19"/>
      <c r="AFZ463" s="19"/>
      <c r="AGA463" s="19"/>
      <c r="AGB463" s="19"/>
      <c r="AGC463" s="19"/>
      <c r="AGD463" s="19"/>
      <c r="AGE463" s="19"/>
      <c r="AGF463" s="19"/>
      <c r="AGG463" s="19"/>
      <c r="AGH463" s="19"/>
      <c r="AGI463" s="19"/>
      <c r="AGJ463" s="19"/>
      <c r="AGK463" s="19"/>
      <c r="AGL463" s="19"/>
      <c r="AGM463" s="19"/>
      <c r="AGN463" s="19"/>
      <c r="AGO463" s="19"/>
      <c r="AGP463" s="19"/>
      <c r="AGQ463" s="19"/>
      <c r="AGR463" s="19"/>
      <c r="AGS463" s="19"/>
      <c r="AGT463" s="19"/>
      <c r="AGU463" s="19"/>
      <c r="AGV463" s="19"/>
      <c r="AGW463" s="19"/>
      <c r="AGX463" s="19"/>
      <c r="AGY463" s="19"/>
      <c r="AGZ463" s="19"/>
      <c r="AHA463" s="19"/>
      <c r="AHB463" s="19"/>
      <c r="AHC463" s="19"/>
      <c r="AHD463" s="19"/>
      <c r="AHE463" s="19"/>
      <c r="AHF463" s="19"/>
      <c r="AHG463" s="19"/>
      <c r="AHH463" s="19"/>
      <c r="AHI463" s="19"/>
      <c r="AHJ463" s="19"/>
      <c r="AHK463" s="19"/>
      <c r="AHL463" s="19"/>
      <c r="AHM463" s="19"/>
      <c r="AHN463" s="19"/>
      <c r="AHO463" s="19"/>
      <c r="AHP463" s="19"/>
      <c r="AHQ463" s="19"/>
      <c r="AHR463" s="19"/>
      <c r="AHS463" s="19"/>
      <c r="AHT463" s="19"/>
      <c r="AHU463" s="19"/>
      <c r="AHV463" s="19"/>
      <c r="AHW463" s="19"/>
      <c r="AHX463" s="19"/>
      <c r="AHY463" s="19"/>
      <c r="AHZ463" s="19"/>
      <c r="AIA463" s="19"/>
      <c r="AIB463" s="19"/>
      <c r="AIC463" s="19"/>
      <c r="AID463" s="19"/>
      <c r="AIE463" s="19"/>
      <c r="AIF463" s="19"/>
      <c r="AIG463" s="19"/>
      <c r="AIH463" s="19"/>
      <c r="AII463" s="19"/>
      <c r="AIJ463" s="19"/>
      <c r="AIK463" s="19"/>
      <c r="AIL463" s="19"/>
      <c r="AIM463" s="19"/>
      <c r="AIN463" s="19"/>
      <c r="AIO463" s="19"/>
      <c r="AIP463" s="19"/>
      <c r="AIQ463" s="19"/>
      <c r="AIR463" s="19"/>
      <c r="AIS463" s="19"/>
      <c r="AIT463" s="19"/>
      <c r="AIU463" s="19"/>
      <c r="AIV463" s="19"/>
      <c r="AIW463" s="19"/>
      <c r="AIX463" s="19"/>
      <c r="AIY463" s="19"/>
      <c r="AIZ463" s="19"/>
      <c r="AJA463" s="19"/>
      <c r="AJB463" s="19"/>
      <c r="AJC463" s="19"/>
      <c r="AJD463" s="19"/>
      <c r="AJE463" s="19"/>
      <c r="AJF463" s="19"/>
      <c r="AJG463" s="19"/>
      <c r="AJH463" s="19"/>
      <c r="AJI463" s="19"/>
      <c r="AJJ463" s="19"/>
      <c r="AJK463" s="19"/>
      <c r="AJL463" s="19"/>
      <c r="AJM463" s="19"/>
      <c r="AJN463" s="19"/>
      <c r="AJO463" s="19"/>
      <c r="AJP463" s="19"/>
      <c r="AJQ463" s="19"/>
      <c r="AJR463" s="19"/>
      <c r="AJS463" s="19"/>
      <c r="AJT463" s="19"/>
      <c r="AJU463" s="19"/>
      <c r="AJV463" s="19"/>
      <c r="AJW463" s="19"/>
      <c r="AJX463" s="19"/>
      <c r="AJY463" s="19"/>
      <c r="AJZ463" s="19"/>
      <c r="AKA463" s="19"/>
      <c r="AKB463" s="19"/>
      <c r="AKC463" s="19"/>
      <c r="AKD463" s="19"/>
      <c r="AKE463" s="19"/>
      <c r="AKF463" s="19"/>
      <c r="AKG463" s="19"/>
      <c r="AKH463" s="19"/>
      <c r="AKI463" s="19"/>
      <c r="AKJ463" s="19"/>
      <c r="AKK463" s="19"/>
      <c r="AKL463" s="19"/>
      <c r="AKM463" s="19"/>
      <c r="AKN463" s="19"/>
      <c r="AKO463" s="19"/>
      <c r="AKP463" s="19"/>
      <c r="AKQ463" s="19"/>
      <c r="AKR463" s="19"/>
      <c r="AKS463" s="19"/>
      <c r="AKT463" s="19"/>
      <c r="AKU463" s="19"/>
      <c r="AKV463" s="19"/>
      <c r="AKW463" s="19"/>
      <c r="AKX463" s="19"/>
      <c r="AKY463" s="19"/>
      <c r="AKZ463" s="19"/>
      <c r="ALA463" s="19"/>
      <c r="ALB463" s="19"/>
      <c r="ALC463" s="19"/>
      <c r="ALD463" s="19"/>
      <c r="ALE463" s="19"/>
      <c r="ALF463" s="19"/>
      <c r="ALG463" s="19"/>
      <c r="ALH463" s="19"/>
      <c r="ALI463" s="19"/>
      <c r="ALJ463" s="19"/>
      <c r="ALK463" s="19"/>
      <c r="ALL463" s="19"/>
      <c r="ALM463" s="19"/>
      <c r="ALN463" s="19"/>
      <c r="ALO463" s="19"/>
      <c r="ALP463" s="19"/>
      <c r="ALQ463" s="19"/>
      <c r="ALR463" s="19"/>
      <c r="ALS463" s="19"/>
      <c r="ALT463" s="19"/>
      <c r="ALU463" s="19"/>
      <c r="ALV463" s="19"/>
      <c r="ALW463" s="19"/>
      <c r="ALX463" s="19"/>
      <c r="ALY463" s="19"/>
      <c r="ALZ463" s="19"/>
      <c r="AMA463" s="19"/>
      <c r="AMB463" s="19"/>
      <c r="AMC463" s="19"/>
      <c r="AMD463" s="19"/>
      <c r="AME463" s="19"/>
      <c r="AMF463" s="19"/>
      <c r="AMG463" s="19"/>
      <c r="AMH463" s="19"/>
      <c r="AMI463" s="19"/>
      <c r="AMJ463" s="19"/>
      <c r="AMK463" s="19"/>
      <c r="AML463" s="19"/>
      <c r="AMM463" s="19"/>
      <c r="AMN463" s="19"/>
      <c r="AMO463" s="19"/>
      <c r="AMP463" s="19"/>
      <c r="AMQ463" s="19"/>
      <c r="AMR463" s="19"/>
      <c r="AMS463" s="19"/>
      <c r="AMT463" s="19"/>
      <c r="AMU463" s="19"/>
      <c r="AMV463" s="19"/>
      <c r="AMW463" s="19"/>
      <c r="AMX463" s="19"/>
      <c r="AMY463" s="19"/>
      <c r="AMZ463" s="19"/>
      <c r="ANA463" s="19"/>
      <c r="ANB463" s="19"/>
      <c r="ANC463" s="19"/>
      <c r="AND463" s="19"/>
      <c r="ANE463" s="19"/>
      <c r="ANF463" s="19"/>
      <c r="ANG463" s="19"/>
      <c r="ANH463" s="19"/>
      <c r="ANI463" s="19"/>
      <c r="ANJ463" s="19"/>
      <c r="ANK463" s="19"/>
      <c r="ANL463" s="19"/>
      <c r="ANM463" s="19"/>
      <c r="ANN463" s="19"/>
      <c r="ANO463" s="19"/>
      <c r="ANP463" s="19"/>
      <c r="ANQ463" s="19"/>
      <c r="ANR463" s="19"/>
      <c r="ANS463" s="19"/>
      <c r="ANT463" s="19"/>
      <c r="ANU463" s="19"/>
      <c r="ANV463" s="19"/>
      <c r="ANW463" s="19"/>
      <c r="ANX463" s="19"/>
      <c r="ANY463" s="19"/>
      <c r="ANZ463" s="19"/>
      <c r="AOA463" s="19"/>
      <c r="AOB463" s="19"/>
      <c r="AOC463" s="19"/>
      <c r="AOD463" s="19"/>
      <c r="AOE463" s="19"/>
      <c r="AOF463" s="19"/>
      <c r="AOG463" s="19"/>
      <c r="AOH463" s="19"/>
      <c r="AOI463" s="19"/>
      <c r="AOJ463" s="19"/>
      <c r="AOK463" s="19"/>
      <c r="AOL463" s="19"/>
      <c r="AOM463" s="19"/>
      <c r="AON463" s="19"/>
      <c r="AOO463" s="19"/>
      <c r="AOP463" s="19"/>
      <c r="AOQ463" s="19"/>
      <c r="AOR463" s="19"/>
      <c r="AOS463" s="19"/>
      <c r="AOT463" s="19"/>
      <c r="AOU463" s="19"/>
      <c r="AOV463" s="19"/>
      <c r="AOW463" s="19"/>
      <c r="AOX463" s="19"/>
      <c r="AOY463" s="19"/>
      <c r="AOZ463" s="19"/>
      <c r="APA463" s="19"/>
      <c r="APB463" s="19"/>
      <c r="APC463" s="19"/>
      <c r="APD463" s="19"/>
      <c r="APE463" s="19"/>
      <c r="APF463" s="19"/>
      <c r="APG463" s="19"/>
      <c r="APH463" s="19"/>
      <c r="API463" s="19"/>
      <c r="APJ463" s="19"/>
      <c r="APK463" s="19"/>
      <c r="APL463" s="19"/>
      <c r="APM463" s="19"/>
      <c r="APN463" s="19"/>
      <c r="APO463" s="19"/>
      <c r="APP463" s="19"/>
      <c r="APQ463" s="19"/>
      <c r="APR463" s="19"/>
      <c r="APS463" s="19"/>
      <c r="APT463" s="19"/>
      <c r="APU463" s="19"/>
      <c r="APV463" s="19"/>
      <c r="APW463" s="19"/>
      <c r="APX463" s="19"/>
      <c r="APY463" s="19"/>
      <c r="APZ463" s="19"/>
      <c r="AQA463" s="19"/>
      <c r="AQB463" s="19"/>
      <c r="AQC463" s="19"/>
      <c r="AQD463" s="19"/>
      <c r="AQE463" s="19"/>
      <c r="AQF463" s="19"/>
      <c r="AQG463" s="19"/>
      <c r="AQH463" s="19"/>
      <c r="AQI463" s="19"/>
      <c r="AQJ463" s="19"/>
      <c r="AQK463" s="19"/>
      <c r="AQL463" s="19"/>
      <c r="AQM463" s="19"/>
      <c r="AQN463" s="19"/>
      <c r="AQO463" s="19"/>
      <c r="AQP463" s="19"/>
      <c r="AQQ463" s="19"/>
      <c r="AQR463" s="19"/>
      <c r="AQS463" s="19"/>
      <c r="AQT463" s="19"/>
      <c r="AQU463" s="19"/>
      <c r="AQV463" s="19"/>
      <c r="AQW463" s="19"/>
      <c r="AQX463" s="19"/>
      <c r="AQY463" s="19"/>
      <c r="AQZ463" s="19"/>
      <c r="ARA463" s="19"/>
      <c r="ARB463" s="19"/>
      <c r="ARC463" s="19"/>
      <c r="ARD463" s="19"/>
      <c r="ARE463" s="19"/>
      <c r="ARF463" s="19"/>
      <c r="ARG463" s="19"/>
      <c r="ARH463" s="19"/>
      <c r="ARI463" s="19"/>
      <c r="ARJ463" s="19"/>
      <c r="ARK463" s="19"/>
      <c r="ARL463" s="19"/>
      <c r="ARM463" s="19"/>
      <c r="ARN463" s="19"/>
      <c r="ARO463" s="19"/>
      <c r="ARP463" s="19"/>
      <c r="ARQ463" s="19"/>
      <c r="ARR463" s="19"/>
      <c r="ARS463" s="19"/>
      <c r="ART463" s="19"/>
      <c r="ARU463" s="19"/>
      <c r="ARV463" s="19"/>
      <c r="ARW463" s="19"/>
      <c r="ARX463" s="19"/>
      <c r="ARY463" s="19"/>
      <c r="ARZ463" s="19"/>
      <c r="ASA463" s="19"/>
      <c r="ASB463" s="19"/>
      <c r="ASC463" s="19"/>
      <c r="ASD463" s="19"/>
      <c r="ASE463" s="19"/>
      <c r="ASF463" s="19"/>
      <c r="ASG463" s="19"/>
      <c r="ASH463" s="19"/>
      <c r="ASI463" s="19"/>
      <c r="ASJ463" s="19"/>
      <c r="ASK463" s="19"/>
      <c r="ASL463" s="19"/>
      <c r="ASM463" s="19"/>
      <c r="ASN463" s="19"/>
      <c r="ASO463" s="19"/>
      <c r="ASP463" s="19"/>
      <c r="ASQ463" s="19"/>
      <c r="ASR463" s="19"/>
      <c r="ASS463" s="19"/>
      <c r="AST463" s="19"/>
      <c r="ASU463" s="19"/>
      <c r="ASV463" s="19"/>
      <c r="ASW463" s="19"/>
      <c r="ASX463" s="19"/>
      <c r="ASY463" s="19"/>
      <c r="ASZ463" s="19"/>
      <c r="ATA463" s="19"/>
      <c r="ATB463" s="19"/>
      <c r="ATC463" s="19"/>
      <c r="ATD463" s="19"/>
      <c r="ATE463" s="19"/>
      <c r="ATF463" s="19"/>
      <c r="ATG463" s="19"/>
      <c r="ATH463" s="19"/>
      <c r="ATI463" s="19"/>
      <c r="ATJ463" s="19"/>
      <c r="ATK463" s="19"/>
      <c r="ATL463" s="19"/>
      <c r="ATM463" s="19"/>
      <c r="ATN463" s="19"/>
      <c r="ATO463" s="19"/>
      <c r="ATP463" s="19"/>
      <c r="ATQ463" s="19"/>
      <c r="ATR463" s="19"/>
      <c r="ATS463" s="19"/>
      <c r="ATT463" s="19"/>
      <c r="ATU463" s="19"/>
      <c r="ATV463" s="19"/>
      <c r="ATW463" s="19"/>
      <c r="ATX463" s="19"/>
      <c r="ATY463" s="19"/>
      <c r="ATZ463" s="19"/>
      <c r="AUA463" s="19"/>
      <c r="AUB463" s="19"/>
      <c r="AUC463" s="19"/>
      <c r="AUD463" s="19"/>
      <c r="AUE463" s="19"/>
      <c r="AUF463" s="19"/>
      <c r="AUG463" s="19"/>
      <c r="AUH463" s="19"/>
      <c r="AUI463" s="19"/>
      <c r="AUJ463" s="19"/>
      <c r="AUK463" s="19"/>
      <c r="AUL463" s="19"/>
      <c r="AUM463" s="19"/>
      <c r="AUN463" s="19"/>
      <c r="AUO463" s="19"/>
      <c r="AUP463" s="19"/>
      <c r="AUQ463" s="19"/>
      <c r="AUR463" s="19"/>
      <c r="AUS463" s="19"/>
      <c r="AUT463" s="19"/>
      <c r="AUU463" s="19"/>
      <c r="AUV463" s="19"/>
      <c r="AUW463" s="19"/>
      <c r="AUX463" s="19"/>
      <c r="AUY463" s="19"/>
      <c r="AUZ463" s="19"/>
      <c r="AVA463" s="19"/>
      <c r="AVB463" s="19"/>
      <c r="AVC463" s="19"/>
      <c r="AVD463" s="19"/>
      <c r="AVE463" s="19"/>
      <c r="AVF463" s="19"/>
      <c r="AVG463" s="19"/>
      <c r="AVH463" s="19"/>
      <c r="AVI463" s="19"/>
      <c r="AVJ463" s="19"/>
      <c r="AVK463" s="19"/>
      <c r="AVL463" s="19"/>
      <c r="AVM463" s="19"/>
      <c r="AVN463" s="19"/>
      <c r="AVO463" s="19"/>
      <c r="AVP463" s="19"/>
      <c r="AVQ463" s="19"/>
      <c r="AVR463" s="19"/>
      <c r="AVS463" s="19"/>
      <c r="AVT463" s="19"/>
      <c r="AVU463" s="19"/>
      <c r="AVV463" s="19"/>
      <c r="AVW463" s="19"/>
      <c r="AVX463" s="19"/>
      <c r="AVY463" s="19"/>
      <c r="AVZ463" s="19"/>
      <c r="AWA463" s="19"/>
      <c r="AWB463" s="19"/>
      <c r="AWC463" s="19"/>
      <c r="AWD463" s="19"/>
      <c r="AWE463" s="19"/>
      <c r="AWF463" s="19"/>
      <c r="AWG463" s="19"/>
      <c r="AWH463" s="19"/>
      <c r="AWI463" s="19"/>
      <c r="AWJ463" s="19"/>
      <c r="AWK463" s="19"/>
      <c r="AWL463" s="19"/>
      <c r="AWM463" s="19"/>
      <c r="AWN463" s="19"/>
      <c r="AWO463" s="19"/>
      <c r="AWP463" s="19"/>
      <c r="AWQ463" s="19"/>
      <c r="AWR463" s="19"/>
      <c r="AWS463" s="19"/>
      <c r="AWT463" s="19"/>
      <c r="AWU463" s="19"/>
      <c r="AWV463" s="19"/>
      <c r="AWW463" s="19"/>
      <c r="AWX463" s="19"/>
      <c r="AWY463" s="19"/>
      <c r="AWZ463" s="19"/>
      <c r="AXA463" s="19"/>
      <c r="AXB463" s="19"/>
      <c r="AXC463" s="19"/>
      <c r="AXD463" s="19"/>
      <c r="AXE463" s="19"/>
      <c r="AXF463" s="19"/>
      <c r="AXG463" s="19"/>
      <c r="AXH463" s="19"/>
      <c r="AXI463" s="19"/>
      <c r="AXJ463" s="19"/>
      <c r="AXK463" s="19"/>
      <c r="AXL463" s="19"/>
      <c r="AXM463" s="19"/>
      <c r="AXN463" s="19"/>
      <c r="AXO463" s="19"/>
      <c r="AXP463" s="19"/>
      <c r="AXQ463" s="19"/>
      <c r="AXR463" s="19"/>
      <c r="AXS463" s="19"/>
      <c r="AXT463" s="19"/>
      <c r="AXU463" s="19"/>
      <c r="AXV463" s="19"/>
      <c r="AXW463" s="19"/>
      <c r="AXX463" s="19"/>
      <c r="AXY463" s="19"/>
      <c r="AXZ463" s="19"/>
      <c r="AYA463" s="19"/>
      <c r="AYB463" s="19"/>
      <c r="AYC463" s="19"/>
      <c r="AYD463" s="19"/>
      <c r="AYE463" s="19"/>
      <c r="AYF463" s="19"/>
      <c r="AYG463" s="19"/>
      <c r="AYH463" s="19"/>
      <c r="AYI463" s="19"/>
      <c r="AYJ463" s="19"/>
      <c r="AYK463" s="19"/>
      <c r="AYL463" s="19"/>
      <c r="AYM463" s="19"/>
      <c r="AYN463" s="19"/>
      <c r="AYO463" s="19"/>
      <c r="AYP463" s="19"/>
      <c r="AYQ463" s="19"/>
      <c r="AYR463" s="19"/>
      <c r="AYS463" s="19"/>
      <c r="AYT463" s="19"/>
      <c r="AYU463" s="19"/>
      <c r="AYV463" s="19"/>
      <c r="AYW463" s="19"/>
      <c r="AYX463" s="19"/>
      <c r="AYY463" s="19"/>
      <c r="AYZ463" s="19"/>
      <c r="AZA463" s="19"/>
      <c r="AZB463" s="19"/>
      <c r="AZC463" s="19"/>
      <c r="AZD463" s="19"/>
      <c r="AZE463" s="19"/>
      <c r="AZF463" s="19"/>
      <c r="AZG463" s="19"/>
      <c r="AZH463" s="19"/>
      <c r="AZI463" s="19"/>
      <c r="AZJ463" s="19"/>
      <c r="AZK463" s="19"/>
      <c r="AZL463" s="19"/>
      <c r="AZM463" s="19"/>
      <c r="AZN463" s="19"/>
      <c r="AZO463" s="19"/>
      <c r="AZP463" s="19"/>
      <c r="AZQ463" s="19"/>
      <c r="AZR463" s="19"/>
      <c r="AZS463" s="19"/>
      <c r="AZT463" s="19"/>
      <c r="AZU463" s="19"/>
      <c r="AZV463" s="19"/>
      <c r="AZW463" s="19"/>
      <c r="AZX463" s="19"/>
      <c r="AZY463" s="19"/>
      <c r="AZZ463" s="19"/>
      <c r="BAA463" s="19"/>
      <c r="BAB463" s="19"/>
      <c r="BAC463" s="19"/>
      <c r="BAD463" s="19"/>
      <c r="BAE463" s="19"/>
      <c r="BAF463" s="19"/>
      <c r="BAG463" s="19"/>
      <c r="BAH463" s="19"/>
      <c r="BAI463" s="19"/>
      <c r="BAJ463" s="19"/>
      <c r="BAK463" s="19"/>
      <c r="BAL463" s="19"/>
      <c r="BAM463" s="19"/>
      <c r="BAN463" s="19"/>
      <c r="BAO463" s="19"/>
      <c r="BAP463" s="19"/>
      <c r="BAQ463" s="19"/>
      <c r="BAR463" s="19"/>
      <c r="BAS463" s="19"/>
      <c r="BAT463" s="19"/>
      <c r="BAU463" s="19"/>
      <c r="BAV463" s="19"/>
      <c r="BAW463" s="19"/>
      <c r="BAX463" s="19"/>
      <c r="BAY463" s="19"/>
      <c r="BAZ463" s="19"/>
      <c r="BBA463" s="19"/>
      <c r="BBB463" s="19"/>
      <c r="BBC463" s="19"/>
      <c r="BBD463" s="19"/>
      <c r="BBE463" s="19"/>
      <c r="BBF463" s="19"/>
      <c r="BBG463" s="19"/>
      <c r="BBH463" s="19"/>
      <c r="BBI463" s="19"/>
      <c r="BBJ463" s="19"/>
      <c r="BBK463" s="19"/>
      <c r="BBL463" s="19"/>
      <c r="BBM463" s="19"/>
      <c r="BBN463" s="19"/>
      <c r="BBO463" s="19"/>
      <c r="BBP463" s="19"/>
      <c r="BBQ463" s="19"/>
      <c r="BBR463" s="19"/>
      <c r="BBS463" s="19"/>
      <c r="BBT463" s="19"/>
      <c r="BBU463" s="19"/>
      <c r="BBV463" s="19"/>
      <c r="BBW463" s="19"/>
      <c r="BBX463" s="19"/>
      <c r="BBY463" s="19"/>
      <c r="BBZ463" s="19"/>
      <c r="BCA463" s="19"/>
      <c r="BCB463" s="19"/>
      <c r="BCC463" s="19"/>
      <c r="BCD463" s="19"/>
      <c r="BCE463" s="19"/>
      <c r="BCF463" s="19"/>
      <c r="BCG463" s="19"/>
      <c r="BCH463" s="19"/>
      <c r="BCI463" s="19"/>
      <c r="BCJ463" s="19"/>
      <c r="BCK463" s="19"/>
      <c r="BCL463" s="19"/>
      <c r="BCM463" s="19"/>
      <c r="BCN463" s="19"/>
      <c r="BCO463" s="19"/>
      <c r="BCP463" s="19"/>
      <c r="BCQ463" s="19"/>
      <c r="BCR463" s="19"/>
      <c r="BCS463" s="19"/>
      <c r="BCT463" s="19"/>
      <c r="BCU463" s="19"/>
      <c r="BCV463" s="19"/>
      <c r="BCW463" s="19"/>
      <c r="BCX463" s="19"/>
      <c r="BCY463" s="19"/>
      <c r="BCZ463" s="19"/>
      <c r="BDA463" s="19"/>
      <c r="BDB463" s="19"/>
      <c r="BDC463" s="19"/>
      <c r="BDD463" s="19"/>
      <c r="BDE463" s="19"/>
      <c r="BDF463" s="19"/>
      <c r="BDG463" s="19"/>
      <c r="BDH463" s="19"/>
      <c r="BDI463" s="19"/>
      <c r="BDJ463" s="19"/>
      <c r="BDK463" s="19"/>
      <c r="BDL463" s="19"/>
      <c r="BDM463" s="19"/>
      <c r="BDN463" s="19"/>
      <c r="BDO463" s="19"/>
      <c r="BDP463" s="19"/>
      <c r="BDQ463" s="19"/>
      <c r="BDR463" s="19"/>
      <c r="BDS463" s="19"/>
      <c r="BDT463" s="19"/>
      <c r="BDU463" s="19"/>
      <c r="BDV463" s="19"/>
      <c r="BDW463" s="19"/>
      <c r="BDX463" s="19"/>
      <c r="BDY463" s="19"/>
      <c r="BDZ463" s="19"/>
      <c r="BEA463" s="19"/>
      <c r="BEB463" s="19"/>
      <c r="BEC463" s="19"/>
      <c r="BED463" s="19"/>
      <c r="BEE463" s="19"/>
      <c r="BEF463" s="19"/>
      <c r="BEG463" s="19"/>
      <c r="BEH463" s="19"/>
      <c r="BEI463" s="19"/>
      <c r="BEJ463" s="19"/>
      <c r="BEK463" s="19"/>
      <c r="BEL463" s="19"/>
      <c r="BEM463" s="19"/>
      <c r="BEN463" s="19"/>
      <c r="BEO463" s="19"/>
      <c r="BEP463" s="19"/>
      <c r="BEQ463" s="19"/>
      <c r="BER463" s="19"/>
      <c r="BES463" s="19"/>
      <c r="BET463" s="19"/>
      <c r="BEU463" s="19"/>
      <c r="BEV463" s="19"/>
      <c r="BEW463" s="19"/>
      <c r="BEX463" s="19"/>
      <c r="BEY463" s="19"/>
      <c r="BEZ463" s="19"/>
      <c r="BFA463" s="19"/>
      <c r="BFB463" s="19"/>
      <c r="BFC463" s="19"/>
      <c r="BFD463" s="19"/>
      <c r="BFE463" s="19"/>
      <c r="BFF463" s="19"/>
      <c r="BFG463" s="19"/>
      <c r="BFH463" s="19"/>
      <c r="BFI463" s="19"/>
      <c r="BFJ463" s="19"/>
      <c r="BFK463" s="19"/>
      <c r="BFL463" s="19"/>
      <c r="BFM463" s="19"/>
      <c r="BFN463" s="19"/>
      <c r="BFO463" s="19"/>
      <c r="BFP463" s="19"/>
      <c r="BFQ463" s="19"/>
      <c r="BFR463" s="19"/>
      <c r="BFS463" s="19"/>
      <c r="BFT463" s="19"/>
      <c r="BFU463" s="19"/>
      <c r="BFV463" s="19"/>
      <c r="BFW463" s="19"/>
      <c r="BFX463" s="19"/>
      <c r="BFY463" s="19"/>
      <c r="BFZ463" s="19"/>
      <c r="BGA463" s="19"/>
      <c r="BGB463" s="19"/>
      <c r="BGC463" s="19"/>
      <c r="BGD463" s="19"/>
      <c r="BGE463" s="19"/>
      <c r="BGF463" s="19"/>
      <c r="BGG463" s="19"/>
      <c r="BGH463" s="19"/>
      <c r="BGI463" s="19"/>
      <c r="BGJ463" s="19"/>
      <c r="BGK463" s="19"/>
      <c r="BGL463" s="19"/>
      <c r="BGM463" s="19"/>
      <c r="BGN463" s="19"/>
      <c r="BGO463" s="19"/>
      <c r="BGP463" s="19"/>
      <c r="BGQ463" s="19"/>
      <c r="BGR463" s="19"/>
      <c r="BGS463" s="19"/>
      <c r="BGT463" s="19"/>
      <c r="BGU463" s="19"/>
      <c r="BGV463" s="19"/>
      <c r="BGW463" s="19"/>
      <c r="BGX463" s="19"/>
      <c r="BGY463" s="19"/>
      <c r="BGZ463" s="19"/>
      <c r="BHA463" s="19"/>
      <c r="BHB463" s="19"/>
      <c r="BHC463" s="19"/>
      <c r="BHD463" s="19"/>
      <c r="BHE463" s="19"/>
      <c r="BHF463" s="19"/>
      <c r="BHG463" s="19"/>
      <c r="BHH463" s="19"/>
      <c r="BHI463" s="19"/>
      <c r="BHJ463" s="19"/>
      <c r="BHK463" s="19"/>
      <c r="BHL463" s="19"/>
      <c r="BHM463" s="19"/>
      <c r="BHN463" s="19"/>
      <c r="BHO463" s="19"/>
      <c r="BHP463" s="19"/>
      <c r="BHQ463" s="19"/>
      <c r="BHR463" s="19"/>
      <c r="BHS463" s="19"/>
      <c r="BHT463" s="19"/>
      <c r="BHU463" s="19"/>
      <c r="BHV463" s="19"/>
      <c r="BHW463" s="19"/>
      <c r="BHX463" s="19"/>
      <c r="BHY463" s="19"/>
      <c r="BHZ463" s="19"/>
      <c r="BIA463" s="19"/>
      <c r="BIB463" s="19"/>
      <c r="BIC463" s="19"/>
      <c r="BID463" s="19"/>
      <c r="BIE463" s="19"/>
      <c r="BIF463" s="19"/>
      <c r="BIG463" s="19"/>
      <c r="BIH463" s="19"/>
      <c r="BII463" s="19"/>
      <c r="BIJ463" s="19"/>
      <c r="BIK463" s="19"/>
      <c r="BIL463" s="19"/>
      <c r="BIM463" s="19"/>
      <c r="BIN463" s="19"/>
      <c r="BIO463" s="19"/>
      <c r="BIP463" s="19"/>
      <c r="BIQ463" s="19"/>
      <c r="BIR463" s="19"/>
      <c r="BIS463" s="19"/>
      <c r="BIT463" s="19"/>
      <c r="BIU463" s="19"/>
      <c r="BIV463" s="19"/>
      <c r="BIW463" s="19"/>
      <c r="BIX463" s="19"/>
      <c r="BIY463" s="19"/>
      <c r="BIZ463" s="19"/>
      <c r="BJA463" s="19"/>
      <c r="BJB463" s="19"/>
      <c r="BJC463" s="19"/>
      <c r="BJD463" s="19"/>
      <c r="BJE463" s="19"/>
      <c r="BJF463" s="19"/>
      <c r="BJG463" s="19"/>
      <c r="BJH463" s="19"/>
      <c r="BJI463" s="19"/>
      <c r="BJJ463" s="19"/>
      <c r="BJK463" s="19"/>
      <c r="BJL463" s="19"/>
      <c r="BJM463" s="19"/>
      <c r="BJN463" s="19"/>
      <c r="BJO463" s="19"/>
      <c r="BJP463" s="19"/>
      <c r="BJQ463" s="19"/>
      <c r="BJR463" s="19"/>
      <c r="BJS463" s="19"/>
      <c r="BJT463" s="19"/>
      <c r="BJU463" s="19"/>
      <c r="BJV463" s="19"/>
      <c r="BJW463" s="19"/>
      <c r="BJX463" s="19"/>
      <c r="BJY463" s="19"/>
      <c r="BJZ463" s="19"/>
      <c r="BKA463" s="19"/>
      <c r="BKB463" s="19"/>
      <c r="BKC463" s="19"/>
      <c r="BKD463" s="19"/>
      <c r="BKE463" s="19"/>
      <c r="BKF463" s="19"/>
      <c r="BKG463" s="19"/>
      <c r="BKH463" s="19"/>
      <c r="BKI463" s="19"/>
      <c r="BKJ463" s="19"/>
      <c r="BKK463" s="19"/>
      <c r="BKL463" s="19"/>
      <c r="BKM463" s="19"/>
      <c r="BKN463" s="19"/>
      <c r="BKO463" s="19"/>
      <c r="BKP463" s="19"/>
      <c r="BKQ463" s="19"/>
      <c r="BKR463" s="19"/>
      <c r="BKS463" s="19"/>
      <c r="BKT463" s="19"/>
      <c r="BKU463" s="19"/>
      <c r="BKV463" s="19"/>
      <c r="BKW463" s="19"/>
      <c r="BKX463" s="19"/>
      <c r="BKY463" s="19"/>
      <c r="BKZ463" s="19"/>
      <c r="BLA463" s="19"/>
      <c r="BLB463" s="19"/>
      <c r="BLC463" s="19"/>
      <c r="BLD463" s="19"/>
      <c r="BLE463" s="19"/>
      <c r="BLF463" s="19"/>
      <c r="BLG463" s="19"/>
      <c r="BLH463" s="19"/>
      <c r="BLI463" s="19"/>
      <c r="BLJ463" s="19"/>
      <c r="BLK463" s="19"/>
      <c r="BLL463" s="19"/>
      <c r="BLM463" s="19"/>
      <c r="BLN463" s="19"/>
      <c r="BLO463" s="19"/>
      <c r="BLP463" s="19"/>
      <c r="BLQ463" s="19"/>
      <c r="BLR463" s="19"/>
      <c r="BLS463" s="19"/>
      <c r="BLT463" s="19"/>
      <c r="BLU463" s="19"/>
      <c r="BLV463" s="19"/>
      <c r="BLW463" s="19"/>
      <c r="BLX463" s="19"/>
      <c r="BLY463" s="19"/>
      <c r="BLZ463" s="19"/>
      <c r="BMA463" s="19"/>
      <c r="BMB463" s="19"/>
      <c r="BMC463" s="19"/>
      <c r="BMD463" s="19"/>
      <c r="BME463" s="19"/>
      <c r="BMF463" s="19"/>
      <c r="BMG463" s="19"/>
      <c r="BMH463" s="19"/>
      <c r="BMI463" s="19"/>
      <c r="BMJ463" s="19"/>
      <c r="BMK463" s="19"/>
      <c r="BML463" s="19"/>
      <c r="BMM463" s="19"/>
      <c r="BMN463" s="19"/>
      <c r="BMO463" s="19"/>
      <c r="BMP463" s="19"/>
      <c r="BMQ463" s="19"/>
      <c r="BMR463" s="19"/>
      <c r="BMS463" s="19"/>
      <c r="BMT463" s="19"/>
      <c r="BMU463" s="19"/>
      <c r="BMV463" s="19"/>
      <c r="BMW463" s="19"/>
      <c r="BMX463" s="19"/>
      <c r="BMY463" s="19"/>
      <c r="BMZ463" s="19"/>
      <c r="BNA463" s="19"/>
      <c r="BNB463" s="19"/>
      <c r="BNC463" s="19"/>
      <c r="BND463" s="19"/>
      <c r="BNE463" s="19"/>
      <c r="BNF463" s="19"/>
      <c r="BNG463" s="19"/>
      <c r="BNH463" s="19"/>
      <c r="BNI463" s="19"/>
      <c r="BNJ463" s="19"/>
      <c r="BNK463" s="19"/>
      <c r="BNL463" s="19"/>
      <c r="BNM463" s="19"/>
      <c r="BNN463" s="19"/>
      <c r="BNO463" s="19"/>
      <c r="BNP463" s="19"/>
      <c r="BNQ463" s="19"/>
      <c r="BNR463" s="19"/>
      <c r="BNS463" s="19"/>
      <c r="BNT463" s="19"/>
      <c r="BNU463" s="19"/>
      <c r="BNV463" s="19"/>
      <c r="BNW463" s="19"/>
      <c r="BNX463" s="19"/>
      <c r="BNY463" s="19"/>
      <c r="BNZ463" s="19"/>
      <c r="BOA463" s="19"/>
      <c r="BOB463" s="19"/>
      <c r="BOC463" s="19"/>
      <c r="BOD463" s="19"/>
      <c r="BOE463" s="19"/>
      <c r="BOF463" s="19"/>
      <c r="BOG463" s="19"/>
      <c r="BOH463" s="19"/>
      <c r="BOI463" s="19"/>
      <c r="BOJ463" s="19"/>
      <c r="BOK463" s="19"/>
      <c r="BOL463" s="19"/>
      <c r="BOM463" s="19"/>
      <c r="BON463" s="19"/>
      <c r="BOO463" s="19"/>
      <c r="BOP463" s="19"/>
      <c r="BOQ463" s="19"/>
      <c r="BOR463" s="19"/>
      <c r="BOS463" s="19"/>
      <c r="BOT463" s="19"/>
      <c r="BOU463" s="19"/>
      <c r="BOV463" s="19"/>
      <c r="BOW463" s="19"/>
      <c r="BOX463" s="19"/>
      <c r="BOY463" s="19"/>
      <c r="BOZ463" s="19"/>
      <c r="BPA463" s="19"/>
      <c r="BPB463" s="19"/>
      <c r="BPC463" s="19"/>
      <c r="BPD463" s="19"/>
      <c r="BPE463" s="19"/>
      <c r="BPF463" s="19"/>
      <c r="BPG463" s="19"/>
      <c r="BPH463" s="19"/>
      <c r="BPI463" s="19"/>
      <c r="BPJ463" s="19"/>
      <c r="BPK463" s="19"/>
      <c r="BPL463" s="19"/>
      <c r="BPM463" s="19"/>
      <c r="BPN463" s="19"/>
      <c r="BPO463" s="19"/>
      <c r="BPP463" s="19"/>
      <c r="BPQ463" s="19"/>
      <c r="BPR463" s="19"/>
      <c r="BPS463" s="19"/>
      <c r="BPT463" s="19"/>
      <c r="BPU463" s="19"/>
      <c r="BPV463" s="19"/>
      <c r="BPW463" s="19"/>
      <c r="BPX463" s="19"/>
      <c r="BPY463" s="19"/>
      <c r="BPZ463" s="19"/>
      <c r="BQA463" s="19"/>
      <c r="BQB463" s="19"/>
      <c r="BQC463" s="19"/>
      <c r="BQD463" s="19"/>
      <c r="BQE463" s="19"/>
      <c r="BQF463" s="19"/>
      <c r="BQG463" s="19"/>
      <c r="BQH463" s="19"/>
      <c r="BQI463" s="19"/>
      <c r="BQJ463" s="19"/>
      <c r="BQK463" s="19"/>
      <c r="BQL463" s="19"/>
      <c r="BQM463" s="19"/>
      <c r="BQN463" s="19"/>
      <c r="BQO463" s="19"/>
      <c r="BQP463" s="19"/>
      <c r="BQQ463" s="19"/>
      <c r="BQR463" s="19"/>
      <c r="BQS463" s="19"/>
      <c r="BQT463" s="19"/>
      <c r="BQU463" s="19"/>
      <c r="BQV463" s="19"/>
      <c r="BQW463" s="19"/>
      <c r="BQX463" s="19"/>
      <c r="BQY463" s="19"/>
      <c r="BQZ463" s="19"/>
      <c r="BRA463" s="19"/>
      <c r="BRB463" s="19"/>
      <c r="BRC463" s="19"/>
      <c r="BRD463" s="19"/>
      <c r="BRE463" s="19"/>
      <c r="BRF463" s="19"/>
      <c r="BRG463" s="19"/>
      <c r="BRH463" s="19"/>
      <c r="BRI463" s="19"/>
      <c r="BRJ463" s="19"/>
      <c r="BRK463" s="19"/>
      <c r="BRL463" s="19"/>
      <c r="BRM463" s="19"/>
      <c r="BRN463" s="19"/>
      <c r="BRO463" s="19"/>
      <c r="BRP463" s="19"/>
      <c r="BRQ463" s="19"/>
      <c r="BRR463" s="19"/>
      <c r="BRS463" s="19"/>
      <c r="BRT463" s="19"/>
      <c r="BRU463" s="19"/>
      <c r="BRV463" s="19"/>
      <c r="BRW463" s="19"/>
      <c r="BRX463" s="19"/>
      <c r="BRY463" s="19"/>
      <c r="BRZ463" s="19"/>
      <c r="BSA463" s="19"/>
      <c r="BSB463" s="19"/>
      <c r="BSC463" s="19"/>
      <c r="BSD463" s="19"/>
      <c r="BSE463" s="19"/>
      <c r="BSF463" s="19"/>
      <c r="BSG463" s="19"/>
      <c r="BSH463" s="19"/>
      <c r="BSI463" s="19"/>
      <c r="BSJ463" s="19"/>
      <c r="BSK463" s="19"/>
      <c r="BSL463" s="19"/>
      <c r="BSM463" s="19"/>
      <c r="BSN463" s="19"/>
      <c r="BSO463" s="19"/>
      <c r="BSP463" s="19"/>
      <c r="BSQ463" s="19"/>
      <c r="BSR463" s="19"/>
      <c r="BSS463" s="19"/>
      <c r="BST463" s="19"/>
      <c r="BSU463" s="19"/>
      <c r="BSV463" s="19"/>
      <c r="BSW463" s="19"/>
      <c r="BSX463" s="19"/>
      <c r="BSY463" s="19"/>
      <c r="BSZ463" s="19"/>
      <c r="BTA463" s="19"/>
      <c r="BTB463" s="19"/>
      <c r="BTC463" s="19"/>
      <c r="BTD463" s="19"/>
      <c r="BTE463" s="19"/>
      <c r="BTF463" s="19"/>
      <c r="BTG463" s="19"/>
      <c r="BTH463" s="19"/>
      <c r="BTI463" s="19"/>
      <c r="BTJ463" s="19"/>
      <c r="BTK463" s="19"/>
      <c r="BTL463" s="19"/>
      <c r="BTM463" s="19"/>
      <c r="BTN463" s="19"/>
      <c r="BTO463" s="19"/>
      <c r="BTP463" s="19"/>
      <c r="BTQ463" s="19"/>
      <c r="BTR463" s="19"/>
      <c r="BTS463" s="19"/>
      <c r="BTT463" s="19"/>
      <c r="BTU463" s="19"/>
      <c r="BTV463" s="19"/>
      <c r="BTW463" s="19"/>
      <c r="BTX463" s="19"/>
      <c r="BTY463" s="19"/>
      <c r="BTZ463" s="19"/>
      <c r="BUA463" s="19"/>
      <c r="BUB463" s="19"/>
      <c r="BUC463" s="19"/>
      <c r="BUD463" s="19"/>
      <c r="BUE463" s="19"/>
      <c r="BUF463" s="19"/>
      <c r="BUG463" s="19"/>
      <c r="BUH463" s="19"/>
      <c r="BUI463" s="19"/>
      <c r="BUJ463" s="19"/>
      <c r="BUK463" s="19"/>
      <c r="BUL463" s="19"/>
      <c r="BUM463" s="19"/>
      <c r="BUN463" s="19"/>
      <c r="BUO463" s="19"/>
      <c r="BUP463" s="19"/>
      <c r="BUQ463" s="19"/>
      <c r="BUR463" s="19"/>
      <c r="BUS463" s="19"/>
      <c r="BUT463" s="19"/>
      <c r="BUU463" s="19"/>
      <c r="BUV463" s="19"/>
      <c r="BUW463" s="19"/>
      <c r="BUX463" s="19"/>
      <c r="BUY463" s="19"/>
      <c r="BUZ463" s="19"/>
      <c r="BVA463" s="19"/>
      <c r="BVB463" s="19"/>
      <c r="BVC463" s="19"/>
      <c r="BVD463" s="19"/>
      <c r="BVE463" s="19"/>
      <c r="BVF463" s="19"/>
      <c r="BVG463" s="19"/>
      <c r="BVH463" s="19"/>
      <c r="BVI463" s="19"/>
      <c r="BVJ463" s="19"/>
      <c r="BVK463" s="19"/>
      <c r="BVL463" s="19"/>
      <c r="BVM463" s="19"/>
      <c r="BVN463" s="19"/>
      <c r="BVO463" s="19"/>
      <c r="BVP463" s="19"/>
      <c r="BVQ463" s="19"/>
      <c r="BVR463" s="19"/>
      <c r="BVS463" s="19"/>
      <c r="BVT463" s="19"/>
      <c r="BVU463" s="19"/>
      <c r="BVV463" s="19"/>
      <c r="BVW463" s="19"/>
      <c r="BVX463" s="19"/>
      <c r="BVY463" s="19"/>
      <c r="BVZ463" s="19"/>
      <c r="BWA463" s="19"/>
      <c r="BWB463" s="19"/>
      <c r="BWC463" s="19"/>
      <c r="BWD463" s="19"/>
      <c r="BWE463" s="19"/>
      <c r="BWF463" s="19"/>
      <c r="BWG463" s="19"/>
      <c r="BWH463" s="19"/>
      <c r="BWI463" s="19"/>
      <c r="BWJ463" s="19"/>
      <c r="BWK463" s="19"/>
      <c r="BWL463" s="19"/>
      <c r="BWM463" s="19"/>
      <c r="BWN463" s="19"/>
      <c r="BWO463" s="19"/>
      <c r="BWP463" s="19"/>
      <c r="BWQ463" s="19"/>
      <c r="BWR463" s="19"/>
      <c r="BWS463" s="19"/>
      <c r="BWT463" s="19"/>
      <c r="BWU463" s="19"/>
      <c r="BWV463" s="19"/>
      <c r="BWW463" s="19"/>
      <c r="BWX463" s="19"/>
      <c r="BWY463" s="19"/>
      <c r="BWZ463" s="19"/>
      <c r="BXA463" s="19"/>
      <c r="BXB463" s="19"/>
      <c r="BXC463" s="19"/>
      <c r="BXD463" s="19"/>
      <c r="BXE463" s="19"/>
      <c r="BXF463" s="19"/>
      <c r="BXG463" s="19"/>
      <c r="BXH463" s="19"/>
      <c r="BXI463" s="19"/>
      <c r="BXJ463" s="19"/>
      <c r="BXK463" s="19"/>
      <c r="BXL463" s="19"/>
      <c r="BXM463" s="19"/>
      <c r="BXN463" s="19"/>
      <c r="BXO463" s="19"/>
      <c r="BXP463" s="19"/>
      <c r="BXQ463" s="19"/>
      <c r="BXR463" s="19"/>
      <c r="BXS463" s="19"/>
      <c r="BXT463" s="19"/>
      <c r="BXU463" s="19"/>
      <c r="BXV463" s="19"/>
      <c r="BXW463" s="19"/>
      <c r="BXX463" s="19"/>
      <c r="BXY463" s="19"/>
      <c r="BXZ463" s="19"/>
      <c r="BYA463" s="19"/>
      <c r="BYB463" s="19"/>
      <c r="BYC463" s="19"/>
      <c r="BYD463" s="19"/>
      <c r="BYE463" s="19"/>
      <c r="BYF463" s="19"/>
      <c r="BYG463" s="19"/>
      <c r="BYH463" s="19"/>
      <c r="BYI463" s="19"/>
      <c r="BYJ463" s="19"/>
      <c r="BYK463" s="19"/>
      <c r="BYL463" s="19"/>
      <c r="BYM463" s="19"/>
      <c r="BYN463" s="19"/>
      <c r="BYO463" s="19"/>
      <c r="BYP463" s="19"/>
      <c r="BYQ463" s="19"/>
      <c r="BYR463" s="19"/>
      <c r="BYS463" s="19"/>
      <c r="BYT463" s="19"/>
      <c r="BYU463" s="19"/>
      <c r="BYV463" s="19"/>
      <c r="BYW463" s="19"/>
      <c r="BYX463" s="19"/>
      <c r="BYY463" s="19"/>
      <c r="BYZ463" s="19"/>
      <c r="BZA463" s="19"/>
      <c r="BZB463" s="19"/>
      <c r="BZC463" s="19"/>
      <c r="BZD463" s="19"/>
      <c r="BZE463" s="19"/>
      <c r="BZF463" s="19"/>
      <c r="BZG463" s="19"/>
      <c r="BZH463" s="19"/>
      <c r="BZI463" s="19"/>
      <c r="BZJ463" s="19"/>
      <c r="BZK463" s="19"/>
      <c r="BZL463" s="19"/>
      <c r="BZM463" s="19"/>
      <c r="BZN463" s="19"/>
      <c r="BZO463" s="19"/>
      <c r="BZP463" s="19"/>
      <c r="BZQ463" s="19"/>
      <c r="BZR463" s="19"/>
      <c r="BZS463" s="19"/>
      <c r="BZT463" s="19"/>
      <c r="BZU463" s="19"/>
      <c r="BZV463" s="19"/>
      <c r="BZW463" s="19"/>
      <c r="BZX463" s="19"/>
      <c r="BZY463" s="19"/>
      <c r="BZZ463" s="19"/>
      <c r="CAA463" s="19"/>
      <c r="CAB463" s="19"/>
      <c r="CAC463" s="19"/>
      <c r="CAD463" s="19"/>
      <c r="CAE463" s="19"/>
      <c r="CAF463" s="19"/>
      <c r="CAG463" s="19"/>
      <c r="CAH463" s="19"/>
      <c r="CAI463" s="19"/>
      <c r="CAJ463" s="19"/>
      <c r="CAK463" s="19"/>
      <c r="CAL463" s="19"/>
      <c r="CAM463" s="19"/>
      <c r="CAN463" s="19"/>
      <c r="CAO463" s="19"/>
      <c r="CAP463" s="19"/>
      <c r="CAQ463" s="19"/>
      <c r="CAR463" s="19"/>
      <c r="CAS463" s="19"/>
      <c r="CAT463" s="19"/>
      <c r="CAU463" s="19"/>
      <c r="CAV463" s="19"/>
      <c r="CAW463" s="19"/>
      <c r="CAX463" s="19"/>
      <c r="CAY463" s="19"/>
      <c r="CAZ463" s="19"/>
      <c r="CBA463" s="19"/>
      <c r="CBB463" s="19"/>
      <c r="CBC463" s="19"/>
      <c r="CBD463" s="19"/>
      <c r="CBE463" s="19"/>
      <c r="CBF463" s="19"/>
      <c r="CBG463" s="19"/>
      <c r="CBH463" s="19"/>
      <c r="CBI463" s="19"/>
      <c r="CBJ463" s="19"/>
      <c r="CBK463" s="19"/>
      <c r="CBL463" s="19"/>
      <c r="CBM463" s="19"/>
      <c r="CBN463" s="19"/>
      <c r="CBO463" s="19"/>
      <c r="CBP463" s="19"/>
      <c r="CBQ463" s="19"/>
      <c r="CBR463" s="19"/>
      <c r="CBS463" s="19"/>
      <c r="CBT463" s="19"/>
      <c r="CBU463" s="19"/>
      <c r="CBV463" s="19"/>
      <c r="CBW463" s="19"/>
      <c r="CBX463" s="19"/>
      <c r="CBY463" s="19"/>
      <c r="CBZ463" s="19"/>
      <c r="CCA463" s="19"/>
      <c r="CCB463" s="19"/>
      <c r="CCC463" s="19"/>
      <c r="CCD463" s="19"/>
      <c r="CCE463" s="19"/>
      <c r="CCF463" s="19"/>
      <c r="CCG463" s="19"/>
      <c r="CCH463" s="19"/>
      <c r="CCI463" s="19"/>
      <c r="CCJ463" s="19"/>
      <c r="CCK463" s="19"/>
      <c r="CCL463" s="19"/>
      <c r="CCM463" s="19"/>
      <c r="CCN463" s="19"/>
      <c r="CCO463" s="19"/>
      <c r="CCP463" s="19"/>
      <c r="CCQ463" s="19"/>
      <c r="CCR463" s="19"/>
      <c r="CCS463" s="19"/>
      <c r="CCT463" s="19"/>
      <c r="CCU463" s="19"/>
      <c r="CCV463" s="19"/>
      <c r="CCW463" s="19"/>
      <c r="CCX463" s="19"/>
      <c r="CCY463" s="19"/>
      <c r="CCZ463" s="19"/>
      <c r="CDA463" s="19"/>
      <c r="CDB463" s="19"/>
      <c r="CDC463" s="19"/>
      <c r="CDD463" s="19"/>
      <c r="CDE463" s="19"/>
      <c r="CDF463" s="19"/>
      <c r="CDG463" s="19"/>
      <c r="CDH463" s="19"/>
      <c r="CDI463" s="19"/>
      <c r="CDJ463" s="19"/>
      <c r="CDK463" s="19"/>
      <c r="CDL463" s="19"/>
      <c r="CDM463" s="19"/>
      <c r="CDN463" s="19"/>
      <c r="CDO463" s="19"/>
      <c r="CDP463" s="19"/>
      <c r="CDQ463" s="19"/>
      <c r="CDR463" s="19"/>
      <c r="CDS463" s="19"/>
      <c r="CDT463" s="19"/>
      <c r="CDU463" s="19"/>
      <c r="CDV463" s="19"/>
      <c r="CDW463" s="19"/>
      <c r="CDX463" s="19"/>
      <c r="CDY463" s="19"/>
      <c r="CDZ463" s="19"/>
      <c r="CEA463" s="19"/>
      <c r="CEB463" s="19"/>
      <c r="CEC463" s="19"/>
      <c r="CED463" s="19"/>
      <c r="CEE463" s="19"/>
      <c r="CEF463" s="19"/>
      <c r="CEG463" s="19"/>
      <c r="CEH463" s="19"/>
      <c r="CEI463" s="19"/>
      <c r="CEJ463" s="19"/>
      <c r="CEK463" s="19"/>
      <c r="CEL463" s="19"/>
      <c r="CEM463" s="19"/>
      <c r="CEN463" s="19"/>
      <c r="CEO463" s="19"/>
      <c r="CEP463" s="19"/>
      <c r="CEQ463" s="19"/>
      <c r="CER463" s="19"/>
      <c r="CES463" s="19"/>
      <c r="CET463" s="19"/>
      <c r="CEU463" s="19"/>
      <c r="CEV463" s="19"/>
      <c r="CEW463" s="19"/>
      <c r="CEX463" s="19"/>
      <c r="CEY463" s="19"/>
      <c r="CEZ463" s="19"/>
      <c r="CFA463" s="19"/>
      <c r="CFB463" s="19"/>
      <c r="CFC463" s="19"/>
      <c r="CFD463" s="19"/>
      <c r="CFE463" s="19"/>
      <c r="CFF463" s="19"/>
      <c r="CFG463" s="19"/>
      <c r="CFH463" s="19"/>
      <c r="CFI463" s="19"/>
      <c r="CFJ463" s="19"/>
      <c r="CFK463" s="19"/>
      <c r="CFL463" s="19"/>
      <c r="CFM463" s="19"/>
      <c r="CFN463" s="19"/>
      <c r="CFO463" s="19"/>
      <c r="CFP463" s="19"/>
      <c r="CFQ463" s="19"/>
      <c r="CFR463" s="19"/>
      <c r="CFS463" s="19"/>
      <c r="CFT463" s="19"/>
      <c r="CFU463" s="19"/>
      <c r="CFV463" s="19"/>
      <c r="CFW463" s="19"/>
      <c r="CFX463" s="19"/>
      <c r="CFY463" s="19"/>
      <c r="CFZ463" s="19"/>
      <c r="CGA463" s="19"/>
      <c r="CGB463" s="19"/>
      <c r="CGC463" s="19"/>
      <c r="CGD463" s="19"/>
      <c r="CGE463" s="19"/>
      <c r="CGF463" s="19"/>
      <c r="CGG463" s="19"/>
      <c r="CGH463" s="19"/>
      <c r="CGI463" s="19"/>
      <c r="CGJ463" s="19"/>
      <c r="CGK463" s="19"/>
      <c r="CGL463" s="19"/>
      <c r="CGM463" s="19"/>
      <c r="CGN463" s="19"/>
      <c r="CGO463" s="19"/>
      <c r="CGP463" s="19"/>
      <c r="CGQ463" s="19"/>
      <c r="CGR463" s="19"/>
      <c r="CGS463" s="19"/>
      <c r="CGT463" s="19"/>
      <c r="CGU463" s="19"/>
      <c r="CGV463" s="19"/>
      <c r="CGW463" s="19"/>
      <c r="CGX463" s="19"/>
      <c r="CGY463" s="19"/>
      <c r="CGZ463" s="19"/>
      <c r="CHA463" s="19"/>
      <c r="CHB463" s="19"/>
      <c r="CHC463" s="19"/>
      <c r="CHD463" s="19"/>
      <c r="CHE463" s="19"/>
      <c r="CHF463" s="19"/>
      <c r="CHG463" s="19"/>
      <c r="CHH463" s="19"/>
      <c r="CHI463" s="19"/>
      <c r="CHJ463" s="19"/>
      <c r="CHK463" s="19"/>
      <c r="CHL463" s="19"/>
      <c r="CHM463" s="19"/>
      <c r="CHN463" s="19"/>
      <c r="CHO463" s="19"/>
      <c r="CHP463" s="19"/>
      <c r="CHQ463" s="19"/>
      <c r="CHR463" s="19"/>
      <c r="CHS463" s="19"/>
      <c r="CHT463" s="19"/>
      <c r="CHU463" s="19"/>
      <c r="CHV463" s="19"/>
      <c r="CHW463" s="19"/>
      <c r="CHX463" s="19"/>
      <c r="CHY463" s="19"/>
      <c r="CHZ463" s="19"/>
      <c r="CIA463" s="19"/>
      <c r="CIB463" s="19"/>
      <c r="CIC463" s="19"/>
      <c r="CID463" s="19"/>
      <c r="CIE463" s="19"/>
      <c r="CIF463" s="19"/>
      <c r="CIG463" s="19"/>
      <c r="CIH463" s="19"/>
      <c r="CII463" s="19"/>
      <c r="CIJ463" s="19"/>
      <c r="CIK463" s="19"/>
      <c r="CIL463" s="19"/>
      <c r="CIM463" s="19"/>
      <c r="CIN463" s="19"/>
      <c r="CIO463" s="19"/>
      <c r="CIP463" s="19"/>
      <c r="CIQ463" s="19"/>
      <c r="CIR463" s="19"/>
      <c r="CIS463" s="19"/>
      <c r="CIT463" s="19"/>
      <c r="CIU463" s="19"/>
      <c r="CIV463" s="19"/>
      <c r="CIW463" s="19"/>
      <c r="CIX463" s="19"/>
      <c r="CIY463" s="19"/>
      <c r="CIZ463" s="19"/>
      <c r="CJA463" s="19"/>
      <c r="CJB463" s="19"/>
      <c r="CJC463" s="19"/>
      <c r="CJD463" s="19"/>
      <c r="CJE463" s="19"/>
      <c r="CJF463" s="19"/>
      <c r="CJG463" s="19"/>
      <c r="CJH463" s="19"/>
      <c r="CJI463" s="19"/>
      <c r="CJJ463" s="19"/>
      <c r="CJK463" s="19"/>
      <c r="CJL463" s="19"/>
      <c r="CJM463" s="19"/>
      <c r="CJN463" s="19"/>
      <c r="CJO463" s="19"/>
      <c r="CJP463" s="19"/>
      <c r="CJQ463" s="19"/>
      <c r="CJR463" s="19"/>
      <c r="CJS463" s="19"/>
      <c r="CJT463" s="19"/>
      <c r="CJU463" s="19"/>
      <c r="CJV463" s="19"/>
      <c r="CJW463" s="19"/>
      <c r="CJX463" s="19"/>
      <c r="CJY463" s="19"/>
      <c r="CJZ463" s="19"/>
      <c r="CKA463" s="19"/>
      <c r="CKB463" s="19"/>
      <c r="CKC463" s="19"/>
      <c r="CKD463" s="19"/>
      <c r="CKE463" s="19"/>
      <c r="CKF463" s="19"/>
      <c r="CKG463" s="19"/>
      <c r="CKH463" s="19"/>
      <c r="CKI463" s="19"/>
      <c r="CKJ463" s="19"/>
      <c r="CKK463" s="19"/>
      <c r="CKL463" s="19"/>
      <c r="CKM463" s="19"/>
      <c r="CKN463" s="19"/>
      <c r="CKO463" s="19"/>
      <c r="CKP463" s="19"/>
      <c r="CKQ463" s="19"/>
      <c r="CKR463" s="19"/>
      <c r="CKS463" s="19"/>
      <c r="CKT463" s="19"/>
      <c r="CKU463" s="19"/>
      <c r="CKV463" s="19"/>
      <c r="CKW463" s="19"/>
      <c r="CKX463" s="19"/>
      <c r="CKY463" s="19"/>
      <c r="CKZ463" s="19"/>
      <c r="CLA463" s="19"/>
      <c r="CLB463" s="19"/>
      <c r="CLC463" s="19"/>
      <c r="CLD463" s="19"/>
      <c r="CLE463" s="19"/>
      <c r="CLF463" s="19"/>
      <c r="CLG463" s="19"/>
      <c r="CLH463" s="19"/>
      <c r="CLI463" s="19"/>
      <c r="CLJ463" s="19"/>
      <c r="CLK463" s="19"/>
      <c r="CLL463" s="19"/>
      <c r="CLM463" s="19"/>
      <c r="CLN463" s="19"/>
      <c r="CLO463" s="19"/>
      <c r="CLP463" s="19"/>
      <c r="CLQ463" s="19"/>
      <c r="CLR463" s="19"/>
      <c r="CLS463" s="19"/>
      <c r="CLT463" s="19"/>
      <c r="CLU463" s="19"/>
      <c r="CLV463" s="19"/>
      <c r="CLW463" s="19"/>
      <c r="CLX463" s="19"/>
      <c r="CLY463" s="19"/>
      <c r="CLZ463" s="19"/>
      <c r="CMA463" s="19"/>
      <c r="CMB463" s="19"/>
      <c r="CMC463" s="19"/>
      <c r="CMD463" s="19"/>
      <c r="CME463" s="19"/>
      <c r="CMF463" s="19"/>
      <c r="CMG463" s="19"/>
      <c r="CMH463" s="19"/>
      <c r="CMI463" s="19"/>
      <c r="CMJ463" s="19"/>
      <c r="CMK463" s="19"/>
      <c r="CML463" s="19"/>
      <c r="CMM463" s="19"/>
      <c r="CMN463" s="19"/>
      <c r="CMO463" s="19"/>
      <c r="CMP463" s="19"/>
      <c r="CMQ463" s="19"/>
      <c r="CMR463" s="19"/>
      <c r="CMS463" s="19"/>
      <c r="CMT463" s="19"/>
      <c r="CMU463" s="19"/>
      <c r="CMV463" s="19"/>
      <c r="CMW463" s="19"/>
      <c r="CMX463" s="19"/>
      <c r="CMY463" s="19"/>
      <c r="CMZ463" s="19"/>
      <c r="CNA463" s="19"/>
      <c r="CNB463" s="19"/>
      <c r="CNC463" s="19"/>
      <c r="CND463" s="19"/>
      <c r="CNE463" s="19"/>
      <c r="CNF463" s="19"/>
      <c r="CNG463" s="19"/>
      <c r="CNH463" s="19"/>
      <c r="CNI463" s="19"/>
      <c r="CNJ463" s="19"/>
      <c r="CNK463" s="19"/>
      <c r="CNL463" s="19"/>
      <c r="CNM463" s="19"/>
      <c r="CNN463" s="19"/>
      <c r="CNO463" s="19"/>
      <c r="CNP463" s="19"/>
      <c r="CNQ463" s="19"/>
      <c r="CNR463" s="19"/>
      <c r="CNS463" s="19"/>
      <c r="CNT463" s="19"/>
      <c r="CNU463" s="19"/>
      <c r="CNV463" s="19"/>
      <c r="CNW463" s="19"/>
      <c r="CNX463" s="19"/>
      <c r="CNY463" s="19"/>
      <c r="CNZ463" s="19"/>
      <c r="COA463" s="19"/>
      <c r="COB463" s="19"/>
      <c r="COC463" s="19"/>
      <c r="COD463" s="19"/>
      <c r="COE463" s="19"/>
      <c r="COF463" s="19"/>
      <c r="COG463" s="19"/>
      <c r="COH463" s="19"/>
      <c r="COI463" s="19"/>
      <c r="COJ463" s="19"/>
      <c r="COK463" s="19"/>
      <c r="COL463" s="19"/>
      <c r="COM463" s="19"/>
      <c r="CON463" s="19"/>
      <c r="COO463" s="19"/>
      <c r="COP463" s="19"/>
      <c r="COQ463" s="19"/>
      <c r="COR463" s="19"/>
      <c r="COS463" s="19"/>
      <c r="COT463" s="19"/>
      <c r="COU463" s="19"/>
      <c r="COV463" s="19"/>
      <c r="COW463" s="19"/>
      <c r="COX463" s="19"/>
      <c r="COY463" s="19"/>
      <c r="COZ463" s="19"/>
      <c r="CPA463" s="19"/>
      <c r="CPB463" s="19"/>
      <c r="CPC463" s="19"/>
      <c r="CPD463" s="19"/>
      <c r="CPE463" s="19"/>
      <c r="CPF463" s="19"/>
      <c r="CPG463" s="19"/>
      <c r="CPH463" s="19"/>
      <c r="CPI463" s="19"/>
      <c r="CPJ463" s="19"/>
      <c r="CPK463" s="19"/>
      <c r="CPL463" s="19"/>
      <c r="CPM463" s="19"/>
      <c r="CPN463" s="19"/>
      <c r="CPO463" s="19"/>
      <c r="CPP463" s="19"/>
      <c r="CPQ463" s="19"/>
      <c r="CPR463" s="19"/>
      <c r="CPS463" s="19"/>
      <c r="CPT463" s="19"/>
      <c r="CPU463" s="19"/>
      <c r="CPV463" s="19"/>
      <c r="CPW463" s="19"/>
      <c r="CPX463" s="19"/>
      <c r="CPY463" s="19"/>
      <c r="CPZ463" s="19"/>
      <c r="CQA463" s="19"/>
      <c r="CQB463" s="19"/>
      <c r="CQC463" s="19"/>
      <c r="CQD463" s="19"/>
      <c r="CQE463" s="19"/>
      <c r="CQF463" s="19"/>
      <c r="CQG463" s="19"/>
      <c r="CQH463" s="19"/>
      <c r="CQI463" s="19"/>
      <c r="CQJ463" s="19"/>
      <c r="CQK463" s="19"/>
      <c r="CQL463" s="19"/>
      <c r="CQM463" s="19"/>
      <c r="CQN463" s="19"/>
      <c r="CQO463" s="19"/>
      <c r="CQP463" s="19"/>
      <c r="CQQ463" s="19"/>
      <c r="CQR463" s="19"/>
      <c r="CQS463" s="19"/>
      <c r="CQT463" s="19"/>
      <c r="CQU463" s="19"/>
      <c r="CQV463" s="19"/>
      <c r="CQW463" s="19"/>
      <c r="CQX463" s="19"/>
      <c r="CQY463" s="19"/>
      <c r="CQZ463" s="19"/>
      <c r="CRA463" s="19"/>
      <c r="CRB463" s="19"/>
      <c r="CRC463" s="19"/>
      <c r="CRD463" s="19"/>
      <c r="CRE463" s="19"/>
      <c r="CRF463" s="19"/>
      <c r="CRG463" s="19"/>
      <c r="CRH463" s="19"/>
      <c r="CRI463" s="19"/>
      <c r="CRJ463" s="19"/>
      <c r="CRK463" s="19"/>
      <c r="CRL463" s="19"/>
      <c r="CRM463" s="19"/>
      <c r="CRN463" s="19"/>
      <c r="CRO463" s="19"/>
      <c r="CRP463" s="19"/>
      <c r="CRQ463" s="19"/>
      <c r="CRR463" s="19"/>
      <c r="CRS463" s="19"/>
      <c r="CRT463" s="19"/>
      <c r="CRU463" s="19"/>
      <c r="CRV463" s="19"/>
      <c r="CRW463" s="19"/>
      <c r="CRX463" s="19"/>
      <c r="CRY463" s="19"/>
      <c r="CRZ463" s="19"/>
      <c r="CSA463" s="19"/>
      <c r="CSB463" s="19"/>
      <c r="CSC463" s="19"/>
      <c r="CSD463" s="19"/>
      <c r="CSE463" s="19"/>
      <c r="CSF463" s="19"/>
      <c r="CSG463" s="19"/>
      <c r="CSH463" s="19"/>
      <c r="CSI463" s="19"/>
      <c r="CSJ463" s="19"/>
      <c r="CSK463" s="19"/>
      <c r="CSL463" s="19"/>
      <c r="CSM463" s="19"/>
      <c r="CSN463" s="19"/>
      <c r="CSO463" s="19"/>
      <c r="CSP463" s="19"/>
      <c r="CSQ463" s="19"/>
      <c r="CSR463" s="19"/>
      <c r="CSS463" s="19"/>
      <c r="CST463" s="19"/>
      <c r="CSU463" s="19"/>
      <c r="CSV463" s="19"/>
      <c r="CSW463" s="19"/>
      <c r="CSX463" s="19"/>
      <c r="CSY463" s="19"/>
      <c r="CSZ463" s="19"/>
      <c r="CTA463" s="19"/>
      <c r="CTB463" s="19"/>
      <c r="CTC463" s="19"/>
      <c r="CTD463" s="19"/>
      <c r="CTE463" s="19"/>
      <c r="CTF463" s="19"/>
      <c r="CTG463" s="19"/>
      <c r="CTH463" s="19"/>
      <c r="CTI463" s="19"/>
      <c r="CTJ463" s="19"/>
      <c r="CTK463" s="19"/>
      <c r="CTL463" s="19"/>
      <c r="CTM463" s="19"/>
      <c r="CTN463" s="19"/>
      <c r="CTO463" s="19"/>
      <c r="CTP463" s="19"/>
      <c r="CTQ463" s="19"/>
      <c r="CTR463" s="19"/>
      <c r="CTS463" s="19"/>
      <c r="CTT463" s="19"/>
      <c r="CTU463" s="19"/>
      <c r="CTV463" s="19"/>
      <c r="CTW463" s="19"/>
      <c r="CTX463" s="19"/>
      <c r="CTY463" s="19"/>
      <c r="CTZ463" s="19"/>
      <c r="CUA463" s="19"/>
      <c r="CUB463" s="19"/>
      <c r="CUC463" s="19"/>
      <c r="CUD463" s="19"/>
      <c r="CUE463" s="19"/>
      <c r="CUF463" s="19"/>
      <c r="CUG463" s="19"/>
      <c r="CUH463" s="19"/>
      <c r="CUI463" s="19"/>
      <c r="CUJ463" s="19"/>
      <c r="CUK463" s="19"/>
      <c r="CUL463" s="19"/>
      <c r="CUM463" s="19"/>
      <c r="CUN463" s="19"/>
      <c r="CUO463" s="19"/>
      <c r="CUP463" s="19"/>
      <c r="CUQ463" s="19"/>
      <c r="CUR463" s="19"/>
      <c r="CUS463" s="19"/>
      <c r="CUT463" s="19"/>
      <c r="CUU463" s="19"/>
      <c r="CUV463" s="19"/>
      <c r="CUW463" s="19"/>
      <c r="CUX463" s="19"/>
      <c r="CUY463" s="19"/>
      <c r="CUZ463" s="19"/>
      <c r="CVA463" s="19"/>
      <c r="CVB463" s="19"/>
      <c r="CVC463" s="19"/>
      <c r="CVD463" s="19"/>
      <c r="CVE463" s="19"/>
      <c r="CVF463" s="19"/>
      <c r="CVG463" s="19"/>
      <c r="CVH463" s="19"/>
      <c r="CVI463" s="19"/>
      <c r="CVJ463" s="19"/>
      <c r="CVK463" s="19"/>
      <c r="CVL463" s="19"/>
      <c r="CVM463" s="19"/>
      <c r="CVN463" s="19"/>
      <c r="CVO463" s="19"/>
      <c r="CVP463" s="19"/>
      <c r="CVQ463" s="19"/>
      <c r="CVR463" s="19"/>
      <c r="CVS463" s="19"/>
      <c r="CVT463" s="19"/>
      <c r="CVU463" s="19"/>
      <c r="CVV463" s="19"/>
      <c r="CVW463" s="19"/>
      <c r="CVX463" s="19"/>
      <c r="CVY463" s="19"/>
      <c r="CVZ463" s="19"/>
      <c r="CWA463" s="19"/>
      <c r="CWB463" s="19"/>
      <c r="CWC463" s="19"/>
      <c r="CWD463" s="19"/>
      <c r="CWE463" s="19"/>
      <c r="CWF463" s="19"/>
      <c r="CWG463" s="19"/>
      <c r="CWH463" s="19"/>
      <c r="CWI463" s="19"/>
      <c r="CWJ463" s="19"/>
      <c r="CWK463" s="19"/>
      <c r="CWL463" s="19"/>
      <c r="CWM463" s="19"/>
      <c r="CWN463" s="19"/>
      <c r="CWO463" s="19"/>
      <c r="CWP463" s="19"/>
      <c r="CWQ463" s="19"/>
      <c r="CWR463" s="19"/>
      <c r="CWS463" s="19"/>
      <c r="CWT463" s="19"/>
      <c r="CWU463" s="19"/>
      <c r="CWV463" s="19"/>
      <c r="CWW463" s="19"/>
      <c r="CWX463" s="19"/>
      <c r="CWY463" s="19"/>
      <c r="CWZ463" s="19"/>
      <c r="CXA463" s="19"/>
      <c r="CXB463" s="19"/>
      <c r="CXC463" s="19"/>
      <c r="CXD463" s="19"/>
      <c r="CXE463" s="19"/>
      <c r="CXF463" s="19"/>
      <c r="CXG463" s="19"/>
      <c r="CXH463" s="19"/>
      <c r="CXI463" s="19"/>
      <c r="CXJ463" s="19"/>
      <c r="CXK463" s="19"/>
      <c r="CXL463" s="19"/>
      <c r="CXM463" s="19"/>
      <c r="CXN463" s="19"/>
      <c r="CXO463" s="19"/>
      <c r="CXP463" s="19"/>
      <c r="CXQ463" s="19"/>
      <c r="CXR463" s="19"/>
      <c r="CXS463" s="19"/>
      <c r="CXT463" s="19"/>
      <c r="CXU463" s="19"/>
      <c r="CXV463" s="19"/>
      <c r="CXW463" s="19"/>
      <c r="CXX463" s="19"/>
      <c r="CXY463" s="19"/>
      <c r="CXZ463" s="19"/>
      <c r="CYA463" s="19"/>
      <c r="CYB463" s="19"/>
      <c r="CYC463" s="19"/>
      <c r="CYD463" s="19"/>
      <c r="CYE463" s="19"/>
      <c r="CYF463" s="19"/>
      <c r="CYG463" s="19"/>
      <c r="CYH463" s="19"/>
      <c r="CYI463" s="19"/>
      <c r="CYJ463" s="19"/>
      <c r="CYK463" s="19"/>
      <c r="CYL463" s="19"/>
      <c r="CYM463" s="19"/>
      <c r="CYN463" s="19"/>
      <c r="CYO463" s="19"/>
      <c r="CYP463" s="19"/>
      <c r="CYQ463" s="19"/>
      <c r="CYR463" s="19"/>
      <c r="CYS463" s="19"/>
      <c r="CYT463" s="19"/>
      <c r="CYU463" s="19"/>
      <c r="CYV463" s="19"/>
      <c r="CYW463" s="19"/>
      <c r="CYX463" s="19"/>
      <c r="CYY463" s="19"/>
      <c r="CYZ463" s="19"/>
      <c r="CZA463" s="19"/>
      <c r="CZB463" s="19"/>
      <c r="CZC463" s="19"/>
      <c r="CZD463" s="19"/>
      <c r="CZE463" s="19"/>
      <c r="CZF463" s="19"/>
      <c r="CZG463" s="19"/>
      <c r="CZH463" s="19"/>
      <c r="CZI463" s="19"/>
      <c r="CZJ463" s="19"/>
      <c r="CZK463" s="19"/>
      <c r="CZL463" s="19"/>
      <c r="CZM463" s="19"/>
      <c r="CZN463" s="19"/>
      <c r="CZO463" s="19"/>
      <c r="CZP463" s="19"/>
      <c r="CZQ463" s="19"/>
      <c r="CZR463" s="19"/>
      <c r="CZS463" s="19"/>
      <c r="CZT463" s="19"/>
      <c r="CZU463" s="19"/>
      <c r="CZV463" s="19"/>
      <c r="CZW463" s="19"/>
      <c r="CZX463" s="19"/>
      <c r="CZY463" s="19"/>
      <c r="CZZ463" s="19"/>
      <c r="DAA463" s="19"/>
      <c r="DAB463" s="19"/>
      <c r="DAC463" s="19"/>
      <c r="DAD463" s="19"/>
      <c r="DAE463" s="19"/>
      <c r="DAF463" s="19"/>
      <c r="DAG463" s="19"/>
      <c r="DAH463" s="19"/>
      <c r="DAI463" s="19"/>
      <c r="DAJ463" s="19"/>
      <c r="DAK463" s="19"/>
      <c r="DAL463" s="19"/>
      <c r="DAM463" s="19"/>
      <c r="DAN463" s="19"/>
      <c r="DAO463" s="19"/>
      <c r="DAP463" s="19"/>
      <c r="DAQ463" s="19"/>
      <c r="DAR463" s="19"/>
      <c r="DAS463" s="19"/>
      <c r="DAT463" s="19"/>
      <c r="DAU463" s="19"/>
      <c r="DAV463" s="19"/>
      <c r="DAW463" s="19"/>
      <c r="DAX463" s="19"/>
      <c r="DAY463" s="19"/>
      <c r="DAZ463" s="19"/>
      <c r="DBA463" s="19"/>
      <c r="DBB463" s="19"/>
      <c r="DBC463" s="19"/>
      <c r="DBD463" s="19"/>
      <c r="DBE463" s="19"/>
      <c r="DBF463" s="19"/>
      <c r="DBG463" s="19"/>
      <c r="DBH463" s="19"/>
      <c r="DBI463" s="19"/>
      <c r="DBJ463" s="19"/>
      <c r="DBK463" s="19"/>
      <c r="DBL463" s="19"/>
      <c r="DBM463" s="19"/>
      <c r="DBN463" s="19"/>
      <c r="DBO463" s="19"/>
      <c r="DBP463" s="19"/>
      <c r="DBQ463" s="19"/>
      <c r="DBR463" s="19"/>
      <c r="DBS463" s="19"/>
      <c r="DBT463" s="19"/>
      <c r="DBU463" s="19"/>
      <c r="DBV463" s="19"/>
      <c r="DBW463" s="19"/>
      <c r="DBX463" s="19"/>
      <c r="DBY463" s="19"/>
      <c r="DBZ463" s="19"/>
      <c r="DCA463" s="19"/>
      <c r="DCB463" s="19"/>
      <c r="DCC463" s="19"/>
      <c r="DCD463" s="19"/>
      <c r="DCE463" s="19"/>
      <c r="DCF463" s="19"/>
      <c r="DCG463" s="19"/>
      <c r="DCH463" s="19"/>
      <c r="DCI463" s="19"/>
      <c r="DCJ463" s="19"/>
      <c r="DCK463" s="19"/>
      <c r="DCL463" s="19"/>
      <c r="DCM463" s="19"/>
      <c r="DCN463" s="19"/>
      <c r="DCO463" s="19"/>
      <c r="DCP463" s="19"/>
      <c r="DCQ463" s="19"/>
      <c r="DCR463" s="19"/>
      <c r="DCS463" s="19"/>
      <c r="DCT463" s="19"/>
      <c r="DCU463" s="19"/>
      <c r="DCV463" s="19"/>
      <c r="DCW463" s="19"/>
      <c r="DCX463" s="19"/>
      <c r="DCY463" s="19"/>
      <c r="DCZ463" s="19"/>
      <c r="DDA463" s="19"/>
      <c r="DDB463" s="19"/>
      <c r="DDC463" s="19"/>
      <c r="DDD463" s="19"/>
      <c r="DDE463" s="19"/>
      <c r="DDF463" s="19"/>
      <c r="DDG463" s="19"/>
      <c r="DDH463" s="19"/>
      <c r="DDI463" s="19"/>
      <c r="DDJ463" s="19"/>
      <c r="DDK463" s="19"/>
      <c r="DDL463" s="19"/>
      <c r="DDM463" s="19"/>
      <c r="DDN463" s="19"/>
      <c r="DDO463" s="19"/>
      <c r="DDP463" s="19"/>
      <c r="DDQ463" s="19"/>
      <c r="DDR463" s="19"/>
      <c r="DDS463" s="19"/>
      <c r="DDT463" s="19"/>
      <c r="DDU463" s="19"/>
      <c r="DDV463" s="19"/>
      <c r="DDW463" s="19"/>
      <c r="DDX463" s="19"/>
      <c r="DDY463" s="19"/>
      <c r="DDZ463" s="19"/>
      <c r="DEA463" s="19"/>
      <c r="DEB463" s="19"/>
      <c r="DEC463" s="19"/>
      <c r="DED463" s="19"/>
      <c r="DEE463" s="19"/>
      <c r="DEF463" s="19"/>
      <c r="DEG463" s="19"/>
      <c r="DEH463" s="19"/>
      <c r="DEI463" s="19"/>
      <c r="DEJ463" s="19"/>
      <c r="DEK463" s="19"/>
      <c r="DEL463" s="19"/>
      <c r="DEM463" s="19"/>
      <c r="DEN463" s="19"/>
      <c r="DEO463" s="19"/>
      <c r="DEP463" s="19"/>
      <c r="DEQ463" s="19"/>
      <c r="DER463" s="19"/>
      <c r="DES463" s="19"/>
      <c r="DET463" s="19"/>
      <c r="DEU463" s="19"/>
      <c r="DEV463" s="19"/>
      <c r="DEW463" s="19"/>
      <c r="DEX463" s="19"/>
      <c r="DEY463" s="19"/>
      <c r="DEZ463" s="19"/>
      <c r="DFA463" s="19"/>
      <c r="DFB463" s="19"/>
      <c r="DFC463" s="19"/>
      <c r="DFD463" s="19"/>
      <c r="DFE463" s="19"/>
      <c r="DFF463" s="19"/>
      <c r="DFG463" s="19"/>
      <c r="DFH463" s="19"/>
      <c r="DFI463" s="19"/>
      <c r="DFJ463" s="19"/>
      <c r="DFK463" s="19"/>
      <c r="DFL463" s="19"/>
      <c r="DFM463" s="19"/>
      <c r="DFN463" s="19"/>
      <c r="DFO463" s="19"/>
      <c r="DFP463" s="19"/>
      <c r="DFQ463" s="19"/>
      <c r="DFR463" s="19"/>
      <c r="DFS463" s="19"/>
      <c r="DFT463" s="19"/>
      <c r="DFU463" s="19"/>
      <c r="DFV463" s="19"/>
      <c r="DFW463" s="19"/>
      <c r="DFX463" s="19"/>
      <c r="DFY463" s="19"/>
      <c r="DFZ463" s="19"/>
      <c r="DGA463" s="19"/>
      <c r="DGB463" s="19"/>
      <c r="DGC463" s="19"/>
      <c r="DGD463" s="19"/>
      <c r="DGE463" s="19"/>
      <c r="DGF463" s="19"/>
      <c r="DGG463" s="19"/>
      <c r="DGH463" s="19"/>
      <c r="DGI463" s="19"/>
      <c r="DGJ463" s="19"/>
      <c r="DGK463" s="19"/>
      <c r="DGL463" s="19"/>
      <c r="DGM463" s="19"/>
      <c r="DGN463" s="19"/>
      <c r="DGO463" s="19"/>
      <c r="DGP463" s="19"/>
      <c r="DGQ463" s="19"/>
      <c r="DGR463" s="19"/>
      <c r="DGS463" s="19"/>
      <c r="DGT463" s="19"/>
      <c r="DGU463" s="19"/>
      <c r="DGV463" s="19"/>
      <c r="DGW463" s="19"/>
      <c r="DGX463" s="19"/>
      <c r="DGY463" s="19"/>
      <c r="DGZ463" s="19"/>
      <c r="DHA463" s="19"/>
      <c r="DHB463" s="19"/>
      <c r="DHC463" s="19"/>
      <c r="DHD463" s="19"/>
      <c r="DHE463" s="19"/>
      <c r="DHF463" s="19"/>
      <c r="DHG463" s="19"/>
      <c r="DHH463" s="19"/>
      <c r="DHI463" s="19"/>
      <c r="DHJ463" s="19"/>
      <c r="DHK463" s="19"/>
      <c r="DHL463" s="19"/>
      <c r="DHM463" s="19"/>
      <c r="DHN463" s="19"/>
      <c r="DHO463" s="19"/>
      <c r="DHP463" s="19"/>
      <c r="DHQ463" s="19"/>
      <c r="DHR463" s="19"/>
      <c r="DHS463" s="19"/>
      <c r="DHT463" s="19"/>
      <c r="DHU463" s="19"/>
      <c r="DHV463" s="19"/>
      <c r="DHW463" s="19"/>
      <c r="DHX463" s="19"/>
      <c r="DHY463" s="19"/>
      <c r="DHZ463" s="19"/>
      <c r="DIA463" s="19"/>
      <c r="DIB463" s="19"/>
      <c r="DIC463" s="19"/>
      <c r="DID463" s="19"/>
      <c r="DIE463" s="19"/>
      <c r="DIF463" s="19"/>
      <c r="DIG463" s="19"/>
      <c r="DIH463" s="19"/>
      <c r="DII463" s="19"/>
      <c r="DIJ463" s="19"/>
      <c r="DIK463" s="19"/>
      <c r="DIL463" s="19"/>
      <c r="DIM463" s="19"/>
      <c r="DIN463" s="19"/>
      <c r="DIO463" s="19"/>
      <c r="DIP463" s="19"/>
      <c r="DIQ463" s="19"/>
      <c r="DIR463" s="19"/>
      <c r="DIS463" s="19"/>
      <c r="DIT463" s="19"/>
      <c r="DIU463" s="19"/>
      <c r="DIV463" s="19"/>
      <c r="DIW463" s="19"/>
      <c r="DIX463" s="19"/>
      <c r="DIY463" s="19"/>
      <c r="DIZ463" s="19"/>
      <c r="DJA463" s="19"/>
      <c r="DJB463" s="19"/>
      <c r="DJC463" s="19"/>
      <c r="DJD463" s="19"/>
      <c r="DJE463" s="19"/>
      <c r="DJF463" s="19"/>
      <c r="DJG463" s="19"/>
      <c r="DJH463" s="19"/>
      <c r="DJI463" s="19"/>
      <c r="DJJ463" s="19"/>
      <c r="DJK463" s="19"/>
      <c r="DJL463" s="19"/>
      <c r="DJM463" s="19"/>
      <c r="DJN463" s="19"/>
      <c r="DJO463" s="19"/>
      <c r="DJP463" s="19"/>
      <c r="DJQ463" s="19"/>
      <c r="DJR463" s="19"/>
      <c r="DJS463" s="19"/>
      <c r="DJT463" s="19"/>
      <c r="DJU463" s="19"/>
      <c r="DJV463" s="19"/>
      <c r="DJW463" s="19"/>
      <c r="DJX463" s="19"/>
      <c r="DJY463" s="19"/>
      <c r="DJZ463" s="19"/>
      <c r="DKA463" s="19"/>
      <c r="DKB463" s="19"/>
      <c r="DKC463" s="19"/>
      <c r="DKD463" s="19"/>
      <c r="DKE463" s="19"/>
      <c r="DKF463" s="19"/>
      <c r="DKG463" s="19"/>
      <c r="DKH463" s="19"/>
      <c r="DKI463" s="19"/>
      <c r="DKJ463" s="19"/>
      <c r="DKK463" s="19"/>
      <c r="DKL463" s="19"/>
      <c r="DKM463" s="19"/>
      <c r="DKN463" s="19"/>
      <c r="DKO463" s="19"/>
      <c r="DKP463" s="19"/>
      <c r="DKQ463" s="19"/>
      <c r="DKR463" s="19"/>
      <c r="DKS463" s="19"/>
      <c r="DKT463" s="19"/>
      <c r="DKU463" s="19"/>
      <c r="DKV463" s="19"/>
      <c r="DKW463" s="19"/>
      <c r="DKX463" s="19"/>
      <c r="DKY463" s="19"/>
      <c r="DKZ463" s="19"/>
      <c r="DLA463" s="19"/>
      <c r="DLB463" s="19"/>
      <c r="DLC463" s="19"/>
      <c r="DLD463" s="19"/>
      <c r="DLE463" s="19"/>
      <c r="DLF463" s="19"/>
      <c r="DLG463" s="19"/>
      <c r="DLH463" s="19"/>
      <c r="DLI463" s="19"/>
      <c r="DLJ463" s="19"/>
      <c r="DLK463" s="19"/>
      <c r="DLL463" s="19"/>
      <c r="DLM463" s="19"/>
      <c r="DLN463" s="19"/>
      <c r="DLO463" s="19"/>
      <c r="DLP463" s="19"/>
      <c r="DLQ463" s="19"/>
      <c r="DLR463" s="19"/>
      <c r="DLS463" s="19"/>
      <c r="DLT463" s="19"/>
      <c r="DLU463" s="19"/>
      <c r="DLV463" s="19"/>
      <c r="DLW463" s="19"/>
      <c r="DLX463" s="19"/>
      <c r="DLY463" s="19"/>
      <c r="DLZ463" s="19"/>
      <c r="DMA463" s="19"/>
      <c r="DMB463" s="19"/>
      <c r="DMC463" s="19"/>
      <c r="DMD463" s="19"/>
      <c r="DME463" s="19"/>
      <c r="DMF463" s="19"/>
      <c r="DMG463" s="19"/>
      <c r="DMH463" s="19"/>
      <c r="DMI463" s="19"/>
      <c r="DMJ463" s="19"/>
      <c r="DMK463" s="19"/>
      <c r="DML463" s="19"/>
      <c r="DMM463" s="19"/>
      <c r="DMN463" s="19"/>
      <c r="DMO463" s="19"/>
      <c r="DMP463" s="19"/>
      <c r="DMQ463" s="19"/>
      <c r="DMR463" s="19"/>
      <c r="DMS463" s="19"/>
      <c r="DMT463" s="19"/>
      <c r="DMU463" s="19"/>
      <c r="DMV463" s="19"/>
      <c r="DMW463" s="19"/>
      <c r="DMX463" s="19"/>
      <c r="DMY463" s="19"/>
      <c r="DMZ463" s="19"/>
      <c r="DNA463" s="19"/>
      <c r="DNB463" s="19"/>
      <c r="DNC463" s="19"/>
      <c r="DND463" s="19"/>
      <c r="DNE463" s="19"/>
      <c r="DNF463" s="19"/>
      <c r="DNG463" s="19"/>
      <c r="DNH463" s="19"/>
      <c r="DNI463" s="19"/>
      <c r="DNJ463" s="19"/>
      <c r="DNK463" s="19"/>
      <c r="DNL463" s="19"/>
      <c r="DNM463" s="19"/>
      <c r="DNN463" s="19"/>
      <c r="DNO463" s="19"/>
      <c r="DNP463" s="19"/>
      <c r="DNQ463" s="19"/>
      <c r="DNR463" s="19"/>
      <c r="DNS463" s="19"/>
      <c r="DNT463" s="19"/>
      <c r="DNU463" s="19"/>
      <c r="DNV463" s="19"/>
      <c r="DNW463" s="19"/>
      <c r="DNX463" s="19"/>
      <c r="DNY463" s="19"/>
      <c r="DNZ463" s="19"/>
      <c r="DOA463" s="19"/>
      <c r="DOB463" s="19"/>
      <c r="DOC463" s="19"/>
      <c r="DOD463" s="19"/>
      <c r="DOE463" s="19"/>
      <c r="DOF463" s="19"/>
      <c r="DOG463" s="19"/>
      <c r="DOH463" s="19"/>
      <c r="DOI463" s="19"/>
      <c r="DOJ463" s="19"/>
      <c r="DOK463" s="19"/>
      <c r="DOL463" s="19"/>
      <c r="DOM463" s="19"/>
      <c r="DON463" s="19"/>
      <c r="DOO463" s="19"/>
      <c r="DOP463" s="19"/>
      <c r="DOQ463" s="19"/>
      <c r="DOR463" s="19"/>
      <c r="DOS463" s="19"/>
      <c r="DOT463" s="19"/>
      <c r="DOU463" s="19"/>
      <c r="DOV463" s="19"/>
      <c r="DOW463" s="19"/>
      <c r="DOX463" s="19"/>
      <c r="DOY463" s="19"/>
      <c r="DOZ463" s="19"/>
      <c r="DPA463" s="19"/>
      <c r="DPB463" s="19"/>
      <c r="DPC463" s="19"/>
      <c r="DPD463" s="19"/>
      <c r="DPE463" s="19"/>
      <c r="DPF463" s="19"/>
      <c r="DPG463" s="19"/>
      <c r="DPH463" s="19"/>
      <c r="DPI463" s="19"/>
      <c r="DPJ463" s="19"/>
      <c r="DPK463" s="19"/>
      <c r="DPL463" s="19"/>
      <c r="DPM463" s="19"/>
      <c r="DPN463" s="19"/>
      <c r="DPO463" s="19"/>
      <c r="DPP463" s="19"/>
      <c r="DPQ463" s="19"/>
      <c r="DPR463" s="19"/>
      <c r="DPS463" s="19"/>
      <c r="DPT463" s="19"/>
      <c r="DPU463" s="19"/>
      <c r="DPV463" s="19"/>
      <c r="DPW463" s="19"/>
      <c r="DPX463" s="19"/>
      <c r="DPY463" s="19"/>
      <c r="DPZ463" s="19"/>
      <c r="DQA463" s="19"/>
      <c r="DQB463" s="19"/>
      <c r="DQC463" s="19"/>
      <c r="DQD463" s="19"/>
      <c r="DQE463" s="19"/>
      <c r="DQF463" s="19"/>
      <c r="DQG463" s="19"/>
      <c r="DQH463" s="19"/>
      <c r="DQI463" s="19"/>
      <c r="DQJ463" s="19"/>
      <c r="DQK463" s="19"/>
      <c r="DQL463" s="19"/>
      <c r="DQM463" s="19"/>
      <c r="DQN463" s="19"/>
      <c r="DQO463" s="19"/>
      <c r="DQP463" s="19"/>
      <c r="DQQ463" s="19"/>
      <c r="DQR463" s="19"/>
      <c r="DQS463" s="19"/>
      <c r="DQT463" s="19"/>
      <c r="DQU463" s="19"/>
      <c r="DQV463" s="19"/>
      <c r="DQW463" s="19"/>
      <c r="DQX463" s="19"/>
      <c r="DQY463" s="19"/>
      <c r="DQZ463" s="19"/>
      <c r="DRA463" s="19"/>
      <c r="DRB463" s="19"/>
      <c r="DRC463" s="19"/>
      <c r="DRD463" s="19"/>
      <c r="DRE463" s="19"/>
      <c r="DRF463" s="19"/>
      <c r="DRG463" s="19"/>
      <c r="DRH463" s="19"/>
      <c r="DRI463" s="19"/>
      <c r="DRJ463" s="19"/>
      <c r="DRK463" s="19"/>
      <c r="DRL463" s="19"/>
      <c r="DRM463" s="19"/>
      <c r="DRN463" s="19"/>
      <c r="DRO463" s="19"/>
      <c r="DRP463" s="19"/>
      <c r="DRQ463" s="19"/>
      <c r="DRR463" s="19"/>
      <c r="DRS463" s="19"/>
      <c r="DRT463" s="19"/>
      <c r="DRU463" s="19"/>
      <c r="DRV463" s="19"/>
      <c r="DRW463" s="19"/>
      <c r="DRX463" s="19"/>
      <c r="DRY463" s="19"/>
      <c r="DRZ463" s="19"/>
      <c r="DSA463" s="19"/>
      <c r="DSB463" s="19"/>
      <c r="DSC463" s="19"/>
      <c r="DSD463" s="19"/>
      <c r="DSE463" s="19"/>
      <c r="DSF463" s="19"/>
      <c r="DSG463" s="19"/>
      <c r="DSH463" s="19"/>
      <c r="DSI463" s="19"/>
      <c r="DSJ463" s="19"/>
      <c r="DSK463" s="19"/>
      <c r="DSL463" s="19"/>
      <c r="DSM463" s="19"/>
      <c r="DSN463" s="19"/>
      <c r="DSO463" s="19"/>
      <c r="DSP463" s="19"/>
      <c r="DSQ463" s="19"/>
      <c r="DSR463" s="19"/>
      <c r="DSS463" s="19"/>
      <c r="DST463" s="19"/>
      <c r="DSU463" s="19"/>
      <c r="DSV463" s="19"/>
      <c r="DSW463" s="19"/>
      <c r="DSX463" s="19"/>
      <c r="DSY463" s="19"/>
      <c r="DSZ463" s="19"/>
      <c r="DTA463" s="19"/>
      <c r="DTB463" s="19"/>
      <c r="DTC463" s="19"/>
      <c r="DTD463" s="19"/>
      <c r="DTE463" s="19"/>
      <c r="DTF463" s="19"/>
      <c r="DTG463" s="19"/>
      <c r="DTH463" s="19"/>
      <c r="DTI463" s="19"/>
      <c r="DTJ463" s="19"/>
      <c r="DTK463" s="19"/>
      <c r="DTL463" s="19"/>
      <c r="DTM463" s="19"/>
      <c r="DTN463" s="19"/>
      <c r="DTO463" s="19"/>
      <c r="DTP463" s="19"/>
      <c r="DTQ463" s="19"/>
      <c r="DTR463" s="19"/>
      <c r="DTS463" s="19"/>
      <c r="DTT463" s="19"/>
      <c r="DTU463" s="19"/>
      <c r="DTV463" s="19"/>
      <c r="DTW463" s="19"/>
      <c r="DTX463" s="19"/>
      <c r="DTY463" s="19"/>
      <c r="DTZ463" s="19"/>
      <c r="DUA463" s="19"/>
      <c r="DUB463" s="19"/>
      <c r="DUC463" s="19"/>
      <c r="DUD463" s="19"/>
      <c r="DUE463" s="19"/>
      <c r="DUF463" s="19"/>
      <c r="DUG463" s="19"/>
      <c r="DUH463" s="19"/>
      <c r="DUI463" s="19"/>
      <c r="DUJ463" s="19"/>
      <c r="DUK463" s="19"/>
      <c r="DUL463" s="19"/>
      <c r="DUM463" s="19"/>
      <c r="DUN463" s="19"/>
      <c r="DUO463" s="19"/>
      <c r="DUP463" s="19"/>
      <c r="DUQ463" s="19"/>
      <c r="DUR463" s="19"/>
      <c r="DUS463" s="19"/>
      <c r="DUT463" s="19"/>
      <c r="DUU463" s="19"/>
      <c r="DUV463" s="19"/>
      <c r="DUW463" s="19"/>
      <c r="DUX463" s="19"/>
      <c r="DUY463" s="19"/>
      <c r="DUZ463" s="19"/>
      <c r="DVA463" s="19"/>
      <c r="DVB463" s="19"/>
      <c r="DVC463" s="19"/>
      <c r="DVD463" s="19"/>
      <c r="DVE463" s="19"/>
      <c r="DVF463" s="19"/>
      <c r="DVG463" s="19"/>
      <c r="DVH463" s="19"/>
      <c r="DVI463" s="19"/>
      <c r="DVJ463" s="19"/>
      <c r="DVK463" s="19"/>
      <c r="DVL463" s="19"/>
      <c r="DVM463" s="19"/>
      <c r="DVN463" s="19"/>
      <c r="DVO463" s="19"/>
      <c r="DVP463" s="19"/>
      <c r="DVQ463" s="19"/>
      <c r="DVR463" s="19"/>
      <c r="DVS463" s="19"/>
      <c r="DVT463" s="19"/>
      <c r="DVU463" s="19"/>
      <c r="DVV463" s="19"/>
      <c r="DVW463" s="19"/>
      <c r="DVX463" s="19"/>
      <c r="DVY463" s="19"/>
      <c r="DVZ463" s="19"/>
      <c r="DWA463" s="19"/>
      <c r="DWB463" s="19"/>
      <c r="DWC463" s="19"/>
      <c r="DWD463" s="19"/>
      <c r="DWE463" s="19"/>
      <c r="DWF463" s="19"/>
      <c r="DWG463" s="19"/>
      <c r="DWH463" s="19"/>
      <c r="DWI463" s="19"/>
      <c r="DWJ463" s="19"/>
      <c r="DWK463" s="19"/>
      <c r="DWL463" s="19"/>
      <c r="DWM463" s="19"/>
      <c r="DWN463" s="19"/>
      <c r="DWO463" s="19"/>
      <c r="DWP463" s="19"/>
      <c r="DWQ463" s="19"/>
      <c r="DWR463" s="19"/>
      <c r="DWS463" s="19"/>
      <c r="DWT463" s="19"/>
      <c r="DWU463" s="19"/>
      <c r="DWV463" s="19"/>
      <c r="DWW463" s="19"/>
      <c r="DWX463" s="19"/>
      <c r="DWY463" s="19"/>
      <c r="DWZ463" s="19"/>
      <c r="DXA463" s="19"/>
      <c r="DXB463" s="19"/>
      <c r="DXC463" s="19"/>
      <c r="DXD463" s="19"/>
      <c r="DXE463" s="19"/>
      <c r="DXF463" s="19"/>
      <c r="DXG463" s="19"/>
      <c r="DXH463" s="19"/>
      <c r="DXI463" s="19"/>
      <c r="DXJ463" s="19"/>
      <c r="DXK463" s="19"/>
      <c r="DXL463" s="19"/>
      <c r="DXM463" s="19"/>
      <c r="DXN463" s="19"/>
      <c r="DXO463" s="19"/>
      <c r="DXP463" s="19"/>
      <c r="DXQ463" s="19"/>
      <c r="DXR463" s="19"/>
      <c r="DXS463" s="19"/>
      <c r="DXT463" s="19"/>
      <c r="DXU463" s="19"/>
      <c r="DXV463" s="19"/>
      <c r="DXW463" s="19"/>
      <c r="DXX463" s="19"/>
      <c r="DXY463" s="19"/>
      <c r="DXZ463" s="19"/>
      <c r="DYA463" s="19"/>
      <c r="DYB463" s="19"/>
      <c r="DYC463" s="19"/>
      <c r="DYD463" s="19"/>
      <c r="DYE463" s="19"/>
      <c r="DYF463" s="19"/>
      <c r="DYG463" s="19"/>
      <c r="DYH463" s="19"/>
      <c r="DYI463" s="19"/>
      <c r="DYJ463" s="19"/>
      <c r="DYK463" s="19"/>
      <c r="DYL463" s="19"/>
      <c r="DYM463" s="19"/>
      <c r="DYN463" s="19"/>
      <c r="DYO463" s="19"/>
      <c r="DYP463" s="19"/>
      <c r="DYQ463" s="19"/>
      <c r="DYR463" s="19"/>
      <c r="DYS463" s="19"/>
      <c r="DYT463" s="19"/>
      <c r="DYU463" s="19"/>
      <c r="DYV463" s="19"/>
      <c r="DYW463" s="19"/>
      <c r="DYX463" s="19"/>
      <c r="DYY463" s="19"/>
      <c r="DYZ463" s="19"/>
      <c r="DZA463" s="19"/>
      <c r="DZB463" s="19"/>
      <c r="DZC463" s="19"/>
      <c r="DZD463" s="19"/>
      <c r="DZE463" s="19"/>
      <c r="DZF463" s="19"/>
      <c r="DZG463" s="19"/>
      <c r="DZH463" s="19"/>
      <c r="DZI463" s="19"/>
      <c r="DZJ463" s="19"/>
      <c r="DZK463" s="19"/>
      <c r="DZL463" s="19"/>
      <c r="DZM463" s="19"/>
      <c r="DZN463" s="19"/>
      <c r="DZO463" s="19"/>
      <c r="DZP463" s="19"/>
      <c r="DZQ463" s="19"/>
      <c r="DZR463" s="19"/>
      <c r="DZS463" s="19"/>
      <c r="DZT463" s="19"/>
      <c r="DZU463" s="19"/>
      <c r="DZV463" s="19"/>
      <c r="DZW463" s="19"/>
      <c r="DZX463" s="19"/>
      <c r="DZY463" s="19"/>
      <c r="DZZ463" s="19"/>
      <c r="EAA463" s="19"/>
      <c r="EAB463" s="19"/>
      <c r="EAC463" s="19"/>
      <c r="EAD463" s="19"/>
      <c r="EAE463" s="19"/>
      <c r="EAF463" s="19"/>
      <c r="EAG463" s="19"/>
      <c r="EAH463" s="19"/>
      <c r="EAI463" s="19"/>
      <c r="EAJ463" s="19"/>
      <c r="EAK463" s="19"/>
      <c r="EAL463" s="19"/>
      <c r="EAM463" s="19"/>
      <c r="EAN463" s="19"/>
      <c r="EAO463" s="19"/>
      <c r="EAP463" s="19"/>
      <c r="EAQ463" s="19"/>
      <c r="EAR463" s="19"/>
      <c r="EAS463" s="19"/>
      <c r="EAT463" s="19"/>
      <c r="EAU463" s="19"/>
      <c r="EAV463" s="19"/>
      <c r="EAW463" s="19"/>
      <c r="EAX463" s="19"/>
      <c r="EAY463" s="19"/>
      <c r="EAZ463" s="19"/>
      <c r="EBA463" s="19"/>
      <c r="EBB463" s="19"/>
      <c r="EBC463" s="19"/>
      <c r="EBD463" s="19"/>
      <c r="EBE463" s="19"/>
      <c r="EBF463" s="19"/>
      <c r="EBG463" s="19"/>
      <c r="EBH463" s="19"/>
      <c r="EBI463" s="19"/>
      <c r="EBJ463" s="19"/>
      <c r="EBK463" s="19"/>
      <c r="EBL463" s="19"/>
      <c r="EBM463" s="19"/>
      <c r="EBN463" s="19"/>
      <c r="EBO463" s="19"/>
      <c r="EBP463" s="19"/>
      <c r="EBQ463" s="19"/>
      <c r="EBR463" s="19"/>
      <c r="EBS463" s="19"/>
      <c r="EBT463" s="19"/>
      <c r="EBU463" s="19"/>
      <c r="EBV463" s="19"/>
      <c r="EBW463" s="19"/>
      <c r="EBX463" s="19"/>
      <c r="EBY463" s="19"/>
      <c r="EBZ463" s="19"/>
      <c r="ECA463" s="19"/>
      <c r="ECB463" s="19"/>
      <c r="ECC463" s="19"/>
      <c r="ECD463" s="19"/>
      <c r="ECE463" s="19"/>
      <c r="ECF463" s="19"/>
      <c r="ECG463" s="19"/>
      <c r="ECH463" s="19"/>
      <c r="ECI463" s="19"/>
      <c r="ECJ463" s="19"/>
      <c r="ECK463" s="19"/>
      <c r="ECL463" s="19"/>
      <c r="ECM463" s="19"/>
      <c r="ECN463" s="19"/>
      <c r="ECO463" s="19"/>
      <c r="ECP463" s="19"/>
      <c r="ECQ463" s="19"/>
      <c r="ECR463" s="19"/>
      <c r="ECS463" s="19"/>
      <c r="ECT463" s="19"/>
      <c r="ECU463" s="19"/>
      <c r="ECV463" s="19"/>
      <c r="ECW463" s="19"/>
      <c r="ECX463" s="19"/>
      <c r="ECY463" s="19"/>
      <c r="ECZ463" s="19"/>
      <c r="EDA463" s="19"/>
      <c r="EDB463" s="19"/>
      <c r="EDC463" s="19"/>
      <c r="EDD463" s="19"/>
      <c r="EDE463" s="19"/>
      <c r="EDF463" s="19"/>
      <c r="EDG463" s="19"/>
      <c r="EDH463" s="19"/>
      <c r="EDI463" s="19"/>
      <c r="EDJ463" s="19"/>
      <c r="EDK463" s="19"/>
      <c r="EDL463" s="19"/>
      <c r="EDM463" s="19"/>
      <c r="EDN463" s="19"/>
      <c r="EDO463" s="19"/>
      <c r="EDP463" s="19"/>
      <c r="EDQ463" s="19"/>
      <c r="EDR463" s="19"/>
      <c r="EDS463" s="19"/>
      <c r="EDT463" s="19"/>
      <c r="EDU463" s="19"/>
      <c r="EDV463" s="19"/>
      <c r="EDW463" s="19"/>
      <c r="EDX463" s="19"/>
      <c r="EDY463" s="19"/>
      <c r="EDZ463" s="19"/>
      <c r="EEA463" s="19"/>
      <c r="EEB463" s="19"/>
      <c r="EEC463" s="19"/>
      <c r="EED463" s="19"/>
      <c r="EEE463" s="19"/>
      <c r="EEF463" s="19"/>
      <c r="EEG463" s="19"/>
      <c r="EEH463" s="19"/>
      <c r="EEI463" s="19"/>
      <c r="EEJ463" s="19"/>
      <c r="EEK463" s="19"/>
      <c r="EEL463" s="19"/>
      <c r="EEM463" s="19"/>
      <c r="EEN463" s="19"/>
      <c r="EEO463" s="19"/>
      <c r="EEP463" s="19"/>
      <c r="EEQ463" s="19"/>
      <c r="EER463" s="19"/>
      <c r="EES463" s="19"/>
      <c r="EET463" s="19"/>
      <c r="EEU463" s="19"/>
      <c r="EEV463" s="19"/>
      <c r="EEW463" s="19"/>
      <c r="EEX463" s="19"/>
      <c r="EEY463" s="19"/>
      <c r="EEZ463" s="19"/>
      <c r="EFA463" s="19"/>
      <c r="EFB463" s="19"/>
      <c r="EFC463" s="19"/>
      <c r="EFD463" s="19"/>
      <c r="EFE463" s="19"/>
      <c r="EFF463" s="19"/>
      <c r="EFG463" s="19"/>
      <c r="EFH463" s="19"/>
      <c r="EFI463" s="19"/>
      <c r="EFJ463" s="19"/>
      <c r="EFK463" s="19"/>
      <c r="EFL463" s="19"/>
      <c r="EFM463" s="19"/>
      <c r="EFN463" s="19"/>
      <c r="EFO463" s="19"/>
      <c r="EFP463" s="19"/>
      <c r="EFQ463" s="19"/>
      <c r="EFR463" s="19"/>
      <c r="EFS463" s="19"/>
      <c r="EFT463" s="19"/>
      <c r="EFU463" s="19"/>
      <c r="EFV463" s="19"/>
      <c r="EFW463" s="19"/>
      <c r="EFX463" s="19"/>
      <c r="EFY463" s="19"/>
      <c r="EFZ463" s="19"/>
      <c r="EGA463" s="19"/>
      <c r="EGB463" s="19"/>
      <c r="EGC463" s="19"/>
      <c r="EGD463" s="19"/>
      <c r="EGE463" s="19"/>
      <c r="EGF463" s="19"/>
      <c r="EGG463" s="19"/>
      <c r="EGH463" s="19"/>
      <c r="EGI463" s="19"/>
      <c r="EGJ463" s="19"/>
      <c r="EGK463" s="19"/>
      <c r="EGL463" s="19"/>
      <c r="EGM463" s="19"/>
      <c r="EGN463" s="19"/>
      <c r="EGO463" s="19"/>
      <c r="EGP463" s="19"/>
      <c r="EGQ463" s="19"/>
      <c r="EGR463" s="19"/>
      <c r="EGS463" s="19"/>
      <c r="EGT463" s="19"/>
      <c r="EGU463" s="19"/>
      <c r="EGV463" s="19"/>
      <c r="EGW463" s="19"/>
      <c r="EGX463" s="19"/>
      <c r="EGY463" s="19"/>
      <c r="EGZ463" s="19"/>
      <c r="EHA463" s="19"/>
      <c r="EHB463" s="19"/>
      <c r="EHC463" s="19"/>
      <c r="EHD463" s="19"/>
      <c r="EHE463" s="19"/>
      <c r="EHF463" s="19"/>
      <c r="EHG463" s="19"/>
      <c r="EHH463" s="19"/>
      <c r="EHI463" s="19"/>
      <c r="EHJ463" s="19"/>
      <c r="EHK463" s="19"/>
      <c r="EHL463" s="19"/>
      <c r="EHM463" s="19"/>
      <c r="EHN463" s="19"/>
      <c r="EHO463" s="19"/>
      <c r="EHP463" s="19"/>
      <c r="EHQ463" s="19"/>
      <c r="EHR463" s="19"/>
      <c r="EHS463" s="19"/>
      <c r="EHT463" s="19"/>
      <c r="EHU463" s="19"/>
      <c r="EHV463" s="19"/>
      <c r="EHW463" s="19"/>
      <c r="EHX463" s="19"/>
      <c r="EHY463" s="19"/>
      <c r="EHZ463" s="19"/>
      <c r="EIA463" s="19"/>
      <c r="EIB463" s="19"/>
      <c r="EIC463" s="19"/>
      <c r="EID463" s="19"/>
      <c r="EIE463" s="19"/>
      <c r="EIF463" s="19"/>
      <c r="EIG463" s="19"/>
      <c r="EIH463" s="19"/>
      <c r="EII463" s="19"/>
      <c r="EIJ463" s="19"/>
      <c r="EIK463" s="19"/>
      <c r="EIL463" s="19"/>
      <c r="EIM463" s="19"/>
      <c r="EIN463" s="19"/>
      <c r="EIO463" s="19"/>
      <c r="EIP463" s="19"/>
      <c r="EIQ463" s="19"/>
      <c r="EIR463" s="19"/>
      <c r="EIS463" s="19"/>
      <c r="EIT463" s="19"/>
      <c r="EIU463" s="19"/>
      <c r="EIV463" s="19"/>
      <c r="EIW463" s="19"/>
      <c r="EIX463" s="19"/>
      <c r="EIY463" s="19"/>
      <c r="EIZ463" s="19"/>
      <c r="EJA463" s="19"/>
      <c r="EJB463" s="19"/>
      <c r="EJC463" s="19"/>
      <c r="EJD463" s="19"/>
      <c r="EJE463" s="19"/>
      <c r="EJF463" s="19"/>
      <c r="EJG463" s="19"/>
      <c r="EJH463" s="19"/>
      <c r="EJI463" s="19"/>
      <c r="EJJ463" s="19"/>
      <c r="EJK463" s="19"/>
      <c r="EJL463" s="19"/>
      <c r="EJM463" s="19"/>
      <c r="EJN463" s="19"/>
      <c r="EJO463" s="19"/>
      <c r="EJP463" s="19"/>
      <c r="EJQ463" s="19"/>
      <c r="EJR463" s="19"/>
      <c r="EJS463" s="19"/>
      <c r="EJT463" s="19"/>
      <c r="EJU463" s="19"/>
      <c r="EJV463" s="19"/>
      <c r="EJW463" s="19"/>
      <c r="EJX463" s="19"/>
      <c r="EJY463" s="19"/>
      <c r="EJZ463" s="19"/>
      <c r="EKA463" s="19"/>
      <c r="EKB463" s="19"/>
      <c r="EKC463" s="19"/>
      <c r="EKD463" s="19"/>
      <c r="EKE463" s="19"/>
      <c r="EKF463" s="19"/>
      <c r="EKG463" s="19"/>
      <c r="EKH463" s="19"/>
      <c r="EKI463" s="19"/>
      <c r="EKJ463" s="19"/>
      <c r="EKK463" s="19"/>
      <c r="EKL463" s="19"/>
      <c r="EKM463" s="19"/>
      <c r="EKN463" s="19"/>
      <c r="EKO463" s="19"/>
      <c r="EKP463" s="19"/>
      <c r="EKQ463" s="19"/>
      <c r="EKR463" s="19"/>
      <c r="EKS463" s="19"/>
      <c r="EKT463" s="19"/>
      <c r="EKU463" s="19"/>
      <c r="EKV463" s="19"/>
      <c r="EKW463" s="19"/>
      <c r="EKX463" s="19"/>
      <c r="EKY463" s="19"/>
      <c r="EKZ463" s="19"/>
      <c r="ELA463" s="19"/>
      <c r="ELB463" s="19"/>
      <c r="ELC463" s="19"/>
      <c r="ELD463" s="19"/>
      <c r="ELE463" s="19"/>
      <c r="ELF463" s="19"/>
      <c r="ELG463" s="19"/>
      <c r="ELH463" s="19"/>
      <c r="ELI463" s="19"/>
      <c r="ELJ463" s="19"/>
      <c r="ELK463" s="19"/>
      <c r="ELL463" s="19"/>
      <c r="ELM463" s="19"/>
      <c r="ELN463" s="19"/>
      <c r="ELO463" s="19"/>
      <c r="ELP463" s="19"/>
      <c r="ELQ463" s="19"/>
      <c r="ELR463" s="19"/>
      <c r="ELS463" s="19"/>
      <c r="ELT463" s="19"/>
      <c r="ELU463" s="19"/>
      <c r="ELV463" s="19"/>
      <c r="ELW463" s="19"/>
      <c r="ELX463" s="19"/>
      <c r="ELY463" s="19"/>
      <c r="ELZ463" s="19"/>
      <c r="EMA463" s="19"/>
      <c r="EMB463" s="19"/>
      <c r="EMC463" s="19"/>
      <c r="EMD463" s="19"/>
      <c r="EME463" s="19"/>
      <c r="EMF463" s="19"/>
      <c r="EMG463" s="19"/>
      <c r="EMH463" s="19"/>
      <c r="EMI463" s="19"/>
      <c r="EMJ463" s="19"/>
      <c r="EMK463" s="19"/>
      <c r="EML463" s="19"/>
      <c r="EMM463" s="19"/>
      <c r="EMN463" s="19"/>
      <c r="EMO463" s="19"/>
      <c r="EMP463" s="19"/>
      <c r="EMQ463" s="19"/>
      <c r="EMR463" s="19"/>
      <c r="EMS463" s="19"/>
      <c r="EMT463" s="19"/>
      <c r="EMU463" s="19"/>
      <c r="EMV463" s="19"/>
      <c r="EMW463" s="19"/>
      <c r="EMX463" s="19"/>
      <c r="EMY463" s="19"/>
      <c r="EMZ463" s="19"/>
      <c r="ENA463" s="19"/>
      <c r="ENB463" s="19"/>
      <c r="ENC463" s="19"/>
      <c r="END463" s="19"/>
      <c r="ENE463" s="19"/>
      <c r="ENF463" s="19"/>
      <c r="ENG463" s="19"/>
      <c r="ENH463" s="19"/>
      <c r="ENI463" s="19"/>
      <c r="ENJ463" s="19"/>
      <c r="ENK463" s="19"/>
      <c r="ENL463" s="19"/>
      <c r="ENM463" s="19"/>
      <c r="ENN463" s="19"/>
      <c r="ENO463" s="19"/>
      <c r="ENP463" s="19"/>
      <c r="ENQ463" s="19"/>
      <c r="ENR463" s="19"/>
      <c r="ENS463" s="19"/>
      <c r="ENT463" s="19"/>
      <c r="ENU463" s="19"/>
      <c r="ENV463" s="19"/>
      <c r="ENW463" s="19"/>
      <c r="ENX463" s="19"/>
      <c r="ENY463" s="19"/>
      <c r="ENZ463" s="19"/>
      <c r="EOA463" s="19"/>
      <c r="EOB463" s="19"/>
      <c r="EOC463" s="19"/>
      <c r="EOD463" s="19"/>
      <c r="EOE463" s="19"/>
      <c r="EOF463" s="19"/>
      <c r="EOG463" s="19"/>
      <c r="EOH463" s="19"/>
      <c r="EOI463" s="19"/>
      <c r="EOJ463" s="19"/>
      <c r="EOK463" s="19"/>
      <c r="EOL463" s="19"/>
      <c r="EOM463" s="19"/>
      <c r="EON463" s="19"/>
      <c r="EOO463" s="19"/>
      <c r="EOP463" s="19"/>
      <c r="EOQ463" s="19"/>
      <c r="EOR463" s="19"/>
      <c r="EOS463" s="19"/>
      <c r="EOT463" s="19"/>
      <c r="EOU463" s="19"/>
      <c r="EOV463" s="19"/>
      <c r="EOW463" s="19"/>
      <c r="EOX463" s="19"/>
      <c r="EOY463" s="19"/>
      <c r="EOZ463" s="19"/>
      <c r="EPA463" s="19"/>
      <c r="EPB463" s="19"/>
      <c r="EPC463" s="19"/>
      <c r="EPD463" s="19"/>
      <c r="EPE463" s="19"/>
      <c r="EPF463" s="19"/>
      <c r="EPG463" s="19"/>
      <c r="EPH463" s="19"/>
      <c r="EPI463" s="19"/>
      <c r="EPJ463" s="19"/>
      <c r="EPK463" s="19"/>
      <c r="EPL463" s="19"/>
      <c r="EPM463" s="19"/>
      <c r="EPN463" s="19"/>
      <c r="EPO463" s="19"/>
      <c r="EPP463" s="19"/>
      <c r="EPQ463" s="19"/>
      <c r="EPR463" s="19"/>
      <c r="EPS463" s="19"/>
      <c r="EPT463" s="19"/>
      <c r="EPU463" s="19"/>
      <c r="EPV463" s="19"/>
      <c r="EPW463" s="19"/>
      <c r="EPX463" s="19"/>
      <c r="EPY463" s="19"/>
      <c r="EPZ463" s="19"/>
      <c r="EQA463" s="19"/>
      <c r="EQB463" s="19"/>
      <c r="EQC463" s="19"/>
      <c r="EQD463" s="19"/>
      <c r="EQE463" s="19"/>
      <c r="EQF463" s="19"/>
      <c r="EQG463" s="19"/>
      <c r="EQH463" s="19"/>
      <c r="EQI463" s="19"/>
      <c r="EQJ463" s="19"/>
      <c r="EQK463" s="19"/>
      <c r="EQL463" s="19"/>
      <c r="EQM463" s="19"/>
      <c r="EQN463" s="19"/>
      <c r="EQO463" s="19"/>
      <c r="EQP463" s="19"/>
      <c r="EQQ463" s="19"/>
      <c r="EQR463" s="19"/>
      <c r="EQS463" s="19"/>
      <c r="EQT463" s="19"/>
      <c r="EQU463" s="19"/>
      <c r="EQV463" s="19"/>
      <c r="EQW463" s="19"/>
      <c r="EQX463" s="19"/>
      <c r="EQY463" s="19"/>
      <c r="EQZ463" s="19"/>
      <c r="ERA463" s="19"/>
      <c r="ERB463" s="19"/>
      <c r="ERC463" s="19"/>
      <c r="ERD463" s="19"/>
      <c r="ERE463" s="19"/>
      <c r="ERF463" s="19"/>
      <c r="ERG463" s="19"/>
      <c r="ERH463" s="19"/>
      <c r="ERI463" s="19"/>
      <c r="ERJ463" s="19"/>
      <c r="ERK463" s="19"/>
      <c r="ERL463" s="19"/>
      <c r="ERM463" s="19"/>
      <c r="ERN463" s="19"/>
      <c r="ERO463" s="19"/>
      <c r="ERP463" s="19"/>
      <c r="ERQ463" s="19"/>
      <c r="ERR463" s="19"/>
      <c r="ERS463" s="19"/>
      <c r="ERT463" s="19"/>
      <c r="ERU463" s="19"/>
      <c r="ERV463" s="19"/>
      <c r="ERW463" s="19"/>
      <c r="ERX463" s="19"/>
      <c r="ERY463" s="19"/>
      <c r="ERZ463" s="19"/>
      <c r="ESA463" s="19"/>
      <c r="ESB463" s="19"/>
      <c r="ESC463" s="19"/>
      <c r="ESD463" s="19"/>
      <c r="ESE463" s="19"/>
      <c r="ESF463" s="19"/>
      <c r="ESG463" s="19"/>
      <c r="ESH463" s="19"/>
      <c r="ESI463" s="19"/>
      <c r="ESJ463" s="19"/>
      <c r="ESK463" s="19"/>
      <c r="ESL463" s="19"/>
      <c r="ESM463" s="19"/>
      <c r="ESN463" s="19"/>
      <c r="ESO463" s="19"/>
      <c r="ESP463" s="19"/>
      <c r="ESQ463" s="19"/>
      <c r="ESR463" s="19"/>
      <c r="ESS463" s="19"/>
      <c r="EST463" s="19"/>
      <c r="ESU463" s="19"/>
      <c r="ESV463" s="19"/>
      <c r="ESW463" s="19"/>
      <c r="ESX463" s="19"/>
      <c r="ESY463" s="19"/>
      <c r="ESZ463" s="19"/>
      <c r="ETA463" s="19"/>
      <c r="ETB463" s="19"/>
      <c r="ETC463" s="19"/>
      <c r="ETD463" s="19"/>
      <c r="ETE463" s="19"/>
      <c r="ETF463" s="19"/>
      <c r="ETG463" s="19"/>
      <c r="ETH463" s="19"/>
      <c r="ETI463" s="19"/>
      <c r="ETJ463" s="19"/>
      <c r="ETK463" s="19"/>
      <c r="ETL463" s="19"/>
      <c r="ETM463" s="19"/>
      <c r="ETN463" s="19"/>
      <c r="ETO463" s="19"/>
      <c r="ETP463" s="19"/>
      <c r="ETQ463" s="19"/>
      <c r="ETR463" s="19"/>
      <c r="ETS463" s="19"/>
      <c r="ETT463" s="19"/>
      <c r="ETU463" s="19"/>
      <c r="ETV463" s="19"/>
      <c r="ETW463" s="19"/>
      <c r="ETX463" s="19"/>
      <c r="ETY463" s="19"/>
      <c r="ETZ463" s="19"/>
      <c r="EUA463" s="19"/>
      <c r="EUB463" s="19"/>
      <c r="EUC463" s="19"/>
      <c r="EUD463" s="19"/>
      <c r="EUE463" s="19"/>
      <c r="EUF463" s="19"/>
      <c r="EUG463" s="19"/>
      <c r="EUH463" s="19"/>
      <c r="EUI463" s="19"/>
      <c r="EUJ463" s="19"/>
      <c r="EUK463" s="19"/>
      <c r="EUL463" s="19"/>
      <c r="EUM463" s="19"/>
      <c r="EUN463" s="19"/>
      <c r="EUO463" s="19"/>
      <c r="EUP463" s="19"/>
      <c r="EUQ463" s="19"/>
      <c r="EUR463" s="19"/>
      <c r="EUS463" s="19"/>
      <c r="EUT463" s="19"/>
      <c r="EUU463" s="19"/>
      <c r="EUV463" s="19"/>
      <c r="EUW463" s="19"/>
      <c r="EUX463" s="19"/>
      <c r="EUY463" s="19"/>
      <c r="EUZ463" s="19"/>
      <c r="EVA463" s="19"/>
      <c r="EVB463" s="19"/>
      <c r="EVC463" s="19"/>
      <c r="EVD463" s="19"/>
      <c r="EVE463" s="19"/>
      <c r="EVF463" s="19"/>
      <c r="EVG463" s="19"/>
      <c r="EVH463" s="19"/>
      <c r="EVI463" s="19"/>
      <c r="EVJ463" s="19"/>
      <c r="EVK463" s="19"/>
      <c r="EVL463" s="19"/>
      <c r="EVM463" s="19"/>
      <c r="EVN463" s="19"/>
      <c r="EVO463" s="19"/>
      <c r="EVP463" s="19"/>
      <c r="EVQ463" s="19"/>
      <c r="EVR463" s="19"/>
      <c r="EVS463" s="19"/>
      <c r="EVT463" s="19"/>
      <c r="EVU463" s="19"/>
      <c r="EVV463" s="19"/>
      <c r="EVW463" s="19"/>
      <c r="EVX463" s="19"/>
      <c r="EVY463" s="19"/>
      <c r="EVZ463" s="19"/>
      <c r="EWA463" s="19"/>
      <c r="EWB463" s="19"/>
      <c r="EWC463" s="19"/>
      <c r="EWD463" s="19"/>
      <c r="EWE463" s="19"/>
      <c r="EWF463" s="19"/>
      <c r="EWG463" s="19"/>
      <c r="EWH463" s="19"/>
      <c r="EWI463" s="19"/>
      <c r="EWJ463" s="19"/>
      <c r="EWK463" s="19"/>
      <c r="EWL463" s="19"/>
      <c r="EWM463" s="19"/>
      <c r="EWN463" s="19"/>
      <c r="EWO463" s="19"/>
      <c r="EWP463" s="19"/>
      <c r="EWQ463" s="19"/>
      <c r="EWR463" s="19"/>
      <c r="EWS463" s="19"/>
      <c r="EWT463" s="19"/>
      <c r="EWU463" s="19"/>
      <c r="EWV463" s="19"/>
      <c r="EWW463" s="19"/>
      <c r="EWX463" s="19"/>
      <c r="EWY463" s="19"/>
      <c r="EWZ463" s="19"/>
      <c r="EXA463" s="19"/>
      <c r="EXB463" s="19"/>
      <c r="EXC463" s="19"/>
      <c r="EXD463" s="19"/>
      <c r="EXE463" s="19"/>
      <c r="EXF463" s="19"/>
      <c r="EXG463" s="19"/>
      <c r="EXH463" s="19"/>
      <c r="EXI463" s="19"/>
      <c r="EXJ463" s="19"/>
      <c r="EXK463" s="19"/>
      <c r="EXL463" s="19"/>
      <c r="EXM463" s="19"/>
      <c r="EXN463" s="19"/>
      <c r="EXO463" s="19"/>
      <c r="EXP463" s="19"/>
      <c r="EXQ463" s="19"/>
      <c r="EXR463" s="19"/>
      <c r="EXS463" s="19"/>
      <c r="EXT463" s="19"/>
      <c r="EXU463" s="19"/>
      <c r="EXV463" s="19"/>
      <c r="EXW463" s="19"/>
      <c r="EXX463" s="19"/>
      <c r="EXY463" s="19"/>
      <c r="EXZ463" s="19"/>
      <c r="EYA463" s="19"/>
      <c r="EYB463" s="19"/>
      <c r="EYC463" s="19"/>
      <c r="EYD463" s="19"/>
      <c r="EYE463" s="19"/>
      <c r="EYF463" s="19"/>
      <c r="EYG463" s="19"/>
      <c r="EYH463" s="19"/>
      <c r="EYI463" s="19"/>
      <c r="EYJ463" s="19"/>
      <c r="EYK463" s="19"/>
      <c r="EYL463" s="19"/>
      <c r="EYM463" s="19"/>
      <c r="EYN463" s="19"/>
      <c r="EYO463" s="19"/>
      <c r="EYP463" s="19"/>
      <c r="EYQ463" s="19"/>
      <c r="EYR463" s="19"/>
      <c r="EYS463" s="19"/>
      <c r="EYT463" s="19"/>
      <c r="EYU463" s="19"/>
      <c r="EYV463" s="19"/>
      <c r="EYW463" s="19"/>
      <c r="EYX463" s="19"/>
      <c r="EYY463" s="19"/>
      <c r="EYZ463" s="19"/>
      <c r="EZA463" s="19"/>
      <c r="EZB463" s="19"/>
      <c r="EZC463" s="19"/>
      <c r="EZD463" s="19"/>
      <c r="EZE463" s="19"/>
      <c r="EZF463" s="19"/>
      <c r="EZG463" s="19"/>
      <c r="EZH463" s="19"/>
      <c r="EZI463" s="19"/>
      <c r="EZJ463" s="19"/>
      <c r="EZK463" s="19"/>
      <c r="EZL463" s="19"/>
      <c r="EZM463" s="19"/>
      <c r="EZN463" s="19"/>
      <c r="EZO463" s="19"/>
      <c r="EZP463" s="19"/>
      <c r="EZQ463" s="19"/>
      <c r="EZR463" s="19"/>
      <c r="EZS463" s="19"/>
      <c r="EZT463" s="19"/>
      <c r="EZU463" s="19"/>
      <c r="EZV463" s="19"/>
      <c r="EZW463" s="19"/>
      <c r="EZX463" s="19"/>
      <c r="EZY463" s="19"/>
      <c r="EZZ463" s="19"/>
      <c r="FAA463" s="19"/>
      <c r="FAB463" s="19"/>
      <c r="FAC463" s="19"/>
      <c r="FAD463" s="19"/>
      <c r="FAE463" s="19"/>
      <c r="FAF463" s="19"/>
      <c r="FAG463" s="19"/>
      <c r="FAH463" s="19"/>
      <c r="FAI463" s="19"/>
      <c r="FAJ463" s="19"/>
      <c r="FAK463" s="19"/>
      <c r="FAL463" s="19"/>
      <c r="FAM463" s="19"/>
      <c r="FAN463" s="19"/>
      <c r="FAO463" s="19"/>
      <c r="FAP463" s="19"/>
      <c r="FAQ463" s="19"/>
      <c r="FAR463" s="19"/>
      <c r="FAS463" s="19"/>
      <c r="FAT463" s="19"/>
      <c r="FAU463" s="19"/>
      <c r="FAV463" s="19"/>
      <c r="FAW463" s="19"/>
      <c r="FAX463" s="19"/>
      <c r="FAY463" s="19"/>
      <c r="FAZ463" s="19"/>
      <c r="FBA463" s="19"/>
      <c r="FBB463" s="19"/>
      <c r="FBC463" s="19"/>
      <c r="FBD463" s="19"/>
      <c r="FBE463" s="19"/>
      <c r="FBF463" s="19"/>
      <c r="FBG463" s="19"/>
      <c r="FBH463" s="19"/>
      <c r="FBI463" s="19"/>
      <c r="FBJ463" s="19"/>
      <c r="FBK463" s="19"/>
      <c r="FBL463" s="19"/>
      <c r="FBM463" s="19"/>
      <c r="FBN463" s="19"/>
      <c r="FBO463" s="19"/>
      <c r="FBP463" s="19"/>
      <c r="FBQ463" s="19"/>
      <c r="FBR463" s="19"/>
      <c r="FBS463" s="19"/>
      <c r="FBT463" s="19"/>
      <c r="FBU463" s="19"/>
      <c r="FBV463" s="19"/>
      <c r="FBW463" s="19"/>
      <c r="FBX463" s="19"/>
      <c r="FBY463" s="19"/>
      <c r="FBZ463" s="19"/>
      <c r="FCA463" s="19"/>
      <c r="FCB463" s="19"/>
      <c r="FCC463" s="19"/>
      <c r="FCD463" s="19"/>
      <c r="FCE463" s="19"/>
      <c r="FCF463" s="19"/>
      <c r="FCG463" s="19"/>
      <c r="FCH463" s="19"/>
      <c r="FCI463" s="19"/>
      <c r="FCJ463" s="19"/>
      <c r="FCK463" s="19"/>
      <c r="FCL463" s="19"/>
      <c r="FCM463" s="19"/>
      <c r="FCN463" s="19"/>
      <c r="FCO463" s="19"/>
      <c r="FCP463" s="19"/>
      <c r="FCQ463" s="19"/>
      <c r="FCR463" s="19"/>
      <c r="FCS463" s="19"/>
      <c r="FCT463" s="19"/>
      <c r="FCU463" s="19"/>
      <c r="FCV463" s="19"/>
      <c r="FCW463" s="19"/>
      <c r="FCX463" s="19"/>
      <c r="FCY463" s="19"/>
      <c r="FCZ463" s="19"/>
      <c r="FDA463" s="19"/>
      <c r="FDB463" s="19"/>
      <c r="FDC463" s="19"/>
      <c r="FDD463" s="19"/>
      <c r="FDE463" s="19"/>
      <c r="FDF463" s="19"/>
      <c r="FDG463" s="19"/>
      <c r="FDH463" s="19"/>
      <c r="FDI463" s="19"/>
      <c r="FDJ463" s="19"/>
      <c r="FDK463" s="19"/>
      <c r="FDL463" s="19"/>
      <c r="FDM463" s="19"/>
      <c r="FDN463" s="19"/>
      <c r="FDO463" s="19"/>
      <c r="FDP463" s="19"/>
      <c r="FDQ463" s="19"/>
      <c r="FDR463" s="19"/>
      <c r="FDS463" s="19"/>
      <c r="FDT463" s="19"/>
      <c r="FDU463" s="19"/>
      <c r="FDV463" s="19"/>
      <c r="FDW463" s="19"/>
      <c r="FDX463" s="19"/>
      <c r="FDY463" s="19"/>
      <c r="FDZ463" s="19"/>
      <c r="FEA463" s="19"/>
      <c r="FEB463" s="19"/>
      <c r="FEC463" s="19"/>
      <c r="FED463" s="19"/>
      <c r="FEE463" s="19"/>
      <c r="FEF463" s="19"/>
      <c r="FEG463" s="19"/>
      <c r="FEH463" s="19"/>
      <c r="FEI463" s="19"/>
      <c r="FEJ463" s="19"/>
      <c r="FEK463" s="19"/>
      <c r="FEL463" s="19"/>
      <c r="FEM463" s="19"/>
      <c r="FEN463" s="19"/>
      <c r="FEO463" s="19"/>
      <c r="FEP463" s="19"/>
      <c r="FEQ463" s="19"/>
      <c r="FER463" s="19"/>
      <c r="FES463" s="19"/>
      <c r="FET463" s="19"/>
      <c r="FEU463" s="19"/>
      <c r="FEV463" s="19"/>
      <c r="FEW463" s="19"/>
      <c r="FEX463" s="19"/>
      <c r="FEY463" s="19"/>
      <c r="FEZ463" s="19"/>
      <c r="FFA463" s="19"/>
      <c r="FFB463" s="19"/>
      <c r="FFC463" s="19"/>
      <c r="FFD463" s="19"/>
      <c r="FFE463" s="19"/>
      <c r="FFF463" s="19"/>
      <c r="FFG463" s="19"/>
      <c r="FFH463" s="19"/>
      <c r="FFI463" s="19"/>
      <c r="FFJ463" s="19"/>
      <c r="FFK463" s="19"/>
      <c r="FFL463" s="19"/>
      <c r="FFM463" s="19"/>
      <c r="FFN463" s="19"/>
      <c r="FFO463" s="19"/>
      <c r="FFP463" s="19"/>
      <c r="FFQ463" s="19"/>
      <c r="FFR463" s="19"/>
      <c r="FFS463" s="19"/>
      <c r="FFT463" s="19"/>
      <c r="FFU463" s="19"/>
      <c r="FFV463" s="19"/>
      <c r="FFW463" s="19"/>
      <c r="FFX463" s="19"/>
      <c r="FFY463" s="19"/>
      <c r="FFZ463" s="19"/>
      <c r="FGA463" s="19"/>
      <c r="FGB463" s="19"/>
      <c r="FGC463" s="19"/>
      <c r="FGD463" s="19"/>
      <c r="FGE463" s="19"/>
      <c r="FGF463" s="19"/>
      <c r="FGG463" s="19"/>
      <c r="FGH463" s="19"/>
      <c r="FGI463" s="19"/>
      <c r="FGJ463" s="19"/>
      <c r="FGK463" s="19"/>
      <c r="FGL463" s="19"/>
      <c r="FGM463" s="19"/>
      <c r="FGN463" s="19"/>
      <c r="FGO463" s="19"/>
      <c r="FGP463" s="19"/>
      <c r="FGQ463" s="19"/>
      <c r="FGR463" s="19"/>
      <c r="FGS463" s="19"/>
      <c r="FGT463" s="19"/>
      <c r="FGU463" s="19"/>
      <c r="FGV463" s="19"/>
      <c r="FGW463" s="19"/>
      <c r="FGX463" s="19"/>
      <c r="FGY463" s="19"/>
      <c r="FGZ463" s="19"/>
      <c r="FHA463" s="19"/>
      <c r="FHB463" s="19"/>
      <c r="FHC463" s="19"/>
      <c r="FHD463" s="19"/>
      <c r="FHE463" s="19"/>
      <c r="FHF463" s="19"/>
      <c r="FHG463" s="19"/>
      <c r="FHH463" s="19"/>
      <c r="FHI463" s="19"/>
      <c r="FHJ463" s="19"/>
      <c r="FHK463" s="19"/>
      <c r="FHL463" s="19"/>
      <c r="FHM463" s="19"/>
      <c r="FHN463" s="19"/>
      <c r="FHO463" s="19"/>
      <c r="FHP463" s="19"/>
      <c r="FHQ463" s="19"/>
      <c r="FHR463" s="19"/>
      <c r="FHS463" s="19"/>
      <c r="FHT463" s="19"/>
      <c r="FHU463" s="19"/>
      <c r="FHV463" s="19"/>
      <c r="FHW463" s="19"/>
      <c r="FHX463" s="19"/>
      <c r="FHY463" s="19"/>
      <c r="FHZ463" s="19"/>
      <c r="FIA463" s="19"/>
      <c r="FIB463" s="19"/>
      <c r="FIC463" s="19"/>
      <c r="FID463" s="19"/>
      <c r="FIE463" s="19"/>
      <c r="FIF463" s="19"/>
      <c r="FIG463" s="19"/>
      <c r="FIH463" s="19"/>
      <c r="FII463" s="19"/>
      <c r="FIJ463" s="19"/>
      <c r="FIK463" s="19"/>
      <c r="FIL463" s="19"/>
      <c r="FIM463" s="19"/>
      <c r="FIN463" s="19"/>
      <c r="FIO463" s="19"/>
      <c r="FIP463" s="19"/>
      <c r="FIQ463" s="19"/>
      <c r="FIR463" s="19"/>
      <c r="FIS463" s="19"/>
      <c r="FIT463" s="19"/>
      <c r="FIU463" s="19"/>
      <c r="FIV463" s="19"/>
      <c r="FIW463" s="19"/>
      <c r="FIX463" s="19"/>
      <c r="FIY463" s="19"/>
      <c r="FIZ463" s="19"/>
      <c r="FJA463" s="19"/>
      <c r="FJB463" s="19"/>
      <c r="FJC463" s="19"/>
      <c r="FJD463" s="19"/>
      <c r="FJE463" s="19"/>
      <c r="FJF463" s="19"/>
      <c r="FJG463" s="19"/>
      <c r="FJH463" s="19"/>
      <c r="FJI463" s="19"/>
      <c r="FJJ463" s="19"/>
      <c r="FJK463" s="19"/>
      <c r="FJL463" s="19"/>
      <c r="FJM463" s="19"/>
      <c r="FJN463" s="19"/>
      <c r="FJO463" s="19"/>
      <c r="FJP463" s="19"/>
      <c r="FJQ463" s="19"/>
      <c r="FJR463" s="19"/>
      <c r="FJS463" s="19"/>
      <c r="FJT463" s="19"/>
      <c r="FJU463" s="19"/>
      <c r="FJV463" s="19"/>
      <c r="FJW463" s="19"/>
      <c r="FJX463" s="19"/>
      <c r="FJY463" s="19"/>
      <c r="FJZ463" s="19"/>
      <c r="FKA463" s="19"/>
      <c r="FKB463" s="19"/>
      <c r="FKC463" s="19"/>
      <c r="FKD463" s="19"/>
      <c r="FKE463" s="19"/>
      <c r="FKF463" s="19"/>
      <c r="FKG463" s="19"/>
      <c r="FKH463" s="19"/>
      <c r="FKI463" s="19"/>
      <c r="FKJ463" s="19"/>
      <c r="FKK463" s="19"/>
      <c r="FKL463" s="19"/>
      <c r="FKM463" s="19"/>
      <c r="FKN463" s="19"/>
      <c r="FKO463" s="19"/>
      <c r="FKP463" s="19"/>
      <c r="FKQ463" s="19"/>
      <c r="FKR463" s="19"/>
      <c r="FKS463" s="19"/>
      <c r="FKT463" s="19"/>
      <c r="FKU463" s="19"/>
      <c r="FKV463" s="19"/>
      <c r="FKW463" s="19"/>
      <c r="FKX463" s="19"/>
      <c r="FKY463" s="19"/>
      <c r="FKZ463" s="19"/>
      <c r="FLA463" s="19"/>
      <c r="FLB463" s="19"/>
      <c r="FLC463" s="19"/>
      <c r="FLD463" s="19"/>
      <c r="FLE463" s="19"/>
      <c r="FLF463" s="19"/>
      <c r="FLG463" s="19"/>
      <c r="FLH463" s="19"/>
      <c r="FLI463" s="19"/>
      <c r="FLJ463" s="19"/>
      <c r="FLK463" s="19"/>
      <c r="FLL463" s="19"/>
      <c r="FLM463" s="19"/>
      <c r="FLN463" s="19"/>
      <c r="FLO463" s="19"/>
      <c r="FLP463" s="19"/>
      <c r="FLQ463" s="19"/>
      <c r="FLR463" s="19"/>
      <c r="FLS463" s="19"/>
      <c r="FLT463" s="19"/>
      <c r="FLU463" s="19"/>
      <c r="FLV463" s="19"/>
      <c r="FLW463" s="19"/>
      <c r="FLX463" s="19"/>
      <c r="FLY463" s="19"/>
      <c r="FLZ463" s="19"/>
      <c r="FMA463" s="19"/>
      <c r="FMB463" s="19"/>
      <c r="FMC463" s="19"/>
      <c r="FMD463" s="19"/>
      <c r="FME463" s="19"/>
      <c r="FMF463" s="19"/>
      <c r="FMG463" s="19"/>
      <c r="FMH463" s="19"/>
      <c r="FMI463" s="19"/>
      <c r="FMJ463" s="19"/>
      <c r="FMK463" s="19"/>
      <c r="FML463" s="19"/>
      <c r="FMM463" s="19"/>
      <c r="FMN463" s="19"/>
      <c r="FMO463" s="19"/>
      <c r="FMP463" s="19"/>
      <c r="FMQ463" s="19"/>
      <c r="FMR463" s="19"/>
      <c r="FMS463" s="19"/>
      <c r="FMT463" s="19"/>
      <c r="FMU463" s="19"/>
      <c r="FMV463" s="19"/>
      <c r="FMW463" s="19"/>
      <c r="FMX463" s="19"/>
      <c r="FMY463" s="19"/>
      <c r="FMZ463" s="19"/>
      <c r="FNA463" s="19"/>
      <c r="FNB463" s="19"/>
      <c r="FNC463" s="19"/>
      <c r="FND463" s="19"/>
      <c r="FNE463" s="19"/>
      <c r="FNF463" s="19"/>
      <c r="FNG463" s="19"/>
      <c r="FNH463" s="19"/>
      <c r="FNI463" s="19"/>
      <c r="FNJ463" s="19"/>
      <c r="FNK463" s="19"/>
      <c r="FNL463" s="19"/>
      <c r="FNM463" s="19"/>
      <c r="FNN463" s="19"/>
      <c r="FNO463" s="19"/>
      <c r="FNP463" s="19"/>
      <c r="FNQ463" s="19"/>
      <c r="FNR463" s="19"/>
      <c r="FNS463" s="19"/>
      <c r="FNT463" s="19"/>
      <c r="FNU463" s="19"/>
      <c r="FNV463" s="19"/>
      <c r="FNW463" s="19"/>
      <c r="FNX463" s="19"/>
      <c r="FNY463" s="19"/>
      <c r="FNZ463" s="19"/>
      <c r="FOA463" s="19"/>
      <c r="FOB463" s="19"/>
      <c r="FOC463" s="19"/>
      <c r="FOD463" s="19"/>
      <c r="FOE463" s="19"/>
      <c r="FOF463" s="19"/>
      <c r="FOG463" s="19"/>
      <c r="FOH463" s="19"/>
      <c r="FOI463" s="19"/>
      <c r="FOJ463" s="19"/>
      <c r="FOK463" s="19"/>
      <c r="FOL463" s="19"/>
      <c r="FOM463" s="19"/>
      <c r="FON463" s="19"/>
      <c r="FOO463" s="19"/>
      <c r="FOP463" s="19"/>
      <c r="FOQ463" s="19"/>
      <c r="FOR463" s="19"/>
      <c r="FOS463" s="19"/>
      <c r="FOT463" s="19"/>
      <c r="FOU463" s="19"/>
      <c r="FOV463" s="19"/>
      <c r="FOW463" s="19"/>
      <c r="FOX463" s="19"/>
      <c r="FOY463" s="19"/>
      <c r="FOZ463" s="19"/>
      <c r="FPA463" s="19"/>
      <c r="FPB463" s="19"/>
      <c r="FPC463" s="19"/>
      <c r="FPD463" s="19"/>
      <c r="FPE463" s="19"/>
      <c r="FPF463" s="19"/>
      <c r="FPG463" s="19"/>
      <c r="FPH463" s="19"/>
      <c r="FPI463" s="19"/>
      <c r="FPJ463" s="19"/>
      <c r="FPK463" s="19"/>
      <c r="FPL463" s="19"/>
      <c r="FPM463" s="19"/>
      <c r="FPN463" s="19"/>
      <c r="FPO463" s="19"/>
      <c r="FPP463" s="19"/>
      <c r="FPQ463" s="19"/>
      <c r="FPR463" s="19"/>
      <c r="FPS463" s="19"/>
      <c r="FPT463" s="19"/>
      <c r="FPU463" s="19"/>
      <c r="FPV463" s="19"/>
      <c r="FPW463" s="19"/>
      <c r="FPX463" s="19"/>
      <c r="FPY463" s="19"/>
      <c r="FPZ463" s="19"/>
      <c r="FQA463" s="19"/>
      <c r="FQB463" s="19"/>
      <c r="FQC463" s="19"/>
      <c r="FQD463" s="19"/>
      <c r="FQE463" s="19"/>
      <c r="FQF463" s="19"/>
      <c r="FQG463" s="19"/>
      <c r="FQH463" s="19"/>
      <c r="FQI463" s="19"/>
      <c r="FQJ463" s="19"/>
      <c r="FQK463" s="19"/>
      <c r="FQL463" s="19"/>
      <c r="FQM463" s="19"/>
      <c r="FQN463" s="19"/>
      <c r="FQO463" s="19"/>
      <c r="FQP463" s="19"/>
      <c r="FQQ463" s="19"/>
      <c r="FQR463" s="19"/>
      <c r="FQS463" s="19"/>
      <c r="FQT463" s="19"/>
      <c r="FQU463" s="19"/>
      <c r="FQV463" s="19"/>
      <c r="FQW463" s="19"/>
      <c r="FQX463" s="19"/>
      <c r="FQY463" s="19"/>
      <c r="FQZ463" s="19"/>
      <c r="FRA463" s="19"/>
      <c r="FRB463" s="19"/>
      <c r="FRC463" s="19"/>
      <c r="FRD463" s="19"/>
      <c r="FRE463" s="19"/>
      <c r="FRF463" s="19"/>
      <c r="FRG463" s="19"/>
      <c r="FRH463" s="19"/>
      <c r="FRI463" s="19"/>
      <c r="FRJ463" s="19"/>
      <c r="FRK463" s="19"/>
      <c r="FRL463" s="19"/>
      <c r="FRM463" s="19"/>
      <c r="FRN463" s="19"/>
      <c r="FRO463" s="19"/>
      <c r="FRP463" s="19"/>
      <c r="FRQ463" s="19"/>
      <c r="FRR463" s="19"/>
      <c r="FRS463" s="19"/>
      <c r="FRT463" s="19"/>
      <c r="FRU463" s="19"/>
      <c r="FRV463" s="19"/>
      <c r="FRW463" s="19"/>
      <c r="FRX463" s="19"/>
      <c r="FRY463" s="19"/>
      <c r="FRZ463" s="19"/>
      <c r="FSA463" s="19"/>
      <c r="FSB463" s="19"/>
      <c r="FSC463" s="19"/>
      <c r="FSD463" s="19"/>
      <c r="FSE463" s="19"/>
      <c r="FSF463" s="19"/>
      <c r="FSG463" s="19"/>
      <c r="FSH463" s="19"/>
      <c r="FSI463" s="19"/>
      <c r="FSJ463" s="19"/>
      <c r="FSK463" s="19"/>
      <c r="FSL463" s="19"/>
      <c r="FSM463" s="19"/>
      <c r="FSN463" s="19"/>
      <c r="FSO463" s="19"/>
      <c r="FSP463" s="19"/>
      <c r="FSQ463" s="19"/>
      <c r="FSR463" s="19"/>
      <c r="FSS463" s="19"/>
      <c r="FST463" s="19"/>
      <c r="FSU463" s="19"/>
      <c r="FSV463" s="19"/>
      <c r="FSW463" s="19"/>
      <c r="FSX463" s="19"/>
      <c r="FSY463" s="19"/>
      <c r="FSZ463" s="19"/>
      <c r="FTA463" s="19"/>
      <c r="FTB463" s="19"/>
      <c r="FTC463" s="19"/>
      <c r="FTD463" s="19"/>
      <c r="FTE463" s="19"/>
      <c r="FTF463" s="19"/>
      <c r="FTG463" s="19"/>
      <c r="FTH463" s="19"/>
      <c r="FTI463" s="19"/>
      <c r="FTJ463" s="19"/>
      <c r="FTK463" s="19"/>
      <c r="FTL463" s="19"/>
      <c r="FTM463" s="19"/>
      <c r="FTN463" s="19"/>
      <c r="FTO463" s="19"/>
      <c r="FTP463" s="19"/>
      <c r="FTQ463" s="19"/>
      <c r="FTR463" s="19"/>
      <c r="FTS463" s="19"/>
      <c r="FTT463" s="19"/>
      <c r="FTU463" s="19"/>
      <c r="FTV463" s="19"/>
      <c r="FTW463" s="19"/>
      <c r="FTX463" s="19"/>
      <c r="FTY463" s="19"/>
      <c r="FTZ463" s="19"/>
      <c r="FUA463" s="19"/>
      <c r="FUB463" s="19"/>
      <c r="FUC463" s="19"/>
      <c r="FUD463" s="19"/>
      <c r="FUE463" s="19"/>
      <c r="FUF463" s="19"/>
      <c r="FUG463" s="19"/>
      <c r="FUH463" s="19"/>
      <c r="FUI463" s="19"/>
      <c r="FUJ463" s="19"/>
      <c r="FUK463" s="19"/>
      <c r="FUL463" s="19"/>
      <c r="FUM463" s="19"/>
      <c r="FUN463" s="19"/>
      <c r="FUO463" s="19"/>
      <c r="FUP463" s="19"/>
      <c r="FUQ463" s="19"/>
      <c r="FUR463" s="19"/>
      <c r="FUS463" s="19"/>
      <c r="FUT463" s="19"/>
      <c r="FUU463" s="19"/>
      <c r="FUV463" s="19"/>
      <c r="FUW463" s="19"/>
      <c r="FUX463" s="19"/>
      <c r="FUY463" s="19"/>
      <c r="FUZ463" s="19"/>
      <c r="FVA463" s="19"/>
      <c r="FVB463" s="19"/>
      <c r="FVC463" s="19"/>
      <c r="FVD463" s="19"/>
      <c r="FVE463" s="19"/>
      <c r="FVF463" s="19"/>
      <c r="FVG463" s="19"/>
      <c r="FVH463" s="19"/>
      <c r="FVI463" s="19"/>
      <c r="FVJ463" s="19"/>
      <c r="FVK463" s="19"/>
      <c r="FVL463" s="19"/>
      <c r="FVM463" s="19"/>
      <c r="FVN463" s="19"/>
      <c r="FVO463" s="19"/>
      <c r="FVP463" s="19"/>
      <c r="FVQ463" s="19"/>
      <c r="FVR463" s="19"/>
      <c r="FVS463" s="19"/>
      <c r="FVT463" s="19"/>
      <c r="FVU463" s="19"/>
      <c r="FVV463" s="19"/>
      <c r="FVW463" s="19"/>
      <c r="FVX463" s="19"/>
      <c r="FVY463" s="19"/>
      <c r="FVZ463" s="19"/>
      <c r="FWA463" s="19"/>
      <c r="FWB463" s="19"/>
      <c r="FWC463" s="19"/>
      <c r="FWD463" s="19"/>
      <c r="FWE463" s="19"/>
      <c r="FWF463" s="19"/>
      <c r="FWG463" s="19"/>
      <c r="FWH463" s="19"/>
      <c r="FWI463" s="19"/>
      <c r="FWJ463" s="19"/>
      <c r="FWK463" s="19"/>
      <c r="FWL463" s="19"/>
      <c r="FWM463" s="19"/>
      <c r="FWN463" s="19"/>
      <c r="FWO463" s="19"/>
      <c r="FWP463" s="19"/>
      <c r="FWQ463" s="19"/>
      <c r="FWR463" s="19"/>
      <c r="FWS463" s="19"/>
      <c r="FWT463" s="19"/>
      <c r="FWU463" s="19"/>
      <c r="FWV463" s="19"/>
      <c r="FWW463" s="19"/>
      <c r="FWX463" s="19"/>
      <c r="FWY463" s="19"/>
      <c r="FWZ463" s="19"/>
      <c r="FXA463" s="19"/>
      <c r="FXB463" s="19"/>
      <c r="FXC463" s="19"/>
      <c r="FXD463" s="19"/>
      <c r="FXE463" s="19"/>
      <c r="FXF463" s="19"/>
      <c r="FXG463" s="19"/>
      <c r="FXH463" s="19"/>
      <c r="FXI463" s="19"/>
      <c r="FXJ463" s="19"/>
      <c r="FXK463" s="19"/>
      <c r="FXL463" s="19"/>
      <c r="FXM463" s="19"/>
      <c r="FXN463" s="19"/>
      <c r="FXO463" s="19"/>
      <c r="FXP463" s="19"/>
      <c r="FXQ463" s="19"/>
      <c r="FXR463" s="19"/>
      <c r="FXS463" s="19"/>
      <c r="FXT463" s="19"/>
      <c r="FXU463" s="19"/>
      <c r="FXV463" s="19"/>
      <c r="FXW463" s="19"/>
      <c r="FXX463" s="19"/>
      <c r="FXY463" s="19"/>
      <c r="FXZ463" s="19"/>
      <c r="FYA463" s="19"/>
      <c r="FYB463" s="19"/>
      <c r="FYC463" s="19"/>
      <c r="FYD463" s="19"/>
      <c r="FYE463" s="19"/>
      <c r="FYF463" s="19"/>
      <c r="FYG463" s="19"/>
      <c r="FYH463" s="19"/>
      <c r="FYI463" s="19"/>
      <c r="FYJ463" s="19"/>
      <c r="FYK463" s="19"/>
      <c r="FYL463" s="19"/>
      <c r="FYM463" s="19"/>
      <c r="FYN463" s="19"/>
      <c r="FYO463" s="19"/>
      <c r="FYP463" s="19"/>
      <c r="FYQ463" s="19"/>
      <c r="FYR463" s="19"/>
      <c r="FYS463" s="19"/>
      <c r="FYT463" s="19"/>
      <c r="FYU463" s="19"/>
      <c r="FYV463" s="19"/>
      <c r="FYW463" s="19"/>
      <c r="FYX463" s="19"/>
      <c r="FYY463" s="19"/>
      <c r="FYZ463" s="19"/>
      <c r="FZA463" s="19"/>
      <c r="FZB463" s="19"/>
      <c r="FZC463" s="19"/>
      <c r="FZD463" s="19"/>
      <c r="FZE463" s="19"/>
      <c r="FZF463" s="19"/>
      <c r="FZG463" s="19"/>
      <c r="FZH463" s="19"/>
      <c r="FZI463" s="19"/>
      <c r="FZJ463" s="19"/>
      <c r="FZK463" s="19"/>
      <c r="FZL463" s="19"/>
      <c r="FZM463" s="19"/>
      <c r="FZN463" s="19"/>
      <c r="FZO463" s="19"/>
      <c r="FZP463" s="19"/>
      <c r="FZQ463" s="19"/>
      <c r="FZR463" s="19"/>
      <c r="FZS463" s="19"/>
      <c r="FZT463" s="19"/>
      <c r="FZU463" s="19"/>
      <c r="FZV463" s="19"/>
      <c r="FZW463" s="19"/>
      <c r="FZX463" s="19"/>
      <c r="FZY463" s="19"/>
      <c r="FZZ463" s="19"/>
      <c r="GAA463" s="19"/>
      <c r="GAB463" s="19"/>
      <c r="GAC463" s="19"/>
      <c r="GAD463" s="19"/>
      <c r="GAE463" s="19"/>
      <c r="GAF463" s="19"/>
      <c r="GAG463" s="19"/>
      <c r="GAH463" s="19"/>
      <c r="GAI463" s="19"/>
      <c r="GAJ463" s="19"/>
      <c r="GAK463" s="19"/>
      <c r="GAL463" s="19"/>
      <c r="GAM463" s="19"/>
      <c r="GAN463" s="19"/>
      <c r="GAO463" s="19"/>
      <c r="GAP463" s="19"/>
      <c r="GAQ463" s="19"/>
      <c r="GAR463" s="19"/>
      <c r="GAS463" s="19"/>
      <c r="GAT463" s="19"/>
      <c r="GAU463" s="19"/>
      <c r="GAV463" s="19"/>
      <c r="GAW463" s="19"/>
      <c r="GAX463" s="19"/>
      <c r="GAY463" s="19"/>
      <c r="GAZ463" s="19"/>
      <c r="GBA463" s="19"/>
      <c r="GBB463" s="19"/>
      <c r="GBC463" s="19"/>
      <c r="GBD463" s="19"/>
      <c r="GBE463" s="19"/>
      <c r="GBF463" s="19"/>
      <c r="GBG463" s="19"/>
      <c r="GBH463" s="19"/>
      <c r="GBI463" s="19"/>
      <c r="GBJ463" s="19"/>
      <c r="GBK463" s="19"/>
      <c r="GBL463" s="19"/>
      <c r="GBM463" s="19"/>
      <c r="GBN463" s="19"/>
      <c r="GBO463" s="19"/>
      <c r="GBP463" s="19"/>
      <c r="GBQ463" s="19"/>
      <c r="GBR463" s="19"/>
      <c r="GBS463" s="19"/>
      <c r="GBT463" s="19"/>
      <c r="GBU463" s="19"/>
      <c r="GBV463" s="19"/>
      <c r="GBW463" s="19"/>
      <c r="GBX463" s="19"/>
      <c r="GBY463" s="19"/>
      <c r="GBZ463" s="19"/>
      <c r="GCA463" s="19"/>
      <c r="GCB463" s="19"/>
      <c r="GCC463" s="19"/>
      <c r="GCD463" s="19"/>
      <c r="GCE463" s="19"/>
      <c r="GCF463" s="19"/>
      <c r="GCG463" s="19"/>
      <c r="GCH463" s="19"/>
      <c r="GCI463" s="19"/>
      <c r="GCJ463" s="19"/>
      <c r="GCK463" s="19"/>
      <c r="GCL463" s="19"/>
      <c r="GCM463" s="19"/>
      <c r="GCN463" s="19"/>
      <c r="GCO463" s="19"/>
      <c r="GCP463" s="19"/>
      <c r="GCQ463" s="19"/>
      <c r="GCR463" s="19"/>
      <c r="GCS463" s="19"/>
      <c r="GCT463" s="19"/>
      <c r="GCU463" s="19"/>
      <c r="GCV463" s="19"/>
      <c r="GCW463" s="19"/>
      <c r="GCX463" s="19"/>
      <c r="GCY463" s="19"/>
      <c r="GCZ463" s="19"/>
      <c r="GDA463" s="19"/>
      <c r="GDB463" s="19"/>
      <c r="GDC463" s="19"/>
      <c r="GDD463" s="19"/>
      <c r="GDE463" s="19"/>
      <c r="GDF463" s="19"/>
      <c r="GDG463" s="19"/>
      <c r="GDH463" s="19"/>
      <c r="GDI463" s="19"/>
      <c r="GDJ463" s="19"/>
      <c r="GDK463" s="19"/>
      <c r="GDL463" s="19"/>
      <c r="GDM463" s="19"/>
      <c r="GDN463" s="19"/>
      <c r="GDO463" s="19"/>
      <c r="GDP463" s="19"/>
      <c r="GDQ463" s="19"/>
      <c r="GDR463" s="19"/>
      <c r="GDS463" s="19"/>
      <c r="GDT463" s="19"/>
      <c r="GDU463" s="19"/>
      <c r="GDV463" s="19"/>
      <c r="GDW463" s="19"/>
      <c r="GDX463" s="19"/>
      <c r="GDY463" s="19"/>
      <c r="GDZ463" s="19"/>
      <c r="GEA463" s="19"/>
      <c r="GEB463" s="19"/>
      <c r="GEC463" s="19"/>
      <c r="GED463" s="19"/>
      <c r="GEE463" s="19"/>
      <c r="GEF463" s="19"/>
      <c r="GEG463" s="19"/>
      <c r="GEH463" s="19"/>
      <c r="GEI463" s="19"/>
      <c r="GEJ463" s="19"/>
      <c r="GEK463" s="19"/>
      <c r="GEL463" s="19"/>
      <c r="GEM463" s="19"/>
      <c r="GEN463" s="19"/>
      <c r="GEO463" s="19"/>
      <c r="GEP463" s="19"/>
      <c r="GEQ463" s="19"/>
      <c r="GER463" s="19"/>
      <c r="GES463" s="19"/>
      <c r="GET463" s="19"/>
      <c r="GEU463" s="19"/>
      <c r="GEV463" s="19"/>
      <c r="GEW463" s="19"/>
      <c r="GEX463" s="19"/>
      <c r="GEY463" s="19"/>
      <c r="GEZ463" s="19"/>
      <c r="GFA463" s="19"/>
      <c r="GFB463" s="19"/>
      <c r="GFC463" s="19"/>
      <c r="GFD463" s="19"/>
      <c r="GFE463" s="19"/>
      <c r="GFF463" s="19"/>
      <c r="GFG463" s="19"/>
      <c r="GFH463" s="19"/>
      <c r="GFI463" s="19"/>
      <c r="GFJ463" s="19"/>
      <c r="GFK463" s="19"/>
      <c r="GFL463" s="19"/>
      <c r="GFM463" s="19"/>
      <c r="GFN463" s="19"/>
      <c r="GFO463" s="19"/>
      <c r="GFP463" s="19"/>
      <c r="GFQ463" s="19"/>
      <c r="GFR463" s="19"/>
      <c r="GFS463" s="19"/>
      <c r="GFT463" s="19"/>
      <c r="GFU463" s="19"/>
      <c r="GFV463" s="19"/>
      <c r="GFW463" s="19"/>
      <c r="GFX463" s="19"/>
      <c r="GFY463" s="19"/>
      <c r="GFZ463" s="19"/>
      <c r="GGA463" s="19"/>
      <c r="GGB463" s="19"/>
      <c r="GGC463" s="19"/>
      <c r="GGD463" s="19"/>
      <c r="GGE463" s="19"/>
      <c r="GGF463" s="19"/>
      <c r="GGG463" s="19"/>
      <c r="GGH463" s="19"/>
      <c r="GGI463" s="19"/>
      <c r="GGJ463" s="19"/>
      <c r="GGK463" s="19"/>
      <c r="GGL463" s="19"/>
      <c r="GGM463" s="19"/>
      <c r="GGN463" s="19"/>
      <c r="GGO463" s="19"/>
      <c r="GGP463" s="19"/>
      <c r="GGQ463" s="19"/>
      <c r="GGR463" s="19"/>
      <c r="GGS463" s="19"/>
      <c r="GGT463" s="19"/>
      <c r="GGU463" s="19"/>
      <c r="GGV463" s="19"/>
      <c r="GGW463" s="19"/>
      <c r="GGX463" s="19"/>
      <c r="GGY463" s="19"/>
      <c r="GGZ463" s="19"/>
      <c r="GHA463" s="19"/>
      <c r="GHB463" s="19"/>
      <c r="GHC463" s="19"/>
      <c r="GHD463" s="19"/>
      <c r="GHE463" s="19"/>
      <c r="GHF463" s="19"/>
      <c r="GHG463" s="19"/>
      <c r="GHH463" s="19"/>
      <c r="GHI463" s="19"/>
      <c r="GHJ463" s="19"/>
      <c r="GHK463" s="19"/>
      <c r="GHL463" s="19"/>
      <c r="GHM463" s="19"/>
      <c r="GHN463" s="19"/>
      <c r="GHO463" s="19"/>
      <c r="GHP463" s="19"/>
      <c r="GHQ463" s="19"/>
      <c r="GHR463" s="19"/>
      <c r="GHS463" s="19"/>
      <c r="GHT463" s="19"/>
      <c r="GHU463" s="19"/>
      <c r="GHV463" s="19"/>
      <c r="GHW463" s="19"/>
      <c r="GHX463" s="19"/>
      <c r="GHY463" s="19"/>
      <c r="GHZ463" s="19"/>
      <c r="GIA463" s="19"/>
      <c r="GIB463" s="19"/>
      <c r="GIC463" s="19"/>
      <c r="GID463" s="19"/>
      <c r="GIE463" s="19"/>
      <c r="GIF463" s="19"/>
      <c r="GIG463" s="19"/>
      <c r="GIH463" s="19"/>
      <c r="GII463" s="19"/>
      <c r="GIJ463" s="19"/>
      <c r="GIK463" s="19"/>
      <c r="GIL463" s="19"/>
      <c r="GIM463" s="19"/>
      <c r="GIN463" s="19"/>
      <c r="GIO463" s="19"/>
      <c r="GIP463" s="19"/>
      <c r="GIQ463" s="19"/>
      <c r="GIR463" s="19"/>
      <c r="GIS463" s="19"/>
      <c r="GIT463" s="19"/>
      <c r="GIU463" s="19"/>
      <c r="GIV463" s="19"/>
      <c r="GIW463" s="19"/>
      <c r="GIX463" s="19"/>
      <c r="GIY463" s="19"/>
      <c r="GIZ463" s="19"/>
      <c r="GJA463" s="19"/>
      <c r="GJB463" s="19"/>
      <c r="GJC463" s="19"/>
      <c r="GJD463" s="19"/>
      <c r="GJE463" s="19"/>
      <c r="GJF463" s="19"/>
      <c r="GJG463" s="19"/>
      <c r="GJH463" s="19"/>
      <c r="GJI463" s="19"/>
      <c r="GJJ463" s="19"/>
      <c r="GJK463" s="19"/>
      <c r="GJL463" s="19"/>
      <c r="GJM463" s="19"/>
      <c r="GJN463" s="19"/>
      <c r="GJO463" s="19"/>
      <c r="GJP463" s="19"/>
      <c r="GJQ463" s="19"/>
      <c r="GJR463" s="19"/>
      <c r="GJS463" s="19"/>
      <c r="GJT463" s="19"/>
      <c r="GJU463" s="19"/>
      <c r="GJV463" s="19"/>
      <c r="GJW463" s="19"/>
      <c r="GJX463" s="19"/>
      <c r="GJY463" s="19"/>
      <c r="GJZ463" s="19"/>
      <c r="GKA463" s="19"/>
      <c r="GKB463" s="19"/>
      <c r="GKC463" s="19"/>
      <c r="GKD463" s="19"/>
      <c r="GKE463" s="19"/>
      <c r="GKF463" s="19"/>
      <c r="GKG463" s="19"/>
      <c r="GKH463" s="19"/>
      <c r="GKI463" s="19"/>
      <c r="GKJ463" s="19"/>
      <c r="GKK463" s="19"/>
      <c r="GKL463" s="19"/>
      <c r="GKM463" s="19"/>
      <c r="GKN463" s="19"/>
      <c r="GKO463" s="19"/>
      <c r="GKP463" s="19"/>
      <c r="GKQ463" s="19"/>
      <c r="GKR463" s="19"/>
      <c r="GKS463" s="19"/>
      <c r="GKT463" s="19"/>
      <c r="GKU463" s="19"/>
      <c r="GKV463" s="19"/>
      <c r="GKW463" s="19"/>
      <c r="GKX463" s="19"/>
      <c r="GKY463" s="19"/>
      <c r="GKZ463" s="19"/>
      <c r="GLA463" s="19"/>
      <c r="GLB463" s="19"/>
      <c r="GLC463" s="19"/>
      <c r="GLD463" s="19"/>
      <c r="GLE463" s="19"/>
      <c r="GLF463" s="19"/>
      <c r="GLG463" s="19"/>
      <c r="GLH463" s="19"/>
      <c r="GLI463" s="19"/>
      <c r="GLJ463" s="19"/>
      <c r="GLK463" s="19"/>
      <c r="GLL463" s="19"/>
      <c r="GLM463" s="19"/>
      <c r="GLN463" s="19"/>
      <c r="GLO463" s="19"/>
      <c r="GLP463" s="19"/>
      <c r="GLQ463" s="19"/>
      <c r="GLR463" s="19"/>
      <c r="GLS463" s="19"/>
      <c r="GLT463" s="19"/>
      <c r="GLU463" s="19"/>
      <c r="GLV463" s="19"/>
      <c r="GLW463" s="19"/>
      <c r="GLX463" s="19"/>
      <c r="GLY463" s="19"/>
      <c r="GLZ463" s="19"/>
      <c r="GMA463" s="19"/>
      <c r="GMB463" s="19"/>
      <c r="GMC463" s="19"/>
      <c r="GMD463" s="19"/>
      <c r="GME463" s="19"/>
      <c r="GMF463" s="19"/>
      <c r="GMG463" s="19"/>
      <c r="GMH463" s="19"/>
      <c r="GMI463" s="19"/>
      <c r="GMJ463" s="19"/>
      <c r="GMK463" s="19"/>
      <c r="GML463" s="19"/>
      <c r="GMM463" s="19"/>
      <c r="GMN463" s="19"/>
      <c r="GMO463" s="19"/>
      <c r="GMP463" s="19"/>
      <c r="GMQ463" s="19"/>
      <c r="GMR463" s="19"/>
      <c r="GMS463" s="19"/>
      <c r="GMT463" s="19"/>
      <c r="GMU463" s="19"/>
      <c r="GMV463" s="19"/>
      <c r="GMW463" s="19"/>
      <c r="GMX463" s="19"/>
      <c r="GMY463" s="19"/>
      <c r="GMZ463" s="19"/>
      <c r="GNA463" s="19"/>
      <c r="GNB463" s="19"/>
      <c r="GNC463" s="19"/>
      <c r="GND463" s="19"/>
      <c r="GNE463" s="19"/>
      <c r="GNF463" s="19"/>
      <c r="GNG463" s="19"/>
      <c r="GNH463" s="19"/>
      <c r="GNI463" s="19"/>
      <c r="GNJ463" s="19"/>
      <c r="GNK463" s="19"/>
      <c r="GNL463" s="19"/>
      <c r="GNM463" s="19"/>
      <c r="GNN463" s="19"/>
      <c r="GNO463" s="19"/>
      <c r="GNP463" s="19"/>
      <c r="GNQ463" s="19"/>
      <c r="GNR463" s="19"/>
      <c r="GNS463" s="19"/>
      <c r="GNT463" s="19"/>
      <c r="GNU463" s="19"/>
      <c r="GNV463" s="19"/>
      <c r="GNW463" s="19"/>
      <c r="GNX463" s="19"/>
      <c r="GNY463" s="19"/>
      <c r="GNZ463" s="19"/>
      <c r="GOA463" s="19"/>
      <c r="GOB463" s="19"/>
      <c r="GOC463" s="19"/>
      <c r="GOD463" s="19"/>
      <c r="GOE463" s="19"/>
      <c r="GOF463" s="19"/>
      <c r="GOG463" s="19"/>
      <c r="GOH463" s="19"/>
      <c r="GOI463" s="19"/>
      <c r="GOJ463" s="19"/>
      <c r="GOK463" s="19"/>
      <c r="GOL463" s="19"/>
      <c r="GOM463" s="19"/>
      <c r="GON463" s="19"/>
      <c r="GOO463" s="19"/>
      <c r="GOP463" s="19"/>
      <c r="GOQ463" s="19"/>
      <c r="GOR463" s="19"/>
      <c r="GOS463" s="19"/>
      <c r="GOT463" s="19"/>
      <c r="GOU463" s="19"/>
      <c r="GOV463" s="19"/>
      <c r="GOW463" s="19"/>
      <c r="GOX463" s="19"/>
      <c r="GOY463" s="19"/>
      <c r="GOZ463" s="19"/>
      <c r="GPA463" s="19"/>
      <c r="GPB463" s="19"/>
      <c r="GPC463" s="19"/>
      <c r="GPD463" s="19"/>
      <c r="GPE463" s="19"/>
      <c r="GPF463" s="19"/>
      <c r="GPG463" s="19"/>
      <c r="GPH463" s="19"/>
      <c r="GPI463" s="19"/>
      <c r="GPJ463" s="19"/>
      <c r="GPK463" s="19"/>
      <c r="GPL463" s="19"/>
      <c r="GPM463" s="19"/>
      <c r="GPN463" s="19"/>
      <c r="GPO463" s="19"/>
      <c r="GPP463" s="19"/>
      <c r="GPQ463" s="19"/>
      <c r="GPR463" s="19"/>
      <c r="GPS463" s="19"/>
      <c r="GPT463" s="19"/>
      <c r="GPU463" s="19"/>
      <c r="GPV463" s="19"/>
      <c r="GPW463" s="19"/>
      <c r="GPX463" s="19"/>
      <c r="GPY463" s="19"/>
      <c r="GPZ463" s="19"/>
      <c r="GQA463" s="19"/>
      <c r="GQB463" s="19"/>
      <c r="GQC463" s="19"/>
      <c r="GQD463" s="19"/>
      <c r="GQE463" s="19"/>
      <c r="GQF463" s="19"/>
      <c r="GQG463" s="19"/>
      <c r="GQH463" s="19"/>
      <c r="GQI463" s="19"/>
      <c r="GQJ463" s="19"/>
      <c r="GQK463" s="19"/>
      <c r="GQL463" s="19"/>
      <c r="GQM463" s="19"/>
      <c r="GQN463" s="19"/>
      <c r="GQO463" s="19"/>
      <c r="GQP463" s="19"/>
      <c r="GQQ463" s="19"/>
      <c r="GQR463" s="19"/>
      <c r="GQS463" s="19"/>
      <c r="GQT463" s="19"/>
      <c r="GQU463" s="19"/>
      <c r="GQV463" s="19"/>
      <c r="GQW463" s="19"/>
      <c r="GQX463" s="19"/>
      <c r="GQY463" s="19"/>
      <c r="GQZ463" s="19"/>
      <c r="GRA463" s="19"/>
      <c r="GRB463" s="19"/>
      <c r="GRC463" s="19"/>
      <c r="GRD463" s="19"/>
      <c r="GRE463" s="19"/>
      <c r="GRF463" s="19"/>
      <c r="GRG463" s="19"/>
      <c r="GRH463" s="19"/>
      <c r="GRI463" s="19"/>
      <c r="GRJ463" s="19"/>
      <c r="GRK463" s="19"/>
      <c r="GRL463" s="19"/>
      <c r="GRM463" s="19"/>
      <c r="GRN463" s="19"/>
      <c r="GRO463" s="19"/>
      <c r="GRP463" s="19"/>
      <c r="GRQ463" s="19"/>
      <c r="GRR463" s="19"/>
      <c r="GRS463" s="19"/>
      <c r="GRT463" s="19"/>
      <c r="GRU463" s="19"/>
      <c r="GRV463" s="19"/>
      <c r="GRW463" s="19"/>
      <c r="GRX463" s="19"/>
      <c r="GRY463" s="19"/>
      <c r="GRZ463" s="19"/>
      <c r="GSA463" s="19"/>
      <c r="GSB463" s="19"/>
      <c r="GSC463" s="19"/>
      <c r="GSD463" s="19"/>
      <c r="GSE463" s="19"/>
      <c r="GSF463" s="19"/>
      <c r="GSG463" s="19"/>
      <c r="GSH463" s="19"/>
      <c r="GSI463" s="19"/>
      <c r="GSJ463" s="19"/>
      <c r="GSK463" s="19"/>
      <c r="GSL463" s="19"/>
      <c r="GSM463" s="19"/>
      <c r="GSN463" s="19"/>
      <c r="GSO463" s="19"/>
      <c r="GSP463" s="19"/>
      <c r="GSQ463" s="19"/>
      <c r="GSR463" s="19"/>
      <c r="GSS463" s="19"/>
      <c r="GST463" s="19"/>
      <c r="GSU463" s="19"/>
      <c r="GSV463" s="19"/>
      <c r="GSW463" s="19"/>
      <c r="GSX463" s="19"/>
      <c r="GSY463" s="19"/>
      <c r="GSZ463" s="19"/>
      <c r="GTA463" s="19"/>
      <c r="GTB463" s="19"/>
      <c r="GTC463" s="19"/>
      <c r="GTD463" s="19"/>
      <c r="GTE463" s="19"/>
      <c r="GTF463" s="19"/>
      <c r="GTG463" s="19"/>
      <c r="GTH463" s="19"/>
      <c r="GTI463" s="19"/>
      <c r="GTJ463" s="19"/>
      <c r="GTK463" s="19"/>
      <c r="GTL463" s="19"/>
      <c r="GTM463" s="19"/>
      <c r="GTN463" s="19"/>
      <c r="GTO463" s="19"/>
      <c r="GTP463" s="19"/>
      <c r="GTQ463" s="19"/>
      <c r="GTR463" s="19"/>
      <c r="GTS463" s="19"/>
      <c r="GTT463" s="19"/>
      <c r="GTU463" s="19"/>
      <c r="GTV463" s="19"/>
      <c r="GTW463" s="19"/>
      <c r="GTX463" s="19"/>
      <c r="GTY463" s="19"/>
      <c r="GTZ463" s="19"/>
      <c r="GUA463" s="19"/>
      <c r="GUB463" s="19"/>
      <c r="GUC463" s="19"/>
      <c r="GUD463" s="19"/>
      <c r="GUE463" s="19"/>
      <c r="GUF463" s="19"/>
      <c r="GUG463" s="19"/>
      <c r="GUH463" s="19"/>
      <c r="GUI463" s="19"/>
      <c r="GUJ463" s="19"/>
      <c r="GUK463" s="19"/>
      <c r="GUL463" s="19"/>
      <c r="GUM463" s="19"/>
      <c r="GUN463" s="19"/>
      <c r="GUO463" s="19"/>
      <c r="GUP463" s="19"/>
      <c r="GUQ463" s="19"/>
      <c r="GUR463" s="19"/>
      <c r="GUS463" s="19"/>
      <c r="GUT463" s="19"/>
      <c r="GUU463" s="19"/>
      <c r="GUV463" s="19"/>
      <c r="GUW463" s="19"/>
      <c r="GUX463" s="19"/>
      <c r="GUY463" s="19"/>
      <c r="GUZ463" s="19"/>
      <c r="GVA463" s="19"/>
      <c r="GVB463" s="19"/>
      <c r="GVC463" s="19"/>
      <c r="GVD463" s="19"/>
      <c r="GVE463" s="19"/>
      <c r="GVF463" s="19"/>
      <c r="GVG463" s="19"/>
      <c r="GVH463" s="19"/>
      <c r="GVI463" s="19"/>
      <c r="GVJ463" s="19"/>
      <c r="GVK463" s="19"/>
      <c r="GVL463" s="19"/>
      <c r="GVM463" s="19"/>
      <c r="GVN463" s="19"/>
      <c r="GVO463" s="19"/>
      <c r="GVP463" s="19"/>
      <c r="GVQ463" s="19"/>
      <c r="GVR463" s="19"/>
      <c r="GVS463" s="19"/>
      <c r="GVT463" s="19"/>
      <c r="GVU463" s="19"/>
      <c r="GVV463" s="19"/>
      <c r="GVW463" s="19"/>
      <c r="GVX463" s="19"/>
      <c r="GVY463" s="19"/>
      <c r="GVZ463" s="19"/>
      <c r="GWA463" s="19"/>
      <c r="GWB463" s="19"/>
      <c r="GWC463" s="19"/>
      <c r="GWD463" s="19"/>
      <c r="GWE463" s="19"/>
      <c r="GWF463" s="19"/>
      <c r="GWG463" s="19"/>
      <c r="GWH463" s="19"/>
      <c r="GWI463" s="19"/>
      <c r="GWJ463" s="19"/>
      <c r="GWK463" s="19"/>
      <c r="GWL463" s="19"/>
      <c r="GWM463" s="19"/>
      <c r="GWN463" s="19"/>
      <c r="GWO463" s="19"/>
      <c r="GWP463" s="19"/>
      <c r="GWQ463" s="19"/>
      <c r="GWR463" s="19"/>
      <c r="GWS463" s="19"/>
      <c r="GWT463" s="19"/>
      <c r="GWU463" s="19"/>
      <c r="GWV463" s="19"/>
      <c r="GWW463" s="19"/>
      <c r="GWX463" s="19"/>
      <c r="GWY463" s="19"/>
      <c r="GWZ463" s="19"/>
      <c r="GXA463" s="19"/>
      <c r="GXB463" s="19"/>
      <c r="GXC463" s="19"/>
      <c r="GXD463" s="19"/>
      <c r="GXE463" s="19"/>
      <c r="GXF463" s="19"/>
      <c r="GXG463" s="19"/>
      <c r="GXH463" s="19"/>
      <c r="GXI463" s="19"/>
      <c r="GXJ463" s="19"/>
      <c r="GXK463" s="19"/>
      <c r="GXL463" s="19"/>
      <c r="GXM463" s="19"/>
      <c r="GXN463" s="19"/>
      <c r="GXO463" s="19"/>
      <c r="GXP463" s="19"/>
      <c r="GXQ463" s="19"/>
      <c r="GXR463" s="19"/>
      <c r="GXS463" s="19"/>
      <c r="GXT463" s="19"/>
      <c r="GXU463" s="19"/>
      <c r="GXV463" s="19"/>
      <c r="GXW463" s="19"/>
      <c r="GXX463" s="19"/>
      <c r="GXY463" s="19"/>
      <c r="GXZ463" s="19"/>
      <c r="GYA463" s="19"/>
      <c r="GYB463" s="19"/>
      <c r="GYC463" s="19"/>
      <c r="GYD463" s="19"/>
      <c r="GYE463" s="19"/>
      <c r="GYF463" s="19"/>
      <c r="GYG463" s="19"/>
      <c r="GYH463" s="19"/>
      <c r="GYI463" s="19"/>
      <c r="GYJ463" s="19"/>
      <c r="GYK463" s="19"/>
      <c r="GYL463" s="19"/>
      <c r="GYM463" s="19"/>
      <c r="GYN463" s="19"/>
      <c r="GYO463" s="19"/>
      <c r="GYP463" s="19"/>
      <c r="GYQ463" s="19"/>
      <c r="GYR463" s="19"/>
      <c r="GYS463" s="19"/>
      <c r="GYT463" s="19"/>
      <c r="GYU463" s="19"/>
      <c r="GYV463" s="19"/>
      <c r="GYW463" s="19"/>
      <c r="GYX463" s="19"/>
      <c r="GYY463" s="19"/>
      <c r="GYZ463" s="19"/>
      <c r="GZA463" s="19"/>
      <c r="GZB463" s="19"/>
      <c r="GZC463" s="19"/>
      <c r="GZD463" s="19"/>
      <c r="GZE463" s="19"/>
      <c r="GZF463" s="19"/>
      <c r="GZG463" s="19"/>
      <c r="GZH463" s="19"/>
      <c r="GZI463" s="19"/>
      <c r="GZJ463" s="19"/>
      <c r="GZK463" s="19"/>
      <c r="GZL463" s="19"/>
      <c r="GZM463" s="19"/>
      <c r="GZN463" s="19"/>
      <c r="GZO463" s="19"/>
      <c r="GZP463" s="19"/>
      <c r="GZQ463" s="19"/>
      <c r="GZR463" s="19"/>
      <c r="GZS463" s="19"/>
      <c r="GZT463" s="19"/>
      <c r="GZU463" s="19"/>
      <c r="GZV463" s="19"/>
      <c r="GZW463" s="19"/>
      <c r="GZX463" s="19"/>
      <c r="GZY463" s="19"/>
      <c r="GZZ463" s="19"/>
      <c r="HAA463" s="19"/>
      <c r="HAB463" s="19"/>
      <c r="HAC463" s="19"/>
      <c r="HAD463" s="19"/>
      <c r="HAE463" s="19"/>
      <c r="HAF463" s="19"/>
      <c r="HAG463" s="19"/>
      <c r="HAH463" s="19"/>
      <c r="HAI463" s="19"/>
      <c r="HAJ463" s="19"/>
      <c r="HAK463" s="19"/>
      <c r="HAL463" s="19"/>
      <c r="HAM463" s="19"/>
      <c r="HAN463" s="19"/>
      <c r="HAO463" s="19"/>
      <c r="HAP463" s="19"/>
      <c r="HAQ463" s="19"/>
      <c r="HAR463" s="19"/>
      <c r="HAS463" s="19"/>
      <c r="HAT463" s="19"/>
      <c r="HAU463" s="19"/>
      <c r="HAV463" s="19"/>
      <c r="HAW463" s="19"/>
      <c r="HAX463" s="19"/>
      <c r="HAY463" s="19"/>
      <c r="HAZ463" s="19"/>
      <c r="HBA463" s="19"/>
      <c r="HBB463" s="19"/>
      <c r="HBC463" s="19"/>
      <c r="HBD463" s="19"/>
      <c r="HBE463" s="19"/>
      <c r="HBF463" s="19"/>
      <c r="HBG463" s="19"/>
      <c r="HBH463" s="19"/>
      <c r="HBI463" s="19"/>
      <c r="HBJ463" s="19"/>
      <c r="HBK463" s="19"/>
      <c r="HBL463" s="19"/>
      <c r="HBM463" s="19"/>
      <c r="HBN463" s="19"/>
      <c r="HBO463" s="19"/>
      <c r="HBP463" s="19"/>
      <c r="HBQ463" s="19"/>
      <c r="HBR463" s="19"/>
      <c r="HBS463" s="19"/>
      <c r="HBT463" s="19"/>
      <c r="HBU463" s="19"/>
      <c r="HBV463" s="19"/>
      <c r="HBW463" s="19"/>
      <c r="HBX463" s="19"/>
      <c r="HBY463" s="19"/>
      <c r="HBZ463" s="19"/>
      <c r="HCA463" s="19"/>
      <c r="HCB463" s="19"/>
      <c r="HCC463" s="19"/>
      <c r="HCD463" s="19"/>
      <c r="HCE463" s="19"/>
      <c r="HCF463" s="19"/>
      <c r="HCG463" s="19"/>
      <c r="HCH463" s="19"/>
      <c r="HCI463" s="19"/>
      <c r="HCJ463" s="19"/>
      <c r="HCK463" s="19"/>
      <c r="HCL463" s="19"/>
      <c r="HCM463" s="19"/>
      <c r="HCN463" s="19"/>
      <c r="HCO463" s="19"/>
      <c r="HCP463" s="19"/>
      <c r="HCQ463" s="19"/>
      <c r="HCR463" s="19"/>
      <c r="HCS463" s="19"/>
      <c r="HCT463" s="19"/>
      <c r="HCU463" s="19"/>
      <c r="HCV463" s="19"/>
      <c r="HCW463" s="19"/>
      <c r="HCX463" s="19"/>
      <c r="HCY463" s="19"/>
      <c r="HCZ463" s="19"/>
      <c r="HDA463" s="19"/>
      <c r="HDB463" s="19"/>
      <c r="HDC463" s="19"/>
      <c r="HDD463" s="19"/>
      <c r="HDE463" s="19"/>
      <c r="HDF463" s="19"/>
      <c r="HDG463" s="19"/>
      <c r="HDH463" s="19"/>
      <c r="HDI463" s="19"/>
      <c r="HDJ463" s="19"/>
      <c r="HDK463" s="19"/>
      <c r="HDL463" s="19"/>
      <c r="HDM463" s="19"/>
      <c r="HDN463" s="19"/>
      <c r="HDO463" s="19"/>
      <c r="HDP463" s="19"/>
      <c r="HDQ463" s="19"/>
      <c r="HDR463" s="19"/>
      <c r="HDS463" s="19"/>
      <c r="HDT463" s="19"/>
      <c r="HDU463" s="19"/>
      <c r="HDV463" s="19"/>
      <c r="HDW463" s="19"/>
      <c r="HDX463" s="19"/>
      <c r="HDY463" s="19"/>
      <c r="HDZ463" s="19"/>
      <c r="HEA463" s="19"/>
      <c r="HEB463" s="19"/>
      <c r="HEC463" s="19"/>
      <c r="HED463" s="19"/>
      <c r="HEE463" s="19"/>
      <c r="HEF463" s="19"/>
      <c r="HEG463" s="19"/>
      <c r="HEH463" s="19"/>
      <c r="HEI463" s="19"/>
      <c r="HEJ463" s="19"/>
      <c r="HEK463" s="19"/>
      <c r="HEL463" s="19"/>
      <c r="HEM463" s="19"/>
      <c r="HEN463" s="19"/>
      <c r="HEO463" s="19"/>
      <c r="HEP463" s="19"/>
      <c r="HEQ463" s="19"/>
      <c r="HER463" s="19"/>
      <c r="HES463" s="19"/>
      <c r="HET463" s="19"/>
      <c r="HEU463" s="19"/>
      <c r="HEV463" s="19"/>
      <c r="HEW463" s="19"/>
      <c r="HEX463" s="19"/>
      <c r="HEY463" s="19"/>
      <c r="HEZ463" s="19"/>
      <c r="HFA463" s="19"/>
      <c r="HFB463" s="19"/>
      <c r="HFC463" s="19"/>
      <c r="HFD463" s="19"/>
      <c r="HFE463" s="19"/>
      <c r="HFF463" s="19"/>
      <c r="HFG463" s="19"/>
      <c r="HFH463" s="19"/>
      <c r="HFI463" s="19"/>
      <c r="HFJ463" s="19"/>
      <c r="HFK463" s="19"/>
      <c r="HFL463" s="19"/>
      <c r="HFM463" s="19"/>
      <c r="HFN463" s="19"/>
      <c r="HFO463" s="19"/>
      <c r="HFP463" s="19"/>
      <c r="HFQ463" s="19"/>
      <c r="HFR463" s="19"/>
      <c r="HFS463" s="19"/>
      <c r="HFT463" s="19"/>
      <c r="HFU463" s="19"/>
      <c r="HFV463" s="19"/>
      <c r="HFW463" s="19"/>
      <c r="HFX463" s="19"/>
      <c r="HFY463" s="19"/>
      <c r="HFZ463" s="19"/>
      <c r="HGA463" s="19"/>
      <c r="HGB463" s="19"/>
      <c r="HGC463" s="19"/>
      <c r="HGD463" s="19"/>
      <c r="HGE463" s="19"/>
      <c r="HGF463" s="19"/>
      <c r="HGG463" s="19"/>
      <c r="HGH463" s="19"/>
      <c r="HGI463" s="19"/>
      <c r="HGJ463" s="19"/>
      <c r="HGK463" s="19"/>
      <c r="HGL463" s="19"/>
      <c r="HGM463" s="19"/>
      <c r="HGN463" s="19"/>
      <c r="HGO463" s="19"/>
      <c r="HGP463" s="19"/>
      <c r="HGQ463" s="19"/>
      <c r="HGR463" s="19"/>
      <c r="HGS463" s="19"/>
      <c r="HGT463" s="19"/>
      <c r="HGU463" s="19"/>
      <c r="HGV463" s="19"/>
      <c r="HGW463" s="19"/>
      <c r="HGX463" s="19"/>
      <c r="HGY463" s="19"/>
      <c r="HGZ463" s="19"/>
      <c r="HHA463" s="19"/>
      <c r="HHB463" s="19"/>
      <c r="HHC463" s="19"/>
      <c r="HHD463" s="19"/>
      <c r="HHE463" s="19"/>
      <c r="HHF463" s="19"/>
      <c r="HHG463" s="19"/>
      <c r="HHH463" s="19"/>
      <c r="HHI463" s="19"/>
      <c r="HHJ463" s="19"/>
      <c r="HHK463" s="19"/>
      <c r="HHL463" s="19"/>
      <c r="HHM463" s="19"/>
      <c r="HHN463" s="19"/>
      <c r="HHO463" s="19"/>
      <c r="HHP463" s="19"/>
      <c r="HHQ463" s="19"/>
      <c r="HHR463" s="19"/>
      <c r="HHS463" s="19"/>
      <c r="HHT463" s="19"/>
      <c r="HHU463" s="19"/>
      <c r="HHV463" s="19"/>
      <c r="HHW463" s="19"/>
      <c r="HHX463" s="19"/>
      <c r="HHY463" s="19"/>
      <c r="HHZ463" s="19"/>
      <c r="HIA463" s="19"/>
      <c r="HIB463" s="19"/>
      <c r="HIC463" s="19"/>
      <c r="HID463" s="19"/>
      <c r="HIE463" s="19"/>
      <c r="HIF463" s="19"/>
      <c r="HIG463" s="19"/>
      <c r="HIH463" s="19"/>
      <c r="HII463" s="19"/>
      <c r="HIJ463" s="19"/>
      <c r="HIK463" s="19"/>
      <c r="HIL463" s="19"/>
      <c r="HIM463" s="19"/>
      <c r="HIN463" s="19"/>
      <c r="HIO463" s="19"/>
      <c r="HIP463" s="19"/>
      <c r="HIQ463" s="19"/>
      <c r="HIR463" s="19"/>
      <c r="HIS463" s="19"/>
      <c r="HIT463" s="19"/>
      <c r="HIU463" s="19"/>
      <c r="HIV463" s="19"/>
      <c r="HIW463" s="19"/>
      <c r="HIX463" s="19"/>
      <c r="HIY463" s="19"/>
      <c r="HIZ463" s="19"/>
      <c r="HJA463" s="19"/>
      <c r="HJB463" s="19"/>
      <c r="HJC463" s="19"/>
      <c r="HJD463" s="19"/>
      <c r="HJE463" s="19"/>
      <c r="HJF463" s="19"/>
      <c r="HJG463" s="19"/>
      <c r="HJH463" s="19"/>
      <c r="HJI463" s="19"/>
      <c r="HJJ463" s="19"/>
      <c r="HJK463" s="19"/>
      <c r="HJL463" s="19"/>
      <c r="HJM463" s="19"/>
      <c r="HJN463" s="19"/>
      <c r="HJO463" s="19"/>
      <c r="HJP463" s="19"/>
      <c r="HJQ463" s="19"/>
      <c r="HJR463" s="19"/>
      <c r="HJS463" s="19"/>
      <c r="HJT463" s="19"/>
      <c r="HJU463" s="19"/>
      <c r="HJV463" s="19"/>
      <c r="HJW463" s="19"/>
      <c r="HJX463" s="19"/>
      <c r="HJY463" s="19"/>
      <c r="HJZ463" s="19"/>
      <c r="HKA463" s="19"/>
      <c r="HKB463" s="19"/>
      <c r="HKC463" s="19"/>
      <c r="HKD463" s="19"/>
      <c r="HKE463" s="19"/>
      <c r="HKF463" s="19"/>
      <c r="HKG463" s="19"/>
      <c r="HKH463" s="19"/>
      <c r="HKI463" s="19"/>
      <c r="HKJ463" s="19"/>
      <c r="HKK463" s="19"/>
      <c r="HKL463" s="19"/>
      <c r="HKM463" s="19"/>
      <c r="HKN463" s="19"/>
      <c r="HKO463" s="19"/>
      <c r="HKP463" s="19"/>
      <c r="HKQ463" s="19"/>
      <c r="HKR463" s="19"/>
      <c r="HKS463" s="19"/>
      <c r="HKT463" s="19"/>
      <c r="HKU463" s="19"/>
      <c r="HKV463" s="19"/>
      <c r="HKW463" s="19"/>
      <c r="HKX463" s="19"/>
      <c r="HKY463" s="19"/>
      <c r="HKZ463" s="19"/>
      <c r="HLA463" s="19"/>
      <c r="HLB463" s="19"/>
      <c r="HLC463" s="19"/>
      <c r="HLD463" s="19"/>
      <c r="HLE463" s="19"/>
      <c r="HLF463" s="19"/>
      <c r="HLG463" s="19"/>
      <c r="HLH463" s="19"/>
      <c r="HLI463" s="19"/>
      <c r="HLJ463" s="19"/>
      <c r="HLK463" s="19"/>
      <c r="HLL463" s="19"/>
      <c r="HLM463" s="19"/>
      <c r="HLN463" s="19"/>
      <c r="HLO463" s="19"/>
      <c r="HLP463" s="19"/>
      <c r="HLQ463" s="19"/>
      <c r="HLR463" s="19"/>
      <c r="HLS463" s="19"/>
      <c r="HLT463" s="19"/>
      <c r="HLU463" s="19"/>
      <c r="HLV463" s="19"/>
      <c r="HLW463" s="19"/>
      <c r="HLX463" s="19"/>
      <c r="HLY463" s="19"/>
      <c r="HLZ463" s="19"/>
      <c r="HMA463" s="19"/>
      <c r="HMB463" s="19"/>
      <c r="HMC463" s="19"/>
      <c r="HMD463" s="19"/>
      <c r="HME463" s="19"/>
      <c r="HMF463" s="19"/>
      <c r="HMG463" s="19"/>
      <c r="HMH463" s="19"/>
      <c r="HMI463" s="19"/>
      <c r="HMJ463" s="19"/>
      <c r="HMK463" s="19"/>
      <c r="HML463" s="19"/>
      <c r="HMM463" s="19"/>
      <c r="HMN463" s="19"/>
      <c r="HMO463" s="19"/>
      <c r="HMP463" s="19"/>
      <c r="HMQ463" s="19"/>
      <c r="HMR463" s="19"/>
      <c r="HMS463" s="19"/>
      <c r="HMT463" s="19"/>
      <c r="HMU463" s="19"/>
      <c r="HMV463" s="19"/>
      <c r="HMW463" s="19"/>
      <c r="HMX463" s="19"/>
      <c r="HMY463" s="19"/>
      <c r="HMZ463" s="19"/>
      <c r="HNA463" s="19"/>
      <c r="HNB463" s="19"/>
      <c r="HNC463" s="19"/>
      <c r="HND463" s="19"/>
      <c r="HNE463" s="19"/>
      <c r="HNF463" s="19"/>
      <c r="HNG463" s="19"/>
      <c r="HNH463" s="19"/>
      <c r="HNI463" s="19"/>
      <c r="HNJ463" s="19"/>
      <c r="HNK463" s="19"/>
      <c r="HNL463" s="19"/>
      <c r="HNM463" s="19"/>
      <c r="HNN463" s="19"/>
      <c r="HNO463" s="19"/>
      <c r="HNP463" s="19"/>
      <c r="HNQ463" s="19"/>
      <c r="HNR463" s="19"/>
      <c r="HNS463" s="19"/>
      <c r="HNT463" s="19"/>
      <c r="HNU463" s="19"/>
      <c r="HNV463" s="19"/>
      <c r="HNW463" s="19"/>
      <c r="HNX463" s="19"/>
      <c r="HNY463" s="19"/>
      <c r="HNZ463" s="19"/>
      <c r="HOA463" s="19"/>
      <c r="HOB463" s="19"/>
      <c r="HOC463" s="19"/>
      <c r="HOD463" s="19"/>
      <c r="HOE463" s="19"/>
      <c r="HOF463" s="19"/>
      <c r="HOG463" s="19"/>
      <c r="HOH463" s="19"/>
      <c r="HOI463" s="19"/>
      <c r="HOJ463" s="19"/>
      <c r="HOK463" s="19"/>
      <c r="HOL463" s="19"/>
      <c r="HOM463" s="19"/>
      <c r="HON463" s="19"/>
      <c r="HOO463" s="19"/>
      <c r="HOP463" s="19"/>
      <c r="HOQ463" s="19"/>
      <c r="HOR463" s="19"/>
      <c r="HOS463" s="19"/>
      <c r="HOT463" s="19"/>
      <c r="HOU463" s="19"/>
      <c r="HOV463" s="19"/>
      <c r="HOW463" s="19"/>
      <c r="HOX463" s="19"/>
      <c r="HOY463" s="19"/>
      <c r="HOZ463" s="19"/>
      <c r="HPA463" s="19"/>
      <c r="HPB463" s="19"/>
      <c r="HPC463" s="19"/>
      <c r="HPD463" s="19"/>
      <c r="HPE463" s="19"/>
      <c r="HPF463" s="19"/>
      <c r="HPG463" s="19"/>
      <c r="HPH463" s="19"/>
      <c r="HPI463" s="19"/>
      <c r="HPJ463" s="19"/>
      <c r="HPK463" s="19"/>
      <c r="HPL463" s="19"/>
      <c r="HPM463" s="19"/>
      <c r="HPN463" s="19"/>
      <c r="HPO463" s="19"/>
      <c r="HPP463" s="19"/>
      <c r="HPQ463" s="19"/>
      <c r="HPR463" s="19"/>
      <c r="HPS463" s="19"/>
      <c r="HPT463" s="19"/>
      <c r="HPU463" s="19"/>
      <c r="HPV463" s="19"/>
      <c r="HPW463" s="19"/>
      <c r="HPX463" s="19"/>
      <c r="HPY463" s="19"/>
      <c r="HPZ463" s="19"/>
      <c r="HQA463" s="19"/>
      <c r="HQB463" s="19"/>
      <c r="HQC463" s="19"/>
      <c r="HQD463" s="19"/>
      <c r="HQE463" s="19"/>
      <c r="HQF463" s="19"/>
      <c r="HQG463" s="19"/>
      <c r="HQH463" s="19"/>
      <c r="HQI463" s="19"/>
      <c r="HQJ463" s="19"/>
      <c r="HQK463" s="19"/>
      <c r="HQL463" s="19"/>
      <c r="HQM463" s="19"/>
      <c r="HQN463" s="19"/>
      <c r="HQO463" s="19"/>
      <c r="HQP463" s="19"/>
      <c r="HQQ463" s="19"/>
      <c r="HQR463" s="19"/>
      <c r="HQS463" s="19"/>
      <c r="HQT463" s="19"/>
      <c r="HQU463" s="19"/>
      <c r="HQV463" s="19"/>
      <c r="HQW463" s="19"/>
      <c r="HQX463" s="19"/>
      <c r="HQY463" s="19"/>
      <c r="HQZ463" s="19"/>
      <c r="HRA463" s="19"/>
      <c r="HRB463" s="19"/>
      <c r="HRC463" s="19"/>
      <c r="HRD463" s="19"/>
      <c r="HRE463" s="19"/>
      <c r="HRF463" s="19"/>
      <c r="HRG463" s="19"/>
      <c r="HRH463" s="19"/>
      <c r="HRI463" s="19"/>
      <c r="HRJ463" s="19"/>
      <c r="HRK463" s="19"/>
      <c r="HRL463" s="19"/>
      <c r="HRM463" s="19"/>
      <c r="HRN463" s="19"/>
      <c r="HRO463" s="19"/>
      <c r="HRP463" s="19"/>
      <c r="HRQ463" s="19"/>
      <c r="HRR463" s="19"/>
      <c r="HRS463" s="19"/>
      <c r="HRT463" s="19"/>
      <c r="HRU463" s="19"/>
      <c r="HRV463" s="19"/>
      <c r="HRW463" s="19"/>
      <c r="HRX463" s="19"/>
      <c r="HRY463" s="19"/>
      <c r="HRZ463" s="19"/>
      <c r="HSA463" s="19"/>
      <c r="HSB463" s="19"/>
      <c r="HSC463" s="19"/>
      <c r="HSD463" s="19"/>
      <c r="HSE463" s="19"/>
      <c r="HSF463" s="19"/>
      <c r="HSG463" s="19"/>
      <c r="HSH463" s="19"/>
      <c r="HSI463" s="19"/>
      <c r="HSJ463" s="19"/>
      <c r="HSK463" s="19"/>
      <c r="HSL463" s="19"/>
      <c r="HSM463" s="19"/>
      <c r="HSN463" s="19"/>
      <c r="HSO463" s="19"/>
      <c r="HSP463" s="19"/>
      <c r="HSQ463" s="19"/>
      <c r="HSR463" s="19"/>
      <c r="HSS463" s="19"/>
      <c r="HST463" s="19"/>
      <c r="HSU463" s="19"/>
      <c r="HSV463" s="19"/>
      <c r="HSW463" s="19"/>
      <c r="HSX463" s="19"/>
      <c r="HSY463" s="19"/>
      <c r="HSZ463" s="19"/>
      <c r="HTA463" s="19"/>
      <c r="HTB463" s="19"/>
      <c r="HTC463" s="19"/>
      <c r="HTD463" s="19"/>
      <c r="HTE463" s="19"/>
      <c r="HTF463" s="19"/>
      <c r="HTG463" s="19"/>
      <c r="HTH463" s="19"/>
      <c r="HTI463" s="19"/>
      <c r="HTJ463" s="19"/>
      <c r="HTK463" s="19"/>
      <c r="HTL463" s="19"/>
      <c r="HTM463" s="19"/>
      <c r="HTN463" s="19"/>
      <c r="HTO463" s="19"/>
      <c r="HTP463" s="19"/>
      <c r="HTQ463" s="19"/>
      <c r="HTR463" s="19"/>
      <c r="HTS463" s="19"/>
      <c r="HTT463" s="19"/>
      <c r="HTU463" s="19"/>
      <c r="HTV463" s="19"/>
      <c r="HTW463" s="19"/>
      <c r="HTX463" s="19"/>
      <c r="HTY463" s="19"/>
      <c r="HTZ463" s="19"/>
      <c r="HUA463" s="19"/>
      <c r="HUB463" s="19"/>
      <c r="HUC463" s="19"/>
      <c r="HUD463" s="19"/>
      <c r="HUE463" s="19"/>
      <c r="HUF463" s="19"/>
      <c r="HUG463" s="19"/>
      <c r="HUH463" s="19"/>
      <c r="HUI463" s="19"/>
      <c r="HUJ463" s="19"/>
      <c r="HUK463" s="19"/>
      <c r="HUL463" s="19"/>
      <c r="HUM463" s="19"/>
      <c r="HUN463" s="19"/>
      <c r="HUO463" s="19"/>
      <c r="HUP463" s="19"/>
      <c r="HUQ463" s="19"/>
      <c r="HUR463" s="19"/>
      <c r="HUS463" s="19"/>
      <c r="HUT463" s="19"/>
      <c r="HUU463" s="19"/>
      <c r="HUV463" s="19"/>
      <c r="HUW463" s="19"/>
      <c r="HUX463" s="19"/>
      <c r="HUY463" s="19"/>
      <c r="HUZ463" s="19"/>
      <c r="HVA463" s="19"/>
      <c r="HVB463" s="19"/>
      <c r="HVC463" s="19"/>
      <c r="HVD463" s="19"/>
      <c r="HVE463" s="19"/>
      <c r="HVF463" s="19"/>
      <c r="HVG463" s="19"/>
      <c r="HVH463" s="19"/>
      <c r="HVI463" s="19"/>
      <c r="HVJ463" s="19"/>
      <c r="HVK463" s="19"/>
      <c r="HVL463" s="19"/>
      <c r="HVM463" s="19"/>
      <c r="HVN463" s="19"/>
      <c r="HVO463" s="19"/>
      <c r="HVP463" s="19"/>
      <c r="HVQ463" s="19"/>
      <c r="HVR463" s="19"/>
      <c r="HVS463" s="19"/>
      <c r="HVT463" s="19"/>
      <c r="HVU463" s="19"/>
      <c r="HVV463" s="19"/>
      <c r="HVW463" s="19"/>
      <c r="HVX463" s="19"/>
      <c r="HVY463" s="19"/>
      <c r="HVZ463" s="19"/>
      <c r="HWA463" s="19"/>
      <c r="HWB463" s="19"/>
      <c r="HWC463" s="19"/>
      <c r="HWD463" s="19"/>
      <c r="HWE463" s="19"/>
      <c r="HWF463" s="19"/>
      <c r="HWG463" s="19"/>
      <c r="HWH463" s="19"/>
      <c r="HWI463" s="19"/>
      <c r="HWJ463" s="19"/>
      <c r="HWK463" s="19"/>
      <c r="HWL463" s="19"/>
      <c r="HWM463" s="19"/>
      <c r="HWN463" s="19"/>
      <c r="HWO463" s="19"/>
      <c r="HWP463" s="19"/>
      <c r="HWQ463" s="19"/>
      <c r="HWR463" s="19"/>
      <c r="HWS463" s="19"/>
      <c r="HWT463" s="19"/>
      <c r="HWU463" s="19"/>
      <c r="HWV463" s="19"/>
      <c r="HWW463" s="19"/>
      <c r="HWX463" s="19"/>
      <c r="HWY463" s="19"/>
      <c r="HWZ463" s="19"/>
      <c r="HXA463" s="19"/>
      <c r="HXB463" s="19"/>
      <c r="HXC463" s="19"/>
      <c r="HXD463" s="19"/>
      <c r="HXE463" s="19"/>
      <c r="HXF463" s="19"/>
      <c r="HXG463" s="19"/>
      <c r="HXH463" s="19"/>
      <c r="HXI463" s="19"/>
      <c r="HXJ463" s="19"/>
      <c r="HXK463" s="19"/>
      <c r="HXL463" s="19"/>
      <c r="HXM463" s="19"/>
      <c r="HXN463" s="19"/>
      <c r="HXO463" s="19"/>
      <c r="HXP463" s="19"/>
      <c r="HXQ463" s="19"/>
      <c r="HXR463" s="19"/>
      <c r="HXS463" s="19"/>
      <c r="HXT463" s="19"/>
      <c r="HXU463" s="19"/>
      <c r="HXV463" s="19"/>
      <c r="HXW463" s="19"/>
      <c r="HXX463" s="19"/>
      <c r="HXY463" s="19"/>
      <c r="HXZ463" s="19"/>
      <c r="HYA463" s="19"/>
      <c r="HYB463" s="19"/>
      <c r="HYC463" s="19"/>
      <c r="HYD463" s="19"/>
      <c r="HYE463" s="19"/>
      <c r="HYF463" s="19"/>
      <c r="HYG463" s="19"/>
      <c r="HYH463" s="19"/>
      <c r="HYI463" s="19"/>
      <c r="HYJ463" s="19"/>
      <c r="HYK463" s="19"/>
      <c r="HYL463" s="19"/>
      <c r="HYM463" s="19"/>
      <c r="HYN463" s="19"/>
      <c r="HYO463" s="19"/>
      <c r="HYP463" s="19"/>
      <c r="HYQ463" s="19"/>
      <c r="HYR463" s="19"/>
      <c r="HYS463" s="19"/>
      <c r="HYT463" s="19"/>
      <c r="HYU463" s="19"/>
      <c r="HYV463" s="19"/>
      <c r="HYW463" s="19"/>
      <c r="HYX463" s="19"/>
      <c r="HYY463" s="19"/>
      <c r="HYZ463" s="19"/>
      <c r="HZA463" s="19"/>
      <c r="HZB463" s="19"/>
      <c r="HZC463" s="19"/>
      <c r="HZD463" s="19"/>
      <c r="HZE463" s="19"/>
      <c r="HZF463" s="19"/>
      <c r="HZG463" s="19"/>
      <c r="HZH463" s="19"/>
      <c r="HZI463" s="19"/>
      <c r="HZJ463" s="19"/>
      <c r="HZK463" s="19"/>
      <c r="HZL463" s="19"/>
      <c r="HZM463" s="19"/>
      <c r="HZN463" s="19"/>
      <c r="HZO463" s="19"/>
      <c r="HZP463" s="19"/>
      <c r="HZQ463" s="19"/>
      <c r="HZR463" s="19"/>
      <c r="HZS463" s="19"/>
      <c r="HZT463" s="19"/>
      <c r="HZU463" s="19"/>
      <c r="HZV463" s="19"/>
      <c r="HZW463" s="19"/>
      <c r="HZX463" s="19"/>
      <c r="HZY463" s="19"/>
      <c r="HZZ463" s="19"/>
      <c r="IAA463" s="19"/>
      <c r="IAB463" s="19"/>
      <c r="IAC463" s="19"/>
      <c r="IAD463" s="19"/>
      <c r="IAE463" s="19"/>
      <c r="IAF463" s="19"/>
      <c r="IAG463" s="19"/>
      <c r="IAH463" s="19"/>
      <c r="IAI463" s="19"/>
      <c r="IAJ463" s="19"/>
      <c r="IAK463" s="19"/>
      <c r="IAL463" s="19"/>
      <c r="IAM463" s="19"/>
      <c r="IAN463" s="19"/>
      <c r="IAO463" s="19"/>
      <c r="IAP463" s="19"/>
      <c r="IAQ463" s="19"/>
      <c r="IAR463" s="19"/>
      <c r="IAS463" s="19"/>
      <c r="IAT463" s="19"/>
      <c r="IAU463" s="19"/>
      <c r="IAV463" s="19"/>
      <c r="IAW463" s="19"/>
      <c r="IAX463" s="19"/>
      <c r="IAY463" s="19"/>
      <c r="IAZ463" s="19"/>
      <c r="IBA463" s="19"/>
      <c r="IBB463" s="19"/>
      <c r="IBC463" s="19"/>
      <c r="IBD463" s="19"/>
      <c r="IBE463" s="19"/>
      <c r="IBF463" s="19"/>
      <c r="IBG463" s="19"/>
      <c r="IBH463" s="19"/>
      <c r="IBI463" s="19"/>
      <c r="IBJ463" s="19"/>
      <c r="IBK463" s="19"/>
      <c r="IBL463" s="19"/>
      <c r="IBM463" s="19"/>
      <c r="IBN463" s="19"/>
      <c r="IBO463" s="19"/>
      <c r="IBP463" s="19"/>
      <c r="IBQ463" s="19"/>
      <c r="IBR463" s="19"/>
      <c r="IBS463" s="19"/>
      <c r="IBT463" s="19"/>
      <c r="IBU463" s="19"/>
      <c r="IBV463" s="19"/>
      <c r="IBW463" s="19"/>
      <c r="IBX463" s="19"/>
      <c r="IBY463" s="19"/>
      <c r="IBZ463" s="19"/>
      <c r="ICA463" s="19"/>
      <c r="ICB463" s="19"/>
      <c r="ICC463" s="19"/>
      <c r="ICD463" s="19"/>
      <c r="ICE463" s="19"/>
      <c r="ICF463" s="19"/>
      <c r="ICG463" s="19"/>
      <c r="ICH463" s="19"/>
      <c r="ICI463" s="19"/>
      <c r="ICJ463" s="19"/>
      <c r="ICK463" s="19"/>
      <c r="ICL463" s="19"/>
      <c r="ICM463" s="19"/>
      <c r="ICN463" s="19"/>
      <c r="ICO463" s="19"/>
      <c r="ICP463" s="19"/>
      <c r="ICQ463" s="19"/>
      <c r="ICR463" s="19"/>
      <c r="ICS463" s="19"/>
      <c r="ICT463" s="19"/>
      <c r="ICU463" s="19"/>
      <c r="ICV463" s="19"/>
      <c r="ICW463" s="19"/>
      <c r="ICX463" s="19"/>
      <c r="ICY463" s="19"/>
      <c r="ICZ463" s="19"/>
      <c r="IDA463" s="19"/>
      <c r="IDB463" s="19"/>
      <c r="IDC463" s="19"/>
      <c r="IDD463" s="19"/>
      <c r="IDE463" s="19"/>
      <c r="IDF463" s="19"/>
      <c r="IDG463" s="19"/>
      <c r="IDH463" s="19"/>
      <c r="IDI463" s="19"/>
      <c r="IDJ463" s="19"/>
      <c r="IDK463" s="19"/>
      <c r="IDL463" s="19"/>
      <c r="IDM463" s="19"/>
      <c r="IDN463" s="19"/>
      <c r="IDO463" s="19"/>
      <c r="IDP463" s="19"/>
      <c r="IDQ463" s="19"/>
      <c r="IDR463" s="19"/>
      <c r="IDS463" s="19"/>
      <c r="IDT463" s="19"/>
      <c r="IDU463" s="19"/>
      <c r="IDV463" s="19"/>
      <c r="IDW463" s="19"/>
      <c r="IDX463" s="19"/>
      <c r="IDY463" s="19"/>
      <c r="IDZ463" s="19"/>
      <c r="IEA463" s="19"/>
      <c r="IEB463" s="19"/>
      <c r="IEC463" s="19"/>
      <c r="IED463" s="19"/>
      <c r="IEE463" s="19"/>
      <c r="IEF463" s="19"/>
      <c r="IEG463" s="19"/>
      <c r="IEH463" s="19"/>
      <c r="IEI463" s="19"/>
      <c r="IEJ463" s="19"/>
      <c r="IEK463" s="19"/>
      <c r="IEL463" s="19"/>
      <c r="IEM463" s="19"/>
      <c r="IEN463" s="19"/>
      <c r="IEO463" s="19"/>
      <c r="IEP463" s="19"/>
      <c r="IEQ463" s="19"/>
      <c r="IER463" s="19"/>
      <c r="IES463" s="19"/>
      <c r="IET463" s="19"/>
      <c r="IEU463" s="19"/>
      <c r="IEV463" s="19"/>
      <c r="IEW463" s="19"/>
      <c r="IEX463" s="19"/>
      <c r="IEY463" s="19"/>
      <c r="IEZ463" s="19"/>
      <c r="IFA463" s="19"/>
      <c r="IFB463" s="19"/>
      <c r="IFC463" s="19"/>
      <c r="IFD463" s="19"/>
      <c r="IFE463" s="19"/>
      <c r="IFF463" s="19"/>
      <c r="IFG463" s="19"/>
      <c r="IFH463" s="19"/>
      <c r="IFI463" s="19"/>
      <c r="IFJ463" s="19"/>
      <c r="IFK463" s="19"/>
      <c r="IFL463" s="19"/>
      <c r="IFM463" s="19"/>
      <c r="IFN463" s="19"/>
      <c r="IFO463" s="19"/>
      <c r="IFP463" s="19"/>
      <c r="IFQ463" s="19"/>
      <c r="IFR463" s="19"/>
      <c r="IFS463" s="19"/>
      <c r="IFT463" s="19"/>
      <c r="IFU463" s="19"/>
      <c r="IFV463" s="19"/>
      <c r="IFW463" s="19"/>
      <c r="IFX463" s="19"/>
      <c r="IFY463" s="19"/>
      <c r="IFZ463" s="19"/>
      <c r="IGA463" s="19"/>
      <c r="IGB463" s="19"/>
      <c r="IGC463" s="19"/>
      <c r="IGD463" s="19"/>
      <c r="IGE463" s="19"/>
      <c r="IGF463" s="19"/>
      <c r="IGG463" s="19"/>
      <c r="IGH463" s="19"/>
      <c r="IGI463" s="19"/>
      <c r="IGJ463" s="19"/>
      <c r="IGK463" s="19"/>
      <c r="IGL463" s="19"/>
      <c r="IGM463" s="19"/>
      <c r="IGN463" s="19"/>
      <c r="IGO463" s="19"/>
      <c r="IGP463" s="19"/>
      <c r="IGQ463" s="19"/>
      <c r="IGR463" s="19"/>
      <c r="IGS463" s="19"/>
      <c r="IGT463" s="19"/>
      <c r="IGU463" s="19"/>
      <c r="IGV463" s="19"/>
      <c r="IGW463" s="19"/>
      <c r="IGX463" s="19"/>
      <c r="IGY463" s="19"/>
      <c r="IGZ463" s="19"/>
      <c r="IHA463" s="19"/>
      <c r="IHB463" s="19"/>
      <c r="IHC463" s="19"/>
      <c r="IHD463" s="19"/>
      <c r="IHE463" s="19"/>
      <c r="IHF463" s="19"/>
      <c r="IHG463" s="19"/>
      <c r="IHH463" s="19"/>
      <c r="IHI463" s="19"/>
      <c r="IHJ463" s="19"/>
      <c r="IHK463" s="19"/>
      <c r="IHL463" s="19"/>
      <c r="IHM463" s="19"/>
      <c r="IHN463" s="19"/>
      <c r="IHO463" s="19"/>
      <c r="IHP463" s="19"/>
      <c r="IHQ463" s="19"/>
      <c r="IHR463" s="19"/>
      <c r="IHS463" s="19"/>
      <c r="IHT463" s="19"/>
      <c r="IHU463" s="19"/>
      <c r="IHV463" s="19"/>
      <c r="IHW463" s="19"/>
      <c r="IHX463" s="19"/>
      <c r="IHY463" s="19"/>
      <c r="IHZ463" s="19"/>
      <c r="IIA463" s="19"/>
      <c r="IIB463" s="19"/>
      <c r="IIC463" s="19"/>
      <c r="IID463" s="19"/>
      <c r="IIE463" s="19"/>
      <c r="IIF463" s="19"/>
      <c r="IIG463" s="19"/>
      <c r="IIH463" s="19"/>
      <c r="III463" s="19"/>
      <c r="IIJ463" s="19"/>
      <c r="IIK463" s="19"/>
      <c r="IIL463" s="19"/>
      <c r="IIM463" s="19"/>
      <c r="IIN463" s="19"/>
      <c r="IIO463" s="19"/>
      <c r="IIP463" s="19"/>
      <c r="IIQ463" s="19"/>
      <c r="IIR463" s="19"/>
      <c r="IIS463" s="19"/>
      <c r="IIT463" s="19"/>
      <c r="IIU463" s="19"/>
      <c r="IIV463" s="19"/>
      <c r="IIW463" s="19"/>
      <c r="IIX463" s="19"/>
      <c r="IIY463" s="19"/>
      <c r="IIZ463" s="19"/>
      <c r="IJA463" s="19"/>
      <c r="IJB463" s="19"/>
      <c r="IJC463" s="19"/>
      <c r="IJD463" s="19"/>
      <c r="IJE463" s="19"/>
      <c r="IJF463" s="19"/>
      <c r="IJG463" s="19"/>
      <c r="IJH463" s="19"/>
      <c r="IJI463" s="19"/>
      <c r="IJJ463" s="19"/>
      <c r="IJK463" s="19"/>
      <c r="IJL463" s="19"/>
      <c r="IJM463" s="19"/>
      <c r="IJN463" s="19"/>
      <c r="IJO463" s="19"/>
      <c r="IJP463" s="19"/>
      <c r="IJQ463" s="19"/>
      <c r="IJR463" s="19"/>
      <c r="IJS463" s="19"/>
      <c r="IJT463" s="19"/>
      <c r="IJU463" s="19"/>
      <c r="IJV463" s="19"/>
      <c r="IJW463" s="19"/>
      <c r="IJX463" s="19"/>
      <c r="IJY463" s="19"/>
      <c r="IJZ463" s="19"/>
      <c r="IKA463" s="19"/>
      <c r="IKB463" s="19"/>
      <c r="IKC463" s="19"/>
      <c r="IKD463" s="19"/>
      <c r="IKE463" s="19"/>
      <c r="IKF463" s="19"/>
      <c r="IKG463" s="19"/>
      <c r="IKH463" s="19"/>
      <c r="IKI463" s="19"/>
      <c r="IKJ463" s="19"/>
      <c r="IKK463" s="19"/>
      <c r="IKL463" s="19"/>
      <c r="IKM463" s="19"/>
      <c r="IKN463" s="19"/>
      <c r="IKO463" s="19"/>
      <c r="IKP463" s="19"/>
      <c r="IKQ463" s="19"/>
      <c r="IKR463" s="19"/>
      <c r="IKS463" s="19"/>
      <c r="IKT463" s="19"/>
      <c r="IKU463" s="19"/>
      <c r="IKV463" s="19"/>
      <c r="IKW463" s="19"/>
      <c r="IKX463" s="19"/>
      <c r="IKY463" s="19"/>
      <c r="IKZ463" s="19"/>
      <c r="ILA463" s="19"/>
      <c r="ILB463" s="19"/>
      <c r="ILC463" s="19"/>
      <c r="ILD463" s="19"/>
      <c r="ILE463" s="19"/>
      <c r="ILF463" s="19"/>
      <c r="ILG463" s="19"/>
      <c r="ILH463" s="19"/>
      <c r="ILI463" s="19"/>
      <c r="ILJ463" s="19"/>
      <c r="ILK463" s="19"/>
      <c r="ILL463" s="19"/>
      <c r="ILM463" s="19"/>
      <c r="ILN463" s="19"/>
      <c r="ILO463" s="19"/>
      <c r="ILP463" s="19"/>
      <c r="ILQ463" s="19"/>
      <c r="ILR463" s="19"/>
      <c r="ILS463" s="19"/>
      <c r="ILT463" s="19"/>
      <c r="ILU463" s="19"/>
      <c r="ILV463" s="19"/>
      <c r="ILW463" s="19"/>
      <c r="ILX463" s="19"/>
      <c r="ILY463" s="19"/>
      <c r="ILZ463" s="19"/>
      <c r="IMA463" s="19"/>
      <c r="IMB463" s="19"/>
      <c r="IMC463" s="19"/>
      <c r="IMD463" s="19"/>
      <c r="IME463" s="19"/>
      <c r="IMF463" s="19"/>
      <c r="IMG463" s="19"/>
      <c r="IMH463" s="19"/>
      <c r="IMI463" s="19"/>
      <c r="IMJ463" s="19"/>
      <c r="IMK463" s="19"/>
      <c r="IML463" s="19"/>
      <c r="IMM463" s="19"/>
      <c r="IMN463" s="19"/>
      <c r="IMO463" s="19"/>
      <c r="IMP463" s="19"/>
      <c r="IMQ463" s="19"/>
      <c r="IMR463" s="19"/>
      <c r="IMS463" s="19"/>
      <c r="IMT463" s="19"/>
      <c r="IMU463" s="19"/>
      <c r="IMV463" s="19"/>
      <c r="IMW463" s="19"/>
      <c r="IMX463" s="19"/>
      <c r="IMY463" s="19"/>
      <c r="IMZ463" s="19"/>
      <c r="INA463" s="19"/>
      <c r="INB463" s="19"/>
      <c r="INC463" s="19"/>
      <c r="IND463" s="19"/>
      <c r="INE463" s="19"/>
      <c r="INF463" s="19"/>
      <c r="ING463" s="19"/>
      <c r="INH463" s="19"/>
      <c r="INI463" s="19"/>
      <c r="INJ463" s="19"/>
      <c r="INK463" s="19"/>
      <c r="INL463" s="19"/>
      <c r="INM463" s="19"/>
      <c r="INN463" s="19"/>
      <c r="INO463" s="19"/>
      <c r="INP463" s="19"/>
      <c r="INQ463" s="19"/>
      <c r="INR463" s="19"/>
      <c r="INS463" s="19"/>
      <c r="INT463" s="19"/>
      <c r="INU463" s="19"/>
      <c r="INV463" s="19"/>
      <c r="INW463" s="19"/>
      <c r="INX463" s="19"/>
      <c r="INY463" s="19"/>
      <c r="INZ463" s="19"/>
      <c r="IOA463" s="19"/>
      <c r="IOB463" s="19"/>
      <c r="IOC463" s="19"/>
      <c r="IOD463" s="19"/>
      <c r="IOE463" s="19"/>
      <c r="IOF463" s="19"/>
      <c r="IOG463" s="19"/>
      <c r="IOH463" s="19"/>
      <c r="IOI463" s="19"/>
      <c r="IOJ463" s="19"/>
      <c r="IOK463" s="19"/>
      <c r="IOL463" s="19"/>
      <c r="IOM463" s="19"/>
      <c r="ION463" s="19"/>
      <c r="IOO463" s="19"/>
      <c r="IOP463" s="19"/>
      <c r="IOQ463" s="19"/>
      <c r="IOR463" s="19"/>
      <c r="IOS463" s="19"/>
      <c r="IOT463" s="19"/>
      <c r="IOU463" s="19"/>
      <c r="IOV463" s="19"/>
      <c r="IOW463" s="19"/>
      <c r="IOX463" s="19"/>
      <c r="IOY463" s="19"/>
      <c r="IOZ463" s="19"/>
      <c r="IPA463" s="19"/>
      <c r="IPB463" s="19"/>
      <c r="IPC463" s="19"/>
      <c r="IPD463" s="19"/>
      <c r="IPE463" s="19"/>
      <c r="IPF463" s="19"/>
      <c r="IPG463" s="19"/>
      <c r="IPH463" s="19"/>
      <c r="IPI463" s="19"/>
      <c r="IPJ463" s="19"/>
      <c r="IPK463" s="19"/>
      <c r="IPL463" s="19"/>
      <c r="IPM463" s="19"/>
      <c r="IPN463" s="19"/>
      <c r="IPO463" s="19"/>
      <c r="IPP463" s="19"/>
      <c r="IPQ463" s="19"/>
      <c r="IPR463" s="19"/>
      <c r="IPS463" s="19"/>
      <c r="IPT463" s="19"/>
      <c r="IPU463" s="19"/>
      <c r="IPV463" s="19"/>
      <c r="IPW463" s="19"/>
      <c r="IPX463" s="19"/>
      <c r="IPY463" s="19"/>
      <c r="IPZ463" s="19"/>
      <c r="IQA463" s="19"/>
      <c r="IQB463" s="19"/>
      <c r="IQC463" s="19"/>
      <c r="IQD463" s="19"/>
      <c r="IQE463" s="19"/>
      <c r="IQF463" s="19"/>
      <c r="IQG463" s="19"/>
      <c r="IQH463" s="19"/>
      <c r="IQI463" s="19"/>
      <c r="IQJ463" s="19"/>
      <c r="IQK463" s="19"/>
      <c r="IQL463" s="19"/>
      <c r="IQM463" s="19"/>
      <c r="IQN463" s="19"/>
      <c r="IQO463" s="19"/>
      <c r="IQP463" s="19"/>
      <c r="IQQ463" s="19"/>
      <c r="IQR463" s="19"/>
      <c r="IQS463" s="19"/>
      <c r="IQT463" s="19"/>
      <c r="IQU463" s="19"/>
      <c r="IQV463" s="19"/>
      <c r="IQW463" s="19"/>
      <c r="IQX463" s="19"/>
      <c r="IQY463" s="19"/>
      <c r="IQZ463" s="19"/>
      <c r="IRA463" s="19"/>
      <c r="IRB463" s="19"/>
      <c r="IRC463" s="19"/>
      <c r="IRD463" s="19"/>
      <c r="IRE463" s="19"/>
      <c r="IRF463" s="19"/>
      <c r="IRG463" s="19"/>
      <c r="IRH463" s="19"/>
      <c r="IRI463" s="19"/>
      <c r="IRJ463" s="19"/>
      <c r="IRK463" s="19"/>
      <c r="IRL463" s="19"/>
      <c r="IRM463" s="19"/>
      <c r="IRN463" s="19"/>
      <c r="IRO463" s="19"/>
      <c r="IRP463" s="19"/>
      <c r="IRQ463" s="19"/>
      <c r="IRR463" s="19"/>
      <c r="IRS463" s="19"/>
      <c r="IRT463" s="19"/>
      <c r="IRU463" s="19"/>
      <c r="IRV463" s="19"/>
      <c r="IRW463" s="19"/>
      <c r="IRX463" s="19"/>
      <c r="IRY463" s="19"/>
      <c r="IRZ463" s="19"/>
      <c r="ISA463" s="19"/>
      <c r="ISB463" s="19"/>
      <c r="ISC463" s="19"/>
      <c r="ISD463" s="19"/>
      <c r="ISE463" s="19"/>
      <c r="ISF463" s="19"/>
      <c r="ISG463" s="19"/>
      <c r="ISH463" s="19"/>
      <c r="ISI463" s="19"/>
      <c r="ISJ463" s="19"/>
      <c r="ISK463" s="19"/>
      <c r="ISL463" s="19"/>
      <c r="ISM463" s="19"/>
      <c r="ISN463" s="19"/>
      <c r="ISO463" s="19"/>
      <c r="ISP463" s="19"/>
      <c r="ISQ463" s="19"/>
      <c r="ISR463" s="19"/>
      <c r="ISS463" s="19"/>
      <c r="IST463" s="19"/>
      <c r="ISU463" s="19"/>
      <c r="ISV463" s="19"/>
      <c r="ISW463" s="19"/>
      <c r="ISX463" s="19"/>
      <c r="ISY463" s="19"/>
      <c r="ISZ463" s="19"/>
      <c r="ITA463" s="19"/>
      <c r="ITB463" s="19"/>
      <c r="ITC463" s="19"/>
      <c r="ITD463" s="19"/>
      <c r="ITE463" s="19"/>
      <c r="ITF463" s="19"/>
      <c r="ITG463" s="19"/>
      <c r="ITH463" s="19"/>
      <c r="ITI463" s="19"/>
      <c r="ITJ463" s="19"/>
      <c r="ITK463" s="19"/>
      <c r="ITL463" s="19"/>
      <c r="ITM463" s="19"/>
      <c r="ITN463" s="19"/>
      <c r="ITO463" s="19"/>
      <c r="ITP463" s="19"/>
      <c r="ITQ463" s="19"/>
      <c r="ITR463" s="19"/>
      <c r="ITS463" s="19"/>
      <c r="ITT463" s="19"/>
      <c r="ITU463" s="19"/>
      <c r="ITV463" s="19"/>
      <c r="ITW463" s="19"/>
      <c r="ITX463" s="19"/>
      <c r="ITY463" s="19"/>
      <c r="ITZ463" s="19"/>
      <c r="IUA463" s="19"/>
      <c r="IUB463" s="19"/>
      <c r="IUC463" s="19"/>
      <c r="IUD463" s="19"/>
      <c r="IUE463" s="19"/>
      <c r="IUF463" s="19"/>
      <c r="IUG463" s="19"/>
      <c r="IUH463" s="19"/>
      <c r="IUI463" s="19"/>
      <c r="IUJ463" s="19"/>
      <c r="IUK463" s="19"/>
      <c r="IUL463" s="19"/>
      <c r="IUM463" s="19"/>
      <c r="IUN463" s="19"/>
      <c r="IUO463" s="19"/>
      <c r="IUP463" s="19"/>
      <c r="IUQ463" s="19"/>
      <c r="IUR463" s="19"/>
      <c r="IUS463" s="19"/>
      <c r="IUT463" s="19"/>
      <c r="IUU463" s="19"/>
      <c r="IUV463" s="19"/>
      <c r="IUW463" s="19"/>
      <c r="IUX463" s="19"/>
      <c r="IUY463" s="19"/>
      <c r="IUZ463" s="19"/>
      <c r="IVA463" s="19"/>
      <c r="IVB463" s="19"/>
      <c r="IVC463" s="19"/>
      <c r="IVD463" s="19"/>
      <c r="IVE463" s="19"/>
      <c r="IVF463" s="19"/>
      <c r="IVG463" s="19"/>
      <c r="IVH463" s="19"/>
      <c r="IVI463" s="19"/>
      <c r="IVJ463" s="19"/>
      <c r="IVK463" s="19"/>
      <c r="IVL463" s="19"/>
      <c r="IVM463" s="19"/>
      <c r="IVN463" s="19"/>
      <c r="IVO463" s="19"/>
      <c r="IVP463" s="19"/>
      <c r="IVQ463" s="19"/>
      <c r="IVR463" s="19"/>
      <c r="IVS463" s="19"/>
      <c r="IVT463" s="19"/>
      <c r="IVU463" s="19"/>
      <c r="IVV463" s="19"/>
      <c r="IVW463" s="19"/>
      <c r="IVX463" s="19"/>
      <c r="IVY463" s="19"/>
      <c r="IVZ463" s="19"/>
      <c r="IWA463" s="19"/>
      <c r="IWB463" s="19"/>
      <c r="IWC463" s="19"/>
      <c r="IWD463" s="19"/>
      <c r="IWE463" s="19"/>
      <c r="IWF463" s="19"/>
      <c r="IWG463" s="19"/>
      <c r="IWH463" s="19"/>
      <c r="IWI463" s="19"/>
      <c r="IWJ463" s="19"/>
      <c r="IWK463" s="19"/>
      <c r="IWL463" s="19"/>
      <c r="IWM463" s="19"/>
      <c r="IWN463" s="19"/>
      <c r="IWO463" s="19"/>
      <c r="IWP463" s="19"/>
      <c r="IWQ463" s="19"/>
      <c r="IWR463" s="19"/>
      <c r="IWS463" s="19"/>
      <c r="IWT463" s="19"/>
      <c r="IWU463" s="19"/>
      <c r="IWV463" s="19"/>
      <c r="IWW463" s="19"/>
      <c r="IWX463" s="19"/>
      <c r="IWY463" s="19"/>
      <c r="IWZ463" s="19"/>
      <c r="IXA463" s="19"/>
      <c r="IXB463" s="19"/>
      <c r="IXC463" s="19"/>
      <c r="IXD463" s="19"/>
      <c r="IXE463" s="19"/>
      <c r="IXF463" s="19"/>
      <c r="IXG463" s="19"/>
      <c r="IXH463" s="19"/>
      <c r="IXI463" s="19"/>
      <c r="IXJ463" s="19"/>
      <c r="IXK463" s="19"/>
      <c r="IXL463" s="19"/>
      <c r="IXM463" s="19"/>
      <c r="IXN463" s="19"/>
      <c r="IXO463" s="19"/>
      <c r="IXP463" s="19"/>
      <c r="IXQ463" s="19"/>
      <c r="IXR463" s="19"/>
      <c r="IXS463" s="19"/>
      <c r="IXT463" s="19"/>
      <c r="IXU463" s="19"/>
      <c r="IXV463" s="19"/>
      <c r="IXW463" s="19"/>
      <c r="IXX463" s="19"/>
      <c r="IXY463" s="19"/>
      <c r="IXZ463" s="19"/>
      <c r="IYA463" s="19"/>
      <c r="IYB463" s="19"/>
      <c r="IYC463" s="19"/>
      <c r="IYD463" s="19"/>
      <c r="IYE463" s="19"/>
      <c r="IYF463" s="19"/>
      <c r="IYG463" s="19"/>
      <c r="IYH463" s="19"/>
      <c r="IYI463" s="19"/>
      <c r="IYJ463" s="19"/>
      <c r="IYK463" s="19"/>
      <c r="IYL463" s="19"/>
      <c r="IYM463" s="19"/>
      <c r="IYN463" s="19"/>
      <c r="IYO463" s="19"/>
      <c r="IYP463" s="19"/>
      <c r="IYQ463" s="19"/>
      <c r="IYR463" s="19"/>
      <c r="IYS463" s="19"/>
      <c r="IYT463" s="19"/>
      <c r="IYU463" s="19"/>
      <c r="IYV463" s="19"/>
      <c r="IYW463" s="19"/>
      <c r="IYX463" s="19"/>
      <c r="IYY463" s="19"/>
      <c r="IYZ463" s="19"/>
      <c r="IZA463" s="19"/>
      <c r="IZB463" s="19"/>
      <c r="IZC463" s="19"/>
      <c r="IZD463" s="19"/>
      <c r="IZE463" s="19"/>
      <c r="IZF463" s="19"/>
      <c r="IZG463" s="19"/>
      <c r="IZH463" s="19"/>
      <c r="IZI463" s="19"/>
      <c r="IZJ463" s="19"/>
      <c r="IZK463" s="19"/>
      <c r="IZL463" s="19"/>
      <c r="IZM463" s="19"/>
      <c r="IZN463" s="19"/>
      <c r="IZO463" s="19"/>
      <c r="IZP463" s="19"/>
      <c r="IZQ463" s="19"/>
      <c r="IZR463" s="19"/>
      <c r="IZS463" s="19"/>
      <c r="IZT463" s="19"/>
      <c r="IZU463" s="19"/>
      <c r="IZV463" s="19"/>
      <c r="IZW463" s="19"/>
      <c r="IZX463" s="19"/>
      <c r="IZY463" s="19"/>
      <c r="IZZ463" s="19"/>
      <c r="JAA463" s="19"/>
      <c r="JAB463" s="19"/>
      <c r="JAC463" s="19"/>
      <c r="JAD463" s="19"/>
      <c r="JAE463" s="19"/>
      <c r="JAF463" s="19"/>
      <c r="JAG463" s="19"/>
      <c r="JAH463" s="19"/>
      <c r="JAI463" s="19"/>
      <c r="JAJ463" s="19"/>
      <c r="JAK463" s="19"/>
      <c r="JAL463" s="19"/>
      <c r="JAM463" s="19"/>
      <c r="JAN463" s="19"/>
      <c r="JAO463" s="19"/>
      <c r="JAP463" s="19"/>
      <c r="JAQ463" s="19"/>
      <c r="JAR463" s="19"/>
      <c r="JAS463" s="19"/>
      <c r="JAT463" s="19"/>
      <c r="JAU463" s="19"/>
      <c r="JAV463" s="19"/>
      <c r="JAW463" s="19"/>
      <c r="JAX463" s="19"/>
      <c r="JAY463" s="19"/>
      <c r="JAZ463" s="19"/>
      <c r="JBA463" s="19"/>
      <c r="JBB463" s="19"/>
      <c r="JBC463" s="19"/>
      <c r="JBD463" s="19"/>
      <c r="JBE463" s="19"/>
      <c r="JBF463" s="19"/>
      <c r="JBG463" s="19"/>
      <c r="JBH463" s="19"/>
      <c r="JBI463" s="19"/>
      <c r="JBJ463" s="19"/>
      <c r="JBK463" s="19"/>
      <c r="JBL463" s="19"/>
      <c r="JBM463" s="19"/>
      <c r="JBN463" s="19"/>
      <c r="JBO463" s="19"/>
      <c r="JBP463" s="19"/>
      <c r="JBQ463" s="19"/>
      <c r="JBR463" s="19"/>
      <c r="JBS463" s="19"/>
      <c r="JBT463" s="19"/>
      <c r="JBU463" s="19"/>
      <c r="JBV463" s="19"/>
      <c r="JBW463" s="19"/>
      <c r="JBX463" s="19"/>
      <c r="JBY463" s="19"/>
      <c r="JBZ463" s="19"/>
      <c r="JCA463" s="19"/>
      <c r="JCB463" s="19"/>
      <c r="JCC463" s="19"/>
      <c r="JCD463" s="19"/>
      <c r="JCE463" s="19"/>
      <c r="JCF463" s="19"/>
      <c r="JCG463" s="19"/>
      <c r="JCH463" s="19"/>
      <c r="JCI463" s="19"/>
      <c r="JCJ463" s="19"/>
      <c r="JCK463" s="19"/>
      <c r="JCL463" s="19"/>
      <c r="JCM463" s="19"/>
      <c r="JCN463" s="19"/>
      <c r="JCO463" s="19"/>
      <c r="JCP463" s="19"/>
      <c r="JCQ463" s="19"/>
      <c r="JCR463" s="19"/>
      <c r="JCS463" s="19"/>
      <c r="JCT463" s="19"/>
      <c r="JCU463" s="19"/>
      <c r="JCV463" s="19"/>
      <c r="JCW463" s="19"/>
      <c r="JCX463" s="19"/>
      <c r="JCY463" s="19"/>
      <c r="JCZ463" s="19"/>
      <c r="JDA463" s="19"/>
      <c r="JDB463" s="19"/>
      <c r="JDC463" s="19"/>
      <c r="JDD463" s="19"/>
      <c r="JDE463" s="19"/>
      <c r="JDF463" s="19"/>
      <c r="JDG463" s="19"/>
      <c r="JDH463" s="19"/>
      <c r="JDI463" s="19"/>
      <c r="JDJ463" s="19"/>
      <c r="JDK463" s="19"/>
      <c r="JDL463" s="19"/>
      <c r="JDM463" s="19"/>
      <c r="JDN463" s="19"/>
      <c r="JDO463" s="19"/>
      <c r="JDP463" s="19"/>
      <c r="JDQ463" s="19"/>
      <c r="JDR463" s="19"/>
      <c r="JDS463" s="19"/>
      <c r="JDT463" s="19"/>
      <c r="JDU463" s="19"/>
      <c r="JDV463" s="19"/>
      <c r="JDW463" s="19"/>
      <c r="JDX463" s="19"/>
      <c r="JDY463" s="19"/>
      <c r="JDZ463" s="19"/>
      <c r="JEA463" s="19"/>
      <c r="JEB463" s="19"/>
      <c r="JEC463" s="19"/>
      <c r="JED463" s="19"/>
      <c r="JEE463" s="19"/>
      <c r="JEF463" s="19"/>
      <c r="JEG463" s="19"/>
      <c r="JEH463" s="19"/>
      <c r="JEI463" s="19"/>
      <c r="JEJ463" s="19"/>
      <c r="JEK463" s="19"/>
      <c r="JEL463" s="19"/>
      <c r="JEM463" s="19"/>
      <c r="JEN463" s="19"/>
      <c r="JEO463" s="19"/>
      <c r="JEP463" s="19"/>
      <c r="JEQ463" s="19"/>
      <c r="JER463" s="19"/>
      <c r="JES463" s="19"/>
      <c r="JET463" s="19"/>
      <c r="JEU463" s="19"/>
      <c r="JEV463" s="19"/>
      <c r="JEW463" s="19"/>
      <c r="JEX463" s="19"/>
      <c r="JEY463" s="19"/>
      <c r="JEZ463" s="19"/>
      <c r="JFA463" s="19"/>
      <c r="JFB463" s="19"/>
      <c r="JFC463" s="19"/>
      <c r="JFD463" s="19"/>
      <c r="JFE463" s="19"/>
      <c r="JFF463" s="19"/>
      <c r="JFG463" s="19"/>
      <c r="JFH463" s="19"/>
      <c r="JFI463" s="19"/>
      <c r="JFJ463" s="19"/>
      <c r="JFK463" s="19"/>
      <c r="JFL463" s="19"/>
      <c r="JFM463" s="19"/>
      <c r="JFN463" s="19"/>
      <c r="JFO463" s="19"/>
      <c r="JFP463" s="19"/>
      <c r="JFQ463" s="19"/>
      <c r="JFR463" s="19"/>
      <c r="JFS463" s="19"/>
      <c r="JFT463" s="19"/>
      <c r="JFU463" s="19"/>
      <c r="JFV463" s="19"/>
      <c r="JFW463" s="19"/>
      <c r="JFX463" s="19"/>
      <c r="JFY463" s="19"/>
      <c r="JFZ463" s="19"/>
      <c r="JGA463" s="19"/>
      <c r="JGB463" s="19"/>
      <c r="JGC463" s="19"/>
      <c r="JGD463" s="19"/>
      <c r="JGE463" s="19"/>
      <c r="JGF463" s="19"/>
      <c r="JGG463" s="19"/>
      <c r="JGH463" s="19"/>
      <c r="JGI463" s="19"/>
      <c r="JGJ463" s="19"/>
      <c r="JGK463" s="19"/>
      <c r="JGL463" s="19"/>
      <c r="JGM463" s="19"/>
      <c r="JGN463" s="19"/>
      <c r="JGO463" s="19"/>
      <c r="JGP463" s="19"/>
      <c r="JGQ463" s="19"/>
      <c r="JGR463" s="19"/>
      <c r="JGS463" s="19"/>
      <c r="JGT463" s="19"/>
      <c r="JGU463" s="19"/>
      <c r="JGV463" s="19"/>
      <c r="JGW463" s="19"/>
      <c r="JGX463" s="19"/>
      <c r="JGY463" s="19"/>
      <c r="JGZ463" s="19"/>
      <c r="JHA463" s="19"/>
      <c r="JHB463" s="19"/>
      <c r="JHC463" s="19"/>
      <c r="JHD463" s="19"/>
      <c r="JHE463" s="19"/>
      <c r="JHF463" s="19"/>
      <c r="JHG463" s="19"/>
      <c r="JHH463" s="19"/>
      <c r="JHI463" s="19"/>
      <c r="JHJ463" s="19"/>
      <c r="JHK463" s="19"/>
      <c r="JHL463" s="19"/>
      <c r="JHM463" s="19"/>
      <c r="JHN463" s="19"/>
      <c r="JHO463" s="19"/>
      <c r="JHP463" s="19"/>
      <c r="JHQ463" s="19"/>
      <c r="JHR463" s="19"/>
      <c r="JHS463" s="19"/>
      <c r="JHT463" s="19"/>
      <c r="JHU463" s="19"/>
      <c r="JHV463" s="19"/>
      <c r="JHW463" s="19"/>
      <c r="JHX463" s="19"/>
      <c r="JHY463" s="19"/>
      <c r="JHZ463" s="19"/>
      <c r="JIA463" s="19"/>
      <c r="JIB463" s="19"/>
      <c r="JIC463" s="19"/>
      <c r="JID463" s="19"/>
      <c r="JIE463" s="19"/>
      <c r="JIF463" s="19"/>
      <c r="JIG463" s="19"/>
      <c r="JIH463" s="19"/>
      <c r="JII463" s="19"/>
      <c r="JIJ463" s="19"/>
      <c r="JIK463" s="19"/>
      <c r="JIL463" s="19"/>
      <c r="JIM463" s="19"/>
      <c r="JIN463" s="19"/>
      <c r="JIO463" s="19"/>
      <c r="JIP463" s="19"/>
      <c r="JIQ463" s="19"/>
      <c r="JIR463" s="19"/>
      <c r="JIS463" s="19"/>
      <c r="JIT463" s="19"/>
      <c r="JIU463" s="19"/>
      <c r="JIV463" s="19"/>
      <c r="JIW463" s="19"/>
      <c r="JIX463" s="19"/>
      <c r="JIY463" s="19"/>
      <c r="JIZ463" s="19"/>
      <c r="JJA463" s="19"/>
      <c r="JJB463" s="19"/>
      <c r="JJC463" s="19"/>
      <c r="JJD463" s="19"/>
      <c r="JJE463" s="19"/>
      <c r="JJF463" s="19"/>
      <c r="JJG463" s="19"/>
      <c r="JJH463" s="19"/>
      <c r="JJI463" s="19"/>
      <c r="JJJ463" s="19"/>
      <c r="JJK463" s="19"/>
      <c r="JJL463" s="19"/>
      <c r="JJM463" s="19"/>
      <c r="JJN463" s="19"/>
      <c r="JJO463" s="19"/>
      <c r="JJP463" s="19"/>
      <c r="JJQ463" s="19"/>
      <c r="JJR463" s="19"/>
      <c r="JJS463" s="19"/>
      <c r="JJT463" s="19"/>
      <c r="JJU463" s="19"/>
      <c r="JJV463" s="19"/>
      <c r="JJW463" s="19"/>
      <c r="JJX463" s="19"/>
      <c r="JJY463" s="19"/>
      <c r="JJZ463" s="19"/>
      <c r="JKA463" s="19"/>
      <c r="JKB463" s="19"/>
      <c r="JKC463" s="19"/>
      <c r="JKD463" s="19"/>
      <c r="JKE463" s="19"/>
      <c r="JKF463" s="19"/>
      <c r="JKG463" s="19"/>
      <c r="JKH463" s="19"/>
      <c r="JKI463" s="19"/>
      <c r="JKJ463" s="19"/>
      <c r="JKK463" s="19"/>
      <c r="JKL463" s="19"/>
      <c r="JKM463" s="19"/>
      <c r="JKN463" s="19"/>
      <c r="JKO463" s="19"/>
      <c r="JKP463" s="19"/>
      <c r="JKQ463" s="19"/>
      <c r="JKR463" s="19"/>
      <c r="JKS463" s="19"/>
      <c r="JKT463" s="19"/>
      <c r="JKU463" s="19"/>
      <c r="JKV463" s="19"/>
      <c r="JKW463" s="19"/>
      <c r="JKX463" s="19"/>
      <c r="JKY463" s="19"/>
      <c r="JKZ463" s="19"/>
      <c r="JLA463" s="19"/>
      <c r="JLB463" s="19"/>
      <c r="JLC463" s="19"/>
      <c r="JLD463" s="19"/>
      <c r="JLE463" s="19"/>
      <c r="JLF463" s="19"/>
      <c r="JLG463" s="19"/>
      <c r="JLH463" s="19"/>
      <c r="JLI463" s="19"/>
      <c r="JLJ463" s="19"/>
      <c r="JLK463" s="19"/>
      <c r="JLL463" s="19"/>
      <c r="JLM463" s="19"/>
      <c r="JLN463" s="19"/>
      <c r="JLO463" s="19"/>
      <c r="JLP463" s="19"/>
      <c r="JLQ463" s="19"/>
      <c r="JLR463" s="19"/>
      <c r="JLS463" s="19"/>
      <c r="JLT463" s="19"/>
      <c r="JLU463" s="19"/>
      <c r="JLV463" s="19"/>
      <c r="JLW463" s="19"/>
      <c r="JLX463" s="19"/>
      <c r="JLY463" s="19"/>
      <c r="JLZ463" s="19"/>
      <c r="JMA463" s="19"/>
      <c r="JMB463" s="19"/>
      <c r="JMC463" s="19"/>
      <c r="JMD463" s="19"/>
      <c r="JME463" s="19"/>
      <c r="JMF463" s="19"/>
      <c r="JMG463" s="19"/>
      <c r="JMH463" s="19"/>
      <c r="JMI463" s="19"/>
      <c r="JMJ463" s="19"/>
      <c r="JMK463" s="19"/>
      <c r="JML463" s="19"/>
      <c r="JMM463" s="19"/>
      <c r="JMN463" s="19"/>
      <c r="JMO463" s="19"/>
      <c r="JMP463" s="19"/>
      <c r="JMQ463" s="19"/>
      <c r="JMR463" s="19"/>
      <c r="JMS463" s="19"/>
      <c r="JMT463" s="19"/>
      <c r="JMU463" s="19"/>
      <c r="JMV463" s="19"/>
      <c r="JMW463" s="19"/>
      <c r="JMX463" s="19"/>
      <c r="JMY463" s="19"/>
      <c r="JMZ463" s="19"/>
      <c r="JNA463" s="19"/>
      <c r="JNB463" s="19"/>
      <c r="JNC463" s="19"/>
      <c r="JND463" s="19"/>
      <c r="JNE463" s="19"/>
      <c r="JNF463" s="19"/>
      <c r="JNG463" s="19"/>
      <c r="JNH463" s="19"/>
      <c r="JNI463" s="19"/>
      <c r="JNJ463" s="19"/>
      <c r="JNK463" s="19"/>
      <c r="JNL463" s="19"/>
      <c r="JNM463" s="19"/>
      <c r="JNN463" s="19"/>
      <c r="JNO463" s="19"/>
      <c r="JNP463" s="19"/>
      <c r="JNQ463" s="19"/>
      <c r="JNR463" s="19"/>
      <c r="JNS463" s="19"/>
      <c r="JNT463" s="19"/>
      <c r="JNU463" s="19"/>
      <c r="JNV463" s="19"/>
      <c r="JNW463" s="19"/>
      <c r="JNX463" s="19"/>
      <c r="JNY463" s="19"/>
      <c r="JNZ463" s="19"/>
      <c r="JOA463" s="19"/>
      <c r="JOB463" s="19"/>
      <c r="JOC463" s="19"/>
      <c r="JOD463" s="19"/>
      <c r="JOE463" s="19"/>
      <c r="JOF463" s="19"/>
      <c r="JOG463" s="19"/>
      <c r="JOH463" s="19"/>
      <c r="JOI463" s="19"/>
      <c r="JOJ463" s="19"/>
      <c r="JOK463" s="19"/>
      <c r="JOL463" s="19"/>
      <c r="JOM463" s="19"/>
      <c r="JON463" s="19"/>
      <c r="JOO463" s="19"/>
      <c r="JOP463" s="19"/>
      <c r="JOQ463" s="19"/>
      <c r="JOR463" s="19"/>
      <c r="JOS463" s="19"/>
      <c r="JOT463" s="19"/>
      <c r="JOU463" s="19"/>
      <c r="JOV463" s="19"/>
      <c r="JOW463" s="19"/>
      <c r="JOX463" s="19"/>
      <c r="JOY463" s="19"/>
      <c r="JOZ463" s="19"/>
      <c r="JPA463" s="19"/>
      <c r="JPB463" s="19"/>
      <c r="JPC463" s="19"/>
      <c r="JPD463" s="19"/>
      <c r="JPE463" s="19"/>
      <c r="JPF463" s="19"/>
      <c r="JPG463" s="19"/>
      <c r="JPH463" s="19"/>
      <c r="JPI463" s="19"/>
      <c r="JPJ463" s="19"/>
      <c r="JPK463" s="19"/>
      <c r="JPL463" s="19"/>
      <c r="JPM463" s="19"/>
      <c r="JPN463" s="19"/>
      <c r="JPO463" s="19"/>
      <c r="JPP463" s="19"/>
      <c r="JPQ463" s="19"/>
      <c r="JPR463" s="19"/>
      <c r="JPS463" s="19"/>
      <c r="JPT463" s="19"/>
      <c r="JPU463" s="19"/>
      <c r="JPV463" s="19"/>
      <c r="JPW463" s="19"/>
      <c r="JPX463" s="19"/>
      <c r="JPY463" s="19"/>
      <c r="JPZ463" s="19"/>
      <c r="JQA463" s="19"/>
      <c r="JQB463" s="19"/>
      <c r="JQC463" s="19"/>
      <c r="JQD463" s="19"/>
      <c r="JQE463" s="19"/>
      <c r="JQF463" s="19"/>
      <c r="JQG463" s="19"/>
      <c r="JQH463" s="19"/>
      <c r="JQI463" s="19"/>
      <c r="JQJ463" s="19"/>
      <c r="JQK463" s="19"/>
      <c r="JQL463" s="19"/>
      <c r="JQM463" s="19"/>
      <c r="JQN463" s="19"/>
      <c r="JQO463" s="19"/>
      <c r="JQP463" s="19"/>
      <c r="JQQ463" s="19"/>
      <c r="JQR463" s="19"/>
      <c r="JQS463" s="19"/>
      <c r="JQT463" s="19"/>
      <c r="JQU463" s="19"/>
      <c r="JQV463" s="19"/>
      <c r="JQW463" s="19"/>
      <c r="JQX463" s="19"/>
      <c r="JQY463" s="19"/>
      <c r="JQZ463" s="19"/>
      <c r="JRA463" s="19"/>
      <c r="JRB463" s="19"/>
      <c r="JRC463" s="19"/>
      <c r="JRD463" s="19"/>
      <c r="JRE463" s="19"/>
      <c r="JRF463" s="19"/>
      <c r="JRG463" s="19"/>
      <c r="JRH463" s="19"/>
      <c r="JRI463" s="19"/>
      <c r="JRJ463" s="19"/>
      <c r="JRK463" s="19"/>
      <c r="JRL463" s="19"/>
      <c r="JRM463" s="19"/>
      <c r="JRN463" s="19"/>
      <c r="JRO463" s="19"/>
      <c r="JRP463" s="19"/>
      <c r="JRQ463" s="19"/>
      <c r="JRR463" s="19"/>
      <c r="JRS463" s="19"/>
      <c r="JRT463" s="19"/>
      <c r="JRU463" s="19"/>
      <c r="JRV463" s="19"/>
      <c r="JRW463" s="19"/>
      <c r="JRX463" s="19"/>
      <c r="JRY463" s="19"/>
      <c r="JRZ463" s="19"/>
      <c r="JSA463" s="19"/>
      <c r="JSB463" s="19"/>
      <c r="JSC463" s="19"/>
      <c r="JSD463" s="19"/>
      <c r="JSE463" s="19"/>
      <c r="JSF463" s="19"/>
      <c r="JSG463" s="19"/>
      <c r="JSH463" s="19"/>
      <c r="JSI463" s="19"/>
      <c r="JSJ463" s="19"/>
      <c r="JSK463" s="19"/>
      <c r="JSL463" s="19"/>
      <c r="JSM463" s="19"/>
      <c r="JSN463" s="19"/>
      <c r="JSO463" s="19"/>
      <c r="JSP463" s="19"/>
      <c r="JSQ463" s="19"/>
      <c r="JSR463" s="19"/>
      <c r="JSS463" s="19"/>
      <c r="JST463" s="19"/>
      <c r="JSU463" s="19"/>
      <c r="JSV463" s="19"/>
      <c r="JSW463" s="19"/>
      <c r="JSX463" s="19"/>
      <c r="JSY463" s="19"/>
      <c r="JSZ463" s="19"/>
      <c r="JTA463" s="19"/>
      <c r="JTB463" s="19"/>
      <c r="JTC463" s="19"/>
      <c r="JTD463" s="19"/>
      <c r="JTE463" s="19"/>
      <c r="JTF463" s="19"/>
      <c r="JTG463" s="19"/>
      <c r="JTH463" s="19"/>
      <c r="JTI463" s="19"/>
      <c r="JTJ463" s="19"/>
      <c r="JTK463" s="19"/>
      <c r="JTL463" s="19"/>
      <c r="JTM463" s="19"/>
      <c r="JTN463" s="19"/>
      <c r="JTO463" s="19"/>
      <c r="JTP463" s="19"/>
      <c r="JTQ463" s="19"/>
      <c r="JTR463" s="19"/>
      <c r="JTS463" s="19"/>
      <c r="JTT463" s="19"/>
      <c r="JTU463" s="19"/>
      <c r="JTV463" s="19"/>
      <c r="JTW463" s="19"/>
      <c r="JTX463" s="19"/>
      <c r="JTY463" s="19"/>
      <c r="JTZ463" s="19"/>
      <c r="JUA463" s="19"/>
      <c r="JUB463" s="19"/>
      <c r="JUC463" s="19"/>
      <c r="JUD463" s="19"/>
      <c r="JUE463" s="19"/>
      <c r="JUF463" s="19"/>
      <c r="JUG463" s="19"/>
      <c r="JUH463" s="19"/>
      <c r="JUI463" s="19"/>
      <c r="JUJ463" s="19"/>
      <c r="JUK463" s="19"/>
      <c r="JUL463" s="19"/>
      <c r="JUM463" s="19"/>
      <c r="JUN463" s="19"/>
      <c r="JUO463" s="19"/>
      <c r="JUP463" s="19"/>
      <c r="JUQ463" s="19"/>
      <c r="JUR463" s="19"/>
      <c r="JUS463" s="19"/>
      <c r="JUT463" s="19"/>
      <c r="JUU463" s="19"/>
      <c r="JUV463" s="19"/>
      <c r="JUW463" s="19"/>
      <c r="JUX463" s="19"/>
      <c r="JUY463" s="19"/>
      <c r="JUZ463" s="19"/>
      <c r="JVA463" s="19"/>
      <c r="JVB463" s="19"/>
      <c r="JVC463" s="19"/>
      <c r="JVD463" s="19"/>
      <c r="JVE463" s="19"/>
      <c r="JVF463" s="19"/>
      <c r="JVG463" s="19"/>
      <c r="JVH463" s="19"/>
      <c r="JVI463" s="19"/>
      <c r="JVJ463" s="19"/>
      <c r="JVK463" s="19"/>
      <c r="JVL463" s="19"/>
      <c r="JVM463" s="19"/>
      <c r="JVN463" s="19"/>
      <c r="JVO463" s="19"/>
      <c r="JVP463" s="19"/>
      <c r="JVQ463" s="19"/>
      <c r="JVR463" s="19"/>
      <c r="JVS463" s="19"/>
      <c r="JVT463" s="19"/>
      <c r="JVU463" s="19"/>
      <c r="JVV463" s="19"/>
      <c r="JVW463" s="19"/>
      <c r="JVX463" s="19"/>
      <c r="JVY463" s="19"/>
      <c r="JVZ463" s="19"/>
      <c r="JWA463" s="19"/>
      <c r="JWB463" s="19"/>
      <c r="JWC463" s="19"/>
      <c r="JWD463" s="19"/>
      <c r="JWE463" s="19"/>
      <c r="JWF463" s="19"/>
      <c r="JWG463" s="19"/>
      <c r="JWH463" s="19"/>
      <c r="JWI463" s="19"/>
      <c r="JWJ463" s="19"/>
      <c r="JWK463" s="19"/>
      <c r="JWL463" s="19"/>
      <c r="JWM463" s="19"/>
      <c r="JWN463" s="19"/>
      <c r="JWO463" s="19"/>
      <c r="JWP463" s="19"/>
      <c r="JWQ463" s="19"/>
      <c r="JWR463" s="19"/>
      <c r="JWS463" s="19"/>
      <c r="JWT463" s="19"/>
      <c r="JWU463" s="19"/>
      <c r="JWV463" s="19"/>
      <c r="JWW463" s="19"/>
      <c r="JWX463" s="19"/>
      <c r="JWY463" s="19"/>
      <c r="JWZ463" s="19"/>
      <c r="JXA463" s="19"/>
      <c r="JXB463" s="19"/>
      <c r="JXC463" s="19"/>
      <c r="JXD463" s="19"/>
      <c r="JXE463" s="19"/>
      <c r="JXF463" s="19"/>
      <c r="JXG463" s="19"/>
      <c r="JXH463" s="19"/>
      <c r="JXI463" s="19"/>
      <c r="JXJ463" s="19"/>
      <c r="JXK463" s="19"/>
      <c r="JXL463" s="19"/>
      <c r="JXM463" s="19"/>
      <c r="JXN463" s="19"/>
      <c r="JXO463" s="19"/>
      <c r="JXP463" s="19"/>
      <c r="JXQ463" s="19"/>
      <c r="JXR463" s="19"/>
      <c r="JXS463" s="19"/>
      <c r="JXT463" s="19"/>
      <c r="JXU463" s="19"/>
      <c r="JXV463" s="19"/>
      <c r="JXW463" s="19"/>
      <c r="JXX463" s="19"/>
      <c r="JXY463" s="19"/>
      <c r="JXZ463" s="19"/>
      <c r="JYA463" s="19"/>
      <c r="JYB463" s="19"/>
      <c r="JYC463" s="19"/>
      <c r="JYD463" s="19"/>
      <c r="JYE463" s="19"/>
      <c r="JYF463" s="19"/>
      <c r="JYG463" s="19"/>
      <c r="JYH463" s="19"/>
      <c r="JYI463" s="19"/>
      <c r="JYJ463" s="19"/>
      <c r="JYK463" s="19"/>
      <c r="JYL463" s="19"/>
      <c r="JYM463" s="19"/>
      <c r="JYN463" s="19"/>
      <c r="JYO463" s="19"/>
      <c r="JYP463" s="19"/>
      <c r="JYQ463" s="19"/>
      <c r="JYR463" s="19"/>
      <c r="JYS463" s="19"/>
      <c r="JYT463" s="19"/>
      <c r="JYU463" s="19"/>
      <c r="JYV463" s="19"/>
      <c r="JYW463" s="19"/>
      <c r="JYX463" s="19"/>
      <c r="JYY463" s="19"/>
      <c r="JYZ463" s="19"/>
      <c r="JZA463" s="19"/>
      <c r="JZB463" s="19"/>
      <c r="JZC463" s="19"/>
      <c r="JZD463" s="19"/>
      <c r="JZE463" s="19"/>
      <c r="JZF463" s="19"/>
      <c r="JZG463" s="19"/>
      <c r="JZH463" s="19"/>
      <c r="JZI463" s="19"/>
      <c r="JZJ463" s="19"/>
      <c r="JZK463" s="19"/>
      <c r="JZL463" s="19"/>
      <c r="JZM463" s="19"/>
      <c r="JZN463" s="19"/>
      <c r="JZO463" s="19"/>
      <c r="JZP463" s="19"/>
      <c r="JZQ463" s="19"/>
      <c r="JZR463" s="19"/>
      <c r="JZS463" s="19"/>
      <c r="JZT463" s="19"/>
      <c r="JZU463" s="19"/>
      <c r="JZV463" s="19"/>
      <c r="JZW463" s="19"/>
      <c r="JZX463" s="19"/>
      <c r="JZY463" s="19"/>
      <c r="JZZ463" s="19"/>
      <c r="KAA463" s="19"/>
      <c r="KAB463" s="19"/>
      <c r="KAC463" s="19"/>
      <c r="KAD463" s="19"/>
      <c r="KAE463" s="19"/>
      <c r="KAF463" s="19"/>
      <c r="KAG463" s="19"/>
      <c r="KAH463" s="19"/>
      <c r="KAI463" s="19"/>
      <c r="KAJ463" s="19"/>
      <c r="KAK463" s="19"/>
      <c r="KAL463" s="19"/>
      <c r="KAM463" s="19"/>
      <c r="KAN463" s="19"/>
      <c r="KAO463" s="19"/>
      <c r="KAP463" s="19"/>
      <c r="KAQ463" s="19"/>
      <c r="KAR463" s="19"/>
      <c r="KAS463" s="19"/>
      <c r="KAT463" s="19"/>
      <c r="KAU463" s="19"/>
      <c r="KAV463" s="19"/>
      <c r="KAW463" s="19"/>
      <c r="KAX463" s="19"/>
      <c r="KAY463" s="19"/>
      <c r="KAZ463" s="19"/>
      <c r="KBA463" s="19"/>
      <c r="KBB463" s="19"/>
      <c r="KBC463" s="19"/>
      <c r="KBD463" s="19"/>
      <c r="KBE463" s="19"/>
      <c r="KBF463" s="19"/>
      <c r="KBG463" s="19"/>
      <c r="KBH463" s="19"/>
      <c r="KBI463" s="19"/>
      <c r="KBJ463" s="19"/>
      <c r="KBK463" s="19"/>
      <c r="KBL463" s="19"/>
      <c r="KBM463" s="19"/>
      <c r="KBN463" s="19"/>
      <c r="KBO463" s="19"/>
      <c r="KBP463" s="19"/>
      <c r="KBQ463" s="19"/>
      <c r="KBR463" s="19"/>
      <c r="KBS463" s="19"/>
      <c r="KBT463" s="19"/>
      <c r="KBU463" s="19"/>
      <c r="KBV463" s="19"/>
      <c r="KBW463" s="19"/>
      <c r="KBX463" s="19"/>
      <c r="KBY463" s="19"/>
      <c r="KBZ463" s="19"/>
      <c r="KCA463" s="19"/>
      <c r="KCB463" s="19"/>
      <c r="KCC463" s="19"/>
      <c r="KCD463" s="19"/>
      <c r="KCE463" s="19"/>
      <c r="KCF463" s="19"/>
      <c r="KCG463" s="19"/>
      <c r="KCH463" s="19"/>
      <c r="KCI463" s="19"/>
      <c r="KCJ463" s="19"/>
      <c r="KCK463" s="19"/>
      <c r="KCL463" s="19"/>
      <c r="KCM463" s="19"/>
      <c r="KCN463" s="19"/>
      <c r="KCO463" s="19"/>
      <c r="KCP463" s="19"/>
      <c r="KCQ463" s="19"/>
      <c r="KCR463" s="19"/>
      <c r="KCS463" s="19"/>
      <c r="KCT463" s="19"/>
      <c r="KCU463" s="19"/>
      <c r="KCV463" s="19"/>
      <c r="KCW463" s="19"/>
      <c r="KCX463" s="19"/>
      <c r="KCY463" s="19"/>
      <c r="KCZ463" s="19"/>
      <c r="KDA463" s="19"/>
      <c r="KDB463" s="19"/>
      <c r="KDC463" s="19"/>
      <c r="KDD463" s="19"/>
      <c r="KDE463" s="19"/>
      <c r="KDF463" s="19"/>
      <c r="KDG463" s="19"/>
      <c r="KDH463" s="19"/>
      <c r="KDI463" s="19"/>
      <c r="KDJ463" s="19"/>
      <c r="KDK463" s="19"/>
      <c r="KDL463" s="19"/>
      <c r="KDM463" s="19"/>
      <c r="KDN463" s="19"/>
      <c r="KDO463" s="19"/>
      <c r="KDP463" s="19"/>
      <c r="KDQ463" s="19"/>
      <c r="KDR463" s="19"/>
      <c r="KDS463" s="19"/>
      <c r="KDT463" s="19"/>
      <c r="KDU463" s="19"/>
      <c r="KDV463" s="19"/>
      <c r="KDW463" s="19"/>
      <c r="KDX463" s="19"/>
      <c r="KDY463" s="19"/>
      <c r="KDZ463" s="19"/>
      <c r="KEA463" s="19"/>
      <c r="KEB463" s="19"/>
      <c r="KEC463" s="19"/>
      <c r="KED463" s="19"/>
      <c r="KEE463" s="19"/>
      <c r="KEF463" s="19"/>
      <c r="KEG463" s="19"/>
      <c r="KEH463" s="19"/>
      <c r="KEI463" s="19"/>
      <c r="KEJ463" s="19"/>
      <c r="KEK463" s="19"/>
      <c r="KEL463" s="19"/>
      <c r="KEM463" s="19"/>
      <c r="KEN463" s="19"/>
      <c r="KEO463" s="19"/>
      <c r="KEP463" s="19"/>
      <c r="KEQ463" s="19"/>
      <c r="KER463" s="19"/>
      <c r="KES463" s="19"/>
      <c r="KET463" s="19"/>
      <c r="KEU463" s="19"/>
      <c r="KEV463" s="19"/>
      <c r="KEW463" s="19"/>
      <c r="KEX463" s="19"/>
      <c r="KEY463" s="19"/>
      <c r="KEZ463" s="19"/>
      <c r="KFA463" s="19"/>
      <c r="KFB463" s="19"/>
      <c r="KFC463" s="19"/>
      <c r="KFD463" s="19"/>
      <c r="KFE463" s="19"/>
      <c r="KFF463" s="19"/>
      <c r="KFG463" s="19"/>
      <c r="KFH463" s="19"/>
      <c r="KFI463" s="19"/>
      <c r="KFJ463" s="19"/>
      <c r="KFK463" s="19"/>
      <c r="KFL463" s="19"/>
      <c r="KFM463" s="19"/>
      <c r="KFN463" s="19"/>
      <c r="KFO463" s="19"/>
      <c r="KFP463" s="19"/>
      <c r="KFQ463" s="19"/>
      <c r="KFR463" s="19"/>
      <c r="KFS463" s="19"/>
      <c r="KFT463" s="19"/>
      <c r="KFU463" s="19"/>
      <c r="KFV463" s="19"/>
      <c r="KFW463" s="19"/>
      <c r="KFX463" s="19"/>
      <c r="KFY463" s="19"/>
      <c r="KFZ463" s="19"/>
      <c r="KGA463" s="19"/>
      <c r="KGB463" s="19"/>
      <c r="KGC463" s="19"/>
      <c r="KGD463" s="19"/>
      <c r="KGE463" s="19"/>
      <c r="KGF463" s="19"/>
      <c r="KGG463" s="19"/>
      <c r="KGH463" s="19"/>
      <c r="KGI463" s="19"/>
      <c r="KGJ463" s="19"/>
      <c r="KGK463" s="19"/>
      <c r="KGL463" s="19"/>
      <c r="KGM463" s="19"/>
      <c r="KGN463" s="19"/>
      <c r="KGO463" s="19"/>
      <c r="KGP463" s="19"/>
      <c r="KGQ463" s="19"/>
      <c r="KGR463" s="19"/>
      <c r="KGS463" s="19"/>
      <c r="KGT463" s="19"/>
      <c r="KGU463" s="19"/>
      <c r="KGV463" s="19"/>
      <c r="KGW463" s="19"/>
      <c r="KGX463" s="19"/>
      <c r="KGY463" s="19"/>
      <c r="KGZ463" s="19"/>
      <c r="KHA463" s="19"/>
      <c r="KHB463" s="19"/>
      <c r="KHC463" s="19"/>
      <c r="KHD463" s="19"/>
      <c r="KHE463" s="19"/>
      <c r="KHF463" s="19"/>
      <c r="KHG463" s="19"/>
      <c r="KHH463" s="19"/>
      <c r="KHI463" s="19"/>
      <c r="KHJ463" s="19"/>
      <c r="KHK463" s="19"/>
      <c r="KHL463" s="19"/>
      <c r="KHM463" s="19"/>
      <c r="KHN463" s="19"/>
      <c r="KHO463" s="19"/>
      <c r="KHP463" s="19"/>
      <c r="KHQ463" s="19"/>
      <c r="KHR463" s="19"/>
      <c r="KHS463" s="19"/>
      <c r="KHT463" s="19"/>
      <c r="KHU463" s="19"/>
      <c r="KHV463" s="19"/>
      <c r="KHW463" s="19"/>
      <c r="KHX463" s="19"/>
      <c r="KHY463" s="19"/>
      <c r="KHZ463" s="19"/>
      <c r="KIA463" s="19"/>
      <c r="KIB463" s="19"/>
      <c r="KIC463" s="19"/>
      <c r="KID463" s="19"/>
      <c r="KIE463" s="19"/>
      <c r="KIF463" s="19"/>
      <c r="KIG463" s="19"/>
      <c r="KIH463" s="19"/>
      <c r="KII463" s="19"/>
      <c r="KIJ463" s="19"/>
      <c r="KIK463" s="19"/>
      <c r="KIL463" s="19"/>
      <c r="KIM463" s="19"/>
      <c r="KIN463" s="19"/>
      <c r="KIO463" s="19"/>
      <c r="KIP463" s="19"/>
      <c r="KIQ463" s="19"/>
      <c r="KIR463" s="19"/>
      <c r="KIS463" s="19"/>
      <c r="KIT463" s="19"/>
      <c r="KIU463" s="19"/>
      <c r="KIV463" s="19"/>
      <c r="KIW463" s="19"/>
      <c r="KIX463" s="19"/>
      <c r="KIY463" s="19"/>
      <c r="KIZ463" s="19"/>
      <c r="KJA463" s="19"/>
      <c r="KJB463" s="19"/>
      <c r="KJC463" s="19"/>
      <c r="KJD463" s="19"/>
      <c r="KJE463" s="19"/>
      <c r="KJF463" s="19"/>
      <c r="KJG463" s="19"/>
      <c r="KJH463" s="19"/>
      <c r="KJI463" s="19"/>
      <c r="KJJ463" s="19"/>
      <c r="KJK463" s="19"/>
      <c r="KJL463" s="19"/>
      <c r="KJM463" s="19"/>
      <c r="KJN463" s="19"/>
      <c r="KJO463" s="19"/>
      <c r="KJP463" s="19"/>
      <c r="KJQ463" s="19"/>
      <c r="KJR463" s="19"/>
      <c r="KJS463" s="19"/>
      <c r="KJT463" s="19"/>
      <c r="KJU463" s="19"/>
      <c r="KJV463" s="19"/>
      <c r="KJW463" s="19"/>
      <c r="KJX463" s="19"/>
      <c r="KJY463" s="19"/>
      <c r="KJZ463" s="19"/>
      <c r="KKA463" s="19"/>
      <c r="KKB463" s="19"/>
      <c r="KKC463" s="19"/>
      <c r="KKD463" s="19"/>
      <c r="KKE463" s="19"/>
      <c r="KKF463" s="19"/>
      <c r="KKG463" s="19"/>
      <c r="KKH463" s="19"/>
      <c r="KKI463" s="19"/>
      <c r="KKJ463" s="19"/>
      <c r="KKK463" s="19"/>
      <c r="KKL463" s="19"/>
      <c r="KKM463" s="19"/>
      <c r="KKN463" s="19"/>
      <c r="KKO463" s="19"/>
      <c r="KKP463" s="19"/>
      <c r="KKQ463" s="19"/>
      <c r="KKR463" s="19"/>
      <c r="KKS463" s="19"/>
      <c r="KKT463" s="19"/>
      <c r="KKU463" s="19"/>
      <c r="KKV463" s="19"/>
      <c r="KKW463" s="19"/>
      <c r="KKX463" s="19"/>
      <c r="KKY463" s="19"/>
      <c r="KKZ463" s="19"/>
      <c r="KLA463" s="19"/>
      <c r="KLB463" s="19"/>
      <c r="KLC463" s="19"/>
      <c r="KLD463" s="19"/>
      <c r="KLE463" s="19"/>
      <c r="KLF463" s="19"/>
      <c r="KLG463" s="19"/>
      <c r="KLH463" s="19"/>
      <c r="KLI463" s="19"/>
      <c r="KLJ463" s="19"/>
      <c r="KLK463" s="19"/>
      <c r="KLL463" s="19"/>
      <c r="KLM463" s="19"/>
      <c r="KLN463" s="19"/>
      <c r="KLO463" s="19"/>
      <c r="KLP463" s="19"/>
      <c r="KLQ463" s="19"/>
      <c r="KLR463" s="19"/>
      <c r="KLS463" s="19"/>
      <c r="KLT463" s="19"/>
      <c r="KLU463" s="19"/>
      <c r="KLV463" s="19"/>
      <c r="KLW463" s="19"/>
      <c r="KLX463" s="19"/>
      <c r="KLY463" s="19"/>
      <c r="KLZ463" s="19"/>
      <c r="KMA463" s="19"/>
      <c r="KMB463" s="19"/>
      <c r="KMC463" s="19"/>
      <c r="KMD463" s="19"/>
      <c r="KME463" s="19"/>
      <c r="KMF463" s="19"/>
      <c r="KMG463" s="19"/>
      <c r="KMH463" s="19"/>
      <c r="KMI463" s="19"/>
      <c r="KMJ463" s="19"/>
      <c r="KMK463" s="19"/>
      <c r="KML463" s="19"/>
      <c r="KMM463" s="19"/>
      <c r="KMN463" s="19"/>
      <c r="KMO463" s="19"/>
      <c r="KMP463" s="19"/>
      <c r="KMQ463" s="19"/>
      <c r="KMR463" s="19"/>
      <c r="KMS463" s="19"/>
      <c r="KMT463" s="19"/>
      <c r="KMU463" s="19"/>
      <c r="KMV463" s="19"/>
      <c r="KMW463" s="19"/>
      <c r="KMX463" s="19"/>
      <c r="KMY463" s="19"/>
      <c r="KMZ463" s="19"/>
      <c r="KNA463" s="19"/>
      <c r="KNB463" s="19"/>
      <c r="KNC463" s="19"/>
      <c r="KND463" s="19"/>
      <c r="KNE463" s="19"/>
      <c r="KNF463" s="19"/>
      <c r="KNG463" s="19"/>
      <c r="KNH463" s="19"/>
      <c r="KNI463" s="19"/>
      <c r="KNJ463" s="19"/>
      <c r="KNK463" s="19"/>
      <c r="KNL463" s="19"/>
      <c r="KNM463" s="19"/>
      <c r="KNN463" s="19"/>
      <c r="KNO463" s="19"/>
      <c r="KNP463" s="19"/>
      <c r="KNQ463" s="19"/>
      <c r="KNR463" s="19"/>
      <c r="KNS463" s="19"/>
      <c r="KNT463" s="19"/>
      <c r="KNU463" s="19"/>
      <c r="KNV463" s="19"/>
      <c r="KNW463" s="19"/>
      <c r="KNX463" s="19"/>
      <c r="KNY463" s="19"/>
      <c r="KNZ463" s="19"/>
      <c r="KOA463" s="19"/>
      <c r="KOB463" s="19"/>
      <c r="KOC463" s="19"/>
      <c r="KOD463" s="19"/>
      <c r="KOE463" s="19"/>
      <c r="KOF463" s="19"/>
      <c r="KOG463" s="19"/>
      <c r="KOH463" s="19"/>
      <c r="KOI463" s="19"/>
      <c r="KOJ463" s="19"/>
      <c r="KOK463" s="19"/>
      <c r="KOL463" s="19"/>
      <c r="KOM463" s="19"/>
      <c r="KON463" s="19"/>
      <c r="KOO463" s="19"/>
      <c r="KOP463" s="19"/>
      <c r="KOQ463" s="19"/>
      <c r="KOR463" s="19"/>
      <c r="KOS463" s="19"/>
      <c r="KOT463" s="19"/>
      <c r="KOU463" s="19"/>
      <c r="KOV463" s="19"/>
      <c r="KOW463" s="19"/>
      <c r="KOX463" s="19"/>
      <c r="KOY463" s="19"/>
      <c r="KOZ463" s="19"/>
      <c r="KPA463" s="19"/>
      <c r="KPB463" s="19"/>
      <c r="KPC463" s="19"/>
      <c r="KPD463" s="19"/>
      <c r="KPE463" s="19"/>
      <c r="KPF463" s="19"/>
      <c r="KPG463" s="19"/>
      <c r="KPH463" s="19"/>
      <c r="KPI463" s="19"/>
      <c r="KPJ463" s="19"/>
      <c r="KPK463" s="19"/>
      <c r="KPL463" s="19"/>
      <c r="KPM463" s="19"/>
      <c r="KPN463" s="19"/>
      <c r="KPO463" s="19"/>
      <c r="KPP463" s="19"/>
      <c r="KPQ463" s="19"/>
      <c r="KPR463" s="19"/>
      <c r="KPS463" s="19"/>
      <c r="KPT463" s="19"/>
      <c r="KPU463" s="19"/>
      <c r="KPV463" s="19"/>
      <c r="KPW463" s="19"/>
      <c r="KPX463" s="19"/>
      <c r="KPY463" s="19"/>
      <c r="KPZ463" s="19"/>
      <c r="KQA463" s="19"/>
      <c r="KQB463" s="19"/>
      <c r="KQC463" s="19"/>
      <c r="KQD463" s="19"/>
      <c r="KQE463" s="19"/>
      <c r="KQF463" s="19"/>
      <c r="KQG463" s="19"/>
      <c r="KQH463" s="19"/>
      <c r="KQI463" s="19"/>
      <c r="KQJ463" s="19"/>
      <c r="KQK463" s="19"/>
      <c r="KQL463" s="19"/>
      <c r="KQM463" s="19"/>
      <c r="KQN463" s="19"/>
      <c r="KQO463" s="19"/>
      <c r="KQP463" s="19"/>
      <c r="KQQ463" s="19"/>
      <c r="KQR463" s="19"/>
      <c r="KQS463" s="19"/>
      <c r="KQT463" s="19"/>
      <c r="KQU463" s="19"/>
      <c r="KQV463" s="19"/>
      <c r="KQW463" s="19"/>
      <c r="KQX463" s="19"/>
      <c r="KQY463" s="19"/>
      <c r="KQZ463" s="19"/>
      <c r="KRA463" s="19"/>
      <c r="KRB463" s="19"/>
      <c r="KRC463" s="19"/>
      <c r="KRD463" s="19"/>
      <c r="KRE463" s="19"/>
      <c r="KRF463" s="19"/>
      <c r="KRG463" s="19"/>
      <c r="KRH463" s="19"/>
      <c r="KRI463" s="19"/>
      <c r="KRJ463" s="19"/>
      <c r="KRK463" s="19"/>
      <c r="KRL463" s="19"/>
      <c r="KRM463" s="19"/>
      <c r="KRN463" s="19"/>
      <c r="KRO463" s="19"/>
      <c r="KRP463" s="19"/>
      <c r="KRQ463" s="19"/>
      <c r="KRR463" s="19"/>
      <c r="KRS463" s="19"/>
      <c r="KRT463" s="19"/>
      <c r="KRU463" s="19"/>
      <c r="KRV463" s="19"/>
      <c r="KRW463" s="19"/>
      <c r="KRX463" s="19"/>
      <c r="KRY463" s="19"/>
      <c r="KRZ463" s="19"/>
      <c r="KSA463" s="19"/>
      <c r="KSB463" s="19"/>
      <c r="KSC463" s="19"/>
      <c r="KSD463" s="19"/>
      <c r="KSE463" s="19"/>
      <c r="KSF463" s="19"/>
      <c r="KSG463" s="19"/>
      <c r="KSH463" s="19"/>
      <c r="KSI463" s="19"/>
      <c r="KSJ463" s="19"/>
      <c r="KSK463" s="19"/>
      <c r="KSL463" s="19"/>
      <c r="KSM463" s="19"/>
      <c r="KSN463" s="19"/>
      <c r="KSO463" s="19"/>
      <c r="KSP463" s="19"/>
      <c r="KSQ463" s="19"/>
      <c r="KSR463" s="19"/>
      <c r="KSS463" s="19"/>
      <c r="KST463" s="19"/>
      <c r="KSU463" s="19"/>
      <c r="KSV463" s="19"/>
      <c r="KSW463" s="19"/>
      <c r="KSX463" s="19"/>
      <c r="KSY463" s="19"/>
      <c r="KSZ463" s="19"/>
      <c r="KTA463" s="19"/>
      <c r="KTB463" s="19"/>
      <c r="KTC463" s="19"/>
      <c r="KTD463" s="19"/>
      <c r="KTE463" s="19"/>
      <c r="KTF463" s="19"/>
      <c r="KTG463" s="19"/>
      <c r="KTH463" s="19"/>
      <c r="KTI463" s="19"/>
      <c r="KTJ463" s="19"/>
      <c r="KTK463" s="19"/>
      <c r="KTL463" s="19"/>
      <c r="KTM463" s="19"/>
      <c r="KTN463" s="19"/>
      <c r="KTO463" s="19"/>
      <c r="KTP463" s="19"/>
      <c r="KTQ463" s="19"/>
      <c r="KTR463" s="19"/>
      <c r="KTS463" s="19"/>
      <c r="KTT463" s="19"/>
      <c r="KTU463" s="19"/>
      <c r="KTV463" s="19"/>
      <c r="KTW463" s="19"/>
      <c r="KTX463" s="19"/>
      <c r="KTY463" s="19"/>
      <c r="KTZ463" s="19"/>
      <c r="KUA463" s="19"/>
      <c r="KUB463" s="19"/>
      <c r="KUC463" s="19"/>
      <c r="KUD463" s="19"/>
      <c r="KUE463" s="19"/>
      <c r="KUF463" s="19"/>
      <c r="KUG463" s="19"/>
      <c r="KUH463" s="19"/>
      <c r="KUI463" s="19"/>
      <c r="KUJ463" s="19"/>
      <c r="KUK463" s="19"/>
      <c r="KUL463" s="19"/>
      <c r="KUM463" s="19"/>
      <c r="KUN463" s="19"/>
      <c r="KUO463" s="19"/>
      <c r="KUP463" s="19"/>
      <c r="KUQ463" s="19"/>
      <c r="KUR463" s="19"/>
      <c r="KUS463" s="19"/>
      <c r="KUT463" s="19"/>
      <c r="KUU463" s="19"/>
      <c r="KUV463" s="19"/>
      <c r="KUW463" s="19"/>
      <c r="KUX463" s="19"/>
      <c r="KUY463" s="19"/>
      <c r="KUZ463" s="19"/>
      <c r="KVA463" s="19"/>
      <c r="KVB463" s="19"/>
      <c r="KVC463" s="19"/>
      <c r="KVD463" s="19"/>
      <c r="KVE463" s="19"/>
      <c r="KVF463" s="19"/>
      <c r="KVG463" s="19"/>
      <c r="KVH463" s="19"/>
      <c r="KVI463" s="19"/>
      <c r="KVJ463" s="19"/>
      <c r="KVK463" s="19"/>
      <c r="KVL463" s="19"/>
      <c r="KVM463" s="19"/>
      <c r="KVN463" s="19"/>
      <c r="KVO463" s="19"/>
      <c r="KVP463" s="19"/>
      <c r="KVQ463" s="19"/>
      <c r="KVR463" s="19"/>
      <c r="KVS463" s="19"/>
      <c r="KVT463" s="19"/>
      <c r="KVU463" s="19"/>
      <c r="KVV463" s="19"/>
      <c r="KVW463" s="19"/>
      <c r="KVX463" s="19"/>
      <c r="KVY463" s="19"/>
      <c r="KVZ463" s="19"/>
      <c r="KWA463" s="19"/>
      <c r="KWB463" s="19"/>
      <c r="KWC463" s="19"/>
      <c r="KWD463" s="19"/>
      <c r="KWE463" s="19"/>
      <c r="KWF463" s="19"/>
      <c r="KWG463" s="19"/>
      <c r="KWH463" s="19"/>
      <c r="KWI463" s="19"/>
      <c r="KWJ463" s="19"/>
      <c r="KWK463" s="19"/>
      <c r="KWL463" s="19"/>
      <c r="KWM463" s="19"/>
      <c r="KWN463" s="19"/>
      <c r="KWO463" s="19"/>
      <c r="KWP463" s="19"/>
      <c r="KWQ463" s="19"/>
      <c r="KWR463" s="19"/>
      <c r="KWS463" s="19"/>
      <c r="KWT463" s="19"/>
      <c r="KWU463" s="19"/>
      <c r="KWV463" s="19"/>
      <c r="KWW463" s="19"/>
      <c r="KWX463" s="19"/>
      <c r="KWY463" s="19"/>
      <c r="KWZ463" s="19"/>
      <c r="KXA463" s="19"/>
      <c r="KXB463" s="19"/>
      <c r="KXC463" s="19"/>
      <c r="KXD463" s="19"/>
      <c r="KXE463" s="19"/>
      <c r="KXF463" s="19"/>
      <c r="KXG463" s="19"/>
      <c r="KXH463" s="19"/>
      <c r="KXI463" s="19"/>
      <c r="KXJ463" s="19"/>
      <c r="KXK463" s="19"/>
      <c r="KXL463" s="19"/>
      <c r="KXM463" s="19"/>
      <c r="KXN463" s="19"/>
      <c r="KXO463" s="19"/>
      <c r="KXP463" s="19"/>
      <c r="KXQ463" s="19"/>
      <c r="KXR463" s="19"/>
      <c r="KXS463" s="19"/>
      <c r="KXT463" s="19"/>
      <c r="KXU463" s="19"/>
      <c r="KXV463" s="19"/>
      <c r="KXW463" s="19"/>
      <c r="KXX463" s="19"/>
      <c r="KXY463" s="19"/>
      <c r="KXZ463" s="19"/>
      <c r="KYA463" s="19"/>
      <c r="KYB463" s="19"/>
      <c r="KYC463" s="19"/>
      <c r="KYD463" s="19"/>
      <c r="KYE463" s="19"/>
      <c r="KYF463" s="19"/>
      <c r="KYG463" s="19"/>
      <c r="KYH463" s="19"/>
      <c r="KYI463" s="19"/>
      <c r="KYJ463" s="19"/>
      <c r="KYK463" s="19"/>
      <c r="KYL463" s="19"/>
      <c r="KYM463" s="19"/>
      <c r="KYN463" s="19"/>
      <c r="KYO463" s="19"/>
      <c r="KYP463" s="19"/>
      <c r="KYQ463" s="19"/>
      <c r="KYR463" s="19"/>
      <c r="KYS463" s="19"/>
      <c r="KYT463" s="19"/>
      <c r="KYU463" s="19"/>
      <c r="KYV463" s="19"/>
      <c r="KYW463" s="19"/>
      <c r="KYX463" s="19"/>
      <c r="KYY463" s="19"/>
      <c r="KYZ463" s="19"/>
      <c r="KZA463" s="19"/>
      <c r="KZB463" s="19"/>
      <c r="KZC463" s="19"/>
      <c r="KZD463" s="19"/>
      <c r="KZE463" s="19"/>
      <c r="KZF463" s="19"/>
      <c r="KZG463" s="19"/>
      <c r="KZH463" s="19"/>
      <c r="KZI463" s="19"/>
      <c r="KZJ463" s="19"/>
      <c r="KZK463" s="19"/>
      <c r="KZL463" s="19"/>
      <c r="KZM463" s="19"/>
      <c r="KZN463" s="19"/>
      <c r="KZO463" s="19"/>
      <c r="KZP463" s="19"/>
      <c r="KZQ463" s="19"/>
      <c r="KZR463" s="19"/>
      <c r="KZS463" s="19"/>
      <c r="KZT463" s="19"/>
      <c r="KZU463" s="19"/>
      <c r="KZV463" s="19"/>
      <c r="KZW463" s="19"/>
      <c r="KZX463" s="19"/>
      <c r="KZY463" s="19"/>
      <c r="KZZ463" s="19"/>
      <c r="LAA463" s="19"/>
      <c r="LAB463" s="19"/>
      <c r="LAC463" s="19"/>
      <c r="LAD463" s="19"/>
      <c r="LAE463" s="19"/>
      <c r="LAF463" s="19"/>
      <c r="LAG463" s="19"/>
      <c r="LAH463" s="19"/>
      <c r="LAI463" s="19"/>
      <c r="LAJ463" s="19"/>
      <c r="LAK463" s="19"/>
      <c r="LAL463" s="19"/>
      <c r="LAM463" s="19"/>
      <c r="LAN463" s="19"/>
      <c r="LAO463" s="19"/>
      <c r="LAP463" s="19"/>
      <c r="LAQ463" s="19"/>
      <c r="LAR463" s="19"/>
      <c r="LAS463" s="19"/>
      <c r="LAT463" s="19"/>
      <c r="LAU463" s="19"/>
      <c r="LAV463" s="19"/>
      <c r="LAW463" s="19"/>
      <c r="LAX463" s="19"/>
      <c r="LAY463" s="19"/>
      <c r="LAZ463" s="19"/>
      <c r="LBA463" s="19"/>
      <c r="LBB463" s="19"/>
      <c r="LBC463" s="19"/>
      <c r="LBD463" s="19"/>
      <c r="LBE463" s="19"/>
      <c r="LBF463" s="19"/>
      <c r="LBG463" s="19"/>
      <c r="LBH463" s="19"/>
      <c r="LBI463" s="19"/>
      <c r="LBJ463" s="19"/>
      <c r="LBK463" s="19"/>
      <c r="LBL463" s="19"/>
      <c r="LBM463" s="19"/>
      <c r="LBN463" s="19"/>
      <c r="LBO463" s="19"/>
      <c r="LBP463" s="19"/>
      <c r="LBQ463" s="19"/>
      <c r="LBR463" s="19"/>
      <c r="LBS463" s="19"/>
      <c r="LBT463" s="19"/>
      <c r="LBU463" s="19"/>
      <c r="LBV463" s="19"/>
      <c r="LBW463" s="19"/>
      <c r="LBX463" s="19"/>
      <c r="LBY463" s="19"/>
      <c r="LBZ463" s="19"/>
      <c r="LCA463" s="19"/>
      <c r="LCB463" s="19"/>
      <c r="LCC463" s="19"/>
      <c r="LCD463" s="19"/>
      <c r="LCE463" s="19"/>
      <c r="LCF463" s="19"/>
      <c r="LCG463" s="19"/>
      <c r="LCH463" s="19"/>
      <c r="LCI463" s="19"/>
      <c r="LCJ463" s="19"/>
      <c r="LCK463" s="19"/>
      <c r="LCL463" s="19"/>
      <c r="LCM463" s="19"/>
      <c r="LCN463" s="19"/>
      <c r="LCO463" s="19"/>
      <c r="LCP463" s="19"/>
      <c r="LCQ463" s="19"/>
      <c r="LCR463" s="19"/>
      <c r="LCS463" s="19"/>
      <c r="LCT463" s="19"/>
      <c r="LCU463" s="19"/>
      <c r="LCV463" s="19"/>
      <c r="LCW463" s="19"/>
      <c r="LCX463" s="19"/>
      <c r="LCY463" s="19"/>
      <c r="LCZ463" s="19"/>
      <c r="LDA463" s="19"/>
      <c r="LDB463" s="19"/>
      <c r="LDC463" s="19"/>
      <c r="LDD463" s="19"/>
      <c r="LDE463" s="19"/>
      <c r="LDF463" s="19"/>
      <c r="LDG463" s="19"/>
      <c r="LDH463" s="19"/>
      <c r="LDI463" s="19"/>
      <c r="LDJ463" s="19"/>
      <c r="LDK463" s="19"/>
      <c r="LDL463" s="19"/>
      <c r="LDM463" s="19"/>
      <c r="LDN463" s="19"/>
      <c r="LDO463" s="19"/>
      <c r="LDP463" s="19"/>
      <c r="LDQ463" s="19"/>
      <c r="LDR463" s="19"/>
      <c r="LDS463" s="19"/>
      <c r="LDT463" s="19"/>
      <c r="LDU463" s="19"/>
      <c r="LDV463" s="19"/>
      <c r="LDW463" s="19"/>
      <c r="LDX463" s="19"/>
      <c r="LDY463" s="19"/>
      <c r="LDZ463" s="19"/>
      <c r="LEA463" s="19"/>
      <c r="LEB463" s="19"/>
      <c r="LEC463" s="19"/>
      <c r="LED463" s="19"/>
      <c r="LEE463" s="19"/>
      <c r="LEF463" s="19"/>
      <c r="LEG463" s="19"/>
      <c r="LEH463" s="19"/>
      <c r="LEI463" s="19"/>
      <c r="LEJ463" s="19"/>
      <c r="LEK463" s="19"/>
      <c r="LEL463" s="19"/>
      <c r="LEM463" s="19"/>
      <c r="LEN463" s="19"/>
      <c r="LEO463" s="19"/>
      <c r="LEP463" s="19"/>
      <c r="LEQ463" s="19"/>
      <c r="LER463" s="19"/>
      <c r="LES463" s="19"/>
      <c r="LET463" s="19"/>
      <c r="LEU463" s="19"/>
      <c r="LEV463" s="19"/>
      <c r="LEW463" s="19"/>
      <c r="LEX463" s="19"/>
      <c r="LEY463" s="19"/>
      <c r="LEZ463" s="19"/>
      <c r="LFA463" s="19"/>
      <c r="LFB463" s="19"/>
      <c r="LFC463" s="19"/>
      <c r="LFD463" s="19"/>
      <c r="LFE463" s="19"/>
      <c r="LFF463" s="19"/>
      <c r="LFG463" s="19"/>
      <c r="LFH463" s="19"/>
      <c r="LFI463" s="19"/>
      <c r="LFJ463" s="19"/>
      <c r="LFK463" s="19"/>
      <c r="LFL463" s="19"/>
      <c r="LFM463" s="19"/>
      <c r="LFN463" s="19"/>
      <c r="LFO463" s="19"/>
      <c r="LFP463" s="19"/>
      <c r="LFQ463" s="19"/>
      <c r="LFR463" s="19"/>
      <c r="LFS463" s="19"/>
      <c r="LFT463" s="19"/>
      <c r="LFU463" s="19"/>
      <c r="LFV463" s="19"/>
      <c r="LFW463" s="19"/>
      <c r="LFX463" s="19"/>
      <c r="LFY463" s="19"/>
      <c r="LFZ463" s="19"/>
      <c r="LGA463" s="19"/>
      <c r="LGB463" s="19"/>
      <c r="LGC463" s="19"/>
      <c r="LGD463" s="19"/>
      <c r="LGE463" s="19"/>
      <c r="LGF463" s="19"/>
      <c r="LGG463" s="19"/>
      <c r="LGH463" s="19"/>
      <c r="LGI463" s="19"/>
      <c r="LGJ463" s="19"/>
      <c r="LGK463" s="19"/>
      <c r="LGL463" s="19"/>
      <c r="LGM463" s="19"/>
      <c r="LGN463" s="19"/>
      <c r="LGO463" s="19"/>
      <c r="LGP463" s="19"/>
      <c r="LGQ463" s="19"/>
      <c r="LGR463" s="19"/>
      <c r="LGS463" s="19"/>
      <c r="LGT463" s="19"/>
      <c r="LGU463" s="19"/>
      <c r="LGV463" s="19"/>
      <c r="LGW463" s="19"/>
      <c r="LGX463" s="19"/>
      <c r="LGY463" s="19"/>
      <c r="LGZ463" s="19"/>
      <c r="LHA463" s="19"/>
      <c r="LHB463" s="19"/>
      <c r="LHC463" s="19"/>
      <c r="LHD463" s="19"/>
      <c r="LHE463" s="19"/>
      <c r="LHF463" s="19"/>
      <c r="LHG463" s="19"/>
      <c r="LHH463" s="19"/>
      <c r="LHI463" s="19"/>
      <c r="LHJ463" s="19"/>
      <c r="LHK463" s="19"/>
      <c r="LHL463" s="19"/>
      <c r="LHM463" s="19"/>
      <c r="LHN463" s="19"/>
      <c r="LHO463" s="19"/>
      <c r="LHP463" s="19"/>
      <c r="LHQ463" s="19"/>
      <c r="LHR463" s="19"/>
      <c r="LHS463" s="19"/>
      <c r="LHT463" s="19"/>
      <c r="LHU463" s="19"/>
      <c r="LHV463" s="19"/>
      <c r="LHW463" s="19"/>
      <c r="LHX463" s="19"/>
      <c r="LHY463" s="19"/>
      <c r="LHZ463" s="19"/>
      <c r="LIA463" s="19"/>
      <c r="LIB463" s="19"/>
      <c r="LIC463" s="19"/>
      <c r="LID463" s="19"/>
      <c r="LIE463" s="19"/>
      <c r="LIF463" s="19"/>
      <c r="LIG463" s="19"/>
      <c r="LIH463" s="19"/>
      <c r="LII463" s="19"/>
      <c r="LIJ463" s="19"/>
      <c r="LIK463" s="19"/>
      <c r="LIL463" s="19"/>
      <c r="LIM463" s="19"/>
      <c r="LIN463" s="19"/>
      <c r="LIO463" s="19"/>
      <c r="LIP463" s="19"/>
      <c r="LIQ463" s="19"/>
      <c r="LIR463" s="19"/>
      <c r="LIS463" s="19"/>
      <c r="LIT463" s="19"/>
      <c r="LIU463" s="19"/>
      <c r="LIV463" s="19"/>
      <c r="LIW463" s="19"/>
      <c r="LIX463" s="19"/>
      <c r="LIY463" s="19"/>
      <c r="LIZ463" s="19"/>
      <c r="LJA463" s="19"/>
      <c r="LJB463" s="19"/>
      <c r="LJC463" s="19"/>
      <c r="LJD463" s="19"/>
      <c r="LJE463" s="19"/>
      <c r="LJF463" s="19"/>
      <c r="LJG463" s="19"/>
      <c r="LJH463" s="19"/>
      <c r="LJI463" s="19"/>
      <c r="LJJ463" s="19"/>
      <c r="LJK463" s="19"/>
      <c r="LJL463" s="19"/>
      <c r="LJM463" s="19"/>
      <c r="LJN463" s="19"/>
      <c r="LJO463" s="19"/>
      <c r="LJP463" s="19"/>
      <c r="LJQ463" s="19"/>
      <c r="LJR463" s="19"/>
      <c r="LJS463" s="19"/>
      <c r="LJT463" s="19"/>
      <c r="LJU463" s="19"/>
      <c r="LJV463" s="19"/>
      <c r="LJW463" s="19"/>
      <c r="LJX463" s="19"/>
      <c r="LJY463" s="19"/>
      <c r="LJZ463" s="19"/>
      <c r="LKA463" s="19"/>
      <c r="LKB463" s="19"/>
      <c r="LKC463" s="19"/>
      <c r="LKD463" s="19"/>
      <c r="LKE463" s="19"/>
      <c r="LKF463" s="19"/>
      <c r="LKG463" s="19"/>
      <c r="LKH463" s="19"/>
      <c r="LKI463" s="19"/>
      <c r="LKJ463" s="19"/>
      <c r="LKK463" s="19"/>
      <c r="LKL463" s="19"/>
      <c r="LKM463" s="19"/>
      <c r="LKN463" s="19"/>
      <c r="LKO463" s="19"/>
      <c r="LKP463" s="19"/>
      <c r="LKQ463" s="19"/>
      <c r="LKR463" s="19"/>
      <c r="LKS463" s="19"/>
      <c r="LKT463" s="19"/>
      <c r="LKU463" s="19"/>
      <c r="LKV463" s="19"/>
      <c r="LKW463" s="19"/>
      <c r="LKX463" s="19"/>
      <c r="LKY463" s="19"/>
      <c r="LKZ463" s="19"/>
      <c r="LLA463" s="19"/>
      <c r="LLB463" s="19"/>
      <c r="LLC463" s="19"/>
      <c r="LLD463" s="19"/>
      <c r="LLE463" s="19"/>
      <c r="LLF463" s="19"/>
      <c r="LLG463" s="19"/>
      <c r="LLH463" s="19"/>
      <c r="LLI463" s="19"/>
      <c r="LLJ463" s="19"/>
      <c r="LLK463" s="19"/>
      <c r="LLL463" s="19"/>
      <c r="LLM463" s="19"/>
      <c r="LLN463" s="19"/>
      <c r="LLO463" s="19"/>
      <c r="LLP463" s="19"/>
      <c r="LLQ463" s="19"/>
      <c r="LLR463" s="19"/>
      <c r="LLS463" s="19"/>
      <c r="LLT463" s="19"/>
      <c r="LLU463" s="19"/>
      <c r="LLV463" s="19"/>
      <c r="LLW463" s="19"/>
      <c r="LLX463" s="19"/>
      <c r="LLY463" s="19"/>
      <c r="LLZ463" s="19"/>
      <c r="LMA463" s="19"/>
      <c r="LMB463" s="19"/>
      <c r="LMC463" s="19"/>
      <c r="LMD463" s="19"/>
      <c r="LME463" s="19"/>
      <c r="LMF463" s="19"/>
      <c r="LMG463" s="19"/>
      <c r="LMH463" s="19"/>
      <c r="LMI463" s="19"/>
      <c r="LMJ463" s="19"/>
      <c r="LMK463" s="19"/>
      <c r="LML463" s="19"/>
      <c r="LMM463" s="19"/>
      <c r="LMN463" s="19"/>
      <c r="LMO463" s="19"/>
      <c r="LMP463" s="19"/>
      <c r="LMQ463" s="19"/>
      <c r="LMR463" s="19"/>
      <c r="LMS463" s="19"/>
      <c r="LMT463" s="19"/>
      <c r="LMU463" s="19"/>
      <c r="LMV463" s="19"/>
      <c r="LMW463" s="19"/>
      <c r="LMX463" s="19"/>
      <c r="LMY463" s="19"/>
      <c r="LMZ463" s="19"/>
      <c r="LNA463" s="19"/>
      <c r="LNB463" s="19"/>
      <c r="LNC463" s="19"/>
      <c r="LND463" s="19"/>
      <c r="LNE463" s="19"/>
      <c r="LNF463" s="19"/>
      <c r="LNG463" s="19"/>
      <c r="LNH463" s="19"/>
      <c r="LNI463" s="19"/>
      <c r="LNJ463" s="19"/>
      <c r="LNK463" s="19"/>
      <c r="LNL463" s="19"/>
      <c r="LNM463" s="19"/>
      <c r="LNN463" s="19"/>
      <c r="LNO463" s="19"/>
      <c r="LNP463" s="19"/>
      <c r="LNQ463" s="19"/>
      <c r="LNR463" s="19"/>
      <c r="LNS463" s="19"/>
      <c r="LNT463" s="19"/>
      <c r="LNU463" s="19"/>
      <c r="LNV463" s="19"/>
      <c r="LNW463" s="19"/>
      <c r="LNX463" s="19"/>
      <c r="LNY463" s="19"/>
      <c r="LNZ463" s="19"/>
      <c r="LOA463" s="19"/>
      <c r="LOB463" s="19"/>
      <c r="LOC463" s="19"/>
      <c r="LOD463" s="19"/>
      <c r="LOE463" s="19"/>
      <c r="LOF463" s="19"/>
      <c r="LOG463" s="19"/>
      <c r="LOH463" s="19"/>
      <c r="LOI463" s="19"/>
      <c r="LOJ463" s="19"/>
      <c r="LOK463" s="19"/>
      <c r="LOL463" s="19"/>
      <c r="LOM463" s="19"/>
      <c r="LON463" s="19"/>
      <c r="LOO463" s="19"/>
      <c r="LOP463" s="19"/>
      <c r="LOQ463" s="19"/>
      <c r="LOR463" s="19"/>
      <c r="LOS463" s="19"/>
      <c r="LOT463" s="19"/>
      <c r="LOU463" s="19"/>
      <c r="LOV463" s="19"/>
      <c r="LOW463" s="19"/>
      <c r="LOX463" s="19"/>
      <c r="LOY463" s="19"/>
      <c r="LOZ463" s="19"/>
      <c r="LPA463" s="19"/>
      <c r="LPB463" s="19"/>
      <c r="LPC463" s="19"/>
      <c r="LPD463" s="19"/>
      <c r="LPE463" s="19"/>
      <c r="LPF463" s="19"/>
      <c r="LPG463" s="19"/>
      <c r="LPH463" s="19"/>
      <c r="LPI463" s="19"/>
      <c r="LPJ463" s="19"/>
      <c r="LPK463" s="19"/>
      <c r="LPL463" s="19"/>
      <c r="LPM463" s="19"/>
      <c r="LPN463" s="19"/>
      <c r="LPO463" s="19"/>
      <c r="LPP463" s="19"/>
      <c r="LPQ463" s="19"/>
      <c r="LPR463" s="19"/>
      <c r="LPS463" s="19"/>
      <c r="LPT463" s="19"/>
      <c r="LPU463" s="19"/>
      <c r="LPV463" s="19"/>
      <c r="LPW463" s="19"/>
      <c r="LPX463" s="19"/>
      <c r="LPY463" s="19"/>
      <c r="LPZ463" s="19"/>
      <c r="LQA463" s="19"/>
      <c r="LQB463" s="19"/>
      <c r="LQC463" s="19"/>
      <c r="LQD463" s="19"/>
      <c r="LQE463" s="19"/>
      <c r="LQF463" s="19"/>
      <c r="LQG463" s="19"/>
      <c r="LQH463" s="19"/>
      <c r="LQI463" s="19"/>
      <c r="LQJ463" s="19"/>
      <c r="LQK463" s="19"/>
      <c r="LQL463" s="19"/>
      <c r="LQM463" s="19"/>
      <c r="LQN463" s="19"/>
      <c r="LQO463" s="19"/>
      <c r="LQP463" s="19"/>
      <c r="LQQ463" s="19"/>
      <c r="LQR463" s="19"/>
      <c r="LQS463" s="19"/>
      <c r="LQT463" s="19"/>
      <c r="LQU463" s="19"/>
      <c r="LQV463" s="19"/>
      <c r="LQW463" s="19"/>
      <c r="LQX463" s="19"/>
      <c r="LQY463" s="19"/>
      <c r="LQZ463" s="19"/>
      <c r="LRA463" s="19"/>
      <c r="LRB463" s="19"/>
      <c r="LRC463" s="19"/>
      <c r="LRD463" s="19"/>
      <c r="LRE463" s="19"/>
      <c r="LRF463" s="19"/>
      <c r="LRG463" s="19"/>
      <c r="LRH463" s="19"/>
      <c r="LRI463" s="19"/>
      <c r="LRJ463" s="19"/>
      <c r="LRK463" s="19"/>
      <c r="LRL463" s="19"/>
      <c r="LRM463" s="19"/>
      <c r="LRN463" s="19"/>
      <c r="LRO463" s="19"/>
      <c r="LRP463" s="19"/>
      <c r="LRQ463" s="19"/>
      <c r="LRR463" s="19"/>
      <c r="LRS463" s="19"/>
      <c r="LRT463" s="19"/>
      <c r="LRU463" s="19"/>
      <c r="LRV463" s="19"/>
      <c r="LRW463" s="19"/>
      <c r="LRX463" s="19"/>
      <c r="LRY463" s="19"/>
      <c r="LRZ463" s="19"/>
      <c r="LSA463" s="19"/>
      <c r="LSB463" s="19"/>
      <c r="LSC463" s="19"/>
      <c r="LSD463" s="19"/>
      <c r="LSE463" s="19"/>
      <c r="LSF463" s="19"/>
      <c r="LSG463" s="19"/>
      <c r="LSH463" s="19"/>
      <c r="LSI463" s="19"/>
      <c r="LSJ463" s="19"/>
      <c r="LSK463" s="19"/>
      <c r="LSL463" s="19"/>
      <c r="LSM463" s="19"/>
      <c r="LSN463" s="19"/>
      <c r="LSO463" s="19"/>
      <c r="LSP463" s="19"/>
      <c r="LSQ463" s="19"/>
      <c r="LSR463" s="19"/>
      <c r="LSS463" s="19"/>
      <c r="LST463" s="19"/>
      <c r="LSU463" s="19"/>
      <c r="LSV463" s="19"/>
      <c r="LSW463" s="19"/>
      <c r="LSX463" s="19"/>
      <c r="LSY463" s="19"/>
      <c r="LSZ463" s="19"/>
      <c r="LTA463" s="19"/>
      <c r="LTB463" s="19"/>
      <c r="LTC463" s="19"/>
      <c r="LTD463" s="19"/>
      <c r="LTE463" s="19"/>
      <c r="LTF463" s="19"/>
      <c r="LTG463" s="19"/>
      <c r="LTH463" s="19"/>
      <c r="LTI463" s="19"/>
      <c r="LTJ463" s="19"/>
      <c r="LTK463" s="19"/>
      <c r="LTL463" s="19"/>
      <c r="LTM463" s="19"/>
      <c r="LTN463" s="19"/>
      <c r="LTO463" s="19"/>
      <c r="LTP463" s="19"/>
      <c r="LTQ463" s="19"/>
      <c r="LTR463" s="19"/>
      <c r="LTS463" s="19"/>
      <c r="LTT463" s="19"/>
      <c r="LTU463" s="19"/>
      <c r="LTV463" s="19"/>
      <c r="LTW463" s="19"/>
      <c r="LTX463" s="19"/>
      <c r="LTY463" s="19"/>
      <c r="LTZ463" s="19"/>
      <c r="LUA463" s="19"/>
      <c r="LUB463" s="19"/>
      <c r="LUC463" s="19"/>
      <c r="LUD463" s="19"/>
      <c r="LUE463" s="19"/>
      <c r="LUF463" s="19"/>
      <c r="LUG463" s="19"/>
      <c r="LUH463" s="19"/>
      <c r="LUI463" s="19"/>
      <c r="LUJ463" s="19"/>
      <c r="LUK463" s="19"/>
      <c r="LUL463" s="19"/>
      <c r="LUM463" s="19"/>
      <c r="LUN463" s="19"/>
      <c r="LUO463" s="19"/>
      <c r="LUP463" s="19"/>
      <c r="LUQ463" s="19"/>
      <c r="LUR463" s="19"/>
      <c r="LUS463" s="19"/>
      <c r="LUT463" s="19"/>
      <c r="LUU463" s="19"/>
      <c r="LUV463" s="19"/>
      <c r="LUW463" s="19"/>
      <c r="LUX463" s="19"/>
      <c r="LUY463" s="19"/>
      <c r="LUZ463" s="19"/>
      <c r="LVA463" s="19"/>
      <c r="LVB463" s="19"/>
      <c r="LVC463" s="19"/>
      <c r="LVD463" s="19"/>
      <c r="LVE463" s="19"/>
      <c r="LVF463" s="19"/>
      <c r="LVG463" s="19"/>
      <c r="LVH463" s="19"/>
      <c r="LVI463" s="19"/>
      <c r="LVJ463" s="19"/>
      <c r="LVK463" s="19"/>
      <c r="LVL463" s="19"/>
      <c r="LVM463" s="19"/>
      <c r="LVN463" s="19"/>
      <c r="LVO463" s="19"/>
      <c r="LVP463" s="19"/>
      <c r="LVQ463" s="19"/>
      <c r="LVR463" s="19"/>
      <c r="LVS463" s="19"/>
      <c r="LVT463" s="19"/>
      <c r="LVU463" s="19"/>
      <c r="LVV463" s="19"/>
      <c r="LVW463" s="19"/>
      <c r="LVX463" s="19"/>
      <c r="LVY463" s="19"/>
      <c r="LVZ463" s="19"/>
      <c r="LWA463" s="19"/>
      <c r="LWB463" s="19"/>
      <c r="LWC463" s="19"/>
      <c r="LWD463" s="19"/>
      <c r="LWE463" s="19"/>
      <c r="LWF463" s="19"/>
      <c r="LWG463" s="19"/>
      <c r="LWH463" s="19"/>
      <c r="LWI463" s="19"/>
      <c r="LWJ463" s="19"/>
      <c r="LWK463" s="19"/>
      <c r="LWL463" s="19"/>
      <c r="LWM463" s="19"/>
      <c r="LWN463" s="19"/>
      <c r="LWO463" s="19"/>
      <c r="LWP463" s="19"/>
      <c r="LWQ463" s="19"/>
      <c r="LWR463" s="19"/>
      <c r="LWS463" s="19"/>
      <c r="LWT463" s="19"/>
      <c r="LWU463" s="19"/>
      <c r="LWV463" s="19"/>
      <c r="LWW463" s="19"/>
      <c r="LWX463" s="19"/>
      <c r="LWY463" s="19"/>
      <c r="LWZ463" s="19"/>
      <c r="LXA463" s="19"/>
      <c r="LXB463" s="19"/>
      <c r="LXC463" s="19"/>
      <c r="LXD463" s="19"/>
      <c r="LXE463" s="19"/>
      <c r="LXF463" s="19"/>
      <c r="LXG463" s="19"/>
      <c r="LXH463" s="19"/>
      <c r="LXI463" s="19"/>
      <c r="LXJ463" s="19"/>
      <c r="LXK463" s="19"/>
      <c r="LXL463" s="19"/>
      <c r="LXM463" s="19"/>
      <c r="LXN463" s="19"/>
      <c r="LXO463" s="19"/>
      <c r="LXP463" s="19"/>
      <c r="LXQ463" s="19"/>
      <c r="LXR463" s="19"/>
      <c r="LXS463" s="19"/>
      <c r="LXT463" s="19"/>
      <c r="LXU463" s="19"/>
      <c r="LXV463" s="19"/>
      <c r="LXW463" s="19"/>
      <c r="LXX463" s="19"/>
      <c r="LXY463" s="19"/>
      <c r="LXZ463" s="19"/>
      <c r="LYA463" s="19"/>
      <c r="LYB463" s="19"/>
      <c r="LYC463" s="19"/>
      <c r="LYD463" s="19"/>
      <c r="LYE463" s="19"/>
      <c r="LYF463" s="19"/>
      <c r="LYG463" s="19"/>
      <c r="LYH463" s="19"/>
      <c r="LYI463" s="19"/>
      <c r="LYJ463" s="19"/>
      <c r="LYK463" s="19"/>
      <c r="LYL463" s="19"/>
      <c r="LYM463" s="19"/>
      <c r="LYN463" s="19"/>
      <c r="LYO463" s="19"/>
      <c r="LYP463" s="19"/>
      <c r="LYQ463" s="19"/>
      <c r="LYR463" s="19"/>
      <c r="LYS463" s="19"/>
      <c r="LYT463" s="19"/>
      <c r="LYU463" s="19"/>
      <c r="LYV463" s="19"/>
      <c r="LYW463" s="19"/>
      <c r="LYX463" s="19"/>
      <c r="LYY463" s="19"/>
      <c r="LYZ463" s="19"/>
      <c r="LZA463" s="19"/>
      <c r="LZB463" s="19"/>
      <c r="LZC463" s="19"/>
      <c r="LZD463" s="19"/>
      <c r="LZE463" s="19"/>
      <c r="LZF463" s="19"/>
      <c r="LZG463" s="19"/>
      <c r="LZH463" s="19"/>
      <c r="LZI463" s="19"/>
      <c r="LZJ463" s="19"/>
      <c r="LZK463" s="19"/>
      <c r="LZL463" s="19"/>
      <c r="LZM463" s="19"/>
      <c r="LZN463" s="19"/>
      <c r="LZO463" s="19"/>
      <c r="LZP463" s="19"/>
      <c r="LZQ463" s="19"/>
      <c r="LZR463" s="19"/>
      <c r="LZS463" s="19"/>
      <c r="LZT463" s="19"/>
      <c r="LZU463" s="19"/>
      <c r="LZV463" s="19"/>
      <c r="LZW463" s="19"/>
      <c r="LZX463" s="19"/>
      <c r="LZY463" s="19"/>
      <c r="LZZ463" s="19"/>
      <c r="MAA463" s="19"/>
      <c r="MAB463" s="19"/>
      <c r="MAC463" s="19"/>
      <c r="MAD463" s="19"/>
      <c r="MAE463" s="19"/>
      <c r="MAF463" s="19"/>
      <c r="MAG463" s="19"/>
      <c r="MAH463" s="19"/>
      <c r="MAI463" s="19"/>
      <c r="MAJ463" s="19"/>
      <c r="MAK463" s="19"/>
      <c r="MAL463" s="19"/>
      <c r="MAM463" s="19"/>
      <c r="MAN463" s="19"/>
      <c r="MAO463" s="19"/>
      <c r="MAP463" s="19"/>
      <c r="MAQ463" s="19"/>
      <c r="MAR463" s="19"/>
      <c r="MAS463" s="19"/>
      <c r="MAT463" s="19"/>
      <c r="MAU463" s="19"/>
      <c r="MAV463" s="19"/>
      <c r="MAW463" s="19"/>
      <c r="MAX463" s="19"/>
      <c r="MAY463" s="19"/>
      <c r="MAZ463" s="19"/>
      <c r="MBA463" s="19"/>
      <c r="MBB463" s="19"/>
      <c r="MBC463" s="19"/>
      <c r="MBD463" s="19"/>
      <c r="MBE463" s="19"/>
      <c r="MBF463" s="19"/>
      <c r="MBG463" s="19"/>
      <c r="MBH463" s="19"/>
      <c r="MBI463" s="19"/>
      <c r="MBJ463" s="19"/>
      <c r="MBK463" s="19"/>
      <c r="MBL463" s="19"/>
      <c r="MBM463" s="19"/>
      <c r="MBN463" s="19"/>
      <c r="MBO463" s="19"/>
      <c r="MBP463" s="19"/>
      <c r="MBQ463" s="19"/>
      <c r="MBR463" s="19"/>
      <c r="MBS463" s="19"/>
      <c r="MBT463" s="19"/>
      <c r="MBU463" s="19"/>
      <c r="MBV463" s="19"/>
      <c r="MBW463" s="19"/>
      <c r="MBX463" s="19"/>
      <c r="MBY463" s="19"/>
      <c r="MBZ463" s="19"/>
      <c r="MCA463" s="19"/>
      <c r="MCB463" s="19"/>
      <c r="MCC463" s="19"/>
      <c r="MCD463" s="19"/>
      <c r="MCE463" s="19"/>
      <c r="MCF463" s="19"/>
      <c r="MCG463" s="19"/>
      <c r="MCH463" s="19"/>
      <c r="MCI463" s="19"/>
      <c r="MCJ463" s="19"/>
      <c r="MCK463" s="19"/>
      <c r="MCL463" s="19"/>
      <c r="MCM463" s="19"/>
      <c r="MCN463" s="19"/>
      <c r="MCO463" s="19"/>
      <c r="MCP463" s="19"/>
      <c r="MCQ463" s="19"/>
      <c r="MCR463" s="19"/>
      <c r="MCS463" s="19"/>
      <c r="MCT463" s="19"/>
      <c r="MCU463" s="19"/>
      <c r="MCV463" s="19"/>
      <c r="MCW463" s="19"/>
      <c r="MCX463" s="19"/>
      <c r="MCY463" s="19"/>
      <c r="MCZ463" s="19"/>
      <c r="MDA463" s="19"/>
      <c r="MDB463" s="19"/>
      <c r="MDC463" s="19"/>
      <c r="MDD463" s="19"/>
      <c r="MDE463" s="19"/>
      <c r="MDF463" s="19"/>
      <c r="MDG463" s="19"/>
      <c r="MDH463" s="19"/>
      <c r="MDI463" s="19"/>
      <c r="MDJ463" s="19"/>
      <c r="MDK463" s="19"/>
      <c r="MDL463" s="19"/>
      <c r="MDM463" s="19"/>
      <c r="MDN463" s="19"/>
      <c r="MDO463" s="19"/>
      <c r="MDP463" s="19"/>
      <c r="MDQ463" s="19"/>
      <c r="MDR463" s="19"/>
      <c r="MDS463" s="19"/>
      <c r="MDT463" s="19"/>
      <c r="MDU463" s="19"/>
      <c r="MDV463" s="19"/>
      <c r="MDW463" s="19"/>
      <c r="MDX463" s="19"/>
      <c r="MDY463" s="19"/>
      <c r="MDZ463" s="19"/>
      <c r="MEA463" s="19"/>
      <c r="MEB463" s="19"/>
      <c r="MEC463" s="19"/>
      <c r="MED463" s="19"/>
      <c r="MEE463" s="19"/>
      <c r="MEF463" s="19"/>
      <c r="MEG463" s="19"/>
      <c r="MEH463" s="19"/>
      <c r="MEI463" s="19"/>
      <c r="MEJ463" s="19"/>
      <c r="MEK463" s="19"/>
      <c r="MEL463" s="19"/>
      <c r="MEM463" s="19"/>
      <c r="MEN463" s="19"/>
      <c r="MEO463" s="19"/>
      <c r="MEP463" s="19"/>
      <c r="MEQ463" s="19"/>
      <c r="MER463" s="19"/>
      <c r="MES463" s="19"/>
      <c r="MET463" s="19"/>
      <c r="MEU463" s="19"/>
      <c r="MEV463" s="19"/>
      <c r="MEW463" s="19"/>
      <c r="MEX463" s="19"/>
      <c r="MEY463" s="19"/>
      <c r="MEZ463" s="19"/>
      <c r="MFA463" s="19"/>
      <c r="MFB463" s="19"/>
      <c r="MFC463" s="19"/>
      <c r="MFD463" s="19"/>
      <c r="MFE463" s="19"/>
      <c r="MFF463" s="19"/>
      <c r="MFG463" s="19"/>
      <c r="MFH463" s="19"/>
      <c r="MFI463" s="19"/>
      <c r="MFJ463" s="19"/>
      <c r="MFK463" s="19"/>
      <c r="MFL463" s="19"/>
      <c r="MFM463" s="19"/>
      <c r="MFN463" s="19"/>
      <c r="MFO463" s="19"/>
      <c r="MFP463" s="19"/>
      <c r="MFQ463" s="19"/>
      <c r="MFR463" s="19"/>
      <c r="MFS463" s="19"/>
      <c r="MFT463" s="19"/>
      <c r="MFU463" s="19"/>
      <c r="MFV463" s="19"/>
      <c r="MFW463" s="19"/>
      <c r="MFX463" s="19"/>
      <c r="MFY463" s="19"/>
      <c r="MFZ463" s="19"/>
      <c r="MGA463" s="19"/>
      <c r="MGB463" s="19"/>
      <c r="MGC463" s="19"/>
      <c r="MGD463" s="19"/>
      <c r="MGE463" s="19"/>
      <c r="MGF463" s="19"/>
      <c r="MGG463" s="19"/>
      <c r="MGH463" s="19"/>
      <c r="MGI463" s="19"/>
      <c r="MGJ463" s="19"/>
      <c r="MGK463" s="19"/>
      <c r="MGL463" s="19"/>
      <c r="MGM463" s="19"/>
      <c r="MGN463" s="19"/>
      <c r="MGO463" s="19"/>
      <c r="MGP463" s="19"/>
      <c r="MGQ463" s="19"/>
      <c r="MGR463" s="19"/>
      <c r="MGS463" s="19"/>
      <c r="MGT463" s="19"/>
      <c r="MGU463" s="19"/>
      <c r="MGV463" s="19"/>
      <c r="MGW463" s="19"/>
      <c r="MGX463" s="19"/>
      <c r="MGY463" s="19"/>
      <c r="MGZ463" s="19"/>
      <c r="MHA463" s="19"/>
      <c r="MHB463" s="19"/>
      <c r="MHC463" s="19"/>
      <c r="MHD463" s="19"/>
      <c r="MHE463" s="19"/>
      <c r="MHF463" s="19"/>
      <c r="MHG463" s="19"/>
      <c r="MHH463" s="19"/>
      <c r="MHI463" s="19"/>
      <c r="MHJ463" s="19"/>
      <c r="MHK463" s="19"/>
      <c r="MHL463" s="19"/>
      <c r="MHM463" s="19"/>
      <c r="MHN463" s="19"/>
      <c r="MHO463" s="19"/>
      <c r="MHP463" s="19"/>
      <c r="MHQ463" s="19"/>
      <c r="MHR463" s="19"/>
      <c r="MHS463" s="19"/>
      <c r="MHT463" s="19"/>
      <c r="MHU463" s="19"/>
      <c r="MHV463" s="19"/>
      <c r="MHW463" s="19"/>
      <c r="MHX463" s="19"/>
      <c r="MHY463" s="19"/>
      <c r="MHZ463" s="19"/>
      <c r="MIA463" s="19"/>
      <c r="MIB463" s="19"/>
      <c r="MIC463" s="19"/>
      <c r="MID463" s="19"/>
      <c r="MIE463" s="19"/>
      <c r="MIF463" s="19"/>
      <c r="MIG463" s="19"/>
      <c r="MIH463" s="19"/>
      <c r="MII463" s="19"/>
      <c r="MIJ463" s="19"/>
      <c r="MIK463" s="19"/>
      <c r="MIL463" s="19"/>
      <c r="MIM463" s="19"/>
      <c r="MIN463" s="19"/>
      <c r="MIO463" s="19"/>
      <c r="MIP463" s="19"/>
      <c r="MIQ463" s="19"/>
      <c r="MIR463" s="19"/>
      <c r="MIS463" s="19"/>
      <c r="MIT463" s="19"/>
      <c r="MIU463" s="19"/>
      <c r="MIV463" s="19"/>
      <c r="MIW463" s="19"/>
      <c r="MIX463" s="19"/>
      <c r="MIY463" s="19"/>
      <c r="MIZ463" s="19"/>
      <c r="MJA463" s="19"/>
      <c r="MJB463" s="19"/>
      <c r="MJC463" s="19"/>
      <c r="MJD463" s="19"/>
      <c r="MJE463" s="19"/>
      <c r="MJF463" s="19"/>
      <c r="MJG463" s="19"/>
      <c r="MJH463" s="19"/>
      <c r="MJI463" s="19"/>
      <c r="MJJ463" s="19"/>
      <c r="MJK463" s="19"/>
      <c r="MJL463" s="19"/>
      <c r="MJM463" s="19"/>
      <c r="MJN463" s="19"/>
      <c r="MJO463" s="19"/>
      <c r="MJP463" s="19"/>
      <c r="MJQ463" s="19"/>
      <c r="MJR463" s="19"/>
      <c r="MJS463" s="19"/>
      <c r="MJT463" s="19"/>
      <c r="MJU463" s="19"/>
      <c r="MJV463" s="19"/>
      <c r="MJW463" s="19"/>
      <c r="MJX463" s="19"/>
      <c r="MJY463" s="19"/>
      <c r="MJZ463" s="19"/>
      <c r="MKA463" s="19"/>
      <c r="MKB463" s="19"/>
      <c r="MKC463" s="19"/>
      <c r="MKD463" s="19"/>
      <c r="MKE463" s="19"/>
      <c r="MKF463" s="19"/>
      <c r="MKG463" s="19"/>
      <c r="MKH463" s="19"/>
      <c r="MKI463" s="19"/>
      <c r="MKJ463" s="19"/>
      <c r="MKK463" s="19"/>
      <c r="MKL463" s="19"/>
      <c r="MKM463" s="19"/>
      <c r="MKN463" s="19"/>
      <c r="MKO463" s="19"/>
      <c r="MKP463" s="19"/>
      <c r="MKQ463" s="19"/>
      <c r="MKR463" s="19"/>
      <c r="MKS463" s="19"/>
      <c r="MKT463" s="19"/>
      <c r="MKU463" s="19"/>
      <c r="MKV463" s="19"/>
      <c r="MKW463" s="19"/>
      <c r="MKX463" s="19"/>
      <c r="MKY463" s="19"/>
      <c r="MKZ463" s="19"/>
      <c r="MLA463" s="19"/>
      <c r="MLB463" s="19"/>
      <c r="MLC463" s="19"/>
      <c r="MLD463" s="19"/>
      <c r="MLE463" s="19"/>
      <c r="MLF463" s="19"/>
      <c r="MLG463" s="19"/>
      <c r="MLH463" s="19"/>
      <c r="MLI463" s="19"/>
      <c r="MLJ463" s="19"/>
      <c r="MLK463" s="19"/>
      <c r="MLL463" s="19"/>
      <c r="MLM463" s="19"/>
      <c r="MLN463" s="19"/>
      <c r="MLO463" s="19"/>
      <c r="MLP463" s="19"/>
      <c r="MLQ463" s="19"/>
      <c r="MLR463" s="19"/>
      <c r="MLS463" s="19"/>
      <c r="MLT463" s="19"/>
      <c r="MLU463" s="19"/>
      <c r="MLV463" s="19"/>
      <c r="MLW463" s="19"/>
      <c r="MLX463" s="19"/>
      <c r="MLY463" s="19"/>
      <c r="MLZ463" s="19"/>
      <c r="MMA463" s="19"/>
      <c r="MMB463" s="19"/>
      <c r="MMC463" s="19"/>
      <c r="MMD463" s="19"/>
      <c r="MME463" s="19"/>
      <c r="MMF463" s="19"/>
      <c r="MMG463" s="19"/>
      <c r="MMH463" s="19"/>
      <c r="MMI463" s="19"/>
      <c r="MMJ463" s="19"/>
      <c r="MMK463" s="19"/>
      <c r="MML463" s="19"/>
      <c r="MMM463" s="19"/>
      <c r="MMN463" s="19"/>
      <c r="MMO463" s="19"/>
      <c r="MMP463" s="19"/>
      <c r="MMQ463" s="19"/>
      <c r="MMR463" s="19"/>
      <c r="MMS463" s="19"/>
      <c r="MMT463" s="19"/>
      <c r="MMU463" s="19"/>
      <c r="MMV463" s="19"/>
      <c r="MMW463" s="19"/>
      <c r="MMX463" s="19"/>
      <c r="MMY463" s="19"/>
      <c r="MMZ463" s="19"/>
      <c r="MNA463" s="19"/>
      <c r="MNB463" s="19"/>
      <c r="MNC463" s="19"/>
      <c r="MND463" s="19"/>
      <c r="MNE463" s="19"/>
      <c r="MNF463" s="19"/>
      <c r="MNG463" s="19"/>
      <c r="MNH463" s="19"/>
      <c r="MNI463" s="19"/>
      <c r="MNJ463" s="19"/>
      <c r="MNK463" s="19"/>
      <c r="MNL463" s="19"/>
      <c r="MNM463" s="19"/>
      <c r="MNN463" s="19"/>
      <c r="MNO463" s="19"/>
      <c r="MNP463" s="19"/>
      <c r="MNQ463" s="19"/>
      <c r="MNR463" s="19"/>
      <c r="MNS463" s="19"/>
      <c r="MNT463" s="19"/>
      <c r="MNU463" s="19"/>
      <c r="MNV463" s="19"/>
      <c r="MNW463" s="19"/>
      <c r="MNX463" s="19"/>
      <c r="MNY463" s="19"/>
      <c r="MNZ463" s="19"/>
      <c r="MOA463" s="19"/>
      <c r="MOB463" s="19"/>
      <c r="MOC463" s="19"/>
      <c r="MOD463" s="19"/>
      <c r="MOE463" s="19"/>
      <c r="MOF463" s="19"/>
      <c r="MOG463" s="19"/>
      <c r="MOH463" s="19"/>
      <c r="MOI463" s="19"/>
      <c r="MOJ463" s="19"/>
      <c r="MOK463" s="19"/>
      <c r="MOL463" s="19"/>
      <c r="MOM463" s="19"/>
      <c r="MON463" s="19"/>
      <c r="MOO463" s="19"/>
      <c r="MOP463" s="19"/>
      <c r="MOQ463" s="19"/>
      <c r="MOR463" s="19"/>
      <c r="MOS463" s="19"/>
      <c r="MOT463" s="19"/>
      <c r="MOU463" s="19"/>
      <c r="MOV463" s="19"/>
      <c r="MOW463" s="19"/>
      <c r="MOX463" s="19"/>
      <c r="MOY463" s="19"/>
      <c r="MOZ463" s="19"/>
      <c r="MPA463" s="19"/>
      <c r="MPB463" s="19"/>
      <c r="MPC463" s="19"/>
      <c r="MPD463" s="19"/>
      <c r="MPE463" s="19"/>
      <c r="MPF463" s="19"/>
      <c r="MPG463" s="19"/>
      <c r="MPH463" s="19"/>
      <c r="MPI463" s="19"/>
      <c r="MPJ463" s="19"/>
      <c r="MPK463" s="19"/>
      <c r="MPL463" s="19"/>
      <c r="MPM463" s="19"/>
      <c r="MPN463" s="19"/>
      <c r="MPO463" s="19"/>
      <c r="MPP463" s="19"/>
      <c r="MPQ463" s="19"/>
      <c r="MPR463" s="19"/>
      <c r="MPS463" s="19"/>
      <c r="MPT463" s="19"/>
      <c r="MPU463" s="19"/>
      <c r="MPV463" s="19"/>
      <c r="MPW463" s="19"/>
      <c r="MPX463" s="19"/>
      <c r="MPY463" s="19"/>
      <c r="MPZ463" s="19"/>
      <c r="MQA463" s="19"/>
      <c r="MQB463" s="19"/>
      <c r="MQC463" s="19"/>
      <c r="MQD463" s="19"/>
      <c r="MQE463" s="19"/>
      <c r="MQF463" s="19"/>
      <c r="MQG463" s="19"/>
      <c r="MQH463" s="19"/>
      <c r="MQI463" s="19"/>
      <c r="MQJ463" s="19"/>
      <c r="MQK463" s="19"/>
      <c r="MQL463" s="19"/>
      <c r="MQM463" s="19"/>
      <c r="MQN463" s="19"/>
      <c r="MQO463" s="19"/>
      <c r="MQP463" s="19"/>
      <c r="MQQ463" s="19"/>
      <c r="MQR463" s="19"/>
      <c r="MQS463" s="19"/>
      <c r="MQT463" s="19"/>
      <c r="MQU463" s="19"/>
      <c r="MQV463" s="19"/>
      <c r="MQW463" s="19"/>
      <c r="MQX463" s="19"/>
      <c r="MQY463" s="19"/>
      <c r="MQZ463" s="19"/>
      <c r="MRA463" s="19"/>
      <c r="MRB463" s="19"/>
      <c r="MRC463" s="19"/>
      <c r="MRD463" s="19"/>
      <c r="MRE463" s="19"/>
      <c r="MRF463" s="19"/>
      <c r="MRG463" s="19"/>
      <c r="MRH463" s="19"/>
      <c r="MRI463" s="19"/>
      <c r="MRJ463" s="19"/>
      <c r="MRK463" s="19"/>
      <c r="MRL463" s="19"/>
      <c r="MRM463" s="19"/>
      <c r="MRN463" s="19"/>
      <c r="MRO463" s="19"/>
      <c r="MRP463" s="19"/>
      <c r="MRQ463" s="19"/>
      <c r="MRR463" s="19"/>
      <c r="MRS463" s="19"/>
      <c r="MRT463" s="19"/>
      <c r="MRU463" s="19"/>
      <c r="MRV463" s="19"/>
      <c r="MRW463" s="19"/>
      <c r="MRX463" s="19"/>
      <c r="MRY463" s="19"/>
      <c r="MRZ463" s="19"/>
      <c r="MSA463" s="19"/>
      <c r="MSB463" s="19"/>
      <c r="MSC463" s="19"/>
      <c r="MSD463" s="19"/>
      <c r="MSE463" s="19"/>
      <c r="MSF463" s="19"/>
      <c r="MSG463" s="19"/>
      <c r="MSH463" s="19"/>
      <c r="MSI463" s="19"/>
      <c r="MSJ463" s="19"/>
      <c r="MSK463" s="19"/>
      <c r="MSL463" s="19"/>
      <c r="MSM463" s="19"/>
      <c r="MSN463" s="19"/>
      <c r="MSO463" s="19"/>
      <c r="MSP463" s="19"/>
      <c r="MSQ463" s="19"/>
      <c r="MSR463" s="19"/>
      <c r="MSS463" s="19"/>
      <c r="MST463" s="19"/>
      <c r="MSU463" s="19"/>
      <c r="MSV463" s="19"/>
      <c r="MSW463" s="19"/>
      <c r="MSX463" s="19"/>
      <c r="MSY463" s="19"/>
      <c r="MSZ463" s="19"/>
      <c r="MTA463" s="19"/>
      <c r="MTB463" s="19"/>
      <c r="MTC463" s="19"/>
      <c r="MTD463" s="19"/>
      <c r="MTE463" s="19"/>
      <c r="MTF463" s="19"/>
      <c r="MTG463" s="19"/>
      <c r="MTH463" s="19"/>
      <c r="MTI463" s="19"/>
      <c r="MTJ463" s="19"/>
      <c r="MTK463" s="19"/>
      <c r="MTL463" s="19"/>
      <c r="MTM463" s="19"/>
      <c r="MTN463" s="19"/>
      <c r="MTO463" s="19"/>
      <c r="MTP463" s="19"/>
      <c r="MTQ463" s="19"/>
      <c r="MTR463" s="19"/>
      <c r="MTS463" s="19"/>
      <c r="MTT463" s="19"/>
      <c r="MTU463" s="19"/>
      <c r="MTV463" s="19"/>
      <c r="MTW463" s="19"/>
      <c r="MTX463" s="19"/>
      <c r="MTY463" s="19"/>
      <c r="MTZ463" s="19"/>
      <c r="MUA463" s="19"/>
      <c r="MUB463" s="19"/>
      <c r="MUC463" s="19"/>
      <c r="MUD463" s="19"/>
      <c r="MUE463" s="19"/>
      <c r="MUF463" s="19"/>
      <c r="MUG463" s="19"/>
      <c r="MUH463" s="19"/>
      <c r="MUI463" s="19"/>
      <c r="MUJ463" s="19"/>
      <c r="MUK463" s="19"/>
      <c r="MUL463" s="19"/>
      <c r="MUM463" s="19"/>
      <c r="MUN463" s="19"/>
      <c r="MUO463" s="19"/>
      <c r="MUP463" s="19"/>
      <c r="MUQ463" s="19"/>
      <c r="MUR463" s="19"/>
      <c r="MUS463" s="19"/>
      <c r="MUT463" s="19"/>
      <c r="MUU463" s="19"/>
      <c r="MUV463" s="19"/>
      <c r="MUW463" s="19"/>
      <c r="MUX463" s="19"/>
      <c r="MUY463" s="19"/>
      <c r="MUZ463" s="19"/>
      <c r="MVA463" s="19"/>
      <c r="MVB463" s="19"/>
      <c r="MVC463" s="19"/>
      <c r="MVD463" s="19"/>
      <c r="MVE463" s="19"/>
      <c r="MVF463" s="19"/>
      <c r="MVG463" s="19"/>
      <c r="MVH463" s="19"/>
      <c r="MVI463" s="19"/>
      <c r="MVJ463" s="19"/>
      <c r="MVK463" s="19"/>
      <c r="MVL463" s="19"/>
      <c r="MVM463" s="19"/>
      <c r="MVN463" s="19"/>
      <c r="MVO463" s="19"/>
      <c r="MVP463" s="19"/>
      <c r="MVQ463" s="19"/>
      <c r="MVR463" s="19"/>
      <c r="MVS463" s="19"/>
      <c r="MVT463" s="19"/>
      <c r="MVU463" s="19"/>
      <c r="MVV463" s="19"/>
      <c r="MVW463" s="19"/>
      <c r="MVX463" s="19"/>
      <c r="MVY463" s="19"/>
      <c r="MVZ463" s="19"/>
      <c r="MWA463" s="19"/>
      <c r="MWB463" s="19"/>
      <c r="MWC463" s="19"/>
      <c r="MWD463" s="19"/>
      <c r="MWE463" s="19"/>
      <c r="MWF463" s="19"/>
      <c r="MWG463" s="19"/>
      <c r="MWH463" s="19"/>
      <c r="MWI463" s="19"/>
      <c r="MWJ463" s="19"/>
      <c r="MWK463" s="19"/>
      <c r="MWL463" s="19"/>
      <c r="MWM463" s="19"/>
      <c r="MWN463" s="19"/>
      <c r="MWO463" s="19"/>
      <c r="MWP463" s="19"/>
      <c r="MWQ463" s="19"/>
      <c r="MWR463" s="19"/>
      <c r="MWS463" s="19"/>
      <c r="MWT463" s="19"/>
      <c r="MWU463" s="19"/>
      <c r="MWV463" s="19"/>
      <c r="MWW463" s="19"/>
      <c r="MWX463" s="19"/>
      <c r="MWY463" s="19"/>
      <c r="MWZ463" s="19"/>
      <c r="MXA463" s="19"/>
      <c r="MXB463" s="19"/>
      <c r="MXC463" s="19"/>
      <c r="MXD463" s="19"/>
      <c r="MXE463" s="19"/>
      <c r="MXF463" s="19"/>
      <c r="MXG463" s="19"/>
      <c r="MXH463" s="19"/>
      <c r="MXI463" s="19"/>
      <c r="MXJ463" s="19"/>
      <c r="MXK463" s="19"/>
      <c r="MXL463" s="19"/>
      <c r="MXM463" s="19"/>
      <c r="MXN463" s="19"/>
      <c r="MXO463" s="19"/>
      <c r="MXP463" s="19"/>
      <c r="MXQ463" s="19"/>
      <c r="MXR463" s="19"/>
      <c r="MXS463" s="19"/>
      <c r="MXT463" s="19"/>
      <c r="MXU463" s="19"/>
      <c r="MXV463" s="19"/>
      <c r="MXW463" s="19"/>
      <c r="MXX463" s="19"/>
      <c r="MXY463" s="19"/>
      <c r="MXZ463" s="19"/>
      <c r="MYA463" s="19"/>
      <c r="MYB463" s="19"/>
      <c r="MYC463" s="19"/>
      <c r="MYD463" s="19"/>
      <c r="MYE463" s="19"/>
      <c r="MYF463" s="19"/>
      <c r="MYG463" s="19"/>
      <c r="MYH463" s="19"/>
      <c r="MYI463" s="19"/>
      <c r="MYJ463" s="19"/>
      <c r="MYK463" s="19"/>
      <c r="MYL463" s="19"/>
      <c r="MYM463" s="19"/>
      <c r="MYN463" s="19"/>
      <c r="MYO463" s="19"/>
      <c r="MYP463" s="19"/>
      <c r="MYQ463" s="19"/>
      <c r="MYR463" s="19"/>
      <c r="MYS463" s="19"/>
      <c r="MYT463" s="19"/>
      <c r="MYU463" s="19"/>
      <c r="MYV463" s="19"/>
      <c r="MYW463" s="19"/>
      <c r="MYX463" s="19"/>
      <c r="MYY463" s="19"/>
      <c r="MYZ463" s="19"/>
      <c r="MZA463" s="19"/>
      <c r="MZB463" s="19"/>
      <c r="MZC463" s="19"/>
      <c r="MZD463" s="19"/>
      <c r="MZE463" s="19"/>
      <c r="MZF463" s="19"/>
      <c r="MZG463" s="19"/>
      <c r="MZH463" s="19"/>
      <c r="MZI463" s="19"/>
      <c r="MZJ463" s="19"/>
      <c r="MZK463" s="19"/>
      <c r="MZL463" s="19"/>
      <c r="MZM463" s="19"/>
      <c r="MZN463" s="19"/>
      <c r="MZO463" s="19"/>
      <c r="MZP463" s="19"/>
      <c r="MZQ463" s="19"/>
      <c r="MZR463" s="19"/>
      <c r="MZS463" s="19"/>
      <c r="MZT463" s="19"/>
      <c r="MZU463" s="19"/>
      <c r="MZV463" s="19"/>
      <c r="MZW463" s="19"/>
      <c r="MZX463" s="19"/>
      <c r="MZY463" s="19"/>
      <c r="MZZ463" s="19"/>
      <c r="NAA463" s="19"/>
      <c r="NAB463" s="19"/>
      <c r="NAC463" s="19"/>
      <c r="NAD463" s="19"/>
      <c r="NAE463" s="19"/>
      <c r="NAF463" s="19"/>
      <c r="NAG463" s="19"/>
      <c r="NAH463" s="19"/>
      <c r="NAI463" s="19"/>
      <c r="NAJ463" s="19"/>
      <c r="NAK463" s="19"/>
      <c r="NAL463" s="19"/>
      <c r="NAM463" s="19"/>
      <c r="NAN463" s="19"/>
      <c r="NAO463" s="19"/>
      <c r="NAP463" s="19"/>
      <c r="NAQ463" s="19"/>
      <c r="NAR463" s="19"/>
      <c r="NAS463" s="19"/>
      <c r="NAT463" s="19"/>
      <c r="NAU463" s="19"/>
      <c r="NAV463" s="19"/>
      <c r="NAW463" s="19"/>
      <c r="NAX463" s="19"/>
      <c r="NAY463" s="19"/>
      <c r="NAZ463" s="19"/>
      <c r="NBA463" s="19"/>
      <c r="NBB463" s="19"/>
      <c r="NBC463" s="19"/>
      <c r="NBD463" s="19"/>
      <c r="NBE463" s="19"/>
      <c r="NBF463" s="19"/>
      <c r="NBG463" s="19"/>
      <c r="NBH463" s="19"/>
      <c r="NBI463" s="19"/>
      <c r="NBJ463" s="19"/>
      <c r="NBK463" s="19"/>
      <c r="NBL463" s="19"/>
      <c r="NBM463" s="19"/>
      <c r="NBN463" s="19"/>
      <c r="NBO463" s="19"/>
      <c r="NBP463" s="19"/>
      <c r="NBQ463" s="19"/>
      <c r="NBR463" s="19"/>
      <c r="NBS463" s="19"/>
      <c r="NBT463" s="19"/>
      <c r="NBU463" s="19"/>
      <c r="NBV463" s="19"/>
      <c r="NBW463" s="19"/>
      <c r="NBX463" s="19"/>
      <c r="NBY463" s="19"/>
      <c r="NBZ463" s="19"/>
      <c r="NCA463" s="19"/>
      <c r="NCB463" s="19"/>
      <c r="NCC463" s="19"/>
      <c r="NCD463" s="19"/>
      <c r="NCE463" s="19"/>
      <c r="NCF463" s="19"/>
      <c r="NCG463" s="19"/>
      <c r="NCH463" s="19"/>
      <c r="NCI463" s="19"/>
      <c r="NCJ463" s="19"/>
      <c r="NCK463" s="19"/>
      <c r="NCL463" s="19"/>
      <c r="NCM463" s="19"/>
      <c r="NCN463" s="19"/>
      <c r="NCO463" s="19"/>
      <c r="NCP463" s="19"/>
      <c r="NCQ463" s="19"/>
      <c r="NCR463" s="19"/>
      <c r="NCS463" s="19"/>
      <c r="NCT463" s="19"/>
      <c r="NCU463" s="19"/>
      <c r="NCV463" s="19"/>
      <c r="NCW463" s="19"/>
      <c r="NCX463" s="19"/>
      <c r="NCY463" s="19"/>
      <c r="NCZ463" s="19"/>
      <c r="NDA463" s="19"/>
      <c r="NDB463" s="19"/>
      <c r="NDC463" s="19"/>
      <c r="NDD463" s="19"/>
      <c r="NDE463" s="19"/>
      <c r="NDF463" s="19"/>
      <c r="NDG463" s="19"/>
      <c r="NDH463" s="19"/>
      <c r="NDI463" s="19"/>
      <c r="NDJ463" s="19"/>
      <c r="NDK463" s="19"/>
      <c r="NDL463" s="19"/>
      <c r="NDM463" s="19"/>
      <c r="NDN463" s="19"/>
      <c r="NDO463" s="19"/>
      <c r="NDP463" s="19"/>
      <c r="NDQ463" s="19"/>
      <c r="NDR463" s="19"/>
      <c r="NDS463" s="19"/>
      <c r="NDT463" s="19"/>
      <c r="NDU463" s="19"/>
      <c r="NDV463" s="19"/>
      <c r="NDW463" s="19"/>
      <c r="NDX463" s="19"/>
      <c r="NDY463" s="19"/>
      <c r="NDZ463" s="19"/>
      <c r="NEA463" s="19"/>
      <c r="NEB463" s="19"/>
      <c r="NEC463" s="19"/>
      <c r="NED463" s="19"/>
      <c r="NEE463" s="19"/>
      <c r="NEF463" s="19"/>
      <c r="NEG463" s="19"/>
      <c r="NEH463" s="19"/>
      <c r="NEI463" s="19"/>
      <c r="NEJ463" s="19"/>
      <c r="NEK463" s="19"/>
      <c r="NEL463" s="19"/>
      <c r="NEM463" s="19"/>
      <c r="NEN463" s="19"/>
      <c r="NEO463" s="19"/>
      <c r="NEP463" s="19"/>
      <c r="NEQ463" s="19"/>
      <c r="NER463" s="19"/>
      <c r="NES463" s="19"/>
      <c r="NET463" s="19"/>
      <c r="NEU463" s="19"/>
      <c r="NEV463" s="19"/>
      <c r="NEW463" s="19"/>
      <c r="NEX463" s="19"/>
      <c r="NEY463" s="19"/>
      <c r="NEZ463" s="19"/>
      <c r="NFA463" s="19"/>
      <c r="NFB463" s="19"/>
      <c r="NFC463" s="19"/>
      <c r="NFD463" s="19"/>
      <c r="NFE463" s="19"/>
      <c r="NFF463" s="19"/>
      <c r="NFG463" s="19"/>
      <c r="NFH463" s="19"/>
      <c r="NFI463" s="19"/>
      <c r="NFJ463" s="19"/>
      <c r="NFK463" s="19"/>
      <c r="NFL463" s="19"/>
      <c r="NFM463" s="19"/>
      <c r="NFN463" s="19"/>
      <c r="NFO463" s="19"/>
      <c r="NFP463" s="19"/>
      <c r="NFQ463" s="19"/>
      <c r="NFR463" s="19"/>
      <c r="NFS463" s="19"/>
      <c r="NFT463" s="19"/>
      <c r="NFU463" s="19"/>
      <c r="NFV463" s="19"/>
      <c r="NFW463" s="19"/>
      <c r="NFX463" s="19"/>
      <c r="NFY463" s="19"/>
      <c r="NFZ463" s="19"/>
      <c r="NGA463" s="19"/>
      <c r="NGB463" s="19"/>
      <c r="NGC463" s="19"/>
      <c r="NGD463" s="19"/>
      <c r="NGE463" s="19"/>
      <c r="NGF463" s="19"/>
      <c r="NGG463" s="19"/>
      <c r="NGH463" s="19"/>
      <c r="NGI463" s="19"/>
      <c r="NGJ463" s="19"/>
      <c r="NGK463" s="19"/>
      <c r="NGL463" s="19"/>
      <c r="NGM463" s="19"/>
      <c r="NGN463" s="19"/>
      <c r="NGO463" s="19"/>
      <c r="NGP463" s="19"/>
      <c r="NGQ463" s="19"/>
      <c r="NGR463" s="19"/>
      <c r="NGS463" s="19"/>
      <c r="NGT463" s="19"/>
      <c r="NGU463" s="19"/>
      <c r="NGV463" s="19"/>
      <c r="NGW463" s="19"/>
      <c r="NGX463" s="19"/>
      <c r="NGY463" s="19"/>
      <c r="NGZ463" s="19"/>
      <c r="NHA463" s="19"/>
      <c r="NHB463" s="19"/>
      <c r="NHC463" s="19"/>
      <c r="NHD463" s="19"/>
      <c r="NHE463" s="19"/>
      <c r="NHF463" s="19"/>
      <c r="NHG463" s="19"/>
      <c r="NHH463" s="19"/>
      <c r="NHI463" s="19"/>
      <c r="NHJ463" s="19"/>
      <c r="NHK463" s="19"/>
      <c r="NHL463" s="19"/>
      <c r="NHM463" s="19"/>
      <c r="NHN463" s="19"/>
      <c r="NHO463" s="19"/>
      <c r="NHP463" s="19"/>
      <c r="NHQ463" s="19"/>
      <c r="NHR463" s="19"/>
      <c r="NHS463" s="19"/>
      <c r="NHT463" s="19"/>
      <c r="NHU463" s="19"/>
      <c r="NHV463" s="19"/>
      <c r="NHW463" s="19"/>
      <c r="NHX463" s="19"/>
      <c r="NHY463" s="19"/>
      <c r="NHZ463" s="19"/>
      <c r="NIA463" s="19"/>
      <c r="NIB463" s="19"/>
      <c r="NIC463" s="19"/>
      <c r="NID463" s="19"/>
      <c r="NIE463" s="19"/>
      <c r="NIF463" s="19"/>
      <c r="NIG463" s="19"/>
      <c r="NIH463" s="19"/>
      <c r="NII463" s="19"/>
      <c r="NIJ463" s="19"/>
      <c r="NIK463" s="19"/>
      <c r="NIL463" s="19"/>
      <c r="NIM463" s="19"/>
      <c r="NIN463" s="19"/>
      <c r="NIO463" s="19"/>
      <c r="NIP463" s="19"/>
      <c r="NIQ463" s="19"/>
      <c r="NIR463" s="19"/>
      <c r="NIS463" s="19"/>
      <c r="NIT463" s="19"/>
      <c r="NIU463" s="19"/>
      <c r="NIV463" s="19"/>
      <c r="NIW463" s="19"/>
      <c r="NIX463" s="19"/>
      <c r="NIY463" s="19"/>
      <c r="NIZ463" s="19"/>
      <c r="NJA463" s="19"/>
      <c r="NJB463" s="19"/>
      <c r="NJC463" s="19"/>
      <c r="NJD463" s="19"/>
      <c r="NJE463" s="19"/>
      <c r="NJF463" s="19"/>
      <c r="NJG463" s="19"/>
      <c r="NJH463" s="19"/>
      <c r="NJI463" s="19"/>
      <c r="NJJ463" s="19"/>
      <c r="NJK463" s="19"/>
      <c r="NJL463" s="19"/>
      <c r="NJM463" s="19"/>
      <c r="NJN463" s="19"/>
      <c r="NJO463" s="19"/>
      <c r="NJP463" s="19"/>
      <c r="NJQ463" s="19"/>
      <c r="NJR463" s="19"/>
      <c r="NJS463" s="19"/>
      <c r="NJT463" s="19"/>
      <c r="NJU463" s="19"/>
      <c r="NJV463" s="19"/>
      <c r="NJW463" s="19"/>
      <c r="NJX463" s="19"/>
      <c r="NJY463" s="19"/>
      <c r="NJZ463" s="19"/>
      <c r="NKA463" s="19"/>
      <c r="NKB463" s="19"/>
      <c r="NKC463" s="19"/>
      <c r="NKD463" s="19"/>
      <c r="NKE463" s="19"/>
      <c r="NKF463" s="19"/>
      <c r="NKG463" s="19"/>
      <c r="NKH463" s="19"/>
      <c r="NKI463" s="19"/>
      <c r="NKJ463" s="19"/>
      <c r="NKK463" s="19"/>
      <c r="NKL463" s="19"/>
      <c r="NKM463" s="19"/>
      <c r="NKN463" s="19"/>
      <c r="NKO463" s="19"/>
      <c r="NKP463" s="19"/>
      <c r="NKQ463" s="19"/>
      <c r="NKR463" s="19"/>
      <c r="NKS463" s="19"/>
      <c r="NKT463" s="19"/>
      <c r="NKU463" s="19"/>
      <c r="NKV463" s="19"/>
      <c r="NKW463" s="19"/>
      <c r="NKX463" s="19"/>
      <c r="NKY463" s="19"/>
      <c r="NKZ463" s="19"/>
      <c r="NLA463" s="19"/>
      <c r="NLB463" s="19"/>
      <c r="NLC463" s="19"/>
      <c r="NLD463" s="19"/>
      <c r="NLE463" s="19"/>
      <c r="NLF463" s="19"/>
      <c r="NLG463" s="19"/>
      <c r="NLH463" s="19"/>
      <c r="NLI463" s="19"/>
      <c r="NLJ463" s="19"/>
      <c r="NLK463" s="19"/>
      <c r="NLL463" s="19"/>
      <c r="NLM463" s="19"/>
      <c r="NLN463" s="19"/>
      <c r="NLO463" s="19"/>
      <c r="NLP463" s="19"/>
      <c r="NLQ463" s="19"/>
      <c r="NLR463" s="19"/>
      <c r="NLS463" s="19"/>
      <c r="NLT463" s="19"/>
      <c r="NLU463" s="19"/>
      <c r="NLV463" s="19"/>
      <c r="NLW463" s="19"/>
      <c r="NLX463" s="19"/>
      <c r="NLY463" s="19"/>
      <c r="NLZ463" s="19"/>
      <c r="NMA463" s="19"/>
      <c r="NMB463" s="19"/>
      <c r="NMC463" s="19"/>
      <c r="NMD463" s="19"/>
      <c r="NME463" s="19"/>
      <c r="NMF463" s="19"/>
      <c r="NMG463" s="19"/>
      <c r="NMH463" s="19"/>
      <c r="NMI463" s="19"/>
      <c r="NMJ463" s="19"/>
      <c r="NMK463" s="19"/>
      <c r="NML463" s="19"/>
      <c r="NMM463" s="19"/>
      <c r="NMN463" s="19"/>
      <c r="NMO463" s="19"/>
      <c r="NMP463" s="19"/>
      <c r="NMQ463" s="19"/>
      <c r="NMR463" s="19"/>
      <c r="NMS463" s="19"/>
      <c r="NMT463" s="19"/>
      <c r="NMU463" s="19"/>
      <c r="NMV463" s="19"/>
      <c r="NMW463" s="19"/>
      <c r="NMX463" s="19"/>
      <c r="NMY463" s="19"/>
      <c r="NMZ463" s="19"/>
      <c r="NNA463" s="19"/>
      <c r="NNB463" s="19"/>
      <c r="NNC463" s="19"/>
      <c r="NND463" s="19"/>
      <c r="NNE463" s="19"/>
      <c r="NNF463" s="19"/>
      <c r="NNG463" s="19"/>
      <c r="NNH463" s="19"/>
      <c r="NNI463" s="19"/>
      <c r="NNJ463" s="19"/>
      <c r="NNK463" s="19"/>
      <c r="NNL463" s="19"/>
      <c r="NNM463" s="19"/>
      <c r="NNN463" s="19"/>
      <c r="NNO463" s="19"/>
      <c r="NNP463" s="19"/>
      <c r="NNQ463" s="19"/>
      <c r="NNR463" s="19"/>
      <c r="NNS463" s="19"/>
      <c r="NNT463" s="19"/>
      <c r="NNU463" s="19"/>
      <c r="NNV463" s="19"/>
      <c r="NNW463" s="19"/>
      <c r="NNX463" s="19"/>
      <c r="NNY463" s="19"/>
      <c r="NNZ463" s="19"/>
      <c r="NOA463" s="19"/>
      <c r="NOB463" s="19"/>
      <c r="NOC463" s="19"/>
      <c r="NOD463" s="19"/>
      <c r="NOE463" s="19"/>
      <c r="NOF463" s="19"/>
      <c r="NOG463" s="19"/>
      <c r="NOH463" s="19"/>
      <c r="NOI463" s="19"/>
      <c r="NOJ463" s="19"/>
      <c r="NOK463" s="19"/>
      <c r="NOL463" s="19"/>
      <c r="NOM463" s="19"/>
      <c r="NON463" s="19"/>
      <c r="NOO463" s="19"/>
      <c r="NOP463" s="19"/>
      <c r="NOQ463" s="19"/>
      <c r="NOR463" s="19"/>
      <c r="NOS463" s="19"/>
      <c r="NOT463" s="19"/>
      <c r="NOU463" s="19"/>
      <c r="NOV463" s="19"/>
      <c r="NOW463" s="19"/>
      <c r="NOX463" s="19"/>
      <c r="NOY463" s="19"/>
      <c r="NOZ463" s="19"/>
      <c r="NPA463" s="19"/>
      <c r="NPB463" s="19"/>
      <c r="NPC463" s="19"/>
      <c r="NPD463" s="19"/>
      <c r="NPE463" s="19"/>
      <c r="NPF463" s="19"/>
      <c r="NPG463" s="19"/>
      <c r="NPH463" s="19"/>
      <c r="NPI463" s="19"/>
      <c r="NPJ463" s="19"/>
      <c r="NPK463" s="19"/>
      <c r="NPL463" s="19"/>
      <c r="NPM463" s="19"/>
      <c r="NPN463" s="19"/>
      <c r="NPO463" s="19"/>
      <c r="NPP463" s="19"/>
      <c r="NPQ463" s="19"/>
      <c r="NPR463" s="19"/>
      <c r="NPS463" s="19"/>
      <c r="NPT463" s="19"/>
      <c r="NPU463" s="19"/>
      <c r="NPV463" s="19"/>
      <c r="NPW463" s="19"/>
      <c r="NPX463" s="19"/>
      <c r="NPY463" s="19"/>
      <c r="NPZ463" s="19"/>
      <c r="NQA463" s="19"/>
      <c r="NQB463" s="19"/>
      <c r="NQC463" s="19"/>
      <c r="NQD463" s="19"/>
      <c r="NQE463" s="19"/>
      <c r="NQF463" s="19"/>
      <c r="NQG463" s="19"/>
      <c r="NQH463" s="19"/>
      <c r="NQI463" s="19"/>
      <c r="NQJ463" s="19"/>
      <c r="NQK463" s="19"/>
      <c r="NQL463" s="19"/>
      <c r="NQM463" s="19"/>
      <c r="NQN463" s="19"/>
      <c r="NQO463" s="19"/>
      <c r="NQP463" s="19"/>
      <c r="NQQ463" s="19"/>
      <c r="NQR463" s="19"/>
      <c r="NQS463" s="19"/>
      <c r="NQT463" s="19"/>
      <c r="NQU463" s="19"/>
      <c r="NQV463" s="19"/>
      <c r="NQW463" s="19"/>
      <c r="NQX463" s="19"/>
      <c r="NQY463" s="19"/>
      <c r="NQZ463" s="19"/>
      <c r="NRA463" s="19"/>
      <c r="NRB463" s="19"/>
      <c r="NRC463" s="19"/>
      <c r="NRD463" s="19"/>
      <c r="NRE463" s="19"/>
      <c r="NRF463" s="19"/>
      <c r="NRG463" s="19"/>
      <c r="NRH463" s="19"/>
      <c r="NRI463" s="19"/>
      <c r="NRJ463" s="19"/>
      <c r="NRK463" s="19"/>
      <c r="NRL463" s="19"/>
      <c r="NRM463" s="19"/>
      <c r="NRN463" s="19"/>
      <c r="NRO463" s="19"/>
      <c r="NRP463" s="19"/>
      <c r="NRQ463" s="19"/>
      <c r="NRR463" s="19"/>
      <c r="NRS463" s="19"/>
      <c r="NRT463" s="19"/>
      <c r="NRU463" s="19"/>
      <c r="NRV463" s="19"/>
      <c r="NRW463" s="19"/>
      <c r="NRX463" s="19"/>
      <c r="NRY463" s="19"/>
      <c r="NRZ463" s="19"/>
      <c r="NSA463" s="19"/>
      <c r="NSB463" s="19"/>
      <c r="NSC463" s="19"/>
      <c r="NSD463" s="19"/>
      <c r="NSE463" s="19"/>
      <c r="NSF463" s="19"/>
      <c r="NSG463" s="19"/>
      <c r="NSH463" s="19"/>
      <c r="NSI463" s="19"/>
      <c r="NSJ463" s="19"/>
      <c r="NSK463" s="19"/>
      <c r="NSL463" s="19"/>
      <c r="NSM463" s="19"/>
      <c r="NSN463" s="19"/>
      <c r="NSO463" s="19"/>
      <c r="NSP463" s="19"/>
      <c r="NSQ463" s="19"/>
      <c r="NSR463" s="19"/>
      <c r="NSS463" s="19"/>
      <c r="NST463" s="19"/>
      <c r="NSU463" s="19"/>
      <c r="NSV463" s="19"/>
      <c r="NSW463" s="19"/>
      <c r="NSX463" s="19"/>
      <c r="NSY463" s="19"/>
      <c r="NSZ463" s="19"/>
      <c r="NTA463" s="19"/>
      <c r="NTB463" s="19"/>
      <c r="NTC463" s="19"/>
      <c r="NTD463" s="19"/>
      <c r="NTE463" s="19"/>
      <c r="NTF463" s="19"/>
      <c r="NTG463" s="19"/>
      <c r="NTH463" s="19"/>
      <c r="NTI463" s="19"/>
      <c r="NTJ463" s="19"/>
      <c r="NTK463" s="19"/>
      <c r="NTL463" s="19"/>
      <c r="NTM463" s="19"/>
      <c r="NTN463" s="19"/>
      <c r="NTO463" s="19"/>
      <c r="NTP463" s="19"/>
      <c r="NTQ463" s="19"/>
      <c r="NTR463" s="19"/>
      <c r="NTS463" s="19"/>
      <c r="NTT463" s="19"/>
      <c r="NTU463" s="19"/>
      <c r="NTV463" s="19"/>
      <c r="NTW463" s="19"/>
      <c r="NTX463" s="19"/>
      <c r="NTY463" s="19"/>
      <c r="NTZ463" s="19"/>
      <c r="NUA463" s="19"/>
      <c r="NUB463" s="19"/>
      <c r="NUC463" s="19"/>
      <c r="NUD463" s="19"/>
      <c r="NUE463" s="19"/>
      <c r="NUF463" s="19"/>
      <c r="NUG463" s="19"/>
      <c r="NUH463" s="19"/>
      <c r="NUI463" s="19"/>
      <c r="NUJ463" s="19"/>
      <c r="NUK463" s="19"/>
      <c r="NUL463" s="19"/>
      <c r="NUM463" s="19"/>
      <c r="NUN463" s="19"/>
      <c r="NUO463" s="19"/>
      <c r="NUP463" s="19"/>
      <c r="NUQ463" s="19"/>
      <c r="NUR463" s="19"/>
      <c r="NUS463" s="19"/>
      <c r="NUT463" s="19"/>
      <c r="NUU463" s="19"/>
      <c r="NUV463" s="19"/>
      <c r="NUW463" s="19"/>
      <c r="NUX463" s="19"/>
      <c r="NUY463" s="19"/>
      <c r="NUZ463" s="19"/>
      <c r="NVA463" s="19"/>
      <c r="NVB463" s="19"/>
      <c r="NVC463" s="19"/>
      <c r="NVD463" s="19"/>
      <c r="NVE463" s="19"/>
      <c r="NVF463" s="19"/>
      <c r="NVG463" s="19"/>
      <c r="NVH463" s="19"/>
      <c r="NVI463" s="19"/>
      <c r="NVJ463" s="19"/>
      <c r="NVK463" s="19"/>
      <c r="NVL463" s="19"/>
      <c r="NVM463" s="19"/>
      <c r="NVN463" s="19"/>
      <c r="NVO463" s="19"/>
      <c r="NVP463" s="19"/>
      <c r="NVQ463" s="19"/>
      <c r="NVR463" s="19"/>
      <c r="NVS463" s="19"/>
      <c r="NVT463" s="19"/>
      <c r="NVU463" s="19"/>
      <c r="NVV463" s="19"/>
      <c r="NVW463" s="19"/>
      <c r="NVX463" s="19"/>
      <c r="NVY463" s="19"/>
      <c r="NVZ463" s="19"/>
      <c r="NWA463" s="19"/>
      <c r="NWB463" s="19"/>
      <c r="NWC463" s="19"/>
      <c r="NWD463" s="19"/>
      <c r="NWE463" s="19"/>
      <c r="NWF463" s="19"/>
      <c r="NWG463" s="19"/>
      <c r="NWH463" s="19"/>
      <c r="NWI463" s="19"/>
      <c r="NWJ463" s="19"/>
      <c r="NWK463" s="19"/>
      <c r="NWL463" s="19"/>
      <c r="NWM463" s="19"/>
      <c r="NWN463" s="19"/>
      <c r="NWO463" s="19"/>
      <c r="NWP463" s="19"/>
      <c r="NWQ463" s="19"/>
      <c r="NWR463" s="19"/>
      <c r="NWS463" s="19"/>
      <c r="NWT463" s="19"/>
      <c r="NWU463" s="19"/>
      <c r="NWV463" s="19"/>
      <c r="NWW463" s="19"/>
      <c r="NWX463" s="19"/>
      <c r="NWY463" s="19"/>
      <c r="NWZ463" s="19"/>
      <c r="NXA463" s="19"/>
      <c r="NXB463" s="19"/>
      <c r="NXC463" s="19"/>
      <c r="NXD463" s="19"/>
      <c r="NXE463" s="19"/>
      <c r="NXF463" s="19"/>
      <c r="NXG463" s="19"/>
      <c r="NXH463" s="19"/>
      <c r="NXI463" s="19"/>
      <c r="NXJ463" s="19"/>
      <c r="NXK463" s="19"/>
      <c r="NXL463" s="19"/>
      <c r="NXM463" s="19"/>
      <c r="NXN463" s="19"/>
      <c r="NXO463" s="19"/>
      <c r="NXP463" s="19"/>
      <c r="NXQ463" s="19"/>
      <c r="NXR463" s="19"/>
      <c r="NXS463" s="19"/>
      <c r="NXT463" s="19"/>
      <c r="NXU463" s="19"/>
      <c r="NXV463" s="19"/>
      <c r="NXW463" s="19"/>
      <c r="NXX463" s="19"/>
      <c r="NXY463" s="19"/>
      <c r="NXZ463" s="19"/>
      <c r="NYA463" s="19"/>
      <c r="NYB463" s="19"/>
      <c r="NYC463" s="19"/>
      <c r="NYD463" s="19"/>
      <c r="NYE463" s="19"/>
      <c r="NYF463" s="19"/>
      <c r="NYG463" s="19"/>
      <c r="NYH463" s="19"/>
      <c r="NYI463" s="19"/>
      <c r="NYJ463" s="19"/>
      <c r="NYK463" s="19"/>
      <c r="NYL463" s="19"/>
      <c r="NYM463" s="19"/>
      <c r="NYN463" s="19"/>
      <c r="NYO463" s="19"/>
      <c r="NYP463" s="19"/>
      <c r="NYQ463" s="19"/>
      <c r="NYR463" s="19"/>
      <c r="NYS463" s="19"/>
      <c r="NYT463" s="19"/>
      <c r="NYU463" s="19"/>
      <c r="NYV463" s="19"/>
      <c r="NYW463" s="19"/>
      <c r="NYX463" s="19"/>
      <c r="NYY463" s="19"/>
      <c r="NYZ463" s="19"/>
      <c r="NZA463" s="19"/>
      <c r="NZB463" s="19"/>
      <c r="NZC463" s="19"/>
      <c r="NZD463" s="19"/>
      <c r="NZE463" s="19"/>
      <c r="NZF463" s="19"/>
      <c r="NZG463" s="19"/>
      <c r="NZH463" s="19"/>
      <c r="NZI463" s="19"/>
      <c r="NZJ463" s="19"/>
      <c r="NZK463" s="19"/>
      <c r="NZL463" s="19"/>
      <c r="NZM463" s="19"/>
      <c r="NZN463" s="19"/>
      <c r="NZO463" s="19"/>
      <c r="NZP463" s="19"/>
      <c r="NZQ463" s="19"/>
      <c r="NZR463" s="19"/>
      <c r="NZS463" s="19"/>
      <c r="NZT463" s="19"/>
      <c r="NZU463" s="19"/>
      <c r="NZV463" s="19"/>
      <c r="NZW463" s="19"/>
      <c r="NZX463" s="19"/>
      <c r="NZY463" s="19"/>
      <c r="NZZ463" s="19"/>
      <c r="OAA463" s="19"/>
      <c r="OAB463" s="19"/>
      <c r="OAC463" s="19"/>
      <c r="OAD463" s="19"/>
      <c r="OAE463" s="19"/>
      <c r="OAF463" s="19"/>
      <c r="OAG463" s="19"/>
      <c r="OAH463" s="19"/>
      <c r="OAI463" s="19"/>
      <c r="OAJ463" s="19"/>
      <c r="OAK463" s="19"/>
      <c r="OAL463" s="19"/>
      <c r="OAM463" s="19"/>
      <c r="OAN463" s="19"/>
      <c r="OAO463" s="19"/>
      <c r="OAP463" s="19"/>
      <c r="OAQ463" s="19"/>
      <c r="OAR463" s="19"/>
      <c r="OAS463" s="19"/>
      <c r="OAT463" s="19"/>
      <c r="OAU463" s="19"/>
      <c r="OAV463" s="19"/>
      <c r="OAW463" s="19"/>
      <c r="OAX463" s="19"/>
      <c r="OAY463" s="19"/>
      <c r="OAZ463" s="19"/>
      <c r="OBA463" s="19"/>
      <c r="OBB463" s="19"/>
      <c r="OBC463" s="19"/>
      <c r="OBD463" s="19"/>
      <c r="OBE463" s="19"/>
      <c r="OBF463" s="19"/>
      <c r="OBG463" s="19"/>
      <c r="OBH463" s="19"/>
      <c r="OBI463" s="19"/>
      <c r="OBJ463" s="19"/>
      <c r="OBK463" s="19"/>
      <c r="OBL463" s="19"/>
      <c r="OBM463" s="19"/>
      <c r="OBN463" s="19"/>
      <c r="OBO463" s="19"/>
      <c r="OBP463" s="19"/>
      <c r="OBQ463" s="19"/>
      <c r="OBR463" s="19"/>
      <c r="OBS463" s="19"/>
      <c r="OBT463" s="19"/>
      <c r="OBU463" s="19"/>
      <c r="OBV463" s="19"/>
      <c r="OBW463" s="19"/>
      <c r="OBX463" s="19"/>
      <c r="OBY463" s="19"/>
      <c r="OBZ463" s="19"/>
      <c r="OCA463" s="19"/>
      <c r="OCB463" s="19"/>
      <c r="OCC463" s="19"/>
      <c r="OCD463" s="19"/>
      <c r="OCE463" s="19"/>
      <c r="OCF463" s="19"/>
      <c r="OCG463" s="19"/>
      <c r="OCH463" s="19"/>
      <c r="OCI463" s="19"/>
      <c r="OCJ463" s="19"/>
      <c r="OCK463" s="19"/>
      <c r="OCL463" s="19"/>
      <c r="OCM463" s="19"/>
      <c r="OCN463" s="19"/>
      <c r="OCO463" s="19"/>
      <c r="OCP463" s="19"/>
      <c r="OCQ463" s="19"/>
      <c r="OCR463" s="19"/>
      <c r="OCS463" s="19"/>
      <c r="OCT463" s="19"/>
      <c r="OCU463" s="19"/>
      <c r="OCV463" s="19"/>
      <c r="OCW463" s="19"/>
      <c r="OCX463" s="19"/>
      <c r="OCY463" s="19"/>
      <c r="OCZ463" s="19"/>
      <c r="ODA463" s="19"/>
      <c r="ODB463" s="19"/>
      <c r="ODC463" s="19"/>
      <c r="ODD463" s="19"/>
      <c r="ODE463" s="19"/>
      <c r="ODF463" s="19"/>
      <c r="ODG463" s="19"/>
      <c r="ODH463" s="19"/>
      <c r="ODI463" s="19"/>
      <c r="ODJ463" s="19"/>
      <c r="ODK463" s="19"/>
      <c r="ODL463" s="19"/>
      <c r="ODM463" s="19"/>
      <c r="ODN463" s="19"/>
      <c r="ODO463" s="19"/>
      <c r="ODP463" s="19"/>
      <c r="ODQ463" s="19"/>
      <c r="ODR463" s="19"/>
      <c r="ODS463" s="19"/>
      <c r="ODT463" s="19"/>
      <c r="ODU463" s="19"/>
      <c r="ODV463" s="19"/>
      <c r="ODW463" s="19"/>
      <c r="ODX463" s="19"/>
      <c r="ODY463" s="19"/>
      <c r="ODZ463" s="19"/>
      <c r="OEA463" s="19"/>
      <c r="OEB463" s="19"/>
      <c r="OEC463" s="19"/>
      <c r="OED463" s="19"/>
      <c r="OEE463" s="19"/>
      <c r="OEF463" s="19"/>
      <c r="OEG463" s="19"/>
      <c r="OEH463" s="19"/>
      <c r="OEI463" s="19"/>
      <c r="OEJ463" s="19"/>
      <c r="OEK463" s="19"/>
      <c r="OEL463" s="19"/>
      <c r="OEM463" s="19"/>
      <c r="OEN463" s="19"/>
      <c r="OEO463" s="19"/>
      <c r="OEP463" s="19"/>
      <c r="OEQ463" s="19"/>
      <c r="OER463" s="19"/>
      <c r="OES463" s="19"/>
      <c r="OET463" s="19"/>
      <c r="OEU463" s="19"/>
      <c r="OEV463" s="19"/>
      <c r="OEW463" s="19"/>
      <c r="OEX463" s="19"/>
      <c r="OEY463" s="19"/>
      <c r="OEZ463" s="19"/>
      <c r="OFA463" s="19"/>
      <c r="OFB463" s="19"/>
      <c r="OFC463" s="19"/>
      <c r="OFD463" s="19"/>
      <c r="OFE463" s="19"/>
      <c r="OFF463" s="19"/>
      <c r="OFG463" s="19"/>
      <c r="OFH463" s="19"/>
      <c r="OFI463" s="19"/>
      <c r="OFJ463" s="19"/>
      <c r="OFK463" s="19"/>
      <c r="OFL463" s="19"/>
      <c r="OFM463" s="19"/>
      <c r="OFN463" s="19"/>
      <c r="OFO463" s="19"/>
      <c r="OFP463" s="19"/>
      <c r="OFQ463" s="19"/>
      <c r="OFR463" s="19"/>
      <c r="OFS463" s="19"/>
      <c r="OFT463" s="19"/>
      <c r="OFU463" s="19"/>
      <c r="OFV463" s="19"/>
      <c r="OFW463" s="19"/>
      <c r="OFX463" s="19"/>
      <c r="OFY463" s="19"/>
      <c r="OFZ463" s="19"/>
      <c r="OGA463" s="19"/>
      <c r="OGB463" s="19"/>
      <c r="OGC463" s="19"/>
      <c r="OGD463" s="19"/>
      <c r="OGE463" s="19"/>
      <c r="OGF463" s="19"/>
      <c r="OGG463" s="19"/>
      <c r="OGH463" s="19"/>
      <c r="OGI463" s="19"/>
      <c r="OGJ463" s="19"/>
      <c r="OGK463" s="19"/>
      <c r="OGL463" s="19"/>
      <c r="OGM463" s="19"/>
      <c r="OGN463" s="19"/>
      <c r="OGO463" s="19"/>
      <c r="OGP463" s="19"/>
      <c r="OGQ463" s="19"/>
      <c r="OGR463" s="19"/>
      <c r="OGS463" s="19"/>
      <c r="OGT463" s="19"/>
      <c r="OGU463" s="19"/>
      <c r="OGV463" s="19"/>
      <c r="OGW463" s="19"/>
      <c r="OGX463" s="19"/>
      <c r="OGY463" s="19"/>
      <c r="OGZ463" s="19"/>
      <c r="OHA463" s="19"/>
      <c r="OHB463" s="19"/>
      <c r="OHC463" s="19"/>
      <c r="OHD463" s="19"/>
      <c r="OHE463" s="19"/>
      <c r="OHF463" s="19"/>
      <c r="OHG463" s="19"/>
      <c r="OHH463" s="19"/>
      <c r="OHI463" s="19"/>
      <c r="OHJ463" s="19"/>
      <c r="OHK463" s="19"/>
      <c r="OHL463" s="19"/>
      <c r="OHM463" s="19"/>
      <c r="OHN463" s="19"/>
      <c r="OHO463" s="19"/>
      <c r="OHP463" s="19"/>
      <c r="OHQ463" s="19"/>
      <c r="OHR463" s="19"/>
      <c r="OHS463" s="19"/>
      <c r="OHT463" s="19"/>
      <c r="OHU463" s="19"/>
      <c r="OHV463" s="19"/>
      <c r="OHW463" s="19"/>
      <c r="OHX463" s="19"/>
      <c r="OHY463" s="19"/>
      <c r="OHZ463" s="19"/>
      <c r="OIA463" s="19"/>
      <c r="OIB463" s="19"/>
      <c r="OIC463" s="19"/>
      <c r="OID463" s="19"/>
      <c r="OIE463" s="19"/>
      <c r="OIF463" s="19"/>
      <c r="OIG463" s="19"/>
      <c r="OIH463" s="19"/>
      <c r="OII463" s="19"/>
      <c r="OIJ463" s="19"/>
      <c r="OIK463" s="19"/>
      <c r="OIL463" s="19"/>
      <c r="OIM463" s="19"/>
      <c r="OIN463" s="19"/>
      <c r="OIO463" s="19"/>
      <c r="OIP463" s="19"/>
      <c r="OIQ463" s="19"/>
      <c r="OIR463" s="19"/>
      <c r="OIS463" s="19"/>
      <c r="OIT463" s="19"/>
      <c r="OIU463" s="19"/>
      <c r="OIV463" s="19"/>
      <c r="OIW463" s="19"/>
      <c r="OIX463" s="19"/>
      <c r="OIY463" s="19"/>
      <c r="OIZ463" s="19"/>
      <c r="OJA463" s="19"/>
      <c r="OJB463" s="19"/>
      <c r="OJC463" s="19"/>
      <c r="OJD463" s="19"/>
      <c r="OJE463" s="19"/>
      <c r="OJF463" s="19"/>
      <c r="OJG463" s="19"/>
      <c r="OJH463" s="19"/>
      <c r="OJI463" s="19"/>
      <c r="OJJ463" s="19"/>
      <c r="OJK463" s="19"/>
      <c r="OJL463" s="19"/>
      <c r="OJM463" s="19"/>
      <c r="OJN463" s="19"/>
      <c r="OJO463" s="19"/>
      <c r="OJP463" s="19"/>
      <c r="OJQ463" s="19"/>
      <c r="OJR463" s="19"/>
      <c r="OJS463" s="19"/>
      <c r="OJT463" s="19"/>
      <c r="OJU463" s="19"/>
      <c r="OJV463" s="19"/>
      <c r="OJW463" s="19"/>
      <c r="OJX463" s="19"/>
      <c r="OJY463" s="19"/>
      <c r="OJZ463" s="19"/>
      <c r="OKA463" s="19"/>
      <c r="OKB463" s="19"/>
      <c r="OKC463" s="19"/>
      <c r="OKD463" s="19"/>
      <c r="OKE463" s="19"/>
      <c r="OKF463" s="19"/>
      <c r="OKG463" s="19"/>
      <c r="OKH463" s="19"/>
      <c r="OKI463" s="19"/>
      <c r="OKJ463" s="19"/>
      <c r="OKK463" s="19"/>
      <c r="OKL463" s="19"/>
      <c r="OKM463" s="19"/>
      <c r="OKN463" s="19"/>
      <c r="OKO463" s="19"/>
      <c r="OKP463" s="19"/>
      <c r="OKQ463" s="19"/>
      <c r="OKR463" s="19"/>
      <c r="OKS463" s="19"/>
      <c r="OKT463" s="19"/>
      <c r="OKU463" s="19"/>
      <c r="OKV463" s="19"/>
      <c r="OKW463" s="19"/>
      <c r="OKX463" s="19"/>
      <c r="OKY463" s="19"/>
      <c r="OKZ463" s="19"/>
      <c r="OLA463" s="19"/>
      <c r="OLB463" s="19"/>
      <c r="OLC463" s="19"/>
      <c r="OLD463" s="19"/>
      <c r="OLE463" s="19"/>
      <c r="OLF463" s="19"/>
      <c r="OLG463" s="19"/>
      <c r="OLH463" s="19"/>
      <c r="OLI463" s="19"/>
      <c r="OLJ463" s="19"/>
      <c r="OLK463" s="19"/>
      <c r="OLL463" s="19"/>
      <c r="OLM463" s="19"/>
      <c r="OLN463" s="19"/>
      <c r="OLO463" s="19"/>
      <c r="OLP463" s="19"/>
      <c r="OLQ463" s="19"/>
      <c r="OLR463" s="19"/>
      <c r="OLS463" s="19"/>
      <c r="OLT463" s="19"/>
      <c r="OLU463" s="19"/>
      <c r="OLV463" s="19"/>
      <c r="OLW463" s="19"/>
      <c r="OLX463" s="19"/>
      <c r="OLY463" s="19"/>
      <c r="OLZ463" s="19"/>
      <c r="OMA463" s="19"/>
      <c r="OMB463" s="19"/>
      <c r="OMC463" s="19"/>
      <c r="OMD463" s="19"/>
      <c r="OME463" s="19"/>
      <c r="OMF463" s="19"/>
      <c r="OMG463" s="19"/>
      <c r="OMH463" s="19"/>
      <c r="OMI463" s="19"/>
      <c r="OMJ463" s="19"/>
      <c r="OMK463" s="19"/>
      <c r="OML463" s="19"/>
      <c r="OMM463" s="19"/>
      <c r="OMN463" s="19"/>
      <c r="OMO463" s="19"/>
      <c r="OMP463" s="19"/>
      <c r="OMQ463" s="19"/>
      <c r="OMR463" s="19"/>
      <c r="OMS463" s="19"/>
      <c r="OMT463" s="19"/>
      <c r="OMU463" s="19"/>
      <c r="OMV463" s="19"/>
      <c r="OMW463" s="19"/>
      <c r="OMX463" s="19"/>
      <c r="OMY463" s="19"/>
      <c r="OMZ463" s="19"/>
      <c r="ONA463" s="19"/>
      <c r="ONB463" s="19"/>
      <c r="ONC463" s="19"/>
      <c r="OND463" s="19"/>
      <c r="ONE463" s="19"/>
      <c r="ONF463" s="19"/>
      <c r="ONG463" s="19"/>
      <c r="ONH463" s="19"/>
      <c r="ONI463" s="19"/>
      <c r="ONJ463" s="19"/>
      <c r="ONK463" s="19"/>
      <c r="ONL463" s="19"/>
      <c r="ONM463" s="19"/>
      <c r="ONN463" s="19"/>
      <c r="ONO463" s="19"/>
      <c r="ONP463" s="19"/>
      <c r="ONQ463" s="19"/>
      <c r="ONR463" s="19"/>
      <c r="ONS463" s="19"/>
      <c r="ONT463" s="19"/>
      <c r="ONU463" s="19"/>
      <c r="ONV463" s="19"/>
      <c r="ONW463" s="19"/>
      <c r="ONX463" s="19"/>
      <c r="ONY463" s="19"/>
      <c r="ONZ463" s="19"/>
      <c r="OOA463" s="19"/>
      <c r="OOB463" s="19"/>
      <c r="OOC463" s="19"/>
      <c r="OOD463" s="19"/>
      <c r="OOE463" s="19"/>
      <c r="OOF463" s="19"/>
      <c r="OOG463" s="19"/>
      <c r="OOH463" s="19"/>
      <c r="OOI463" s="19"/>
      <c r="OOJ463" s="19"/>
      <c r="OOK463" s="19"/>
      <c r="OOL463" s="19"/>
      <c r="OOM463" s="19"/>
      <c r="OON463" s="19"/>
      <c r="OOO463" s="19"/>
      <c r="OOP463" s="19"/>
      <c r="OOQ463" s="19"/>
      <c r="OOR463" s="19"/>
      <c r="OOS463" s="19"/>
      <c r="OOT463" s="19"/>
      <c r="OOU463" s="19"/>
      <c r="OOV463" s="19"/>
      <c r="OOW463" s="19"/>
      <c r="OOX463" s="19"/>
      <c r="OOY463" s="19"/>
      <c r="OOZ463" s="19"/>
      <c r="OPA463" s="19"/>
      <c r="OPB463" s="19"/>
      <c r="OPC463" s="19"/>
      <c r="OPD463" s="19"/>
      <c r="OPE463" s="19"/>
      <c r="OPF463" s="19"/>
      <c r="OPG463" s="19"/>
      <c r="OPH463" s="19"/>
      <c r="OPI463" s="19"/>
      <c r="OPJ463" s="19"/>
      <c r="OPK463" s="19"/>
      <c r="OPL463" s="19"/>
      <c r="OPM463" s="19"/>
      <c r="OPN463" s="19"/>
      <c r="OPO463" s="19"/>
      <c r="OPP463" s="19"/>
      <c r="OPQ463" s="19"/>
      <c r="OPR463" s="19"/>
      <c r="OPS463" s="19"/>
      <c r="OPT463" s="19"/>
      <c r="OPU463" s="19"/>
      <c r="OPV463" s="19"/>
      <c r="OPW463" s="19"/>
      <c r="OPX463" s="19"/>
      <c r="OPY463" s="19"/>
      <c r="OPZ463" s="19"/>
      <c r="OQA463" s="19"/>
      <c r="OQB463" s="19"/>
      <c r="OQC463" s="19"/>
      <c r="OQD463" s="19"/>
      <c r="OQE463" s="19"/>
      <c r="OQF463" s="19"/>
      <c r="OQG463" s="19"/>
      <c r="OQH463" s="19"/>
      <c r="OQI463" s="19"/>
      <c r="OQJ463" s="19"/>
      <c r="OQK463" s="19"/>
      <c r="OQL463" s="19"/>
      <c r="OQM463" s="19"/>
      <c r="OQN463" s="19"/>
      <c r="OQO463" s="19"/>
      <c r="OQP463" s="19"/>
      <c r="OQQ463" s="19"/>
      <c r="OQR463" s="19"/>
      <c r="OQS463" s="19"/>
      <c r="OQT463" s="19"/>
      <c r="OQU463" s="19"/>
      <c r="OQV463" s="19"/>
      <c r="OQW463" s="19"/>
      <c r="OQX463" s="19"/>
      <c r="OQY463" s="19"/>
      <c r="OQZ463" s="19"/>
      <c r="ORA463" s="19"/>
      <c r="ORB463" s="19"/>
      <c r="ORC463" s="19"/>
      <c r="ORD463" s="19"/>
      <c r="ORE463" s="19"/>
      <c r="ORF463" s="19"/>
      <c r="ORG463" s="19"/>
      <c r="ORH463" s="19"/>
      <c r="ORI463" s="19"/>
      <c r="ORJ463" s="19"/>
      <c r="ORK463" s="19"/>
      <c r="ORL463" s="19"/>
      <c r="ORM463" s="19"/>
      <c r="ORN463" s="19"/>
      <c r="ORO463" s="19"/>
      <c r="ORP463" s="19"/>
      <c r="ORQ463" s="19"/>
      <c r="ORR463" s="19"/>
      <c r="ORS463" s="19"/>
      <c r="ORT463" s="19"/>
      <c r="ORU463" s="19"/>
      <c r="ORV463" s="19"/>
      <c r="ORW463" s="19"/>
      <c r="ORX463" s="19"/>
      <c r="ORY463" s="19"/>
      <c r="ORZ463" s="19"/>
      <c r="OSA463" s="19"/>
      <c r="OSB463" s="19"/>
      <c r="OSC463" s="19"/>
      <c r="OSD463" s="19"/>
      <c r="OSE463" s="19"/>
      <c r="OSF463" s="19"/>
      <c r="OSG463" s="19"/>
      <c r="OSH463" s="19"/>
      <c r="OSI463" s="19"/>
      <c r="OSJ463" s="19"/>
      <c r="OSK463" s="19"/>
      <c r="OSL463" s="19"/>
      <c r="OSM463" s="19"/>
      <c r="OSN463" s="19"/>
      <c r="OSO463" s="19"/>
      <c r="OSP463" s="19"/>
      <c r="OSQ463" s="19"/>
      <c r="OSR463" s="19"/>
      <c r="OSS463" s="19"/>
      <c r="OST463" s="19"/>
      <c r="OSU463" s="19"/>
      <c r="OSV463" s="19"/>
      <c r="OSW463" s="19"/>
      <c r="OSX463" s="19"/>
      <c r="OSY463" s="19"/>
      <c r="OSZ463" s="19"/>
      <c r="OTA463" s="19"/>
      <c r="OTB463" s="19"/>
      <c r="OTC463" s="19"/>
      <c r="OTD463" s="19"/>
      <c r="OTE463" s="19"/>
      <c r="OTF463" s="19"/>
      <c r="OTG463" s="19"/>
      <c r="OTH463" s="19"/>
      <c r="OTI463" s="19"/>
      <c r="OTJ463" s="19"/>
      <c r="OTK463" s="19"/>
      <c r="OTL463" s="19"/>
      <c r="OTM463" s="19"/>
      <c r="OTN463" s="19"/>
      <c r="OTO463" s="19"/>
      <c r="OTP463" s="19"/>
      <c r="OTQ463" s="19"/>
      <c r="OTR463" s="19"/>
      <c r="OTS463" s="19"/>
      <c r="OTT463" s="19"/>
      <c r="OTU463" s="19"/>
      <c r="OTV463" s="19"/>
      <c r="OTW463" s="19"/>
      <c r="OTX463" s="19"/>
      <c r="OTY463" s="19"/>
      <c r="OTZ463" s="19"/>
      <c r="OUA463" s="19"/>
      <c r="OUB463" s="19"/>
      <c r="OUC463" s="19"/>
      <c r="OUD463" s="19"/>
      <c r="OUE463" s="19"/>
      <c r="OUF463" s="19"/>
      <c r="OUG463" s="19"/>
      <c r="OUH463" s="19"/>
      <c r="OUI463" s="19"/>
      <c r="OUJ463" s="19"/>
      <c r="OUK463" s="19"/>
      <c r="OUL463" s="19"/>
      <c r="OUM463" s="19"/>
      <c r="OUN463" s="19"/>
      <c r="OUO463" s="19"/>
      <c r="OUP463" s="19"/>
      <c r="OUQ463" s="19"/>
      <c r="OUR463" s="19"/>
      <c r="OUS463" s="19"/>
      <c r="OUT463" s="19"/>
      <c r="OUU463" s="19"/>
      <c r="OUV463" s="19"/>
      <c r="OUW463" s="19"/>
      <c r="OUX463" s="19"/>
      <c r="OUY463" s="19"/>
      <c r="OUZ463" s="19"/>
      <c r="OVA463" s="19"/>
      <c r="OVB463" s="19"/>
      <c r="OVC463" s="19"/>
      <c r="OVD463" s="19"/>
      <c r="OVE463" s="19"/>
      <c r="OVF463" s="19"/>
      <c r="OVG463" s="19"/>
      <c r="OVH463" s="19"/>
      <c r="OVI463" s="19"/>
      <c r="OVJ463" s="19"/>
      <c r="OVK463" s="19"/>
      <c r="OVL463" s="19"/>
      <c r="OVM463" s="19"/>
      <c r="OVN463" s="19"/>
      <c r="OVO463" s="19"/>
      <c r="OVP463" s="19"/>
      <c r="OVQ463" s="19"/>
      <c r="OVR463" s="19"/>
      <c r="OVS463" s="19"/>
      <c r="OVT463" s="19"/>
      <c r="OVU463" s="19"/>
      <c r="OVV463" s="19"/>
      <c r="OVW463" s="19"/>
      <c r="OVX463" s="19"/>
      <c r="OVY463" s="19"/>
      <c r="OVZ463" s="19"/>
      <c r="OWA463" s="19"/>
      <c r="OWB463" s="19"/>
      <c r="OWC463" s="19"/>
      <c r="OWD463" s="19"/>
      <c r="OWE463" s="19"/>
      <c r="OWF463" s="19"/>
      <c r="OWG463" s="19"/>
      <c r="OWH463" s="19"/>
      <c r="OWI463" s="19"/>
      <c r="OWJ463" s="19"/>
      <c r="OWK463" s="19"/>
      <c r="OWL463" s="19"/>
      <c r="OWM463" s="19"/>
      <c r="OWN463" s="19"/>
      <c r="OWO463" s="19"/>
      <c r="OWP463" s="19"/>
      <c r="OWQ463" s="19"/>
      <c r="OWR463" s="19"/>
      <c r="OWS463" s="19"/>
      <c r="OWT463" s="19"/>
      <c r="OWU463" s="19"/>
      <c r="OWV463" s="19"/>
      <c r="OWW463" s="19"/>
      <c r="OWX463" s="19"/>
      <c r="OWY463" s="19"/>
      <c r="OWZ463" s="19"/>
      <c r="OXA463" s="19"/>
      <c r="OXB463" s="19"/>
      <c r="OXC463" s="19"/>
      <c r="OXD463" s="19"/>
      <c r="OXE463" s="19"/>
      <c r="OXF463" s="19"/>
      <c r="OXG463" s="19"/>
      <c r="OXH463" s="19"/>
      <c r="OXI463" s="19"/>
      <c r="OXJ463" s="19"/>
      <c r="OXK463" s="19"/>
      <c r="OXL463" s="19"/>
      <c r="OXM463" s="19"/>
      <c r="OXN463" s="19"/>
      <c r="OXO463" s="19"/>
      <c r="OXP463" s="19"/>
      <c r="OXQ463" s="19"/>
      <c r="OXR463" s="19"/>
      <c r="OXS463" s="19"/>
      <c r="OXT463" s="19"/>
      <c r="OXU463" s="19"/>
      <c r="OXV463" s="19"/>
      <c r="OXW463" s="19"/>
      <c r="OXX463" s="19"/>
      <c r="OXY463" s="19"/>
      <c r="OXZ463" s="19"/>
      <c r="OYA463" s="19"/>
      <c r="OYB463" s="19"/>
      <c r="OYC463" s="19"/>
      <c r="OYD463" s="19"/>
      <c r="OYE463" s="19"/>
      <c r="OYF463" s="19"/>
      <c r="OYG463" s="19"/>
      <c r="OYH463" s="19"/>
      <c r="OYI463" s="19"/>
      <c r="OYJ463" s="19"/>
      <c r="OYK463" s="19"/>
      <c r="OYL463" s="19"/>
      <c r="OYM463" s="19"/>
      <c r="OYN463" s="19"/>
      <c r="OYO463" s="19"/>
      <c r="OYP463" s="19"/>
      <c r="OYQ463" s="19"/>
      <c r="OYR463" s="19"/>
      <c r="OYS463" s="19"/>
      <c r="OYT463" s="19"/>
      <c r="OYU463" s="19"/>
      <c r="OYV463" s="19"/>
      <c r="OYW463" s="19"/>
      <c r="OYX463" s="19"/>
      <c r="OYY463" s="19"/>
      <c r="OYZ463" s="19"/>
      <c r="OZA463" s="19"/>
      <c r="OZB463" s="19"/>
      <c r="OZC463" s="19"/>
      <c r="OZD463" s="19"/>
      <c r="OZE463" s="19"/>
      <c r="OZF463" s="19"/>
      <c r="OZG463" s="19"/>
      <c r="OZH463" s="19"/>
      <c r="OZI463" s="19"/>
      <c r="OZJ463" s="19"/>
      <c r="OZK463" s="19"/>
      <c r="OZL463" s="19"/>
      <c r="OZM463" s="19"/>
      <c r="OZN463" s="19"/>
      <c r="OZO463" s="19"/>
      <c r="OZP463" s="19"/>
      <c r="OZQ463" s="19"/>
      <c r="OZR463" s="19"/>
      <c r="OZS463" s="19"/>
      <c r="OZT463" s="19"/>
      <c r="OZU463" s="19"/>
      <c r="OZV463" s="19"/>
      <c r="OZW463" s="19"/>
      <c r="OZX463" s="19"/>
      <c r="OZY463" s="19"/>
      <c r="OZZ463" s="19"/>
      <c r="PAA463" s="19"/>
      <c r="PAB463" s="19"/>
      <c r="PAC463" s="19"/>
      <c r="PAD463" s="19"/>
      <c r="PAE463" s="19"/>
      <c r="PAF463" s="19"/>
      <c r="PAG463" s="19"/>
      <c r="PAH463" s="19"/>
      <c r="PAI463" s="19"/>
      <c r="PAJ463" s="19"/>
      <c r="PAK463" s="19"/>
      <c r="PAL463" s="19"/>
      <c r="PAM463" s="19"/>
      <c r="PAN463" s="19"/>
      <c r="PAO463" s="19"/>
      <c r="PAP463" s="19"/>
      <c r="PAQ463" s="19"/>
      <c r="PAR463" s="19"/>
      <c r="PAS463" s="19"/>
      <c r="PAT463" s="19"/>
      <c r="PAU463" s="19"/>
      <c r="PAV463" s="19"/>
      <c r="PAW463" s="19"/>
      <c r="PAX463" s="19"/>
      <c r="PAY463" s="19"/>
      <c r="PAZ463" s="19"/>
      <c r="PBA463" s="19"/>
      <c r="PBB463" s="19"/>
      <c r="PBC463" s="19"/>
      <c r="PBD463" s="19"/>
      <c r="PBE463" s="19"/>
      <c r="PBF463" s="19"/>
      <c r="PBG463" s="19"/>
      <c r="PBH463" s="19"/>
      <c r="PBI463" s="19"/>
      <c r="PBJ463" s="19"/>
      <c r="PBK463" s="19"/>
      <c r="PBL463" s="19"/>
      <c r="PBM463" s="19"/>
      <c r="PBN463" s="19"/>
      <c r="PBO463" s="19"/>
      <c r="PBP463" s="19"/>
      <c r="PBQ463" s="19"/>
      <c r="PBR463" s="19"/>
      <c r="PBS463" s="19"/>
      <c r="PBT463" s="19"/>
      <c r="PBU463" s="19"/>
      <c r="PBV463" s="19"/>
      <c r="PBW463" s="19"/>
      <c r="PBX463" s="19"/>
      <c r="PBY463" s="19"/>
      <c r="PBZ463" s="19"/>
      <c r="PCA463" s="19"/>
      <c r="PCB463" s="19"/>
      <c r="PCC463" s="19"/>
      <c r="PCD463" s="19"/>
      <c r="PCE463" s="19"/>
      <c r="PCF463" s="19"/>
      <c r="PCG463" s="19"/>
      <c r="PCH463" s="19"/>
      <c r="PCI463" s="19"/>
      <c r="PCJ463" s="19"/>
      <c r="PCK463" s="19"/>
      <c r="PCL463" s="19"/>
      <c r="PCM463" s="19"/>
      <c r="PCN463" s="19"/>
      <c r="PCO463" s="19"/>
      <c r="PCP463" s="19"/>
      <c r="PCQ463" s="19"/>
      <c r="PCR463" s="19"/>
      <c r="PCS463" s="19"/>
      <c r="PCT463" s="19"/>
      <c r="PCU463" s="19"/>
      <c r="PCV463" s="19"/>
      <c r="PCW463" s="19"/>
      <c r="PCX463" s="19"/>
      <c r="PCY463" s="19"/>
      <c r="PCZ463" s="19"/>
      <c r="PDA463" s="19"/>
      <c r="PDB463" s="19"/>
      <c r="PDC463" s="19"/>
      <c r="PDD463" s="19"/>
      <c r="PDE463" s="19"/>
      <c r="PDF463" s="19"/>
      <c r="PDG463" s="19"/>
      <c r="PDH463" s="19"/>
      <c r="PDI463" s="19"/>
      <c r="PDJ463" s="19"/>
      <c r="PDK463" s="19"/>
      <c r="PDL463" s="19"/>
      <c r="PDM463" s="19"/>
      <c r="PDN463" s="19"/>
      <c r="PDO463" s="19"/>
      <c r="PDP463" s="19"/>
      <c r="PDQ463" s="19"/>
      <c r="PDR463" s="19"/>
      <c r="PDS463" s="19"/>
      <c r="PDT463" s="19"/>
      <c r="PDU463" s="19"/>
      <c r="PDV463" s="19"/>
      <c r="PDW463" s="19"/>
      <c r="PDX463" s="19"/>
      <c r="PDY463" s="19"/>
      <c r="PDZ463" s="19"/>
      <c r="PEA463" s="19"/>
      <c r="PEB463" s="19"/>
      <c r="PEC463" s="19"/>
      <c r="PED463" s="19"/>
      <c r="PEE463" s="19"/>
      <c r="PEF463" s="19"/>
      <c r="PEG463" s="19"/>
      <c r="PEH463" s="19"/>
      <c r="PEI463" s="19"/>
      <c r="PEJ463" s="19"/>
      <c r="PEK463" s="19"/>
      <c r="PEL463" s="19"/>
      <c r="PEM463" s="19"/>
      <c r="PEN463" s="19"/>
      <c r="PEO463" s="19"/>
      <c r="PEP463" s="19"/>
      <c r="PEQ463" s="19"/>
      <c r="PER463" s="19"/>
      <c r="PES463" s="19"/>
      <c r="PET463" s="19"/>
      <c r="PEU463" s="19"/>
      <c r="PEV463" s="19"/>
      <c r="PEW463" s="19"/>
      <c r="PEX463" s="19"/>
      <c r="PEY463" s="19"/>
      <c r="PEZ463" s="19"/>
      <c r="PFA463" s="19"/>
      <c r="PFB463" s="19"/>
      <c r="PFC463" s="19"/>
      <c r="PFD463" s="19"/>
      <c r="PFE463" s="19"/>
      <c r="PFF463" s="19"/>
      <c r="PFG463" s="19"/>
      <c r="PFH463" s="19"/>
      <c r="PFI463" s="19"/>
      <c r="PFJ463" s="19"/>
      <c r="PFK463" s="19"/>
      <c r="PFL463" s="19"/>
      <c r="PFM463" s="19"/>
      <c r="PFN463" s="19"/>
      <c r="PFO463" s="19"/>
      <c r="PFP463" s="19"/>
      <c r="PFQ463" s="19"/>
      <c r="PFR463" s="19"/>
      <c r="PFS463" s="19"/>
      <c r="PFT463" s="19"/>
      <c r="PFU463" s="19"/>
      <c r="PFV463" s="19"/>
      <c r="PFW463" s="19"/>
      <c r="PFX463" s="19"/>
      <c r="PFY463" s="19"/>
      <c r="PFZ463" s="19"/>
      <c r="PGA463" s="19"/>
      <c r="PGB463" s="19"/>
      <c r="PGC463" s="19"/>
      <c r="PGD463" s="19"/>
      <c r="PGE463" s="19"/>
      <c r="PGF463" s="19"/>
      <c r="PGG463" s="19"/>
      <c r="PGH463" s="19"/>
      <c r="PGI463" s="19"/>
      <c r="PGJ463" s="19"/>
      <c r="PGK463" s="19"/>
      <c r="PGL463" s="19"/>
      <c r="PGM463" s="19"/>
      <c r="PGN463" s="19"/>
      <c r="PGO463" s="19"/>
      <c r="PGP463" s="19"/>
      <c r="PGQ463" s="19"/>
      <c r="PGR463" s="19"/>
      <c r="PGS463" s="19"/>
      <c r="PGT463" s="19"/>
      <c r="PGU463" s="19"/>
      <c r="PGV463" s="19"/>
      <c r="PGW463" s="19"/>
      <c r="PGX463" s="19"/>
      <c r="PGY463" s="19"/>
      <c r="PGZ463" s="19"/>
      <c r="PHA463" s="19"/>
      <c r="PHB463" s="19"/>
      <c r="PHC463" s="19"/>
      <c r="PHD463" s="19"/>
      <c r="PHE463" s="19"/>
      <c r="PHF463" s="19"/>
      <c r="PHG463" s="19"/>
      <c r="PHH463" s="19"/>
      <c r="PHI463" s="19"/>
      <c r="PHJ463" s="19"/>
      <c r="PHK463" s="19"/>
      <c r="PHL463" s="19"/>
      <c r="PHM463" s="19"/>
      <c r="PHN463" s="19"/>
      <c r="PHO463" s="19"/>
      <c r="PHP463" s="19"/>
      <c r="PHQ463" s="19"/>
      <c r="PHR463" s="19"/>
      <c r="PHS463" s="19"/>
      <c r="PHT463" s="19"/>
      <c r="PHU463" s="19"/>
      <c r="PHV463" s="19"/>
      <c r="PHW463" s="19"/>
      <c r="PHX463" s="19"/>
      <c r="PHY463" s="19"/>
      <c r="PHZ463" s="19"/>
      <c r="PIA463" s="19"/>
      <c r="PIB463" s="19"/>
      <c r="PIC463" s="19"/>
      <c r="PID463" s="19"/>
      <c r="PIE463" s="19"/>
      <c r="PIF463" s="19"/>
      <c r="PIG463" s="19"/>
      <c r="PIH463" s="19"/>
      <c r="PII463" s="19"/>
      <c r="PIJ463" s="19"/>
      <c r="PIK463" s="19"/>
      <c r="PIL463" s="19"/>
      <c r="PIM463" s="19"/>
      <c r="PIN463" s="19"/>
      <c r="PIO463" s="19"/>
      <c r="PIP463" s="19"/>
      <c r="PIQ463" s="19"/>
      <c r="PIR463" s="19"/>
      <c r="PIS463" s="19"/>
      <c r="PIT463" s="19"/>
      <c r="PIU463" s="19"/>
      <c r="PIV463" s="19"/>
      <c r="PIW463" s="19"/>
      <c r="PIX463" s="19"/>
      <c r="PIY463" s="19"/>
      <c r="PIZ463" s="19"/>
      <c r="PJA463" s="19"/>
      <c r="PJB463" s="19"/>
      <c r="PJC463" s="19"/>
      <c r="PJD463" s="19"/>
      <c r="PJE463" s="19"/>
      <c r="PJF463" s="19"/>
      <c r="PJG463" s="19"/>
      <c r="PJH463" s="19"/>
      <c r="PJI463" s="19"/>
      <c r="PJJ463" s="19"/>
      <c r="PJK463" s="19"/>
      <c r="PJL463" s="19"/>
      <c r="PJM463" s="19"/>
      <c r="PJN463" s="19"/>
      <c r="PJO463" s="19"/>
      <c r="PJP463" s="19"/>
      <c r="PJQ463" s="19"/>
      <c r="PJR463" s="19"/>
      <c r="PJS463" s="19"/>
      <c r="PJT463" s="19"/>
      <c r="PJU463" s="19"/>
      <c r="PJV463" s="19"/>
      <c r="PJW463" s="19"/>
      <c r="PJX463" s="19"/>
      <c r="PJY463" s="19"/>
      <c r="PJZ463" s="19"/>
      <c r="PKA463" s="19"/>
      <c r="PKB463" s="19"/>
      <c r="PKC463" s="19"/>
      <c r="PKD463" s="19"/>
      <c r="PKE463" s="19"/>
      <c r="PKF463" s="19"/>
      <c r="PKG463" s="19"/>
      <c r="PKH463" s="19"/>
      <c r="PKI463" s="19"/>
      <c r="PKJ463" s="19"/>
      <c r="PKK463" s="19"/>
      <c r="PKL463" s="19"/>
      <c r="PKM463" s="19"/>
      <c r="PKN463" s="19"/>
      <c r="PKO463" s="19"/>
      <c r="PKP463" s="19"/>
      <c r="PKQ463" s="19"/>
      <c r="PKR463" s="19"/>
      <c r="PKS463" s="19"/>
      <c r="PKT463" s="19"/>
      <c r="PKU463" s="19"/>
      <c r="PKV463" s="19"/>
      <c r="PKW463" s="19"/>
      <c r="PKX463" s="19"/>
      <c r="PKY463" s="19"/>
      <c r="PKZ463" s="19"/>
      <c r="PLA463" s="19"/>
      <c r="PLB463" s="19"/>
      <c r="PLC463" s="19"/>
      <c r="PLD463" s="19"/>
      <c r="PLE463" s="19"/>
      <c r="PLF463" s="19"/>
      <c r="PLG463" s="19"/>
      <c r="PLH463" s="19"/>
      <c r="PLI463" s="19"/>
      <c r="PLJ463" s="19"/>
      <c r="PLK463" s="19"/>
      <c r="PLL463" s="19"/>
      <c r="PLM463" s="19"/>
      <c r="PLN463" s="19"/>
      <c r="PLO463" s="19"/>
      <c r="PLP463" s="19"/>
      <c r="PLQ463" s="19"/>
      <c r="PLR463" s="19"/>
      <c r="PLS463" s="19"/>
      <c r="PLT463" s="19"/>
      <c r="PLU463" s="19"/>
      <c r="PLV463" s="19"/>
      <c r="PLW463" s="19"/>
      <c r="PLX463" s="19"/>
      <c r="PLY463" s="19"/>
      <c r="PLZ463" s="19"/>
      <c r="PMA463" s="19"/>
      <c r="PMB463" s="19"/>
      <c r="PMC463" s="19"/>
      <c r="PMD463" s="19"/>
      <c r="PME463" s="19"/>
      <c r="PMF463" s="19"/>
      <c r="PMG463" s="19"/>
      <c r="PMH463" s="19"/>
      <c r="PMI463" s="19"/>
      <c r="PMJ463" s="19"/>
      <c r="PMK463" s="19"/>
      <c r="PML463" s="19"/>
      <c r="PMM463" s="19"/>
      <c r="PMN463" s="19"/>
      <c r="PMO463" s="19"/>
      <c r="PMP463" s="19"/>
      <c r="PMQ463" s="19"/>
      <c r="PMR463" s="19"/>
      <c r="PMS463" s="19"/>
      <c r="PMT463" s="19"/>
      <c r="PMU463" s="19"/>
      <c r="PMV463" s="19"/>
      <c r="PMW463" s="19"/>
      <c r="PMX463" s="19"/>
      <c r="PMY463" s="19"/>
      <c r="PMZ463" s="19"/>
      <c r="PNA463" s="19"/>
      <c r="PNB463" s="19"/>
      <c r="PNC463" s="19"/>
      <c r="PND463" s="19"/>
      <c r="PNE463" s="19"/>
      <c r="PNF463" s="19"/>
      <c r="PNG463" s="19"/>
      <c r="PNH463" s="19"/>
      <c r="PNI463" s="19"/>
      <c r="PNJ463" s="19"/>
      <c r="PNK463" s="19"/>
      <c r="PNL463" s="19"/>
      <c r="PNM463" s="19"/>
      <c r="PNN463" s="19"/>
      <c r="PNO463" s="19"/>
      <c r="PNP463" s="19"/>
      <c r="PNQ463" s="19"/>
      <c r="PNR463" s="19"/>
      <c r="PNS463" s="19"/>
      <c r="PNT463" s="19"/>
      <c r="PNU463" s="19"/>
      <c r="PNV463" s="19"/>
      <c r="PNW463" s="19"/>
      <c r="PNX463" s="19"/>
      <c r="PNY463" s="19"/>
      <c r="PNZ463" s="19"/>
      <c r="POA463" s="19"/>
      <c r="POB463" s="19"/>
      <c r="POC463" s="19"/>
      <c r="POD463" s="19"/>
      <c r="POE463" s="19"/>
      <c r="POF463" s="19"/>
      <c r="POG463" s="19"/>
      <c r="POH463" s="19"/>
      <c r="POI463" s="19"/>
      <c r="POJ463" s="19"/>
      <c r="POK463" s="19"/>
      <c r="POL463" s="19"/>
      <c r="POM463" s="19"/>
      <c r="PON463" s="19"/>
      <c r="POO463" s="19"/>
      <c r="POP463" s="19"/>
      <c r="POQ463" s="19"/>
      <c r="POR463" s="19"/>
      <c r="POS463" s="19"/>
      <c r="POT463" s="19"/>
      <c r="POU463" s="19"/>
      <c r="POV463" s="19"/>
      <c r="POW463" s="19"/>
      <c r="POX463" s="19"/>
      <c r="POY463" s="19"/>
      <c r="POZ463" s="19"/>
      <c r="PPA463" s="19"/>
      <c r="PPB463" s="19"/>
      <c r="PPC463" s="19"/>
      <c r="PPD463" s="19"/>
      <c r="PPE463" s="19"/>
      <c r="PPF463" s="19"/>
      <c r="PPG463" s="19"/>
      <c r="PPH463" s="19"/>
      <c r="PPI463" s="19"/>
      <c r="PPJ463" s="19"/>
      <c r="PPK463" s="19"/>
      <c r="PPL463" s="19"/>
      <c r="PPM463" s="19"/>
      <c r="PPN463" s="19"/>
      <c r="PPO463" s="19"/>
      <c r="PPP463" s="19"/>
      <c r="PPQ463" s="19"/>
      <c r="PPR463" s="19"/>
      <c r="PPS463" s="19"/>
      <c r="PPT463" s="19"/>
      <c r="PPU463" s="19"/>
      <c r="PPV463" s="19"/>
      <c r="PPW463" s="19"/>
      <c r="PPX463" s="19"/>
      <c r="PPY463" s="19"/>
      <c r="PPZ463" s="19"/>
      <c r="PQA463" s="19"/>
      <c r="PQB463" s="19"/>
      <c r="PQC463" s="19"/>
      <c r="PQD463" s="19"/>
      <c r="PQE463" s="19"/>
      <c r="PQF463" s="19"/>
      <c r="PQG463" s="19"/>
      <c r="PQH463" s="19"/>
      <c r="PQI463" s="19"/>
      <c r="PQJ463" s="19"/>
      <c r="PQK463" s="19"/>
      <c r="PQL463" s="19"/>
      <c r="PQM463" s="19"/>
      <c r="PQN463" s="19"/>
      <c r="PQO463" s="19"/>
      <c r="PQP463" s="19"/>
      <c r="PQQ463" s="19"/>
      <c r="PQR463" s="19"/>
      <c r="PQS463" s="19"/>
      <c r="PQT463" s="19"/>
      <c r="PQU463" s="19"/>
      <c r="PQV463" s="19"/>
      <c r="PQW463" s="19"/>
      <c r="PQX463" s="19"/>
      <c r="PQY463" s="19"/>
      <c r="PQZ463" s="19"/>
      <c r="PRA463" s="19"/>
      <c r="PRB463" s="19"/>
      <c r="PRC463" s="19"/>
      <c r="PRD463" s="19"/>
      <c r="PRE463" s="19"/>
      <c r="PRF463" s="19"/>
      <c r="PRG463" s="19"/>
      <c r="PRH463" s="19"/>
      <c r="PRI463" s="19"/>
      <c r="PRJ463" s="19"/>
      <c r="PRK463" s="19"/>
      <c r="PRL463" s="19"/>
      <c r="PRM463" s="19"/>
      <c r="PRN463" s="19"/>
      <c r="PRO463" s="19"/>
      <c r="PRP463" s="19"/>
      <c r="PRQ463" s="19"/>
      <c r="PRR463" s="19"/>
      <c r="PRS463" s="19"/>
      <c r="PRT463" s="19"/>
      <c r="PRU463" s="19"/>
      <c r="PRV463" s="19"/>
      <c r="PRW463" s="19"/>
      <c r="PRX463" s="19"/>
      <c r="PRY463" s="19"/>
      <c r="PRZ463" s="19"/>
      <c r="PSA463" s="19"/>
      <c r="PSB463" s="19"/>
      <c r="PSC463" s="19"/>
      <c r="PSD463" s="19"/>
      <c r="PSE463" s="19"/>
      <c r="PSF463" s="19"/>
      <c r="PSG463" s="19"/>
      <c r="PSH463" s="19"/>
      <c r="PSI463" s="19"/>
      <c r="PSJ463" s="19"/>
      <c r="PSK463" s="19"/>
      <c r="PSL463" s="19"/>
      <c r="PSM463" s="19"/>
      <c r="PSN463" s="19"/>
      <c r="PSO463" s="19"/>
      <c r="PSP463" s="19"/>
      <c r="PSQ463" s="19"/>
      <c r="PSR463" s="19"/>
      <c r="PSS463" s="19"/>
      <c r="PST463" s="19"/>
      <c r="PSU463" s="19"/>
      <c r="PSV463" s="19"/>
      <c r="PSW463" s="19"/>
      <c r="PSX463" s="19"/>
      <c r="PSY463" s="19"/>
      <c r="PSZ463" s="19"/>
      <c r="PTA463" s="19"/>
      <c r="PTB463" s="19"/>
      <c r="PTC463" s="19"/>
      <c r="PTD463" s="19"/>
      <c r="PTE463" s="19"/>
      <c r="PTF463" s="19"/>
      <c r="PTG463" s="19"/>
      <c r="PTH463" s="19"/>
      <c r="PTI463" s="19"/>
      <c r="PTJ463" s="19"/>
      <c r="PTK463" s="19"/>
      <c r="PTL463" s="19"/>
      <c r="PTM463" s="19"/>
      <c r="PTN463" s="19"/>
      <c r="PTO463" s="19"/>
      <c r="PTP463" s="19"/>
      <c r="PTQ463" s="19"/>
      <c r="PTR463" s="19"/>
      <c r="PTS463" s="19"/>
      <c r="PTT463" s="19"/>
      <c r="PTU463" s="19"/>
      <c r="PTV463" s="19"/>
      <c r="PTW463" s="19"/>
      <c r="PTX463" s="19"/>
      <c r="PTY463" s="19"/>
      <c r="PTZ463" s="19"/>
      <c r="PUA463" s="19"/>
      <c r="PUB463" s="19"/>
      <c r="PUC463" s="19"/>
      <c r="PUD463" s="19"/>
      <c r="PUE463" s="19"/>
      <c r="PUF463" s="19"/>
      <c r="PUG463" s="19"/>
      <c r="PUH463" s="19"/>
      <c r="PUI463" s="19"/>
      <c r="PUJ463" s="19"/>
      <c r="PUK463" s="19"/>
      <c r="PUL463" s="19"/>
      <c r="PUM463" s="19"/>
      <c r="PUN463" s="19"/>
      <c r="PUO463" s="19"/>
      <c r="PUP463" s="19"/>
      <c r="PUQ463" s="19"/>
      <c r="PUR463" s="19"/>
      <c r="PUS463" s="19"/>
      <c r="PUT463" s="19"/>
      <c r="PUU463" s="19"/>
      <c r="PUV463" s="19"/>
      <c r="PUW463" s="19"/>
      <c r="PUX463" s="19"/>
      <c r="PUY463" s="19"/>
      <c r="PUZ463" s="19"/>
      <c r="PVA463" s="19"/>
      <c r="PVB463" s="19"/>
      <c r="PVC463" s="19"/>
      <c r="PVD463" s="19"/>
      <c r="PVE463" s="19"/>
      <c r="PVF463" s="19"/>
      <c r="PVG463" s="19"/>
      <c r="PVH463" s="19"/>
      <c r="PVI463" s="19"/>
      <c r="PVJ463" s="19"/>
      <c r="PVK463" s="19"/>
      <c r="PVL463" s="19"/>
      <c r="PVM463" s="19"/>
      <c r="PVN463" s="19"/>
      <c r="PVO463" s="19"/>
      <c r="PVP463" s="19"/>
      <c r="PVQ463" s="19"/>
      <c r="PVR463" s="19"/>
      <c r="PVS463" s="19"/>
      <c r="PVT463" s="19"/>
      <c r="PVU463" s="19"/>
      <c r="PVV463" s="19"/>
      <c r="PVW463" s="19"/>
      <c r="PVX463" s="19"/>
      <c r="PVY463" s="19"/>
      <c r="PVZ463" s="19"/>
      <c r="PWA463" s="19"/>
      <c r="PWB463" s="19"/>
      <c r="PWC463" s="19"/>
      <c r="PWD463" s="19"/>
      <c r="PWE463" s="19"/>
      <c r="PWF463" s="19"/>
      <c r="PWG463" s="19"/>
      <c r="PWH463" s="19"/>
      <c r="PWI463" s="19"/>
      <c r="PWJ463" s="19"/>
      <c r="PWK463" s="19"/>
      <c r="PWL463" s="19"/>
      <c r="PWM463" s="19"/>
      <c r="PWN463" s="19"/>
      <c r="PWO463" s="19"/>
      <c r="PWP463" s="19"/>
      <c r="PWQ463" s="19"/>
      <c r="PWR463" s="19"/>
      <c r="PWS463" s="19"/>
      <c r="PWT463" s="19"/>
      <c r="PWU463" s="19"/>
      <c r="PWV463" s="19"/>
      <c r="PWW463" s="19"/>
      <c r="PWX463" s="19"/>
      <c r="PWY463" s="19"/>
      <c r="PWZ463" s="19"/>
      <c r="PXA463" s="19"/>
      <c r="PXB463" s="19"/>
      <c r="PXC463" s="19"/>
      <c r="PXD463" s="19"/>
      <c r="PXE463" s="19"/>
      <c r="PXF463" s="19"/>
      <c r="PXG463" s="19"/>
      <c r="PXH463" s="19"/>
      <c r="PXI463" s="19"/>
      <c r="PXJ463" s="19"/>
      <c r="PXK463" s="19"/>
      <c r="PXL463" s="19"/>
      <c r="PXM463" s="19"/>
      <c r="PXN463" s="19"/>
      <c r="PXO463" s="19"/>
      <c r="PXP463" s="19"/>
      <c r="PXQ463" s="19"/>
      <c r="PXR463" s="19"/>
      <c r="PXS463" s="19"/>
      <c r="PXT463" s="19"/>
      <c r="PXU463" s="19"/>
      <c r="PXV463" s="19"/>
      <c r="PXW463" s="19"/>
      <c r="PXX463" s="19"/>
      <c r="PXY463" s="19"/>
      <c r="PXZ463" s="19"/>
      <c r="PYA463" s="19"/>
      <c r="PYB463" s="19"/>
      <c r="PYC463" s="19"/>
      <c r="PYD463" s="19"/>
      <c r="PYE463" s="19"/>
      <c r="PYF463" s="19"/>
      <c r="PYG463" s="19"/>
      <c r="PYH463" s="19"/>
      <c r="PYI463" s="19"/>
      <c r="PYJ463" s="19"/>
      <c r="PYK463" s="19"/>
      <c r="PYL463" s="19"/>
      <c r="PYM463" s="19"/>
      <c r="PYN463" s="19"/>
      <c r="PYO463" s="19"/>
      <c r="PYP463" s="19"/>
      <c r="PYQ463" s="19"/>
      <c r="PYR463" s="19"/>
      <c r="PYS463" s="19"/>
      <c r="PYT463" s="19"/>
      <c r="PYU463" s="19"/>
      <c r="PYV463" s="19"/>
      <c r="PYW463" s="19"/>
      <c r="PYX463" s="19"/>
      <c r="PYY463" s="19"/>
      <c r="PYZ463" s="19"/>
      <c r="PZA463" s="19"/>
      <c r="PZB463" s="19"/>
      <c r="PZC463" s="19"/>
      <c r="PZD463" s="19"/>
      <c r="PZE463" s="19"/>
      <c r="PZF463" s="19"/>
      <c r="PZG463" s="19"/>
      <c r="PZH463" s="19"/>
      <c r="PZI463" s="19"/>
      <c r="PZJ463" s="19"/>
      <c r="PZK463" s="19"/>
      <c r="PZL463" s="19"/>
      <c r="PZM463" s="19"/>
      <c r="PZN463" s="19"/>
      <c r="PZO463" s="19"/>
      <c r="PZP463" s="19"/>
      <c r="PZQ463" s="19"/>
      <c r="PZR463" s="19"/>
      <c r="PZS463" s="19"/>
      <c r="PZT463" s="19"/>
      <c r="PZU463" s="19"/>
      <c r="PZV463" s="19"/>
      <c r="PZW463" s="19"/>
      <c r="PZX463" s="19"/>
      <c r="PZY463" s="19"/>
      <c r="PZZ463" s="19"/>
      <c r="QAA463" s="19"/>
      <c r="QAB463" s="19"/>
      <c r="QAC463" s="19"/>
      <c r="QAD463" s="19"/>
      <c r="QAE463" s="19"/>
      <c r="QAF463" s="19"/>
      <c r="QAG463" s="19"/>
      <c r="QAH463" s="19"/>
      <c r="QAI463" s="19"/>
      <c r="QAJ463" s="19"/>
      <c r="QAK463" s="19"/>
      <c r="QAL463" s="19"/>
      <c r="QAM463" s="19"/>
      <c r="QAN463" s="19"/>
      <c r="QAO463" s="19"/>
      <c r="QAP463" s="19"/>
      <c r="QAQ463" s="19"/>
      <c r="QAR463" s="19"/>
      <c r="QAS463" s="19"/>
      <c r="QAT463" s="19"/>
      <c r="QAU463" s="19"/>
      <c r="QAV463" s="19"/>
      <c r="QAW463" s="19"/>
      <c r="QAX463" s="19"/>
      <c r="QAY463" s="19"/>
      <c r="QAZ463" s="19"/>
      <c r="QBA463" s="19"/>
      <c r="QBB463" s="19"/>
      <c r="QBC463" s="19"/>
      <c r="QBD463" s="19"/>
      <c r="QBE463" s="19"/>
      <c r="QBF463" s="19"/>
      <c r="QBG463" s="19"/>
      <c r="QBH463" s="19"/>
      <c r="QBI463" s="19"/>
      <c r="QBJ463" s="19"/>
      <c r="QBK463" s="19"/>
      <c r="QBL463" s="19"/>
      <c r="QBM463" s="19"/>
      <c r="QBN463" s="19"/>
      <c r="QBO463" s="19"/>
      <c r="QBP463" s="19"/>
      <c r="QBQ463" s="19"/>
      <c r="QBR463" s="19"/>
      <c r="QBS463" s="19"/>
      <c r="QBT463" s="19"/>
      <c r="QBU463" s="19"/>
      <c r="QBV463" s="19"/>
      <c r="QBW463" s="19"/>
      <c r="QBX463" s="19"/>
      <c r="QBY463" s="19"/>
      <c r="QBZ463" s="19"/>
      <c r="QCA463" s="19"/>
      <c r="QCB463" s="19"/>
      <c r="QCC463" s="19"/>
      <c r="QCD463" s="19"/>
      <c r="QCE463" s="19"/>
      <c r="QCF463" s="19"/>
      <c r="QCG463" s="19"/>
      <c r="QCH463" s="19"/>
      <c r="QCI463" s="19"/>
      <c r="QCJ463" s="19"/>
      <c r="QCK463" s="19"/>
      <c r="QCL463" s="19"/>
      <c r="QCM463" s="19"/>
      <c r="QCN463" s="19"/>
      <c r="QCO463" s="19"/>
      <c r="QCP463" s="19"/>
      <c r="QCQ463" s="19"/>
      <c r="QCR463" s="19"/>
      <c r="QCS463" s="19"/>
      <c r="QCT463" s="19"/>
      <c r="QCU463" s="19"/>
      <c r="QCV463" s="19"/>
      <c r="QCW463" s="19"/>
      <c r="QCX463" s="19"/>
      <c r="QCY463" s="19"/>
      <c r="QCZ463" s="19"/>
      <c r="QDA463" s="19"/>
      <c r="QDB463" s="19"/>
      <c r="QDC463" s="19"/>
      <c r="QDD463" s="19"/>
      <c r="QDE463" s="19"/>
      <c r="QDF463" s="19"/>
      <c r="QDG463" s="19"/>
      <c r="QDH463" s="19"/>
      <c r="QDI463" s="19"/>
      <c r="QDJ463" s="19"/>
      <c r="QDK463" s="19"/>
      <c r="QDL463" s="19"/>
      <c r="QDM463" s="19"/>
      <c r="QDN463" s="19"/>
      <c r="QDO463" s="19"/>
      <c r="QDP463" s="19"/>
      <c r="QDQ463" s="19"/>
      <c r="QDR463" s="19"/>
      <c r="QDS463" s="19"/>
      <c r="QDT463" s="19"/>
      <c r="QDU463" s="19"/>
      <c r="QDV463" s="19"/>
      <c r="QDW463" s="19"/>
      <c r="QDX463" s="19"/>
      <c r="QDY463" s="19"/>
      <c r="QDZ463" s="19"/>
      <c r="QEA463" s="19"/>
      <c r="QEB463" s="19"/>
      <c r="QEC463" s="19"/>
      <c r="QED463" s="19"/>
      <c r="QEE463" s="19"/>
      <c r="QEF463" s="19"/>
      <c r="QEG463" s="19"/>
      <c r="QEH463" s="19"/>
      <c r="QEI463" s="19"/>
      <c r="QEJ463" s="19"/>
      <c r="QEK463" s="19"/>
      <c r="QEL463" s="19"/>
      <c r="QEM463" s="19"/>
      <c r="QEN463" s="19"/>
      <c r="QEO463" s="19"/>
      <c r="QEP463" s="19"/>
      <c r="QEQ463" s="19"/>
      <c r="QER463" s="19"/>
      <c r="QES463" s="19"/>
      <c r="QET463" s="19"/>
      <c r="QEU463" s="19"/>
      <c r="QEV463" s="19"/>
      <c r="QEW463" s="19"/>
      <c r="QEX463" s="19"/>
      <c r="QEY463" s="19"/>
      <c r="QEZ463" s="19"/>
      <c r="QFA463" s="19"/>
      <c r="QFB463" s="19"/>
      <c r="QFC463" s="19"/>
      <c r="QFD463" s="19"/>
      <c r="QFE463" s="19"/>
      <c r="QFF463" s="19"/>
      <c r="QFG463" s="19"/>
      <c r="QFH463" s="19"/>
      <c r="QFI463" s="19"/>
      <c r="QFJ463" s="19"/>
      <c r="QFK463" s="19"/>
      <c r="QFL463" s="19"/>
      <c r="QFM463" s="19"/>
      <c r="QFN463" s="19"/>
      <c r="QFO463" s="19"/>
      <c r="QFP463" s="19"/>
      <c r="QFQ463" s="19"/>
      <c r="QFR463" s="19"/>
      <c r="QFS463" s="19"/>
      <c r="QFT463" s="19"/>
      <c r="QFU463" s="19"/>
      <c r="QFV463" s="19"/>
      <c r="QFW463" s="19"/>
      <c r="QFX463" s="19"/>
      <c r="QFY463" s="19"/>
      <c r="QFZ463" s="19"/>
      <c r="QGA463" s="19"/>
      <c r="QGB463" s="19"/>
      <c r="QGC463" s="19"/>
      <c r="QGD463" s="19"/>
      <c r="QGE463" s="19"/>
      <c r="QGF463" s="19"/>
      <c r="QGG463" s="19"/>
      <c r="QGH463" s="19"/>
      <c r="QGI463" s="19"/>
      <c r="QGJ463" s="19"/>
      <c r="QGK463" s="19"/>
      <c r="QGL463" s="19"/>
      <c r="QGM463" s="19"/>
      <c r="QGN463" s="19"/>
      <c r="QGO463" s="19"/>
      <c r="QGP463" s="19"/>
      <c r="QGQ463" s="19"/>
      <c r="QGR463" s="19"/>
      <c r="QGS463" s="19"/>
      <c r="QGT463" s="19"/>
      <c r="QGU463" s="19"/>
      <c r="QGV463" s="19"/>
      <c r="QGW463" s="19"/>
      <c r="QGX463" s="19"/>
      <c r="QGY463" s="19"/>
      <c r="QGZ463" s="19"/>
      <c r="QHA463" s="19"/>
      <c r="QHB463" s="19"/>
      <c r="QHC463" s="19"/>
      <c r="QHD463" s="19"/>
      <c r="QHE463" s="19"/>
      <c r="QHF463" s="19"/>
      <c r="QHG463" s="19"/>
      <c r="QHH463" s="19"/>
      <c r="QHI463" s="19"/>
      <c r="QHJ463" s="19"/>
      <c r="QHK463" s="19"/>
      <c r="QHL463" s="19"/>
      <c r="QHM463" s="19"/>
      <c r="QHN463" s="19"/>
      <c r="QHO463" s="19"/>
      <c r="QHP463" s="19"/>
      <c r="QHQ463" s="19"/>
      <c r="QHR463" s="19"/>
      <c r="QHS463" s="19"/>
      <c r="QHT463" s="19"/>
      <c r="QHU463" s="19"/>
      <c r="QHV463" s="19"/>
      <c r="QHW463" s="19"/>
      <c r="QHX463" s="19"/>
      <c r="QHY463" s="19"/>
      <c r="QHZ463" s="19"/>
      <c r="QIA463" s="19"/>
      <c r="QIB463" s="19"/>
      <c r="QIC463" s="19"/>
      <c r="QID463" s="19"/>
      <c r="QIE463" s="19"/>
      <c r="QIF463" s="19"/>
      <c r="QIG463" s="19"/>
      <c r="QIH463" s="19"/>
      <c r="QII463" s="19"/>
      <c r="QIJ463" s="19"/>
      <c r="QIK463" s="19"/>
      <c r="QIL463" s="19"/>
      <c r="QIM463" s="19"/>
      <c r="QIN463" s="19"/>
      <c r="QIO463" s="19"/>
      <c r="QIP463" s="19"/>
      <c r="QIQ463" s="19"/>
      <c r="QIR463" s="19"/>
      <c r="QIS463" s="19"/>
      <c r="QIT463" s="19"/>
      <c r="QIU463" s="19"/>
      <c r="QIV463" s="19"/>
      <c r="QIW463" s="19"/>
      <c r="QIX463" s="19"/>
      <c r="QIY463" s="19"/>
      <c r="QIZ463" s="19"/>
      <c r="QJA463" s="19"/>
      <c r="QJB463" s="19"/>
      <c r="QJC463" s="19"/>
      <c r="QJD463" s="19"/>
      <c r="QJE463" s="19"/>
      <c r="QJF463" s="19"/>
      <c r="QJG463" s="19"/>
      <c r="QJH463" s="19"/>
      <c r="QJI463" s="19"/>
      <c r="QJJ463" s="19"/>
      <c r="QJK463" s="19"/>
      <c r="QJL463" s="19"/>
      <c r="QJM463" s="19"/>
      <c r="QJN463" s="19"/>
      <c r="QJO463" s="19"/>
      <c r="QJP463" s="19"/>
      <c r="QJQ463" s="19"/>
      <c r="QJR463" s="19"/>
      <c r="QJS463" s="19"/>
      <c r="QJT463" s="19"/>
      <c r="QJU463" s="19"/>
      <c r="QJV463" s="19"/>
      <c r="QJW463" s="19"/>
      <c r="QJX463" s="19"/>
      <c r="QJY463" s="19"/>
      <c r="QJZ463" s="19"/>
      <c r="QKA463" s="19"/>
      <c r="QKB463" s="19"/>
      <c r="QKC463" s="19"/>
      <c r="QKD463" s="19"/>
      <c r="QKE463" s="19"/>
      <c r="QKF463" s="19"/>
      <c r="QKG463" s="19"/>
      <c r="QKH463" s="19"/>
      <c r="QKI463" s="19"/>
      <c r="QKJ463" s="19"/>
      <c r="QKK463" s="19"/>
      <c r="QKL463" s="19"/>
      <c r="QKM463" s="19"/>
      <c r="QKN463" s="19"/>
      <c r="QKO463" s="19"/>
      <c r="QKP463" s="19"/>
      <c r="QKQ463" s="19"/>
      <c r="QKR463" s="19"/>
      <c r="QKS463" s="19"/>
      <c r="QKT463" s="19"/>
      <c r="QKU463" s="19"/>
      <c r="QKV463" s="19"/>
      <c r="QKW463" s="19"/>
      <c r="QKX463" s="19"/>
      <c r="QKY463" s="19"/>
      <c r="QKZ463" s="19"/>
      <c r="QLA463" s="19"/>
      <c r="QLB463" s="19"/>
      <c r="QLC463" s="19"/>
      <c r="QLD463" s="19"/>
      <c r="QLE463" s="19"/>
      <c r="QLF463" s="19"/>
      <c r="QLG463" s="19"/>
      <c r="QLH463" s="19"/>
      <c r="QLI463" s="19"/>
      <c r="QLJ463" s="19"/>
      <c r="QLK463" s="19"/>
      <c r="QLL463" s="19"/>
      <c r="QLM463" s="19"/>
      <c r="QLN463" s="19"/>
      <c r="QLO463" s="19"/>
      <c r="QLP463" s="19"/>
      <c r="QLQ463" s="19"/>
      <c r="QLR463" s="19"/>
      <c r="QLS463" s="19"/>
      <c r="QLT463" s="19"/>
      <c r="QLU463" s="19"/>
      <c r="QLV463" s="19"/>
      <c r="QLW463" s="19"/>
      <c r="QLX463" s="19"/>
      <c r="QLY463" s="19"/>
      <c r="QLZ463" s="19"/>
      <c r="QMA463" s="19"/>
      <c r="QMB463" s="19"/>
      <c r="QMC463" s="19"/>
      <c r="QMD463" s="19"/>
      <c r="QME463" s="19"/>
      <c r="QMF463" s="19"/>
      <c r="QMG463" s="19"/>
      <c r="QMH463" s="19"/>
      <c r="QMI463" s="19"/>
      <c r="QMJ463" s="19"/>
      <c r="QMK463" s="19"/>
      <c r="QML463" s="19"/>
      <c r="QMM463" s="19"/>
      <c r="QMN463" s="19"/>
      <c r="QMO463" s="19"/>
      <c r="QMP463" s="19"/>
      <c r="QMQ463" s="19"/>
      <c r="QMR463" s="19"/>
      <c r="QMS463" s="19"/>
      <c r="QMT463" s="19"/>
      <c r="QMU463" s="19"/>
      <c r="QMV463" s="19"/>
      <c r="QMW463" s="19"/>
      <c r="QMX463" s="19"/>
      <c r="QMY463" s="19"/>
      <c r="QMZ463" s="19"/>
      <c r="QNA463" s="19"/>
      <c r="QNB463" s="19"/>
      <c r="QNC463" s="19"/>
      <c r="QND463" s="19"/>
      <c r="QNE463" s="19"/>
      <c r="QNF463" s="19"/>
      <c r="QNG463" s="19"/>
      <c r="QNH463" s="19"/>
      <c r="QNI463" s="19"/>
      <c r="QNJ463" s="19"/>
      <c r="QNK463" s="19"/>
      <c r="QNL463" s="19"/>
      <c r="QNM463" s="19"/>
      <c r="QNN463" s="19"/>
      <c r="QNO463" s="19"/>
      <c r="QNP463" s="19"/>
      <c r="QNQ463" s="19"/>
      <c r="QNR463" s="19"/>
      <c r="QNS463" s="19"/>
      <c r="QNT463" s="19"/>
      <c r="QNU463" s="19"/>
      <c r="QNV463" s="19"/>
      <c r="QNW463" s="19"/>
      <c r="QNX463" s="19"/>
      <c r="QNY463" s="19"/>
      <c r="QNZ463" s="19"/>
      <c r="QOA463" s="19"/>
      <c r="QOB463" s="19"/>
      <c r="QOC463" s="19"/>
      <c r="QOD463" s="19"/>
      <c r="QOE463" s="19"/>
      <c r="QOF463" s="19"/>
      <c r="QOG463" s="19"/>
      <c r="QOH463" s="19"/>
      <c r="QOI463" s="19"/>
      <c r="QOJ463" s="19"/>
      <c r="QOK463" s="19"/>
      <c r="QOL463" s="19"/>
      <c r="QOM463" s="19"/>
      <c r="QON463" s="19"/>
      <c r="QOO463" s="19"/>
      <c r="QOP463" s="19"/>
      <c r="QOQ463" s="19"/>
      <c r="QOR463" s="19"/>
      <c r="QOS463" s="19"/>
      <c r="QOT463" s="19"/>
      <c r="QOU463" s="19"/>
      <c r="QOV463" s="19"/>
      <c r="QOW463" s="19"/>
      <c r="QOX463" s="19"/>
      <c r="QOY463" s="19"/>
      <c r="QOZ463" s="19"/>
      <c r="QPA463" s="19"/>
      <c r="QPB463" s="19"/>
      <c r="QPC463" s="19"/>
      <c r="QPD463" s="19"/>
      <c r="QPE463" s="19"/>
      <c r="QPF463" s="19"/>
      <c r="QPG463" s="19"/>
      <c r="QPH463" s="19"/>
      <c r="QPI463" s="19"/>
      <c r="QPJ463" s="19"/>
      <c r="QPK463" s="19"/>
      <c r="QPL463" s="19"/>
      <c r="QPM463" s="19"/>
      <c r="QPN463" s="19"/>
      <c r="QPO463" s="19"/>
      <c r="QPP463" s="19"/>
      <c r="QPQ463" s="19"/>
      <c r="QPR463" s="19"/>
      <c r="QPS463" s="19"/>
      <c r="QPT463" s="19"/>
      <c r="QPU463" s="19"/>
      <c r="QPV463" s="19"/>
      <c r="QPW463" s="19"/>
      <c r="QPX463" s="19"/>
      <c r="QPY463" s="19"/>
      <c r="QPZ463" s="19"/>
      <c r="QQA463" s="19"/>
      <c r="QQB463" s="19"/>
      <c r="QQC463" s="19"/>
      <c r="QQD463" s="19"/>
      <c r="QQE463" s="19"/>
      <c r="QQF463" s="19"/>
      <c r="QQG463" s="19"/>
      <c r="QQH463" s="19"/>
      <c r="QQI463" s="19"/>
      <c r="QQJ463" s="19"/>
      <c r="QQK463" s="19"/>
      <c r="QQL463" s="19"/>
      <c r="QQM463" s="19"/>
      <c r="QQN463" s="19"/>
      <c r="QQO463" s="19"/>
      <c r="QQP463" s="19"/>
      <c r="QQQ463" s="19"/>
      <c r="QQR463" s="19"/>
      <c r="QQS463" s="19"/>
      <c r="QQT463" s="19"/>
      <c r="QQU463" s="19"/>
      <c r="QQV463" s="19"/>
      <c r="QQW463" s="19"/>
      <c r="QQX463" s="19"/>
      <c r="QQY463" s="19"/>
      <c r="QQZ463" s="19"/>
      <c r="QRA463" s="19"/>
      <c r="QRB463" s="19"/>
      <c r="QRC463" s="19"/>
      <c r="QRD463" s="19"/>
      <c r="QRE463" s="19"/>
      <c r="QRF463" s="19"/>
      <c r="QRG463" s="19"/>
      <c r="QRH463" s="19"/>
      <c r="QRI463" s="19"/>
      <c r="QRJ463" s="19"/>
      <c r="QRK463" s="19"/>
      <c r="QRL463" s="19"/>
      <c r="QRM463" s="19"/>
      <c r="QRN463" s="19"/>
      <c r="QRO463" s="19"/>
      <c r="QRP463" s="19"/>
      <c r="QRQ463" s="19"/>
      <c r="QRR463" s="19"/>
      <c r="QRS463" s="19"/>
      <c r="QRT463" s="19"/>
      <c r="QRU463" s="19"/>
      <c r="QRV463" s="19"/>
      <c r="QRW463" s="19"/>
      <c r="QRX463" s="19"/>
      <c r="QRY463" s="19"/>
      <c r="QRZ463" s="19"/>
      <c r="QSA463" s="19"/>
      <c r="QSB463" s="19"/>
      <c r="QSC463" s="19"/>
      <c r="QSD463" s="19"/>
      <c r="QSE463" s="19"/>
      <c r="QSF463" s="19"/>
      <c r="QSG463" s="19"/>
      <c r="QSH463" s="19"/>
      <c r="QSI463" s="19"/>
      <c r="QSJ463" s="19"/>
      <c r="QSK463" s="19"/>
      <c r="QSL463" s="19"/>
      <c r="QSM463" s="19"/>
      <c r="QSN463" s="19"/>
      <c r="QSO463" s="19"/>
      <c r="QSP463" s="19"/>
      <c r="QSQ463" s="19"/>
      <c r="QSR463" s="19"/>
      <c r="QSS463" s="19"/>
      <c r="QST463" s="19"/>
      <c r="QSU463" s="19"/>
      <c r="QSV463" s="19"/>
      <c r="QSW463" s="19"/>
      <c r="QSX463" s="19"/>
      <c r="QSY463" s="19"/>
      <c r="QSZ463" s="19"/>
      <c r="QTA463" s="19"/>
      <c r="QTB463" s="19"/>
      <c r="QTC463" s="19"/>
      <c r="QTD463" s="19"/>
      <c r="QTE463" s="19"/>
      <c r="QTF463" s="19"/>
      <c r="QTG463" s="19"/>
      <c r="QTH463" s="19"/>
      <c r="QTI463" s="19"/>
      <c r="QTJ463" s="19"/>
      <c r="QTK463" s="19"/>
      <c r="QTL463" s="19"/>
      <c r="QTM463" s="19"/>
      <c r="QTN463" s="19"/>
      <c r="QTO463" s="19"/>
      <c r="QTP463" s="19"/>
      <c r="QTQ463" s="19"/>
      <c r="QTR463" s="19"/>
      <c r="QTS463" s="19"/>
      <c r="QTT463" s="19"/>
      <c r="QTU463" s="19"/>
      <c r="QTV463" s="19"/>
      <c r="QTW463" s="19"/>
      <c r="QTX463" s="19"/>
      <c r="QTY463" s="19"/>
      <c r="QTZ463" s="19"/>
      <c r="QUA463" s="19"/>
      <c r="QUB463" s="19"/>
      <c r="QUC463" s="19"/>
      <c r="QUD463" s="19"/>
      <c r="QUE463" s="19"/>
      <c r="QUF463" s="19"/>
      <c r="QUG463" s="19"/>
      <c r="QUH463" s="19"/>
      <c r="QUI463" s="19"/>
      <c r="QUJ463" s="19"/>
      <c r="QUK463" s="19"/>
      <c r="QUL463" s="19"/>
      <c r="QUM463" s="19"/>
      <c r="QUN463" s="19"/>
      <c r="QUO463" s="19"/>
      <c r="QUP463" s="19"/>
      <c r="QUQ463" s="19"/>
      <c r="QUR463" s="19"/>
      <c r="QUS463" s="19"/>
      <c r="QUT463" s="19"/>
      <c r="QUU463" s="19"/>
      <c r="QUV463" s="19"/>
      <c r="QUW463" s="19"/>
      <c r="QUX463" s="19"/>
      <c r="QUY463" s="19"/>
      <c r="QUZ463" s="19"/>
      <c r="QVA463" s="19"/>
      <c r="QVB463" s="19"/>
      <c r="QVC463" s="19"/>
      <c r="QVD463" s="19"/>
      <c r="QVE463" s="19"/>
      <c r="QVF463" s="19"/>
      <c r="QVG463" s="19"/>
      <c r="QVH463" s="19"/>
      <c r="QVI463" s="19"/>
      <c r="QVJ463" s="19"/>
      <c r="QVK463" s="19"/>
      <c r="QVL463" s="19"/>
      <c r="QVM463" s="19"/>
      <c r="QVN463" s="19"/>
      <c r="QVO463" s="19"/>
      <c r="QVP463" s="19"/>
      <c r="QVQ463" s="19"/>
      <c r="QVR463" s="19"/>
      <c r="QVS463" s="19"/>
      <c r="QVT463" s="19"/>
      <c r="QVU463" s="19"/>
      <c r="QVV463" s="19"/>
      <c r="QVW463" s="19"/>
      <c r="QVX463" s="19"/>
      <c r="QVY463" s="19"/>
      <c r="QVZ463" s="19"/>
      <c r="QWA463" s="19"/>
      <c r="QWB463" s="19"/>
      <c r="QWC463" s="19"/>
      <c r="QWD463" s="19"/>
      <c r="QWE463" s="19"/>
      <c r="QWF463" s="19"/>
      <c r="QWG463" s="19"/>
      <c r="QWH463" s="19"/>
      <c r="QWI463" s="19"/>
      <c r="QWJ463" s="19"/>
      <c r="QWK463" s="19"/>
      <c r="QWL463" s="19"/>
      <c r="QWM463" s="19"/>
      <c r="QWN463" s="19"/>
      <c r="QWO463" s="19"/>
      <c r="QWP463" s="19"/>
      <c r="QWQ463" s="19"/>
      <c r="QWR463" s="19"/>
      <c r="QWS463" s="19"/>
      <c r="QWT463" s="19"/>
      <c r="QWU463" s="19"/>
      <c r="QWV463" s="19"/>
      <c r="QWW463" s="19"/>
      <c r="QWX463" s="19"/>
      <c r="QWY463" s="19"/>
      <c r="QWZ463" s="19"/>
      <c r="QXA463" s="19"/>
      <c r="QXB463" s="19"/>
      <c r="QXC463" s="19"/>
      <c r="QXD463" s="19"/>
      <c r="QXE463" s="19"/>
      <c r="QXF463" s="19"/>
      <c r="QXG463" s="19"/>
      <c r="QXH463" s="19"/>
      <c r="QXI463" s="19"/>
      <c r="QXJ463" s="19"/>
      <c r="QXK463" s="19"/>
      <c r="QXL463" s="19"/>
      <c r="QXM463" s="19"/>
      <c r="QXN463" s="19"/>
      <c r="QXO463" s="19"/>
      <c r="QXP463" s="19"/>
      <c r="QXQ463" s="19"/>
      <c r="QXR463" s="19"/>
      <c r="QXS463" s="19"/>
      <c r="QXT463" s="19"/>
      <c r="QXU463" s="19"/>
      <c r="QXV463" s="19"/>
      <c r="QXW463" s="19"/>
      <c r="QXX463" s="19"/>
      <c r="QXY463" s="19"/>
      <c r="QXZ463" s="19"/>
      <c r="QYA463" s="19"/>
      <c r="QYB463" s="19"/>
      <c r="QYC463" s="19"/>
      <c r="QYD463" s="19"/>
      <c r="QYE463" s="19"/>
      <c r="QYF463" s="19"/>
      <c r="QYG463" s="19"/>
      <c r="QYH463" s="19"/>
      <c r="QYI463" s="19"/>
      <c r="QYJ463" s="19"/>
      <c r="QYK463" s="19"/>
      <c r="QYL463" s="19"/>
      <c r="QYM463" s="19"/>
      <c r="QYN463" s="19"/>
      <c r="QYO463" s="19"/>
      <c r="QYP463" s="19"/>
      <c r="QYQ463" s="19"/>
      <c r="QYR463" s="19"/>
      <c r="QYS463" s="19"/>
      <c r="QYT463" s="19"/>
      <c r="QYU463" s="19"/>
      <c r="QYV463" s="19"/>
      <c r="QYW463" s="19"/>
      <c r="QYX463" s="19"/>
      <c r="QYY463" s="19"/>
      <c r="QYZ463" s="19"/>
      <c r="QZA463" s="19"/>
      <c r="QZB463" s="19"/>
      <c r="QZC463" s="19"/>
      <c r="QZD463" s="19"/>
      <c r="QZE463" s="19"/>
      <c r="QZF463" s="19"/>
      <c r="QZG463" s="19"/>
      <c r="QZH463" s="19"/>
      <c r="QZI463" s="19"/>
      <c r="QZJ463" s="19"/>
      <c r="QZK463" s="19"/>
      <c r="QZL463" s="19"/>
      <c r="QZM463" s="19"/>
      <c r="QZN463" s="19"/>
      <c r="QZO463" s="19"/>
      <c r="QZP463" s="19"/>
      <c r="QZQ463" s="19"/>
      <c r="QZR463" s="19"/>
      <c r="QZS463" s="19"/>
      <c r="QZT463" s="19"/>
      <c r="QZU463" s="19"/>
      <c r="QZV463" s="19"/>
      <c r="QZW463" s="19"/>
      <c r="QZX463" s="19"/>
      <c r="QZY463" s="19"/>
      <c r="QZZ463" s="19"/>
      <c r="RAA463" s="19"/>
      <c r="RAB463" s="19"/>
      <c r="RAC463" s="19"/>
      <c r="RAD463" s="19"/>
      <c r="RAE463" s="19"/>
      <c r="RAF463" s="19"/>
      <c r="RAG463" s="19"/>
      <c r="RAH463" s="19"/>
      <c r="RAI463" s="19"/>
      <c r="RAJ463" s="19"/>
      <c r="RAK463" s="19"/>
      <c r="RAL463" s="19"/>
      <c r="RAM463" s="19"/>
      <c r="RAN463" s="19"/>
      <c r="RAO463" s="19"/>
      <c r="RAP463" s="19"/>
      <c r="RAQ463" s="19"/>
      <c r="RAR463" s="19"/>
      <c r="RAS463" s="19"/>
      <c r="RAT463" s="19"/>
      <c r="RAU463" s="19"/>
      <c r="RAV463" s="19"/>
      <c r="RAW463" s="19"/>
      <c r="RAX463" s="19"/>
      <c r="RAY463" s="19"/>
      <c r="RAZ463" s="19"/>
      <c r="RBA463" s="19"/>
      <c r="RBB463" s="19"/>
      <c r="RBC463" s="19"/>
      <c r="RBD463" s="19"/>
      <c r="RBE463" s="19"/>
      <c r="RBF463" s="19"/>
      <c r="RBG463" s="19"/>
      <c r="RBH463" s="19"/>
      <c r="RBI463" s="19"/>
      <c r="RBJ463" s="19"/>
      <c r="RBK463" s="19"/>
      <c r="RBL463" s="19"/>
      <c r="RBM463" s="19"/>
      <c r="RBN463" s="19"/>
      <c r="RBO463" s="19"/>
      <c r="RBP463" s="19"/>
      <c r="RBQ463" s="19"/>
      <c r="RBR463" s="19"/>
      <c r="RBS463" s="19"/>
      <c r="RBT463" s="19"/>
      <c r="RBU463" s="19"/>
      <c r="RBV463" s="19"/>
      <c r="RBW463" s="19"/>
      <c r="RBX463" s="19"/>
      <c r="RBY463" s="19"/>
      <c r="RBZ463" s="19"/>
      <c r="RCA463" s="19"/>
      <c r="RCB463" s="19"/>
      <c r="RCC463" s="19"/>
      <c r="RCD463" s="19"/>
      <c r="RCE463" s="19"/>
      <c r="RCF463" s="19"/>
      <c r="RCG463" s="19"/>
      <c r="RCH463" s="19"/>
      <c r="RCI463" s="19"/>
      <c r="RCJ463" s="19"/>
      <c r="RCK463" s="19"/>
      <c r="RCL463" s="19"/>
      <c r="RCM463" s="19"/>
      <c r="RCN463" s="19"/>
      <c r="RCO463" s="19"/>
      <c r="RCP463" s="19"/>
      <c r="RCQ463" s="19"/>
      <c r="RCR463" s="19"/>
      <c r="RCS463" s="19"/>
      <c r="RCT463" s="19"/>
      <c r="RCU463" s="19"/>
      <c r="RCV463" s="19"/>
      <c r="RCW463" s="19"/>
      <c r="RCX463" s="19"/>
      <c r="RCY463" s="19"/>
      <c r="RCZ463" s="19"/>
      <c r="RDA463" s="19"/>
      <c r="RDB463" s="19"/>
      <c r="RDC463" s="19"/>
      <c r="RDD463" s="19"/>
      <c r="RDE463" s="19"/>
      <c r="RDF463" s="19"/>
      <c r="RDG463" s="19"/>
      <c r="RDH463" s="19"/>
      <c r="RDI463" s="19"/>
      <c r="RDJ463" s="19"/>
      <c r="RDK463" s="19"/>
      <c r="RDL463" s="19"/>
      <c r="RDM463" s="19"/>
      <c r="RDN463" s="19"/>
      <c r="RDO463" s="19"/>
      <c r="RDP463" s="19"/>
      <c r="RDQ463" s="19"/>
      <c r="RDR463" s="19"/>
      <c r="RDS463" s="19"/>
      <c r="RDT463" s="19"/>
      <c r="RDU463" s="19"/>
      <c r="RDV463" s="19"/>
      <c r="RDW463" s="19"/>
      <c r="RDX463" s="19"/>
      <c r="RDY463" s="19"/>
      <c r="RDZ463" s="19"/>
      <c r="REA463" s="19"/>
      <c r="REB463" s="19"/>
      <c r="REC463" s="19"/>
      <c r="RED463" s="19"/>
      <c r="REE463" s="19"/>
      <c r="REF463" s="19"/>
      <c r="REG463" s="19"/>
      <c r="REH463" s="19"/>
      <c r="REI463" s="19"/>
      <c r="REJ463" s="19"/>
      <c r="REK463" s="19"/>
      <c r="REL463" s="19"/>
      <c r="REM463" s="19"/>
      <c r="REN463" s="19"/>
      <c r="REO463" s="19"/>
      <c r="REP463" s="19"/>
      <c r="REQ463" s="19"/>
      <c r="RER463" s="19"/>
      <c r="RES463" s="19"/>
      <c r="RET463" s="19"/>
      <c r="REU463" s="19"/>
      <c r="REV463" s="19"/>
      <c r="REW463" s="19"/>
      <c r="REX463" s="19"/>
      <c r="REY463" s="19"/>
      <c r="REZ463" s="19"/>
      <c r="RFA463" s="19"/>
      <c r="RFB463" s="19"/>
      <c r="RFC463" s="19"/>
      <c r="RFD463" s="19"/>
      <c r="RFE463" s="19"/>
      <c r="RFF463" s="19"/>
      <c r="RFG463" s="19"/>
      <c r="RFH463" s="19"/>
      <c r="RFI463" s="19"/>
      <c r="RFJ463" s="19"/>
      <c r="RFK463" s="19"/>
      <c r="RFL463" s="19"/>
      <c r="RFM463" s="19"/>
      <c r="RFN463" s="19"/>
      <c r="RFO463" s="19"/>
      <c r="RFP463" s="19"/>
      <c r="RFQ463" s="19"/>
      <c r="RFR463" s="19"/>
      <c r="RFS463" s="19"/>
      <c r="RFT463" s="19"/>
      <c r="RFU463" s="19"/>
      <c r="RFV463" s="19"/>
      <c r="RFW463" s="19"/>
      <c r="RFX463" s="19"/>
      <c r="RFY463" s="19"/>
      <c r="RFZ463" s="19"/>
      <c r="RGA463" s="19"/>
      <c r="RGB463" s="19"/>
      <c r="RGC463" s="19"/>
      <c r="RGD463" s="19"/>
      <c r="RGE463" s="19"/>
      <c r="RGF463" s="19"/>
      <c r="RGG463" s="19"/>
      <c r="RGH463" s="19"/>
      <c r="RGI463" s="19"/>
      <c r="RGJ463" s="19"/>
      <c r="RGK463" s="19"/>
      <c r="RGL463" s="19"/>
      <c r="RGM463" s="19"/>
      <c r="RGN463" s="19"/>
      <c r="RGO463" s="19"/>
      <c r="RGP463" s="19"/>
      <c r="RGQ463" s="19"/>
      <c r="RGR463" s="19"/>
      <c r="RGS463" s="19"/>
      <c r="RGT463" s="19"/>
      <c r="RGU463" s="19"/>
      <c r="RGV463" s="19"/>
      <c r="RGW463" s="19"/>
      <c r="RGX463" s="19"/>
      <c r="RGY463" s="19"/>
      <c r="RGZ463" s="19"/>
      <c r="RHA463" s="19"/>
      <c r="RHB463" s="19"/>
      <c r="RHC463" s="19"/>
      <c r="RHD463" s="19"/>
      <c r="RHE463" s="19"/>
      <c r="RHF463" s="19"/>
      <c r="RHG463" s="19"/>
      <c r="RHH463" s="19"/>
      <c r="RHI463" s="19"/>
      <c r="RHJ463" s="19"/>
      <c r="RHK463" s="19"/>
      <c r="RHL463" s="19"/>
      <c r="RHM463" s="19"/>
      <c r="RHN463" s="19"/>
      <c r="RHO463" s="19"/>
      <c r="RHP463" s="19"/>
      <c r="RHQ463" s="19"/>
      <c r="RHR463" s="19"/>
      <c r="RHS463" s="19"/>
      <c r="RHT463" s="19"/>
      <c r="RHU463" s="19"/>
      <c r="RHV463" s="19"/>
      <c r="RHW463" s="19"/>
      <c r="RHX463" s="19"/>
      <c r="RHY463" s="19"/>
      <c r="RHZ463" s="19"/>
      <c r="RIA463" s="19"/>
      <c r="RIB463" s="19"/>
      <c r="RIC463" s="19"/>
      <c r="RID463" s="19"/>
      <c r="RIE463" s="19"/>
      <c r="RIF463" s="19"/>
      <c r="RIG463" s="19"/>
      <c r="RIH463" s="19"/>
      <c r="RII463" s="19"/>
      <c r="RIJ463" s="19"/>
      <c r="RIK463" s="19"/>
      <c r="RIL463" s="19"/>
      <c r="RIM463" s="19"/>
      <c r="RIN463" s="19"/>
      <c r="RIO463" s="19"/>
      <c r="RIP463" s="19"/>
      <c r="RIQ463" s="19"/>
      <c r="RIR463" s="19"/>
      <c r="RIS463" s="19"/>
      <c r="RIT463" s="19"/>
      <c r="RIU463" s="19"/>
      <c r="RIV463" s="19"/>
      <c r="RIW463" s="19"/>
      <c r="RIX463" s="19"/>
      <c r="RIY463" s="19"/>
      <c r="RIZ463" s="19"/>
      <c r="RJA463" s="19"/>
      <c r="RJB463" s="19"/>
      <c r="RJC463" s="19"/>
      <c r="RJD463" s="19"/>
      <c r="RJE463" s="19"/>
      <c r="RJF463" s="19"/>
      <c r="RJG463" s="19"/>
      <c r="RJH463" s="19"/>
      <c r="RJI463" s="19"/>
      <c r="RJJ463" s="19"/>
      <c r="RJK463" s="19"/>
      <c r="RJL463" s="19"/>
      <c r="RJM463" s="19"/>
      <c r="RJN463" s="19"/>
      <c r="RJO463" s="19"/>
      <c r="RJP463" s="19"/>
      <c r="RJQ463" s="19"/>
      <c r="RJR463" s="19"/>
      <c r="RJS463" s="19"/>
      <c r="RJT463" s="19"/>
      <c r="RJU463" s="19"/>
      <c r="RJV463" s="19"/>
      <c r="RJW463" s="19"/>
      <c r="RJX463" s="19"/>
      <c r="RJY463" s="19"/>
      <c r="RJZ463" s="19"/>
      <c r="RKA463" s="19"/>
      <c r="RKB463" s="19"/>
      <c r="RKC463" s="19"/>
      <c r="RKD463" s="19"/>
      <c r="RKE463" s="19"/>
      <c r="RKF463" s="19"/>
      <c r="RKG463" s="19"/>
      <c r="RKH463" s="19"/>
      <c r="RKI463" s="19"/>
      <c r="RKJ463" s="19"/>
      <c r="RKK463" s="19"/>
      <c r="RKL463" s="19"/>
      <c r="RKM463" s="19"/>
      <c r="RKN463" s="19"/>
      <c r="RKO463" s="19"/>
      <c r="RKP463" s="19"/>
      <c r="RKQ463" s="19"/>
      <c r="RKR463" s="19"/>
      <c r="RKS463" s="19"/>
      <c r="RKT463" s="19"/>
      <c r="RKU463" s="19"/>
      <c r="RKV463" s="19"/>
      <c r="RKW463" s="19"/>
      <c r="RKX463" s="19"/>
      <c r="RKY463" s="19"/>
      <c r="RKZ463" s="19"/>
      <c r="RLA463" s="19"/>
      <c r="RLB463" s="19"/>
      <c r="RLC463" s="19"/>
      <c r="RLD463" s="19"/>
      <c r="RLE463" s="19"/>
      <c r="RLF463" s="19"/>
      <c r="RLG463" s="19"/>
      <c r="RLH463" s="19"/>
      <c r="RLI463" s="19"/>
      <c r="RLJ463" s="19"/>
      <c r="RLK463" s="19"/>
      <c r="RLL463" s="19"/>
      <c r="RLM463" s="19"/>
      <c r="RLN463" s="19"/>
      <c r="RLO463" s="19"/>
      <c r="RLP463" s="19"/>
      <c r="RLQ463" s="19"/>
      <c r="RLR463" s="19"/>
      <c r="RLS463" s="19"/>
      <c r="RLT463" s="19"/>
      <c r="RLU463" s="19"/>
      <c r="RLV463" s="19"/>
      <c r="RLW463" s="19"/>
      <c r="RLX463" s="19"/>
      <c r="RLY463" s="19"/>
      <c r="RLZ463" s="19"/>
      <c r="RMA463" s="19"/>
      <c r="RMB463" s="19"/>
      <c r="RMC463" s="19"/>
      <c r="RMD463" s="19"/>
      <c r="RME463" s="19"/>
      <c r="RMF463" s="19"/>
      <c r="RMG463" s="19"/>
      <c r="RMH463" s="19"/>
      <c r="RMI463" s="19"/>
      <c r="RMJ463" s="19"/>
      <c r="RMK463" s="19"/>
      <c r="RML463" s="19"/>
      <c r="RMM463" s="19"/>
      <c r="RMN463" s="19"/>
      <c r="RMO463" s="19"/>
      <c r="RMP463" s="19"/>
      <c r="RMQ463" s="19"/>
      <c r="RMR463" s="19"/>
      <c r="RMS463" s="19"/>
      <c r="RMT463" s="19"/>
      <c r="RMU463" s="19"/>
      <c r="RMV463" s="19"/>
      <c r="RMW463" s="19"/>
      <c r="RMX463" s="19"/>
      <c r="RMY463" s="19"/>
      <c r="RMZ463" s="19"/>
      <c r="RNA463" s="19"/>
      <c r="RNB463" s="19"/>
      <c r="RNC463" s="19"/>
      <c r="RND463" s="19"/>
      <c r="RNE463" s="19"/>
      <c r="RNF463" s="19"/>
      <c r="RNG463" s="19"/>
      <c r="RNH463" s="19"/>
      <c r="RNI463" s="19"/>
      <c r="RNJ463" s="19"/>
      <c r="RNK463" s="19"/>
      <c r="RNL463" s="19"/>
      <c r="RNM463" s="19"/>
      <c r="RNN463" s="19"/>
      <c r="RNO463" s="19"/>
      <c r="RNP463" s="19"/>
      <c r="RNQ463" s="19"/>
      <c r="RNR463" s="19"/>
      <c r="RNS463" s="19"/>
      <c r="RNT463" s="19"/>
      <c r="RNU463" s="19"/>
      <c r="RNV463" s="19"/>
      <c r="RNW463" s="19"/>
      <c r="RNX463" s="19"/>
      <c r="RNY463" s="19"/>
      <c r="RNZ463" s="19"/>
      <c r="ROA463" s="19"/>
      <c r="ROB463" s="19"/>
      <c r="ROC463" s="19"/>
      <c r="ROD463" s="19"/>
      <c r="ROE463" s="19"/>
      <c r="ROF463" s="19"/>
      <c r="ROG463" s="19"/>
      <c r="ROH463" s="19"/>
      <c r="ROI463" s="19"/>
      <c r="ROJ463" s="19"/>
      <c r="ROK463" s="19"/>
      <c r="ROL463" s="19"/>
      <c r="ROM463" s="19"/>
      <c r="RON463" s="19"/>
      <c r="ROO463" s="19"/>
      <c r="ROP463" s="19"/>
      <c r="ROQ463" s="19"/>
      <c r="ROR463" s="19"/>
      <c r="ROS463" s="19"/>
      <c r="ROT463" s="19"/>
      <c r="ROU463" s="19"/>
      <c r="ROV463" s="19"/>
      <c r="ROW463" s="19"/>
      <c r="ROX463" s="19"/>
      <c r="ROY463" s="19"/>
      <c r="ROZ463" s="19"/>
      <c r="RPA463" s="19"/>
      <c r="RPB463" s="19"/>
      <c r="RPC463" s="19"/>
      <c r="RPD463" s="19"/>
      <c r="RPE463" s="19"/>
      <c r="RPF463" s="19"/>
      <c r="RPG463" s="19"/>
      <c r="RPH463" s="19"/>
      <c r="RPI463" s="19"/>
      <c r="RPJ463" s="19"/>
      <c r="RPK463" s="19"/>
      <c r="RPL463" s="19"/>
      <c r="RPM463" s="19"/>
      <c r="RPN463" s="19"/>
      <c r="RPO463" s="19"/>
      <c r="RPP463" s="19"/>
      <c r="RPQ463" s="19"/>
      <c r="RPR463" s="19"/>
      <c r="RPS463" s="19"/>
      <c r="RPT463" s="19"/>
      <c r="RPU463" s="19"/>
      <c r="RPV463" s="19"/>
      <c r="RPW463" s="19"/>
      <c r="RPX463" s="19"/>
      <c r="RPY463" s="19"/>
      <c r="RPZ463" s="19"/>
      <c r="RQA463" s="19"/>
      <c r="RQB463" s="19"/>
      <c r="RQC463" s="19"/>
      <c r="RQD463" s="19"/>
      <c r="RQE463" s="19"/>
      <c r="RQF463" s="19"/>
      <c r="RQG463" s="19"/>
      <c r="RQH463" s="19"/>
      <c r="RQI463" s="19"/>
      <c r="RQJ463" s="19"/>
      <c r="RQK463" s="19"/>
      <c r="RQL463" s="19"/>
      <c r="RQM463" s="19"/>
      <c r="RQN463" s="19"/>
      <c r="RQO463" s="19"/>
      <c r="RQP463" s="19"/>
      <c r="RQQ463" s="19"/>
      <c r="RQR463" s="19"/>
      <c r="RQS463" s="19"/>
      <c r="RQT463" s="19"/>
      <c r="RQU463" s="19"/>
      <c r="RQV463" s="19"/>
      <c r="RQW463" s="19"/>
      <c r="RQX463" s="19"/>
      <c r="RQY463" s="19"/>
      <c r="RQZ463" s="19"/>
      <c r="RRA463" s="19"/>
      <c r="RRB463" s="19"/>
      <c r="RRC463" s="19"/>
      <c r="RRD463" s="19"/>
      <c r="RRE463" s="19"/>
      <c r="RRF463" s="19"/>
      <c r="RRG463" s="19"/>
      <c r="RRH463" s="19"/>
      <c r="RRI463" s="19"/>
      <c r="RRJ463" s="19"/>
      <c r="RRK463" s="19"/>
      <c r="RRL463" s="19"/>
      <c r="RRM463" s="19"/>
      <c r="RRN463" s="19"/>
      <c r="RRO463" s="19"/>
      <c r="RRP463" s="19"/>
      <c r="RRQ463" s="19"/>
      <c r="RRR463" s="19"/>
      <c r="RRS463" s="19"/>
      <c r="RRT463" s="19"/>
      <c r="RRU463" s="19"/>
      <c r="RRV463" s="19"/>
      <c r="RRW463" s="19"/>
      <c r="RRX463" s="19"/>
      <c r="RRY463" s="19"/>
      <c r="RRZ463" s="19"/>
      <c r="RSA463" s="19"/>
      <c r="RSB463" s="19"/>
      <c r="RSC463" s="19"/>
      <c r="RSD463" s="19"/>
      <c r="RSE463" s="19"/>
      <c r="RSF463" s="19"/>
      <c r="RSG463" s="19"/>
      <c r="RSH463" s="19"/>
      <c r="RSI463" s="19"/>
      <c r="RSJ463" s="19"/>
      <c r="RSK463" s="19"/>
      <c r="RSL463" s="19"/>
      <c r="RSM463" s="19"/>
      <c r="RSN463" s="19"/>
      <c r="RSO463" s="19"/>
      <c r="RSP463" s="19"/>
      <c r="RSQ463" s="19"/>
      <c r="RSR463" s="19"/>
      <c r="RSS463" s="19"/>
      <c r="RST463" s="19"/>
      <c r="RSU463" s="19"/>
      <c r="RSV463" s="19"/>
      <c r="RSW463" s="19"/>
      <c r="RSX463" s="19"/>
      <c r="RSY463" s="19"/>
      <c r="RSZ463" s="19"/>
      <c r="RTA463" s="19"/>
      <c r="RTB463" s="19"/>
      <c r="RTC463" s="19"/>
      <c r="RTD463" s="19"/>
      <c r="RTE463" s="19"/>
      <c r="RTF463" s="19"/>
      <c r="RTG463" s="19"/>
      <c r="RTH463" s="19"/>
      <c r="RTI463" s="19"/>
      <c r="RTJ463" s="19"/>
      <c r="RTK463" s="19"/>
      <c r="RTL463" s="19"/>
      <c r="RTM463" s="19"/>
      <c r="RTN463" s="19"/>
      <c r="RTO463" s="19"/>
      <c r="RTP463" s="19"/>
      <c r="RTQ463" s="19"/>
      <c r="RTR463" s="19"/>
      <c r="RTS463" s="19"/>
      <c r="RTT463" s="19"/>
      <c r="RTU463" s="19"/>
      <c r="RTV463" s="19"/>
      <c r="RTW463" s="19"/>
      <c r="RTX463" s="19"/>
      <c r="RTY463" s="19"/>
      <c r="RTZ463" s="19"/>
      <c r="RUA463" s="19"/>
      <c r="RUB463" s="19"/>
      <c r="RUC463" s="19"/>
      <c r="RUD463" s="19"/>
      <c r="RUE463" s="19"/>
      <c r="RUF463" s="19"/>
      <c r="RUG463" s="19"/>
      <c r="RUH463" s="19"/>
      <c r="RUI463" s="19"/>
      <c r="RUJ463" s="19"/>
      <c r="RUK463" s="19"/>
      <c r="RUL463" s="19"/>
      <c r="RUM463" s="19"/>
      <c r="RUN463" s="19"/>
      <c r="RUO463" s="19"/>
      <c r="RUP463" s="19"/>
      <c r="RUQ463" s="19"/>
      <c r="RUR463" s="19"/>
      <c r="RUS463" s="19"/>
      <c r="RUT463" s="19"/>
      <c r="RUU463" s="19"/>
      <c r="RUV463" s="19"/>
      <c r="RUW463" s="19"/>
      <c r="RUX463" s="19"/>
      <c r="RUY463" s="19"/>
      <c r="RUZ463" s="19"/>
      <c r="RVA463" s="19"/>
      <c r="RVB463" s="19"/>
      <c r="RVC463" s="19"/>
      <c r="RVD463" s="19"/>
      <c r="RVE463" s="19"/>
      <c r="RVF463" s="19"/>
      <c r="RVG463" s="19"/>
      <c r="RVH463" s="19"/>
      <c r="RVI463" s="19"/>
      <c r="RVJ463" s="19"/>
      <c r="RVK463" s="19"/>
      <c r="RVL463" s="19"/>
      <c r="RVM463" s="19"/>
      <c r="RVN463" s="19"/>
      <c r="RVO463" s="19"/>
      <c r="RVP463" s="19"/>
      <c r="RVQ463" s="19"/>
      <c r="RVR463" s="19"/>
      <c r="RVS463" s="19"/>
      <c r="RVT463" s="19"/>
      <c r="RVU463" s="19"/>
      <c r="RVV463" s="19"/>
      <c r="RVW463" s="19"/>
      <c r="RVX463" s="19"/>
      <c r="RVY463" s="19"/>
      <c r="RVZ463" s="19"/>
      <c r="RWA463" s="19"/>
      <c r="RWB463" s="19"/>
      <c r="RWC463" s="19"/>
      <c r="RWD463" s="19"/>
      <c r="RWE463" s="19"/>
      <c r="RWF463" s="19"/>
      <c r="RWG463" s="19"/>
      <c r="RWH463" s="19"/>
      <c r="RWI463" s="19"/>
      <c r="RWJ463" s="19"/>
      <c r="RWK463" s="19"/>
      <c r="RWL463" s="19"/>
      <c r="RWM463" s="19"/>
      <c r="RWN463" s="19"/>
      <c r="RWO463" s="19"/>
      <c r="RWP463" s="19"/>
      <c r="RWQ463" s="19"/>
      <c r="RWR463" s="19"/>
      <c r="RWS463" s="19"/>
      <c r="RWT463" s="19"/>
      <c r="RWU463" s="19"/>
      <c r="RWV463" s="19"/>
      <c r="RWW463" s="19"/>
      <c r="RWX463" s="19"/>
      <c r="RWY463" s="19"/>
      <c r="RWZ463" s="19"/>
      <c r="RXA463" s="19"/>
      <c r="RXB463" s="19"/>
      <c r="RXC463" s="19"/>
      <c r="RXD463" s="19"/>
      <c r="RXE463" s="19"/>
      <c r="RXF463" s="19"/>
      <c r="RXG463" s="19"/>
      <c r="RXH463" s="19"/>
      <c r="RXI463" s="19"/>
      <c r="RXJ463" s="19"/>
      <c r="RXK463" s="19"/>
      <c r="RXL463" s="19"/>
      <c r="RXM463" s="19"/>
      <c r="RXN463" s="19"/>
      <c r="RXO463" s="19"/>
      <c r="RXP463" s="19"/>
      <c r="RXQ463" s="19"/>
      <c r="RXR463" s="19"/>
      <c r="RXS463" s="19"/>
      <c r="RXT463" s="19"/>
      <c r="RXU463" s="19"/>
      <c r="RXV463" s="19"/>
      <c r="RXW463" s="19"/>
      <c r="RXX463" s="19"/>
      <c r="RXY463" s="19"/>
      <c r="RXZ463" s="19"/>
      <c r="RYA463" s="19"/>
      <c r="RYB463" s="19"/>
      <c r="RYC463" s="19"/>
      <c r="RYD463" s="19"/>
      <c r="RYE463" s="19"/>
      <c r="RYF463" s="19"/>
      <c r="RYG463" s="19"/>
      <c r="RYH463" s="19"/>
      <c r="RYI463" s="19"/>
      <c r="RYJ463" s="19"/>
      <c r="RYK463" s="19"/>
      <c r="RYL463" s="19"/>
      <c r="RYM463" s="19"/>
      <c r="RYN463" s="19"/>
      <c r="RYO463" s="19"/>
      <c r="RYP463" s="19"/>
      <c r="RYQ463" s="19"/>
      <c r="RYR463" s="19"/>
      <c r="RYS463" s="19"/>
      <c r="RYT463" s="19"/>
      <c r="RYU463" s="19"/>
      <c r="RYV463" s="19"/>
      <c r="RYW463" s="19"/>
      <c r="RYX463" s="19"/>
      <c r="RYY463" s="19"/>
      <c r="RYZ463" s="19"/>
      <c r="RZA463" s="19"/>
      <c r="RZB463" s="19"/>
      <c r="RZC463" s="19"/>
      <c r="RZD463" s="19"/>
      <c r="RZE463" s="19"/>
      <c r="RZF463" s="19"/>
      <c r="RZG463" s="19"/>
      <c r="RZH463" s="19"/>
      <c r="RZI463" s="19"/>
      <c r="RZJ463" s="19"/>
      <c r="RZK463" s="19"/>
      <c r="RZL463" s="19"/>
      <c r="RZM463" s="19"/>
      <c r="RZN463" s="19"/>
      <c r="RZO463" s="19"/>
      <c r="RZP463" s="19"/>
      <c r="RZQ463" s="19"/>
      <c r="RZR463" s="19"/>
      <c r="RZS463" s="19"/>
      <c r="RZT463" s="19"/>
      <c r="RZU463" s="19"/>
      <c r="RZV463" s="19"/>
      <c r="RZW463" s="19"/>
      <c r="RZX463" s="19"/>
      <c r="RZY463" s="19"/>
      <c r="RZZ463" s="19"/>
      <c r="SAA463" s="19"/>
      <c r="SAB463" s="19"/>
      <c r="SAC463" s="19"/>
      <c r="SAD463" s="19"/>
      <c r="SAE463" s="19"/>
      <c r="SAF463" s="19"/>
      <c r="SAG463" s="19"/>
      <c r="SAH463" s="19"/>
      <c r="SAI463" s="19"/>
      <c r="SAJ463" s="19"/>
      <c r="SAK463" s="19"/>
      <c r="SAL463" s="19"/>
      <c r="SAM463" s="19"/>
      <c r="SAN463" s="19"/>
      <c r="SAO463" s="19"/>
      <c r="SAP463" s="19"/>
      <c r="SAQ463" s="19"/>
      <c r="SAR463" s="19"/>
      <c r="SAS463" s="19"/>
      <c r="SAT463" s="19"/>
      <c r="SAU463" s="19"/>
      <c r="SAV463" s="19"/>
      <c r="SAW463" s="19"/>
      <c r="SAX463" s="19"/>
      <c r="SAY463" s="19"/>
      <c r="SAZ463" s="19"/>
      <c r="SBA463" s="19"/>
      <c r="SBB463" s="19"/>
      <c r="SBC463" s="19"/>
      <c r="SBD463" s="19"/>
      <c r="SBE463" s="19"/>
      <c r="SBF463" s="19"/>
      <c r="SBG463" s="19"/>
      <c r="SBH463" s="19"/>
      <c r="SBI463" s="19"/>
      <c r="SBJ463" s="19"/>
      <c r="SBK463" s="19"/>
      <c r="SBL463" s="19"/>
      <c r="SBM463" s="19"/>
      <c r="SBN463" s="19"/>
      <c r="SBO463" s="19"/>
      <c r="SBP463" s="19"/>
      <c r="SBQ463" s="19"/>
      <c r="SBR463" s="19"/>
      <c r="SBS463" s="19"/>
      <c r="SBT463" s="19"/>
      <c r="SBU463" s="19"/>
      <c r="SBV463" s="19"/>
      <c r="SBW463" s="19"/>
      <c r="SBX463" s="19"/>
      <c r="SBY463" s="19"/>
      <c r="SBZ463" s="19"/>
      <c r="SCA463" s="19"/>
      <c r="SCB463" s="19"/>
      <c r="SCC463" s="19"/>
      <c r="SCD463" s="19"/>
      <c r="SCE463" s="19"/>
      <c r="SCF463" s="19"/>
      <c r="SCG463" s="19"/>
      <c r="SCH463" s="19"/>
      <c r="SCI463" s="19"/>
      <c r="SCJ463" s="19"/>
      <c r="SCK463" s="19"/>
      <c r="SCL463" s="19"/>
      <c r="SCM463" s="19"/>
      <c r="SCN463" s="19"/>
      <c r="SCO463" s="19"/>
      <c r="SCP463" s="19"/>
      <c r="SCQ463" s="19"/>
      <c r="SCR463" s="19"/>
      <c r="SCS463" s="19"/>
      <c r="SCT463" s="19"/>
      <c r="SCU463" s="19"/>
      <c r="SCV463" s="19"/>
      <c r="SCW463" s="19"/>
      <c r="SCX463" s="19"/>
      <c r="SCY463" s="19"/>
      <c r="SCZ463" s="19"/>
      <c r="SDA463" s="19"/>
      <c r="SDB463" s="19"/>
      <c r="SDC463" s="19"/>
      <c r="SDD463" s="19"/>
      <c r="SDE463" s="19"/>
      <c r="SDF463" s="19"/>
      <c r="SDG463" s="19"/>
      <c r="SDH463" s="19"/>
      <c r="SDI463" s="19"/>
      <c r="SDJ463" s="19"/>
      <c r="SDK463" s="19"/>
      <c r="SDL463" s="19"/>
      <c r="SDM463" s="19"/>
      <c r="SDN463" s="19"/>
      <c r="SDO463" s="19"/>
      <c r="SDP463" s="19"/>
      <c r="SDQ463" s="19"/>
      <c r="SDR463" s="19"/>
      <c r="SDS463" s="19"/>
      <c r="SDT463" s="19"/>
      <c r="SDU463" s="19"/>
      <c r="SDV463" s="19"/>
      <c r="SDW463" s="19"/>
      <c r="SDX463" s="19"/>
      <c r="SDY463" s="19"/>
      <c r="SDZ463" s="19"/>
      <c r="SEA463" s="19"/>
      <c r="SEB463" s="19"/>
      <c r="SEC463" s="19"/>
      <c r="SED463" s="19"/>
      <c r="SEE463" s="19"/>
      <c r="SEF463" s="19"/>
      <c r="SEG463" s="19"/>
      <c r="SEH463" s="19"/>
      <c r="SEI463" s="19"/>
      <c r="SEJ463" s="19"/>
      <c r="SEK463" s="19"/>
      <c r="SEL463" s="19"/>
      <c r="SEM463" s="19"/>
      <c r="SEN463" s="19"/>
      <c r="SEO463" s="19"/>
      <c r="SEP463" s="19"/>
      <c r="SEQ463" s="19"/>
      <c r="SER463" s="19"/>
      <c r="SES463" s="19"/>
      <c r="SET463" s="19"/>
      <c r="SEU463" s="19"/>
      <c r="SEV463" s="19"/>
      <c r="SEW463" s="19"/>
      <c r="SEX463" s="19"/>
      <c r="SEY463" s="19"/>
      <c r="SEZ463" s="19"/>
      <c r="SFA463" s="19"/>
      <c r="SFB463" s="19"/>
      <c r="SFC463" s="19"/>
      <c r="SFD463" s="19"/>
      <c r="SFE463" s="19"/>
      <c r="SFF463" s="19"/>
      <c r="SFG463" s="19"/>
      <c r="SFH463" s="19"/>
      <c r="SFI463" s="19"/>
      <c r="SFJ463" s="19"/>
      <c r="SFK463" s="19"/>
      <c r="SFL463" s="19"/>
      <c r="SFM463" s="19"/>
      <c r="SFN463" s="19"/>
      <c r="SFO463" s="19"/>
      <c r="SFP463" s="19"/>
      <c r="SFQ463" s="19"/>
      <c r="SFR463" s="19"/>
      <c r="SFS463" s="19"/>
      <c r="SFT463" s="19"/>
      <c r="SFU463" s="19"/>
      <c r="SFV463" s="19"/>
      <c r="SFW463" s="19"/>
      <c r="SFX463" s="19"/>
      <c r="SFY463" s="19"/>
      <c r="SFZ463" s="19"/>
      <c r="SGA463" s="19"/>
      <c r="SGB463" s="19"/>
      <c r="SGC463" s="19"/>
      <c r="SGD463" s="19"/>
      <c r="SGE463" s="19"/>
      <c r="SGF463" s="19"/>
      <c r="SGG463" s="19"/>
      <c r="SGH463" s="19"/>
      <c r="SGI463" s="19"/>
      <c r="SGJ463" s="19"/>
      <c r="SGK463" s="19"/>
      <c r="SGL463" s="19"/>
      <c r="SGM463" s="19"/>
      <c r="SGN463" s="19"/>
      <c r="SGO463" s="19"/>
      <c r="SGP463" s="19"/>
      <c r="SGQ463" s="19"/>
      <c r="SGR463" s="19"/>
      <c r="SGS463" s="19"/>
      <c r="SGT463" s="19"/>
      <c r="SGU463" s="19"/>
      <c r="SGV463" s="19"/>
      <c r="SGW463" s="19"/>
      <c r="SGX463" s="19"/>
      <c r="SGY463" s="19"/>
      <c r="SGZ463" s="19"/>
      <c r="SHA463" s="19"/>
      <c r="SHB463" s="19"/>
      <c r="SHC463" s="19"/>
      <c r="SHD463" s="19"/>
      <c r="SHE463" s="19"/>
      <c r="SHF463" s="19"/>
      <c r="SHG463" s="19"/>
      <c r="SHH463" s="19"/>
      <c r="SHI463" s="19"/>
      <c r="SHJ463" s="19"/>
      <c r="SHK463" s="19"/>
      <c r="SHL463" s="19"/>
      <c r="SHM463" s="19"/>
      <c r="SHN463" s="19"/>
      <c r="SHO463" s="19"/>
      <c r="SHP463" s="19"/>
      <c r="SHQ463" s="19"/>
      <c r="SHR463" s="19"/>
      <c r="SHS463" s="19"/>
      <c r="SHT463" s="19"/>
      <c r="SHU463" s="19"/>
      <c r="SHV463" s="19"/>
      <c r="SHW463" s="19"/>
      <c r="SHX463" s="19"/>
      <c r="SHY463" s="19"/>
      <c r="SHZ463" s="19"/>
      <c r="SIA463" s="19"/>
      <c r="SIB463" s="19"/>
      <c r="SIC463" s="19"/>
      <c r="SID463" s="19"/>
      <c r="SIE463" s="19"/>
      <c r="SIF463" s="19"/>
      <c r="SIG463" s="19"/>
      <c r="SIH463" s="19"/>
      <c r="SII463" s="19"/>
      <c r="SIJ463" s="19"/>
      <c r="SIK463" s="19"/>
      <c r="SIL463" s="19"/>
      <c r="SIM463" s="19"/>
      <c r="SIN463" s="19"/>
      <c r="SIO463" s="19"/>
      <c r="SIP463" s="19"/>
      <c r="SIQ463" s="19"/>
      <c r="SIR463" s="19"/>
      <c r="SIS463" s="19"/>
      <c r="SIT463" s="19"/>
      <c r="SIU463" s="19"/>
      <c r="SIV463" s="19"/>
      <c r="SIW463" s="19"/>
      <c r="SIX463" s="19"/>
      <c r="SIY463" s="19"/>
      <c r="SIZ463" s="19"/>
      <c r="SJA463" s="19"/>
      <c r="SJB463" s="19"/>
      <c r="SJC463" s="19"/>
      <c r="SJD463" s="19"/>
      <c r="SJE463" s="19"/>
      <c r="SJF463" s="19"/>
      <c r="SJG463" s="19"/>
      <c r="SJH463" s="19"/>
      <c r="SJI463" s="19"/>
      <c r="SJJ463" s="19"/>
      <c r="SJK463" s="19"/>
      <c r="SJL463" s="19"/>
      <c r="SJM463" s="19"/>
      <c r="SJN463" s="19"/>
      <c r="SJO463" s="19"/>
      <c r="SJP463" s="19"/>
      <c r="SJQ463" s="19"/>
      <c r="SJR463" s="19"/>
      <c r="SJS463" s="19"/>
      <c r="SJT463" s="19"/>
      <c r="SJU463" s="19"/>
      <c r="SJV463" s="19"/>
      <c r="SJW463" s="19"/>
      <c r="SJX463" s="19"/>
      <c r="SJY463" s="19"/>
      <c r="SJZ463" s="19"/>
      <c r="SKA463" s="19"/>
      <c r="SKB463" s="19"/>
      <c r="SKC463" s="19"/>
      <c r="SKD463" s="19"/>
      <c r="SKE463" s="19"/>
      <c r="SKF463" s="19"/>
      <c r="SKG463" s="19"/>
      <c r="SKH463" s="19"/>
      <c r="SKI463" s="19"/>
      <c r="SKJ463" s="19"/>
      <c r="SKK463" s="19"/>
      <c r="SKL463" s="19"/>
      <c r="SKM463" s="19"/>
      <c r="SKN463" s="19"/>
      <c r="SKO463" s="19"/>
      <c r="SKP463" s="19"/>
      <c r="SKQ463" s="19"/>
      <c r="SKR463" s="19"/>
      <c r="SKS463" s="19"/>
      <c r="SKT463" s="19"/>
      <c r="SKU463" s="19"/>
      <c r="SKV463" s="19"/>
      <c r="SKW463" s="19"/>
      <c r="SKX463" s="19"/>
      <c r="SKY463" s="19"/>
      <c r="SKZ463" s="19"/>
      <c r="SLA463" s="19"/>
      <c r="SLB463" s="19"/>
      <c r="SLC463" s="19"/>
      <c r="SLD463" s="19"/>
      <c r="SLE463" s="19"/>
      <c r="SLF463" s="19"/>
      <c r="SLG463" s="19"/>
      <c r="SLH463" s="19"/>
      <c r="SLI463" s="19"/>
      <c r="SLJ463" s="19"/>
      <c r="SLK463" s="19"/>
      <c r="SLL463" s="19"/>
      <c r="SLM463" s="19"/>
      <c r="SLN463" s="19"/>
      <c r="SLO463" s="19"/>
      <c r="SLP463" s="19"/>
      <c r="SLQ463" s="19"/>
      <c r="SLR463" s="19"/>
      <c r="SLS463" s="19"/>
      <c r="SLT463" s="19"/>
      <c r="SLU463" s="19"/>
      <c r="SLV463" s="19"/>
      <c r="SLW463" s="19"/>
      <c r="SLX463" s="19"/>
      <c r="SLY463" s="19"/>
      <c r="SLZ463" s="19"/>
      <c r="SMA463" s="19"/>
      <c r="SMB463" s="19"/>
      <c r="SMC463" s="19"/>
      <c r="SMD463" s="19"/>
      <c r="SME463" s="19"/>
      <c r="SMF463" s="19"/>
      <c r="SMG463" s="19"/>
      <c r="SMH463" s="19"/>
      <c r="SMI463" s="19"/>
      <c r="SMJ463" s="19"/>
      <c r="SMK463" s="19"/>
      <c r="SML463" s="19"/>
      <c r="SMM463" s="19"/>
      <c r="SMN463" s="19"/>
      <c r="SMO463" s="19"/>
      <c r="SMP463" s="19"/>
      <c r="SMQ463" s="19"/>
      <c r="SMR463" s="19"/>
      <c r="SMS463" s="19"/>
      <c r="SMT463" s="19"/>
      <c r="SMU463" s="19"/>
      <c r="SMV463" s="19"/>
      <c r="SMW463" s="19"/>
      <c r="SMX463" s="19"/>
      <c r="SMY463" s="19"/>
      <c r="SMZ463" s="19"/>
      <c r="SNA463" s="19"/>
      <c r="SNB463" s="19"/>
      <c r="SNC463" s="19"/>
      <c r="SND463" s="19"/>
      <c r="SNE463" s="19"/>
      <c r="SNF463" s="19"/>
      <c r="SNG463" s="19"/>
      <c r="SNH463" s="19"/>
      <c r="SNI463" s="19"/>
      <c r="SNJ463" s="19"/>
      <c r="SNK463" s="19"/>
      <c r="SNL463" s="19"/>
      <c r="SNM463" s="19"/>
      <c r="SNN463" s="19"/>
      <c r="SNO463" s="19"/>
      <c r="SNP463" s="19"/>
      <c r="SNQ463" s="19"/>
      <c r="SNR463" s="19"/>
      <c r="SNS463" s="19"/>
      <c r="SNT463" s="19"/>
      <c r="SNU463" s="19"/>
      <c r="SNV463" s="19"/>
      <c r="SNW463" s="19"/>
      <c r="SNX463" s="19"/>
      <c r="SNY463" s="19"/>
      <c r="SNZ463" s="19"/>
      <c r="SOA463" s="19"/>
      <c r="SOB463" s="19"/>
      <c r="SOC463" s="19"/>
      <c r="SOD463" s="19"/>
      <c r="SOE463" s="19"/>
      <c r="SOF463" s="19"/>
      <c r="SOG463" s="19"/>
      <c r="SOH463" s="19"/>
      <c r="SOI463" s="19"/>
      <c r="SOJ463" s="19"/>
      <c r="SOK463" s="19"/>
      <c r="SOL463" s="19"/>
      <c r="SOM463" s="19"/>
      <c r="SON463" s="19"/>
      <c r="SOO463" s="19"/>
      <c r="SOP463" s="19"/>
      <c r="SOQ463" s="19"/>
      <c r="SOR463" s="19"/>
      <c r="SOS463" s="19"/>
      <c r="SOT463" s="19"/>
      <c r="SOU463" s="19"/>
      <c r="SOV463" s="19"/>
      <c r="SOW463" s="19"/>
      <c r="SOX463" s="19"/>
      <c r="SOY463" s="19"/>
      <c r="SOZ463" s="19"/>
      <c r="SPA463" s="19"/>
      <c r="SPB463" s="19"/>
      <c r="SPC463" s="19"/>
      <c r="SPD463" s="19"/>
      <c r="SPE463" s="19"/>
      <c r="SPF463" s="19"/>
      <c r="SPG463" s="19"/>
      <c r="SPH463" s="19"/>
      <c r="SPI463" s="19"/>
      <c r="SPJ463" s="19"/>
      <c r="SPK463" s="19"/>
      <c r="SPL463" s="19"/>
      <c r="SPM463" s="19"/>
      <c r="SPN463" s="19"/>
      <c r="SPO463" s="19"/>
      <c r="SPP463" s="19"/>
      <c r="SPQ463" s="19"/>
      <c r="SPR463" s="19"/>
      <c r="SPS463" s="19"/>
      <c r="SPT463" s="19"/>
      <c r="SPU463" s="19"/>
      <c r="SPV463" s="19"/>
      <c r="SPW463" s="19"/>
      <c r="SPX463" s="19"/>
      <c r="SPY463" s="19"/>
      <c r="SPZ463" s="19"/>
      <c r="SQA463" s="19"/>
      <c r="SQB463" s="19"/>
      <c r="SQC463" s="19"/>
      <c r="SQD463" s="19"/>
      <c r="SQE463" s="19"/>
      <c r="SQF463" s="19"/>
      <c r="SQG463" s="19"/>
      <c r="SQH463" s="19"/>
      <c r="SQI463" s="19"/>
      <c r="SQJ463" s="19"/>
      <c r="SQK463" s="19"/>
      <c r="SQL463" s="19"/>
      <c r="SQM463" s="19"/>
      <c r="SQN463" s="19"/>
      <c r="SQO463" s="19"/>
      <c r="SQP463" s="19"/>
      <c r="SQQ463" s="19"/>
      <c r="SQR463" s="19"/>
      <c r="SQS463" s="19"/>
      <c r="SQT463" s="19"/>
      <c r="SQU463" s="19"/>
      <c r="SQV463" s="19"/>
      <c r="SQW463" s="19"/>
      <c r="SQX463" s="19"/>
      <c r="SQY463" s="19"/>
      <c r="SQZ463" s="19"/>
      <c r="SRA463" s="19"/>
      <c r="SRB463" s="19"/>
      <c r="SRC463" s="19"/>
      <c r="SRD463" s="19"/>
      <c r="SRE463" s="19"/>
      <c r="SRF463" s="19"/>
      <c r="SRG463" s="19"/>
      <c r="SRH463" s="19"/>
      <c r="SRI463" s="19"/>
      <c r="SRJ463" s="19"/>
      <c r="SRK463" s="19"/>
      <c r="SRL463" s="19"/>
      <c r="SRM463" s="19"/>
      <c r="SRN463" s="19"/>
      <c r="SRO463" s="19"/>
      <c r="SRP463" s="19"/>
      <c r="SRQ463" s="19"/>
      <c r="SRR463" s="19"/>
      <c r="SRS463" s="19"/>
      <c r="SRT463" s="19"/>
      <c r="SRU463" s="19"/>
      <c r="SRV463" s="19"/>
      <c r="SRW463" s="19"/>
      <c r="SRX463" s="19"/>
      <c r="SRY463" s="19"/>
      <c r="SRZ463" s="19"/>
      <c r="SSA463" s="19"/>
      <c r="SSB463" s="19"/>
      <c r="SSC463" s="19"/>
      <c r="SSD463" s="19"/>
      <c r="SSE463" s="19"/>
      <c r="SSF463" s="19"/>
      <c r="SSG463" s="19"/>
      <c r="SSH463" s="19"/>
      <c r="SSI463" s="19"/>
      <c r="SSJ463" s="19"/>
      <c r="SSK463" s="19"/>
      <c r="SSL463" s="19"/>
      <c r="SSM463" s="19"/>
      <c r="SSN463" s="19"/>
      <c r="SSO463" s="19"/>
      <c r="SSP463" s="19"/>
      <c r="SSQ463" s="19"/>
      <c r="SSR463" s="19"/>
      <c r="SSS463" s="19"/>
      <c r="SST463" s="19"/>
      <c r="SSU463" s="19"/>
      <c r="SSV463" s="19"/>
      <c r="SSW463" s="19"/>
      <c r="SSX463" s="19"/>
      <c r="SSY463" s="19"/>
      <c r="SSZ463" s="19"/>
      <c r="STA463" s="19"/>
      <c r="STB463" s="19"/>
      <c r="STC463" s="19"/>
      <c r="STD463" s="19"/>
      <c r="STE463" s="19"/>
      <c r="STF463" s="19"/>
      <c r="STG463" s="19"/>
      <c r="STH463" s="19"/>
      <c r="STI463" s="19"/>
      <c r="STJ463" s="19"/>
      <c r="STK463" s="19"/>
      <c r="STL463" s="19"/>
      <c r="STM463" s="19"/>
      <c r="STN463" s="19"/>
      <c r="STO463" s="19"/>
      <c r="STP463" s="19"/>
      <c r="STQ463" s="19"/>
      <c r="STR463" s="19"/>
      <c r="STS463" s="19"/>
      <c r="STT463" s="19"/>
      <c r="STU463" s="19"/>
      <c r="STV463" s="19"/>
      <c r="STW463" s="19"/>
      <c r="STX463" s="19"/>
      <c r="STY463" s="19"/>
      <c r="STZ463" s="19"/>
      <c r="SUA463" s="19"/>
      <c r="SUB463" s="19"/>
      <c r="SUC463" s="19"/>
      <c r="SUD463" s="19"/>
      <c r="SUE463" s="19"/>
      <c r="SUF463" s="19"/>
      <c r="SUG463" s="19"/>
      <c r="SUH463" s="19"/>
      <c r="SUI463" s="19"/>
      <c r="SUJ463" s="19"/>
      <c r="SUK463" s="19"/>
      <c r="SUL463" s="19"/>
      <c r="SUM463" s="19"/>
      <c r="SUN463" s="19"/>
      <c r="SUO463" s="19"/>
      <c r="SUP463" s="19"/>
      <c r="SUQ463" s="19"/>
      <c r="SUR463" s="19"/>
      <c r="SUS463" s="19"/>
      <c r="SUT463" s="19"/>
      <c r="SUU463" s="19"/>
      <c r="SUV463" s="19"/>
      <c r="SUW463" s="19"/>
      <c r="SUX463" s="19"/>
      <c r="SUY463" s="19"/>
      <c r="SUZ463" s="19"/>
      <c r="SVA463" s="19"/>
      <c r="SVB463" s="19"/>
      <c r="SVC463" s="19"/>
      <c r="SVD463" s="19"/>
      <c r="SVE463" s="19"/>
      <c r="SVF463" s="19"/>
      <c r="SVG463" s="19"/>
      <c r="SVH463" s="19"/>
      <c r="SVI463" s="19"/>
      <c r="SVJ463" s="19"/>
      <c r="SVK463" s="19"/>
      <c r="SVL463" s="19"/>
      <c r="SVM463" s="19"/>
      <c r="SVN463" s="19"/>
      <c r="SVO463" s="19"/>
      <c r="SVP463" s="19"/>
      <c r="SVQ463" s="19"/>
      <c r="SVR463" s="19"/>
      <c r="SVS463" s="19"/>
      <c r="SVT463" s="19"/>
      <c r="SVU463" s="19"/>
      <c r="SVV463" s="19"/>
      <c r="SVW463" s="19"/>
      <c r="SVX463" s="19"/>
      <c r="SVY463" s="19"/>
      <c r="SVZ463" s="19"/>
      <c r="SWA463" s="19"/>
      <c r="SWB463" s="19"/>
      <c r="SWC463" s="19"/>
      <c r="SWD463" s="19"/>
      <c r="SWE463" s="19"/>
      <c r="SWF463" s="19"/>
      <c r="SWG463" s="19"/>
      <c r="SWH463" s="19"/>
      <c r="SWI463" s="19"/>
      <c r="SWJ463" s="19"/>
      <c r="SWK463" s="19"/>
      <c r="SWL463" s="19"/>
      <c r="SWM463" s="19"/>
      <c r="SWN463" s="19"/>
      <c r="SWO463" s="19"/>
      <c r="SWP463" s="19"/>
      <c r="SWQ463" s="19"/>
      <c r="SWR463" s="19"/>
      <c r="SWS463" s="19"/>
      <c r="SWT463" s="19"/>
      <c r="SWU463" s="19"/>
      <c r="SWV463" s="19"/>
      <c r="SWW463" s="19"/>
      <c r="SWX463" s="19"/>
      <c r="SWY463" s="19"/>
      <c r="SWZ463" s="19"/>
      <c r="SXA463" s="19"/>
      <c r="SXB463" s="19"/>
      <c r="SXC463" s="19"/>
      <c r="SXD463" s="19"/>
      <c r="SXE463" s="19"/>
      <c r="SXF463" s="19"/>
      <c r="SXG463" s="19"/>
      <c r="SXH463" s="19"/>
      <c r="SXI463" s="19"/>
      <c r="SXJ463" s="19"/>
      <c r="SXK463" s="19"/>
      <c r="SXL463" s="19"/>
      <c r="SXM463" s="19"/>
      <c r="SXN463" s="19"/>
      <c r="SXO463" s="19"/>
      <c r="SXP463" s="19"/>
      <c r="SXQ463" s="19"/>
      <c r="SXR463" s="19"/>
      <c r="SXS463" s="19"/>
      <c r="SXT463" s="19"/>
      <c r="SXU463" s="19"/>
      <c r="SXV463" s="19"/>
      <c r="SXW463" s="19"/>
      <c r="SXX463" s="19"/>
      <c r="SXY463" s="19"/>
      <c r="SXZ463" s="19"/>
      <c r="SYA463" s="19"/>
      <c r="SYB463" s="19"/>
      <c r="SYC463" s="19"/>
      <c r="SYD463" s="19"/>
      <c r="SYE463" s="19"/>
      <c r="SYF463" s="19"/>
      <c r="SYG463" s="19"/>
      <c r="SYH463" s="19"/>
      <c r="SYI463" s="19"/>
      <c r="SYJ463" s="19"/>
      <c r="SYK463" s="19"/>
      <c r="SYL463" s="19"/>
      <c r="SYM463" s="19"/>
      <c r="SYN463" s="19"/>
      <c r="SYO463" s="19"/>
      <c r="SYP463" s="19"/>
      <c r="SYQ463" s="19"/>
      <c r="SYR463" s="19"/>
      <c r="SYS463" s="19"/>
      <c r="SYT463" s="19"/>
      <c r="SYU463" s="19"/>
      <c r="SYV463" s="19"/>
      <c r="SYW463" s="19"/>
      <c r="SYX463" s="19"/>
      <c r="SYY463" s="19"/>
      <c r="SYZ463" s="19"/>
      <c r="SZA463" s="19"/>
      <c r="SZB463" s="19"/>
      <c r="SZC463" s="19"/>
      <c r="SZD463" s="19"/>
      <c r="SZE463" s="19"/>
      <c r="SZF463" s="19"/>
      <c r="SZG463" s="19"/>
      <c r="SZH463" s="19"/>
      <c r="SZI463" s="19"/>
      <c r="SZJ463" s="19"/>
      <c r="SZK463" s="19"/>
      <c r="SZL463" s="19"/>
      <c r="SZM463" s="19"/>
      <c r="SZN463" s="19"/>
      <c r="SZO463" s="19"/>
      <c r="SZP463" s="19"/>
      <c r="SZQ463" s="19"/>
      <c r="SZR463" s="19"/>
      <c r="SZS463" s="19"/>
      <c r="SZT463" s="19"/>
      <c r="SZU463" s="19"/>
      <c r="SZV463" s="19"/>
      <c r="SZW463" s="19"/>
      <c r="SZX463" s="19"/>
      <c r="SZY463" s="19"/>
      <c r="SZZ463" s="19"/>
      <c r="TAA463" s="19"/>
      <c r="TAB463" s="19"/>
      <c r="TAC463" s="19"/>
      <c r="TAD463" s="19"/>
      <c r="TAE463" s="19"/>
      <c r="TAF463" s="19"/>
      <c r="TAG463" s="19"/>
      <c r="TAH463" s="19"/>
      <c r="TAI463" s="19"/>
      <c r="TAJ463" s="19"/>
      <c r="TAK463" s="19"/>
      <c r="TAL463" s="19"/>
      <c r="TAM463" s="19"/>
      <c r="TAN463" s="19"/>
      <c r="TAO463" s="19"/>
      <c r="TAP463" s="19"/>
      <c r="TAQ463" s="19"/>
      <c r="TAR463" s="19"/>
      <c r="TAS463" s="19"/>
      <c r="TAT463" s="19"/>
      <c r="TAU463" s="19"/>
      <c r="TAV463" s="19"/>
      <c r="TAW463" s="19"/>
      <c r="TAX463" s="19"/>
      <c r="TAY463" s="19"/>
      <c r="TAZ463" s="19"/>
      <c r="TBA463" s="19"/>
      <c r="TBB463" s="19"/>
      <c r="TBC463" s="19"/>
      <c r="TBD463" s="19"/>
      <c r="TBE463" s="19"/>
      <c r="TBF463" s="19"/>
      <c r="TBG463" s="19"/>
      <c r="TBH463" s="19"/>
      <c r="TBI463" s="19"/>
      <c r="TBJ463" s="19"/>
      <c r="TBK463" s="19"/>
      <c r="TBL463" s="19"/>
      <c r="TBM463" s="19"/>
      <c r="TBN463" s="19"/>
      <c r="TBO463" s="19"/>
      <c r="TBP463" s="19"/>
      <c r="TBQ463" s="19"/>
      <c r="TBR463" s="19"/>
      <c r="TBS463" s="19"/>
      <c r="TBT463" s="19"/>
      <c r="TBU463" s="19"/>
      <c r="TBV463" s="19"/>
      <c r="TBW463" s="19"/>
      <c r="TBX463" s="19"/>
      <c r="TBY463" s="19"/>
      <c r="TBZ463" s="19"/>
      <c r="TCA463" s="19"/>
      <c r="TCB463" s="19"/>
      <c r="TCC463" s="19"/>
      <c r="TCD463" s="19"/>
      <c r="TCE463" s="19"/>
      <c r="TCF463" s="19"/>
      <c r="TCG463" s="19"/>
      <c r="TCH463" s="19"/>
      <c r="TCI463" s="19"/>
      <c r="TCJ463" s="19"/>
      <c r="TCK463" s="19"/>
      <c r="TCL463" s="19"/>
      <c r="TCM463" s="19"/>
      <c r="TCN463" s="19"/>
      <c r="TCO463" s="19"/>
      <c r="TCP463" s="19"/>
      <c r="TCQ463" s="19"/>
      <c r="TCR463" s="19"/>
      <c r="TCS463" s="19"/>
      <c r="TCT463" s="19"/>
      <c r="TCU463" s="19"/>
      <c r="TCV463" s="19"/>
      <c r="TCW463" s="19"/>
      <c r="TCX463" s="19"/>
      <c r="TCY463" s="19"/>
      <c r="TCZ463" s="19"/>
      <c r="TDA463" s="19"/>
      <c r="TDB463" s="19"/>
      <c r="TDC463" s="19"/>
      <c r="TDD463" s="19"/>
      <c r="TDE463" s="19"/>
      <c r="TDF463" s="19"/>
      <c r="TDG463" s="19"/>
      <c r="TDH463" s="19"/>
      <c r="TDI463" s="19"/>
      <c r="TDJ463" s="19"/>
      <c r="TDK463" s="19"/>
      <c r="TDL463" s="19"/>
      <c r="TDM463" s="19"/>
      <c r="TDN463" s="19"/>
      <c r="TDO463" s="19"/>
      <c r="TDP463" s="19"/>
      <c r="TDQ463" s="19"/>
      <c r="TDR463" s="19"/>
      <c r="TDS463" s="19"/>
      <c r="TDT463" s="19"/>
      <c r="TDU463" s="19"/>
      <c r="TDV463" s="19"/>
      <c r="TDW463" s="19"/>
      <c r="TDX463" s="19"/>
      <c r="TDY463" s="19"/>
      <c r="TDZ463" s="19"/>
      <c r="TEA463" s="19"/>
      <c r="TEB463" s="19"/>
      <c r="TEC463" s="19"/>
      <c r="TED463" s="19"/>
      <c r="TEE463" s="19"/>
      <c r="TEF463" s="19"/>
      <c r="TEG463" s="19"/>
      <c r="TEH463" s="19"/>
      <c r="TEI463" s="19"/>
      <c r="TEJ463" s="19"/>
      <c r="TEK463" s="19"/>
      <c r="TEL463" s="19"/>
      <c r="TEM463" s="19"/>
      <c r="TEN463" s="19"/>
      <c r="TEO463" s="19"/>
      <c r="TEP463" s="19"/>
      <c r="TEQ463" s="19"/>
      <c r="TER463" s="19"/>
      <c r="TES463" s="19"/>
      <c r="TET463" s="19"/>
      <c r="TEU463" s="19"/>
      <c r="TEV463" s="19"/>
      <c r="TEW463" s="19"/>
      <c r="TEX463" s="19"/>
      <c r="TEY463" s="19"/>
      <c r="TEZ463" s="19"/>
      <c r="TFA463" s="19"/>
      <c r="TFB463" s="19"/>
      <c r="TFC463" s="19"/>
      <c r="TFD463" s="19"/>
      <c r="TFE463" s="19"/>
      <c r="TFF463" s="19"/>
      <c r="TFG463" s="19"/>
      <c r="TFH463" s="19"/>
      <c r="TFI463" s="19"/>
      <c r="TFJ463" s="19"/>
      <c r="TFK463" s="19"/>
      <c r="TFL463" s="19"/>
      <c r="TFM463" s="19"/>
      <c r="TFN463" s="19"/>
      <c r="TFO463" s="19"/>
      <c r="TFP463" s="19"/>
      <c r="TFQ463" s="19"/>
      <c r="TFR463" s="19"/>
      <c r="TFS463" s="19"/>
      <c r="TFT463" s="19"/>
      <c r="TFU463" s="19"/>
      <c r="TFV463" s="19"/>
      <c r="TFW463" s="19"/>
      <c r="TFX463" s="19"/>
      <c r="TFY463" s="19"/>
      <c r="TFZ463" s="19"/>
      <c r="TGA463" s="19"/>
      <c r="TGB463" s="19"/>
      <c r="TGC463" s="19"/>
      <c r="TGD463" s="19"/>
      <c r="TGE463" s="19"/>
      <c r="TGF463" s="19"/>
      <c r="TGG463" s="19"/>
      <c r="TGH463" s="19"/>
      <c r="TGI463" s="19"/>
      <c r="TGJ463" s="19"/>
      <c r="TGK463" s="19"/>
      <c r="TGL463" s="19"/>
      <c r="TGM463" s="19"/>
      <c r="TGN463" s="19"/>
      <c r="TGO463" s="19"/>
      <c r="TGP463" s="19"/>
      <c r="TGQ463" s="19"/>
      <c r="TGR463" s="19"/>
      <c r="TGS463" s="19"/>
      <c r="TGT463" s="19"/>
      <c r="TGU463" s="19"/>
      <c r="TGV463" s="19"/>
      <c r="TGW463" s="19"/>
      <c r="TGX463" s="19"/>
      <c r="TGY463" s="19"/>
      <c r="TGZ463" s="19"/>
      <c r="THA463" s="19"/>
      <c r="THB463" s="19"/>
      <c r="THC463" s="19"/>
      <c r="THD463" s="19"/>
      <c r="THE463" s="19"/>
      <c r="THF463" s="19"/>
      <c r="THG463" s="19"/>
      <c r="THH463" s="19"/>
      <c r="THI463" s="19"/>
      <c r="THJ463" s="19"/>
      <c r="THK463" s="19"/>
      <c r="THL463" s="19"/>
      <c r="THM463" s="19"/>
      <c r="THN463" s="19"/>
      <c r="THO463" s="19"/>
      <c r="THP463" s="19"/>
      <c r="THQ463" s="19"/>
      <c r="THR463" s="19"/>
      <c r="THS463" s="19"/>
      <c r="THT463" s="19"/>
      <c r="THU463" s="19"/>
      <c r="THV463" s="19"/>
      <c r="THW463" s="19"/>
      <c r="THX463" s="19"/>
      <c r="THY463" s="19"/>
      <c r="THZ463" s="19"/>
      <c r="TIA463" s="19"/>
      <c r="TIB463" s="19"/>
      <c r="TIC463" s="19"/>
      <c r="TID463" s="19"/>
      <c r="TIE463" s="19"/>
      <c r="TIF463" s="19"/>
      <c r="TIG463" s="19"/>
      <c r="TIH463" s="19"/>
      <c r="TII463" s="19"/>
      <c r="TIJ463" s="19"/>
      <c r="TIK463" s="19"/>
      <c r="TIL463" s="19"/>
      <c r="TIM463" s="19"/>
      <c r="TIN463" s="19"/>
      <c r="TIO463" s="19"/>
      <c r="TIP463" s="19"/>
      <c r="TIQ463" s="19"/>
      <c r="TIR463" s="19"/>
      <c r="TIS463" s="19"/>
      <c r="TIT463" s="19"/>
      <c r="TIU463" s="19"/>
      <c r="TIV463" s="19"/>
      <c r="TIW463" s="19"/>
      <c r="TIX463" s="19"/>
      <c r="TIY463" s="19"/>
      <c r="TIZ463" s="19"/>
      <c r="TJA463" s="19"/>
      <c r="TJB463" s="19"/>
      <c r="TJC463" s="19"/>
      <c r="TJD463" s="19"/>
      <c r="TJE463" s="19"/>
      <c r="TJF463" s="19"/>
      <c r="TJG463" s="19"/>
      <c r="TJH463" s="19"/>
      <c r="TJI463" s="19"/>
      <c r="TJJ463" s="19"/>
      <c r="TJK463" s="19"/>
      <c r="TJL463" s="19"/>
      <c r="TJM463" s="19"/>
      <c r="TJN463" s="19"/>
      <c r="TJO463" s="19"/>
      <c r="TJP463" s="19"/>
      <c r="TJQ463" s="19"/>
      <c r="TJR463" s="19"/>
      <c r="TJS463" s="19"/>
      <c r="TJT463" s="19"/>
      <c r="TJU463" s="19"/>
      <c r="TJV463" s="19"/>
      <c r="TJW463" s="19"/>
      <c r="TJX463" s="19"/>
      <c r="TJY463" s="19"/>
      <c r="TJZ463" s="19"/>
      <c r="TKA463" s="19"/>
      <c r="TKB463" s="19"/>
      <c r="TKC463" s="19"/>
      <c r="TKD463" s="19"/>
      <c r="TKE463" s="19"/>
      <c r="TKF463" s="19"/>
      <c r="TKG463" s="19"/>
      <c r="TKH463" s="19"/>
      <c r="TKI463" s="19"/>
      <c r="TKJ463" s="19"/>
      <c r="TKK463" s="19"/>
      <c r="TKL463" s="19"/>
      <c r="TKM463" s="19"/>
      <c r="TKN463" s="19"/>
      <c r="TKO463" s="19"/>
      <c r="TKP463" s="19"/>
      <c r="TKQ463" s="19"/>
      <c r="TKR463" s="19"/>
      <c r="TKS463" s="19"/>
      <c r="TKT463" s="19"/>
      <c r="TKU463" s="19"/>
      <c r="TKV463" s="19"/>
      <c r="TKW463" s="19"/>
      <c r="TKX463" s="19"/>
      <c r="TKY463" s="19"/>
      <c r="TKZ463" s="19"/>
      <c r="TLA463" s="19"/>
      <c r="TLB463" s="19"/>
      <c r="TLC463" s="19"/>
      <c r="TLD463" s="19"/>
      <c r="TLE463" s="19"/>
      <c r="TLF463" s="19"/>
      <c r="TLG463" s="19"/>
      <c r="TLH463" s="19"/>
      <c r="TLI463" s="19"/>
      <c r="TLJ463" s="19"/>
      <c r="TLK463" s="19"/>
      <c r="TLL463" s="19"/>
      <c r="TLM463" s="19"/>
      <c r="TLN463" s="19"/>
      <c r="TLO463" s="19"/>
      <c r="TLP463" s="19"/>
      <c r="TLQ463" s="19"/>
      <c r="TLR463" s="19"/>
      <c r="TLS463" s="19"/>
      <c r="TLT463" s="19"/>
      <c r="TLU463" s="19"/>
      <c r="TLV463" s="19"/>
      <c r="TLW463" s="19"/>
      <c r="TLX463" s="19"/>
      <c r="TLY463" s="19"/>
      <c r="TLZ463" s="19"/>
      <c r="TMA463" s="19"/>
      <c r="TMB463" s="19"/>
      <c r="TMC463" s="19"/>
      <c r="TMD463" s="19"/>
      <c r="TME463" s="19"/>
      <c r="TMF463" s="19"/>
      <c r="TMG463" s="19"/>
      <c r="TMH463" s="19"/>
      <c r="TMI463" s="19"/>
      <c r="TMJ463" s="19"/>
      <c r="TMK463" s="19"/>
      <c r="TML463" s="19"/>
      <c r="TMM463" s="19"/>
      <c r="TMN463" s="19"/>
      <c r="TMO463" s="19"/>
      <c r="TMP463" s="19"/>
      <c r="TMQ463" s="19"/>
      <c r="TMR463" s="19"/>
      <c r="TMS463" s="19"/>
      <c r="TMT463" s="19"/>
      <c r="TMU463" s="19"/>
      <c r="TMV463" s="19"/>
      <c r="TMW463" s="19"/>
      <c r="TMX463" s="19"/>
      <c r="TMY463" s="19"/>
      <c r="TMZ463" s="19"/>
      <c r="TNA463" s="19"/>
      <c r="TNB463" s="19"/>
      <c r="TNC463" s="19"/>
      <c r="TND463" s="19"/>
      <c r="TNE463" s="19"/>
      <c r="TNF463" s="19"/>
      <c r="TNG463" s="19"/>
      <c r="TNH463" s="19"/>
      <c r="TNI463" s="19"/>
      <c r="TNJ463" s="19"/>
      <c r="TNK463" s="19"/>
      <c r="TNL463" s="19"/>
      <c r="TNM463" s="19"/>
      <c r="TNN463" s="19"/>
      <c r="TNO463" s="19"/>
      <c r="TNP463" s="19"/>
      <c r="TNQ463" s="19"/>
      <c r="TNR463" s="19"/>
      <c r="TNS463" s="19"/>
      <c r="TNT463" s="19"/>
      <c r="TNU463" s="19"/>
      <c r="TNV463" s="19"/>
      <c r="TNW463" s="19"/>
      <c r="TNX463" s="19"/>
      <c r="TNY463" s="19"/>
      <c r="TNZ463" s="19"/>
      <c r="TOA463" s="19"/>
      <c r="TOB463" s="19"/>
      <c r="TOC463" s="19"/>
      <c r="TOD463" s="19"/>
      <c r="TOE463" s="19"/>
      <c r="TOF463" s="19"/>
      <c r="TOG463" s="19"/>
      <c r="TOH463" s="19"/>
      <c r="TOI463" s="19"/>
      <c r="TOJ463" s="19"/>
      <c r="TOK463" s="19"/>
      <c r="TOL463" s="19"/>
      <c r="TOM463" s="19"/>
      <c r="TON463" s="19"/>
      <c r="TOO463" s="19"/>
      <c r="TOP463" s="19"/>
      <c r="TOQ463" s="19"/>
      <c r="TOR463" s="19"/>
      <c r="TOS463" s="19"/>
      <c r="TOT463" s="19"/>
      <c r="TOU463" s="19"/>
      <c r="TOV463" s="19"/>
      <c r="TOW463" s="19"/>
      <c r="TOX463" s="19"/>
      <c r="TOY463" s="19"/>
      <c r="TOZ463" s="19"/>
      <c r="TPA463" s="19"/>
      <c r="TPB463" s="19"/>
      <c r="TPC463" s="19"/>
      <c r="TPD463" s="19"/>
      <c r="TPE463" s="19"/>
      <c r="TPF463" s="19"/>
      <c r="TPG463" s="19"/>
      <c r="TPH463" s="19"/>
      <c r="TPI463" s="19"/>
      <c r="TPJ463" s="19"/>
      <c r="TPK463" s="19"/>
      <c r="TPL463" s="19"/>
      <c r="TPM463" s="19"/>
      <c r="TPN463" s="19"/>
      <c r="TPO463" s="19"/>
      <c r="TPP463" s="19"/>
      <c r="TPQ463" s="19"/>
      <c r="TPR463" s="19"/>
      <c r="TPS463" s="19"/>
      <c r="TPT463" s="19"/>
      <c r="TPU463" s="19"/>
      <c r="TPV463" s="19"/>
      <c r="TPW463" s="19"/>
      <c r="TPX463" s="19"/>
      <c r="TPY463" s="19"/>
      <c r="TPZ463" s="19"/>
      <c r="TQA463" s="19"/>
      <c r="TQB463" s="19"/>
      <c r="TQC463" s="19"/>
      <c r="TQD463" s="19"/>
      <c r="TQE463" s="19"/>
      <c r="TQF463" s="19"/>
      <c r="TQG463" s="19"/>
      <c r="TQH463" s="19"/>
      <c r="TQI463" s="19"/>
      <c r="TQJ463" s="19"/>
      <c r="TQK463" s="19"/>
      <c r="TQL463" s="19"/>
      <c r="TQM463" s="19"/>
      <c r="TQN463" s="19"/>
      <c r="TQO463" s="19"/>
      <c r="TQP463" s="19"/>
      <c r="TQQ463" s="19"/>
      <c r="TQR463" s="19"/>
      <c r="TQS463" s="19"/>
      <c r="TQT463" s="19"/>
      <c r="TQU463" s="19"/>
      <c r="TQV463" s="19"/>
      <c r="TQW463" s="19"/>
      <c r="TQX463" s="19"/>
      <c r="TQY463" s="19"/>
      <c r="TQZ463" s="19"/>
      <c r="TRA463" s="19"/>
      <c r="TRB463" s="19"/>
      <c r="TRC463" s="19"/>
      <c r="TRD463" s="19"/>
      <c r="TRE463" s="19"/>
      <c r="TRF463" s="19"/>
      <c r="TRG463" s="19"/>
      <c r="TRH463" s="19"/>
      <c r="TRI463" s="19"/>
      <c r="TRJ463" s="19"/>
      <c r="TRK463" s="19"/>
      <c r="TRL463" s="19"/>
      <c r="TRM463" s="19"/>
      <c r="TRN463" s="19"/>
      <c r="TRO463" s="19"/>
      <c r="TRP463" s="19"/>
      <c r="TRQ463" s="19"/>
      <c r="TRR463" s="19"/>
      <c r="TRS463" s="19"/>
      <c r="TRT463" s="19"/>
      <c r="TRU463" s="19"/>
      <c r="TRV463" s="19"/>
      <c r="TRW463" s="19"/>
      <c r="TRX463" s="19"/>
      <c r="TRY463" s="19"/>
      <c r="TRZ463" s="19"/>
      <c r="TSA463" s="19"/>
      <c r="TSB463" s="19"/>
      <c r="TSC463" s="19"/>
      <c r="TSD463" s="19"/>
      <c r="TSE463" s="19"/>
      <c r="TSF463" s="19"/>
      <c r="TSG463" s="19"/>
      <c r="TSH463" s="19"/>
      <c r="TSI463" s="19"/>
      <c r="TSJ463" s="19"/>
      <c r="TSK463" s="19"/>
      <c r="TSL463" s="19"/>
      <c r="TSM463" s="19"/>
      <c r="TSN463" s="19"/>
      <c r="TSO463" s="19"/>
      <c r="TSP463" s="19"/>
      <c r="TSQ463" s="19"/>
      <c r="TSR463" s="19"/>
      <c r="TSS463" s="19"/>
      <c r="TST463" s="19"/>
      <c r="TSU463" s="19"/>
      <c r="TSV463" s="19"/>
      <c r="TSW463" s="19"/>
      <c r="TSX463" s="19"/>
      <c r="TSY463" s="19"/>
      <c r="TSZ463" s="19"/>
      <c r="TTA463" s="19"/>
      <c r="TTB463" s="19"/>
      <c r="TTC463" s="19"/>
      <c r="TTD463" s="19"/>
      <c r="TTE463" s="19"/>
      <c r="TTF463" s="19"/>
      <c r="TTG463" s="19"/>
      <c r="TTH463" s="19"/>
      <c r="TTI463" s="19"/>
      <c r="TTJ463" s="19"/>
      <c r="TTK463" s="19"/>
      <c r="TTL463" s="19"/>
      <c r="TTM463" s="19"/>
      <c r="TTN463" s="19"/>
      <c r="TTO463" s="19"/>
      <c r="TTP463" s="19"/>
      <c r="TTQ463" s="19"/>
      <c r="TTR463" s="19"/>
      <c r="TTS463" s="19"/>
      <c r="TTT463" s="19"/>
      <c r="TTU463" s="19"/>
      <c r="TTV463" s="19"/>
      <c r="TTW463" s="19"/>
      <c r="TTX463" s="19"/>
      <c r="TTY463" s="19"/>
      <c r="TTZ463" s="19"/>
      <c r="TUA463" s="19"/>
      <c r="TUB463" s="19"/>
      <c r="TUC463" s="19"/>
      <c r="TUD463" s="19"/>
      <c r="TUE463" s="19"/>
      <c r="TUF463" s="19"/>
      <c r="TUG463" s="19"/>
      <c r="TUH463" s="19"/>
      <c r="TUI463" s="19"/>
      <c r="TUJ463" s="19"/>
      <c r="TUK463" s="19"/>
      <c r="TUL463" s="19"/>
      <c r="TUM463" s="19"/>
      <c r="TUN463" s="19"/>
      <c r="TUO463" s="19"/>
      <c r="TUP463" s="19"/>
      <c r="TUQ463" s="19"/>
      <c r="TUR463" s="19"/>
      <c r="TUS463" s="19"/>
      <c r="TUT463" s="19"/>
      <c r="TUU463" s="19"/>
      <c r="TUV463" s="19"/>
      <c r="TUW463" s="19"/>
      <c r="TUX463" s="19"/>
      <c r="TUY463" s="19"/>
      <c r="TUZ463" s="19"/>
      <c r="TVA463" s="19"/>
      <c r="TVB463" s="19"/>
      <c r="TVC463" s="19"/>
      <c r="TVD463" s="19"/>
      <c r="TVE463" s="19"/>
      <c r="TVF463" s="19"/>
      <c r="TVG463" s="19"/>
      <c r="TVH463" s="19"/>
      <c r="TVI463" s="19"/>
      <c r="TVJ463" s="19"/>
      <c r="TVK463" s="19"/>
      <c r="TVL463" s="19"/>
      <c r="TVM463" s="19"/>
      <c r="TVN463" s="19"/>
      <c r="TVO463" s="19"/>
      <c r="TVP463" s="19"/>
      <c r="TVQ463" s="19"/>
      <c r="TVR463" s="19"/>
      <c r="TVS463" s="19"/>
      <c r="TVT463" s="19"/>
      <c r="TVU463" s="19"/>
      <c r="TVV463" s="19"/>
      <c r="TVW463" s="19"/>
      <c r="TVX463" s="19"/>
      <c r="TVY463" s="19"/>
      <c r="TVZ463" s="19"/>
      <c r="TWA463" s="19"/>
      <c r="TWB463" s="19"/>
      <c r="TWC463" s="19"/>
      <c r="TWD463" s="19"/>
      <c r="TWE463" s="19"/>
      <c r="TWF463" s="19"/>
      <c r="TWG463" s="19"/>
      <c r="TWH463" s="19"/>
      <c r="TWI463" s="19"/>
      <c r="TWJ463" s="19"/>
      <c r="TWK463" s="19"/>
      <c r="TWL463" s="19"/>
      <c r="TWM463" s="19"/>
      <c r="TWN463" s="19"/>
      <c r="TWO463" s="19"/>
      <c r="TWP463" s="19"/>
      <c r="TWQ463" s="19"/>
      <c r="TWR463" s="19"/>
      <c r="TWS463" s="19"/>
      <c r="TWT463" s="19"/>
      <c r="TWU463" s="19"/>
      <c r="TWV463" s="19"/>
      <c r="TWW463" s="19"/>
      <c r="TWX463" s="19"/>
      <c r="TWY463" s="19"/>
      <c r="TWZ463" s="19"/>
      <c r="TXA463" s="19"/>
      <c r="TXB463" s="19"/>
      <c r="TXC463" s="19"/>
      <c r="TXD463" s="19"/>
      <c r="TXE463" s="19"/>
      <c r="TXF463" s="19"/>
      <c r="TXG463" s="19"/>
      <c r="TXH463" s="19"/>
      <c r="TXI463" s="19"/>
      <c r="TXJ463" s="19"/>
      <c r="TXK463" s="19"/>
      <c r="TXL463" s="19"/>
      <c r="TXM463" s="19"/>
      <c r="TXN463" s="19"/>
      <c r="TXO463" s="19"/>
      <c r="TXP463" s="19"/>
      <c r="TXQ463" s="19"/>
      <c r="TXR463" s="19"/>
      <c r="TXS463" s="19"/>
      <c r="TXT463" s="19"/>
      <c r="TXU463" s="19"/>
      <c r="TXV463" s="19"/>
      <c r="TXW463" s="19"/>
      <c r="TXX463" s="19"/>
      <c r="TXY463" s="19"/>
      <c r="TXZ463" s="19"/>
      <c r="TYA463" s="19"/>
      <c r="TYB463" s="19"/>
      <c r="TYC463" s="19"/>
      <c r="TYD463" s="19"/>
      <c r="TYE463" s="19"/>
      <c r="TYF463" s="19"/>
      <c r="TYG463" s="19"/>
      <c r="TYH463" s="19"/>
      <c r="TYI463" s="19"/>
      <c r="TYJ463" s="19"/>
      <c r="TYK463" s="19"/>
      <c r="TYL463" s="19"/>
      <c r="TYM463" s="19"/>
      <c r="TYN463" s="19"/>
      <c r="TYO463" s="19"/>
      <c r="TYP463" s="19"/>
      <c r="TYQ463" s="19"/>
      <c r="TYR463" s="19"/>
      <c r="TYS463" s="19"/>
      <c r="TYT463" s="19"/>
      <c r="TYU463" s="19"/>
      <c r="TYV463" s="19"/>
      <c r="TYW463" s="19"/>
      <c r="TYX463" s="19"/>
      <c r="TYY463" s="19"/>
      <c r="TYZ463" s="19"/>
      <c r="TZA463" s="19"/>
      <c r="TZB463" s="19"/>
      <c r="TZC463" s="19"/>
      <c r="TZD463" s="19"/>
      <c r="TZE463" s="19"/>
      <c r="TZF463" s="19"/>
      <c r="TZG463" s="19"/>
      <c r="TZH463" s="19"/>
      <c r="TZI463" s="19"/>
      <c r="TZJ463" s="19"/>
      <c r="TZK463" s="19"/>
      <c r="TZL463" s="19"/>
      <c r="TZM463" s="19"/>
      <c r="TZN463" s="19"/>
      <c r="TZO463" s="19"/>
      <c r="TZP463" s="19"/>
      <c r="TZQ463" s="19"/>
      <c r="TZR463" s="19"/>
      <c r="TZS463" s="19"/>
      <c r="TZT463" s="19"/>
      <c r="TZU463" s="19"/>
      <c r="TZV463" s="19"/>
      <c r="TZW463" s="19"/>
      <c r="TZX463" s="19"/>
      <c r="TZY463" s="19"/>
      <c r="TZZ463" s="19"/>
      <c r="UAA463" s="19"/>
      <c r="UAB463" s="19"/>
      <c r="UAC463" s="19"/>
      <c r="UAD463" s="19"/>
      <c r="UAE463" s="19"/>
      <c r="UAF463" s="19"/>
      <c r="UAG463" s="19"/>
      <c r="UAH463" s="19"/>
      <c r="UAI463" s="19"/>
      <c r="UAJ463" s="19"/>
      <c r="UAK463" s="19"/>
      <c r="UAL463" s="19"/>
      <c r="UAM463" s="19"/>
      <c r="UAN463" s="19"/>
      <c r="UAO463" s="19"/>
      <c r="UAP463" s="19"/>
      <c r="UAQ463" s="19"/>
      <c r="UAR463" s="19"/>
      <c r="UAS463" s="19"/>
      <c r="UAT463" s="19"/>
      <c r="UAU463" s="19"/>
      <c r="UAV463" s="19"/>
      <c r="UAW463" s="19"/>
      <c r="UAX463" s="19"/>
      <c r="UAY463" s="19"/>
      <c r="UAZ463" s="19"/>
      <c r="UBA463" s="19"/>
      <c r="UBB463" s="19"/>
      <c r="UBC463" s="19"/>
      <c r="UBD463" s="19"/>
      <c r="UBE463" s="19"/>
      <c r="UBF463" s="19"/>
      <c r="UBG463" s="19"/>
      <c r="UBH463" s="19"/>
      <c r="UBI463" s="19"/>
      <c r="UBJ463" s="19"/>
      <c r="UBK463" s="19"/>
      <c r="UBL463" s="19"/>
      <c r="UBM463" s="19"/>
      <c r="UBN463" s="19"/>
      <c r="UBO463" s="19"/>
      <c r="UBP463" s="19"/>
      <c r="UBQ463" s="19"/>
      <c r="UBR463" s="19"/>
      <c r="UBS463" s="19"/>
      <c r="UBT463" s="19"/>
      <c r="UBU463" s="19"/>
      <c r="UBV463" s="19"/>
      <c r="UBW463" s="19"/>
      <c r="UBX463" s="19"/>
      <c r="UBY463" s="19"/>
      <c r="UBZ463" s="19"/>
      <c r="UCA463" s="19"/>
      <c r="UCB463" s="19"/>
      <c r="UCC463" s="19"/>
      <c r="UCD463" s="19"/>
      <c r="UCE463" s="19"/>
      <c r="UCF463" s="19"/>
      <c r="UCG463" s="19"/>
      <c r="UCH463" s="19"/>
      <c r="UCI463" s="19"/>
      <c r="UCJ463" s="19"/>
      <c r="UCK463" s="19"/>
      <c r="UCL463" s="19"/>
      <c r="UCM463" s="19"/>
      <c r="UCN463" s="19"/>
      <c r="UCO463" s="19"/>
      <c r="UCP463" s="19"/>
      <c r="UCQ463" s="19"/>
      <c r="UCR463" s="19"/>
      <c r="UCS463" s="19"/>
      <c r="UCT463" s="19"/>
      <c r="UCU463" s="19"/>
      <c r="UCV463" s="19"/>
      <c r="UCW463" s="19"/>
      <c r="UCX463" s="19"/>
      <c r="UCY463" s="19"/>
      <c r="UCZ463" s="19"/>
      <c r="UDA463" s="19"/>
      <c r="UDB463" s="19"/>
      <c r="UDC463" s="19"/>
      <c r="UDD463" s="19"/>
      <c r="UDE463" s="19"/>
      <c r="UDF463" s="19"/>
      <c r="UDG463" s="19"/>
      <c r="UDH463" s="19"/>
      <c r="UDI463" s="19"/>
      <c r="UDJ463" s="19"/>
      <c r="UDK463" s="19"/>
      <c r="UDL463" s="19"/>
      <c r="UDM463" s="19"/>
      <c r="UDN463" s="19"/>
      <c r="UDO463" s="19"/>
      <c r="UDP463" s="19"/>
      <c r="UDQ463" s="19"/>
      <c r="UDR463" s="19"/>
      <c r="UDS463" s="19"/>
      <c r="UDT463" s="19"/>
      <c r="UDU463" s="19"/>
      <c r="UDV463" s="19"/>
      <c r="UDW463" s="19"/>
      <c r="UDX463" s="19"/>
      <c r="UDY463" s="19"/>
      <c r="UDZ463" s="19"/>
      <c r="UEA463" s="19"/>
      <c r="UEB463" s="19"/>
      <c r="UEC463" s="19"/>
      <c r="UED463" s="19"/>
      <c r="UEE463" s="19"/>
      <c r="UEF463" s="19"/>
      <c r="UEG463" s="19"/>
      <c r="UEH463" s="19"/>
      <c r="UEI463" s="19"/>
      <c r="UEJ463" s="19"/>
      <c r="UEK463" s="19"/>
      <c r="UEL463" s="19"/>
      <c r="UEM463" s="19"/>
      <c r="UEN463" s="19"/>
      <c r="UEO463" s="19"/>
      <c r="UEP463" s="19"/>
      <c r="UEQ463" s="19"/>
      <c r="UER463" s="19"/>
      <c r="UES463" s="19"/>
      <c r="UET463" s="19"/>
      <c r="UEU463" s="19"/>
      <c r="UEV463" s="19"/>
      <c r="UEW463" s="19"/>
      <c r="UEX463" s="19"/>
      <c r="UEY463" s="19"/>
      <c r="UEZ463" s="19"/>
      <c r="UFA463" s="19"/>
      <c r="UFB463" s="19"/>
      <c r="UFC463" s="19"/>
      <c r="UFD463" s="19"/>
      <c r="UFE463" s="19"/>
      <c r="UFF463" s="19"/>
      <c r="UFG463" s="19"/>
      <c r="UFH463" s="19"/>
      <c r="UFI463" s="19"/>
      <c r="UFJ463" s="19"/>
      <c r="UFK463" s="19"/>
      <c r="UFL463" s="19"/>
      <c r="UFM463" s="19"/>
      <c r="UFN463" s="19"/>
      <c r="UFO463" s="19"/>
      <c r="UFP463" s="19"/>
      <c r="UFQ463" s="19"/>
      <c r="UFR463" s="19"/>
      <c r="UFS463" s="19"/>
      <c r="UFT463" s="19"/>
      <c r="UFU463" s="19"/>
      <c r="UFV463" s="19"/>
      <c r="UFW463" s="19"/>
      <c r="UFX463" s="19"/>
      <c r="UFY463" s="19"/>
      <c r="UFZ463" s="19"/>
      <c r="UGA463" s="19"/>
      <c r="UGB463" s="19"/>
      <c r="UGC463" s="19"/>
      <c r="UGD463" s="19"/>
      <c r="UGE463" s="19"/>
      <c r="UGF463" s="19"/>
      <c r="UGG463" s="19"/>
      <c r="UGH463" s="19"/>
      <c r="UGI463" s="19"/>
      <c r="UGJ463" s="19"/>
      <c r="UGK463" s="19"/>
      <c r="UGL463" s="19"/>
      <c r="UGM463" s="19"/>
      <c r="UGN463" s="19"/>
      <c r="UGO463" s="19"/>
      <c r="UGP463" s="19"/>
      <c r="UGQ463" s="19"/>
      <c r="UGR463" s="19"/>
      <c r="UGS463" s="19"/>
      <c r="UGT463" s="19"/>
      <c r="UGU463" s="19"/>
      <c r="UGV463" s="19"/>
      <c r="UGW463" s="19"/>
      <c r="UGX463" s="19"/>
      <c r="UGY463" s="19"/>
      <c r="UGZ463" s="19"/>
      <c r="UHA463" s="19"/>
      <c r="UHB463" s="19"/>
      <c r="UHC463" s="19"/>
      <c r="UHD463" s="19"/>
      <c r="UHE463" s="19"/>
      <c r="UHF463" s="19"/>
      <c r="UHG463" s="19"/>
      <c r="UHH463" s="19"/>
      <c r="UHI463" s="19"/>
      <c r="UHJ463" s="19"/>
      <c r="UHK463" s="19"/>
      <c r="UHL463" s="19"/>
      <c r="UHM463" s="19"/>
      <c r="UHN463" s="19"/>
      <c r="UHO463" s="19"/>
      <c r="UHP463" s="19"/>
      <c r="UHQ463" s="19"/>
      <c r="UHR463" s="19"/>
      <c r="UHS463" s="19"/>
      <c r="UHT463" s="19"/>
      <c r="UHU463" s="19"/>
      <c r="UHV463" s="19"/>
      <c r="UHW463" s="19"/>
      <c r="UHX463" s="19"/>
      <c r="UHY463" s="19"/>
      <c r="UHZ463" s="19"/>
      <c r="UIA463" s="19"/>
      <c r="UIB463" s="19"/>
      <c r="UIC463" s="19"/>
      <c r="UID463" s="19"/>
      <c r="UIE463" s="19"/>
      <c r="UIF463" s="19"/>
      <c r="UIG463" s="19"/>
      <c r="UIH463" s="19"/>
      <c r="UII463" s="19"/>
      <c r="UIJ463" s="19"/>
      <c r="UIK463" s="19"/>
      <c r="UIL463" s="19"/>
      <c r="UIM463" s="19"/>
      <c r="UIN463" s="19"/>
      <c r="UIO463" s="19"/>
      <c r="UIP463" s="19"/>
      <c r="UIQ463" s="19"/>
      <c r="UIR463" s="19"/>
      <c r="UIS463" s="19"/>
      <c r="UIT463" s="19"/>
      <c r="UIU463" s="19"/>
      <c r="UIV463" s="19"/>
      <c r="UIW463" s="19"/>
      <c r="UIX463" s="19"/>
      <c r="UIY463" s="19"/>
      <c r="UIZ463" s="19"/>
      <c r="UJA463" s="19"/>
      <c r="UJB463" s="19"/>
      <c r="UJC463" s="19"/>
      <c r="UJD463" s="19"/>
      <c r="UJE463" s="19"/>
      <c r="UJF463" s="19"/>
      <c r="UJG463" s="19"/>
      <c r="UJH463" s="19"/>
      <c r="UJI463" s="19"/>
      <c r="UJJ463" s="19"/>
      <c r="UJK463" s="19"/>
      <c r="UJL463" s="19"/>
      <c r="UJM463" s="19"/>
      <c r="UJN463" s="19"/>
      <c r="UJO463" s="19"/>
      <c r="UJP463" s="19"/>
      <c r="UJQ463" s="19"/>
      <c r="UJR463" s="19"/>
      <c r="UJS463" s="19"/>
      <c r="UJT463" s="19"/>
      <c r="UJU463" s="19"/>
      <c r="UJV463" s="19"/>
      <c r="UJW463" s="19"/>
      <c r="UJX463" s="19"/>
      <c r="UJY463" s="19"/>
      <c r="UJZ463" s="19"/>
      <c r="UKA463" s="19"/>
      <c r="UKB463" s="19"/>
      <c r="UKC463" s="19"/>
      <c r="UKD463" s="19"/>
      <c r="UKE463" s="19"/>
      <c r="UKF463" s="19"/>
      <c r="UKG463" s="19"/>
      <c r="UKH463" s="19"/>
      <c r="UKI463" s="19"/>
      <c r="UKJ463" s="19"/>
      <c r="UKK463" s="19"/>
      <c r="UKL463" s="19"/>
      <c r="UKM463" s="19"/>
      <c r="UKN463" s="19"/>
      <c r="UKO463" s="19"/>
      <c r="UKP463" s="19"/>
      <c r="UKQ463" s="19"/>
      <c r="UKR463" s="19"/>
      <c r="UKS463" s="19"/>
      <c r="UKT463" s="19"/>
      <c r="UKU463" s="19"/>
      <c r="UKV463" s="19"/>
      <c r="UKW463" s="19"/>
      <c r="UKX463" s="19"/>
      <c r="UKY463" s="19"/>
      <c r="UKZ463" s="19"/>
      <c r="ULA463" s="19"/>
      <c r="ULB463" s="19"/>
      <c r="ULC463" s="19"/>
      <c r="ULD463" s="19"/>
      <c r="ULE463" s="19"/>
      <c r="ULF463" s="19"/>
      <c r="ULG463" s="19"/>
      <c r="ULH463" s="19"/>
      <c r="ULI463" s="19"/>
      <c r="ULJ463" s="19"/>
      <c r="ULK463" s="19"/>
      <c r="ULL463" s="19"/>
      <c r="ULM463" s="19"/>
      <c r="ULN463" s="19"/>
      <c r="ULO463" s="19"/>
      <c r="ULP463" s="19"/>
      <c r="ULQ463" s="19"/>
      <c r="ULR463" s="19"/>
      <c r="ULS463" s="19"/>
      <c r="ULT463" s="19"/>
      <c r="ULU463" s="19"/>
      <c r="ULV463" s="19"/>
      <c r="ULW463" s="19"/>
      <c r="ULX463" s="19"/>
      <c r="ULY463" s="19"/>
      <c r="ULZ463" s="19"/>
      <c r="UMA463" s="19"/>
      <c r="UMB463" s="19"/>
      <c r="UMC463" s="19"/>
      <c r="UMD463" s="19"/>
      <c r="UME463" s="19"/>
      <c r="UMF463" s="19"/>
      <c r="UMG463" s="19"/>
      <c r="UMH463" s="19"/>
      <c r="UMI463" s="19"/>
      <c r="UMJ463" s="19"/>
      <c r="UMK463" s="19"/>
      <c r="UML463" s="19"/>
      <c r="UMM463" s="19"/>
      <c r="UMN463" s="19"/>
      <c r="UMO463" s="19"/>
      <c r="UMP463" s="19"/>
      <c r="UMQ463" s="19"/>
      <c r="UMR463" s="19"/>
      <c r="UMS463" s="19"/>
      <c r="UMT463" s="19"/>
      <c r="UMU463" s="19"/>
      <c r="UMV463" s="19"/>
      <c r="UMW463" s="19"/>
      <c r="UMX463" s="19"/>
      <c r="UMY463" s="19"/>
      <c r="UMZ463" s="19"/>
      <c r="UNA463" s="19"/>
      <c r="UNB463" s="19"/>
      <c r="UNC463" s="19"/>
      <c r="UND463" s="19"/>
      <c r="UNE463" s="19"/>
      <c r="UNF463" s="19"/>
      <c r="UNG463" s="19"/>
      <c r="UNH463" s="19"/>
      <c r="UNI463" s="19"/>
      <c r="UNJ463" s="19"/>
      <c r="UNK463" s="19"/>
      <c r="UNL463" s="19"/>
      <c r="UNM463" s="19"/>
      <c r="UNN463" s="19"/>
      <c r="UNO463" s="19"/>
      <c r="UNP463" s="19"/>
      <c r="UNQ463" s="19"/>
      <c r="UNR463" s="19"/>
      <c r="UNS463" s="19"/>
      <c r="UNT463" s="19"/>
      <c r="UNU463" s="19"/>
      <c r="UNV463" s="19"/>
      <c r="UNW463" s="19"/>
      <c r="UNX463" s="19"/>
      <c r="UNY463" s="19"/>
      <c r="UNZ463" s="19"/>
      <c r="UOA463" s="19"/>
      <c r="UOB463" s="19"/>
      <c r="UOC463" s="19"/>
      <c r="UOD463" s="19"/>
      <c r="UOE463" s="19"/>
      <c r="UOF463" s="19"/>
      <c r="UOG463" s="19"/>
      <c r="UOH463" s="19"/>
      <c r="UOI463" s="19"/>
      <c r="UOJ463" s="19"/>
      <c r="UOK463" s="19"/>
      <c r="UOL463" s="19"/>
      <c r="UOM463" s="19"/>
      <c r="UON463" s="19"/>
      <c r="UOO463" s="19"/>
      <c r="UOP463" s="19"/>
      <c r="UOQ463" s="19"/>
      <c r="UOR463" s="19"/>
      <c r="UOS463" s="19"/>
      <c r="UOT463" s="19"/>
      <c r="UOU463" s="19"/>
      <c r="UOV463" s="19"/>
      <c r="UOW463" s="19"/>
      <c r="UOX463" s="19"/>
      <c r="UOY463" s="19"/>
      <c r="UOZ463" s="19"/>
      <c r="UPA463" s="19"/>
      <c r="UPB463" s="19"/>
      <c r="UPC463" s="19"/>
      <c r="UPD463" s="19"/>
      <c r="UPE463" s="19"/>
      <c r="UPF463" s="19"/>
      <c r="UPG463" s="19"/>
      <c r="UPH463" s="19"/>
      <c r="UPI463" s="19"/>
      <c r="UPJ463" s="19"/>
      <c r="UPK463" s="19"/>
      <c r="UPL463" s="19"/>
      <c r="UPM463" s="19"/>
      <c r="UPN463" s="19"/>
      <c r="UPO463" s="19"/>
      <c r="UPP463" s="19"/>
      <c r="UPQ463" s="19"/>
      <c r="UPR463" s="19"/>
      <c r="UPS463" s="19"/>
      <c r="UPT463" s="19"/>
      <c r="UPU463" s="19"/>
      <c r="UPV463" s="19"/>
      <c r="UPW463" s="19"/>
      <c r="UPX463" s="19"/>
      <c r="UPY463" s="19"/>
      <c r="UPZ463" s="19"/>
      <c r="UQA463" s="19"/>
      <c r="UQB463" s="19"/>
      <c r="UQC463" s="19"/>
      <c r="UQD463" s="19"/>
      <c r="UQE463" s="19"/>
      <c r="UQF463" s="19"/>
      <c r="UQG463" s="19"/>
      <c r="UQH463" s="19"/>
      <c r="UQI463" s="19"/>
      <c r="UQJ463" s="19"/>
      <c r="UQK463" s="19"/>
      <c r="UQL463" s="19"/>
      <c r="UQM463" s="19"/>
      <c r="UQN463" s="19"/>
      <c r="UQO463" s="19"/>
      <c r="UQP463" s="19"/>
      <c r="UQQ463" s="19"/>
      <c r="UQR463" s="19"/>
      <c r="UQS463" s="19"/>
      <c r="UQT463" s="19"/>
      <c r="UQU463" s="19"/>
      <c r="UQV463" s="19"/>
      <c r="UQW463" s="19"/>
      <c r="UQX463" s="19"/>
      <c r="UQY463" s="19"/>
      <c r="UQZ463" s="19"/>
      <c r="URA463" s="19"/>
      <c r="URB463" s="19"/>
      <c r="URC463" s="19"/>
      <c r="URD463" s="19"/>
      <c r="URE463" s="19"/>
      <c r="URF463" s="19"/>
      <c r="URG463" s="19"/>
      <c r="URH463" s="19"/>
      <c r="URI463" s="19"/>
      <c r="URJ463" s="19"/>
      <c r="URK463" s="19"/>
      <c r="URL463" s="19"/>
      <c r="URM463" s="19"/>
      <c r="URN463" s="19"/>
      <c r="URO463" s="19"/>
      <c r="URP463" s="19"/>
      <c r="URQ463" s="19"/>
      <c r="URR463" s="19"/>
      <c r="URS463" s="19"/>
      <c r="URT463" s="19"/>
      <c r="URU463" s="19"/>
      <c r="URV463" s="19"/>
      <c r="URW463" s="19"/>
      <c r="URX463" s="19"/>
      <c r="URY463" s="19"/>
      <c r="URZ463" s="19"/>
      <c r="USA463" s="19"/>
      <c r="USB463" s="19"/>
      <c r="USC463" s="19"/>
      <c r="USD463" s="19"/>
      <c r="USE463" s="19"/>
      <c r="USF463" s="19"/>
      <c r="USG463" s="19"/>
      <c r="USH463" s="19"/>
      <c r="USI463" s="19"/>
      <c r="USJ463" s="19"/>
      <c r="USK463" s="19"/>
      <c r="USL463" s="19"/>
      <c r="USM463" s="19"/>
      <c r="USN463" s="19"/>
      <c r="USO463" s="19"/>
      <c r="USP463" s="19"/>
      <c r="USQ463" s="19"/>
      <c r="USR463" s="19"/>
      <c r="USS463" s="19"/>
      <c r="UST463" s="19"/>
      <c r="USU463" s="19"/>
      <c r="USV463" s="19"/>
      <c r="USW463" s="19"/>
      <c r="USX463" s="19"/>
      <c r="USY463" s="19"/>
      <c r="USZ463" s="19"/>
      <c r="UTA463" s="19"/>
      <c r="UTB463" s="19"/>
      <c r="UTC463" s="19"/>
      <c r="UTD463" s="19"/>
      <c r="UTE463" s="19"/>
      <c r="UTF463" s="19"/>
      <c r="UTG463" s="19"/>
      <c r="UTH463" s="19"/>
      <c r="UTI463" s="19"/>
      <c r="UTJ463" s="19"/>
      <c r="UTK463" s="19"/>
      <c r="UTL463" s="19"/>
      <c r="UTM463" s="19"/>
      <c r="UTN463" s="19"/>
      <c r="UTO463" s="19"/>
      <c r="UTP463" s="19"/>
      <c r="UTQ463" s="19"/>
      <c r="UTR463" s="19"/>
      <c r="UTS463" s="19"/>
      <c r="UTT463" s="19"/>
      <c r="UTU463" s="19"/>
      <c r="UTV463" s="19"/>
      <c r="UTW463" s="19"/>
      <c r="UTX463" s="19"/>
      <c r="UTY463" s="19"/>
      <c r="UTZ463" s="19"/>
      <c r="UUA463" s="19"/>
      <c r="UUB463" s="19"/>
      <c r="UUC463" s="19"/>
      <c r="UUD463" s="19"/>
      <c r="UUE463" s="19"/>
      <c r="UUF463" s="19"/>
      <c r="UUG463" s="19"/>
      <c r="UUH463" s="19"/>
      <c r="UUI463" s="19"/>
      <c r="UUJ463" s="19"/>
      <c r="UUK463" s="19"/>
      <c r="UUL463" s="19"/>
      <c r="UUM463" s="19"/>
      <c r="UUN463" s="19"/>
      <c r="UUO463" s="19"/>
      <c r="UUP463" s="19"/>
      <c r="UUQ463" s="19"/>
      <c r="UUR463" s="19"/>
      <c r="UUS463" s="19"/>
      <c r="UUT463" s="19"/>
      <c r="UUU463" s="19"/>
      <c r="UUV463" s="19"/>
      <c r="UUW463" s="19"/>
      <c r="UUX463" s="19"/>
      <c r="UUY463" s="19"/>
      <c r="UUZ463" s="19"/>
      <c r="UVA463" s="19"/>
      <c r="UVB463" s="19"/>
    </row>
    <row r="464" spans="1:14770" s="4" customFormat="1" ht="53.25" hidden="1">
      <c r="A464" s="2">
        <v>44495</v>
      </c>
      <c r="B464" s="472" t="s">
        <v>56</v>
      </c>
      <c r="C464" s="30"/>
      <c r="D464" s="563" t="s">
        <v>425</v>
      </c>
      <c r="G464" s="616" t="s">
        <v>1160</v>
      </c>
      <c r="H464" s="616" t="s">
        <v>1162</v>
      </c>
      <c r="J464" s="127"/>
      <c r="K464" s="121" t="s">
        <v>549</v>
      </c>
      <c r="L464" s="493"/>
      <c r="M464" s="72"/>
      <c r="N464" s="72"/>
      <c r="O464" s="4" t="s">
        <v>244</v>
      </c>
      <c r="P464" s="72">
        <v>44496</v>
      </c>
      <c r="Q464" s="4" t="s">
        <v>172</v>
      </c>
      <c r="S464" s="5">
        <v>1</v>
      </c>
      <c r="T464" s="5">
        <v>38</v>
      </c>
      <c r="U464" s="5"/>
      <c r="V464" s="4">
        <v>2007765</v>
      </c>
      <c r="W464" s="4">
        <v>201484659</v>
      </c>
      <c r="X464" s="19">
        <v>2142094887870</v>
      </c>
      <c r="Y464" s="23">
        <v>9257.76</v>
      </c>
      <c r="AE464" s="13" t="str">
        <f>IF((Реестр!$AA464+Реестр!$AB464+Реестр!$AD464)=0,"",(Реестр!$AA464+Реестр!$AB464+Реестр!$AD464))</f>
        <v/>
      </c>
      <c r="AG464" s="13" t="e">
        <f>Реестр!$AE464-Реестр!$AF464</f>
        <v>#VALUE!</v>
      </c>
      <c r="AH464" s="534" t="str">
        <f>IFERROR((Реестр!$AE464/Реестр!$AF464)-100%, "")</f>
        <v/>
      </c>
      <c r="AI464" s="448">
        <f>IF(IFERROR(Реестр!$AN464/Реестр!$T464,"")=0,"",IFERROR(Реестр!$AN464/Реестр!$T464,""))</f>
        <v>43.669250645994836</v>
      </c>
      <c r="AJ464" s="10"/>
      <c r="AK464" s="448"/>
      <c r="AL464" s="594">
        <v>1173602</v>
      </c>
      <c r="AM464" s="594">
        <v>1144997</v>
      </c>
      <c r="AN464" s="630">
        <f>((T464/(T465+T464+T462+T463)*AE462))</f>
        <v>1659.4315245478037</v>
      </c>
      <c r="AO464" s="535"/>
      <c r="AQ464" s="13"/>
      <c r="AR464" s="752"/>
      <c r="AS464" s="551">
        <f>IF(IFERROR(Реестр!$AI464*1000,"")=0,"",IFERROR(Реестр!$AI464*1000,""))</f>
        <v>43669.250645994834</v>
      </c>
      <c r="AT464" s="5">
        <f>IF(IFERROR(Реестр!$AS464/80,"")=0,"",IFERROR(Реестр!$AS464/80,""))</f>
        <v>545.86563307493543</v>
      </c>
      <c r="AU464" s="4">
        <f>IF(IFERROR(Y464*0.07,"")=0,"",IFERROR(Y464*0.07,""))</f>
        <v>648.04320000000007</v>
      </c>
      <c r="AV464" s="4">
        <f>IF(IFERROR((AN464-AU464),"")=0,"",IFERROR((AN464-AU464),""))</f>
        <v>1011.3883245478037</v>
      </c>
      <c r="AX464" s="4" t="str">
        <f t="shared" si="44"/>
        <v/>
      </c>
      <c r="AZ464" s="4">
        <f t="shared" si="45"/>
        <v>1659.4315245478037</v>
      </c>
      <c r="BC464" s="4">
        <f>VLOOKUP(K464,'Справочные Данные'!$I$2:$J$262,2,0)</f>
        <v>60291</v>
      </c>
      <c r="BD464" s="4" t="str">
        <f>VLOOKUP(BC464,Z_SD_CUSTOMER!$A$2:$K$1599,10,0)</f>
        <v>50</v>
      </c>
      <c r="BE464" s="4" t="str">
        <f>VLOOKUP(BC464,Z_SD_CUSTOMER!$A$2:$L$1599,11,0)</f>
        <v>CENTRAL</v>
      </c>
      <c r="BF464" s="4" t="str">
        <f>VLOOKUP(BC464,Z_SD_CUSTOMER!$A$2:$K$1599,11,0)</f>
        <v>CENTRAL</v>
      </c>
      <c r="BI464" s="493"/>
    </row>
    <row r="465" spans="1:14770" s="4" customFormat="1" ht="53.25" hidden="1">
      <c r="A465" s="2">
        <v>44495</v>
      </c>
      <c r="B465" s="472" t="s">
        <v>56</v>
      </c>
      <c r="C465" s="30"/>
      <c r="D465" s="563" t="s">
        <v>425</v>
      </c>
      <c r="G465" s="616" t="s">
        <v>1160</v>
      </c>
      <c r="H465" s="616" t="s">
        <v>1162</v>
      </c>
      <c r="J465" s="127"/>
      <c r="K465" s="121" t="s">
        <v>549</v>
      </c>
      <c r="L465" s="494"/>
      <c r="M465" s="87"/>
      <c r="N465" s="72"/>
      <c r="P465" s="72"/>
      <c r="S465" s="5">
        <v>1</v>
      </c>
      <c r="T465" s="5">
        <v>294</v>
      </c>
      <c r="U465" s="5"/>
      <c r="V465" s="146">
        <v>2007768</v>
      </c>
      <c r="W465" s="4">
        <v>201484660</v>
      </c>
      <c r="X465" s="19">
        <v>2142094887873</v>
      </c>
      <c r="Y465" s="23">
        <v>80355</v>
      </c>
      <c r="AE465" s="13" t="str">
        <f>IF((Реестр!$AA465+Реестр!$AB465+Реестр!$AD465)=0,"",(Реестр!$AA465+Реестр!$AB465+Реестр!$AD465))</f>
        <v/>
      </c>
      <c r="AG465" s="13" t="e">
        <f>Реестр!$AE465-Реестр!$AF465</f>
        <v>#VALUE!</v>
      </c>
      <c r="AH465" s="534" t="str">
        <f>IFERROR((Реестр!$AE465/Реестр!$AF465)-100%, "")</f>
        <v/>
      </c>
      <c r="AI465" s="448"/>
      <c r="AJ465" s="10"/>
      <c r="AK465" s="448"/>
      <c r="AL465" s="594">
        <v>1173602</v>
      </c>
      <c r="AM465" s="594">
        <v>1144997</v>
      </c>
      <c r="AN465" s="630">
        <f>((T465/(T464+T465+T462+T463)*AE462))</f>
        <v>12838.759689922481</v>
      </c>
      <c r="AO465" s="535"/>
      <c r="AQ465" s="13"/>
      <c r="AR465" s="752"/>
      <c r="AS465" s="551"/>
      <c r="AT465" s="5"/>
      <c r="AX465" s="4" t="str">
        <f t="shared" si="44"/>
        <v/>
      </c>
      <c r="AZ465" s="4">
        <f t="shared" si="45"/>
        <v>12838.759689922481</v>
      </c>
      <c r="BC465" s="4">
        <f>VLOOKUP(K465,'Справочные Данные'!$I$2:$J$262,2,0)</f>
        <v>60291</v>
      </c>
      <c r="BD465" s="4" t="str">
        <f>VLOOKUP(BC465,Z_SD_CUSTOMER!$A$2:$K$1599,10,0)</f>
        <v>50</v>
      </c>
      <c r="BE465" s="4" t="str">
        <f>VLOOKUP(BC465,Z_SD_CUSTOMER!$A$2:$L$1599,11,0)</f>
        <v>CENTRAL</v>
      </c>
      <c r="BF465" s="4" t="str">
        <f>VLOOKUP(BC465,Z_SD_CUSTOMER!$A$2:$K$1599,11,0)</f>
        <v>CENTRAL</v>
      </c>
      <c r="BI465" s="493"/>
    </row>
    <row r="466" spans="1:14770" s="4" customFormat="1" hidden="1">
      <c r="A466" s="2">
        <v>44495</v>
      </c>
      <c r="B466" s="472" t="s">
        <v>59</v>
      </c>
      <c r="C466" s="30" t="s">
        <v>1174</v>
      </c>
      <c r="D466" s="564" t="s">
        <v>253</v>
      </c>
      <c r="G466" s="50" t="s">
        <v>406</v>
      </c>
      <c r="H466" s="49" t="s">
        <v>405</v>
      </c>
      <c r="J466" s="127"/>
      <c r="K466" s="116" t="s">
        <v>607</v>
      </c>
      <c r="L466" s="493"/>
      <c r="M466" s="72">
        <v>44509</v>
      </c>
      <c r="N466" s="88"/>
      <c r="O466" s="82"/>
      <c r="P466" s="88"/>
      <c r="Q466" s="82"/>
      <c r="R466" s="82"/>
      <c r="S466" s="5">
        <v>10</v>
      </c>
      <c r="T466" s="5">
        <v>1801</v>
      </c>
      <c r="U466" s="5"/>
      <c r="V466" s="19">
        <v>2008028</v>
      </c>
      <c r="W466" s="4">
        <v>201484442</v>
      </c>
      <c r="X466" s="23"/>
      <c r="Y466" s="23">
        <v>578620.80000000005</v>
      </c>
      <c r="AC466" s="4">
        <v>31280</v>
      </c>
      <c r="AE466" s="13" t="str">
        <f>IF((Реестр!$AA466+Реестр!$AB466+Реестр!$AD466)=0,"",(Реестр!$AA466+Реестр!$AB466+Реестр!$AD466))</f>
        <v/>
      </c>
      <c r="AG466" s="13"/>
      <c r="AH466" s="534"/>
      <c r="AI466" s="448" t="str">
        <f>IF(IFERROR(Реестр!$AN466/Реестр!$T466,"")=0,"",IFERROR(Реестр!$AN466/Реестр!$T466,""))</f>
        <v/>
      </c>
      <c r="AJ466" s="10"/>
      <c r="AK466" s="448"/>
      <c r="AL466" s="594">
        <v>1173603</v>
      </c>
      <c r="AM466" s="594">
        <v>1144998</v>
      </c>
      <c r="AO466" s="535"/>
      <c r="AQ466" s="13"/>
      <c r="AR466" s="752"/>
      <c r="AS466" s="551" t="str">
        <f>IF(IFERROR(Реестр!$AI466*1000,"")=0,"",IFERROR(Реестр!$AI466*1000,""))</f>
        <v/>
      </c>
      <c r="AT466" s="5" t="str">
        <f>IF(IFERROR(Реестр!$AS466/80,"")=0,"",IFERROR(Реестр!$AS466/80,""))</f>
        <v/>
      </c>
      <c r="AU466" s="4">
        <f>IF(IFERROR(Y466*0.07,"")=0,"",IFERROR(Y466*0.07,""))</f>
        <v>40503.456000000006</v>
      </c>
      <c r="AV466" s="4">
        <f>IF(IFERROR((AN466-AU466),"")=0,"",IFERROR((AN466-AU466),""))</f>
        <v>-40503.456000000006</v>
      </c>
      <c r="AX466" s="4">
        <f t="shared" si="44"/>
        <v>31280</v>
      </c>
      <c r="AY466" s="630">
        <f>((T466/(T466)*AX466))</f>
        <v>31280</v>
      </c>
      <c r="AZ466" s="4">
        <f t="shared" si="45"/>
        <v>31280</v>
      </c>
      <c r="BC466" s="4">
        <f>VLOOKUP(K466,'Справочные Данные'!$I$2:$J$262,2,0)</f>
        <v>70759</v>
      </c>
      <c r="BD466" s="4" t="str">
        <f>VLOOKUP(BC466,Z_SD_CUSTOMER!$A$2:$K$1599,10,0)</f>
        <v>54</v>
      </c>
      <c r="BE466" s="4" t="str">
        <f>VLOOKUP(BC466,Z_SD_CUSTOMER!$A$2:$L$1599,11,0)</f>
        <v>SIBERIAN</v>
      </c>
      <c r="BF466" s="4" t="str">
        <f>VLOOKUP(BC466,Z_SD_CUSTOMER!$A$2:$K$1599,11,0)</f>
        <v>SIBERIAN</v>
      </c>
      <c r="BI466" s="99"/>
      <c r="BJ466" s="82"/>
      <c r="BK466" s="82"/>
      <c r="BL466" s="82"/>
      <c r="BM466" s="82"/>
      <c r="BN466" s="82"/>
      <c r="BO466" s="82"/>
      <c r="BP466" s="82"/>
      <c r="BQ466" s="82"/>
      <c r="BR466" s="82"/>
      <c r="BS466" s="82"/>
      <c r="BT466" s="82"/>
      <c r="BU466" s="82"/>
      <c r="BV466" s="82"/>
      <c r="BW466" s="82"/>
      <c r="BX466" s="82"/>
      <c r="BY466" s="82"/>
      <c r="BZ466" s="82"/>
      <c r="CA466" s="82"/>
      <c r="CB466" s="82"/>
      <c r="CC466" s="82"/>
      <c r="CD466" s="82"/>
      <c r="CE466" s="82"/>
      <c r="CF466" s="82"/>
      <c r="CG466" s="82"/>
      <c r="CH466" s="82"/>
      <c r="CI466" s="82"/>
      <c r="CJ466" s="82"/>
      <c r="CK466" s="82"/>
      <c r="CL466" s="82"/>
      <c r="CM466" s="82"/>
      <c r="CN466" s="82"/>
      <c r="CO466" s="82"/>
      <c r="CP466" s="82"/>
      <c r="CQ466" s="82"/>
      <c r="CR466" s="82"/>
      <c r="CS466" s="82"/>
      <c r="CT466" s="82"/>
      <c r="CU466" s="82"/>
      <c r="CV466" s="82"/>
      <c r="CW466" s="82"/>
      <c r="CX466" s="82"/>
      <c r="CY466" s="82"/>
      <c r="CZ466" s="82"/>
      <c r="DA466" s="82"/>
      <c r="DB466" s="82"/>
      <c r="DC466" s="82"/>
      <c r="DD466" s="82"/>
      <c r="DE466" s="82"/>
      <c r="DF466" s="82"/>
      <c r="DG466" s="82"/>
      <c r="DH466" s="82"/>
      <c r="DI466" s="82"/>
      <c r="DJ466" s="82"/>
      <c r="DK466" s="82"/>
      <c r="DL466" s="82"/>
      <c r="DM466" s="82"/>
      <c r="DN466" s="82"/>
      <c r="DO466" s="82"/>
      <c r="DP466" s="82"/>
      <c r="DQ466" s="82"/>
      <c r="DR466" s="82"/>
      <c r="DS466" s="82"/>
      <c r="DT466" s="82"/>
      <c r="DU466" s="82"/>
      <c r="DV466" s="82"/>
      <c r="DW466" s="82"/>
      <c r="DX466" s="82"/>
      <c r="DY466" s="82"/>
      <c r="DZ466" s="82"/>
      <c r="EA466" s="82"/>
      <c r="EB466" s="82"/>
      <c r="EC466" s="82"/>
      <c r="ED466" s="82"/>
      <c r="EE466" s="82"/>
      <c r="EF466" s="82"/>
      <c r="EG466" s="82"/>
      <c r="EH466" s="82"/>
      <c r="EI466" s="82"/>
      <c r="EJ466" s="82"/>
      <c r="EK466" s="82"/>
      <c r="EL466" s="82"/>
      <c r="EM466" s="82"/>
      <c r="EN466" s="82"/>
      <c r="EO466" s="82"/>
      <c r="EP466" s="82"/>
      <c r="EQ466" s="82"/>
      <c r="ER466" s="82"/>
      <c r="ES466" s="82"/>
      <c r="ET466" s="82"/>
      <c r="EU466" s="82"/>
      <c r="EV466" s="82"/>
      <c r="EW466" s="82"/>
      <c r="EX466" s="82"/>
      <c r="EY466" s="82"/>
      <c r="EZ466" s="82"/>
      <c r="FA466" s="82"/>
      <c r="FB466" s="82"/>
      <c r="FC466" s="82"/>
      <c r="FD466" s="82"/>
      <c r="FE466" s="82"/>
      <c r="FF466" s="82"/>
      <c r="FG466" s="82"/>
      <c r="FH466" s="82"/>
      <c r="FI466" s="82"/>
      <c r="FJ466" s="82"/>
      <c r="FK466" s="82"/>
      <c r="FL466" s="82"/>
      <c r="FM466" s="82"/>
      <c r="FN466" s="82"/>
      <c r="FO466" s="82"/>
      <c r="FP466" s="82"/>
      <c r="FQ466" s="82"/>
      <c r="FR466" s="82"/>
      <c r="FS466" s="82"/>
      <c r="FT466" s="82"/>
      <c r="FU466" s="82"/>
      <c r="FV466" s="82"/>
      <c r="FW466" s="82"/>
      <c r="FX466" s="82"/>
      <c r="FY466" s="82"/>
      <c r="FZ466" s="82"/>
      <c r="GA466" s="82"/>
      <c r="GB466" s="82"/>
      <c r="GC466" s="82"/>
      <c r="GD466" s="82"/>
      <c r="GE466" s="82"/>
      <c r="GF466" s="82"/>
      <c r="GG466" s="82"/>
      <c r="GH466" s="82"/>
      <c r="GI466" s="82"/>
      <c r="GJ466" s="82"/>
      <c r="GK466" s="82"/>
      <c r="GL466" s="82"/>
      <c r="GM466" s="82"/>
      <c r="GN466" s="82"/>
      <c r="GO466" s="82"/>
      <c r="GP466" s="82"/>
      <c r="GQ466" s="82"/>
      <c r="GR466" s="82"/>
      <c r="GS466" s="82"/>
      <c r="GT466" s="82"/>
      <c r="GU466" s="82"/>
      <c r="GV466" s="82"/>
      <c r="GW466" s="82"/>
      <c r="GX466" s="82"/>
      <c r="GY466" s="82"/>
      <c r="GZ466" s="82"/>
      <c r="HA466" s="82"/>
      <c r="HB466" s="82"/>
      <c r="HC466" s="82"/>
      <c r="HD466" s="82"/>
      <c r="HE466" s="82"/>
      <c r="HF466" s="82"/>
      <c r="HG466" s="82"/>
      <c r="HH466" s="82"/>
      <c r="HI466" s="82"/>
      <c r="HJ466" s="82"/>
      <c r="HK466" s="82"/>
      <c r="HL466" s="82"/>
      <c r="HM466" s="82"/>
      <c r="HN466" s="82"/>
      <c r="HO466" s="82"/>
      <c r="HP466" s="82"/>
      <c r="HQ466" s="82"/>
      <c r="HR466" s="82"/>
      <c r="HS466" s="82"/>
      <c r="HT466" s="82"/>
      <c r="HU466" s="82"/>
      <c r="HV466" s="82"/>
      <c r="HW466" s="82"/>
      <c r="HX466" s="82"/>
      <c r="HY466" s="82"/>
      <c r="HZ466" s="82"/>
      <c r="IA466" s="82"/>
      <c r="IB466" s="82"/>
      <c r="IC466" s="82"/>
      <c r="ID466" s="82"/>
      <c r="IE466" s="82"/>
      <c r="IF466" s="82"/>
      <c r="IG466" s="82"/>
      <c r="IH466" s="82"/>
      <c r="II466" s="82"/>
      <c r="IJ466" s="82"/>
      <c r="IK466" s="82"/>
      <c r="IL466" s="82"/>
      <c r="IM466" s="82"/>
      <c r="IN466" s="82"/>
      <c r="IO466" s="82"/>
      <c r="IP466" s="82"/>
      <c r="IQ466" s="82"/>
      <c r="IR466" s="82"/>
      <c r="IS466" s="82"/>
      <c r="IT466" s="82"/>
      <c r="IU466" s="82"/>
      <c r="IV466" s="82"/>
      <c r="IW466" s="82"/>
      <c r="IX466" s="82"/>
      <c r="IY466" s="82"/>
      <c r="IZ466" s="82"/>
      <c r="JA466" s="82"/>
      <c r="JB466" s="82"/>
      <c r="JC466" s="82"/>
      <c r="JD466" s="82"/>
      <c r="JE466" s="82"/>
      <c r="JF466" s="82"/>
      <c r="JG466" s="82"/>
      <c r="JH466" s="82"/>
      <c r="JI466" s="82"/>
      <c r="JJ466" s="82"/>
      <c r="JK466" s="82"/>
      <c r="JL466" s="82"/>
      <c r="JM466" s="82"/>
      <c r="JN466" s="82"/>
      <c r="JO466" s="82"/>
      <c r="JP466" s="82"/>
      <c r="JQ466" s="82"/>
      <c r="JR466" s="82"/>
      <c r="JS466" s="82"/>
      <c r="JT466" s="82"/>
      <c r="JU466" s="82"/>
      <c r="JV466" s="82"/>
      <c r="JW466" s="82"/>
      <c r="JX466" s="82"/>
      <c r="JY466" s="82"/>
      <c r="JZ466" s="82"/>
      <c r="KA466" s="82"/>
      <c r="KB466" s="82"/>
      <c r="KC466" s="82"/>
      <c r="KD466" s="82"/>
      <c r="KE466" s="82"/>
      <c r="KF466" s="82"/>
      <c r="KG466" s="82"/>
      <c r="KH466" s="82"/>
      <c r="KI466" s="82"/>
      <c r="KJ466" s="82"/>
      <c r="KK466" s="82"/>
      <c r="KL466" s="82"/>
      <c r="KM466" s="82"/>
      <c r="KN466" s="82"/>
      <c r="KO466" s="82"/>
      <c r="KP466" s="82"/>
      <c r="KQ466" s="82"/>
      <c r="KR466" s="82"/>
      <c r="KS466" s="82"/>
      <c r="KT466" s="82"/>
      <c r="KU466" s="82"/>
      <c r="KV466" s="82"/>
      <c r="KW466" s="82"/>
      <c r="KX466" s="82"/>
      <c r="KY466" s="82"/>
      <c r="KZ466" s="82"/>
      <c r="LA466" s="82"/>
      <c r="LB466" s="82"/>
      <c r="LC466" s="82"/>
      <c r="LD466" s="82"/>
      <c r="LE466" s="82"/>
      <c r="LF466" s="82"/>
      <c r="LG466" s="82"/>
      <c r="LH466" s="82"/>
      <c r="LI466" s="82"/>
      <c r="LJ466" s="82"/>
      <c r="LK466" s="82"/>
      <c r="LL466" s="82"/>
      <c r="LM466" s="82"/>
      <c r="LN466" s="82"/>
      <c r="LO466" s="82"/>
      <c r="LP466" s="82"/>
      <c r="LQ466" s="82"/>
      <c r="LR466" s="82"/>
      <c r="LS466" s="82"/>
      <c r="LT466" s="82"/>
      <c r="LU466" s="82"/>
      <c r="LV466" s="82"/>
      <c r="LW466" s="82"/>
      <c r="LX466" s="82"/>
      <c r="LY466" s="82"/>
      <c r="LZ466" s="82"/>
      <c r="MA466" s="82"/>
      <c r="MB466" s="82"/>
      <c r="MC466" s="82"/>
      <c r="MD466" s="82"/>
      <c r="ME466" s="82"/>
      <c r="MF466" s="82"/>
      <c r="MG466" s="82"/>
      <c r="MH466" s="82"/>
      <c r="MI466" s="82"/>
      <c r="MJ466" s="82"/>
      <c r="MK466" s="82"/>
      <c r="ML466" s="82"/>
      <c r="MM466" s="82"/>
      <c r="MN466" s="82"/>
      <c r="MO466" s="82"/>
      <c r="MP466" s="82"/>
      <c r="MQ466" s="82"/>
      <c r="MR466" s="82"/>
      <c r="MS466" s="82"/>
      <c r="MT466" s="82"/>
      <c r="MU466" s="82"/>
      <c r="MV466" s="82"/>
      <c r="MW466" s="82"/>
      <c r="MX466" s="82"/>
      <c r="MY466" s="82"/>
      <c r="MZ466" s="82"/>
      <c r="NA466" s="82"/>
      <c r="NB466" s="82"/>
      <c r="NC466" s="82"/>
      <c r="ND466" s="82"/>
      <c r="NE466" s="82"/>
      <c r="NF466" s="82"/>
      <c r="NG466" s="82"/>
      <c r="NH466" s="82"/>
      <c r="NI466" s="82"/>
      <c r="NJ466" s="82"/>
      <c r="NK466" s="82"/>
      <c r="NL466" s="82"/>
      <c r="NM466" s="82"/>
      <c r="NN466" s="82"/>
      <c r="NO466" s="82"/>
      <c r="NP466" s="82"/>
      <c r="NQ466" s="82"/>
      <c r="NR466" s="82"/>
      <c r="NS466" s="82"/>
      <c r="NT466" s="82"/>
      <c r="NU466" s="82"/>
      <c r="NV466" s="82"/>
      <c r="NW466" s="82"/>
      <c r="NX466" s="82"/>
      <c r="NY466" s="82"/>
      <c r="NZ466" s="82"/>
      <c r="OA466" s="82"/>
      <c r="OB466" s="82"/>
      <c r="OC466" s="82"/>
      <c r="OD466" s="82"/>
      <c r="OE466" s="82"/>
      <c r="OF466" s="82"/>
      <c r="OG466" s="82"/>
      <c r="OH466" s="82"/>
      <c r="OI466" s="82"/>
      <c r="OJ466" s="82"/>
      <c r="OK466" s="82"/>
      <c r="OL466" s="82"/>
      <c r="OM466" s="82"/>
      <c r="ON466" s="82"/>
      <c r="OO466" s="82"/>
      <c r="OP466" s="82"/>
      <c r="OQ466" s="82"/>
      <c r="OR466" s="82"/>
      <c r="OS466" s="82"/>
      <c r="OT466" s="82"/>
      <c r="OU466" s="82"/>
      <c r="OV466" s="82"/>
      <c r="OW466" s="82"/>
      <c r="OX466" s="82"/>
      <c r="OY466" s="82"/>
      <c r="OZ466" s="82"/>
      <c r="PA466" s="82"/>
      <c r="PB466" s="82"/>
      <c r="PC466" s="82"/>
      <c r="PD466" s="82"/>
      <c r="PE466" s="82"/>
      <c r="PF466" s="82"/>
      <c r="PG466" s="82"/>
      <c r="PH466" s="82"/>
      <c r="PI466" s="82"/>
      <c r="PJ466" s="82"/>
      <c r="PK466" s="82"/>
      <c r="PL466" s="82"/>
      <c r="PM466" s="82"/>
      <c r="PN466" s="82"/>
      <c r="PO466" s="82"/>
      <c r="PP466" s="82"/>
      <c r="PQ466" s="82"/>
      <c r="PR466" s="82"/>
      <c r="PS466" s="82"/>
      <c r="PT466" s="82"/>
      <c r="PU466" s="82"/>
      <c r="PV466" s="82"/>
      <c r="PW466" s="82"/>
      <c r="PX466" s="82"/>
      <c r="PY466" s="82"/>
      <c r="PZ466" s="82"/>
      <c r="QA466" s="82"/>
      <c r="QB466" s="82"/>
      <c r="QC466" s="82"/>
      <c r="QD466" s="82"/>
      <c r="QE466" s="82"/>
      <c r="QF466" s="82"/>
      <c r="QG466" s="82"/>
      <c r="QH466" s="82"/>
      <c r="QI466" s="82"/>
      <c r="QJ466" s="82"/>
      <c r="QK466" s="82"/>
      <c r="QL466" s="82"/>
      <c r="QM466" s="82"/>
      <c r="QN466" s="82"/>
      <c r="QO466" s="82"/>
      <c r="QP466" s="82"/>
      <c r="QQ466" s="82"/>
      <c r="QR466" s="82"/>
      <c r="QS466" s="82"/>
      <c r="QT466" s="82"/>
      <c r="QU466" s="82"/>
      <c r="QV466" s="82"/>
      <c r="QW466" s="82"/>
      <c r="QX466" s="82"/>
      <c r="QY466" s="82"/>
      <c r="QZ466" s="82"/>
      <c r="RA466" s="82"/>
      <c r="RB466" s="82"/>
      <c r="RC466" s="82"/>
      <c r="RD466" s="82"/>
      <c r="RE466" s="82"/>
      <c r="RF466" s="82"/>
      <c r="RG466" s="82"/>
      <c r="RH466" s="82"/>
      <c r="RI466" s="82"/>
      <c r="RJ466" s="82"/>
      <c r="RK466" s="82"/>
      <c r="RL466" s="82"/>
      <c r="RM466" s="82"/>
      <c r="RN466" s="82"/>
      <c r="RO466" s="82"/>
      <c r="RP466" s="82"/>
      <c r="RQ466" s="82"/>
      <c r="RR466" s="82"/>
      <c r="RS466" s="82"/>
      <c r="RT466" s="82"/>
      <c r="RU466" s="82"/>
      <c r="RV466" s="82"/>
      <c r="RW466" s="82"/>
      <c r="RX466" s="82"/>
      <c r="RY466" s="82"/>
      <c r="RZ466" s="82"/>
      <c r="SA466" s="82"/>
      <c r="SB466" s="82"/>
      <c r="SC466" s="82"/>
      <c r="SD466" s="82"/>
      <c r="SE466" s="82"/>
      <c r="SF466" s="82"/>
      <c r="SG466" s="82"/>
      <c r="SH466" s="82"/>
      <c r="SI466" s="82"/>
      <c r="SJ466" s="82"/>
      <c r="SK466" s="82"/>
      <c r="SL466" s="82"/>
      <c r="SM466" s="82"/>
      <c r="SN466" s="82"/>
      <c r="SO466" s="82"/>
      <c r="SP466" s="82"/>
      <c r="SQ466" s="82"/>
      <c r="SR466" s="82"/>
      <c r="SS466" s="82"/>
      <c r="ST466" s="82"/>
      <c r="SU466" s="82"/>
      <c r="SV466" s="82"/>
      <c r="SW466" s="82"/>
      <c r="SX466" s="82"/>
      <c r="SY466" s="82"/>
      <c r="SZ466" s="82"/>
      <c r="TA466" s="82"/>
      <c r="TB466" s="82"/>
      <c r="TC466" s="82"/>
      <c r="TD466" s="82"/>
      <c r="TE466" s="82"/>
      <c r="TF466" s="82"/>
      <c r="TG466" s="82"/>
      <c r="TH466" s="82"/>
      <c r="TI466" s="82"/>
      <c r="TJ466" s="82"/>
      <c r="TK466" s="82"/>
      <c r="TL466" s="82"/>
      <c r="TM466" s="82"/>
      <c r="TN466" s="82"/>
      <c r="TO466" s="82"/>
      <c r="TP466" s="82"/>
      <c r="TQ466" s="82"/>
      <c r="TR466" s="82"/>
      <c r="TS466" s="82"/>
      <c r="TT466" s="82"/>
      <c r="TU466" s="82"/>
      <c r="TV466" s="82"/>
      <c r="TW466" s="82"/>
      <c r="TX466" s="82"/>
      <c r="TY466" s="82"/>
      <c r="TZ466" s="82"/>
      <c r="UA466" s="82"/>
      <c r="UB466" s="82"/>
      <c r="UC466" s="82"/>
      <c r="UD466" s="82"/>
      <c r="UE466" s="82"/>
      <c r="UF466" s="82"/>
      <c r="UG466" s="82"/>
      <c r="UH466" s="82"/>
      <c r="UI466" s="82"/>
      <c r="UJ466" s="82"/>
      <c r="UK466" s="82"/>
      <c r="UL466" s="82"/>
      <c r="UM466" s="82"/>
      <c r="UN466" s="82"/>
      <c r="UO466" s="82"/>
      <c r="UP466" s="82"/>
      <c r="UQ466" s="82"/>
      <c r="UR466" s="82"/>
      <c r="US466" s="82"/>
      <c r="UT466" s="82"/>
      <c r="UU466" s="82"/>
      <c r="UV466" s="82"/>
      <c r="UW466" s="82"/>
      <c r="UX466" s="82"/>
      <c r="UY466" s="82"/>
      <c r="UZ466" s="82"/>
      <c r="VA466" s="82"/>
      <c r="VB466" s="82"/>
      <c r="VC466" s="82"/>
      <c r="VD466" s="82"/>
      <c r="VE466" s="82"/>
      <c r="VF466" s="82"/>
      <c r="VG466" s="82"/>
      <c r="VH466" s="82"/>
      <c r="VI466" s="82"/>
      <c r="VJ466" s="82"/>
      <c r="VK466" s="82"/>
      <c r="VL466" s="82"/>
      <c r="VM466" s="82"/>
      <c r="VN466" s="82"/>
      <c r="VO466" s="82"/>
      <c r="VP466" s="82"/>
      <c r="VQ466" s="82"/>
      <c r="VR466" s="82"/>
      <c r="VS466" s="82"/>
      <c r="VT466" s="82"/>
      <c r="VU466" s="82"/>
      <c r="VV466" s="82"/>
      <c r="VW466" s="82"/>
      <c r="VX466" s="82"/>
      <c r="VY466" s="82"/>
      <c r="VZ466" s="82"/>
      <c r="WA466" s="82"/>
      <c r="WB466" s="82"/>
      <c r="WC466" s="82"/>
      <c r="WD466" s="82"/>
      <c r="WE466" s="82"/>
      <c r="WF466" s="82"/>
      <c r="WG466" s="82"/>
      <c r="WH466" s="82"/>
      <c r="WI466" s="82"/>
      <c r="WJ466" s="82"/>
      <c r="WK466" s="82"/>
      <c r="WL466" s="82"/>
      <c r="WM466" s="82"/>
      <c r="WN466" s="82"/>
      <c r="WO466" s="82"/>
      <c r="WP466" s="82"/>
      <c r="WQ466" s="82"/>
      <c r="WR466" s="82"/>
      <c r="WS466" s="82"/>
      <c r="WT466" s="82"/>
      <c r="WU466" s="82"/>
      <c r="WV466" s="82"/>
      <c r="WW466" s="82"/>
      <c r="WX466" s="82"/>
      <c r="WY466" s="82"/>
      <c r="WZ466" s="82"/>
      <c r="XA466" s="82"/>
      <c r="XB466" s="82"/>
      <c r="XC466" s="82"/>
      <c r="XD466" s="82"/>
      <c r="XE466" s="82"/>
      <c r="XF466" s="82"/>
      <c r="XG466" s="82"/>
      <c r="XH466" s="82"/>
      <c r="XI466" s="82"/>
      <c r="XJ466" s="82"/>
      <c r="XK466" s="82"/>
      <c r="XL466" s="82"/>
      <c r="XM466" s="82"/>
      <c r="XN466" s="82"/>
      <c r="XO466" s="82"/>
      <c r="XP466" s="82"/>
      <c r="XQ466" s="82"/>
      <c r="XR466" s="82"/>
      <c r="XS466" s="82"/>
      <c r="XT466" s="82"/>
      <c r="XU466" s="82"/>
      <c r="XV466" s="82"/>
      <c r="XW466" s="82"/>
      <c r="XX466" s="82"/>
      <c r="XY466" s="82"/>
      <c r="XZ466" s="82"/>
      <c r="YA466" s="82"/>
      <c r="YB466" s="82"/>
      <c r="YC466" s="82"/>
      <c r="YD466" s="82"/>
      <c r="YE466" s="82"/>
      <c r="YF466" s="82"/>
      <c r="YG466" s="82"/>
      <c r="YH466" s="82"/>
      <c r="YI466" s="82"/>
      <c r="YJ466" s="82"/>
      <c r="YK466" s="82"/>
      <c r="YL466" s="82"/>
      <c r="YM466" s="82"/>
      <c r="YN466" s="82"/>
      <c r="YO466" s="82"/>
      <c r="YP466" s="82"/>
      <c r="YQ466" s="82"/>
      <c r="YR466" s="82"/>
      <c r="YS466" s="82"/>
      <c r="YT466" s="82"/>
      <c r="YU466" s="82"/>
      <c r="YV466" s="82"/>
      <c r="YW466" s="82"/>
      <c r="YX466" s="82"/>
      <c r="YY466" s="82"/>
      <c r="YZ466" s="82"/>
      <c r="ZA466" s="82"/>
      <c r="ZB466" s="82"/>
      <c r="ZC466" s="82"/>
      <c r="ZD466" s="82"/>
      <c r="ZE466" s="82"/>
      <c r="ZF466" s="82"/>
      <c r="ZG466" s="82"/>
      <c r="ZH466" s="82"/>
      <c r="ZI466" s="82"/>
      <c r="ZJ466" s="82"/>
      <c r="ZK466" s="82"/>
      <c r="ZL466" s="82"/>
      <c r="ZM466" s="82"/>
      <c r="ZN466" s="82"/>
      <c r="ZO466" s="82"/>
      <c r="ZP466" s="82"/>
      <c r="ZQ466" s="82"/>
      <c r="ZR466" s="82"/>
      <c r="ZS466" s="82"/>
      <c r="ZT466" s="82"/>
      <c r="ZU466" s="82"/>
      <c r="ZV466" s="82"/>
      <c r="ZW466" s="82"/>
      <c r="ZX466" s="82"/>
      <c r="ZY466" s="82"/>
      <c r="ZZ466" s="82"/>
      <c r="AAA466" s="82"/>
      <c r="AAB466" s="82"/>
      <c r="AAC466" s="82"/>
      <c r="AAD466" s="82"/>
      <c r="AAE466" s="82"/>
      <c r="AAF466" s="82"/>
      <c r="AAG466" s="82"/>
      <c r="AAH466" s="82"/>
      <c r="AAI466" s="82"/>
      <c r="AAJ466" s="82"/>
      <c r="AAK466" s="82"/>
      <c r="AAL466" s="82"/>
      <c r="AAM466" s="82"/>
      <c r="AAN466" s="82"/>
      <c r="AAO466" s="82"/>
      <c r="AAP466" s="82"/>
      <c r="AAQ466" s="82"/>
      <c r="AAR466" s="82"/>
      <c r="AAS466" s="82"/>
      <c r="AAT466" s="82"/>
      <c r="AAU466" s="82"/>
      <c r="AAV466" s="82"/>
      <c r="AAW466" s="82"/>
      <c r="AAX466" s="82"/>
      <c r="AAY466" s="82"/>
      <c r="AAZ466" s="82"/>
      <c r="ABA466" s="82"/>
      <c r="ABB466" s="82"/>
      <c r="ABC466" s="82"/>
      <c r="ABD466" s="82"/>
      <c r="ABE466" s="82"/>
      <c r="ABF466" s="82"/>
      <c r="ABG466" s="82"/>
      <c r="ABH466" s="82"/>
      <c r="ABI466" s="82"/>
      <c r="ABJ466" s="82"/>
      <c r="ABK466" s="82"/>
      <c r="ABL466" s="82"/>
      <c r="ABM466" s="82"/>
      <c r="ABN466" s="82"/>
      <c r="ABO466" s="82"/>
      <c r="ABP466" s="82"/>
      <c r="ABQ466" s="82"/>
      <c r="ABR466" s="82"/>
      <c r="ABS466" s="82"/>
      <c r="ABT466" s="82"/>
      <c r="ABU466" s="82"/>
      <c r="ABV466" s="82"/>
      <c r="ABW466" s="82"/>
      <c r="ABX466" s="82"/>
      <c r="ABY466" s="82"/>
      <c r="ABZ466" s="82"/>
      <c r="ACA466" s="82"/>
      <c r="ACB466" s="82"/>
      <c r="ACC466" s="82"/>
      <c r="ACD466" s="82"/>
      <c r="ACE466" s="82"/>
      <c r="ACF466" s="82"/>
      <c r="ACG466" s="82"/>
      <c r="ACH466" s="82"/>
      <c r="ACI466" s="82"/>
      <c r="ACJ466" s="82"/>
      <c r="ACK466" s="82"/>
      <c r="ACL466" s="82"/>
      <c r="ACM466" s="82"/>
      <c r="ACN466" s="82"/>
      <c r="ACO466" s="82"/>
      <c r="ACP466" s="82"/>
      <c r="ACQ466" s="82"/>
      <c r="ACR466" s="82"/>
      <c r="ACS466" s="82"/>
      <c r="ACT466" s="82"/>
      <c r="ACU466" s="82"/>
      <c r="ACV466" s="82"/>
      <c r="ACW466" s="82"/>
      <c r="ACX466" s="82"/>
      <c r="ACY466" s="82"/>
      <c r="ACZ466" s="82"/>
      <c r="ADA466" s="82"/>
      <c r="ADB466" s="82"/>
      <c r="ADC466" s="82"/>
      <c r="ADD466" s="82"/>
      <c r="ADE466" s="82"/>
      <c r="ADF466" s="82"/>
      <c r="ADG466" s="82"/>
      <c r="ADH466" s="82"/>
      <c r="ADI466" s="82"/>
      <c r="ADJ466" s="82"/>
      <c r="ADK466" s="82"/>
      <c r="ADL466" s="82"/>
      <c r="ADM466" s="82"/>
      <c r="ADN466" s="82"/>
      <c r="ADO466" s="82"/>
      <c r="ADP466" s="82"/>
      <c r="ADQ466" s="82"/>
      <c r="ADR466" s="82"/>
      <c r="ADS466" s="82"/>
      <c r="ADT466" s="82"/>
      <c r="ADU466" s="82"/>
      <c r="ADV466" s="82"/>
      <c r="ADW466" s="82"/>
      <c r="ADX466" s="82"/>
      <c r="ADY466" s="82"/>
      <c r="ADZ466" s="82"/>
      <c r="AEA466" s="82"/>
      <c r="AEB466" s="82"/>
      <c r="AEC466" s="82"/>
      <c r="AED466" s="82"/>
      <c r="AEE466" s="82"/>
      <c r="AEF466" s="82"/>
      <c r="AEG466" s="82"/>
      <c r="AEH466" s="82"/>
      <c r="AEI466" s="82"/>
      <c r="AEJ466" s="82"/>
      <c r="AEK466" s="82"/>
      <c r="AEL466" s="82"/>
      <c r="AEM466" s="82"/>
      <c r="AEN466" s="82"/>
      <c r="AEO466" s="82"/>
      <c r="AEP466" s="82"/>
      <c r="AEQ466" s="82"/>
      <c r="AER466" s="82"/>
      <c r="AES466" s="82"/>
      <c r="AET466" s="82"/>
      <c r="AEU466" s="82"/>
      <c r="AEV466" s="82"/>
      <c r="AEW466" s="82"/>
      <c r="AEX466" s="82"/>
      <c r="AEY466" s="82"/>
      <c r="AEZ466" s="82"/>
      <c r="AFA466" s="82"/>
      <c r="AFB466" s="82"/>
      <c r="AFC466" s="82"/>
      <c r="AFD466" s="82"/>
      <c r="AFE466" s="82"/>
      <c r="AFF466" s="82"/>
      <c r="AFG466" s="82"/>
      <c r="AFH466" s="82"/>
      <c r="AFI466" s="82"/>
      <c r="AFJ466" s="82"/>
      <c r="AFK466" s="82"/>
      <c r="AFL466" s="82"/>
      <c r="AFM466" s="82"/>
      <c r="AFN466" s="82"/>
      <c r="AFO466" s="82"/>
      <c r="AFP466" s="82"/>
      <c r="AFQ466" s="82"/>
      <c r="AFR466" s="82"/>
      <c r="AFS466" s="82"/>
      <c r="AFT466" s="82"/>
      <c r="AFU466" s="82"/>
      <c r="AFV466" s="82"/>
      <c r="AFW466" s="82"/>
      <c r="AFX466" s="82"/>
      <c r="AFY466" s="82"/>
      <c r="AFZ466" s="82"/>
      <c r="AGA466" s="82"/>
      <c r="AGB466" s="82"/>
      <c r="AGC466" s="82"/>
      <c r="AGD466" s="82"/>
      <c r="AGE466" s="82"/>
      <c r="AGF466" s="82"/>
      <c r="AGG466" s="82"/>
      <c r="AGH466" s="82"/>
      <c r="AGI466" s="82"/>
      <c r="AGJ466" s="82"/>
      <c r="AGK466" s="82"/>
      <c r="AGL466" s="82"/>
      <c r="AGM466" s="82"/>
      <c r="AGN466" s="82"/>
      <c r="AGO466" s="82"/>
      <c r="AGP466" s="82"/>
      <c r="AGQ466" s="82"/>
      <c r="AGR466" s="82"/>
      <c r="AGS466" s="82"/>
      <c r="AGT466" s="82"/>
      <c r="AGU466" s="82"/>
      <c r="AGV466" s="82"/>
      <c r="AGW466" s="82"/>
      <c r="AGX466" s="82"/>
      <c r="AGY466" s="82"/>
      <c r="AGZ466" s="82"/>
      <c r="AHA466" s="82"/>
      <c r="AHB466" s="82"/>
      <c r="AHC466" s="82"/>
      <c r="AHD466" s="82"/>
      <c r="AHE466" s="82"/>
      <c r="AHF466" s="82"/>
      <c r="AHG466" s="82"/>
      <c r="AHH466" s="82"/>
      <c r="AHI466" s="82"/>
      <c r="AHJ466" s="82"/>
      <c r="AHK466" s="82"/>
      <c r="AHL466" s="82"/>
      <c r="AHM466" s="82"/>
      <c r="AHN466" s="82"/>
      <c r="AHO466" s="82"/>
      <c r="AHP466" s="82"/>
      <c r="AHQ466" s="82"/>
      <c r="AHR466" s="82"/>
      <c r="AHS466" s="82"/>
      <c r="AHT466" s="82"/>
      <c r="AHU466" s="82"/>
      <c r="AHV466" s="82"/>
      <c r="AHW466" s="82"/>
      <c r="AHX466" s="82"/>
      <c r="AHY466" s="82"/>
      <c r="AHZ466" s="82"/>
      <c r="AIA466" s="82"/>
      <c r="AIB466" s="82"/>
      <c r="AIC466" s="82"/>
      <c r="AID466" s="82"/>
      <c r="AIE466" s="82"/>
      <c r="AIF466" s="82"/>
      <c r="AIG466" s="82"/>
      <c r="AIH466" s="82"/>
      <c r="AII466" s="82"/>
      <c r="AIJ466" s="82"/>
      <c r="AIK466" s="82"/>
      <c r="AIL466" s="82"/>
      <c r="AIM466" s="82"/>
      <c r="AIN466" s="82"/>
      <c r="AIO466" s="82"/>
      <c r="AIP466" s="82"/>
      <c r="AIQ466" s="82"/>
      <c r="AIR466" s="82"/>
      <c r="AIS466" s="82"/>
      <c r="AIT466" s="82"/>
      <c r="AIU466" s="82"/>
      <c r="AIV466" s="82"/>
      <c r="AIW466" s="82"/>
      <c r="AIX466" s="82"/>
      <c r="AIY466" s="82"/>
      <c r="AIZ466" s="82"/>
      <c r="AJA466" s="82"/>
      <c r="AJB466" s="82"/>
      <c r="AJC466" s="82"/>
      <c r="AJD466" s="82"/>
      <c r="AJE466" s="82"/>
      <c r="AJF466" s="82"/>
      <c r="AJG466" s="82"/>
      <c r="AJH466" s="82"/>
      <c r="AJI466" s="82"/>
      <c r="AJJ466" s="82"/>
      <c r="AJK466" s="82"/>
      <c r="AJL466" s="82"/>
      <c r="AJM466" s="82"/>
      <c r="AJN466" s="82"/>
      <c r="AJO466" s="82"/>
      <c r="AJP466" s="82"/>
      <c r="AJQ466" s="82"/>
      <c r="AJR466" s="82"/>
      <c r="AJS466" s="82"/>
      <c r="AJT466" s="82"/>
      <c r="AJU466" s="82"/>
      <c r="AJV466" s="82"/>
      <c r="AJW466" s="82"/>
      <c r="AJX466" s="82"/>
      <c r="AJY466" s="82"/>
      <c r="AJZ466" s="82"/>
      <c r="AKA466" s="82"/>
      <c r="AKB466" s="82"/>
      <c r="AKC466" s="82"/>
      <c r="AKD466" s="82"/>
      <c r="AKE466" s="82"/>
      <c r="AKF466" s="82"/>
      <c r="AKG466" s="82"/>
      <c r="AKH466" s="82"/>
      <c r="AKI466" s="82"/>
      <c r="AKJ466" s="82"/>
      <c r="AKK466" s="82"/>
      <c r="AKL466" s="82"/>
      <c r="AKM466" s="82"/>
      <c r="AKN466" s="82"/>
      <c r="AKO466" s="82"/>
      <c r="AKP466" s="82"/>
      <c r="AKQ466" s="82"/>
      <c r="AKR466" s="82"/>
      <c r="AKS466" s="82"/>
      <c r="AKT466" s="82"/>
      <c r="AKU466" s="82"/>
      <c r="AKV466" s="82"/>
      <c r="AKW466" s="82"/>
      <c r="AKX466" s="82"/>
      <c r="AKY466" s="82"/>
      <c r="AKZ466" s="82"/>
      <c r="ALA466" s="82"/>
      <c r="ALB466" s="82"/>
      <c r="ALC466" s="82"/>
      <c r="ALD466" s="82"/>
      <c r="ALE466" s="82"/>
      <c r="ALF466" s="82"/>
      <c r="ALG466" s="82"/>
      <c r="ALH466" s="82"/>
      <c r="ALI466" s="82"/>
      <c r="ALJ466" s="82"/>
      <c r="ALK466" s="82"/>
      <c r="ALL466" s="82"/>
      <c r="ALM466" s="82"/>
      <c r="ALN466" s="82"/>
      <c r="ALO466" s="82"/>
      <c r="ALP466" s="82"/>
      <c r="ALQ466" s="82"/>
      <c r="ALR466" s="82"/>
      <c r="ALS466" s="82"/>
      <c r="ALT466" s="82"/>
      <c r="ALU466" s="82"/>
      <c r="ALV466" s="82"/>
      <c r="ALW466" s="82"/>
      <c r="ALX466" s="82"/>
      <c r="ALY466" s="82"/>
      <c r="ALZ466" s="82"/>
      <c r="AMA466" s="82"/>
      <c r="AMB466" s="82"/>
      <c r="AMC466" s="82"/>
      <c r="AMD466" s="82"/>
      <c r="AME466" s="82"/>
      <c r="AMF466" s="82"/>
      <c r="AMG466" s="82"/>
      <c r="AMH466" s="82"/>
      <c r="AMI466" s="82"/>
      <c r="AMJ466" s="82"/>
      <c r="AMK466" s="82"/>
      <c r="AML466" s="82"/>
      <c r="AMM466" s="82"/>
      <c r="AMN466" s="82"/>
      <c r="AMO466" s="82"/>
      <c r="AMP466" s="82"/>
      <c r="AMQ466" s="82"/>
      <c r="AMR466" s="82"/>
      <c r="AMS466" s="82"/>
      <c r="AMT466" s="82"/>
      <c r="AMU466" s="82"/>
      <c r="AMV466" s="82"/>
      <c r="AMW466" s="82"/>
      <c r="AMX466" s="82"/>
      <c r="AMY466" s="82"/>
      <c r="AMZ466" s="82"/>
      <c r="ANA466" s="82"/>
      <c r="ANB466" s="82"/>
      <c r="ANC466" s="82"/>
      <c r="AND466" s="82"/>
      <c r="ANE466" s="82"/>
      <c r="ANF466" s="82"/>
      <c r="ANG466" s="82"/>
      <c r="ANH466" s="82"/>
      <c r="ANI466" s="82"/>
      <c r="ANJ466" s="82"/>
      <c r="ANK466" s="82"/>
      <c r="ANL466" s="82"/>
      <c r="ANM466" s="82"/>
      <c r="ANN466" s="82"/>
      <c r="ANO466" s="82"/>
      <c r="ANP466" s="82"/>
      <c r="ANQ466" s="82"/>
      <c r="ANR466" s="82"/>
      <c r="ANS466" s="82"/>
      <c r="ANT466" s="82"/>
      <c r="ANU466" s="82"/>
      <c r="ANV466" s="82"/>
      <c r="ANW466" s="82"/>
      <c r="ANX466" s="82"/>
      <c r="ANY466" s="82"/>
      <c r="ANZ466" s="82"/>
      <c r="AOA466" s="82"/>
      <c r="AOB466" s="82"/>
      <c r="AOC466" s="82"/>
      <c r="AOD466" s="82"/>
      <c r="AOE466" s="82"/>
      <c r="AOF466" s="82"/>
      <c r="AOG466" s="82"/>
      <c r="AOH466" s="82"/>
      <c r="AOI466" s="82"/>
      <c r="AOJ466" s="82"/>
      <c r="AOK466" s="82"/>
      <c r="AOL466" s="82"/>
      <c r="AOM466" s="82"/>
      <c r="AON466" s="82"/>
      <c r="AOO466" s="82"/>
      <c r="AOP466" s="82"/>
      <c r="AOQ466" s="82"/>
      <c r="AOR466" s="82"/>
      <c r="AOS466" s="82"/>
      <c r="AOT466" s="82"/>
      <c r="AOU466" s="82"/>
      <c r="AOV466" s="82"/>
      <c r="AOW466" s="82"/>
      <c r="AOX466" s="82"/>
      <c r="AOY466" s="82"/>
      <c r="AOZ466" s="82"/>
      <c r="APA466" s="82"/>
      <c r="APB466" s="82"/>
      <c r="APC466" s="82"/>
      <c r="APD466" s="82"/>
      <c r="APE466" s="82"/>
      <c r="APF466" s="82"/>
      <c r="APG466" s="82"/>
      <c r="APH466" s="82"/>
      <c r="API466" s="82"/>
      <c r="APJ466" s="82"/>
      <c r="APK466" s="82"/>
      <c r="APL466" s="82"/>
      <c r="APM466" s="82"/>
      <c r="APN466" s="82"/>
      <c r="APO466" s="82"/>
      <c r="APP466" s="82"/>
      <c r="APQ466" s="82"/>
      <c r="APR466" s="82"/>
      <c r="APS466" s="82"/>
      <c r="APT466" s="82"/>
      <c r="APU466" s="82"/>
      <c r="APV466" s="82"/>
      <c r="APW466" s="82"/>
      <c r="APX466" s="82"/>
      <c r="APY466" s="82"/>
      <c r="APZ466" s="82"/>
      <c r="AQA466" s="82"/>
      <c r="AQB466" s="82"/>
      <c r="AQC466" s="82"/>
      <c r="AQD466" s="82"/>
      <c r="AQE466" s="82"/>
      <c r="AQF466" s="82"/>
      <c r="AQG466" s="82"/>
      <c r="AQH466" s="82"/>
      <c r="AQI466" s="82"/>
      <c r="AQJ466" s="82"/>
      <c r="AQK466" s="82"/>
      <c r="AQL466" s="82"/>
      <c r="AQM466" s="82"/>
      <c r="AQN466" s="82"/>
      <c r="AQO466" s="82"/>
      <c r="AQP466" s="82"/>
      <c r="AQQ466" s="82"/>
      <c r="AQR466" s="82"/>
      <c r="AQS466" s="82"/>
      <c r="AQT466" s="82"/>
      <c r="AQU466" s="82"/>
      <c r="AQV466" s="82"/>
      <c r="AQW466" s="82"/>
      <c r="AQX466" s="82"/>
      <c r="AQY466" s="82"/>
      <c r="AQZ466" s="82"/>
      <c r="ARA466" s="82"/>
      <c r="ARB466" s="82"/>
      <c r="ARC466" s="82"/>
      <c r="ARD466" s="82"/>
      <c r="ARE466" s="82"/>
      <c r="ARF466" s="82"/>
      <c r="ARG466" s="82"/>
      <c r="ARH466" s="82"/>
      <c r="ARI466" s="82"/>
      <c r="ARJ466" s="82"/>
      <c r="ARK466" s="82"/>
      <c r="ARL466" s="82"/>
      <c r="ARM466" s="82"/>
      <c r="ARN466" s="82"/>
      <c r="ARO466" s="82"/>
      <c r="ARP466" s="82"/>
      <c r="ARQ466" s="82"/>
      <c r="ARR466" s="82"/>
      <c r="ARS466" s="82"/>
      <c r="ART466" s="82"/>
      <c r="ARU466" s="82"/>
      <c r="ARV466" s="82"/>
      <c r="ARW466" s="82"/>
      <c r="ARX466" s="82"/>
      <c r="ARY466" s="82"/>
      <c r="ARZ466" s="82"/>
      <c r="ASA466" s="82"/>
      <c r="ASB466" s="82"/>
      <c r="ASC466" s="82"/>
      <c r="ASD466" s="82"/>
      <c r="ASE466" s="82"/>
      <c r="ASF466" s="82"/>
      <c r="ASG466" s="82"/>
      <c r="ASH466" s="82"/>
      <c r="ASI466" s="82"/>
      <c r="ASJ466" s="82"/>
      <c r="ASK466" s="82"/>
      <c r="ASL466" s="82"/>
      <c r="ASM466" s="82"/>
      <c r="ASN466" s="82"/>
      <c r="ASO466" s="82"/>
      <c r="ASP466" s="82"/>
      <c r="ASQ466" s="82"/>
      <c r="ASR466" s="82"/>
      <c r="ASS466" s="82"/>
      <c r="AST466" s="82"/>
      <c r="ASU466" s="82"/>
      <c r="ASV466" s="82"/>
      <c r="ASW466" s="82"/>
      <c r="ASX466" s="82"/>
      <c r="ASY466" s="82"/>
      <c r="ASZ466" s="82"/>
      <c r="ATA466" s="82"/>
      <c r="ATB466" s="82"/>
      <c r="ATC466" s="82"/>
      <c r="ATD466" s="82"/>
      <c r="ATE466" s="82"/>
      <c r="ATF466" s="82"/>
      <c r="ATG466" s="82"/>
      <c r="ATH466" s="82"/>
      <c r="ATI466" s="82"/>
      <c r="ATJ466" s="82"/>
      <c r="ATK466" s="82"/>
      <c r="ATL466" s="82"/>
      <c r="ATM466" s="82"/>
      <c r="ATN466" s="82"/>
      <c r="ATO466" s="82"/>
      <c r="ATP466" s="82"/>
      <c r="ATQ466" s="82"/>
      <c r="ATR466" s="82"/>
      <c r="ATS466" s="82"/>
      <c r="ATT466" s="82"/>
      <c r="ATU466" s="82"/>
      <c r="ATV466" s="82"/>
      <c r="ATW466" s="82"/>
      <c r="ATX466" s="82"/>
      <c r="ATY466" s="82"/>
      <c r="ATZ466" s="82"/>
      <c r="AUA466" s="82"/>
      <c r="AUB466" s="82"/>
      <c r="AUC466" s="82"/>
      <c r="AUD466" s="82"/>
      <c r="AUE466" s="82"/>
      <c r="AUF466" s="82"/>
      <c r="AUG466" s="82"/>
      <c r="AUH466" s="82"/>
      <c r="AUI466" s="82"/>
      <c r="AUJ466" s="82"/>
      <c r="AUK466" s="82"/>
      <c r="AUL466" s="82"/>
      <c r="AUM466" s="82"/>
      <c r="AUN466" s="82"/>
      <c r="AUO466" s="82"/>
      <c r="AUP466" s="82"/>
      <c r="AUQ466" s="82"/>
      <c r="AUR466" s="82"/>
      <c r="AUS466" s="82"/>
      <c r="AUT466" s="82"/>
      <c r="AUU466" s="82"/>
      <c r="AUV466" s="82"/>
      <c r="AUW466" s="82"/>
      <c r="AUX466" s="82"/>
      <c r="AUY466" s="82"/>
      <c r="AUZ466" s="82"/>
      <c r="AVA466" s="82"/>
      <c r="AVB466" s="82"/>
      <c r="AVC466" s="82"/>
      <c r="AVD466" s="82"/>
      <c r="AVE466" s="82"/>
      <c r="AVF466" s="82"/>
      <c r="AVG466" s="82"/>
      <c r="AVH466" s="82"/>
      <c r="AVI466" s="82"/>
      <c r="AVJ466" s="82"/>
      <c r="AVK466" s="82"/>
      <c r="AVL466" s="82"/>
      <c r="AVM466" s="82"/>
      <c r="AVN466" s="82"/>
      <c r="AVO466" s="82"/>
      <c r="AVP466" s="82"/>
      <c r="AVQ466" s="82"/>
      <c r="AVR466" s="82"/>
      <c r="AVS466" s="82"/>
      <c r="AVT466" s="82"/>
      <c r="AVU466" s="82"/>
      <c r="AVV466" s="82"/>
      <c r="AVW466" s="82"/>
      <c r="AVX466" s="82"/>
      <c r="AVY466" s="82"/>
      <c r="AVZ466" s="82"/>
      <c r="AWA466" s="82"/>
      <c r="AWB466" s="82"/>
      <c r="AWC466" s="82"/>
      <c r="AWD466" s="82"/>
      <c r="AWE466" s="82"/>
      <c r="AWF466" s="82"/>
      <c r="AWG466" s="82"/>
      <c r="AWH466" s="82"/>
      <c r="AWI466" s="82"/>
      <c r="AWJ466" s="82"/>
      <c r="AWK466" s="82"/>
      <c r="AWL466" s="82"/>
      <c r="AWM466" s="82"/>
      <c r="AWN466" s="82"/>
      <c r="AWO466" s="82"/>
      <c r="AWP466" s="82"/>
      <c r="AWQ466" s="82"/>
      <c r="AWR466" s="82"/>
      <c r="AWS466" s="82"/>
      <c r="AWT466" s="82"/>
      <c r="AWU466" s="82"/>
      <c r="AWV466" s="82"/>
      <c r="AWW466" s="82"/>
      <c r="AWX466" s="82"/>
      <c r="AWY466" s="82"/>
      <c r="AWZ466" s="82"/>
      <c r="AXA466" s="82"/>
      <c r="AXB466" s="82"/>
      <c r="AXC466" s="82"/>
      <c r="AXD466" s="82"/>
      <c r="AXE466" s="82"/>
      <c r="AXF466" s="82"/>
      <c r="AXG466" s="82"/>
      <c r="AXH466" s="82"/>
      <c r="AXI466" s="82"/>
      <c r="AXJ466" s="82"/>
      <c r="AXK466" s="82"/>
      <c r="AXL466" s="82"/>
      <c r="AXM466" s="82"/>
      <c r="AXN466" s="82"/>
      <c r="AXO466" s="82"/>
      <c r="AXP466" s="82"/>
      <c r="AXQ466" s="82"/>
      <c r="AXR466" s="82"/>
      <c r="AXS466" s="82"/>
      <c r="AXT466" s="82"/>
      <c r="AXU466" s="82"/>
      <c r="AXV466" s="82"/>
      <c r="AXW466" s="82"/>
      <c r="AXX466" s="82"/>
      <c r="AXY466" s="82"/>
      <c r="AXZ466" s="82"/>
      <c r="AYA466" s="82"/>
      <c r="AYB466" s="82"/>
      <c r="AYC466" s="82"/>
      <c r="AYD466" s="82"/>
      <c r="AYE466" s="82"/>
      <c r="AYF466" s="82"/>
      <c r="AYG466" s="82"/>
      <c r="AYH466" s="82"/>
      <c r="AYI466" s="82"/>
      <c r="AYJ466" s="82"/>
      <c r="AYK466" s="82"/>
      <c r="AYL466" s="82"/>
      <c r="AYM466" s="82"/>
      <c r="AYN466" s="82"/>
      <c r="AYO466" s="82"/>
      <c r="AYP466" s="82"/>
      <c r="AYQ466" s="82"/>
      <c r="AYR466" s="82"/>
      <c r="AYS466" s="82"/>
      <c r="AYT466" s="82"/>
      <c r="AYU466" s="82"/>
      <c r="AYV466" s="82"/>
      <c r="AYW466" s="82"/>
      <c r="AYX466" s="82"/>
      <c r="AYY466" s="82"/>
      <c r="AYZ466" s="82"/>
      <c r="AZA466" s="82"/>
      <c r="AZB466" s="82"/>
      <c r="AZC466" s="82"/>
      <c r="AZD466" s="82"/>
      <c r="AZE466" s="82"/>
      <c r="AZF466" s="82"/>
      <c r="AZG466" s="82"/>
      <c r="AZH466" s="82"/>
      <c r="AZI466" s="82"/>
      <c r="AZJ466" s="82"/>
      <c r="AZK466" s="82"/>
      <c r="AZL466" s="82"/>
      <c r="AZM466" s="82"/>
      <c r="AZN466" s="82"/>
      <c r="AZO466" s="82"/>
      <c r="AZP466" s="82"/>
      <c r="AZQ466" s="82"/>
      <c r="AZR466" s="82"/>
      <c r="AZS466" s="82"/>
      <c r="AZT466" s="82"/>
      <c r="AZU466" s="82"/>
      <c r="AZV466" s="82"/>
      <c r="AZW466" s="82"/>
      <c r="AZX466" s="82"/>
      <c r="AZY466" s="82"/>
      <c r="AZZ466" s="82"/>
      <c r="BAA466" s="82"/>
      <c r="BAB466" s="82"/>
      <c r="BAC466" s="82"/>
      <c r="BAD466" s="82"/>
      <c r="BAE466" s="82"/>
      <c r="BAF466" s="82"/>
      <c r="BAG466" s="82"/>
      <c r="BAH466" s="82"/>
      <c r="BAI466" s="82"/>
      <c r="BAJ466" s="82"/>
      <c r="BAK466" s="82"/>
      <c r="BAL466" s="82"/>
      <c r="BAM466" s="82"/>
      <c r="BAN466" s="82"/>
      <c r="BAO466" s="82"/>
      <c r="BAP466" s="82"/>
      <c r="BAQ466" s="82"/>
      <c r="BAR466" s="82"/>
      <c r="BAS466" s="82"/>
      <c r="BAT466" s="82"/>
      <c r="BAU466" s="82"/>
      <c r="BAV466" s="82"/>
      <c r="BAW466" s="82"/>
      <c r="BAX466" s="82"/>
      <c r="BAY466" s="82"/>
      <c r="BAZ466" s="82"/>
      <c r="BBA466" s="82"/>
      <c r="BBB466" s="82"/>
      <c r="BBC466" s="82"/>
      <c r="BBD466" s="82"/>
      <c r="BBE466" s="82"/>
      <c r="BBF466" s="82"/>
      <c r="BBG466" s="82"/>
      <c r="BBH466" s="82"/>
      <c r="BBI466" s="82"/>
      <c r="BBJ466" s="82"/>
      <c r="BBK466" s="82"/>
      <c r="BBL466" s="82"/>
      <c r="BBM466" s="82"/>
      <c r="BBN466" s="82"/>
      <c r="BBO466" s="82"/>
      <c r="BBP466" s="82"/>
      <c r="BBQ466" s="82"/>
      <c r="BBR466" s="82"/>
      <c r="BBS466" s="82"/>
      <c r="BBT466" s="82"/>
      <c r="BBU466" s="82"/>
      <c r="BBV466" s="82"/>
      <c r="BBW466" s="82"/>
      <c r="BBX466" s="82"/>
      <c r="BBY466" s="82"/>
      <c r="BBZ466" s="82"/>
      <c r="BCA466" s="82"/>
      <c r="BCB466" s="82"/>
      <c r="BCC466" s="82"/>
      <c r="BCD466" s="82"/>
      <c r="BCE466" s="82"/>
      <c r="BCF466" s="82"/>
      <c r="BCG466" s="82"/>
      <c r="BCH466" s="82"/>
      <c r="BCI466" s="82"/>
      <c r="BCJ466" s="82"/>
      <c r="BCK466" s="82"/>
      <c r="BCL466" s="82"/>
      <c r="BCM466" s="82"/>
      <c r="BCN466" s="82"/>
      <c r="BCO466" s="82"/>
      <c r="BCP466" s="82"/>
      <c r="BCQ466" s="82"/>
      <c r="BCR466" s="82"/>
      <c r="BCS466" s="82"/>
      <c r="BCT466" s="82"/>
      <c r="BCU466" s="82"/>
      <c r="BCV466" s="82"/>
      <c r="BCW466" s="82"/>
      <c r="BCX466" s="82"/>
      <c r="BCY466" s="82"/>
      <c r="BCZ466" s="82"/>
      <c r="BDA466" s="82"/>
      <c r="BDB466" s="82"/>
      <c r="BDC466" s="82"/>
      <c r="BDD466" s="82"/>
      <c r="BDE466" s="82"/>
      <c r="BDF466" s="82"/>
      <c r="BDG466" s="82"/>
      <c r="BDH466" s="82"/>
      <c r="BDI466" s="82"/>
      <c r="BDJ466" s="82"/>
      <c r="BDK466" s="82"/>
      <c r="BDL466" s="82"/>
      <c r="BDM466" s="82"/>
      <c r="BDN466" s="82"/>
      <c r="BDO466" s="82"/>
      <c r="BDP466" s="82"/>
      <c r="BDQ466" s="82"/>
      <c r="BDR466" s="82"/>
      <c r="BDS466" s="82"/>
      <c r="BDT466" s="82"/>
      <c r="BDU466" s="82"/>
      <c r="BDV466" s="82"/>
      <c r="BDW466" s="82"/>
      <c r="BDX466" s="82"/>
      <c r="BDY466" s="82"/>
      <c r="BDZ466" s="82"/>
      <c r="BEA466" s="82"/>
      <c r="BEB466" s="82"/>
      <c r="BEC466" s="82"/>
      <c r="BED466" s="82"/>
      <c r="BEE466" s="82"/>
      <c r="BEF466" s="82"/>
      <c r="BEG466" s="82"/>
      <c r="BEH466" s="82"/>
      <c r="BEI466" s="82"/>
      <c r="BEJ466" s="82"/>
      <c r="BEK466" s="82"/>
      <c r="BEL466" s="82"/>
      <c r="BEM466" s="82"/>
      <c r="BEN466" s="82"/>
      <c r="BEO466" s="82"/>
      <c r="BEP466" s="82"/>
      <c r="BEQ466" s="82"/>
      <c r="BER466" s="82"/>
      <c r="BES466" s="82"/>
      <c r="BET466" s="82"/>
      <c r="BEU466" s="82"/>
      <c r="BEV466" s="82"/>
      <c r="BEW466" s="82"/>
      <c r="BEX466" s="82"/>
      <c r="BEY466" s="82"/>
      <c r="BEZ466" s="82"/>
      <c r="BFA466" s="82"/>
      <c r="BFB466" s="82"/>
      <c r="BFC466" s="82"/>
      <c r="BFD466" s="82"/>
      <c r="BFE466" s="82"/>
      <c r="BFF466" s="82"/>
      <c r="BFG466" s="82"/>
      <c r="BFH466" s="82"/>
      <c r="BFI466" s="82"/>
      <c r="BFJ466" s="82"/>
      <c r="BFK466" s="82"/>
      <c r="BFL466" s="82"/>
      <c r="BFM466" s="82"/>
      <c r="BFN466" s="82"/>
      <c r="BFO466" s="82"/>
      <c r="BFP466" s="82"/>
      <c r="BFQ466" s="82"/>
      <c r="BFR466" s="82"/>
      <c r="BFS466" s="82"/>
      <c r="BFT466" s="82"/>
      <c r="BFU466" s="82"/>
      <c r="BFV466" s="82"/>
      <c r="BFW466" s="82"/>
      <c r="BFX466" s="82"/>
      <c r="BFY466" s="82"/>
      <c r="BFZ466" s="82"/>
      <c r="BGA466" s="82"/>
      <c r="BGB466" s="82"/>
      <c r="BGC466" s="82"/>
      <c r="BGD466" s="82"/>
      <c r="BGE466" s="82"/>
      <c r="BGF466" s="82"/>
      <c r="BGG466" s="82"/>
      <c r="BGH466" s="82"/>
      <c r="BGI466" s="82"/>
      <c r="BGJ466" s="82"/>
      <c r="BGK466" s="82"/>
      <c r="BGL466" s="82"/>
      <c r="BGM466" s="82"/>
      <c r="BGN466" s="82"/>
      <c r="BGO466" s="82"/>
      <c r="BGP466" s="82"/>
      <c r="BGQ466" s="82"/>
      <c r="BGR466" s="82"/>
      <c r="BGS466" s="82"/>
      <c r="BGT466" s="82"/>
      <c r="BGU466" s="82"/>
      <c r="BGV466" s="82"/>
      <c r="BGW466" s="82"/>
      <c r="BGX466" s="82"/>
      <c r="BGY466" s="82"/>
      <c r="BGZ466" s="82"/>
      <c r="BHA466" s="82"/>
      <c r="BHB466" s="82"/>
      <c r="BHC466" s="82"/>
      <c r="BHD466" s="82"/>
      <c r="BHE466" s="82"/>
      <c r="BHF466" s="82"/>
      <c r="BHG466" s="82"/>
      <c r="BHH466" s="82"/>
      <c r="BHI466" s="82"/>
      <c r="BHJ466" s="82"/>
      <c r="BHK466" s="82"/>
      <c r="BHL466" s="82"/>
      <c r="BHM466" s="82"/>
      <c r="BHN466" s="82"/>
      <c r="BHO466" s="82"/>
      <c r="BHP466" s="82"/>
      <c r="BHQ466" s="82"/>
      <c r="BHR466" s="82"/>
      <c r="BHS466" s="82"/>
      <c r="BHT466" s="82"/>
      <c r="BHU466" s="82"/>
      <c r="BHV466" s="82"/>
      <c r="BHW466" s="82"/>
      <c r="BHX466" s="82"/>
      <c r="BHY466" s="82"/>
      <c r="BHZ466" s="82"/>
      <c r="BIA466" s="82"/>
      <c r="BIB466" s="82"/>
      <c r="BIC466" s="82"/>
      <c r="BID466" s="82"/>
      <c r="BIE466" s="82"/>
      <c r="BIF466" s="82"/>
      <c r="BIG466" s="82"/>
      <c r="BIH466" s="82"/>
      <c r="BII466" s="82"/>
      <c r="BIJ466" s="82"/>
      <c r="BIK466" s="82"/>
      <c r="BIL466" s="82"/>
      <c r="BIM466" s="82"/>
      <c r="BIN466" s="82"/>
      <c r="BIO466" s="82"/>
      <c r="BIP466" s="82"/>
      <c r="BIQ466" s="82"/>
      <c r="BIR466" s="82"/>
      <c r="BIS466" s="82"/>
      <c r="BIT466" s="82"/>
      <c r="BIU466" s="82"/>
      <c r="BIV466" s="82"/>
      <c r="BIW466" s="82"/>
      <c r="BIX466" s="82"/>
      <c r="BIY466" s="82"/>
      <c r="BIZ466" s="82"/>
      <c r="BJA466" s="82"/>
      <c r="BJB466" s="82"/>
      <c r="BJC466" s="82"/>
      <c r="BJD466" s="82"/>
      <c r="BJE466" s="82"/>
      <c r="BJF466" s="82"/>
      <c r="BJG466" s="82"/>
      <c r="BJH466" s="82"/>
      <c r="BJI466" s="82"/>
      <c r="BJJ466" s="82"/>
      <c r="BJK466" s="82"/>
      <c r="BJL466" s="82"/>
      <c r="BJM466" s="82"/>
      <c r="BJN466" s="82"/>
      <c r="BJO466" s="82"/>
      <c r="BJP466" s="82"/>
      <c r="BJQ466" s="82"/>
      <c r="BJR466" s="82"/>
      <c r="BJS466" s="82"/>
      <c r="BJT466" s="82"/>
      <c r="BJU466" s="82"/>
      <c r="BJV466" s="82"/>
      <c r="BJW466" s="82"/>
      <c r="BJX466" s="82"/>
      <c r="BJY466" s="82"/>
      <c r="BJZ466" s="82"/>
      <c r="BKA466" s="82"/>
      <c r="BKB466" s="82"/>
      <c r="BKC466" s="82"/>
      <c r="BKD466" s="82"/>
      <c r="BKE466" s="82"/>
      <c r="BKF466" s="82"/>
      <c r="BKG466" s="82"/>
      <c r="BKH466" s="82"/>
      <c r="BKI466" s="82"/>
      <c r="BKJ466" s="82"/>
      <c r="BKK466" s="82"/>
      <c r="BKL466" s="82"/>
      <c r="BKM466" s="82"/>
      <c r="BKN466" s="82"/>
      <c r="BKO466" s="82"/>
      <c r="BKP466" s="82"/>
      <c r="BKQ466" s="82"/>
      <c r="BKR466" s="82"/>
      <c r="BKS466" s="82"/>
      <c r="BKT466" s="82"/>
      <c r="BKU466" s="82"/>
      <c r="BKV466" s="82"/>
      <c r="BKW466" s="82"/>
      <c r="BKX466" s="82"/>
      <c r="BKY466" s="82"/>
      <c r="BKZ466" s="82"/>
      <c r="BLA466" s="82"/>
      <c r="BLB466" s="82"/>
      <c r="BLC466" s="82"/>
      <c r="BLD466" s="82"/>
      <c r="BLE466" s="82"/>
      <c r="BLF466" s="82"/>
      <c r="BLG466" s="82"/>
      <c r="BLH466" s="82"/>
      <c r="BLI466" s="82"/>
      <c r="BLJ466" s="82"/>
      <c r="BLK466" s="82"/>
      <c r="BLL466" s="82"/>
      <c r="BLM466" s="82"/>
      <c r="BLN466" s="82"/>
      <c r="BLO466" s="82"/>
      <c r="BLP466" s="82"/>
      <c r="BLQ466" s="82"/>
      <c r="BLR466" s="82"/>
      <c r="BLS466" s="82"/>
      <c r="BLT466" s="82"/>
      <c r="BLU466" s="82"/>
      <c r="BLV466" s="82"/>
      <c r="BLW466" s="82"/>
      <c r="BLX466" s="82"/>
      <c r="BLY466" s="82"/>
      <c r="BLZ466" s="82"/>
      <c r="BMA466" s="82"/>
      <c r="BMB466" s="82"/>
      <c r="BMC466" s="82"/>
      <c r="BMD466" s="82"/>
      <c r="BME466" s="82"/>
      <c r="BMF466" s="82"/>
      <c r="BMG466" s="82"/>
      <c r="BMH466" s="82"/>
      <c r="BMI466" s="82"/>
      <c r="BMJ466" s="82"/>
      <c r="BMK466" s="82"/>
      <c r="BML466" s="82"/>
      <c r="BMM466" s="82"/>
      <c r="BMN466" s="82"/>
      <c r="BMO466" s="82"/>
      <c r="BMP466" s="82"/>
      <c r="BMQ466" s="82"/>
      <c r="BMR466" s="82"/>
      <c r="BMS466" s="82"/>
      <c r="BMT466" s="82"/>
      <c r="BMU466" s="82"/>
      <c r="BMV466" s="82"/>
      <c r="BMW466" s="82"/>
      <c r="BMX466" s="82"/>
      <c r="BMY466" s="82"/>
      <c r="BMZ466" s="82"/>
      <c r="BNA466" s="82"/>
      <c r="BNB466" s="82"/>
      <c r="BNC466" s="82"/>
      <c r="BND466" s="82"/>
      <c r="BNE466" s="82"/>
      <c r="BNF466" s="82"/>
      <c r="BNG466" s="82"/>
      <c r="BNH466" s="82"/>
      <c r="BNI466" s="82"/>
      <c r="BNJ466" s="82"/>
      <c r="BNK466" s="82"/>
      <c r="BNL466" s="82"/>
      <c r="BNM466" s="82"/>
      <c r="BNN466" s="82"/>
      <c r="BNO466" s="82"/>
      <c r="BNP466" s="82"/>
      <c r="BNQ466" s="82"/>
      <c r="BNR466" s="82"/>
      <c r="BNS466" s="82"/>
      <c r="BNT466" s="82"/>
      <c r="BNU466" s="82"/>
      <c r="BNV466" s="82"/>
      <c r="BNW466" s="82"/>
      <c r="BNX466" s="82"/>
      <c r="BNY466" s="82"/>
      <c r="BNZ466" s="82"/>
      <c r="BOA466" s="82"/>
      <c r="BOB466" s="82"/>
      <c r="BOC466" s="82"/>
      <c r="BOD466" s="82"/>
      <c r="BOE466" s="82"/>
      <c r="BOF466" s="82"/>
      <c r="BOG466" s="82"/>
      <c r="BOH466" s="82"/>
      <c r="BOI466" s="82"/>
      <c r="BOJ466" s="82"/>
      <c r="BOK466" s="82"/>
      <c r="BOL466" s="82"/>
      <c r="BOM466" s="82"/>
      <c r="BON466" s="82"/>
      <c r="BOO466" s="82"/>
      <c r="BOP466" s="82"/>
      <c r="BOQ466" s="82"/>
      <c r="BOR466" s="82"/>
      <c r="BOS466" s="82"/>
      <c r="BOT466" s="82"/>
      <c r="BOU466" s="82"/>
      <c r="BOV466" s="82"/>
      <c r="BOW466" s="82"/>
      <c r="BOX466" s="82"/>
      <c r="BOY466" s="82"/>
      <c r="BOZ466" s="82"/>
      <c r="BPA466" s="82"/>
      <c r="BPB466" s="82"/>
      <c r="BPC466" s="82"/>
      <c r="BPD466" s="82"/>
      <c r="BPE466" s="82"/>
      <c r="BPF466" s="82"/>
      <c r="BPG466" s="82"/>
      <c r="BPH466" s="82"/>
      <c r="BPI466" s="82"/>
      <c r="BPJ466" s="82"/>
      <c r="BPK466" s="82"/>
      <c r="BPL466" s="82"/>
      <c r="BPM466" s="82"/>
      <c r="BPN466" s="82"/>
      <c r="BPO466" s="82"/>
      <c r="BPP466" s="82"/>
      <c r="BPQ466" s="82"/>
      <c r="BPR466" s="82"/>
      <c r="BPS466" s="82"/>
      <c r="BPT466" s="82"/>
      <c r="BPU466" s="82"/>
      <c r="BPV466" s="82"/>
      <c r="BPW466" s="82"/>
      <c r="BPX466" s="82"/>
      <c r="BPY466" s="82"/>
      <c r="BPZ466" s="82"/>
      <c r="BQA466" s="82"/>
      <c r="BQB466" s="82"/>
      <c r="BQC466" s="82"/>
      <c r="BQD466" s="82"/>
      <c r="BQE466" s="82"/>
      <c r="BQF466" s="82"/>
      <c r="BQG466" s="82"/>
      <c r="BQH466" s="82"/>
      <c r="BQI466" s="82"/>
      <c r="BQJ466" s="82"/>
      <c r="BQK466" s="82"/>
      <c r="BQL466" s="82"/>
      <c r="BQM466" s="82"/>
      <c r="BQN466" s="82"/>
      <c r="BQO466" s="82"/>
      <c r="BQP466" s="82"/>
      <c r="BQQ466" s="82"/>
      <c r="BQR466" s="82"/>
      <c r="BQS466" s="82"/>
      <c r="BQT466" s="82"/>
      <c r="BQU466" s="82"/>
      <c r="BQV466" s="82"/>
      <c r="BQW466" s="82"/>
      <c r="BQX466" s="82"/>
      <c r="BQY466" s="82"/>
      <c r="BQZ466" s="82"/>
      <c r="BRA466" s="82"/>
      <c r="BRB466" s="82"/>
      <c r="BRC466" s="82"/>
      <c r="BRD466" s="82"/>
      <c r="BRE466" s="82"/>
      <c r="BRF466" s="82"/>
      <c r="BRG466" s="82"/>
      <c r="BRH466" s="82"/>
      <c r="BRI466" s="82"/>
      <c r="BRJ466" s="82"/>
      <c r="BRK466" s="82"/>
      <c r="BRL466" s="82"/>
      <c r="BRM466" s="82"/>
      <c r="BRN466" s="82"/>
      <c r="BRO466" s="82"/>
      <c r="BRP466" s="82"/>
      <c r="BRQ466" s="82"/>
      <c r="BRR466" s="82"/>
      <c r="BRS466" s="82"/>
      <c r="BRT466" s="82"/>
      <c r="BRU466" s="82"/>
      <c r="BRV466" s="82"/>
      <c r="BRW466" s="82"/>
      <c r="BRX466" s="82"/>
      <c r="BRY466" s="82"/>
      <c r="BRZ466" s="82"/>
      <c r="BSA466" s="82"/>
      <c r="BSB466" s="82"/>
      <c r="BSC466" s="82"/>
      <c r="BSD466" s="82"/>
      <c r="BSE466" s="82"/>
      <c r="BSF466" s="82"/>
      <c r="BSG466" s="82"/>
      <c r="BSH466" s="82"/>
      <c r="BSI466" s="82"/>
      <c r="BSJ466" s="82"/>
      <c r="BSK466" s="82"/>
      <c r="BSL466" s="82"/>
      <c r="BSM466" s="82"/>
      <c r="BSN466" s="82"/>
      <c r="BSO466" s="82"/>
      <c r="BSP466" s="82"/>
      <c r="BSQ466" s="82"/>
      <c r="BSR466" s="82"/>
      <c r="BSS466" s="82"/>
      <c r="BST466" s="82"/>
      <c r="BSU466" s="82"/>
      <c r="BSV466" s="82"/>
      <c r="BSW466" s="82"/>
      <c r="BSX466" s="82"/>
      <c r="BSY466" s="82"/>
      <c r="BSZ466" s="82"/>
      <c r="BTA466" s="82"/>
      <c r="BTB466" s="82"/>
      <c r="BTC466" s="82"/>
      <c r="BTD466" s="82"/>
      <c r="BTE466" s="82"/>
      <c r="BTF466" s="82"/>
      <c r="BTG466" s="82"/>
      <c r="BTH466" s="82"/>
      <c r="BTI466" s="82"/>
      <c r="BTJ466" s="82"/>
      <c r="BTK466" s="82"/>
      <c r="BTL466" s="82"/>
      <c r="BTM466" s="82"/>
      <c r="BTN466" s="82"/>
      <c r="BTO466" s="82"/>
      <c r="BTP466" s="82"/>
      <c r="BTQ466" s="82"/>
      <c r="BTR466" s="82"/>
      <c r="BTS466" s="82"/>
      <c r="BTT466" s="82"/>
      <c r="BTU466" s="82"/>
      <c r="BTV466" s="82"/>
      <c r="BTW466" s="82"/>
      <c r="BTX466" s="82"/>
      <c r="BTY466" s="82"/>
      <c r="BTZ466" s="82"/>
      <c r="BUA466" s="82"/>
      <c r="BUB466" s="82"/>
      <c r="BUC466" s="82"/>
      <c r="BUD466" s="82"/>
      <c r="BUE466" s="82"/>
      <c r="BUF466" s="82"/>
      <c r="BUG466" s="82"/>
      <c r="BUH466" s="82"/>
      <c r="BUI466" s="82"/>
      <c r="BUJ466" s="82"/>
      <c r="BUK466" s="82"/>
      <c r="BUL466" s="82"/>
      <c r="BUM466" s="82"/>
      <c r="BUN466" s="82"/>
      <c r="BUO466" s="82"/>
      <c r="BUP466" s="82"/>
      <c r="BUQ466" s="82"/>
      <c r="BUR466" s="82"/>
      <c r="BUS466" s="82"/>
      <c r="BUT466" s="82"/>
      <c r="BUU466" s="82"/>
      <c r="BUV466" s="82"/>
      <c r="BUW466" s="82"/>
      <c r="BUX466" s="82"/>
      <c r="BUY466" s="82"/>
      <c r="BUZ466" s="82"/>
      <c r="BVA466" s="82"/>
      <c r="BVB466" s="82"/>
      <c r="BVC466" s="82"/>
      <c r="BVD466" s="82"/>
      <c r="BVE466" s="82"/>
      <c r="BVF466" s="82"/>
      <c r="BVG466" s="82"/>
      <c r="BVH466" s="82"/>
      <c r="BVI466" s="82"/>
      <c r="BVJ466" s="82"/>
      <c r="BVK466" s="82"/>
      <c r="BVL466" s="82"/>
      <c r="BVM466" s="82"/>
      <c r="BVN466" s="82"/>
      <c r="BVO466" s="82"/>
      <c r="BVP466" s="82"/>
      <c r="BVQ466" s="82"/>
      <c r="BVR466" s="82"/>
      <c r="BVS466" s="82"/>
      <c r="BVT466" s="82"/>
      <c r="BVU466" s="82"/>
      <c r="BVV466" s="82"/>
      <c r="BVW466" s="82"/>
      <c r="BVX466" s="82"/>
      <c r="BVY466" s="82"/>
      <c r="BVZ466" s="82"/>
      <c r="BWA466" s="82"/>
      <c r="BWB466" s="82"/>
      <c r="BWC466" s="82"/>
      <c r="BWD466" s="82"/>
      <c r="BWE466" s="82"/>
      <c r="BWF466" s="82"/>
      <c r="BWG466" s="82"/>
      <c r="BWH466" s="82"/>
      <c r="BWI466" s="82"/>
      <c r="BWJ466" s="82"/>
      <c r="BWK466" s="82"/>
      <c r="BWL466" s="82"/>
      <c r="BWM466" s="82"/>
      <c r="BWN466" s="82"/>
      <c r="BWO466" s="82"/>
      <c r="BWP466" s="82"/>
      <c r="BWQ466" s="82"/>
      <c r="BWR466" s="82"/>
      <c r="BWS466" s="82"/>
      <c r="BWT466" s="82"/>
      <c r="BWU466" s="82"/>
      <c r="BWV466" s="82"/>
      <c r="BWW466" s="82"/>
      <c r="BWX466" s="82"/>
      <c r="BWY466" s="82"/>
      <c r="BWZ466" s="82"/>
      <c r="BXA466" s="82"/>
      <c r="BXB466" s="82"/>
      <c r="BXC466" s="82"/>
      <c r="BXD466" s="82"/>
      <c r="BXE466" s="82"/>
      <c r="BXF466" s="82"/>
      <c r="BXG466" s="82"/>
      <c r="BXH466" s="82"/>
      <c r="BXI466" s="82"/>
      <c r="BXJ466" s="82"/>
      <c r="BXK466" s="82"/>
      <c r="BXL466" s="82"/>
      <c r="BXM466" s="82"/>
      <c r="BXN466" s="82"/>
      <c r="BXO466" s="82"/>
      <c r="BXP466" s="82"/>
      <c r="BXQ466" s="82"/>
      <c r="BXR466" s="82"/>
      <c r="BXS466" s="82"/>
      <c r="BXT466" s="82"/>
      <c r="BXU466" s="82"/>
      <c r="BXV466" s="82"/>
      <c r="BXW466" s="82"/>
      <c r="BXX466" s="82"/>
      <c r="BXY466" s="82"/>
      <c r="BXZ466" s="82"/>
      <c r="BYA466" s="82"/>
      <c r="BYB466" s="82"/>
      <c r="BYC466" s="82"/>
      <c r="BYD466" s="82"/>
      <c r="BYE466" s="82"/>
      <c r="BYF466" s="82"/>
      <c r="BYG466" s="82"/>
      <c r="BYH466" s="82"/>
      <c r="BYI466" s="82"/>
      <c r="BYJ466" s="82"/>
      <c r="BYK466" s="82"/>
      <c r="BYL466" s="82"/>
      <c r="BYM466" s="82"/>
      <c r="BYN466" s="82"/>
      <c r="BYO466" s="82"/>
      <c r="BYP466" s="82"/>
      <c r="BYQ466" s="82"/>
      <c r="BYR466" s="82"/>
      <c r="BYS466" s="82"/>
      <c r="BYT466" s="82"/>
      <c r="BYU466" s="82"/>
      <c r="BYV466" s="82"/>
      <c r="BYW466" s="82"/>
      <c r="BYX466" s="82"/>
      <c r="BYY466" s="82"/>
      <c r="BYZ466" s="82"/>
      <c r="BZA466" s="82"/>
      <c r="BZB466" s="82"/>
      <c r="BZC466" s="82"/>
      <c r="BZD466" s="82"/>
      <c r="BZE466" s="82"/>
      <c r="BZF466" s="82"/>
      <c r="BZG466" s="82"/>
      <c r="BZH466" s="82"/>
      <c r="BZI466" s="82"/>
      <c r="BZJ466" s="82"/>
      <c r="BZK466" s="82"/>
      <c r="BZL466" s="82"/>
      <c r="BZM466" s="82"/>
      <c r="BZN466" s="82"/>
      <c r="BZO466" s="82"/>
      <c r="BZP466" s="82"/>
      <c r="BZQ466" s="82"/>
      <c r="BZR466" s="82"/>
      <c r="BZS466" s="82"/>
      <c r="BZT466" s="82"/>
      <c r="BZU466" s="82"/>
      <c r="BZV466" s="82"/>
      <c r="BZW466" s="82"/>
      <c r="BZX466" s="82"/>
      <c r="BZY466" s="82"/>
      <c r="BZZ466" s="82"/>
      <c r="CAA466" s="82"/>
      <c r="CAB466" s="82"/>
      <c r="CAC466" s="82"/>
      <c r="CAD466" s="82"/>
      <c r="CAE466" s="82"/>
      <c r="CAF466" s="82"/>
      <c r="CAG466" s="82"/>
      <c r="CAH466" s="82"/>
      <c r="CAI466" s="82"/>
      <c r="CAJ466" s="82"/>
      <c r="CAK466" s="82"/>
      <c r="CAL466" s="82"/>
      <c r="CAM466" s="82"/>
      <c r="CAN466" s="82"/>
      <c r="CAO466" s="82"/>
      <c r="CAP466" s="82"/>
      <c r="CAQ466" s="82"/>
      <c r="CAR466" s="82"/>
      <c r="CAS466" s="82"/>
      <c r="CAT466" s="82"/>
      <c r="CAU466" s="82"/>
      <c r="CAV466" s="82"/>
      <c r="CAW466" s="82"/>
      <c r="CAX466" s="82"/>
      <c r="CAY466" s="82"/>
      <c r="CAZ466" s="82"/>
      <c r="CBA466" s="82"/>
      <c r="CBB466" s="82"/>
      <c r="CBC466" s="82"/>
      <c r="CBD466" s="82"/>
      <c r="CBE466" s="82"/>
      <c r="CBF466" s="82"/>
      <c r="CBG466" s="82"/>
      <c r="CBH466" s="82"/>
      <c r="CBI466" s="82"/>
      <c r="CBJ466" s="82"/>
      <c r="CBK466" s="82"/>
      <c r="CBL466" s="82"/>
      <c r="CBM466" s="82"/>
      <c r="CBN466" s="82"/>
      <c r="CBO466" s="82"/>
      <c r="CBP466" s="82"/>
      <c r="CBQ466" s="82"/>
      <c r="CBR466" s="82"/>
      <c r="CBS466" s="82"/>
      <c r="CBT466" s="82"/>
      <c r="CBU466" s="82"/>
      <c r="CBV466" s="82"/>
      <c r="CBW466" s="82"/>
      <c r="CBX466" s="82"/>
      <c r="CBY466" s="82"/>
      <c r="CBZ466" s="82"/>
      <c r="CCA466" s="82"/>
      <c r="CCB466" s="82"/>
      <c r="CCC466" s="82"/>
      <c r="CCD466" s="82"/>
      <c r="CCE466" s="82"/>
      <c r="CCF466" s="82"/>
      <c r="CCG466" s="82"/>
      <c r="CCH466" s="82"/>
      <c r="CCI466" s="82"/>
      <c r="CCJ466" s="82"/>
      <c r="CCK466" s="82"/>
      <c r="CCL466" s="82"/>
      <c r="CCM466" s="82"/>
      <c r="CCN466" s="82"/>
      <c r="CCO466" s="82"/>
      <c r="CCP466" s="82"/>
      <c r="CCQ466" s="82"/>
      <c r="CCR466" s="82"/>
      <c r="CCS466" s="82"/>
      <c r="CCT466" s="82"/>
      <c r="CCU466" s="82"/>
      <c r="CCV466" s="82"/>
      <c r="CCW466" s="82"/>
      <c r="CCX466" s="82"/>
      <c r="CCY466" s="82"/>
      <c r="CCZ466" s="82"/>
      <c r="CDA466" s="82"/>
      <c r="CDB466" s="82"/>
      <c r="CDC466" s="82"/>
      <c r="CDD466" s="82"/>
      <c r="CDE466" s="82"/>
      <c r="CDF466" s="82"/>
      <c r="CDG466" s="82"/>
      <c r="CDH466" s="82"/>
      <c r="CDI466" s="82"/>
      <c r="CDJ466" s="82"/>
      <c r="CDK466" s="82"/>
      <c r="CDL466" s="82"/>
      <c r="CDM466" s="82"/>
      <c r="CDN466" s="82"/>
      <c r="CDO466" s="82"/>
      <c r="CDP466" s="82"/>
      <c r="CDQ466" s="82"/>
      <c r="CDR466" s="82"/>
      <c r="CDS466" s="82"/>
      <c r="CDT466" s="82"/>
      <c r="CDU466" s="82"/>
      <c r="CDV466" s="82"/>
      <c r="CDW466" s="82"/>
      <c r="CDX466" s="82"/>
      <c r="CDY466" s="82"/>
      <c r="CDZ466" s="82"/>
      <c r="CEA466" s="82"/>
      <c r="CEB466" s="82"/>
      <c r="CEC466" s="82"/>
      <c r="CED466" s="82"/>
      <c r="CEE466" s="82"/>
      <c r="CEF466" s="82"/>
      <c r="CEG466" s="82"/>
      <c r="CEH466" s="82"/>
      <c r="CEI466" s="82"/>
      <c r="CEJ466" s="82"/>
      <c r="CEK466" s="82"/>
      <c r="CEL466" s="82"/>
      <c r="CEM466" s="82"/>
      <c r="CEN466" s="82"/>
      <c r="CEO466" s="82"/>
      <c r="CEP466" s="82"/>
      <c r="CEQ466" s="82"/>
      <c r="CER466" s="82"/>
      <c r="CES466" s="82"/>
      <c r="CET466" s="82"/>
      <c r="CEU466" s="82"/>
      <c r="CEV466" s="82"/>
      <c r="CEW466" s="82"/>
      <c r="CEX466" s="82"/>
      <c r="CEY466" s="82"/>
      <c r="CEZ466" s="82"/>
      <c r="CFA466" s="82"/>
      <c r="CFB466" s="82"/>
      <c r="CFC466" s="82"/>
      <c r="CFD466" s="82"/>
      <c r="CFE466" s="82"/>
      <c r="CFF466" s="82"/>
      <c r="CFG466" s="82"/>
      <c r="CFH466" s="82"/>
      <c r="CFI466" s="82"/>
      <c r="CFJ466" s="82"/>
      <c r="CFK466" s="82"/>
      <c r="CFL466" s="82"/>
      <c r="CFM466" s="82"/>
      <c r="CFN466" s="82"/>
      <c r="CFO466" s="82"/>
      <c r="CFP466" s="82"/>
      <c r="CFQ466" s="82"/>
      <c r="CFR466" s="82"/>
      <c r="CFS466" s="82"/>
      <c r="CFT466" s="82"/>
      <c r="CFU466" s="82"/>
      <c r="CFV466" s="82"/>
      <c r="CFW466" s="82"/>
      <c r="CFX466" s="82"/>
      <c r="CFY466" s="82"/>
      <c r="CFZ466" s="82"/>
      <c r="CGA466" s="82"/>
      <c r="CGB466" s="82"/>
      <c r="CGC466" s="82"/>
      <c r="CGD466" s="82"/>
      <c r="CGE466" s="82"/>
      <c r="CGF466" s="82"/>
      <c r="CGG466" s="82"/>
      <c r="CGH466" s="82"/>
      <c r="CGI466" s="82"/>
      <c r="CGJ466" s="82"/>
      <c r="CGK466" s="82"/>
      <c r="CGL466" s="82"/>
      <c r="CGM466" s="82"/>
      <c r="CGN466" s="82"/>
      <c r="CGO466" s="82"/>
      <c r="CGP466" s="82"/>
      <c r="CGQ466" s="82"/>
      <c r="CGR466" s="82"/>
      <c r="CGS466" s="82"/>
      <c r="CGT466" s="82"/>
      <c r="CGU466" s="82"/>
      <c r="CGV466" s="82"/>
      <c r="CGW466" s="82"/>
      <c r="CGX466" s="82"/>
      <c r="CGY466" s="82"/>
      <c r="CGZ466" s="82"/>
      <c r="CHA466" s="82"/>
      <c r="CHB466" s="82"/>
      <c r="CHC466" s="82"/>
      <c r="CHD466" s="82"/>
      <c r="CHE466" s="82"/>
      <c r="CHF466" s="82"/>
      <c r="CHG466" s="82"/>
      <c r="CHH466" s="82"/>
      <c r="CHI466" s="82"/>
      <c r="CHJ466" s="82"/>
      <c r="CHK466" s="82"/>
      <c r="CHL466" s="82"/>
      <c r="CHM466" s="82"/>
      <c r="CHN466" s="82"/>
      <c r="CHO466" s="82"/>
      <c r="CHP466" s="82"/>
      <c r="CHQ466" s="82"/>
      <c r="CHR466" s="82"/>
      <c r="CHS466" s="82"/>
      <c r="CHT466" s="82"/>
      <c r="CHU466" s="82"/>
      <c r="CHV466" s="82"/>
      <c r="CHW466" s="82"/>
      <c r="CHX466" s="82"/>
      <c r="CHY466" s="82"/>
      <c r="CHZ466" s="82"/>
      <c r="CIA466" s="82"/>
      <c r="CIB466" s="82"/>
      <c r="CIC466" s="82"/>
      <c r="CID466" s="82"/>
      <c r="CIE466" s="82"/>
      <c r="CIF466" s="82"/>
      <c r="CIG466" s="82"/>
      <c r="CIH466" s="82"/>
      <c r="CII466" s="82"/>
      <c r="CIJ466" s="82"/>
      <c r="CIK466" s="82"/>
      <c r="CIL466" s="82"/>
      <c r="CIM466" s="82"/>
      <c r="CIN466" s="82"/>
      <c r="CIO466" s="82"/>
      <c r="CIP466" s="82"/>
      <c r="CIQ466" s="82"/>
      <c r="CIR466" s="82"/>
      <c r="CIS466" s="82"/>
      <c r="CIT466" s="82"/>
      <c r="CIU466" s="82"/>
      <c r="CIV466" s="82"/>
      <c r="CIW466" s="82"/>
      <c r="CIX466" s="82"/>
      <c r="CIY466" s="82"/>
      <c r="CIZ466" s="82"/>
      <c r="CJA466" s="82"/>
      <c r="CJB466" s="82"/>
      <c r="CJC466" s="82"/>
      <c r="CJD466" s="82"/>
      <c r="CJE466" s="82"/>
      <c r="CJF466" s="82"/>
      <c r="CJG466" s="82"/>
      <c r="CJH466" s="82"/>
      <c r="CJI466" s="82"/>
      <c r="CJJ466" s="82"/>
      <c r="CJK466" s="82"/>
      <c r="CJL466" s="82"/>
      <c r="CJM466" s="82"/>
      <c r="CJN466" s="82"/>
      <c r="CJO466" s="82"/>
      <c r="CJP466" s="82"/>
      <c r="CJQ466" s="82"/>
      <c r="CJR466" s="82"/>
      <c r="CJS466" s="82"/>
      <c r="CJT466" s="82"/>
      <c r="CJU466" s="82"/>
      <c r="CJV466" s="82"/>
      <c r="CJW466" s="82"/>
      <c r="CJX466" s="82"/>
      <c r="CJY466" s="82"/>
      <c r="CJZ466" s="82"/>
      <c r="CKA466" s="82"/>
      <c r="CKB466" s="82"/>
      <c r="CKC466" s="82"/>
      <c r="CKD466" s="82"/>
      <c r="CKE466" s="82"/>
      <c r="CKF466" s="82"/>
      <c r="CKG466" s="82"/>
      <c r="CKH466" s="82"/>
      <c r="CKI466" s="82"/>
      <c r="CKJ466" s="82"/>
      <c r="CKK466" s="82"/>
      <c r="CKL466" s="82"/>
      <c r="CKM466" s="82"/>
      <c r="CKN466" s="82"/>
      <c r="CKO466" s="82"/>
      <c r="CKP466" s="82"/>
      <c r="CKQ466" s="82"/>
      <c r="CKR466" s="82"/>
      <c r="CKS466" s="82"/>
      <c r="CKT466" s="82"/>
      <c r="CKU466" s="82"/>
      <c r="CKV466" s="82"/>
      <c r="CKW466" s="82"/>
      <c r="CKX466" s="82"/>
      <c r="CKY466" s="82"/>
      <c r="CKZ466" s="82"/>
      <c r="CLA466" s="82"/>
      <c r="CLB466" s="82"/>
      <c r="CLC466" s="82"/>
      <c r="CLD466" s="82"/>
      <c r="CLE466" s="82"/>
      <c r="CLF466" s="82"/>
      <c r="CLG466" s="82"/>
      <c r="CLH466" s="82"/>
      <c r="CLI466" s="82"/>
      <c r="CLJ466" s="82"/>
      <c r="CLK466" s="82"/>
      <c r="CLL466" s="82"/>
      <c r="CLM466" s="82"/>
      <c r="CLN466" s="82"/>
      <c r="CLO466" s="82"/>
      <c r="CLP466" s="82"/>
      <c r="CLQ466" s="82"/>
      <c r="CLR466" s="82"/>
      <c r="CLS466" s="82"/>
      <c r="CLT466" s="82"/>
      <c r="CLU466" s="82"/>
      <c r="CLV466" s="82"/>
      <c r="CLW466" s="82"/>
      <c r="CLX466" s="82"/>
      <c r="CLY466" s="82"/>
      <c r="CLZ466" s="82"/>
      <c r="CMA466" s="82"/>
      <c r="CMB466" s="82"/>
      <c r="CMC466" s="82"/>
      <c r="CMD466" s="82"/>
      <c r="CME466" s="82"/>
      <c r="CMF466" s="82"/>
      <c r="CMG466" s="82"/>
      <c r="CMH466" s="82"/>
      <c r="CMI466" s="82"/>
      <c r="CMJ466" s="82"/>
      <c r="CMK466" s="82"/>
      <c r="CML466" s="82"/>
      <c r="CMM466" s="82"/>
      <c r="CMN466" s="82"/>
      <c r="CMO466" s="82"/>
      <c r="CMP466" s="82"/>
      <c r="CMQ466" s="82"/>
      <c r="CMR466" s="82"/>
      <c r="CMS466" s="82"/>
      <c r="CMT466" s="82"/>
      <c r="CMU466" s="82"/>
      <c r="CMV466" s="82"/>
      <c r="CMW466" s="82"/>
      <c r="CMX466" s="82"/>
      <c r="CMY466" s="82"/>
      <c r="CMZ466" s="82"/>
      <c r="CNA466" s="82"/>
      <c r="CNB466" s="82"/>
      <c r="CNC466" s="82"/>
      <c r="CND466" s="82"/>
      <c r="CNE466" s="82"/>
      <c r="CNF466" s="82"/>
      <c r="CNG466" s="82"/>
      <c r="CNH466" s="82"/>
      <c r="CNI466" s="82"/>
      <c r="CNJ466" s="82"/>
      <c r="CNK466" s="82"/>
      <c r="CNL466" s="82"/>
      <c r="CNM466" s="82"/>
      <c r="CNN466" s="82"/>
      <c r="CNO466" s="82"/>
      <c r="CNP466" s="82"/>
      <c r="CNQ466" s="82"/>
      <c r="CNR466" s="82"/>
      <c r="CNS466" s="82"/>
      <c r="CNT466" s="82"/>
      <c r="CNU466" s="82"/>
      <c r="CNV466" s="82"/>
      <c r="CNW466" s="82"/>
      <c r="CNX466" s="82"/>
      <c r="CNY466" s="82"/>
      <c r="CNZ466" s="82"/>
      <c r="COA466" s="82"/>
      <c r="COB466" s="82"/>
      <c r="COC466" s="82"/>
      <c r="COD466" s="82"/>
      <c r="COE466" s="82"/>
      <c r="COF466" s="82"/>
      <c r="COG466" s="82"/>
      <c r="COH466" s="82"/>
      <c r="COI466" s="82"/>
      <c r="COJ466" s="82"/>
      <c r="COK466" s="82"/>
      <c r="COL466" s="82"/>
      <c r="COM466" s="82"/>
      <c r="CON466" s="82"/>
      <c r="COO466" s="82"/>
      <c r="COP466" s="82"/>
      <c r="COQ466" s="82"/>
      <c r="COR466" s="82"/>
      <c r="COS466" s="82"/>
      <c r="COT466" s="82"/>
      <c r="COU466" s="82"/>
      <c r="COV466" s="82"/>
      <c r="COW466" s="82"/>
      <c r="COX466" s="82"/>
      <c r="COY466" s="82"/>
      <c r="COZ466" s="82"/>
      <c r="CPA466" s="82"/>
      <c r="CPB466" s="82"/>
      <c r="CPC466" s="82"/>
      <c r="CPD466" s="82"/>
      <c r="CPE466" s="82"/>
      <c r="CPF466" s="82"/>
      <c r="CPG466" s="82"/>
      <c r="CPH466" s="82"/>
      <c r="CPI466" s="82"/>
      <c r="CPJ466" s="82"/>
      <c r="CPK466" s="82"/>
      <c r="CPL466" s="82"/>
      <c r="CPM466" s="82"/>
      <c r="CPN466" s="82"/>
      <c r="CPO466" s="82"/>
      <c r="CPP466" s="82"/>
      <c r="CPQ466" s="82"/>
      <c r="CPR466" s="82"/>
      <c r="CPS466" s="82"/>
      <c r="CPT466" s="82"/>
      <c r="CPU466" s="82"/>
      <c r="CPV466" s="82"/>
      <c r="CPW466" s="82"/>
      <c r="CPX466" s="82"/>
      <c r="CPY466" s="82"/>
      <c r="CPZ466" s="82"/>
      <c r="CQA466" s="82"/>
      <c r="CQB466" s="82"/>
      <c r="CQC466" s="82"/>
      <c r="CQD466" s="82"/>
      <c r="CQE466" s="82"/>
      <c r="CQF466" s="82"/>
      <c r="CQG466" s="82"/>
      <c r="CQH466" s="82"/>
      <c r="CQI466" s="82"/>
      <c r="CQJ466" s="82"/>
      <c r="CQK466" s="82"/>
      <c r="CQL466" s="82"/>
      <c r="CQM466" s="82"/>
      <c r="CQN466" s="82"/>
      <c r="CQO466" s="82"/>
      <c r="CQP466" s="82"/>
      <c r="CQQ466" s="82"/>
      <c r="CQR466" s="82"/>
      <c r="CQS466" s="82"/>
      <c r="CQT466" s="82"/>
      <c r="CQU466" s="82"/>
      <c r="CQV466" s="82"/>
      <c r="CQW466" s="82"/>
      <c r="CQX466" s="82"/>
      <c r="CQY466" s="82"/>
      <c r="CQZ466" s="82"/>
      <c r="CRA466" s="82"/>
      <c r="CRB466" s="82"/>
      <c r="CRC466" s="82"/>
      <c r="CRD466" s="82"/>
      <c r="CRE466" s="82"/>
      <c r="CRF466" s="82"/>
      <c r="CRG466" s="82"/>
      <c r="CRH466" s="82"/>
      <c r="CRI466" s="82"/>
      <c r="CRJ466" s="82"/>
      <c r="CRK466" s="82"/>
      <c r="CRL466" s="82"/>
      <c r="CRM466" s="82"/>
      <c r="CRN466" s="82"/>
      <c r="CRO466" s="82"/>
      <c r="CRP466" s="82"/>
      <c r="CRQ466" s="82"/>
      <c r="CRR466" s="82"/>
      <c r="CRS466" s="82"/>
      <c r="CRT466" s="82"/>
      <c r="CRU466" s="82"/>
      <c r="CRV466" s="82"/>
      <c r="CRW466" s="82"/>
      <c r="CRX466" s="82"/>
      <c r="CRY466" s="82"/>
      <c r="CRZ466" s="82"/>
      <c r="CSA466" s="82"/>
      <c r="CSB466" s="82"/>
      <c r="CSC466" s="82"/>
      <c r="CSD466" s="82"/>
      <c r="CSE466" s="82"/>
      <c r="CSF466" s="82"/>
      <c r="CSG466" s="82"/>
      <c r="CSH466" s="82"/>
      <c r="CSI466" s="82"/>
      <c r="CSJ466" s="82"/>
      <c r="CSK466" s="82"/>
      <c r="CSL466" s="82"/>
      <c r="CSM466" s="82"/>
      <c r="CSN466" s="82"/>
      <c r="CSO466" s="82"/>
      <c r="CSP466" s="82"/>
      <c r="CSQ466" s="82"/>
      <c r="CSR466" s="82"/>
      <c r="CSS466" s="82"/>
      <c r="CST466" s="82"/>
      <c r="CSU466" s="82"/>
      <c r="CSV466" s="82"/>
      <c r="CSW466" s="82"/>
      <c r="CSX466" s="82"/>
      <c r="CSY466" s="82"/>
      <c r="CSZ466" s="82"/>
      <c r="CTA466" s="82"/>
      <c r="CTB466" s="82"/>
      <c r="CTC466" s="82"/>
      <c r="CTD466" s="82"/>
      <c r="CTE466" s="82"/>
      <c r="CTF466" s="82"/>
      <c r="CTG466" s="82"/>
      <c r="CTH466" s="82"/>
      <c r="CTI466" s="82"/>
      <c r="CTJ466" s="82"/>
      <c r="CTK466" s="82"/>
      <c r="CTL466" s="82"/>
      <c r="CTM466" s="82"/>
      <c r="CTN466" s="82"/>
      <c r="CTO466" s="82"/>
      <c r="CTP466" s="82"/>
      <c r="CTQ466" s="82"/>
      <c r="CTR466" s="82"/>
      <c r="CTS466" s="82"/>
      <c r="CTT466" s="82"/>
      <c r="CTU466" s="82"/>
      <c r="CTV466" s="82"/>
      <c r="CTW466" s="82"/>
      <c r="CTX466" s="82"/>
      <c r="CTY466" s="82"/>
      <c r="CTZ466" s="82"/>
      <c r="CUA466" s="82"/>
      <c r="CUB466" s="82"/>
      <c r="CUC466" s="82"/>
      <c r="CUD466" s="82"/>
      <c r="CUE466" s="82"/>
      <c r="CUF466" s="82"/>
      <c r="CUG466" s="82"/>
      <c r="CUH466" s="82"/>
      <c r="CUI466" s="82"/>
      <c r="CUJ466" s="82"/>
      <c r="CUK466" s="82"/>
      <c r="CUL466" s="82"/>
      <c r="CUM466" s="82"/>
      <c r="CUN466" s="82"/>
      <c r="CUO466" s="82"/>
      <c r="CUP466" s="82"/>
      <c r="CUQ466" s="82"/>
      <c r="CUR466" s="82"/>
      <c r="CUS466" s="82"/>
      <c r="CUT466" s="82"/>
      <c r="CUU466" s="82"/>
      <c r="CUV466" s="82"/>
      <c r="CUW466" s="82"/>
      <c r="CUX466" s="82"/>
      <c r="CUY466" s="82"/>
      <c r="CUZ466" s="82"/>
      <c r="CVA466" s="82"/>
      <c r="CVB466" s="82"/>
      <c r="CVC466" s="82"/>
      <c r="CVD466" s="82"/>
      <c r="CVE466" s="82"/>
      <c r="CVF466" s="82"/>
      <c r="CVG466" s="82"/>
      <c r="CVH466" s="82"/>
      <c r="CVI466" s="82"/>
      <c r="CVJ466" s="82"/>
      <c r="CVK466" s="82"/>
      <c r="CVL466" s="82"/>
      <c r="CVM466" s="82"/>
      <c r="CVN466" s="82"/>
      <c r="CVO466" s="82"/>
      <c r="CVP466" s="82"/>
      <c r="CVQ466" s="82"/>
      <c r="CVR466" s="82"/>
      <c r="CVS466" s="82"/>
      <c r="CVT466" s="82"/>
      <c r="CVU466" s="82"/>
      <c r="CVV466" s="82"/>
      <c r="CVW466" s="82"/>
      <c r="CVX466" s="82"/>
      <c r="CVY466" s="82"/>
      <c r="CVZ466" s="82"/>
      <c r="CWA466" s="82"/>
      <c r="CWB466" s="82"/>
      <c r="CWC466" s="82"/>
      <c r="CWD466" s="82"/>
      <c r="CWE466" s="82"/>
      <c r="CWF466" s="82"/>
      <c r="CWG466" s="82"/>
      <c r="CWH466" s="82"/>
      <c r="CWI466" s="82"/>
      <c r="CWJ466" s="82"/>
      <c r="CWK466" s="82"/>
      <c r="CWL466" s="82"/>
      <c r="CWM466" s="82"/>
      <c r="CWN466" s="82"/>
      <c r="CWO466" s="82"/>
      <c r="CWP466" s="82"/>
      <c r="CWQ466" s="82"/>
      <c r="CWR466" s="82"/>
      <c r="CWS466" s="82"/>
      <c r="CWT466" s="82"/>
      <c r="CWU466" s="82"/>
      <c r="CWV466" s="82"/>
      <c r="CWW466" s="82"/>
      <c r="CWX466" s="82"/>
      <c r="CWY466" s="82"/>
      <c r="CWZ466" s="82"/>
      <c r="CXA466" s="82"/>
      <c r="CXB466" s="82"/>
      <c r="CXC466" s="82"/>
      <c r="CXD466" s="82"/>
      <c r="CXE466" s="82"/>
      <c r="CXF466" s="82"/>
      <c r="CXG466" s="82"/>
      <c r="CXH466" s="82"/>
      <c r="CXI466" s="82"/>
      <c r="CXJ466" s="82"/>
      <c r="CXK466" s="82"/>
      <c r="CXL466" s="82"/>
      <c r="CXM466" s="82"/>
      <c r="CXN466" s="82"/>
      <c r="CXO466" s="82"/>
      <c r="CXP466" s="82"/>
      <c r="CXQ466" s="82"/>
      <c r="CXR466" s="82"/>
      <c r="CXS466" s="82"/>
      <c r="CXT466" s="82"/>
      <c r="CXU466" s="82"/>
      <c r="CXV466" s="82"/>
      <c r="CXW466" s="82"/>
      <c r="CXX466" s="82"/>
      <c r="CXY466" s="82"/>
      <c r="CXZ466" s="82"/>
      <c r="CYA466" s="82"/>
      <c r="CYB466" s="82"/>
      <c r="CYC466" s="82"/>
      <c r="CYD466" s="82"/>
      <c r="CYE466" s="82"/>
      <c r="CYF466" s="82"/>
      <c r="CYG466" s="82"/>
      <c r="CYH466" s="82"/>
      <c r="CYI466" s="82"/>
      <c r="CYJ466" s="82"/>
      <c r="CYK466" s="82"/>
      <c r="CYL466" s="82"/>
      <c r="CYM466" s="82"/>
      <c r="CYN466" s="82"/>
      <c r="CYO466" s="82"/>
      <c r="CYP466" s="82"/>
      <c r="CYQ466" s="82"/>
      <c r="CYR466" s="82"/>
      <c r="CYS466" s="82"/>
      <c r="CYT466" s="82"/>
      <c r="CYU466" s="82"/>
      <c r="CYV466" s="82"/>
      <c r="CYW466" s="82"/>
      <c r="CYX466" s="82"/>
      <c r="CYY466" s="82"/>
      <c r="CYZ466" s="82"/>
      <c r="CZA466" s="82"/>
      <c r="CZB466" s="82"/>
      <c r="CZC466" s="82"/>
      <c r="CZD466" s="82"/>
      <c r="CZE466" s="82"/>
      <c r="CZF466" s="82"/>
      <c r="CZG466" s="82"/>
      <c r="CZH466" s="82"/>
      <c r="CZI466" s="82"/>
      <c r="CZJ466" s="82"/>
      <c r="CZK466" s="82"/>
      <c r="CZL466" s="82"/>
      <c r="CZM466" s="82"/>
      <c r="CZN466" s="82"/>
      <c r="CZO466" s="82"/>
      <c r="CZP466" s="82"/>
      <c r="CZQ466" s="82"/>
      <c r="CZR466" s="82"/>
      <c r="CZS466" s="82"/>
      <c r="CZT466" s="82"/>
      <c r="CZU466" s="82"/>
      <c r="CZV466" s="82"/>
      <c r="CZW466" s="82"/>
      <c r="CZX466" s="82"/>
      <c r="CZY466" s="82"/>
      <c r="CZZ466" s="82"/>
      <c r="DAA466" s="82"/>
      <c r="DAB466" s="82"/>
      <c r="DAC466" s="82"/>
      <c r="DAD466" s="82"/>
      <c r="DAE466" s="82"/>
      <c r="DAF466" s="82"/>
      <c r="DAG466" s="82"/>
      <c r="DAH466" s="82"/>
      <c r="DAI466" s="82"/>
      <c r="DAJ466" s="82"/>
      <c r="DAK466" s="82"/>
      <c r="DAL466" s="82"/>
      <c r="DAM466" s="82"/>
      <c r="DAN466" s="82"/>
      <c r="DAO466" s="82"/>
      <c r="DAP466" s="82"/>
      <c r="DAQ466" s="82"/>
      <c r="DAR466" s="82"/>
      <c r="DAS466" s="82"/>
      <c r="DAT466" s="82"/>
      <c r="DAU466" s="82"/>
      <c r="DAV466" s="82"/>
      <c r="DAW466" s="82"/>
      <c r="DAX466" s="82"/>
      <c r="DAY466" s="82"/>
      <c r="DAZ466" s="82"/>
      <c r="DBA466" s="82"/>
      <c r="DBB466" s="82"/>
      <c r="DBC466" s="82"/>
      <c r="DBD466" s="82"/>
      <c r="DBE466" s="82"/>
      <c r="DBF466" s="82"/>
      <c r="DBG466" s="82"/>
      <c r="DBH466" s="82"/>
      <c r="DBI466" s="82"/>
      <c r="DBJ466" s="82"/>
      <c r="DBK466" s="82"/>
      <c r="DBL466" s="82"/>
      <c r="DBM466" s="82"/>
      <c r="DBN466" s="82"/>
      <c r="DBO466" s="82"/>
      <c r="DBP466" s="82"/>
      <c r="DBQ466" s="82"/>
      <c r="DBR466" s="82"/>
      <c r="DBS466" s="82"/>
      <c r="DBT466" s="82"/>
      <c r="DBU466" s="82"/>
      <c r="DBV466" s="82"/>
      <c r="DBW466" s="82"/>
      <c r="DBX466" s="82"/>
      <c r="DBY466" s="82"/>
      <c r="DBZ466" s="82"/>
      <c r="DCA466" s="82"/>
      <c r="DCB466" s="82"/>
      <c r="DCC466" s="82"/>
      <c r="DCD466" s="82"/>
      <c r="DCE466" s="82"/>
      <c r="DCF466" s="82"/>
      <c r="DCG466" s="82"/>
      <c r="DCH466" s="82"/>
      <c r="DCI466" s="82"/>
      <c r="DCJ466" s="82"/>
      <c r="DCK466" s="82"/>
      <c r="DCL466" s="82"/>
      <c r="DCM466" s="82"/>
      <c r="DCN466" s="82"/>
      <c r="DCO466" s="82"/>
      <c r="DCP466" s="82"/>
      <c r="DCQ466" s="82"/>
      <c r="DCR466" s="82"/>
      <c r="DCS466" s="82"/>
      <c r="DCT466" s="82"/>
      <c r="DCU466" s="82"/>
      <c r="DCV466" s="82"/>
      <c r="DCW466" s="82"/>
      <c r="DCX466" s="82"/>
      <c r="DCY466" s="82"/>
      <c r="DCZ466" s="82"/>
      <c r="DDA466" s="82"/>
      <c r="DDB466" s="82"/>
      <c r="DDC466" s="82"/>
      <c r="DDD466" s="82"/>
      <c r="DDE466" s="82"/>
      <c r="DDF466" s="82"/>
      <c r="DDG466" s="82"/>
      <c r="DDH466" s="82"/>
      <c r="DDI466" s="82"/>
      <c r="DDJ466" s="82"/>
      <c r="DDK466" s="82"/>
      <c r="DDL466" s="82"/>
      <c r="DDM466" s="82"/>
      <c r="DDN466" s="82"/>
      <c r="DDO466" s="82"/>
      <c r="DDP466" s="82"/>
      <c r="DDQ466" s="82"/>
      <c r="DDR466" s="82"/>
      <c r="DDS466" s="82"/>
      <c r="DDT466" s="82"/>
      <c r="DDU466" s="82"/>
      <c r="DDV466" s="82"/>
      <c r="DDW466" s="82"/>
      <c r="DDX466" s="82"/>
      <c r="DDY466" s="82"/>
      <c r="DDZ466" s="82"/>
      <c r="DEA466" s="82"/>
      <c r="DEB466" s="82"/>
      <c r="DEC466" s="82"/>
      <c r="DED466" s="82"/>
      <c r="DEE466" s="82"/>
      <c r="DEF466" s="82"/>
      <c r="DEG466" s="82"/>
      <c r="DEH466" s="82"/>
      <c r="DEI466" s="82"/>
      <c r="DEJ466" s="82"/>
      <c r="DEK466" s="82"/>
      <c r="DEL466" s="82"/>
      <c r="DEM466" s="82"/>
      <c r="DEN466" s="82"/>
      <c r="DEO466" s="82"/>
      <c r="DEP466" s="82"/>
      <c r="DEQ466" s="82"/>
      <c r="DER466" s="82"/>
      <c r="DES466" s="82"/>
      <c r="DET466" s="82"/>
      <c r="DEU466" s="82"/>
      <c r="DEV466" s="82"/>
      <c r="DEW466" s="82"/>
      <c r="DEX466" s="82"/>
      <c r="DEY466" s="82"/>
      <c r="DEZ466" s="82"/>
      <c r="DFA466" s="82"/>
      <c r="DFB466" s="82"/>
      <c r="DFC466" s="82"/>
      <c r="DFD466" s="82"/>
      <c r="DFE466" s="82"/>
      <c r="DFF466" s="82"/>
      <c r="DFG466" s="82"/>
      <c r="DFH466" s="82"/>
      <c r="DFI466" s="82"/>
      <c r="DFJ466" s="82"/>
      <c r="DFK466" s="82"/>
      <c r="DFL466" s="82"/>
      <c r="DFM466" s="82"/>
      <c r="DFN466" s="82"/>
      <c r="DFO466" s="82"/>
      <c r="DFP466" s="82"/>
      <c r="DFQ466" s="82"/>
      <c r="DFR466" s="82"/>
      <c r="DFS466" s="82"/>
      <c r="DFT466" s="82"/>
      <c r="DFU466" s="82"/>
      <c r="DFV466" s="82"/>
      <c r="DFW466" s="82"/>
      <c r="DFX466" s="82"/>
      <c r="DFY466" s="82"/>
      <c r="DFZ466" s="82"/>
      <c r="DGA466" s="82"/>
      <c r="DGB466" s="82"/>
      <c r="DGC466" s="82"/>
      <c r="DGD466" s="82"/>
      <c r="DGE466" s="82"/>
      <c r="DGF466" s="82"/>
      <c r="DGG466" s="82"/>
      <c r="DGH466" s="82"/>
      <c r="DGI466" s="82"/>
      <c r="DGJ466" s="82"/>
      <c r="DGK466" s="82"/>
      <c r="DGL466" s="82"/>
      <c r="DGM466" s="82"/>
      <c r="DGN466" s="82"/>
      <c r="DGO466" s="82"/>
      <c r="DGP466" s="82"/>
      <c r="DGQ466" s="82"/>
      <c r="DGR466" s="82"/>
      <c r="DGS466" s="82"/>
      <c r="DGT466" s="82"/>
      <c r="DGU466" s="82"/>
      <c r="DGV466" s="82"/>
      <c r="DGW466" s="82"/>
      <c r="DGX466" s="82"/>
      <c r="DGY466" s="82"/>
      <c r="DGZ466" s="82"/>
      <c r="DHA466" s="82"/>
      <c r="DHB466" s="82"/>
      <c r="DHC466" s="82"/>
      <c r="DHD466" s="82"/>
      <c r="DHE466" s="82"/>
      <c r="DHF466" s="82"/>
      <c r="DHG466" s="82"/>
      <c r="DHH466" s="82"/>
      <c r="DHI466" s="82"/>
      <c r="DHJ466" s="82"/>
      <c r="DHK466" s="82"/>
      <c r="DHL466" s="82"/>
      <c r="DHM466" s="82"/>
      <c r="DHN466" s="82"/>
      <c r="DHO466" s="82"/>
      <c r="DHP466" s="82"/>
      <c r="DHQ466" s="82"/>
      <c r="DHR466" s="82"/>
      <c r="DHS466" s="82"/>
      <c r="DHT466" s="82"/>
      <c r="DHU466" s="82"/>
      <c r="DHV466" s="82"/>
      <c r="DHW466" s="82"/>
      <c r="DHX466" s="82"/>
      <c r="DHY466" s="82"/>
      <c r="DHZ466" s="82"/>
      <c r="DIA466" s="82"/>
      <c r="DIB466" s="82"/>
      <c r="DIC466" s="82"/>
      <c r="DID466" s="82"/>
      <c r="DIE466" s="82"/>
      <c r="DIF466" s="82"/>
      <c r="DIG466" s="82"/>
      <c r="DIH466" s="82"/>
      <c r="DII466" s="82"/>
      <c r="DIJ466" s="82"/>
      <c r="DIK466" s="82"/>
      <c r="DIL466" s="82"/>
      <c r="DIM466" s="82"/>
      <c r="DIN466" s="82"/>
      <c r="DIO466" s="82"/>
      <c r="DIP466" s="82"/>
      <c r="DIQ466" s="82"/>
      <c r="DIR466" s="82"/>
      <c r="DIS466" s="82"/>
      <c r="DIT466" s="82"/>
      <c r="DIU466" s="82"/>
      <c r="DIV466" s="82"/>
      <c r="DIW466" s="82"/>
      <c r="DIX466" s="82"/>
      <c r="DIY466" s="82"/>
      <c r="DIZ466" s="82"/>
      <c r="DJA466" s="82"/>
      <c r="DJB466" s="82"/>
      <c r="DJC466" s="82"/>
      <c r="DJD466" s="82"/>
      <c r="DJE466" s="82"/>
      <c r="DJF466" s="82"/>
      <c r="DJG466" s="82"/>
      <c r="DJH466" s="82"/>
      <c r="DJI466" s="82"/>
      <c r="DJJ466" s="82"/>
      <c r="DJK466" s="82"/>
      <c r="DJL466" s="82"/>
      <c r="DJM466" s="82"/>
      <c r="DJN466" s="82"/>
      <c r="DJO466" s="82"/>
      <c r="DJP466" s="82"/>
      <c r="DJQ466" s="82"/>
      <c r="DJR466" s="82"/>
      <c r="DJS466" s="82"/>
      <c r="DJT466" s="82"/>
      <c r="DJU466" s="82"/>
      <c r="DJV466" s="82"/>
      <c r="DJW466" s="82"/>
      <c r="DJX466" s="82"/>
      <c r="DJY466" s="82"/>
      <c r="DJZ466" s="82"/>
      <c r="DKA466" s="82"/>
      <c r="DKB466" s="82"/>
      <c r="DKC466" s="82"/>
      <c r="DKD466" s="82"/>
      <c r="DKE466" s="82"/>
      <c r="DKF466" s="82"/>
      <c r="DKG466" s="82"/>
      <c r="DKH466" s="82"/>
      <c r="DKI466" s="82"/>
      <c r="DKJ466" s="82"/>
      <c r="DKK466" s="82"/>
      <c r="DKL466" s="82"/>
      <c r="DKM466" s="82"/>
      <c r="DKN466" s="82"/>
      <c r="DKO466" s="82"/>
      <c r="DKP466" s="82"/>
      <c r="DKQ466" s="82"/>
      <c r="DKR466" s="82"/>
      <c r="DKS466" s="82"/>
      <c r="DKT466" s="82"/>
      <c r="DKU466" s="82"/>
      <c r="DKV466" s="82"/>
      <c r="DKW466" s="82"/>
      <c r="DKX466" s="82"/>
      <c r="DKY466" s="82"/>
      <c r="DKZ466" s="82"/>
      <c r="DLA466" s="82"/>
      <c r="DLB466" s="82"/>
      <c r="DLC466" s="82"/>
      <c r="DLD466" s="82"/>
      <c r="DLE466" s="82"/>
      <c r="DLF466" s="82"/>
      <c r="DLG466" s="82"/>
      <c r="DLH466" s="82"/>
      <c r="DLI466" s="82"/>
      <c r="DLJ466" s="82"/>
      <c r="DLK466" s="82"/>
      <c r="DLL466" s="82"/>
      <c r="DLM466" s="82"/>
      <c r="DLN466" s="82"/>
      <c r="DLO466" s="82"/>
      <c r="DLP466" s="82"/>
      <c r="DLQ466" s="82"/>
      <c r="DLR466" s="82"/>
      <c r="DLS466" s="82"/>
      <c r="DLT466" s="82"/>
      <c r="DLU466" s="82"/>
      <c r="DLV466" s="82"/>
      <c r="DLW466" s="82"/>
      <c r="DLX466" s="82"/>
      <c r="DLY466" s="82"/>
      <c r="DLZ466" s="82"/>
      <c r="DMA466" s="82"/>
      <c r="DMB466" s="82"/>
      <c r="DMC466" s="82"/>
      <c r="DMD466" s="82"/>
      <c r="DME466" s="82"/>
      <c r="DMF466" s="82"/>
      <c r="DMG466" s="82"/>
      <c r="DMH466" s="82"/>
      <c r="DMI466" s="82"/>
      <c r="DMJ466" s="82"/>
      <c r="DMK466" s="82"/>
      <c r="DML466" s="82"/>
      <c r="DMM466" s="82"/>
      <c r="DMN466" s="82"/>
      <c r="DMO466" s="82"/>
      <c r="DMP466" s="82"/>
      <c r="DMQ466" s="82"/>
      <c r="DMR466" s="82"/>
      <c r="DMS466" s="82"/>
      <c r="DMT466" s="82"/>
      <c r="DMU466" s="82"/>
      <c r="DMV466" s="82"/>
      <c r="DMW466" s="82"/>
      <c r="DMX466" s="82"/>
      <c r="DMY466" s="82"/>
      <c r="DMZ466" s="82"/>
      <c r="DNA466" s="82"/>
      <c r="DNB466" s="82"/>
      <c r="DNC466" s="82"/>
      <c r="DND466" s="82"/>
      <c r="DNE466" s="82"/>
      <c r="DNF466" s="82"/>
      <c r="DNG466" s="82"/>
      <c r="DNH466" s="82"/>
      <c r="DNI466" s="82"/>
      <c r="DNJ466" s="82"/>
      <c r="DNK466" s="82"/>
      <c r="DNL466" s="82"/>
      <c r="DNM466" s="82"/>
      <c r="DNN466" s="82"/>
      <c r="DNO466" s="82"/>
      <c r="DNP466" s="82"/>
      <c r="DNQ466" s="82"/>
      <c r="DNR466" s="82"/>
      <c r="DNS466" s="82"/>
      <c r="DNT466" s="82"/>
      <c r="DNU466" s="82"/>
      <c r="DNV466" s="82"/>
      <c r="DNW466" s="82"/>
      <c r="DNX466" s="82"/>
      <c r="DNY466" s="82"/>
      <c r="DNZ466" s="82"/>
      <c r="DOA466" s="82"/>
      <c r="DOB466" s="82"/>
      <c r="DOC466" s="82"/>
      <c r="DOD466" s="82"/>
      <c r="DOE466" s="82"/>
      <c r="DOF466" s="82"/>
      <c r="DOG466" s="82"/>
      <c r="DOH466" s="82"/>
      <c r="DOI466" s="82"/>
      <c r="DOJ466" s="82"/>
      <c r="DOK466" s="82"/>
      <c r="DOL466" s="82"/>
      <c r="DOM466" s="82"/>
      <c r="DON466" s="82"/>
      <c r="DOO466" s="82"/>
      <c r="DOP466" s="82"/>
      <c r="DOQ466" s="82"/>
      <c r="DOR466" s="82"/>
      <c r="DOS466" s="82"/>
      <c r="DOT466" s="82"/>
      <c r="DOU466" s="82"/>
      <c r="DOV466" s="82"/>
      <c r="DOW466" s="82"/>
      <c r="DOX466" s="82"/>
      <c r="DOY466" s="82"/>
      <c r="DOZ466" s="82"/>
      <c r="DPA466" s="82"/>
      <c r="DPB466" s="82"/>
      <c r="DPC466" s="82"/>
      <c r="DPD466" s="82"/>
      <c r="DPE466" s="82"/>
      <c r="DPF466" s="82"/>
      <c r="DPG466" s="82"/>
      <c r="DPH466" s="82"/>
      <c r="DPI466" s="82"/>
      <c r="DPJ466" s="82"/>
      <c r="DPK466" s="82"/>
      <c r="DPL466" s="82"/>
      <c r="DPM466" s="82"/>
      <c r="DPN466" s="82"/>
      <c r="DPO466" s="82"/>
      <c r="DPP466" s="82"/>
      <c r="DPQ466" s="82"/>
      <c r="DPR466" s="82"/>
      <c r="DPS466" s="82"/>
      <c r="DPT466" s="82"/>
      <c r="DPU466" s="82"/>
      <c r="DPV466" s="82"/>
      <c r="DPW466" s="82"/>
      <c r="DPX466" s="82"/>
      <c r="DPY466" s="82"/>
      <c r="DPZ466" s="82"/>
      <c r="DQA466" s="82"/>
      <c r="DQB466" s="82"/>
      <c r="DQC466" s="82"/>
      <c r="DQD466" s="82"/>
      <c r="DQE466" s="82"/>
      <c r="DQF466" s="82"/>
      <c r="DQG466" s="82"/>
      <c r="DQH466" s="82"/>
      <c r="DQI466" s="82"/>
      <c r="DQJ466" s="82"/>
      <c r="DQK466" s="82"/>
      <c r="DQL466" s="82"/>
      <c r="DQM466" s="82"/>
      <c r="DQN466" s="82"/>
      <c r="DQO466" s="82"/>
      <c r="DQP466" s="82"/>
      <c r="DQQ466" s="82"/>
      <c r="DQR466" s="82"/>
      <c r="DQS466" s="82"/>
      <c r="DQT466" s="82"/>
      <c r="DQU466" s="82"/>
      <c r="DQV466" s="82"/>
      <c r="DQW466" s="82"/>
      <c r="DQX466" s="82"/>
      <c r="DQY466" s="82"/>
      <c r="DQZ466" s="82"/>
      <c r="DRA466" s="82"/>
      <c r="DRB466" s="82"/>
      <c r="DRC466" s="82"/>
      <c r="DRD466" s="82"/>
      <c r="DRE466" s="82"/>
      <c r="DRF466" s="82"/>
      <c r="DRG466" s="82"/>
      <c r="DRH466" s="82"/>
      <c r="DRI466" s="82"/>
      <c r="DRJ466" s="82"/>
      <c r="DRK466" s="82"/>
      <c r="DRL466" s="82"/>
      <c r="DRM466" s="82"/>
      <c r="DRN466" s="82"/>
      <c r="DRO466" s="82"/>
      <c r="DRP466" s="82"/>
      <c r="DRQ466" s="82"/>
      <c r="DRR466" s="82"/>
      <c r="DRS466" s="82"/>
      <c r="DRT466" s="82"/>
      <c r="DRU466" s="82"/>
      <c r="DRV466" s="82"/>
      <c r="DRW466" s="82"/>
      <c r="DRX466" s="82"/>
      <c r="DRY466" s="82"/>
      <c r="DRZ466" s="82"/>
      <c r="DSA466" s="82"/>
      <c r="DSB466" s="82"/>
      <c r="DSC466" s="82"/>
      <c r="DSD466" s="82"/>
      <c r="DSE466" s="82"/>
      <c r="DSF466" s="82"/>
      <c r="DSG466" s="82"/>
      <c r="DSH466" s="82"/>
      <c r="DSI466" s="82"/>
      <c r="DSJ466" s="82"/>
      <c r="DSK466" s="82"/>
      <c r="DSL466" s="82"/>
      <c r="DSM466" s="82"/>
      <c r="DSN466" s="82"/>
      <c r="DSO466" s="82"/>
      <c r="DSP466" s="82"/>
      <c r="DSQ466" s="82"/>
      <c r="DSR466" s="82"/>
      <c r="DSS466" s="82"/>
      <c r="DST466" s="82"/>
      <c r="DSU466" s="82"/>
      <c r="DSV466" s="82"/>
      <c r="DSW466" s="82"/>
      <c r="DSX466" s="82"/>
      <c r="DSY466" s="82"/>
      <c r="DSZ466" s="82"/>
      <c r="DTA466" s="82"/>
      <c r="DTB466" s="82"/>
      <c r="DTC466" s="82"/>
      <c r="DTD466" s="82"/>
      <c r="DTE466" s="82"/>
      <c r="DTF466" s="82"/>
      <c r="DTG466" s="82"/>
      <c r="DTH466" s="82"/>
      <c r="DTI466" s="82"/>
      <c r="DTJ466" s="82"/>
      <c r="DTK466" s="82"/>
      <c r="DTL466" s="82"/>
      <c r="DTM466" s="82"/>
      <c r="DTN466" s="82"/>
      <c r="DTO466" s="82"/>
      <c r="DTP466" s="82"/>
      <c r="DTQ466" s="82"/>
      <c r="DTR466" s="82"/>
      <c r="DTS466" s="82"/>
      <c r="DTT466" s="82"/>
      <c r="DTU466" s="82"/>
      <c r="DTV466" s="82"/>
      <c r="DTW466" s="82"/>
      <c r="DTX466" s="82"/>
      <c r="DTY466" s="82"/>
      <c r="DTZ466" s="82"/>
      <c r="DUA466" s="82"/>
      <c r="DUB466" s="82"/>
      <c r="DUC466" s="82"/>
      <c r="DUD466" s="82"/>
      <c r="DUE466" s="82"/>
      <c r="DUF466" s="82"/>
      <c r="DUG466" s="82"/>
      <c r="DUH466" s="82"/>
      <c r="DUI466" s="82"/>
      <c r="DUJ466" s="82"/>
      <c r="DUK466" s="82"/>
      <c r="DUL466" s="82"/>
      <c r="DUM466" s="82"/>
      <c r="DUN466" s="82"/>
      <c r="DUO466" s="82"/>
      <c r="DUP466" s="82"/>
      <c r="DUQ466" s="82"/>
      <c r="DUR466" s="82"/>
      <c r="DUS466" s="82"/>
      <c r="DUT466" s="82"/>
      <c r="DUU466" s="82"/>
      <c r="DUV466" s="82"/>
      <c r="DUW466" s="82"/>
      <c r="DUX466" s="82"/>
      <c r="DUY466" s="82"/>
      <c r="DUZ466" s="82"/>
      <c r="DVA466" s="82"/>
      <c r="DVB466" s="82"/>
      <c r="DVC466" s="82"/>
      <c r="DVD466" s="82"/>
      <c r="DVE466" s="82"/>
      <c r="DVF466" s="82"/>
      <c r="DVG466" s="82"/>
      <c r="DVH466" s="82"/>
      <c r="DVI466" s="82"/>
      <c r="DVJ466" s="82"/>
      <c r="DVK466" s="82"/>
      <c r="DVL466" s="82"/>
      <c r="DVM466" s="82"/>
      <c r="DVN466" s="82"/>
      <c r="DVO466" s="82"/>
      <c r="DVP466" s="82"/>
      <c r="DVQ466" s="82"/>
      <c r="DVR466" s="82"/>
      <c r="DVS466" s="82"/>
      <c r="DVT466" s="82"/>
      <c r="DVU466" s="82"/>
      <c r="DVV466" s="82"/>
      <c r="DVW466" s="82"/>
      <c r="DVX466" s="82"/>
      <c r="DVY466" s="82"/>
      <c r="DVZ466" s="82"/>
      <c r="DWA466" s="82"/>
      <c r="DWB466" s="82"/>
      <c r="DWC466" s="82"/>
      <c r="DWD466" s="82"/>
      <c r="DWE466" s="82"/>
      <c r="DWF466" s="82"/>
      <c r="DWG466" s="82"/>
      <c r="DWH466" s="82"/>
      <c r="DWI466" s="82"/>
      <c r="DWJ466" s="82"/>
      <c r="DWK466" s="82"/>
      <c r="DWL466" s="82"/>
      <c r="DWM466" s="82"/>
      <c r="DWN466" s="82"/>
      <c r="DWO466" s="82"/>
      <c r="DWP466" s="82"/>
      <c r="DWQ466" s="82"/>
      <c r="DWR466" s="82"/>
      <c r="DWS466" s="82"/>
      <c r="DWT466" s="82"/>
      <c r="DWU466" s="82"/>
      <c r="DWV466" s="82"/>
      <c r="DWW466" s="82"/>
      <c r="DWX466" s="82"/>
      <c r="DWY466" s="82"/>
      <c r="DWZ466" s="82"/>
      <c r="DXA466" s="82"/>
      <c r="DXB466" s="82"/>
      <c r="DXC466" s="82"/>
      <c r="DXD466" s="82"/>
      <c r="DXE466" s="82"/>
      <c r="DXF466" s="82"/>
      <c r="DXG466" s="82"/>
      <c r="DXH466" s="82"/>
      <c r="DXI466" s="82"/>
      <c r="DXJ466" s="82"/>
      <c r="DXK466" s="82"/>
      <c r="DXL466" s="82"/>
      <c r="DXM466" s="82"/>
      <c r="DXN466" s="82"/>
      <c r="DXO466" s="82"/>
      <c r="DXP466" s="82"/>
      <c r="DXQ466" s="82"/>
      <c r="DXR466" s="82"/>
      <c r="DXS466" s="82"/>
      <c r="DXT466" s="82"/>
      <c r="DXU466" s="82"/>
      <c r="DXV466" s="82"/>
      <c r="DXW466" s="82"/>
      <c r="DXX466" s="82"/>
      <c r="DXY466" s="82"/>
      <c r="DXZ466" s="82"/>
      <c r="DYA466" s="82"/>
      <c r="DYB466" s="82"/>
      <c r="DYC466" s="82"/>
      <c r="DYD466" s="82"/>
      <c r="DYE466" s="82"/>
      <c r="DYF466" s="82"/>
      <c r="DYG466" s="82"/>
      <c r="DYH466" s="82"/>
      <c r="DYI466" s="82"/>
      <c r="DYJ466" s="82"/>
      <c r="DYK466" s="82"/>
      <c r="DYL466" s="82"/>
      <c r="DYM466" s="82"/>
      <c r="DYN466" s="82"/>
      <c r="DYO466" s="82"/>
      <c r="DYP466" s="82"/>
      <c r="DYQ466" s="82"/>
      <c r="DYR466" s="82"/>
      <c r="DYS466" s="82"/>
      <c r="DYT466" s="82"/>
      <c r="DYU466" s="82"/>
      <c r="DYV466" s="82"/>
      <c r="DYW466" s="82"/>
      <c r="DYX466" s="82"/>
      <c r="DYY466" s="82"/>
      <c r="DYZ466" s="82"/>
      <c r="DZA466" s="82"/>
      <c r="DZB466" s="82"/>
      <c r="DZC466" s="82"/>
      <c r="DZD466" s="82"/>
      <c r="DZE466" s="82"/>
      <c r="DZF466" s="82"/>
      <c r="DZG466" s="82"/>
      <c r="DZH466" s="82"/>
      <c r="DZI466" s="82"/>
      <c r="DZJ466" s="82"/>
      <c r="DZK466" s="82"/>
      <c r="DZL466" s="82"/>
      <c r="DZM466" s="82"/>
      <c r="DZN466" s="82"/>
      <c r="DZO466" s="82"/>
      <c r="DZP466" s="82"/>
      <c r="DZQ466" s="82"/>
      <c r="DZR466" s="82"/>
      <c r="DZS466" s="82"/>
      <c r="DZT466" s="82"/>
      <c r="DZU466" s="82"/>
      <c r="DZV466" s="82"/>
      <c r="DZW466" s="82"/>
      <c r="DZX466" s="82"/>
      <c r="DZY466" s="82"/>
      <c r="DZZ466" s="82"/>
      <c r="EAA466" s="82"/>
      <c r="EAB466" s="82"/>
      <c r="EAC466" s="82"/>
      <c r="EAD466" s="82"/>
      <c r="EAE466" s="82"/>
      <c r="EAF466" s="82"/>
      <c r="EAG466" s="82"/>
      <c r="EAH466" s="82"/>
      <c r="EAI466" s="82"/>
      <c r="EAJ466" s="82"/>
      <c r="EAK466" s="82"/>
      <c r="EAL466" s="82"/>
      <c r="EAM466" s="82"/>
      <c r="EAN466" s="82"/>
      <c r="EAO466" s="82"/>
      <c r="EAP466" s="82"/>
      <c r="EAQ466" s="82"/>
      <c r="EAR466" s="82"/>
      <c r="EAS466" s="82"/>
      <c r="EAT466" s="82"/>
      <c r="EAU466" s="82"/>
      <c r="EAV466" s="82"/>
      <c r="EAW466" s="82"/>
      <c r="EAX466" s="82"/>
      <c r="EAY466" s="82"/>
      <c r="EAZ466" s="82"/>
      <c r="EBA466" s="82"/>
      <c r="EBB466" s="82"/>
      <c r="EBC466" s="82"/>
      <c r="EBD466" s="82"/>
      <c r="EBE466" s="82"/>
      <c r="EBF466" s="82"/>
      <c r="EBG466" s="82"/>
      <c r="EBH466" s="82"/>
      <c r="EBI466" s="82"/>
      <c r="EBJ466" s="82"/>
      <c r="EBK466" s="82"/>
      <c r="EBL466" s="82"/>
      <c r="EBM466" s="82"/>
      <c r="EBN466" s="82"/>
      <c r="EBO466" s="82"/>
      <c r="EBP466" s="82"/>
      <c r="EBQ466" s="82"/>
      <c r="EBR466" s="82"/>
      <c r="EBS466" s="82"/>
      <c r="EBT466" s="82"/>
      <c r="EBU466" s="82"/>
      <c r="EBV466" s="82"/>
      <c r="EBW466" s="82"/>
      <c r="EBX466" s="82"/>
      <c r="EBY466" s="82"/>
      <c r="EBZ466" s="82"/>
      <c r="ECA466" s="82"/>
      <c r="ECB466" s="82"/>
      <c r="ECC466" s="82"/>
      <c r="ECD466" s="82"/>
      <c r="ECE466" s="82"/>
      <c r="ECF466" s="82"/>
      <c r="ECG466" s="82"/>
      <c r="ECH466" s="82"/>
      <c r="ECI466" s="82"/>
      <c r="ECJ466" s="82"/>
      <c r="ECK466" s="82"/>
      <c r="ECL466" s="82"/>
      <c r="ECM466" s="82"/>
      <c r="ECN466" s="82"/>
      <c r="ECO466" s="82"/>
      <c r="ECP466" s="82"/>
      <c r="ECQ466" s="82"/>
      <c r="ECR466" s="82"/>
      <c r="ECS466" s="82"/>
      <c r="ECT466" s="82"/>
      <c r="ECU466" s="82"/>
      <c r="ECV466" s="82"/>
      <c r="ECW466" s="82"/>
      <c r="ECX466" s="82"/>
      <c r="ECY466" s="82"/>
      <c r="ECZ466" s="82"/>
      <c r="EDA466" s="82"/>
      <c r="EDB466" s="82"/>
      <c r="EDC466" s="82"/>
      <c r="EDD466" s="82"/>
      <c r="EDE466" s="82"/>
      <c r="EDF466" s="82"/>
      <c r="EDG466" s="82"/>
      <c r="EDH466" s="82"/>
      <c r="EDI466" s="82"/>
      <c r="EDJ466" s="82"/>
      <c r="EDK466" s="82"/>
      <c r="EDL466" s="82"/>
      <c r="EDM466" s="82"/>
      <c r="EDN466" s="82"/>
      <c r="EDO466" s="82"/>
      <c r="EDP466" s="82"/>
      <c r="EDQ466" s="82"/>
      <c r="EDR466" s="82"/>
      <c r="EDS466" s="82"/>
      <c r="EDT466" s="82"/>
      <c r="EDU466" s="82"/>
      <c r="EDV466" s="82"/>
      <c r="EDW466" s="82"/>
      <c r="EDX466" s="82"/>
      <c r="EDY466" s="82"/>
      <c r="EDZ466" s="82"/>
      <c r="EEA466" s="82"/>
      <c r="EEB466" s="82"/>
      <c r="EEC466" s="82"/>
      <c r="EED466" s="82"/>
      <c r="EEE466" s="82"/>
      <c r="EEF466" s="82"/>
      <c r="EEG466" s="82"/>
      <c r="EEH466" s="82"/>
      <c r="EEI466" s="82"/>
      <c r="EEJ466" s="82"/>
      <c r="EEK466" s="82"/>
      <c r="EEL466" s="82"/>
      <c r="EEM466" s="82"/>
      <c r="EEN466" s="82"/>
      <c r="EEO466" s="82"/>
      <c r="EEP466" s="82"/>
      <c r="EEQ466" s="82"/>
      <c r="EER466" s="82"/>
      <c r="EES466" s="82"/>
      <c r="EET466" s="82"/>
      <c r="EEU466" s="82"/>
      <c r="EEV466" s="82"/>
      <c r="EEW466" s="82"/>
      <c r="EEX466" s="82"/>
      <c r="EEY466" s="82"/>
      <c r="EEZ466" s="82"/>
      <c r="EFA466" s="82"/>
      <c r="EFB466" s="82"/>
      <c r="EFC466" s="82"/>
      <c r="EFD466" s="82"/>
      <c r="EFE466" s="82"/>
      <c r="EFF466" s="82"/>
      <c r="EFG466" s="82"/>
      <c r="EFH466" s="82"/>
      <c r="EFI466" s="82"/>
      <c r="EFJ466" s="82"/>
      <c r="EFK466" s="82"/>
      <c r="EFL466" s="82"/>
      <c r="EFM466" s="82"/>
      <c r="EFN466" s="82"/>
      <c r="EFO466" s="82"/>
      <c r="EFP466" s="82"/>
      <c r="EFQ466" s="82"/>
      <c r="EFR466" s="82"/>
      <c r="EFS466" s="82"/>
      <c r="EFT466" s="82"/>
      <c r="EFU466" s="82"/>
      <c r="EFV466" s="82"/>
      <c r="EFW466" s="82"/>
      <c r="EFX466" s="82"/>
      <c r="EFY466" s="82"/>
      <c r="EFZ466" s="82"/>
      <c r="EGA466" s="82"/>
      <c r="EGB466" s="82"/>
      <c r="EGC466" s="82"/>
      <c r="EGD466" s="82"/>
      <c r="EGE466" s="82"/>
      <c r="EGF466" s="82"/>
      <c r="EGG466" s="82"/>
      <c r="EGH466" s="82"/>
      <c r="EGI466" s="82"/>
      <c r="EGJ466" s="82"/>
      <c r="EGK466" s="82"/>
      <c r="EGL466" s="82"/>
      <c r="EGM466" s="82"/>
      <c r="EGN466" s="82"/>
      <c r="EGO466" s="82"/>
      <c r="EGP466" s="82"/>
      <c r="EGQ466" s="82"/>
      <c r="EGR466" s="82"/>
      <c r="EGS466" s="82"/>
      <c r="EGT466" s="82"/>
      <c r="EGU466" s="82"/>
      <c r="EGV466" s="82"/>
      <c r="EGW466" s="82"/>
      <c r="EGX466" s="82"/>
      <c r="EGY466" s="82"/>
      <c r="EGZ466" s="82"/>
      <c r="EHA466" s="82"/>
      <c r="EHB466" s="82"/>
      <c r="EHC466" s="82"/>
      <c r="EHD466" s="82"/>
      <c r="EHE466" s="82"/>
      <c r="EHF466" s="82"/>
      <c r="EHG466" s="82"/>
      <c r="EHH466" s="82"/>
      <c r="EHI466" s="82"/>
      <c r="EHJ466" s="82"/>
      <c r="EHK466" s="82"/>
      <c r="EHL466" s="82"/>
      <c r="EHM466" s="82"/>
      <c r="EHN466" s="82"/>
      <c r="EHO466" s="82"/>
      <c r="EHP466" s="82"/>
      <c r="EHQ466" s="82"/>
      <c r="EHR466" s="82"/>
      <c r="EHS466" s="82"/>
      <c r="EHT466" s="82"/>
      <c r="EHU466" s="82"/>
      <c r="EHV466" s="82"/>
      <c r="EHW466" s="82"/>
      <c r="EHX466" s="82"/>
      <c r="EHY466" s="82"/>
      <c r="EHZ466" s="82"/>
      <c r="EIA466" s="82"/>
      <c r="EIB466" s="82"/>
      <c r="EIC466" s="82"/>
      <c r="EID466" s="82"/>
      <c r="EIE466" s="82"/>
      <c r="EIF466" s="82"/>
      <c r="EIG466" s="82"/>
      <c r="EIH466" s="82"/>
      <c r="EII466" s="82"/>
      <c r="EIJ466" s="82"/>
      <c r="EIK466" s="82"/>
      <c r="EIL466" s="82"/>
      <c r="EIM466" s="82"/>
      <c r="EIN466" s="82"/>
      <c r="EIO466" s="82"/>
      <c r="EIP466" s="82"/>
      <c r="EIQ466" s="82"/>
      <c r="EIR466" s="82"/>
      <c r="EIS466" s="82"/>
      <c r="EIT466" s="82"/>
      <c r="EIU466" s="82"/>
      <c r="EIV466" s="82"/>
      <c r="EIW466" s="82"/>
      <c r="EIX466" s="82"/>
      <c r="EIY466" s="82"/>
      <c r="EIZ466" s="82"/>
      <c r="EJA466" s="82"/>
      <c r="EJB466" s="82"/>
      <c r="EJC466" s="82"/>
      <c r="EJD466" s="82"/>
      <c r="EJE466" s="82"/>
      <c r="EJF466" s="82"/>
      <c r="EJG466" s="82"/>
      <c r="EJH466" s="82"/>
      <c r="EJI466" s="82"/>
      <c r="EJJ466" s="82"/>
      <c r="EJK466" s="82"/>
      <c r="EJL466" s="82"/>
      <c r="EJM466" s="82"/>
      <c r="EJN466" s="82"/>
      <c r="EJO466" s="82"/>
      <c r="EJP466" s="82"/>
      <c r="EJQ466" s="82"/>
      <c r="EJR466" s="82"/>
      <c r="EJS466" s="82"/>
      <c r="EJT466" s="82"/>
      <c r="EJU466" s="82"/>
      <c r="EJV466" s="82"/>
      <c r="EJW466" s="82"/>
      <c r="EJX466" s="82"/>
      <c r="EJY466" s="82"/>
      <c r="EJZ466" s="82"/>
      <c r="EKA466" s="82"/>
      <c r="EKB466" s="82"/>
      <c r="EKC466" s="82"/>
      <c r="EKD466" s="82"/>
      <c r="EKE466" s="82"/>
      <c r="EKF466" s="82"/>
      <c r="EKG466" s="82"/>
      <c r="EKH466" s="82"/>
      <c r="EKI466" s="82"/>
      <c r="EKJ466" s="82"/>
      <c r="EKK466" s="82"/>
      <c r="EKL466" s="82"/>
      <c r="EKM466" s="82"/>
      <c r="EKN466" s="82"/>
      <c r="EKO466" s="82"/>
      <c r="EKP466" s="82"/>
      <c r="EKQ466" s="82"/>
      <c r="EKR466" s="82"/>
      <c r="EKS466" s="82"/>
      <c r="EKT466" s="82"/>
      <c r="EKU466" s="82"/>
      <c r="EKV466" s="82"/>
      <c r="EKW466" s="82"/>
      <c r="EKX466" s="82"/>
      <c r="EKY466" s="82"/>
      <c r="EKZ466" s="82"/>
      <c r="ELA466" s="82"/>
      <c r="ELB466" s="82"/>
      <c r="ELC466" s="82"/>
      <c r="ELD466" s="82"/>
      <c r="ELE466" s="82"/>
      <c r="ELF466" s="82"/>
      <c r="ELG466" s="82"/>
      <c r="ELH466" s="82"/>
      <c r="ELI466" s="82"/>
      <c r="ELJ466" s="82"/>
      <c r="ELK466" s="82"/>
      <c r="ELL466" s="82"/>
      <c r="ELM466" s="82"/>
      <c r="ELN466" s="82"/>
      <c r="ELO466" s="82"/>
      <c r="ELP466" s="82"/>
      <c r="ELQ466" s="82"/>
      <c r="ELR466" s="82"/>
      <c r="ELS466" s="82"/>
      <c r="ELT466" s="82"/>
      <c r="ELU466" s="82"/>
      <c r="ELV466" s="82"/>
      <c r="ELW466" s="82"/>
      <c r="ELX466" s="82"/>
      <c r="ELY466" s="82"/>
      <c r="ELZ466" s="82"/>
      <c r="EMA466" s="82"/>
      <c r="EMB466" s="82"/>
      <c r="EMC466" s="82"/>
      <c r="EMD466" s="82"/>
      <c r="EME466" s="82"/>
      <c r="EMF466" s="82"/>
      <c r="EMG466" s="82"/>
      <c r="EMH466" s="82"/>
      <c r="EMI466" s="82"/>
      <c r="EMJ466" s="82"/>
      <c r="EMK466" s="82"/>
      <c r="EML466" s="82"/>
      <c r="EMM466" s="82"/>
      <c r="EMN466" s="82"/>
      <c r="EMO466" s="82"/>
      <c r="EMP466" s="82"/>
      <c r="EMQ466" s="82"/>
      <c r="EMR466" s="82"/>
      <c r="EMS466" s="82"/>
      <c r="EMT466" s="82"/>
      <c r="EMU466" s="82"/>
      <c r="EMV466" s="82"/>
      <c r="EMW466" s="82"/>
      <c r="EMX466" s="82"/>
      <c r="EMY466" s="82"/>
      <c r="EMZ466" s="82"/>
      <c r="ENA466" s="82"/>
      <c r="ENB466" s="82"/>
      <c r="ENC466" s="82"/>
      <c r="END466" s="82"/>
      <c r="ENE466" s="82"/>
      <c r="ENF466" s="82"/>
      <c r="ENG466" s="82"/>
      <c r="ENH466" s="82"/>
      <c r="ENI466" s="82"/>
      <c r="ENJ466" s="82"/>
      <c r="ENK466" s="82"/>
      <c r="ENL466" s="82"/>
      <c r="ENM466" s="82"/>
      <c r="ENN466" s="82"/>
      <c r="ENO466" s="82"/>
      <c r="ENP466" s="82"/>
      <c r="ENQ466" s="82"/>
      <c r="ENR466" s="82"/>
      <c r="ENS466" s="82"/>
      <c r="ENT466" s="82"/>
      <c r="ENU466" s="82"/>
      <c r="ENV466" s="82"/>
      <c r="ENW466" s="82"/>
      <c r="ENX466" s="82"/>
      <c r="ENY466" s="82"/>
      <c r="ENZ466" s="82"/>
      <c r="EOA466" s="82"/>
      <c r="EOB466" s="82"/>
      <c r="EOC466" s="82"/>
      <c r="EOD466" s="82"/>
      <c r="EOE466" s="82"/>
      <c r="EOF466" s="82"/>
      <c r="EOG466" s="82"/>
      <c r="EOH466" s="82"/>
      <c r="EOI466" s="82"/>
      <c r="EOJ466" s="82"/>
      <c r="EOK466" s="82"/>
      <c r="EOL466" s="82"/>
      <c r="EOM466" s="82"/>
      <c r="EON466" s="82"/>
      <c r="EOO466" s="82"/>
      <c r="EOP466" s="82"/>
      <c r="EOQ466" s="82"/>
      <c r="EOR466" s="82"/>
      <c r="EOS466" s="82"/>
      <c r="EOT466" s="82"/>
      <c r="EOU466" s="82"/>
      <c r="EOV466" s="82"/>
      <c r="EOW466" s="82"/>
      <c r="EOX466" s="82"/>
      <c r="EOY466" s="82"/>
      <c r="EOZ466" s="82"/>
      <c r="EPA466" s="82"/>
      <c r="EPB466" s="82"/>
      <c r="EPC466" s="82"/>
      <c r="EPD466" s="82"/>
      <c r="EPE466" s="82"/>
      <c r="EPF466" s="82"/>
      <c r="EPG466" s="82"/>
      <c r="EPH466" s="82"/>
      <c r="EPI466" s="82"/>
      <c r="EPJ466" s="82"/>
      <c r="EPK466" s="82"/>
      <c r="EPL466" s="82"/>
      <c r="EPM466" s="82"/>
      <c r="EPN466" s="82"/>
      <c r="EPO466" s="82"/>
      <c r="EPP466" s="82"/>
      <c r="EPQ466" s="82"/>
      <c r="EPR466" s="82"/>
      <c r="EPS466" s="82"/>
      <c r="EPT466" s="82"/>
      <c r="EPU466" s="82"/>
      <c r="EPV466" s="82"/>
      <c r="EPW466" s="82"/>
      <c r="EPX466" s="82"/>
      <c r="EPY466" s="82"/>
      <c r="EPZ466" s="82"/>
      <c r="EQA466" s="82"/>
      <c r="EQB466" s="82"/>
      <c r="EQC466" s="82"/>
      <c r="EQD466" s="82"/>
      <c r="EQE466" s="82"/>
      <c r="EQF466" s="82"/>
      <c r="EQG466" s="82"/>
      <c r="EQH466" s="82"/>
      <c r="EQI466" s="82"/>
      <c r="EQJ466" s="82"/>
      <c r="EQK466" s="82"/>
      <c r="EQL466" s="82"/>
      <c r="EQM466" s="82"/>
      <c r="EQN466" s="82"/>
      <c r="EQO466" s="82"/>
      <c r="EQP466" s="82"/>
      <c r="EQQ466" s="82"/>
      <c r="EQR466" s="82"/>
      <c r="EQS466" s="82"/>
      <c r="EQT466" s="82"/>
      <c r="EQU466" s="82"/>
      <c r="EQV466" s="82"/>
      <c r="EQW466" s="82"/>
      <c r="EQX466" s="82"/>
      <c r="EQY466" s="82"/>
      <c r="EQZ466" s="82"/>
      <c r="ERA466" s="82"/>
      <c r="ERB466" s="82"/>
      <c r="ERC466" s="82"/>
      <c r="ERD466" s="82"/>
      <c r="ERE466" s="82"/>
      <c r="ERF466" s="82"/>
      <c r="ERG466" s="82"/>
      <c r="ERH466" s="82"/>
      <c r="ERI466" s="82"/>
      <c r="ERJ466" s="82"/>
      <c r="ERK466" s="82"/>
      <c r="ERL466" s="82"/>
      <c r="ERM466" s="82"/>
      <c r="ERN466" s="82"/>
      <c r="ERO466" s="82"/>
      <c r="ERP466" s="82"/>
      <c r="ERQ466" s="82"/>
      <c r="ERR466" s="82"/>
      <c r="ERS466" s="82"/>
      <c r="ERT466" s="82"/>
      <c r="ERU466" s="82"/>
      <c r="ERV466" s="82"/>
      <c r="ERW466" s="82"/>
      <c r="ERX466" s="82"/>
      <c r="ERY466" s="82"/>
      <c r="ERZ466" s="82"/>
      <c r="ESA466" s="82"/>
      <c r="ESB466" s="82"/>
      <c r="ESC466" s="82"/>
      <c r="ESD466" s="82"/>
      <c r="ESE466" s="82"/>
      <c r="ESF466" s="82"/>
      <c r="ESG466" s="82"/>
      <c r="ESH466" s="82"/>
      <c r="ESI466" s="82"/>
      <c r="ESJ466" s="82"/>
      <c r="ESK466" s="82"/>
      <c r="ESL466" s="82"/>
      <c r="ESM466" s="82"/>
      <c r="ESN466" s="82"/>
      <c r="ESO466" s="82"/>
      <c r="ESP466" s="82"/>
      <c r="ESQ466" s="82"/>
      <c r="ESR466" s="82"/>
      <c r="ESS466" s="82"/>
      <c r="EST466" s="82"/>
      <c r="ESU466" s="82"/>
      <c r="ESV466" s="82"/>
      <c r="ESW466" s="82"/>
      <c r="ESX466" s="82"/>
      <c r="ESY466" s="82"/>
      <c r="ESZ466" s="82"/>
      <c r="ETA466" s="82"/>
      <c r="ETB466" s="82"/>
      <c r="ETC466" s="82"/>
      <c r="ETD466" s="82"/>
      <c r="ETE466" s="82"/>
      <c r="ETF466" s="82"/>
      <c r="ETG466" s="82"/>
      <c r="ETH466" s="82"/>
      <c r="ETI466" s="82"/>
      <c r="ETJ466" s="82"/>
      <c r="ETK466" s="82"/>
      <c r="ETL466" s="82"/>
      <c r="ETM466" s="82"/>
      <c r="ETN466" s="82"/>
      <c r="ETO466" s="82"/>
      <c r="ETP466" s="82"/>
      <c r="ETQ466" s="82"/>
      <c r="ETR466" s="82"/>
      <c r="ETS466" s="82"/>
      <c r="ETT466" s="82"/>
      <c r="ETU466" s="82"/>
      <c r="ETV466" s="82"/>
      <c r="ETW466" s="82"/>
      <c r="ETX466" s="82"/>
      <c r="ETY466" s="82"/>
      <c r="ETZ466" s="82"/>
      <c r="EUA466" s="82"/>
      <c r="EUB466" s="82"/>
      <c r="EUC466" s="82"/>
      <c r="EUD466" s="82"/>
      <c r="EUE466" s="82"/>
      <c r="EUF466" s="82"/>
      <c r="EUG466" s="82"/>
      <c r="EUH466" s="82"/>
      <c r="EUI466" s="82"/>
      <c r="EUJ466" s="82"/>
      <c r="EUK466" s="82"/>
      <c r="EUL466" s="82"/>
      <c r="EUM466" s="82"/>
      <c r="EUN466" s="82"/>
      <c r="EUO466" s="82"/>
      <c r="EUP466" s="82"/>
      <c r="EUQ466" s="82"/>
      <c r="EUR466" s="82"/>
      <c r="EUS466" s="82"/>
      <c r="EUT466" s="82"/>
      <c r="EUU466" s="82"/>
      <c r="EUV466" s="82"/>
      <c r="EUW466" s="82"/>
      <c r="EUX466" s="82"/>
      <c r="EUY466" s="82"/>
      <c r="EUZ466" s="82"/>
      <c r="EVA466" s="82"/>
      <c r="EVB466" s="82"/>
      <c r="EVC466" s="82"/>
      <c r="EVD466" s="82"/>
      <c r="EVE466" s="82"/>
      <c r="EVF466" s="82"/>
      <c r="EVG466" s="82"/>
      <c r="EVH466" s="82"/>
      <c r="EVI466" s="82"/>
      <c r="EVJ466" s="82"/>
      <c r="EVK466" s="82"/>
      <c r="EVL466" s="82"/>
      <c r="EVM466" s="82"/>
      <c r="EVN466" s="82"/>
      <c r="EVO466" s="82"/>
      <c r="EVP466" s="82"/>
      <c r="EVQ466" s="82"/>
      <c r="EVR466" s="82"/>
      <c r="EVS466" s="82"/>
      <c r="EVT466" s="82"/>
      <c r="EVU466" s="82"/>
      <c r="EVV466" s="82"/>
      <c r="EVW466" s="82"/>
      <c r="EVX466" s="82"/>
      <c r="EVY466" s="82"/>
      <c r="EVZ466" s="82"/>
      <c r="EWA466" s="82"/>
      <c r="EWB466" s="82"/>
      <c r="EWC466" s="82"/>
      <c r="EWD466" s="82"/>
      <c r="EWE466" s="82"/>
      <c r="EWF466" s="82"/>
      <c r="EWG466" s="82"/>
      <c r="EWH466" s="82"/>
      <c r="EWI466" s="82"/>
      <c r="EWJ466" s="82"/>
      <c r="EWK466" s="82"/>
      <c r="EWL466" s="82"/>
      <c r="EWM466" s="82"/>
      <c r="EWN466" s="82"/>
      <c r="EWO466" s="82"/>
      <c r="EWP466" s="82"/>
      <c r="EWQ466" s="82"/>
      <c r="EWR466" s="82"/>
      <c r="EWS466" s="82"/>
      <c r="EWT466" s="82"/>
      <c r="EWU466" s="82"/>
      <c r="EWV466" s="82"/>
      <c r="EWW466" s="82"/>
      <c r="EWX466" s="82"/>
      <c r="EWY466" s="82"/>
      <c r="EWZ466" s="82"/>
      <c r="EXA466" s="82"/>
      <c r="EXB466" s="82"/>
      <c r="EXC466" s="82"/>
      <c r="EXD466" s="82"/>
      <c r="EXE466" s="82"/>
      <c r="EXF466" s="82"/>
      <c r="EXG466" s="82"/>
      <c r="EXH466" s="82"/>
      <c r="EXI466" s="82"/>
      <c r="EXJ466" s="82"/>
      <c r="EXK466" s="82"/>
      <c r="EXL466" s="82"/>
      <c r="EXM466" s="82"/>
      <c r="EXN466" s="82"/>
      <c r="EXO466" s="82"/>
      <c r="EXP466" s="82"/>
      <c r="EXQ466" s="82"/>
      <c r="EXR466" s="82"/>
      <c r="EXS466" s="82"/>
      <c r="EXT466" s="82"/>
      <c r="EXU466" s="82"/>
      <c r="EXV466" s="82"/>
      <c r="EXW466" s="82"/>
      <c r="EXX466" s="82"/>
      <c r="EXY466" s="82"/>
      <c r="EXZ466" s="82"/>
      <c r="EYA466" s="82"/>
      <c r="EYB466" s="82"/>
      <c r="EYC466" s="82"/>
      <c r="EYD466" s="82"/>
      <c r="EYE466" s="82"/>
      <c r="EYF466" s="82"/>
      <c r="EYG466" s="82"/>
      <c r="EYH466" s="82"/>
      <c r="EYI466" s="82"/>
      <c r="EYJ466" s="82"/>
      <c r="EYK466" s="82"/>
      <c r="EYL466" s="82"/>
      <c r="EYM466" s="82"/>
      <c r="EYN466" s="82"/>
      <c r="EYO466" s="82"/>
      <c r="EYP466" s="82"/>
      <c r="EYQ466" s="82"/>
      <c r="EYR466" s="82"/>
      <c r="EYS466" s="82"/>
      <c r="EYT466" s="82"/>
      <c r="EYU466" s="82"/>
      <c r="EYV466" s="82"/>
      <c r="EYW466" s="82"/>
      <c r="EYX466" s="82"/>
      <c r="EYY466" s="82"/>
      <c r="EYZ466" s="82"/>
      <c r="EZA466" s="82"/>
      <c r="EZB466" s="82"/>
      <c r="EZC466" s="82"/>
      <c r="EZD466" s="82"/>
      <c r="EZE466" s="82"/>
      <c r="EZF466" s="82"/>
      <c r="EZG466" s="82"/>
      <c r="EZH466" s="82"/>
      <c r="EZI466" s="82"/>
      <c r="EZJ466" s="82"/>
      <c r="EZK466" s="82"/>
      <c r="EZL466" s="82"/>
      <c r="EZM466" s="82"/>
      <c r="EZN466" s="82"/>
      <c r="EZO466" s="82"/>
      <c r="EZP466" s="82"/>
      <c r="EZQ466" s="82"/>
      <c r="EZR466" s="82"/>
      <c r="EZS466" s="82"/>
      <c r="EZT466" s="82"/>
      <c r="EZU466" s="82"/>
      <c r="EZV466" s="82"/>
      <c r="EZW466" s="82"/>
      <c r="EZX466" s="82"/>
      <c r="EZY466" s="82"/>
      <c r="EZZ466" s="82"/>
      <c r="FAA466" s="82"/>
      <c r="FAB466" s="82"/>
      <c r="FAC466" s="82"/>
      <c r="FAD466" s="82"/>
      <c r="FAE466" s="82"/>
      <c r="FAF466" s="82"/>
      <c r="FAG466" s="82"/>
      <c r="FAH466" s="82"/>
      <c r="FAI466" s="82"/>
      <c r="FAJ466" s="82"/>
      <c r="FAK466" s="82"/>
      <c r="FAL466" s="82"/>
      <c r="FAM466" s="82"/>
      <c r="FAN466" s="82"/>
      <c r="FAO466" s="82"/>
      <c r="FAP466" s="82"/>
      <c r="FAQ466" s="82"/>
      <c r="FAR466" s="82"/>
      <c r="FAS466" s="82"/>
      <c r="FAT466" s="82"/>
      <c r="FAU466" s="82"/>
      <c r="FAV466" s="82"/>
      <c r="FAW466" s="82"/>
      <c r="FAX466" s="82"/>
      <c r="FAY466" s="82"/>
      <c r="FAZ466" s="82"/>
      <c r="FBA466" s="82"/>
      <c r="FBB466" s="82"/>
      <c r="FBC466" s="82"/>
      <c r="FBD466" s="82"/>
      <c r="FBE466" s="82"/>
      <c r="FBF466" s="82"/>
      <c r="FBG466" s="82"/>
      <c r="FBH466" s="82"/>
      <c r="FBI466" s="82"/>
      <c r="FBJ466" s="82"/>
      <c r="FBK466" s="82"/>
      <c r="FBL466" s="82"/>
      <c r="FBM466" s="82"/>
      <c r="FBN466" s="82"/>
      <c r="FBO466" s="82"/>
      <c r="FBP466" s="82"/>
      <c r="FBQ466" s="82"/>
      <c r="FBR466" s="82"/>
      <c r="FBS466" s="82"/>
      <c r="FBT466" s="82"/>
      <c r="FBU466" s="82"/>
      <c r="FBV466" s="82"/>
      <c r="FBW466" s="82"/>
      <c r="FBX466" s="82"/>
      <c r="FBY466" s="82"/>
      <c r="FBZ466" s="82"/>
      <c r="FCA466" s="82"/>
      <c r="FCB466" s="82"/>
      <c r="FCC466" s="82"/>
      <c r="FCD466" s="82"/>
      <c r="FCE466" s="82"/>
      <c r="FCF466" s="82"/>
      <c r="FCG466" s="82"/>
      <c r="FCH466" s="82"/>
      <c r="FCI466" s="82"/>
      <c r="FCJ466" s="82"/>
      <c r="FCK466" s="82"/>
      <c r="FCL466" s="82"/>
      <c r="FCM466" s="82"/>
      <c r="FCN466" s="82"/>
      <c r="FCO466" s="82"/>
      <c r="FCP466" s="82"/>
      <c r="FCQ466" s="82"/>
      <c r="FCR466" s="82"/>
      <c r="FCS466" s="82"/>
      <c r="FCT466" s="82"/>
      <c r="FCU466" s="82"/>
      <c r="FCV466" s="82"/>
      <c r="FCW466" s="82"/>
      <c r="FCX466" s="82"/>
      <c r="FCY466" s="82"/>
      <c r="FCZ466" s="82"/>
      <c r="FDA466" s="82"/>
      <c r="FDB466" s="82"/>
      <c r="FDC466" s="82"/>
      <c r="FDD466" s="82"/>
      <c r="FDE466" s="82"/>
      <c r="FDF466" s="82"/>
      <c r="FDG466" s="82"/>
      <c r="FDH466" s="82"/>
      <c r="FDI466" s="82"/>
      <c r="FDJ466" s="82"/>
      <c r="FDK466" s="82"/>
      <c r="FDL466" s="82"/>
      <c r="FDM466" s="82"/>
      <c r="FDN466" s="82"/>
      <c r="FDO466" s="82"/>
      <c r="FDP466" s="82"/>
      <c r="FDQ466" s="82"/>
      <c r="FDR466" s="82"/>
      <c r="FDS466" s="82"/>
      <c r="FDT466" s="82"/>
      <c r="FDU466" s="82"/>
      <c r="FDV466" s="82"/>
      <c r="FDW466" s="82"/>
      <c r="FDX466" s="82"/>
      <c r="FDY466" s="82"/>
      <c r="FDZ466" s="82"/>
      <c r="FEA466" s="82"/>
      <c r="FEB466" s="82"/>
      <c r="FEC466" s="82"/>
      <c r="FED466" s="82"/>
      <c r="FEE466" s="82"/>
      <c r="FEF466" s="82"/>
      <c r="FEG466" s="82"/>
      <c r="FEH466" s="82"/>
      <c r="FEI466" s="82"/>
      <c r="FEJ466" s="82"/>
      <c r="FEK466" s="82"/>
      <c r="FEL466" s="82"/>
      <c r="FEM466" s="82"/>
      <c r="FEN466" s="82"/>
      <c r="FEO466" s="82"/>
      <c r="FEP466" s="82"/>
      <c r="FEQ466" s="82"/>
      <c r="FER466" s="82"/>
      <c r="FES466" s="82"/>
      <c r="FET466" s="82"/>
      <c r="FEU466" s="82"/>
      <c r="FEV466" s="82"/>
      <c r="FEW466" s="82"/>
      <c r="FEX466" s="82"/>
      <c r="FEY466" s="82"/>
      <c r="FEZ466" s="82"/>
      <c r="FFA466" s="82"/>
      <c r="FFB466" s="82"/>
      <c r="FFC466" s="82"/>
      <c r="FFD466" s="82"/>
      <c r="FFE466" s="82"/>
      <c r="FFF466" s="82"/>
      <c r="FFG466" s="82"/>
      <c r="FFH466" s="82"/>
      <c r="FFI466" s="82"/>
      <c r="FFJ466" s="82"/>
      <c r="FFK466" s="82"/>
      <c r="FFL466" s="82"/>
      <c r="FFM466" s="82"/>
      <c r="FFN466" s="82"/>
      <c r="FFO466" s="82"/>
      <c r="FFP466" s="82"/>
      <c r="FFQ466" s="82"/>
      <c r="FFR466" s="82"/>
      <c r="FFS466" s="82"/>
      <c r="FFT466" s="82"/>
      <c r="FFU466" s="82"/>
      <c r="FFV466" s="82"/>
      <c r="FFW466" s="82"/>
      <c r="FFX466" s="82"/>
      <c r="FFY466" s="82"/>
      <c r="FFZ466" s="82"/>
      <c r="FGA466" s="82"/>
      <c r="FGB466" s="82"/>
      <c r="FGC466" s="82"/>
      <c r="FGD466" s="82"/>
      <c r="FGE466" s="82"/>
      <c r="FGF466" s="82"/>
      <c r="FGG466" s="82"/>
      <c r="FGH466" s="82"/>
      <c r="FGI466" s="82"/>
      <c r="FGJ466" s="82"/>
      <c r="FGK466" s="82"/>
      <c r="FGL466" s="82"/>
      <c r="FGM466" s="82"/>
      <c r="FGN466" s="82"/>
      <c r="FGO466" s="82"/>
      <c r="FGP466" s="82"/>
      <c r="FGQ466" s="82"/>
      <c r="FGR466" s="82"/>
      <c r="FGS466" s="82"/>
      <c r="FGT466" s="82"/>
      <c r="FGU466" s="82"/>
      <c r="FGV466" s="82"/>
      <c r="FGW466" s="82"/>
      <c r="FGX466" s="82"/>
      <c r="FGY466" s="82"/>
      <c r="FGZ466" s="82"/>
      <c r="FHA466" s="82"/>
      <c r="FHB466" s="82"/>
      <c r="FHC466" s="82"/>
      <c r="FHD466" s="82"/>
      <c r="FHE466" s="82"/>
      <c r="FHF466" s="82"/>
      <c r="FHG466" s="82"/>
      <c r="FHH466" s="82"/>
      <c r="FHI466" s="82"/>
      <c r="FHJ466" s="82"/>
      <c r="FHK466" s="82"/>
      <c r="FHL466" s="82"/>
      <c r="FHM466" s="82"/>
      <c r="FHN466" s="82"/>
      <c r="FHO466" s="82"/>
      <c r="FHP466" s="82"/>
      <c r="FHQ466" s="82"/>
      <c r="FHR466" s="82"/>
      <c r="FHS466" s="82"/>
      <c r="FHT466" s="82"/>
      <c r="FHU466" s="82"/>
      <c r="FHV466" s="82"/>
      <c r="FHW466" s="82"/>
      <c r="FHX466" s="82"/>
      <c r="FHY466" s="82"/>
      <c r="FHZ466" s="82"/>
      <c r="FIA466" s="82"/>
      <c r="FIB466" s="82"/>
      <c r="FIC466" s="82"/>
      <c r="FID466" s="82"/>
      <c r="FIE466" s="82"/>
      <c r="FIF466" s="82"/>
      <c r="FIG466" s="82"/>
      <c r="FIH466" s="82"/>
      <c r="FII466" s="82"/>
      <c r="FIJ466" s="82"/>
      <c r="FIK466" s="82"/>
      <c r="FIL466" s="82"/>
      <c r="FIM466" s="82"/>
      <c r="FIN466" s="82"/>
      <c r="FIO466" s="82"/>
      <c r="FIP466" s="82"/>
      <c r="FIQ466" s="82"/>
      <c r="FIR466" s="82"/>
      <c r="FIS466" s="82"/>
      <c r="FIT466" s="82"/>
      <c r="FIU466" s="82"/>
      <c r="FIV466" s="82"/>
      <c r="FIW466" s="82"/>
      <c r="FIX466" s="82"/>
      <c r="FIY466" s="82"/>
      <c r="FIZ466" s="82"/>
      <c r="FJA466" s="82"/>
      <c r="FJB466" s="82"/>
      <c r="FJC466" s="82"/>
      <c r="FJD466" s="82"/>
      <c r="FJE466" s="82"/>
      <c r="FJF466" s="82"/>
      <c r="FJG466" s="82"/>
      <c r="FJH466" s="82"/>
      <c r="FJI466" s="82"/>
      <c r="FJJ466" s="82"/>
      <c r="FJK466" s="82"/>
      <c r="FJL466" s="82"/>
      <c r="FJM466" s="82"/>
      <c r="FJN466" s="82"/>
      <c r="FJO466" s="82"/>
      <c r="FJP466" s="82"/>
      <c r="FJQ466" s="82"/>
      <c r="FJR466" s="82"/>
      <c r="FJS466" s="82"/>
      <c r="FJT466" s="82"/>
      <c r="FJU466" s="82"/>
      <c r="FJV466" s="82"/>
      <c r="FJW466" s="82"/>
      <c r="FJX466" s="82"/>
      <c r="FJY466" s="82"/>
      <c r="FJZ466" s="82"/>
      <c r="FKA466" s="82"/>
      <c r="FKB466" s="82"/>
      <c r="FKC466" s="82"/>
      <c r="FKD466" s="82"/>
      <c r="FKE466" s="82"/>
      <c r="FKF466" s="82"/>
      <c r="FKG466" s="82"/>
      <c r="FKH466" s="82"/>
      <c r="FKI466" s="82"/>
      <c r="FKJ466" s="82"/>
      <c r="FKK466" s="82"/>
      <c r="FKL466" s="82"/>
      <c r="FKM466" s="82"/>
      <c r="FKN466" s="82"/>
      <c r="FKO466" s="82"/>
      <c r="FKP466" s="82"/>
      <c r="FKQ466" s="82"/>
      <c r="FKR466" s="82"/>
      <c r="FKS466" s="82"/>
      <c r="FKT466" s="82"/>
      <c r="FKU466" s="82"/>
      <c r="FKV466" s="82"/>
      <c r="FKW466" s="82"/>
      <c r="FKX466" s="82"/>
      <c r="FKY466" s="82"/>
      <c r="FKZ466" s="82"/>
      <c r="FLA466" s="82"/>
      <c r="FLB466" s="82"/>
      <c r="FLC466" s="82"/>
      <c r="FLD466" s="82"/>
      <c r="FLE466" s="82"/>
      <c r="FLF466" s="82"/>
      <c r="FLG466" s="82"/>
      <c r="FLH466" s="82"/>
      <c r="FLI466" s="82"/>
      <c r="FLJ466" s="82"/>
      <c r="FLK466" s="82"/>
      <c r="FLL466" s="82"/>
      <c r="FLM466" s="82"/>
      <c r="FLN466" s="82"/>
      <c r="FLO466" s="82"/>
      <c r="FLP466" s="82"/>
      <c r="FLQ466" s="82"/>
      <c r="FLR466" s="82"/>
      <c r="FLS466" s="82"/>
      <c r="FLT466" s="82"/>
      <c r="FLU466" s="82"/>
      <c r="FLV466" s="82"/>
      <c r="FLW466" s="82"/>
      <c r="FLX466" s="82"/>
      <c r="FLY466" s="82"/>
      <c r="FLZ466" s="82"/>
      <c r="FMA466" s="82"/>
      <c r="FMB466" s="82"/>
      <c r="FMC466" s="82"/>
      <c r="FMD466" s="82"/>
      <c r="FME466" s="82"/>
      <c r="FMF466" s="82"/>
      <c r="FMG466" s="82"/>
      <c r="FMH466" s="82"/>
      <c r="FMI466" s="82"/>
      <c r="FMJ466" s="82"/>
      <c r="FMK466" s="82"/>
      <c r="FML466" s="82"/>
      <c r="FMM466" s="82"/>
      <c r="FMN466" s="82"/>
      <c r="FMO466" s="82"/>
      <c r="FMP466" s="82"/>
      <c r="FMQ466" s="82"/>
      <c r="FMR466" s="82"/>
      <c r="FMS466" s="82"/>
      <c r="FMT466" s="82"/>
      <c r="FMU466" s="82"/>
      <c r="FMV466" s="82"/>
      <c r="FMW466" s="82"/>
      <c r="FMX466" s="82"/>
      <c r="FMY466" s="82"/>
      <c r="FMZ466" s="82"/>
      <c r="FNA466" s="82"/>
      <c r="FNB466" s="82"/>
      <c r="FNC466" s="82"/>
      <c r="FND466" s="82"/>
      <c r="FNE466" s="82"/>
      <c r="FNF466" s="82"/>
      <c r="FNG466" s="82"/>
      <c r="FNH466" s="82"/>
      <c r="FNI466" s="82"/>
      <c r="FNJ466" s="82"/>
      <c r="FNK466" s="82"/>
      <c r="FNL466" s="82"/>
      <c r="FNM466" s="82"/>
      <c r="FNN466" s="82"/>
      <c r="FNO466" s="82"/>
      <c r="FNP466" s="82"/>
      <c r="FNQ466" s="82"/>
      <c r="FNR466" s="82"/>
      <c r="FNS466" s="82"/>
      <c r="FNT466" s="82"/>
      <c r="FNU466" s="82"/>
      <c r="FNV466" s="82"/>
      <c r="FNW466" s="82"/>
      <c r="FNX466" s="82"/>
      <c r="FNY466" s="82"/>
      <c r="FNZ466" s="82"/>
      <c r="FOA466" s="82"/>
      <c r="FOB466" s="82"/>
      <c r="FOC466" s="82"/>
      <c r="FOD466" s="82"/>
      <c r="FOE466" s="82"/>
      <c r="FOF466" s="82"/>
      <c r="FOG466" s="82"/>
      <c r="FOH466" s="82"/>
      <c r="FOI466" s="82"/>
      <c r="FOJ466" s="82"/>
      <c r="FOK466" s="82"/>
      <c r="FOL466" s="82"/>
      <c r="FOM466" s="82"/>
      <c r="FON466" s="82"/>
      <c r="FOO466" s="82"/>
      <c r="FOP466" s="82"/>
      <c r="FOQ466" s="82"/>
      <c r="FOR466" s="82"/>
      <c r="FOS466" s="82"/>
      <c r="FOT466" s="82"/>
      <c r="FOU466" s="82"/>
      <c r="FOV466" s="82"/>
      <c r="FOW466" s="82"/>
      <c r="FOX466" s="82"/>
      <c r="FOY466" s="82"/>
      <c r="FOZ466" s="82"/>
      <c r="FPA466" s="82"/>
      <c r="FPB466" s="82"/>
      <c r="FPC466" s="82"/>
      <c r="FPD466" s="82"/>
      <c r="FPE466" s="82"/>
      <c r="FPF466" s="82"/>
      <c r="FPG466" s="82"/>
      <c r="FPH466" s="82"/>
      <c r="FPI466" s="82"/>
      <c r="FPJ466" s="82"/>
      <c r="FPK466" s="82"/>
      <c r="FPL466" s="82"/>
      <c r="FPM466" s="82"/>
      <c r="FPN466" s="82"/>
      <c r="FPO466" s="82"/>
      <c r="FPP466" s="82"/>
      <c r="FPQ466" s="82"/>
      <c r="FPR466" s="82"/>
      <c r="FPS466" s="82"/>
      <c r="FPT466" s="82"/>
      <c r="FPU466" s="82"/>
      <c r="FPV466" s="82"/>
      <c r="FPW466" s="82"/>
      <c r="FPX466" s="82"/>
      <c r="FPY466" s="82"/>
      <c r="FPZ466" s="82"/>
      <c r="FQA466" s="82"/>
      <c r="FQB466" s="82"/>
      <c r="FQC466" s="82"/>
      <c r="FQD466" s="82"/>
      <c r="FQE466" s="82"/>
      <c r="FQF466" s="82"/>
      <c r="FQG466" s="82"/>
      <c r="FQH466" s="82"/>
      <c r="FQI466" s="82"/>
      <c r="FQJ466" s="82"/>
      <c r="FQK466" s="82"/>
      <c r="FQL466" s="82"/>
      <c r="FQM466" s="82"/>
      <c r="FQN466" s="82"/>
      <c r="FQO466" s="82"/>
      <c r="FQP466" s="82"/>
      <c r="FQQ466" s="82"/>
      <c r="FQR466" s="82"/>
      <c r="FQS466" s="82"/>
      <c r="FQT466" s="82"/>
      <c r="FQU466" s="82"/>
      <c r="FQV466" s="82"/>
      <c r="FQW466" s="82"/>
      <c r="FQX466" s="82"/>
      <c r="FQY466" s="82"/>
      <c r="FQZ466" s="82"/>
      <c r="FRA466" s="82"/>
      <c r="FRB466" s="82"/>
      <c r="FRC466" s="82"/>
      <c r="FRD466" s="82"/>
      <c r="FRE466" s="82"/>
      <c r="FRF466" s="82"/>
      <c r="FRG466" s="82"/>
      <c r="FRH466" s="82"/>
      <c r="FRI466" s="82"/>
      <c r="FRJ466" s="82"/>
      <c r="FRK466" s="82"/>
      <c r="FRL466" s="82"/>
      <c r="FRM466" s="82"/>
      <c r="FRN466" s="82"/>
      <c r="FRO466" s="82"/>
      <c r="FRP466" s="82"/>
      <c r="FRQ466" s="82"/>
      <c r="FRR466" s="82"/>
      <c r="FRS466" s="82"/>
      <c r="FRT466" s="82"/>
      <c r="FRU466" s="82"/>
      <c r="FRV466" s="82"/>
      <c r="FRW466" s="82"/>
      <c r="FRX466" s="82"/>
      <c r="FRY466" s="82"/>
      <c r="FRZ466" s="82"/>
      <c r="FSA466" s="82"/>
      <c r="FSB466" s="82"/>
      <c r="FSC466" s="82"/>
      <c r="FSD466" s="82"/>
      <c r="FSE466" s="82"/>
      <c r="FSF466" s="82"/>
      <c r="FSG466" s="82"/>
      <c r="FSH466" s="82"/>
      <c r="FSI466" s="82"/>
      <c r="FSJ466" s="82"/>
      <c r="FSK466" s="82"/>
      <c r="FSL466" s="82"/>
      <c r="FSM466" s="82"/>
      <c r="FSN466" s="82"/>
      <c r="FSO466" s="82"/>
      <c r="FSP466" s="82"/>
      <c r="FSQ466" s="82"/>
      <c r="FSR466" s="82"/>
      <c r="FSS466" s="82"/>
      <c r="FST466" s="82"/>
      <c r="FSU466" s="82"/>
      <c r="FSV466" s="82"/>
      <c r="FSW466" s="82"/>
      <c r="FSX466" s="82"/>
      <c r="FSY466" s="82"/>
      <c r="FSZ466" s="82"/>
      <c r="FTA466" s="82"/>
      <c r="FTB466" s="82"/>
      <c r="FTC466" s="82"/>
      <c r="FTD466" s="82"/>
      <c r="FTE466" s="82"/>
      <c r="FTF466" s="82"/>
      <c r="FTG466" s="82"/>
      <c r="FTH466" s="82"/>
      <c r="FTI466" s="82"/>
      <c r="FTJ466" s="82"/>
      <c r="FTK466" s="82"/>
      <c r="FTL466" s="82"/>
      <c r="FTM466" s="82"/>
      <c r="FTN466" s="82"/>
      <c r="FTO466" s="82"/>
      <c r="FTP466" s="82"/>
      <c r="FTQ466" s="82"/>
      <c r="FTR466" s="82"/>
      <c r="FTS466" s="82"/>
      <c r="FTT466" s="82"/>
      <c r="FTU466" s="82"/>
      <c r="FTV466" s="82"/>
      <c r="FTW466" s="82"/>
      <c r="FTX466" s="82"/>
      <c r="FTY466" s="82"/>
      <c r="FTZ466" s="82"/>
      <c r="FUA466" s="82"/>
      <c r="FUB466" s="82"/>
      <c r="FUC466" s="82"/>
      <c r="FUD466" s="82"/>
      <c r="FUE466" s="82"/>
      <c r="FUF466" s="82"/>
      <c r="FUG466" s="82"/>
      <c r="FUH466" s="82"/>
      <c r="FUI466" s="82"/>
      <c r="FUJ466" s="82"/>
      <c r="FUK466" s="82"/>
      <c r="FUL466" s="82"/>
      <c r="FUM466" s="82"/>
      <c r="FUN466" s="82"/>
      <c r="FUO466" s="82"/>
      <c r="FUP466" s="82"/>
      <c r="FUQ466" s="82"/>
      <c r="FUR466" s="82"/>
      <c r="FUS466" s="82"/>
      <c r="FUT466" s="82"/>
      <c r="FUU466" s="82"/>
      <c r="FUV466" s="82"/>
      <c r="FUW466" s="82"/>
      <c r="FUX466" s="82"/>
      <c r="FUY466" s="82"/>
      <c r="FUZ466" s="82"/>
      <c r="FVA466" s="82"/>
      <c r="FVB466" s="82"/>
      <c r="FVC466" s="82"/>
      <c r="FVD466" s="82"/>
      <c r="FVE466" s="82"/>
      <c r="FVF466" s="82"/>
      <c r="FVG466" s="82"/>
      <c r="FVH466" s="82"/>
      <c r="FVI466" s="82"/>
      <c r="FVJ466" s="82"/>
      <c r="FVK466" s="82"/>
      <c r="FVL466" s="82"/>
      <c r="FVM466" s="82"/>
      <c r="FVN466" s="82"/>
      <c r="FVO466" s="82"/>
      <c r="FVP466" s="82"/>
      <c r="FVQ466" s="82"/>
      <c r="FVR466" s="82"/>
      <c r="FVS466" s="82"/>
      <c r="FVT466" s="82"/>
      <c r="FVU466" s="82"/>
      <c r="FVV466" s="82"/>
      <c r="FVW466" s="82"/>
      <c r="FVX466" s="82"/>
      <c r="FVY466" s="82"/>
      <c r="FVZ466" s="82"/>
      <c r="FWA466" s="82"/>
      <c r="FWB466" s="82"/>
      <c r="FWC466" s="82"/>
      <c r="FWD466" s="82"/>
      <c r="FWE466" s="82"/>
      <c r="FWF466" s="82"/>
      <c r="FWG466" s="82"/>
      <c r="FWH466" s="82"/>
      <c r="FWI466" s="82"/>
      <c r="FWJ466" s="82"/>
      <c r="FWK466" s="82"/>
      <c r="FWL466" s="82"/>
      <c r="FWM466" s="82"/>
      <c r="FWN466" s="82"/>
      <c r="FWO466" s="82"/>
      <c r="FWP466" s="82"/>
      <c r="FWQ466" s="82"/>
      <c r="FWR466" s="82"/>
      <c r="FWS466" s="82"/>
      <c r="FWT466" s="82"/>
      <c r="FWU466" s="82"/>
      <c r="FWV466" s="82"/>
      <c r="FWW466" s="82"/>
      <c r="FWX466" s="82"/>
      <c r="FWY466" s="82"/>
      <c r="FWZ466" s="82"/>
      <c r="FXA466" s="82"/>
      <c r="FXB466" s="82"/>
      <c r="FXC466" s="82"/>
      <c r="FXD466" s="82"/>
      <c r="FXE466" s="82"/>
      <c r="FXF466" s="82"/>
      <c r="FXG466" s="82"/>
      <c r="FXH466" s="82"/>
      <c r="FXI466" s="82"/>
      <c r="FXJ466" s="82"/>
      <c r="FXK466" s="82"/>
      <c r="FXL466" s="82"/>
      <c r="FXM466" s="82"/>
      <c r="FXN466" s="82"/>
      <c r="FXO466" s="82"/>
      <c r="FXP466" s="82"/>
      <c r="FXQ466" s="82"/>
      <c r="FXR466" s="82"/>
      <c r="FXS466" s="82"/>
      <c r="FXT466" s="82"/>
      <c r="FXU466" s="82"/>
      <c r="FXV466" s="82"/>
      <c r="FXW466" s="82"/>
      <c r="FXX466" s="82"/>
      <c r="FXY466" s="82"/>
      <c r="FXZ466" s="82"/>
      <c r="FYA466" s="82"/>
      <c r="FYB466" s="82"/>
      <c r="FYC466" s="82"/>
      <c r="FYD466" s="82"/>
      <c r="FYE466" s="82"/>
      <c r="FYF466" s="82"/>
      <c r="FYG466" s="82"/>
      <c r="FYH466" s="82"/>
      <c r="FYI466" s="82"/>
      <c r="FYJ466" s="82"/>
      <c r="FYK466" s="82"/>
      <c r="FYL466" s="82"/>
      <c r="FYM466" s="82"/>
      <c r="FYN466" s="82"/>
      <c r="FYO466" s="82"/>
      <c r="FYP466" s="82"/>
      <c r="FYQ466" s="82"/>
      <c r="FYR466" s="82"/>
      <c r="FYS466" s="82"/>
      <c r="FYT466" s="82"/>
      <c r="FYU466" s="82"/>
      <c r="FYV466" s="82"/>
      <c r="FYW466" s="82"/>
      <c r="FYX466" s="82"/>
      <c r="FYY466" s="82"/>
      <c r="FYZ466" s="82"/>
      <c r="FZA466" s="82"/>
      <c r="FZB466" s="82"/>
      <c r="FZC466" s="82"/>
      <c r="FZD466" s="82"/>
      <c r="FZE466" s="82"/>
      <c r="FZF466" s="82"/>
      <c r="FZG466" s="82"/>
      <c r="FZH466" s="82"/>
      <c r="FZI466" s="82"/>
      <c r="FZJ466" s="82"/>
      <c r="FZK466" s="82"/>
      <c r="FZL466" s="82"/>
      <c r="FZM466" s="82"/>
      <c r="FZN466" s="82"/>
      <c r="FZO466" s="82"/>
      <c r="FZP466" s="82"/>
      <c r="FZQ466" s="82"/>
      <c r="FZR466" s="82"/>
      <c r="FZS466" s="82"/>
      <c r="FZT466" s="82"/>
      <c r="FZU466" s="82"/>
      <c r="FZV466" s="82"/>
      <c r="FZW466" s="82"/>
      <c r="FZX466" s="82"/>
      <c r="FZY466" s="82"/>
      <c r="FZZ466" s="82"/>
      <c r="GAA466" s="82"/>
      <c r="GAB466" s="82"/>
      <c r="GAC466" s="82"/>
      <c r="GAD466" s="82"/>
      <c r="GAE466" s="82"/>
      <c r="GAF466" s="82"/>
      <c r="GAG466" s="82"/>
      <c r="GAH466" s="82"/>
      <c r="GAI466" s="82"/>
      <c r="GAJ466" s="82"/>
      <c r="GAK466" s="82"/>
      <c r="GAL466" s="82"/>
      <c r="GAM466" s="82"/>
      <c r="GAN466" s="82"/>
      <c r="GAO466" s="82"/>
      <c r="GAP466" s="82"/>
      <c r="GAQ466" s="82"/>
      <c r="GAR466" s="82"/>
      <c r="GAS466" s="82"/>
      <c r="GAT466" s="82"/>
      <c r="GAU466" s="82"/>
      <c r="GAV466" s="82"/>
      <c r="GAW466" s="82"/>
      <c r="GAX466" s="82"/>
      <c r="GAY466" s="82"/>
      <c r="GAZ466" s="82"/>
      <c r="GBA466" s="82"/>
      <c r="GBB466" s="82"/>
      <c r="GBC466" s="82"/>
      <c r="GBD466" s="82"/>
      <c r="GBE466" s="82"/>
      <c r="GBF466" s="82"/>
      <c r="GBG466" s="82"/>
      <c r="GBH466" s="82"/>
      <c r="GBI466" s="82"/>
      <c r="GBJ466" s="82"/>
      <c r="GBK466" s="82"/>
      <c r="GBL466" s="82"/>
      <c r="GBM466" s="82"/>
      <c r="GBN466" s="82"/>
      <c r="GBO466" s="82"/>
      <c r="GBP466" s="82"/>
      <c r="GBQ466" s="82"/>
      <c r="GBR466" s="82"/>
      <c r="GBS466" s="82"/>
      <c r="GBT466" s="82"/>
      <c r="GBU466" s="82"/>
      <c r="GBV466" s="82"/>
      <c r="GBW466" s="82"/>
      <c r="GBX466" s="82"/>
      <c r="GBY466" s="82"/>
      <c r="GBZ466" s="82"/>
      <c r="GCA466" s="82"/>
      <c r="GCB466" s="82"/>
      <c r="GCC466" s="82"/>
      <c r="GCD466" s="82"/>
      <c r="GCE466" s="82"/>
      <c r="GCF466" s="82"/>
      <c r="GCG466" s="82"/>
      <c r="GCH466" s="82"/>
      <c r="GCI466" s="82"/>
      <c r="GCJ466" s="82"/>
      <c r="GCK466" s="82"/>
      <c r="GCL466" s="82"/>
      <c r="GCM466" s="82"/>
      <c r="GCN466" s="82"/>
      <c r="GCO466" s="82"/>
      <c r="GCP466" s="82"/>
      <c r="GCQ466" s="82"/>
      <c r="GCR466" s="82"/>
      <c r="GCS466" s="82"/>
      <c r="GCT466" s="82"/>
      <c r="GCU466" s="82"/>
      <c r="GCV466" s="82"/>
      <c r="GCW466" s="82"/>
      <c r="GCX466" s="82"/>
      <c r="GCY466" s="82"/>
      <c r="GCZ466" s="82"/>
      <c r="GDA466" s="82"/>
      <c r="GDB466" s="82"/>
      <c r="GDC466" s="82"/>
      <c r="GDD466" s="82"/>
      <c r="GDE466" s="82"/>
      <c r="GDF466" s="82"/>
      <c r="GDG466" s="82"/>
      <c r="GDH466" s="82"/>
      <c r="GDI466" s="82"/>
      <c r="GDJ466" s="82"/>
      <c r="GDK466" s="82"/>
      <c r="GDL466" s="82"/>
      <c r="GDM466" s="82"/>
      <c r="GDN466" s="82"/>
      <c r="GDO466" s="82"/>
      <c r="GDP466" s="82"/>
      <c r="GDQ466" s="82"/>
      <c r="GDR466" s="82"/>
      <c r="GDS466" s="82"/>
      <c r="GDT466" s="82"/>
      <c r="GDU466" s="82"/>
      <c r="GDV466" s="82"/>
      <c r="GDW466" s="82"/>
      <c r="GDX466" s="82"/>
      <c r="GDY466" s="82"/>
      <c r="GDZ466" s="82"/>
      <c r="GEA466" s="82"/>
      <c r="GEB466" s="82"/>
      <c r="GEC466" s="82"/>
      <c r="GED466" s="82"/>
      <c r="GEE466" s="82"/>
      <c r="GEF466" s="82"/>
      <c r="GEG466" s="82"/>
      <c r="GEH466" s="82"/>
      <c r="GEI466" s="82"/>
      <c r="GEJ466" s="82"/>
      <c r="GEK466" s="82"/>
      <c r="GEL466" s="82"/>
      <c r="GEM466" s="82"/>
      <c r="GEN466" s="82"/>
      <c r="GEO466" s="82"/>
      <c r="GEP466" s="82"/>
      <c r="GEQ466" s="82"/>
      <c r="GER466" s="82"/>
      <c r="GES466" s="82"/>
      <c r="GET466" s="82"/>
      <c r="GEU466" s="82"/>
      <c r="GEV466" s="82"/>
      <c r="GEW466" s="82"/>
      <c r="GEX466" s="82"/>
      <c r="GEY466" s="82"/>
      <c r="GEZ466" s="82"/>
      <c r="GFA466" s="82"/>
      <c r="GFB466" s="82"/>
      <c r="GFC466" s="82"/>
      <c r="GFD466" s="82"/>
      <c r="GFE466" s="82"/>
      <c r="GFF466" s="82"/>
      <c r="GFG466" s="82"/>
      <c r="GFH466" s="82"/>
      <c r="GFI466" s="82"/>
      <c r="GFJ466" s="82"/>
      <c r="GFK466" s="82"/>
      <c r="GFL466" s="82"/>
      <c r="GFM466" s="82"/>
      <c r="GFN466" s="82"/>
      <c r="GFO466" s="82"/>
      <c r="GFP466" s="82"/>
      <c r="GFQ466" s="82"/>
      <c r="GFR466" s="82"/>
      <c r="GFS466" s="82"/>
      <c r="GFT466" s="82"/>
      <c r="GFU466" s="82"/>
      <c r="GFV466" s="82"/>
      <c r="GFW466" s="82"/>
      <c r="GFX466" s="82"/>
      <c r="GFY466" s="82"/>
      <c r="GFZ466" s="82"/>
      <c r="GGA466" s="82"/>
      <c r="GGB466" s="82"/>
      <c r="GGC466" s="82"/>
      <c r="GGD466" s="82"/>
      <c r="GGE466" s="82"/>
      <c r="GGF466" s="82"/>
      <c r="GGG466" s="82"/>
      <c r="GGH466" s="82"/>
      <c r="GGI466" s="82"/>
      <c r="GGJ466" s="82"/>
      <c r="GGK466" s="82"/>
      <c r="GGL466" s="82"/>
      <c r="GGM466" s="82"/>
      <c r="GGN466" s="82"/>
      <c r="GGO466" s="82"/>
      <c r="GGP466" s="82"/>
      <c r="GGQ466" s="82"/>
      <c r="GGR466" s="82"/>
      <c r="GGS466" s="82"/>
      <c r="GGT466" s="82"/>
      <c r="GGU466" s="82"/>
      <c r="GGV466" s="82"/>
      <c r="GGW466" s="82"/>
      <c r="GGX466" s="82"/>
      <c r="GGY466" s="82"/>
      <c r="GGZ466" s="82"/>
      <c r="GHA466" s="82"/>
      <c r="GHB466" s="82"/>
      <c r="GHC466" s="82"/>
      <c r="GHD466" s="82"/>
      <c r="GHE466" s="82"/>
      <c r="GHF466" s="82"/>
      <c r="GHG466" s="82"/>
      <c r="GHH466" s="82"/>
      <c r="GHI466" s="82"/>
      <c r="GHJ466" s="82"/>
      <c r="GHK466" s="82"/>
      <c r="GHL466" s="82"/>
      <c r="GHM466" s="82"/>
      <c r="GHN466" s="82"/>
      <c r="GHO466" s="82"/>
      <c r="GHP466" s="82"/>
      <c r="GHQ466" s="82"/>
      <c r="GHR466" s="82"/>
      <c r="GHS466" s="82"/>
      <c r="GHT466" s="82"/>
      <c r="GHU466" s="82"/>
      <c r="GHV466" s="82"/>
      <c r="GHW466" s="82"/>
      <c r="GHX466" s="82"/>
      <c r="GHY466" s="82"/>
      <c r="GHZ466" s="82"/>
      <c r="GIA466" s="82"/>
      <c r="GIB466" s="82"/>
      <c r="GIC466" s="82"/>
      <c r="GID466" s="82"/>
      <c r="GIE466" s="82"/>
      <c r="GIF466" s="82"/>
      <c r="GIG466" s="82"/>
      <c r="GIH466" s="82"/>
      <c r="GII466" s="82"/>
      <c r="GIJ466" s="82"/>
      <c r="GIK466" s="82"/>
      <c r="GIL466" s="82"/>
      <c r="GIM466" s="82"/>
      <c r="GIN466" s="82"/>
      <c r="GIO466" s="82"/>
      <c r="GIP466" s="82"/>
      <c r="GIQ466" s="82"/>
      <c r="GIR466" s="82"/>
      <c r="GIS466" s="82"/>
      <c r="GIT466" s="82"/>
      <c r="GIU466" s="82"/>
      <c r="GIV466" s="82"/>
      <c r="GIW466" s="82"/>
      <c r="GIX466" s="82"/>
      <c r="GIY466" s="82"/>
      <c r="GIZ466" s="82"/>
      <c r="GJA466" s="82"/>
      <c r="GJB466" s="82"/>
      <c r="GJC466" s="82"/>
      <c r="GJD466" s="82"/>
      <c r="GJE466" s="82"/>
      <c r="GJF466" s="82"/>
      <c r="GJG466" s="82"/>
      <c r="GJH466" s="82"/>
      <c r="GJI466" s="82"/>
      <c r="GJJ466" s="82"/>
      <c r="GJK466" s="82"/>
      <c r="GJL466" s="82"/>
      <c r="GJM466" s="82"/>
      <c r="GJN466" s="82"/>
      <c r="GJO466" s="82"/>
      <c r="GJP466" s="82"/>
      <c r="GJQ466" s="82"/>
      <c r="GJR466" s="82"/>
      <c r="GJS466" s="82"/>
      <c r="GJT466" s="82"/>
      <c r="GJU466" s="82"/>
      <c r="GJV466" s="82"/>
      <c r="GJW466" s="82"/>
      <c r="GJX466" s="82"/>
      <c r="GJY466" s="82"/>
      <c r="GJZ466" s="82"/>
      <c r="GKA466" s="82"/>
      <c r="GKB466" s="82"/>
      <c r="GKC466" s="82"/>
      <c r="GKD466" s="82"/>
      <c r="GKE466" s="82"/>
      <c r="GKF466" s="82"/>
      <c r="GKG466" s="82"/>
      <c r="GKH466" s="82"/>
      <c r="GKI466" s="82"/>
      <c r="GKJ466" s="82"/>
      <c r="GKK466" s="82"/>
      <c r="GKL466" s="82"/>
      <c r="GKM466" s="82"/>
      <c r="GKN466" s="82"/>
      <c r="GKO466" s="82"/>
      <c r="GKP466" s="82"/>
      <c r="GKQ466" s="82"/>
      <c r="GKR466" s="82"/>
      <c r="GKS466" s="82"/>
      <c r="GKT466" s="82"/>
      <c r="GKU466" s="82"/>
      <c r="GKV466" s="82"/>
      <c r="GKW466" s="82"/>
      <c r="GKX466" s="82"/>
      <c r="GKY466" s="82"/>
      <c r="GKZ466" s="82"/>
      <c r="GLA466" s="82"/>
      <c r="GLB466" s="82"/>
      <c r="GLC466" s="82"/>
      <c r="GLD466" s="82"/>
      <c r="GLE466" s="82"/>
      <c r="GLF466" s="82"/>
      <c r="GLG466" s="82"/>
      <c r="GLH466" s="82"/>
      <c r="GLI466" s="82"/>
      <c r="GLJ466" s="82"/>
      <c r="GLK466" s="82"/>
      <c r="GLL466" s="82"/>
      <c r="GLM466" s="82"/>
      <c r="GLN466" s="82"/>
      <c r="GLO466" s="82"/>
      <c r="GLP466" s="82"/>
      <c r="GLQ466" s="82"/>
      <c r="GLR466" s="82"/>
      <c r="GLS466" s="82"/>
      <c r="GLT466" s="82"/>
      <c r="GLU466" s="82"/>
      <c r="GLV466" s="82"/>
      <c r="GLW466" s="82"/>
      <c r="GLX466" s="82"/>
      <c r="GLY466" s="82"/>
      <c r="GLZ466" s="82"/>
      <c r="GMA466" s="82"/>
      <c r="GMB466" s="82"/>
      <c r="GMC466" s="82"/>
      <c r="GMD466" s="82"/>
      <c r="GME466" s="82"/>
      <c r="GMF466" s="82"/>
      <c r="GMG466" s="82"/>
      <c r="GMH466" s="82"/>
      <c r="GMI466" s="82"/>
      <c r="GMJ466" s="82"/>
      <c r="GMK466" s="82"/>
      <c r="GML466" s="82"/>
      <c r="GMM466" s="82"/>
      <c r="GMN466" s="82"/>
      <c r="GMO466" s="82"/>
      <c r="GMP466" s="82"/>
      <c r="GMQ466" s="82"/>
      <c r="GMR466" s="82"/>
      <c r="GMS466" s="82"/>
      <c r="GMT466" s="82"/>
      <c r="GMU466" s="82"/>
      <c r="GMV466" s="82"/>
      <c r="GMW466" s="82"/>
      <c r="GMX466" s="82"/>
      <c r="GMY466" s="82"/>
      <c r="GMZ466" s="82"/>
      <c r="GNA466" s="82"/>
      <c r="GNB466" s="82"/>
      <c r="GNC466" s="82"/>
      <c r="GND466" s="82"/>
      <c r="GNE466" s="82"/>
      <c r="GNF466" s="82"/>
      <c r="GNG466" s="82"/>
      <c r="GNH466" s="82"/>
      <c r="GNI466" s="82"/>
      <c r="GNJ466" s="82"/>
      <c r="GNK466" s="82"/>
      <c r="GNL466" s="82"/>
      <c r="GNM466" s="82"/>
      <c r="GNN466" s="82"/>
      <c r="GNO466" s="82"/>
      <c r="GNP466" s="82"/>
      <c r="GNQ466" s="82"/>
      <c r="GNR466" s="82"/>
      <c r="GNS466" s="82"/>
      <c r="GNT466" s="82"/>
      <c r="GNU466" s="82"/>
      <c r="GNV466" s="82"/>
      <c r="GNW466" s="82"/>
      <c r="GNX466" s="82"/>
      <c r="GNY466" s="82"/>
      <c r="GNZ466" s="82"/>
      <c r="GOA466" s="82"/>
      <c r="GOB466" s="82"/>
      <c r="GOC466" s="82"/>
      <c r="GOD466" s="82"/>
      <c r="GOE466" s="82"/>
      <c r="GOF466" s="82"/>
      <c r="GOG466" s="82"/>
      <c r="GOH466" s="82"/>
      <c r="GOI466" s="82"/>
      <c r="GOJ466" s="82"/>
      <c r="GOK466" s="82"/>
      <c r="GOL466" s="82"/>
      <c r="GOM466" s="82"/>
      <c r="GON466" s="82"/>
      <c r="GOO466" s="82"/>
      <c r="GOP466" s="82"/>
      <c r="GOQ466" s="82"/>
      <c r="GOR466" s="82"/>
      <c r="GOS466" s="82"/>
      <c r="GOT466" s="82"/>
      <c r="GOU466" s="82"/>
      <c r="GOV466" s="82"/>
      <c r="GOW466" s="82"/>
      <c r="GOX466" s="82"/>
      <c r="GOY466" s="82"/>
      <c r="GOZ466" s="82"/>
      <c r="GPA466" s="82"/>
      <c r="GPB466" s="82"/>
      <c r="GPC466" s="82"/>
      <c r="GPD466" s="82"/>
      <c r="GPE466" s="82"/>
      <c r="GPF466" s="82"/>
      <c r="GPG466" s="82"/>
      <c r="GPH466" s="82"/>
      <c r="GPI466" s="82"/>
      <c r="GPJ466" s="82"/>
      <c r="GPK466" s="82"/>
      <c r="GPL466" s="82"/>
      <c r="GPM466" s="82"/>
      <c r="GPN466" s="82"/>
      <c r="GPO466" s="82"/>
      <c r="GPP466" s="82"/>
      <c r="GPQ466" s="82"/>
      <c r="GPR466" s="82"/>
      <c r="GPS466" s="82"/>
      <c r="GPT466" s="82"/>
      <c r="GPU466" s="82"/>
      <c r="GPV466" s="82"/>
      <c r="GPW466" s="82"/>
      <c r="GPX466" s="82"/>
      <c r="GPY466" s="82"/>
      <c r="GPZ466" s="82"/>
      <c r="GQA466" s="82"/>
      <c r="GQB466" s="82"/>
      <c r="GQC466" s="82"/>
      <c r="GQD466" s="82"/>
      <c r="GQE466" s="82"/>
      <c r="GQF466" s="82"/>
      <c r="GQG466" s="82"/>
      <c r="GQH466" s="82"/>
      <c r="GQI466" s="82"/>
      <c r="GQJ466" s="82"/>
      <c r="GQK466" s="82"/>
      <c r="GQL466" s="82"/>
      <c r="GQM466" s="82"/>
      <c r="GQN466" s="82"/>
      <c r="GQO466" s="82"/>
      <c r="GQP466" s="82"/>
      <c r="GQQ466" s="82"/>
      <c r="GQR466" s="82"/>
      <c r="GQS466" s="82"/>
      <c r="GQT466" s="82"/>
      <c r="GQU466" s="82"/>
      <c r="GQV466" s="82"/>
      <c r="GQW466" s="82"/>
      <c r="GQX466" s="82"/>
      <c r="GQY466" s="82"/>
      <c r="GQZ466" s="82"/>
      <c r="GRA466" s="82"/>
      <c r="GRB466" s="82"/>
      <c r="GRC466" s="82"/>
      <c r="GRD466" s="82"/>
      <c r="GRE466" s="82"/>
      <c r="GRF466" s="82"/>
      <c r="GRG466" s="82"/>
      <c r="GRH466" s="82"/>
      <c r="GRI466" s="82"/>
      <c r="GRJ466" s="82"/>
      <c r="GRK466" s="82"/>
      <c r="GRL466" s="82"/>
      <c r="GRM466" s="82"/>
      <c r="GRN466" s="82"/>
      <c r="GRO466" s="82"/>
      <c r="GRP466" s="82"/>
      <c r="GRQ466" s="82"/>
      <c r="GRR466" s="82"/>
      <c r="GRS466" s="82"/>
      <c r="GRT466" s="82"/>
      <c r="GRU466" s="82"/>
      <c r="GRV466" s="82"/>
      <c r="GRW466" s="82"/>
      <c r="GRX466" s="82"/>
      <c r="GRY466" s="82"/>
      <c r="GRZ466" s="82"/>
      <c r="GSA466" s="82"/>
      <c r="GSB466" s="82"/>
      <c r="GSC466" s="82"/>
      <c r="GSD466" s="82"/>
      <c r="GSE466" s="82"/>
      <c r="GSF466" s="82"/>
      <c r="GSG466" s="82"/>
      <c r="GSH466" s="82"/>
      <c r="GSI466" s="82"/>
      <c r="GSJ466" s="82"/>
      <c r="GSK466" s="82"/>
      <c r="GSL466" s="82"/>
      <c r="GSM466" s="82"/>
      <c r="GSN466" s="82"/>
      <c r="GSO466" s="82"/>
      <c r="GSP466" s="82"/>
      <c r="GSQ466" s="82"/>
      <c r="GSR466" s="82"/>
      <c r="GSS466" s="82"/>
      <c r="GST466" s="82"/>
      <c r="GSU466" s="82"/>
      <c r="GSV466" s="82"/>
      <c r="GSW466" s="82"/>
      <c r="GSX466" s="82"/>
      <c r="GSY466" s="82"/>
      <c r="GSZ466" s="82"/>
      <c r="GTA466" s="82"/>
      <c r="GTB466" s="82"/>
      <c r="GTC466" s="82"/>
      <c r="GTD466" s="82"/>
      <c r="GTE466" s="82"/>
      <c r="GTF466" s="82"/>
      <c r="GTG466" s="82"/>
      <c r="GTH466" s="82"/>
      <c r="GTI466" s="82"/>
      <c r="GTJ466" s="82"/>
      <c r="GTK466" s="82"/>
      <c r="GTL466" s="82"/>
      <c r="GTM466" s="82"/>
      <c r="GTN466" s="82"/>
      <c r="GTO466" s="82"/>
      <c r="GTP466" s="82"/>
      <c r="GTQ466" s="82"/>
      <c r="GTR466" s="82"/>
      <c r="GTS466" s="82"/>
      <c r="GTT466" s="82"/>
      <c r="GTU466" s="82"/>
      <c r="GTV466" s="82"/>
      <c r="GTW466" s="82"/>
      <c r="GTX466" s="82"/>
      <c r="GTY466" s="82"/>
      <c r="GTZ466" s="82"/>
      <c r="GUA466" s="82"/>
      <c r="GUB466" s="82"/>
      <c r="GUC466" s="82"/>
      <c r="GUD466" s="82"/>
      <c r="GUE466" s="82"/>
      <c r="GUF466" s="82"/>
      <c r="GUG466" s="82"/>
      <c r="GUH466" s="82"/>
      <c r="GUI466" s="82"/>
      <c r="GUJ466" s="82"/>
      <c r="GUK466" s="82"/>
      <c r="GUL466" s="82"/>
      <c r="GUM466" s="82"/>
      <c r="GUN466" s="82"/>
      <c r="GUO466" s="82"/>
      <c r="GUP466" s="82"/>
      <c r="GUQ466" s="82"/>
      <c r="GUR466" s="82"/>
      <c r="GUS466" s="82"/>
      <c r="GUT466" s="82"/>
      <c r="GUU466" s="82"/>
      <c r="GUV466" s="82"/>
      <c r="GUW466" s="82"/>
      <c r="GUX466" s="82"/>
      <c r="GUY466" s="82"/>
      <c r="GUZ466" s="82"/>
      <c r="GVA466" s="82"/>
      <c r="GVB466" s="82"/>
      <c r="GVC466" s="82"/>
      <c r="GVD466" s="82"/>
      <c r="GVE466" s="82"/>
      <c r="GVF466" s="82"/>
      <c r="GVG466" s="82"/>
      <c r="GVH466" s="82"/>
      <c r="GVI466" s="82"/>
      <c r="GVJ466" s="82"/>
      <c r="GVK466" s="82"/>
      <c r="GVL466" s="82"/>
      <c r="GVM466" s="82"/>
      <c r="GVN466" s="82"/>
      <c r="GVO466" s="82"/>
      <c r="GVP466" s="82"/>
      <c r="GVQ466" s="82"/>
      <c r="GVR466" s="82"/>
      <c r="GVS466" s="82"/>
      <c r="GVT466" s="82"/>
      <c r="GVU466" s="82"/>
      <c r="GVV466" s="82"/>
      <c r="GVW466" s="82"/>
      <c r="GVX466" s="82"/>
      <c r="GVY466" s="82"/>
      <c r="GVZ466" s="82"/>
      <c r="GWA466" s="82"/>
      <c r="GWB466" s="82"/>
      <c r="GWC466" s="82"/>
      <c r="GWD466" s="82"/>
      <c r="GWE466" s="82"/>
      <c r="GWF466" s="82"/>
      <c r="GWG466" s="82"/>
      <c r="GWH466" s="82"/>
      <c r="GWI466" s="82"/>
      <c r="GWJ466" s="82"/>
      <c r="GWK466" s="82"/>
      <c r="GWL466" s="82"/>
      <c r="GWM466" s="82"/>
      <c r="GWN466" s="82"/>
      <c r="GWO466" s="82"/>
      <c r="GWP466" s="82"/>
      <c r="GWQ466" s="82"/>
      <c r="GWR466" s="82"/>
      <c r="GWS466" s="82"/>
      <c r="GWT466" s="82"/>
      <c r="GWU466" s="82"/>
      <c r="GWV466" s="82"/>
      <c r="GWW466" s="82"/>
      <c r="GWX466" s="82"/>
      <c r="GWY466" s="82"/>
      <c r="GWZ466" s="82"/>
      <c r="GXA466" s="82"/>
      <c r="GXB466" s="82"/>
      <c r="GXC466" s="82"/>
      <c r="GXD466" s="82"/>
      <c r="GXE466" s="82"/>
      <c r="GXF466" s="82"/>
      <c r="GXG466" s="82"/>
      <c r="GXH466" s="82"/>
      <c r="GXI466" s="82"/>
      <c r="GXJ466" s="82"/>
      <c r="GXK466" s="82"/>
      <c r="GXL466" s="82"/>
      <c r="GXM466" s="82"/>
      <c r="GXN466" s="82"/>
      <c r="GXO466" s="82"/>
      <c r="GXP466" s="82"/>
      <c r="GXQ466" s="82"/>
      <c r="GXR466" s="82"/>
      <c r="GXS466" s="82"/>
      <c r="GXT466" s="82"/>
      <c r="GXU466" s="82"/>
      <c r="GXV466" s="82"/>
      <c r="GXW466" s="82"/>
      <c r="GXX466" s="82"/>
      <c r="GXY466" s="82"/>
      <c r="GXZ466" s="82"/>
      <c r="GYA466" s="82"/>
      <c r="GYB466" s="82"/>
      <c r="GYC466" s="82"/>
      <c r="GYD466" s="82"/>
      <c r="GYE466" s="82"/>
      <c r="GYF466" s="82"/>
      <c r="GYG466" s="82"/>
      <c r="GYH466" s="82"/>
      <c r="GYI466" s="82"/>
      <c r="GYJ466" s="82"/>
      <c r="GYK466" s="82"/>
      <c r="GYL466" s="82"/>
      <c r="GYM466" s="82"/>
      <c r="GYN466" s="82"/>
      <c r="GYO466" s="82"/>
      <c r="GYP466" s="82"/>
      <c r="GYQ466" s="82"/>
      <c r="GYR466" s="82"/>
      <c r="GYS466" s="82"/>
      <c r="GYT466" s="82"/>
      <c r="GYU466" s="82"/>
      <c r="GYV466" s="82"/>
      <c r="GYW466" s="82"/>
      <c r="GYX466" s="82"/>
      <c r="GYY466" s="82"/>
      <c r="GYZ466" s="82"/>
      <c r="GZA466" s="82"/>
      <c r="GZB466" s="82"/>
      <c r="GZC466" s="82"/>
      <c r="GZD466" s="82"/>
      <c r="GZE466" s="82"/>
      <c r="GZF466" s="82"/>
      <c r="GZG466" s="82"/>
      <c r="GZH466" s="82"/>
      <c r="GZI466" s="82"/>
      <c r="GZJ466" s="82"/>
      <c r="GZK466" s="82"/>
      <c r="GZL466" s="82"/>
      <c r="GZM466" s="82"/>
      <c r="GZN466" s="82"/>
      <c r="GZO466" s="82"/>
      <c r="GZP466" s="82"/>
      <c r="GZQ466" s="82"/>
      <c r="GZR466" s="82"/>
      <c r="GZS466" s="82"/>
      <c r="GZT466" s="82"/>
      <c r="GZU466" s="82"/>
      <c r="GZV466" s="82"/>
      <c r="GZW466" s="82"/>
      <c r="GZX466" s="82"/>
      <c r="GZY466" s="82"/>
      <c r="GZZ466" s="82"/>
      <c r="HAA466" s="82"/>
      <c r="HAB466" s="82"/>
      <c r="HAC466" s="82"/>
      <c r="HAD466" s="82"/>
      <c r="HAE466" s="82"/>
      <c r="HAF466" s="82"/>
      <c r="HAG466" s="82"/>
      <c r="HAH466" s="82"/>
      <c r="HAI466" s="82"/>
      <c r="HAJ466" s="82"/>
      <c r="HAK466" s="82"/>
      <c r="HAL466" s="82"/>
      <c r="HAM466" s="82"/>
      <c r="HAN466" s="82"/>
      <c r="HAO466" s="82"/>
      <c r="HAP466" s="82"/>
      <c r="HAQ466" s="82"/>
      <c r="HAR466" s="82"/>
      <c r="HAS466" s="82"/>
      <c r="HAT466" s="82"/>
      <c r="HAU466" s="82"/>
      <c r="HAV466" s="82"/>
      <c r="HAW466" s="82"/>
      <c r="HAX466" s="82"/>
      <c r="HAY466" s="82"/>
      <c r="HAZ466" s="82"/>
      <c r="HBA466" s="82"/>
      <c r="HBB466" s="82"/>
      <c r="HBC466" s="82"/>
      <c r="HBD466" s="82"/>
      <c r="HBE466" s="82"/>
      <c r="HBF466" s="82"/>
      <c r="HBG466" s="82"/>
      <c r="HBH466" s="82"/>
      <c r="HBI466" s="82"/>
      <c r="HBJ466" s="82"/>
      <c r="HBK466" s="82"/>
      <c r="HBL466" s="82"/>
      <c r="HBM466" s="82"/>
      <c r="HBN466" s="82"/>
      <c r="HBO466" s="82"/>
      <c r="HBP466" s="82"/>
      <c r="HBQ466" s="82"/>
      <c r="HBR466" s="82"/>
      <c r="HBS466" s="82"/>
      <c r="HBT466" s="82"/>
      <c r="HBU466" s="82"/>
      <c r="HBV466" s="82"/>
      <c r="HBW466" s="82"/>
      <c r="HBX466" s="82"/>
      <c r="HBY466" s="82"/>
      <c r="HBZ466" s="82"/>
      <c r="HCA466" s="82"/>
      <c r="HCB466" s="82"/>
      <c r="HCC466" s="82"/>
      <c r="HCD466" s="82"/>
      <c r="HCE466" s="82"/>
      <c r="HCF466" s="82"/>
      <c r="HCG466" s="82"/>
      <c r="HCH466" s="82"/>
      <c r="HCI466" s="82"/>
      <c r="HCJ466" s="82"/>
      <c r="HCK466" s="82"/>
      <c r="HCL466" s="82"/>
      <c r="HCM466" s="82"/>
      <c r="HCN466" s="82"/>
      <c r="HCO466" s="82"/>
      <c r="HCP466" s="82"/>
      <c r="HCQ466" s="82"/>
      <c r="HCR466" s="82"/>
      <c r="HCS466" s="82"/>
      <c r="HCT466" s="82"/>
      <c r="HCU466" s="82"/>
      <c r="HCV466" s="82"/>
      <c r="HCW466" s="82"/>
      <c r="HCX466" s="82"/>
      <c r="HCY466" s="82"/>
      <c r="HCZ466" s="82"/>
      <c r="HDA466" s="82"/>
      <c r="HDB466" s="82"/>
      <c r="HDC466" s="82"/>
      <c r="HDD466" s="82"/>
      <c r="HDE466" s="82"/>
      <c r="HDF466" s="82"/>
      <c r="HDG466" s="82"/>
      <c r="HDH466" s="82"/>
      <c r="HDI466" s="82"/>
      <c r="HDJ466" s="82"/>
      <c r="HDK466" s="82"/>
      <c r="HDL466" s="82"/>
      <c r="HDM466" s="82"/>
      <c r="HDN466" s="82"/>
      <c r="HDO466" s="82"/>
      <c r="HDP466" s="82"/>
      <c r="HDQ466" s="82"/>
      <c r="HDR466" s="82"/>
      <c r="HDS466" s="82"/>
      <c r="HDT466" s="82"/>
      <c r="HDU466" s="82"/>
      <c r="HDV466" s="82"/>
      <c r="HDW466" s="82"/>
      <c r="HDX466" s="82"/>
      <c r="HDY466" s="82"/>
      <c r="HDZ466" s="82"/>
      <c r="HEA466" s="82"/>
      <c r="HEB466" s="82"/>
      <c r="HEC466" s="82"/>
      <c r="HED466" s="82"/>
      <c r="HEE466" s="82"/>
      <c r="HEF466" s="82"/>
      <c r="HEG466" s="82"/>
      <c r="HEH466" s="82"/>
      <c r="HEI466" s="82"/>
      <c r="HEJ466" s="82"/>
      <c r="HEK466" s="82"/>
      <c r="HEL466" s="82"/>
      <c r="HEM466" s="82"/>
      <c r="HEN466" s="82"/>
      <c r="HEO466" s="82"/>
      <c r="HEP466" s="82"/>
      <c r="HEQ466" s="82"/>
      <c r="HER466" s="82"/>
      <c r="HES466" s="82"/>
      <c r="HET466" s="82"/>
      <c r="HEU466" s="82"/>
      <c r="HEV466" s="82"/>
      <c r="HEW466" s="82"/>
      <c r="HEX466" s="82"/>
      <c r="HEY466" s="82"/>
      <c r="HEZ466" s="82"/>
      <c r="HFA466" s="82"/>
      <c r="HFB466" s="82"/>
      <c r="HFC466" s="82"/>
      <c r="HFD466" s="82"/>
      <c r="HFE466" s="82"/>
      <c r="HFF466" s="82"/>
      <c r="HFG466" s="82"/>
      <c r="HFH466" s="82"/>
      <c r="HFI466" s="82"/>
      <c r="HFJ466" s="82"/>
      <c r="HFK466" s="82"/>
      <c r="HFL466" s="82"/>
      <c r="HFM466" s="82"/>
      <c r="HFN466" s="82"/>
      <c r="HFO466" s="82"/>
      <c r="HFP466" s="82"/>
      <c r="HFQ466" s="82"/>
      <c r="HFR466" s="82"/>
      <c r="HFS466" s="82"/>
      <c r="HFT466" s="82"/>
      <c r="HFU466" s="82"/>
      <c r="HFV466" s="82"/>
      <c r="HFW466" s="82"/>
      <c r="HFX466" s="82"/>
      <c r="HFY466" s="82"/>
      <c r="HFZ466" s="82"/>
      <c r="HGA466" s="82"/>
      <c r="HGB466" s="82"/>
      <c r="HGC466" s="82"/>
      <c r="HGD466" s="82"/>
      <c r="HGE466" s="82"/>
      <c r="HGF466" s="82"/>
      <c r="HGG466" s="82"/>
      <c r="HGH466" s="82"/>
      <c r="HGI466" s="82"/>
      <c r="HGJ466" s="82"/>
      <c r="HGK466" s="82"/>
      <c r="HGL466" s="82"/>
      <c r="HGM466" s="82"/>
      <c r="HGN466" s="82"/>
      <c r="HGO466" s="82"/>
      <c r="HGP466" s="82"/>
      <c r="HGQ466" s="82"/>
      <c r="HGR466" s="82"/>
      <c r="HGS466" s="82"/>
      <c r="HGT466" s="82"/>
      <c r="HGU466" s="82"/>
      <c r="HGV466" s="82"/>
      <c r="HGW466" s="82"/>
      <c r="HGX466" s="82"/>
      <c r="HGY466" s="82"/>
      <c r="HGZ466" s="82"/>
      <c r="HHA466" s="82"/>
      <c r="HHB466" s="82"/>
      <c r="HHC466" s="82"/>
      <c r="HHD466" s="82"/>
      <c r="HHE466" s="82"/>
      <c r="HHF466" s="82"/>
      <c r="HHG466" s="82"/>
      <c r="HHH466" s="82"/>
      <c r="HHI466" s="82"/>
      <c r="HHJ466" s="82"/>
      <c r="HHK466" s="82"/>
      <c r="HHL466" s="82"/>
      <c r="HHM466" s="82"/>
      <c r="HHN466" s="82"/>
      <c r="HHO466" s="82"/>
      <c r="HHP466" s="82"/>
      <c r="HHQ466" s="82"/>
      <c r="HHR466" s="82"/>
      <c r="HHS466" s="82"/>
      <c r="HHT466" s="82"/>
      <c r="HHU466" s="82"/>
      <c r="HHV466" s="82"/>
      <c r="HHW466" s="82"/>
      <c r="HHX466" s="82"/>
      <c r="HHY466" s="82"/>
      <c r="HHZ466" s="82"/>
      <c r="HIA466" s="82"/>
      <c r="HIB466" s="82"/>
      <c r="HIC466" s="82"/>
      <c r="HID466" s="82"/>
      <c r="HIE466" s="82"/>
      <c r="HIF466" s="82"/>
      <c r="HIG466" s="82"/>
      <c r="HIH466" s="82"/>
      <c r="HII466" s="82"/>
      <c r="HIJ466" s="82"/>
      <c r="HIK466" s="82"/>
      <c r="HIL466" s="82"/>
      <c r="HIM466" s="82"/>
      <c r="HIN466" s="82"/>
      <c r="HIO466" s="82"/>
      <c r="HIP466" s="82"/>
      <c r="HIQ466" s="82"/>
      <c r="HIR466" s="82"/>
      <c r="HIS466" s="82"/>
      <c r="HIT466" s="82"/>
      <c r="HIU466" s="82"/>
      <c r="HIV466" s="82"/>
      <c r="HIW466" s="82"/>
      <c r="HIX466" s="82"/>
      <c r="HIY466" s="82"/>
      <c r="HIZ466" s="82"/>
      <c r="HJA466" s="82"/>
      <c r="HJB466" s="82"/>
      <c r="HJC466" s="82"/>
      <c r="HJD466" s="82"/>
      <c r="HJE466" s="82"/>
      <c r="HJF466" s="82"/>
      <c r="HJG466" s="82"/>
      <c r="HJH466" s="82"/>
      <c r="HJI466" s="82"/>
      <c r="HJJ466" s="82"/>
      <c r="HJK466" s="82"/>
      <c r="HJL466" s="82"/>
      <c r="HJM466" s="82"/>
      <c r="HJN466" s="82"/>
      <c r="HJO466" s="82"/>
      <c r="HJP466" s="82"/>
      <c r="HJQ466" s="82"/>
      <c r="HJR466" s="82"/>
      <c r="HJS466" s="82"/>
      <c r="HJT466" s="82"/>
      <c r="HJU466" s="82"/>
      <c r="HJV466" s="82"/>
      <c r="HJW466" s="82"/>
      <c r="HJX466" s="82"/>
      <c r="HJY466" s="82"/>
      <c r="HJZ466" s="82"/>
      <c r="HKA466" s="82"/>
      <c r="HKB466" s="82"/>
      <c r="HKC466" s="82"/>
      <c r="HKD466" s="82"/>
      <c r="HKE466" s="82"/>
      <c r="HKF466" s="82"/>
      <c r="HKG466" s="82"/>
      <c r="HKH466" s="82"/>
      <c r="HKI466" s="82"/>
      <c r="HKJ466" s="82"/>
      <c r="HKK466" s="82"/>
      <c r="HKL466" s="82"/>
      <c r="HKM466" s="82"/>
      <c r="HKN466" s="82"/>
      <c r="HKO466" s="82"/>
      <c r="HKP466" s="82"/>
      <c r="HKQ466" s="82"/>
      <c r="HKR466" s="82"/>
      <c r="HKS466" s="82"/>
      <c r="HKT466" s="82"/>
      <c r="HKU466" s="82"/>
      <c r="HKV466" s="82"/>
      <c r="HKW466" s="82"/>
      <c r="HKX466" s="82"/>
      <c r="HKY466" s="82"/>
      <c r="HKZ466" s="82"/>
      <c r="HLA466" s="82"/>
      <c r="HLB466" s="82"/>
      <c r="HLC466" s="82"/>
      <c r="HLD466" s="82"/>
      <c r="HLE466" s="82"/>
      <c r="HLF466" s="82"/>
      <c r="HLG466" s="82"/>
      <c r="HLH466" s="82"/>
      <c r="HLI466" s="82"/>
      <c r="HLJ466" s="82"/>
      <c r="HLK466" s="82"/>
      <c r="HLL466" s="82"/>
      <c r="HLM466" s="82"/>
      <c r="HLN466" s="82"/>
      <c r="HLO466" s="82"/>
      <c r="HLP466" s="82"/>
      <c r="HLQ466" s="82"/>
      <c r="HLR466" s="82"/>
      <c r="HLS466" s="82"/>
      <c r="HLT466" s="82"/>
      <c r="HLU466" s="82"/>
      <c r="HLV466" s="82"/>
      <c r="HLW466" s="82"/>
      <c r="HLX466" s="82"/>
      <c r="HLY466" s="82"/>
      <c r="HLZ466" s="82"/>
      <c r="HMA466" s="82"/>
      <c r="HMB466" s="82"/>
      <c r="HMC466" s="82"/>
      <c r="HMD466" s="82"/>
      <c r="HME466" s="82"/>
      <c r="HMF466" s="82"/>
      <c r="HMG466" s="82"/>
      <c r="HMH466" s="82"/>
      <c r="HMI466" s="82"/>
      <c r="HMJ466" s="82"/>
      <c r="HMK466" s="82"/>
      <c r="HML466" s="82"/>
      <c r="HMM466" s="82"/>
      <c r="HMN466" s="82"/>
      <c r="HMO466" s="82"/>
      <c r="HMP466" s="82"/>
      <c r="HMQ466" s="82"/>
      <c r="HMR466" s="82"/>
      <c r="HMS466" s="82"/>
      <c r="HMT466" s="82"/>
      <c r="HMU466" s="82"/>
      <c r="HMV466" s="82"/>
      <c r="HMW466" s="82"/>
      <c r="HMX466" s="82"/>
      <c r="HMY466" s="82"/>
      <c r="HMZ466" s="82"/>
      <c r="HNA466" s="82"/>
      <c r="HNB466" s="82"/>
      <c r="HNC466" s="82"/>
      <c r="HND466" s="82"/>
      <c r="HNE466" s="82"/>
      <c r="HNF466" s="82"/>
      <c r="HNG466" s="82"/>
      <c r="HNH466" s="82"/>
      <c r="HNI466" s="82"/>
      <c r="HNJ466" s="82"/>
      <c r="HNK466" s="82"/>
      <c r="HNL466" s="82"/>
      <c r="HNM466" s="82"/>
      <c r="HNN466" s="82"/>
      <c r="HNO466" s="82"/>
      <c r="HNP466" s="82"/>
      <c r="HNQ466" s="82"/>
      <c r="HNR466" s="82"/>
      <c r="HNS466" s="82"/>
      <c r="HNT466" s="82"/>
      <c r="HNU466" s="82"/>
      <c r="HNV466" s="82"/>
      <c r="HNW466" s="82"/>
      <c r="HNX466" s="82"/>
      <c r="HNY466" s="82"/>
      <c r="HNZ466" s="82"/>
      <c r="HOA466" s="82"/>
      <c r="HOB466" s="82"/>
      <c r="HOC466" s="82"/>
      <c r="HOD466" s="82"/>
      <c r="HOE466" s="82"/>
      <c r="HOF466" s="82"/>
      <c r="HOG466" s="82"/>
      <c r="HOH466" s="82"/>
      <c r="HOI466" s="82"/>
      <c r="HOJ466" s="82"/>
      <c r="HOK466" s="82"/>
      <c r="HOL466" s="82"/>
      <c r="HOM466" s="82"/>
      <c r="HON466" s="82"/>
      <c r="HOO466" s="82"/>
      <c r="HOP466" s="82"/>
      <c r="HOQ466" s="82"/>
      <c r="HOR466" s="82"/>
      <c r="HOS466" s="82"/>
      <c r="HOT466" s="82"/>
      <c r="HOU466" s="82"/>
      <c r="HOV466" s="82"/>
      <c r="HOW466" s="82"/>
      <c r="HOX466" s="82"/>
      <c r="HOY466" s="82"/>
      <c r="HOZ466" s="82"/>
      <c r="HPA466" s="82"/>
      <c r="HPB466" s="82"/>
      <c r="HPC466" s="82"/>
      <c r="HPD466" s="82"/>
      <c r="HPE466" s="82"/>
      <c r="HPF466" s="82"/>
      <c r="HPG466" s="82"/>
      <c r="HPH466" s="82"/>
      <c r="HPI466" s="82"/>
      <c r="HPJ466" s="82"/>
      <c r="HPK466" s="82"/>
      <c r="HPL466" s="82"/>
      <c r="HPM466" s="82"/>
      <c r="HPN466" s="82"/>
      <c r="HPO466" s="82"/>
      <c r="HPP466" s="82"/>
      <c r="HPQ466" s="82"/>
      <c r="HPR466" s="82"/>
      <c r="HPS466" s="82"/>
      <c r="HPT466" s="82"/>
      <c r="HPU466" s="82"/>
      <c r="HPV466" s="82"/>
      <c r="HPW466" s="82"/>
      <c r="HPX466" s="82"/>
      <c r="HPY466" s="82"/>
      <c r="HPZ466" s="82"/>
      <c r="HQA466" s="82"/>
      <c r="HQB466" s="82"/>
      <c r="HQC466" s="82"/>
      <c r="HQD466" s="82"/>
      <c r="HQE466" s="82"/>
      <c r="HQF466" s="82"/>
      <c r="HQG466" s="82"/>
      <c r="HQH466" s="82"/>
      <c r="HQI466" s="82"/>
      <c r="HQJ466" s="82"/>
      <c r="HQK466" s="82"/>
      <c r="HQL466" s="82"/>
      <c r="HQM466" s="82"/>
      <c r="HQN466" s="82"/>
      <c r="HQO466" s="82"/>
      <c r="HQP466" s="82"/>
      <c r="HQQ466" s="82"/>
      <c r="HQR466" s="82"/>
      <c r="HQS466" s="82"/>
      <c r="HQT466" s="82"/>
      <c r="HQU466" s="82"/>
      <c r="HQV466" s="82"/>
      <c r="HQW466" s="82"/>
      <c r="HQX466" s="82"/>
      <c r="HQY466" s="82"/>
      <c r="HQZ466" s="82"/>
      <c r="HRA466" s="82"/>
      <c r="HRB466" s="82"/>
      <c r="HRC466" s="82"/>
      <c r="HRD466" s="82"/>
      <c r="HRE466" s="82"/>
      <c r="HRF466" s="82"/>
      <c r="HRG466" s="82"/>
      <c r="HRH466" s="82"/>
      <c r="HRI466" s="82"/>
      <c r="HRJ466" s="82"/>
      <c r="HRK466" s="82"/>
      <c r="HRL466" s="82"/>
      <c r="HRM466" s="82"/>
      <c r="HRN466" s="82"/>
      <c r="HRO466" s="82"/>
      <c r="HRP466" s="82"/>
      <c r="HRQ466" s="82"/>
      <c r="HRR466" s="82"/>
      <c r="HRS466" s="82"/>
      <c r="HRT466" s="82"/>
      <c r="HRU466" s="82"/>
      <c r="HRV466" s="82"/>
      <c r="HRW466" s="82"/>
      <c r="HRX466" s="82"/>
      <c r="HRY466" s="82"/>
      <c r="HRZ466" s="82"/>
      <c r="HSA466" s="82"/>
      <c r="HSB466" s="82"/>
      <c r="HSC466" s="82"/>
      <c r="HSD466" s="82"/>
      <c r="HSE466" s="82"/>
      <c r="HSF466" s="82"/>
      <c r="HSG466" s="82"/>
      <c r="HSH466" s="82"/>
      <c r="HSI466" s="82"/>
      <c r="HSJ466" s="82"/>
      <c r="HSK466" s="82"/>
      <c r="HSL466" s="82"/>
      <c r="HSM466" s="82"/>
      <c r="HSN466" s="82"/>
      <c r="HSO466" s="82"/>
      <c r="HSP466" s="82"/>
      <c r="HSQ466" s="82"/>
      <c r="HSR466" s="82"/>
      <c r="HSS466" s="82"/>
      <c r="HST466" s="82"/>
      <c r="HSU466" s="82"/>
      <c r="HSV466" s="82"/>
      <c r="HSW466" s="82"/>
      <c r="HSX466" s="82"/>
      <c r="HSY466" s="82"/>
      <c r="HSZ466" s="82"/>
      <c r="HTA466" s="82"/>
      <c r="HTB466" s="82"/>
      <c r="HTC466" s="82"/>
      <c r="HTD466" s="82"/>
      <c r="HTE466" s="82"/>
      <c r="HTF466" s="82"/>
      <c r="HTG466" s="82"/>
      <c r="HTH466" s="82"/>
      <c r="HTI466" s="82"/>
      <c r="HTJ466" s="82"/>
      <c r="HTK466" s="82"/>
      <c r="HTL466" s="82"/>
      <c r="HTM466" s="82"/>
      <c r="HTN466" s="82"/>
      <c r="HTO466" s="82"/>
      <c r="HTP466" s="82"/>
      <c r="HTQ466" s="82"/>
      <c r="HTR466" s="82"/>
      <c r="HTS466" s="82"/>
      <c r="HTT466" s="82"/>
      <c r="HTU466" s="82"/>
      <c r="HTV466" s="82"/>
      <c r="HTW466" s="82"/>
      <c r="HTX466" s="82"/>
      <c r="HTY466" s="82"/>
      <c r="HTZ466" s="82"/>
      <c r="HUA466" s="82"/>
      <c r="HUB466" s="82"/>
      <c r="HUC466" s="82"/>
      <c r="HUD466" s="82"/>
      <c r="HUE466" s="82"/>
      <c r="HUF466" s="82"/>
      <c r="HUG466" s="82"/>
      <c r="HUH466" s="82"/>
      <c r="HUI466" s="82"/>
      <c r="HUJ466" s="82"/>
      <c r="HUK466" s="82"/>
      <c r="HUL466" s="82"/>
      <c r="HUM466" s="82"/>
      <c r="HUN466" s="82"/>
      <c r="HUO466" s="82"/>
      <c r="HUP466" s="82"/>
      <c r="HUQ466" s="82"/>
      <c r="HUR466" s="82"/>
      <c r="HUS466" s="82"/>
      <c r="HUT466" s="82"/>
      <c r="HUU466" s="82"/>
      <c r="HUV466" s="82"/>
      <c r="HUW466" s="82"/>
      <c r="HUX466" s="82"/>
      <c r="HUY466" s="82"/>
      <c r="HUZ466" s="82"/>
      <c r="HVA466" s="82"/>
      <c r="HVB466" s="82"/>
      <c r="HVC466" s="82"/>
      <c r="HVD466" s="82"/>
      <c r="HVE466" s="82"/>
      <c r="HVF466" s="82"/>
      <c r="HVG466" s="82"/>
      <c r="HVH466" s="82"/>
      <c r="HVI466" s="82"/>
      <c r="HVJ466" s="82"/>
      <c r="HVK466" s="82"/>
      <c r="HVL466" s="82"/>
      <c r="HVM466" s="82"/>
      <c r="HVN466" s="82"/>
      <c r="HVO466" s="82"/>
      <c r="HVP466" s="82"/>
      <c r="HVQ466" s="82"/>
      <c r="HVR466" s="82"/>
      <c r="HVS466" s="82"/>
      <c r="HVT466" s="82"/>
      <c r="HVU466" s="82"/>
      <c r="HVV466" s="82"/>
      <c r="HVW466" s="82"/>
      <c r="HVX466" s="82"/>
      <c r="HVY466" s="82"/>
      <c r="HVZ466" s="82"/>
      <c r="HWA466" s="82"/>
      <c r="HWB466" s="82"/>
      <c r="HWC466" s="82"/>
      <c r="HWD466" s="82"/>
      <c r="HWE466" s="82"/>
      <c r="HWF466" s="82"/>
      <c r="HWG466" s="82"/>
      <c r="HWH466" s="82"/>
      <c r="HWI466" s="82"/>
      <c r="HWJ466" s="82"/>
      <c r="HWK466" s="82"/>
      <c r="HWL466" s="82"/>
      <c r="HWM466" s="82"/>
      <c r="HWN466" s="82"/>
      <c r="HWO466" s="82"/>
      <c r="HWP466" s="82"/>
      <c r="HWQ466" s="82"/>
      <c r="HWR466" s="82"/>
      <c r="HWS466" s="82"/>
      <c r="HWT466" s="82"/>
      <c r="HWU466" s="82"/>
      <c r="HWV466" s="82"/>
      <c r="HWW466" s="82"/>
      <c r="HWX466" s="82"/>
      <c r="HWY466" s="82"/>
      <c r="HWZ466" s="82"/>
      <c r="HXA466" s="82"/>
      <c r="HXB466" s="82"/>
      <c r="HXC466" s="82"/>
      <c r="HXD466" s="82"/>
      <c r="HXE466" s="82"/>
      <c r="HXF466" s="82"/>
      <c r="HXG466" s="82"/>
      <c r="HXH466" s="82"/>
      <c r="HXI466" s="82"/>
      <c r="HXJ466" s="82"/>
      <c r="HXK466" s="82"/>
      <c r="HXL466" s="82"/>
      <c r="HXM466" s="82"/>
      <c r="HXN466" s="82"/>
      <c r="HXO466" s="82"/>
      <c r="HXP466" s="82"/>
      <c r="HXQ466" s="82"/>
      <c r="HXR466" s="82"/>
      <c r="HXS466" s="82"/>
      <c r="HXT466" s="82"/>
      <c r="HXU466" s="82"/>
      <c r="HXV466" s="82"/>
      <c r="HXW466" s="82"/>
      <c r="HXX466" s="82"/>
      <c r="HXY466" s="82"/>
      <c r="HXZ466" s="82"/>
      <c r="HYA466" s="82"/>
      <c r="HYB466" s="82"/>
      <c r="HYC466" s="82"/>
      <c r="HYD466" s="82"/>
      <c r="HYE466" s="82"/>
      <c r="HYF466" s="82"/>
      <c r="HYG466" s="82"/>
      <c r="HYH466" s="82"/>
      <c r="HYI466" s="82"/>
      <c r="HYJ466" s="82"/>
      <c r="HYK466" s="82"/>
      <c r="HYL466" s="82"/>
      <c r="HYM466" s="82"/>
      <c r="HYN466" s="82"/>
      <c r="HYO466" s="82"/>
      <c r="HYP466" s="82"/>
      <c r="HYQ466" s="82"/>
      <c r="HYR466" s="82"/>
      <c r="HYS466" s="82"/>
      <c r="HYT466" s="82"/>
      <c r="HYU466" s="82"/>
      <c r="HYV466" s="82"/>
      <c r="HYW466" s="82"/>
      <c r="HYX466" s="82"/>
      <c r="HYY466" s="82"/>
      <c r="HYZ466" s="82"/>
      <c r="HZA466" s="82"/>
      <c r="HZB466" s="82"/>
      <c r="HZC466" s="82"/>
      <c r="HZD466" s="82"/>
      <c r="HZE466" s="82"/>
      <c r="HZF466" s="82"/>
      <c r="HZG466" s="82"/>
      <c r="HZH466" s="82"/>
      <c r="HZI466" s="82"/>
      <c r="HZJ466" s="82"/>
      <c r="HZK466" s="82"/>
      <c r="HZL466" s="82"/>
      <c r="HZM466" s="82"/>
      <c r="HZN466" s="82"/>
      <c r="HZO466" s="82"/>
      <c r="HZP466" s="82"/>
      <c r="HZQ466" s="82"/>
      <c r="HZR466" s="82"/>
      <c r="HZS466" s="82"/>
      <c r="HZT466" s="82"/>
      <c r="HZU466" s="82"/>
      <c r="HZV466" s="82"/>
      <c r="HZW466" s="82"/>
      <c r="HZX466" s="82"/>
      <c r="HZY466" s="82"/>
      <c r="HZZ466" s="82"/>
      <c r="IAA466" s="82"/>
      <c r="IAB466" s="82"/>
      <c r="IAC466" s="82"/>
      <c r="IAD466" s="82"/>
      <c r="IAE466" s="82"/>
      <c r="IAF466" s="82"/>
      <c r="IAG466" s="82"/>
      <c r="IAH466" s="82"/>
      <c r="IAI466" s="82"/>
      <c r="IAJ466" s="82"/>
      <c r="IAK466" s="82"/>
      <c r="IAL466" s="82"/>
      <c r="IAM466" s="82"/>
      <c r="IAN466" s="82"/>
      <c r="IAO466" s="82"/>
      <c r="IAP466" s="82"/>
      <c r="IAQ466" s="82"/>
      <c r="IAR466" s="82"/>
      <c r="IAS466" s="82"/>
      <c r="IAT466" s="82"/>
      <c r="IAU466" s="82"/>
      <c r="IAV466" s="82"/>
      <c r="IAW466" s="82"/>
      <c r="IAX466" s="82"/>
      <c r="IAY466" s="82"/>
      <c r="IAZ466" s="82"/>
      <c r="IBA466" s="82"/>
      <c r="IBB466" s="82"/>
      <c r="IBC466" s="82"/>
      <c r="IBD466" s="82"/>
      <c r="IBE466" s="82"/>
      <c r="IBF466" s="82"/>
      <c r="IBG466" s="82"/>
      <c r="IBH466" s="82"/>
      <c r="IBI466" s="82"/>
      <c r="IBJ466" s="82"/>
      <c r="IBK466" s="82"/>
      <c r="IBL466" s="82"/>
      <c r="IBM466" s="82"/>
      <c r="IBN466" s="82"/>
      <c r="IBO466" s="82"/>
      <c r="IBP466" s="82"/>
      <c r="IBQ466" s="82"/>
      <c r="IBR466" s="82"/>
      <c r="IBS466" s="82"/>
      <c r="IBT466" s="82"/>
      <c r="IBU466" s="82"/>
      <c r="IBV466" s="82"/>
      <c r="IBW466" s="82"/>
      <c r="IBX466" s="82"/>
      <c r="IBY466" s="82"/>
      <c r="IBZ466" s="82"/>
      <c r="ICA466" s="82"/>
      <c r="ICB466" s="82"/>
      <c r="ICC466" s="82"/>
      <c r="ICD466" s="82"/>
      <c r="ICE466" s="82"/>
      <c r="ICF466" s="82"/>
      <c r="ICG466" s="82"/>
      <c r="ICH466" s="82"/>
      <c r="ICI466" s="82"/>
      <c r="ICJ466" s="82"/>
      <c r="ICK466" s="82"/>
      <c r="ICL466" s="82"/>
      <c r="ICM466" s="82"/>
      <c r="ICN466" s="82"/>
      <c r="ICO466" s="82"/>
      <c r="ICP466" s="82"/>
      <c r="ICQ466" s="82"/>
      <c r="ICR466" s="82"/>
      <c r="ICS466" s="82"/>
      <c r="ICT466" s="82"/>
      <c r="ICU466" s="82"/>
      <c r="ICV466" s="82"/>
      <c r="ICW466" s="82"/>
      <c r="ICX466" s="82"/>
      <c r="ICY466" s="82"/>
      <c r="ICZ466" s="82"/>
      <c r="IDA466" s="82"/>
      <c r="IDB466" s="82"/>
      <c r="IDC466" s="82"/>
      <c r="IDD466" s="82"/>
      <c r="IDE466" s="82"/>
      <c r="IDF466" s="82"/>
      <c r="IDG466" s="82"/>
      <c r="IDH466" s="82"/>
      <c r="IDI466" s="82"/>
      <c r="IDJ466" s="82"/>
      <c r="IDK466" s="82"/>
      <c r="IDL466" s="82"/>
      <c r="IDM466" s="82"/>
      <c r="IDN466" s="82"/>
      <c r="IDO466" s="82"/>
      <c r="IDP466" s="82"/>
      <c r="IDQ466" s="82"/>
      <c r="IDR466" s="82"/>
      <c r="IDS466" s="82"/>
      <c r="IDT466" s="82"/>
      <c r="IDU466" s="82"/>
      <c r="IDV466" s="82"/>
      <c r="IDW466" s="82"/>
      <c r="IDX466" s="82"/>
      <c r="IDY466" s="82"/>
      <c r="IDZ466" s="82"/>
      <c r="IEA466" s="82"/>
      <c r="IEB466" s="82"/>
      <c r="IEC466" s="82"/>
      <c r="IED466" s="82"/>
      <c r="IEE466" s="82"/>
      <c r="IEF466" s="82"/>
      <c r="IEG466" s="82"/>
      <c r="IEH466" s="82"/>
      <c r="IEI466" s="82"/>
      <c r="IEJ466" s="82"/>
      <c r="IEK466" s="82"/>
      <c r="IEL466" s="82"/>
      <c r="IEM466" s="82"/>
      <c r="IEN466" s="82"/>
      <c r="IEO466" s="82"/>
      <c r="IEP466" s="82"/>
      <c r="IEQ466" s="82"/>
      <c r="IER466" s="82"/>
      <c r="IES466" s="82"/>
      <c r="IET466" s="82"/>
      <c r="IEU466" s="82"/>
      <c r="IEV466" s="82"/>
      <c r="IEW466" s="82"/>
      <c r="IEX466" s="82"/>
      <c r="IEY466" s="82"/>
      <c r="IEZ466" s="82"/>
      <c r="IFA466" s="82"/>
      <c r="IFB466" s="82"/>
      <c r="IFC466" s="82"/>
      <c r="IFD466" s="82"/>
      <c r="IFE466" s="82"/>
      <c r="IFF466" s="82"/>
      <c r="IFG466" s="82"/>
      <c r="IFH466" s="82"/>
      <c r="IFI466" s="82"/>
      <c r="IFJ466" s="82"/>
      <c r="IFK466" s="82"/>
      <c r="IFL466" s="82"/>
      <c r="IFM466" s="82"/>
      <c r="IFN466" s="82"/>
      <c r="IFO466" s="82"/>
      <c r="IFP466" s="82"/>
      <c r="IFQ466" s="82"/>
      <c r="IFR466" s="82"/>
      <c r="IFS466" s="82"/>
      <c r="IFT466" s="82"/>
      <c r="IFU466" s="82"/>
      <c r="IFV466" s="82"/>
      <c r="IFW466" s="82"/>
      <c r="IFX466" s="82"/>
      <c r="IFY466" s="82"/>
      <c r="IFZ466" s="82"/>
      <c r="IGA466" s="82"/>
      <c r="IGB466" s="82"/>
      <c r="IGC466" s="82"/>
      <c r="IGD466" s="82"/>
      <c r="IGE466" s="82"/>
      <c r="IGF466" s="82"/>
      <c r="IGG466" s="82"/>
      <c r="IGH466" s="82"/>
      <c r="IGI466" s="82"/>
      <c r="IGJ466" s="82"/>
      <c r="IGK466" s="82"/>
      <c r="IGL466" s="82"/>
      <c r="IGM466" s="82"/>
      <c r="IGN466" s="82"/>
      <c r="IGO466" s="82"/>
      <c r="IGP466" s="82"/>
      <c r="IGQ466" s="82"/>
      <c r="IGR466" s="82"/>
      <c r="IGS466" s="82"/>
      <c r="IGT466" s="82"/>
      <c r="IGU466" s="82"/>
      <c r="IGV466" s="82"/>
      <c r="IGW466" s="82"/>
      <c r="IGX466" s="82"/>
      <c r="IGY466" s="82"/>
      <c r="IGZ466" s="82"/>
      <c r="IHA466" s="82"/>
      <c r="IHB466" s="82"/>
      <c r="IHC466" s="82"/>
      <c r="IHD466" s="82"/>
      <c r="IHE466" s="82"/>
      <c r="IHF466" s="82"/>
      <c r="IHG466" s="82"/>
      <c r="IHH466" s="82"/>
      <c r="IHI466" s="82"/>
      <c r="IHJ466" s="82"/>
      <c r="IHK466" s="82"/>
      <c r="IHL466" s="82"/>
      <c r="IHM466" s="82"/>
      <c r="IHN466" s="82"/>
      <c r="IHO466" s="82"/>
      <c r="IHP466" s="82"/>
      <c r="IHQ466" s="82"/>
      <c r="IHR466" s="82"/>
      <c r="IHS466" s="82"/>
      <c r="IHT466" s="82"/>
      <c r="IHU466" s="82"/>
      <c r="IHV466" s="82"/>
      <c r="IHW466" s="82"/>
      <c r="IHX466" s="82"/>
      <c r="IHY466" s="82"/>
      <c r="IHZ466" s="82"/>
      <c r="IIA466" s="82"/>
      <c r="IIB466" s="82"/>
      <c r="IIC466" s="82"/>
      <c r="IID466" s="82"/>
      <c r="IIE466" s="82"/>
      <c r="IIF466" s="82"/>
      <c r="IIG466" s="82"/>
      <c r="IIH466" s="82"/>
      <c r="III466" s="82"/>
      <c r="IIJ466" s="82"/>
      <c r="IIK466" s="82"/>
      <c r="IIL466" s="82"/>
      <c r="IIM466" s="82"/>
      <c r="IIN466" s="82"/>
      <c r="IIO466" s="82"/>
      <c r="IIP466" s="82"/>
      <c r="IIQ466" s="82"/>
      <c r="IIR466" s="82"/>
      <c r="IIS466" s="82"/>
      <c r="IIT466" s="82"/>
      <c r="IIU466" s="82"/>
      <c r="IIV466" s="82"/>
      <c r="IIW466" s="82"/>
      <c r="IIX466" s="82"/>
      <c r="IIY466" s="82"/>
      <c r="IIZ466" s="82"/>
      <c r="IJA466" s="82"/>
      <c r="IJB466" s="82"/>
      <c r="IJC466" s="82"/>
      <c r="IJD466" s="82"/>
      <c r="IJE466" s="82"/>
      <c r="IJF466" s="82"/>
      <c r="IJG466" s="82"/>
      <c r="IJH466" s="82"/>
      <c r="IJI466" s="82"/>
      <c r="IJJ466" s="82"/>
      <c r="IJK466" s="82"/>
      <c r="IJL466" s="82"/>
      <c r="IJM466" s="82"/>
      <c r="IJN466" s="82"/>
      <c r="IJO466" s="82"/>
      <c r="IJP466" s="82"/>
      <c r="IJQ466" s="82"/>
      <c r="IJR466" s="82"/>
      <c r="IJS466" s="82"/>
      <c r="IJT466" s="82"/>
      <c r="IJU466" s="82"/>
      <c r="IJV466" s="82"/>
      <c r="IJW466" s="82"/>
      <c r="IJX466" s="82"/>
      <c r="IJY466" s="82"/>
      <c r="IJZ466" s="82"/>
      <c r="IKA466" s="82"/>
      <c r="IKB466" s="82"/>
      <c r="IKC466" s="82"/>
      <c r="IKD466" s="82"/>
      <c r="IKE466" s="82"/>
      <c r="IKF466" s="82"/>
      <c r="IKG466" s="82"/>
      <c r="IKH466" s="82"/>
      <c r="IKI466" s="82"/>
      <c r="IKJ466" s="82"/>
      <c r="IKK466" s="82"/>
      <c r="IKL466" s="82"/>
      <c r="IKM466" s="82"/>
      <c r="IKN466" s="82"/>
      <c r="IKO466" s="82"/>
      <c r="IKP466" s="82"/>
      <c r="IKQ466" s="82"/>
      <c r="IKR466" s="82"/>
      <c r="IKS466" s="82"/>
      <c r="IKT466" s="82"/>
      <c r="IKU466" s="82"/>
      <c r="IKV466" s="82"/>
      <c r="IKW466" s="82"/>
      <c r="IKX466" s="82"/>
      <c r="IKY466" s="82"/>
      <c r="IKZ466" s="82"/>
      <c r="ILA466" s="82"/>
      <c r="ILB466" s="82"/>
      <c r="ILC466" s="82"/>
      <c r="ILD466" s="82"/>
      <c r="ILE466" s="82"/>
      <c r="ILF466" s="82"/>
      <c r="ILG466" s="82"/>
      <c r="ILH466" s="82"/>
      <c r="ILI466" s="82"/>
      <c r="ILJ466" s="82"/>
      <c r="ILK466" s="82"/>
      <c r="ILL466" s="82"/>
      <c r="ILM466" s="82"/>
      <c r="ILN466" s="82"/>
      <c r="ILO466" s="82"/>
      <c r="ILP466" s="82"/>
      <c r="ILQ466" s="82"/>
      <c r="ILR466" s="82"/>
      <c r="ILS466" s="82"/>
      <c r="ILT466" s="82"/>
      <c r="ILU466" s="82"/>
      <c r="ILV466" s="82"/>
      <c r="ILW466" s="82"/>
      <c r="ILX466" s="82"/>
      <c r="ILY466" s="82"/>
      <c r="ILZ466" s="82"/>
      <c r="IMA466" s="82"/>
      <c r="IMB466" s="82"/>
      <c r="IMC466" s="82"/>
      <c r="IMD466" s="82"/>
      <c r="IME466" s="82"/>
      <c r="IMF466" s="82"/>
      <c r="IMG466" s="82"/>
      <c r="IMH466" s="82"/>
      <c r="IMI466" s="82"/>
      <c r="IMJ466" s="82"/>
      <c r="IMK466" s="82"/>
      <c r="IML466" s="82"/>
      <c r="IMM466" s="82"/>
      <c r="IMN466" s="82"/>
      <c r="IMO466" s="82"/>
      <c r="IMP466" s="82"/>
      <c r="IMQ466" s="82"/>
      <c r="IMR466" s="82"/>
      <c r="IMS466" s="82"/>
      <c r="IMT466" s="82"/>
      <c r="IMU466" s="82"/>
      <c r="IMV466" s="82"/>
      <c r="IMW466" s="82"/>
      <c r="IMX466" s="82"/>
      <c r="IMY466" s="82"/>
      <c r="IMZ466" s="82"/>
      <c r="INA466" s="82"/>
      <c r="INB466" s="82"/>
      <c r="INC466" s="82"/>
      <c r="IND466" s="82"/>
      <c r="INE466" s="82"/>
      <c r="INF466" s="82"/>
      <c r="ING466" s="82"/>
      <c r="INH466" s="82"/>
      <c r="INI466" s="82"/>
      <c r="INJ466" s="82"/>
      <c r="INK466" s="82"/>
      <c r="INL466" s="82"/>
      <c r="INM466" s="82"/>
      <c r="INN466" s="82"/>
      <c r="INO466" s="82"/>
      <c r="INP466" s="82"/>
      <c r="INQ466" s="82"/>
      <c r="INR466" s="82"/>
      <c r="INS466" s="82"/>
      <c r="INT466" s="82"/>
      <c r="INU466" s="82"/>
      <c r="INV466" s="82"/>
      <c r="INW466" s="82"/>
      <c r="INX466" s="82"/>
      <c r="INY466" s="82"/>
      <c r="INZ466" s="82"/>
      <c r="IOA466" s="82"/>
      <c r="IOB466" s="82"/>
      <c r="IOC466" s="82"/>
      <c r="IOD466" s="82"/>
      <c r="IOE466" s="82"/>
      <c r="IOF466" s="82"/>
      <c r="IOG466" s="82"/>
      <c r="IOH466" s="82"/>
      <c r="IOI466" s="82"/>
      <c r="IOJ466" s="82"/>
      <c r="IOK466" s="82"/>
      <c r="IOL466" s="82"/>
      <c r="IOM466" s="82"/>
      <c r="ION466" s="82"/>
      <c r="IOO466" s="82"/>
      <c r="IOP466" s="82"/>
      <c r="IOQ466" s="82"/>
      <c r="IOR466" s="82"/>
      <c r="IOS466" s="82"/>
      <c r="IOT466" s="82"/>
      <c r="IOU466" s="82"/>
      <c r="IOV466" s="82"/>
      <c r="IOW466" s="82"/>
      <c r="IOX466" s="82"/>
      <c r="IOY466" s="82"/>
      <c r="IOZ466" s="82"/>
      <c r="IPA466" s="82"/>
      <c r="IPB466" s="82"/>
      <c r="IPC466" s="82"/>
      <c r="IPD466" s="82"/>
      <c r="IPE466" s="82"/>
      <c r="IPF466" s="82"/>
      <c r="IPG466" s="82"/>
      <c r="IPH466" s="82"/>
      <c r="IPI466" s="82"/>
      <c r="IPJ466" s="82"/>
      <c r="IPK466" s="82"/>
      <c r="IPL466" s="82"/>
      <c r="IPM466" s="82"/>
      <c r="IPN466" s="82"/>
      <c r="IPO466" s="82"/>
      <c r="IPP466" s="82"/>
      <c r="IPQ466" s="82"/>
      <c r="IPR466" s="82"/>
      <c r="IPS466" s="82"/>
      <c r="IPT466" s="82"/>
      <c r="IPU466" s="82"/>
      <c r="IPV466" s="82"/>
      <c r="IPW466" s="82"/>
      <c r="IPX466" s="82"/>
      <c r="IPY466" s="82"/>
      <c r="IPZ466" s="82"/>
      <c r="IQA466" s="82"/>
      <c r="IQB466" s="82"/>
      <c r="IQC466" s="82"/>
      <c r="IQD466" s="82"/>
      <c r="IQE466" s="82"/>
      <c r="IQF466" s="82"/>
      <c r="IQG466" s="82"/>
      <c r="IQH466" s="82"/>
      <c r="IQI466" s="82"/>
      <c r="IQJ466" s="82"/>
      <c r="IQK466" s="82"/>
      <c r="IQL466" s="82"/>
      <c r="IQM466" s="82"/>
      <c r="IQN466" s="82"/>
      <c r="IQO466" s="82"/>
      <c r="IQP466" s="82"/>
      <c r="IQQ466" s="82"/>
      <c r="IQR466" s="82"/>
      <c r="IQS466" s="82"/>
      <c r="IQT466" s="82"/>
      <c r="IQU466" s="82"/>
      <c r="IQV466" s="82"/>
      <c r="IQW466" s="82"/>
      <c r="IQX466" s="82"/>
      <c r="IQY466" s="82"/>
      <c r="IQZ466" s="82"/>
      <c r="IRA466" s="82"/>
      <c r="IRB466" s="82"/>
      <c r="IRC466" s="82"/>
      <c r="IRD466" s="82"/>
      <c r="IRE466" s="82"/>
      <c r="IRF466" s="82"/>
      <c r="IRG466" s="82"/>
      <c r="IRH466" s="82"/>
      <c r="IRI466" s="82"/>
      <c r="IRJ466" s="82"/>
      <c r="IRK466" s="82"/>
      <c r="IRL466" s="82"/>
      <c r="IRM466" s="82"/>
      <c r="IRN466" s="82"/>
      <c r="IRO466" s="82"/>
      <c r="IRP466" s="82"/>
      <c r="IRQ466" s="82"/>
      <c r="IRR466" s="82"/>
      <c r="IRS466" s="82"/>
      <c r="IRT466" s="82"/>
      <c r="IRU466" s="82"/>
      <c r="IRV466" s="82"/>
      <c r="IRW466" s="82"/>
      <c r="IRX466" s="82"/>
      <c r="IRY466" s="82"/>
      <c r="IRZ466" s="82"/>
      <c r="ISA466" s="82"/>
      <c r="ISB466" s="82"/>
      <c r="ISC466" s="82"/>
      <c r="ISD466" s="82"/>
      <c r="ISE466" s="82"/>
      <c r="ISF466" s="82"/>
      <c r="ISG466" s="82"/>
      <c r="ISH466" s="82"/>
      <c r="ISI466" s="82"/>
      <c r="ISJ466" s="82"/>
      <c r="ISK466" s="82"/>
      <c r="ISL466" s="82"/>
      <c r="ISM466" s="82"/>
      <c r="ISN466" s="82"/>
      <c r="ISO466" s="82"/>
      <c r="ISP466" s="82"/>
      <c r="ISQ466" s="82"/>
      <c r="ISR466" s="82"/>
      <c r="ISS466" s="82"/>
      <c r="IST466" s="82"/>
      <c r="ISU466" s="82"/>
      <c r="ISV466" s="82"/>
      <c r="ISW466" s="82"/>
      <c r="ISX466" s="82"/>
      <c r="ISY466" s="82"/>
      <c r="ISZ466" s="82"/>
      <c r="ITA466" s="82"/>
      <c r="ITB466" s="82"/>
      <c r="ITC466" s="82"/>
      <c r="ITD466" s="82"/>
      <c r="ITE466" s="82"/>
      <c r="ITF466" s="82"/>
      <c r="ITG466" s="82"/>
      <c r="ITH466" s="82"/>
      <c r="ITI466" s="82"/>
      <c r="ITJ466" s="82"/>
      <c r="ITK466" s="82"/>
      <c r="ITL466" s="82"/>
      <c r="ITM466" s="82"/>
      <c r="ITN466" s="82"/>
      <c r="ITO466" s="82"/>
      <c r="ITP466" s="82"/>
      <c r="ITQ466" s="82"/>
      <c r="ITR466" s="82"/>
      <c r="ITS466" s="82"/>
      <c r="ITT466" s="82"/>
      <c r="ITU466" s="82"/>
      <c r="ITV466" s="82"/>
      <c r="ITW466" s="82"/>
      <c r="ITX466" s="82"/>
      <c r="ITY466" s="82"/>
      <c r="ITZ466" s="82"/>
      <c r="IUA466" s="82"/>
      <c r="IUB466" s="82"/>
      <c r="IUC466" s="82"/>
      <c r="IUD466" s="82"/>
      <c r="IUE466" s="82"/>
      <c r="IUF466" s="82"/>
      <c r="IUG466" s="82"/>
      <c r="IUH466" s="82"/>
      <c r="IUI466" s="82"/>
      <c r="IUJ466" s="82"/>
      <c r="IUK466" s="82"/>
      <c r="IUL466" s="82"/>
      <c r="IUM466" s="82"/>
      <c r="IUN466" s="82"/>
      <c r="IUO466" s="82"/>
      <c r="IUP466" s="82"/>
      <c r="IUQ466" s="82"/>
      <c r="IUR466" s="82"/>
      <c r="IUS466" s="82"/>
      <c r="IUT466" s="82"/>
      <c r="IUU466" s="82"/>
      <c r="IUV466" s="82"/>
      <c r="IUW466" s="82"/>
      <c r="IUX466" s="82"/>
      <c r="IUY466" s="82"/>
      <c r="IUZ466" s="82"/>
      <c r="IVA466" s="82"/>
      <c r="IVB466" s="82"/>
      <c r="IVC466" s="82"/>
      <c r="IVD466" s="82"/>
      <c r="IVE466" s="82"/>
      <c r="IVF466" s="82"/>
      <c r="IVG466" s="82"/>
      <c r="IVH466" s="82"/>
      <c r="IVI466" s="82"/>
      <c r="IVJ466" s="82"/>
      <c r="IVK466" s="82"/>
      <c r="IVL466" s="82"/>
      <c r="IVM466" s="82"/>
      <c r="IVN466" s="82"/>
      <c r="IVO466" s="82"/>
      <c r="IVP466" s="82"/>
      <c r="IVQ466" s="82"/>
      <c r="IVR466" s="82"/>
      <c r="IVS466" s="82"/>
      <c r="IVT466" s="82"/>
      <c r="IVU466" s="82"/>
      <c r="IVV466" s="82"/>
      <c r="IVW466" s="82"/>
      <c r="IVX466" s="82"/>
      <c r="IVY466" s="82"/>
      <c r="IVZ466" s="82"/>
      <c r="IWA466" s="82"/>
      <c r="IWB466" s="82"/>
      <c r="IWC466" s="82"/>
      <c r="IWD466" s="82"/>
      <c r="IWE466" s="82"/>
      <c r="IWF466" s="82"/>
      <c r="IWG466" s="82"/>
      <c r="IWH466" s="82"/>
      <c r="IWI466" s="82"/>
      <c r="IWJ466" s="82"/>
      <c r="IWK466" s="82"/>
      <c r="IWL466" s="82"/>
      <c r="IWM466" s="82"/>
      <c r="IWN466" s="82"/>
      <c r="IWO466" s="82"/>
      <c r="IWP466" s="82"/>
      <c r="IWQ466" s="82"/>
      <c r="IWR466" s="82"/>
      <c r="IWS466" s="82"/>
      <c r="IWT466" s="82"/>
      <c r="IWU466" s="82"/>
      <c r="IWV466" s="82"/>
      <c r="IWW466" s="82"/>
      <c r="IWX466" s="82"/>
      <c r="IWY466" s="82"/>
      <c r="IWZ466" s="82"/>
      <c r="IXA466" s="82"/>
      <c r="IXB466" s="82"/>
      <c r="IXC466" s="82"/>
      <c r="IXD466" s="82"/>
      <c r="IXE466" s="82"/>
      <c r="IXF466" s="82"/>
      <c r="IXG466" s="82"/>
      <c r="IXH466" s="82"/>
      <c r="IXI466" s="82"/>
      <c r="IXJ466" s="82"/>
      <c r="IXK466" s="82"/>
      <c r="IXL466" s="82"/>
      <c r="IXM466" s="82"/>
      <c r="IXN466" s="82"/>
      <c r="IXO466" s="82"/>
      <c r="IXP466" s="82"/>
      <c r="IXQ466" s="82"/>
      <c r="IXR466" s="82"/>
      <c r="IXS466" s="82"/>
      <c r="IXT466" s="82"/>
      <c r="IXU466" s="82"/>
      <c r="IXV466" s="82"/>
      <c r="IXW466" s="82"/>
      <c r="IXX466" s="82"/>
      <c r="IXY466" s="82"/>
      <c r="IXZ466" s="82"/>
      <c r="IYA466" s="82"/>
      <c r="IYB466" s="82"/>
      <c r="IYC466" s="82"/>
      <c r="IYD466" s="82"/>
      <c r="IYE466" s="82"/>
      <c r="IYF466" s="82"/>
      <c r="IYG466" s="82"/>
      <c r="IYH466" s="82"/>
      <c r="IYI466" s="82"/>
      <c r="IYJ466" s="82"/>
      <c r="IYK466" s="82"/>
      <c r="IYL466" s="82"/>
      <c r="IYM466" s="82"/>
      <c r="IYN466" s="82"/>
      <c r="IYO466" s="82"/>
      <c r="IYP466" s="82"/>
      <c r="IYQ466" s="82"/>
      <c r="IYR466" s="82"/>
      <c r="IYS466" s="82"/>
      <c r="IYT466" s="82"/>
      <c r="IYU466" s="82"/>
      <c r="IYV466" s="82"/>
      <c r="IYW466" s="82"/>
      <c r="IYX466" s="82"/>
      <c r="IYY466" s="82"/>
      <c r="IYZ466" s="82"/>
      <c r="IZA466" s="82"/>
      <c r="IZB466" s="82"/>
      <c r="IZC466" s="82"/>
      <c r="IZD466" s="82"/>
      <c r="IZE466" s="82"/>
      <c r="IZF466" s="82"/>
      <c r="IZG466" s="82"/>
      <c r="IZH466" s="82"/>
      <c r="IZI466" s="82"/>
      <c r="IZJ466" s="82"/>
      <c r="IZK466" s="82"/>
      <c r="IZL466" s="82"/>
      <c r="IZM466" s="82"/>
      <c r="IZN466" s="82"/>
      <c r="IZO466" s="82"/>
      <c r="IZP466" s="82"/>
      <c r="IZQ466" s="82"/>
      <c r="IZR466" s="82"/>
      <c r="IZS466" s="82"/>
      <c r="IZT466" s="82"/>
      <c r="IZU466" s="82"/>
      <c r="IZV466" s="82"/>
      <c r="IZW466" s="82"/>
      <c r="IZX466" s="82"/>
      <c r="IZY466" s="82"/>
      <c r="IZZ466" s="82"/>
      <c r="JAA466" s="82"/>
      <c r="JAB466" s="82"/>
      <c r="JAC466" s="82"/>
      <c r="JAD466" s="82"/>
      <c r="JAE466" s="82"/>
      <c r="JAF466" s="82"/>
      <c r="JAG466" s="82"/>
      <c r="JAH466" s="82"/>
      <c r="JAI466" s="82"/>
      <c r="JAJ466" s="82"/>
      <c r="JAK466" s="82"/>
      <c r="JAL466" s="82"/>
      <c r="JAM466" s="82"/>
      <c r="JAN466" s="82"/>
      <c r="JAO466" s="82"/>
      <c r="JAP466" s="82"/>
      <c r="JAQ466" s="82"/>
      <c r="JAR466" s="82"/>
      <c r="JAS466" s="82"/>
      <c r="JAT466" s="82"/>
      <c r="JAU466" s="82"/>
      <c r="JAV466" s="82"/>
      <c r="JAW466" s="82"/>
      <c r="JAX466" s="82"/>
      <c r="JAY466" s="82"/>
      <c r="JAZ466" s="82"/>
      <c r="JBA466" s="82"/>
      <c r="JBB466" s="82"/>
      <c r="JBC466" s="82"/>
      <c r="JBD466" s="82"/>
      <c r="JBE466" s="82"/>
      <c r="JBF466" s="82"/>
      <c r="JBG466" s="82"/>
      <c r="JBH466" s="82"/>
      <c r="JBI466" s="82"/>
      <c r="JBJ466" s="82"/>
      <c r="JBK466" s="82"/>
      <c r="JBL466" s="82"/>
      <c r="JBM466" s="82"/>
      <c r="JBN466" s="82"/>
      <c r="JBO466" s="82"/>
      <c r="JBP466" s="82"/>
      <c r="JBQ466" s="82"/>
      <c r="JBR466" s="82"/>
      <c r="JBS466" s="82"/>
      <c r="JBT466" s="82"/>
      <c r="JBU466" s="82"/>
      <c r="JBV466" s="82"/>
      <c r="JBW466" s="82"/>
      <c r="JBX466" s="82"/>
      <c r="JBY466" s="82"/>
      <c r="JBZ466" s="82"/>
      <c r="JCA466" s="82"/>
      <c r="JCB466" s="82"/>
      <c r="JCC466" s="82"/>
      <c r="JCD466" s="82"/>
      <c r="JCE466" s="82"/>
      <c r="JCF466" s="82"/>
      <c r="JCG466" s="82"/>
      <c r="JCH466" s="82"/>
      <c r="JCI466" s="82"/>
      <c r="JCJ466" s="82"/>
      <c r="JCK466" s="82"/>
      <c r="JCL466" s="82"/>
      <c r="JCM466" s="82"/>
      <c r="JCN466" s="82"/>
      <c r="JCO466" s="82"/>
      <c r="JCP466" s="82"/>
      <c r="JCQ466" s="82"/>
      <c r="JCR466" s="82"/>
      <c r="JCS466" s="82"/>
      <c r="JCT466" s="82"/>
      <c r="JCU466" s="82"/>
      <c r="JCV466" s="82"/>
      <c r="JCW466" s="82"/>
      <c r="JCX466" s="82"/>
      <c r="JCY466" s="82"/>
      <c r="JCZ466" s="82"/>
      <c r="JDA466" s="82"/>
      <c r="JDB466" s="82"/>
      <c r="JDC466" s="82"/>
      <c r="JDD466" s="82"/>
      <c r="JDE466" s="82"/>
      <c r="JDF466" s="82"/>
      <c r="JDG466" s="82"/>
      <c r="JDH466" s="82"/>
      <c r="JDI466" s="82"/>
      <c r="JDJ466" s="82"/>
      <c r="JDK466" s="82"/>
      <c r="JDL466" s="82"/>
      <c r="JDM466" s="82"/>
      <c r="JDN466" s="82"/>
      <c r="JDO466" s="82"/>
      <c r="JDP466" s="82"/>
      <c r="JDQ466" s="82"/>
      <c r="JDR466" s="82"/>
      <c r="JDS466" s="82"/>
      <c r="JDT466" s="82"/>
      <c r="JDU466" s="82"/>
      <c r="JDV466" s="82"/>
      <c r="JDW466" s="82"/>
      <c r="JDX466" s="82"/>
      <c r="JDY466" s="82"/>
      <c r="JDZ466" s="82"/>
      <c r="JEA466" s="82"/>
      <c r="JEB466" s="82"/>
      <c r="JEC466" s="82"/>
      <c r="JED466" s="82"/>
      <c r="JEE466" s="82"/>
      <c r="JEF466" s="82"/>
      <c r="JEG466" s="82"/>
      <c r="JEH466" s="82"/>
      <c r="JEI466" s="82"/>
      <c r="JEJ466" s="82"/>
      <c r="JEK466" s="82"/>
      <c r="JEL466" s="82"/>
      <c r="JEM466" s="82"/>
      <c r="JEN466" s="82"/>
      <c r="JEO466" s="82"/>
      <c r="JEP466" s="82"/>
      <c r="JEQ466" s="82"/>
      <c r="JER466" s="82"/>
      <c r="JES466" s="82"/>
      <c r="JET466" s="82"/>
      <c r="JEU466" s="82"/>
      <c r="JEV466" s="82"/>
      <c r="JEW466" s="82"/>
      <c r="JEX466" s="82"/>
      <c r="JEY466" s="82"/>
      <c r="JEZ466" s="82"/>
      <c r="JFA466" s="82"/>
      <c r="JFB466" s="82"/>
      <c r="JFC466" s="82"/>
      <c r="JFD466" s="82"/>
      <c r="JFE466" s="82"/>
      <c r="JFF466" s="82"/>
      <c r="JFG466" s="82"/>
      <c r="JFH466" s="82"/>
      <c r="JFI466" s="82"/>
      <c r="JFJ466" s="82"/>
      <c r="JFK466" s="82"/>
      <c r="JFL466" s="82"/>
      <c r="JFM466" s="82"/>
      <c r="JFN466" s="82"/>
      <c r="JFO466" s="82"/>
      <c r="JFP466" s="82"/>
      <c r="JFQ466" s="82"/>
      <c r="JFR466" s="82"/>
      <c r="JFS466" s="82"/>
      <c r="JFT466" s="82"/>
      <c r="JFU466" s="82"/>
      <c r="JFV466" s="82"/>
      <c r="JFW466" s="82"/>
      <c r="JFX466" s="82"/>
      <c r="JFY466" s="82"/>
      <c r="JFZ466" s="82"/>
      <c r="JGA466" s="82"/>
      <c r="JGB466" s="82"/>
      <c r="JGC466" s="82"/>
      <c r="JGD466" s="82"/>
      <c r="JGE466" s="82"/>
      <c r="JGF466" s="82"/>
      <c r="JGG466" s="82"/>
      <c r="JGH466" s="82"/>
      <c r="JGI466" s="82"/>
      <c r="JGJ466" s="82"/>
      <c r="JGK466" s="82"/>
      <c r="JGL466" s="82"/>
      <c r="JGM466" s="82"/>
      <c r="JGN466" s="82"/>
      <c r="JGO466" s="82"/>
      <c r="JGP466" s="82"/>
      <c r="JGQ466" s="82"/>
      <c r="JGR466" s="82"/>
      <c r="JGS466" s="82"/>
      <c r="JGT466" s="82"/>
      <c r="JGU466" s="82"/>
      <c r="JGV466" s="82"/>
      <c r="JGW466" s="82"/>
      <c r="JGX466" s="82"/>
      <c r="JGY466" s="82"/>
      <c r="JGZ466" s="82"/>
      <c r="JHA466" s="82"/>
      <c r="JHB466" s="82"/>
      <c r="JHC466" s="82"/>
      <c r="JHD466" s="82"/>
      <c r="JHE466" s="82"/>
      <c r="JHF466" s="82"/>
      <c r="JHG466" s="82"/>
      <c r="JHH466" s="82"/>
      <c r="JHI466" s="82"/>
      <c r="JHJ466" s="82"/>
      <c r="JHK466" s="82"/>
      <c r="JHL466" s="82"/>
      <c r="JHM466" s="82"/>
      <c r="JHN466" s="82"/>
      <c r="JHO466" s="82"/>
      <c r="JHP466" s="82"/>
      <c r="JHQ466" s="82"/>
      <c r="JHR466" s="82"/>
      <c r="JHS466" s="82"/>
      <c r="JHT466" s="82"/>
      <c r="JHU466" s="82"/>
      <c r="JHV466" s="82"/>
      <c r="JHW466" s="82"/>
      <c r="JHX466" s="82"/>
      <c r="JHY466" s="82"/>
      <c r="JHZ466" s="82"/>
      <c r="JIA466" s="82"/>
      <c r="JIB466" s="82"/>
      <c r="JIC466" s="82"/>
      <c r="JID466" s="82"/>
      <c r="JIE466" s="82"/>
      <c r="JIF466" s="82"/>
      <c r="JIG466" s="82"/>
      <c r="JIH466" s="82"/>
      <c r="JII466" s="82"/>
      <c r="JIJ466" s="82"/>
      <c r="JIK466" s="82"/>
      <c r="JIL466" s="82"/>
      <c r="JIM466" s="82"/>
      <c r="JIN466" s="82"/>
      <c r="JIO466" s="82"/>
      <c r="JIP466" s="82"/>
      <c r="JIQ466" s="82"/>
      <c r="JIR466" s="82"/>
      <c r="JIS466" s="82"/>
      <c r="JIT466" s="82"/>
      <c r="JIU466" s="82"/>
      <c r="JIV466" s="82"/>
      <c r="JIW466" s="82"/>
      <c r="JIX466" s="82"/>
      <c r="JIY466" s="82"/>
      <c r="JIZ466" s="82"/>
      <c r="JJA466" s="82"/>
      <c r="JJB466" s="82"/>
      <c r="JJC466" s="82"/>
      <c r="JJD466" s="82"/>
      <c r="JJE466" s="82"/>
      <c r="JJF466" s="82"/>
      <c r="JJG466" s="82"/>
      <c r="JJH466" s="82"/>
      <c r="JJI466" s="82"/>
      <c r="JJJ466" s="82"/>
      <c r="JJK466" s="82"/>
      <c r="JJL466" s="82"/>
      <c r="JJM466" s="82"/>
      <c r="JJN466" s="82"/>
      <c r="JJO466" s="82"/>
      <c r="JJP466" s="82"/>
      <c r="JJQ466" s="82"/>
      <c r="JJR466" s="82"/>
      <c r="JJS466" s="82"/>
      <c r="JJT466" s="82"/>
      <c r="JJU466" s="82"/>
      <c r="JJV466" s="82"/>
      <c r="JJW466" s="82"/>
      <c r="JJX466" s="82"/>
      <c r="JJY466" s="82"/>
      <c r="JJZ466" s="82"/>
      <c r="JKA466" s="82"/>
      <c r="JKB466" s="82"/>
      <c r="JKC466" s="82"/>
      <c r="JKD466" s="82"/>
      <c r="JKE466" s="82"/>
      <c r="JKF466" s="82"/>
      <c r="JKG466" s="82"/>
      <c r="JKH466" s="82"/>
      <c r="JKI466" s="82"/>
      <c r="JKJ466" s="82"/>
      <c r="JKK466" s="82"/>
      <c r="JKL466" s="82"/>
      <c r="JKM466" s="82"/>
      <c r="JKN466" s="82"/>
      <c r="JKO466" s="82"/>
      <c r="JKP466" s="82"/>
      <c r="JKQ466" s="82"/>
      <c r="JKR466" s="82"/>
      <c r="JKS466" s="82"/>
      <c r="JKT466" s="82"/>
      <c r="JKU466" s="82"/>
      <c r="JKV466" s="82"/>
      <c r="JKW466" s="82"/>
      <c r="JKX466" s="82"/>
      <c r="JKY466" s="82"/>
      <c r="JKZ466" s="82"/>
      <c r="JLA466" s="82"/>
      <c r="JLB466" s="82"/>
      <c r="JLC466" s="82"/>
      <c r="JLD466" s="82"/>
      <c r="JLE466" s="82"/>
      <c r="JLF466" s="82"/>
      <c r="JLG466" s="82"/>
      <c r="JLH466" s="82"/>
      <c r="JLI466" s="82"/>
      <c r="JLJ466" s="82"/>
      <c r="JLK466" s="82"/>
      <c r="JLL466" s="82"/>
      <c r="JLM466" s="82"/>
      <c r="JLN466" s="82"/>
      <c r="JLO466" s="82"/>
      <c r="JLP466" s="82"/>
      <c r="JLQ466" s="82"/>
      <c r="JLR466" s="82"/>
      <c r="JLS466" s="82"/>
      <c r="JLT466" s="82"/>
      <c r="JLU466" s="82"/>
      <c r="JLV466" s="82"/>
      <c r="JLW466" s="82"/>
      <c r="JLX466" s="82"/>
      <c r="JLY466" s="82"/>
      <c r="JLZ466" s="82"/>
      <c r="JMA466" s="82"/>
      <c r="JMB466" s="82"/>
      <c r="JMC466" s="82"/>
      <c r="JMD466" s="82"/>
      <c r="JME466" s="82"/>
      <c r="JMF466" s="82"/>
      <c r="JMG466" s="82"/>
      <c r="JMH466" s="82"/>
      <c r="JMI466" s="82"/>
      <c r="JMJ466" s="82"/>
      <c r="JMK466" s="82"/>
      <c r="JML466" s="82"/>
      <c r="JMM466" s="82"/>
      <c r="JMN466" s="82"/>
      <c r="JMO466" s="82"/>
      <c r="JMP466" s="82"/>
      <c r="JMQ466" s="82"/>
      <c r="JMR466" s="82"/>
      <c r="JMS466" s="82"/>
      <c r="JMT466" s="82"/>
      <c r="JMU466" s="82"/>
      <c r="JMV466" s="82"/>
      <c r="JMW466" s="82"/>
      <c r="JMX466" s="82"/>
      <c r="JMY466" s="82"/>
      <c r="JMZ466" s="82"/>
      <c r="JNA466" s="82"/>
      <c r="JNB466" s="82"/>
      <c r="JNC466" s="82"/>
      <c r="JND466" s="82"/>
      <c r="JNE466" s="82"/>
      <c r="JNF466" s="82"/>
      <c r="JNG466" s="82"/>
      <c r="JNH466" s="82"/>
      <c r="JNI466" s="82"/>
      <c r="JNJ466" s="82"/>
      <c r="JNK466" s="82"/>
      <c r="JNL466" s="82"/>
      <c r="JNM466" s="82"/>
      <c r="JNN466" s="82"/>
      <c r="JNO466" s="82"/>
      <c r="JNP466" s="82"/>
      <c r="JNQ466" s="82"/>
      <c r="JNR466" s="82"/>
      <c r="JNS466" s="82"/>
      <c r="JNT466" s="82"/>
      <c r="JNU466" s="82"/>
      <c r="JNV466" s="82"/>
      <c r="JNW466" s="82"/>
      <c r="JNX466" s="82"/>
      <c r="JNY466" s="82"/>
      <c r="JNZ466" s="82"/>
      <c r="JOA466" s="82"/>
      <c r="JOB466" s="82"/>
      <c r="JOC466" s="82"/>
      <c r="JOD466" s="82"/>
      <c r="JOE466" s="82"/>
      <c r="JOF466" s="82"/>
      <c r="JOG466" s="82"/>
      <c r="JOH466" s="82"/>
      <c r="JOI466" s="82"/>
      <c r="JOJ466" s="82"/>
      <c r="JOK466" s="82"/>
      <c r="JOL466" s="82"/>
      <c r="JOM466" s="82"/>
      <c r="JON466" s="82"/>
      <c r="JOO466" s="82"/>
      <c r="JOP466" s="82"/>
      <c r="JOQ466" s="82"/>
      <c r="JOR466" s="82"/>
      <c r="JOS466" s="82"/>
      <c r="JOT466" s="82"/>
      <c r="JOU466" s="82"/>
      <c r="JOV466" s="82"/>
      <c r="JOW466" s="82"/>
      <c r="JOX466" s="82"/>
      <c r="JOY466" s="82"/>
      <c r="JOZ466" s="82"/>
      <c r="JPA466" s="82"/>
      <c r="JPB466" s="82"/>
      <c r="JPC466" s="82"/>
      <c r="JPD466" s="82"/>
      <c r="JPE466" s="82"/>
      <c r="JPF466" s="82"/>
      <c r="JPG466" s="82"/>
      <c r="JPH466" s="82"/>
      <c r="JPI466" s="82"/>
      <c r="JPJ466" s="82"/>
      <c r="JPK466" s="82"/>
      <c r="JPL466" s="82"/>
      <c r="JPM466" s="82"/>
      <c r="JPN466" s="82"/>
      <c r="JPO466" s="82"/>
      <c r="JPP466" s="82"/>
      <c r="JPQ466" s="82"/>
      <c r="JPR466" s="82"/>
      <c r="JPS466" s="82"/>
      <c r="JPT466" s="82"/>
      <c r="JPU466" s="82"/>
      <c r="JPV466" s="82"/>
      <c r="JPW466" s="82"/>
      <c r="JPX466" s="82"/>
      <c r="JPY466" s="82"/>
      <c r="JPZ466" s="82"/>
      <c r="JQA466" s="82"/>
      <c r="JQB466" s="82"/>
      <c r="JQC466" s="82"/>
      <c r="JQD466" s="82"/>
      <c r="JQE466" s="82"/>
      <c r="JQF466" s="82"/>
      <c r="JQG466" s="82"/>
      <c r="JQH466" s="82"/>
      <c r="JQI466" s="82"/>
      <c r="JQJ466" s="82"/>
      <c r="JQK466" s="82"/>
      <c r="JQL466" s="82"/>
      <c r="JQM466" s="82"/>
      <c r="JQN466" s="82"/>
      <c r="JQO466" s="82"/>
      <c r="JQP466" s="82"/>
      <c r="JQQ466" s="82"/>
      <c r="JQR466" s="82"/>
      <c r="JQS466" s="82"/>
      <c r="JQT466" s="82"/>
      <c r="JQU466" s="82"/>
      <c r="JQV466" s="82"/>
      <c r="JQW466" s="82"/>
      <c r="JQX466" s="82"/>
      <c r="JQY466" s="82"/>
      <c r="JQZ466" s="82"/>
      <c r="JRA466" s="82"/>
      <c r="JRB466" s="82"/>
      <c r="JRC466" s="82"/>
      <c r="JRD466" s="82"/>
      <c r="JRE466" s="82"/>
      <c r="JRF466" s="82"/>
      <c r="JRG466" s="82"/>
      <c r="JRH466" s="82"/>
      <c r="JRI466" s="82"/>
      <c r="JRJ466" s="82"/>
      <c r="JRK466" s="82"/>
      <c r="JRL466" s="82"/>
      <c r="JRM466" s="82"/>
      <c r="JRN466" s="82"/>
      <c r="JRO466" s="82"/>
      <c r="JRP466" s="82"/>
      <c r="JRQ466" s="82"/>
      <c r="JRR466" s="82"/>
      <c r="JRS466" s="82"/>
      <c r="JRT466" s="82"/>
      <c r="JRU466" s="82"/>
      <c r="JRV466" s="82"/>
      <c r="JRW466" s="82"/>
      <c r="JRX466" s="82"/>
      <c r="JRY466" s="82"/>
      <c r="JRZ466" s="82"/>
      <c r="JSA466" s="82"/>
      <c r="JSB466" s="82"/>
      <c r="JSC466" s="82"/>
      <c r="JSD466" s="82"/>
      <c r="JSE466" s="82"/>
      <c r="JSF466" s="82"/>
      <c r="JSG466" s="82"/>
      <c r="JSH466" s="82"/>
      <c r="JSI466" s="82"/>
      <c r="JSJ466" s="82"/>
      <c r="JSK466" s="82"/>
      <c r="JSL466" s="82"/>
      <c r="JSM466" s="82"/>
      <c r="JSN466" s="82"/>
      <c r="JSO466" s="82"/>
      <c r="JSP466" s="82"/>
      <c r="JSQ466" s="82"/>
      <c r="JSR466" s="82"/>
      <c r="JSS466" s="82"/>
      <c r="JST466" s="82"/>
      <c r="JSU466" s="82"/>
      <c r="JSV466" s="82"/>
      <c r="JSW466" s="82"/>
      <c r="JSX466" s="82"/>
      <c r="JSY466" s="82"/>
      <c r="JSZ466" s="82"/>
      <c r="JTA466" s="82"/>
      <c r="JTB466" s="82"/>
      <c r="JTC466" s="82"/>
      <c r="JTD466" s="82"/>
      <c r="JTE466" s="82"/>
      <c r="JTF466" s="82"/>
      <c r="JTG466" s="82"/>
      <c r="JTH466" s="82"/>
      <c r="JTI466" s="82"/>
      <c r="JTJ466" s="82"/>
      <c r="JTK466" s="82"/>
      <c r="JTL466" s="82"/>
      <c r="JTM466" s="82"/>
      <c r="JTN466" s="82"/>
      <c r="JTO466" s="82"/>
      <c r="JTP466" s="82"/>
      <c r="JTQ466" s="82"/>
      <c r="JTR466" s="82"/>
      <c r="JTS466" s="82"/>
      <c r="JTT466" s="82"/>
      <c r="JTU466" s="82"/>
      <c r="JTV466" s="82"/>
      <c r="JTW466" s="82"/>
      <c r="JTX466" s="82"/>
      <c r="JTY466" s="82"/>
      <c r="JTZ466" s="82"/>
      <c r="JUA466" s="82"/>
      <c r="JUB466" s="82"/>
      <c r="JUC466" s="82"/>
      <c r="JUD466" s="82"/>
      <c r="JUE466" s="82"/>
      <c r="JUF466" s="82"/>
      <c r="JUG466" s="82"/>
      <c r="JUH466" s="82"/>
      <c r="JUI466" s="82"/>
      <c r="JUJ466" s="82"/>
      <c r="JUK466" s="82"/>
      <c r="JUL466" s="82"/>
      <c r="JUM466" s="82"/>
      <c r="JUN466" s="82"/>
      <c r="JUO466" s="82"/>
      <c r="JUP466" s="82"/>
      <c r="JUQ466" s="82"/>
      <c r="JUR466" s="82"/>
      <c r="JUS466" s="82"/>
      <c r="JUT466" s="82"/>
      <c r="JUU466" s="82"/>
      <c r="JUV466" s="82"/>
      <c r="JUW466" s="82"/>
      <c r="JUX466" s="82"/>
      <c r="JUY466" s="82"/>
      <c r="JUZ466" s="82"/>
      <c r="JVA466" s="82"/>
      <c r="JVB466" s="82"/>
      <c r="JVC466" s="82"/>
      <c r="JVD466" s="82"/>
      <c r="JVE466" s="82"/>
      <c r="JVF466" s="82"/>
      <c r="JVG466" s="82"/>
      <c r="JVH466" s="82"/>
      <c r="JVI466" s="82"/>
      <c r="JVJ466" s="82"/>
      <c r="JVK466" s="82"/>
      <c r="JVL466" s="82"/>
      <c r="JVM466" s="82"/>
      <c r="JVN466" s="82"/>
      <c r="JVO466" s="82"/>
      <c r="JVP466" s="82"/>
      <c r="JVQ466" s="82"/>
      <c r="JVR466" s="82"/>
      <c r="JVS466" s="82"/>
      <c r="JVT466" s="82"/>
      <c r="JVU466" s="82"/>
      <c r="JVV466" s="82"/>
      <c r="JVW466" s="82"/>
      <c r="JVX466" s="82"/>
      <c r="JVY466" s="82"/>
      <c r="JVZ466" s="82"/>
      <c r="JWA466" s="82"/>
      <c r="JWB466" s="82"/>
      <c r="JWC466" s="82"/>
      <c r="JWD466" s="82"/>
      <c r="JWE466" s="82"/>
      <c r="JWF466" s="82"/>
      <c r="JWG466" s="82"/>
      <c r="JWH466" s="82"/>
      <c r="JWI466" s="82"/>
      <c r="JWJ466" s="82"/>
      <c r="JWK466" s="82"/>
      <c r="JWL466" s="82"/>
      <c r="JWM466" s="82"/>
      <c r="JWN466" s="82"/>
      <c r="JWO466" s="82"/>
      <c r="JWP466" s="82"/>
      <c r="JWQ466" s="82"/>
      <c r="JWR466" s="82"/>
      <c r="JWS466" s="82"/>
      <c r="JWT466" s="82"/>
      <c r="JWU466" s="82"/>
      <c r="JWV466" s="82"/>
      <c r="JWW466" s="82"/>
      <c r="JWX466" s="82"/>
      <c r="JWY466" s="82"/>
      <c r="JWZ466" s="82"/>
      <c r="JXA466" s="82"/>
      <c r="JXB466" s="82"/>
      <c r="JXC466" s="82"/>
      <c r="JXD466" s="82"/>
      <c r="JXE466" s="82"/>
      <c r="JXF466" s="82"/>
      <c r="JXG466" s="82"/>
      <c r="JXH466" s="82"/>
      <c r="JXI466" s="82"/>
      <c r="JXJ466" s="82"/>
      <c r="JXK466" s="82"/>
      <c r="JXL466" s="82"/>
      <c r="JXM466" s="82"/>
      <c r="JXN466" s="82"/>
      <c r="JXO466" s="82"/>
      <c r="JXP466" s="82"/>
      <c r="JXQ466" s="82"/>
      <c r="JXR466" s="82"/>
      <c r="JXS466" s="82"/>
      <c r="JXT466" s="82"/>
      <c r="JXU466" s="82"/>
      <c r="JXV466" s="82"/>
      <c r="JXW466" s="82"/>
      <c r="JXX466" s="82"/>
      <c r="JXY466" s="82"/>
      <c r="JXZ466" s="82"/>
      <c r="JYA466" s="82"/>
      <c r="JYB466" s="82"/>
      <c r="JYC466" s="82"/>
      <c r="JYD466" s="82"/>
      <c r="JYE466" s="82"/>
      <c r="JYF466" s="82"/>
      <c r="JYG466" s="82"/>
      <c r="JYH466" s="82"/>
      <c r="JYI466" s="82"/>
      <c r="JYJ466" s="82"/>
      <c r="JYK466" s="82"/>
      <c r="JYL466" s="82"/>
      <c r="JYM466" s="82"/>
      <c r="JYN466" s="82"/>
      <c r="JYO466" s="82"/>
      <c r="JYP466" s="82"/>
      <c r="JYQ466" s="82"/>
      <c r="JYR466" s="82"/>
      <c r="JYS466" s="82"/>
      <c r="JYT466" s="82"/>
      <c r="JYU466" s="82"/>
      <c r="JYV466" s="82"/>
      <c r="JYW466" s="82"/>
      <c r="JYX466" s="82"/>
      <c r="JYY466" s="82"/>
      <c r="JYZ466" s="82"/>
      <c r="JZA466" s="82"/>
      <c r="JZB466" s="82"/>
      <c r="JZC466" s="82"/>
      <c r="JZD466" s="82"/>
      <c r="JZE466" s="82"/>
      <c r="JZF466" s="82"/>
      <c r="JZG466" s="82"/>
      <c r="JZH466" s="82"/>
      <c r="JZI466" s="82"/>
      <c r="JZJ466" s="82"/>
      <c r="JZK466" s="82"/>
      <c r="JZL466" s="82"/>
      <c r="JZM466" s="82"/>
      <c r="JZN466" s="82"/>
      <c r="JZO466" s="82"/>
      <c r="JZP466" s="82"/>
      <c r="JZQ466" s="82"/>
      <c r="JZR466" s="82"/>
      <c r="JZS466" s="82"/>
      <c r="JZT466" s="82"/>
      <c r="JZU466" s="82"/>
      <c r="JZV466" s="82"/>
      <c r="JZW466" s="82"/>
      <c r="JZX466" s="82"/>
      <c r="JZY466" s="82"/>
      <c r="JZZ466" s="82"/>
      <c r="KAA466" s="82"/>
      <c r="KAB466" s="82"/>
      <c r="KAC466" s="82"/>
      <c r="KAD466" s="82"/>
      <c r="KAE466" s="82"/>
      <c r="KAF466" s="82"/>
      <c r="KAG466" s="82"/>
      <c r="KAH466" s="82"/>
      <c r="KAI466" s="82"/>
      <c r="KAJ466" s="82"/>
      <c r="KAK466" s="82"/>
      <c r="KAL466" s="82"/>
      <c r="KAM466" s="82"/>
      <c r="KAN466" s="82"/>
      <c r="KAO466" s="82"/>
      <c r="KAP466" s="82"/>
      <c r="KAQ466" s="82"/>
      <c r="KAR466" s="82"/>
      <c r="KAS466" s="82"/>
      <c r="KAT466" s="82"/>
      <c r="KAU466" s="82"/>
      <c r="KAV466" s="82"/>
      <c r="KAW466" s="82"/>
      <c r="KAX466" s="82"/>
      <c r="KAY466" s="82"/>
      <c r="KAZ466" s="82"/>
      <c r="KBA466" s="82"/>
      <c r="KBB466" s="82"/>
      <c r="KBC466" s="82"/>
      <c r="KBD466" s="82"/>
      <c r="KBE466" s="82"/>
      <c r="KBF466" s="82"/>
      <c r="KBG466" s="82"/>
      <c r="KBH466" s="82"/>
      <c r="KBI466" s="82"/>
      <c r="KBJ466" s="82"/>
      <c r="KBK466" s="82"/>
      <c r="KBL466" s="82"/>
      <c r="KBM466" s="82"/>
      <c r="KBN466" s="82"/>
      <c r="KBO466" s="82"/>
      <c r="KBP466" s="82"/>
      <c r="KBQ466" s="82"/>
      <c r="KBR466" s="82"/>
      <c r="KBS466" s="82"/>
      <c r="KBT466" s="82"/>
      <c r="KBU466" s="82"/>
      <c r="KBV466" s="82"/>
      <c r="KBW466" s="82"/>
      <c r="KBX466" s="82"/>
      <c r="KBY466" s="82"/>
      <c r="KBZ466" s="82"/>
      <c r="KCA466" s="82"/>
      <c r="KCB466" s="82"/>
      <c r="KCC466" s="82"/>
      <c r="KCD466" s="82"/>
      <c r="KCE466" s="82"/>
      <c r="KCF466" s="82"/>
      <c r="KCG466" s="82"/>
      <c r="KCH466" s="82"/>
      <c r="KCI466" s="82"/>
      <c r="KCJ466" s="82"/>
      <c r="KCK466" s="82"/>
      <c r="KCL466" s="82"/>
      <c r="KCM466" s="82"/>
      <c r="KCN466" s="82"/>
      <c r="KCO466" s="82"/>
      <c r="KCP466" s="82"/>
      <c r="KCQ466" s="82"/>
      <c r="KCR466" s="82"/>
      <c r="KCS466" s="82"/>
      <c r="KCT466" s="82"/>
      <c r="KCU466" s="82"/>
      <c r="KCV466" s="82"/>
      <c r="KCW466" s="82"/>
      <c r="KCX466" s="82"/>
      <c r="KCY466" s="82"/>
      <c r="KCZ466" s="82"/>
      <c r="KDA466" s="82"/>
      <c r="KDB466" s="82"/>
      <c r="KDC466" s="82"/>
      <c r="KDD466" s="82"/>
      <c r="KDE466" s="82"/>
      <c r="KDF466" s="82"/>
      <c r="KDG466" s="82"/>
      <c r="KDH466" s="82"/>
      <c r="KDI466" s="82"/>
      <c r="KDJ466" s="82"/>
      <c r="KDK466" s="82"/>
      <c r="KDL466" s="82"/>
      <c r="KDM466" s="82"/>
      <c r="KDN466" s="82"/>
      <c r="KDO466" s="82"/>
      <c r="KDP466" s="82"/>
      <c r="KDQ466" s="82"/>
      <c r="KDR466" s="82"/>
      <c r="KDS466" s="82"/>
      <c r="KDT466" s="82"/>
      <c r="KDU466" s="82"/>
      <c r="KDV466" s="82"/>
      <c r="KDW466" s="82"/>
      <c r="KDX466" s="82"/>
      <c r="KDY466" s="82"/>
      <c r="KDZ466" s="82"/>
      <c r="KEA466" s="82"/>
      <c r="KEB466" s="82"/>
      <c r="KEC466" s="82"/>
      <c r="KED466" s="82"/>
      <c r="KEE466" s="82"/>
      <c r="KEF466" s="82"/>
      <c r="KEG466" s="82"/>
      <c r="KEH466" s="82"/>
      <c r="KEI466" s="82"/>
      <c r="KEJ466" s="82"/>
      <c r="KEK466" s="82"/>
      <c r="KEL466" s="82"/>
      <c r="KEM466" s="82"/>
      <c r="KEN466" s="82"/>
      <c r="KEO466" s="82"/>
      <c r="KEP466" s="82"/>
      <c r="KEQ466" s="82"/>
      <c r="KER466" s="82"/>
      <c r="KES466" s="82"/>
      <c r="KET466" s="82"/>
      <c r="KEU466" s="82"/>
      <c r="KEV466" s="82"/>
      <c r="KEW466" s="82"/>
      <c r="KEX466" s="82"/>
      <c r="KEY466" s="82"/>
      <c r="KEZ466" s="82"/>
      <c r="KFA466" s="82"/>
      <c r="KFB466" s="82"/>
      <c r="KFC466" s="82"/>
      <c r="KFD466" s="82"/>
      <c r="KFE466" s="82"/>
      <c r="KFF466" s="82"/>
      <c r="KFG466" s="82"/>
      <c r="KFH466" s="82"/>
      <c r="KFI466" s="82"/>
      <c r="KFJ466" s="82"/>
      <c r="KFK466" s="82"/>
      <c r="KFL466" s="82"/>
      <c r="KFM466" s="82"/>
      <c r="KFN466" s="82"/>
      <c r="KFO466" s="82"/>
      <c r="KFP466" s="82"/>
      <c r="KFQ466" s="82"/>
      <c r="KFR466" s="82"/>
      <c r="KFS466" s="82"/>
      <c r="KFT466" s="82"/>
      <c r="KFU466" s="82"/>
      <c r="KFV466" s="82"/>
      <c r="KFW466" s="82"/>
      <c r="KFX466" s="82"/>
      <c r="KFY466" s="82"/>
      <c r="KFZ466" s="82"/>
      <c r="KGA466" s="82"/>
      <c r="KGB466" s="82"/>
      <c r="KGC466" s="82"/>
      <c r="KGD466" s="82"/>
      <c r="KGE466" s="82"/>
      <c r="KGF466" s="82"/>
      <c r="KGG466" s="82"/>
      <c r="KGH466" s="82"/>
      <c r="KGI466" s="82"/>
      <c r="KGJ466" s="82"/>
      <c r="KGK466" s="82"/>
      <c r="KGL466" s="82"/>
      <c r="KGM466" s="82"/>
      <c r="KGN466" s="82"/>
      <c r="KGO466" s="82"/>
      <c r="KGP466" s="82"/>
      <c r="KGQ466" s="82"/>
      <c r="KGR466" s="82"/>
      <c r="KGS466" s="82"/>
      <c r="KGT466" s="82"/>
      <c r="KGU466" s="82"/>
      <c r="KGV466" s="82"/>
      <c r="KGW466" s="82"/>
      <c r="KGX466" s="82"/>
      <c r="KGY466" s="82"/>
      <c r="KGZ466" s="82"/>
      <c r="KHA466" s="82"/>
      <c r="KHB466" s="82"/>
      <c r="KHC466" s="82"/>
      <c r="KHD466" s="82"/>
      <c r="KHE466" s="82"/>
      <c r="KHF466" s="82"/>
      <c r="KHG466" s="82"/>
      <c r="KHH466" s="82"/>
      <c r="KHI466" s="82"/>
      <c r="KHJ466" s="82"/>
      <c r="KHK466" s="82"/>
      <c r="KHL466" s="82"/>
      <c r="KHM466" s="82"/>
      <c r="KHN466" s="82"/>
      <c r="KHO466" s="82"/>
      <c r="KHP466" s="82"/>
      <c r="KHQ466" s="82"/>
      <c r="KHR466" s="82"/>
      <c r="KHS466" s="82"/>
      <c r="KHT466" s="82"/>
      <c r="KHU466" s="82"/>
      <c r="KHV466" s="82"/>
      <c r="KHW466" s="82"/>
      <c r="KHX466" s="82"/>
      <c r="KHY466" s="82"/>
      <c r="KHZ466" s="82"/>
      <c r="KIA466" s="82"/>
      <c r="KIB466" s="82"/>
      <c r="KIC466" s="82"/>
      <c r="KID466" s="82"/>
      <c r="KIE466" s="82"/>
      <c r="KIF466" s="82"/>
      <c r="KIG466" s="82"/>
      <c r="KIH466" s="82"/>
      <c r="KII466" s="82"/>
      <c r="KIJ466" s="82"/>
      <c r="KIK466" s="82"/>
      <c r="KIL466" s="82"/>
      <c r="KIM466" s="82"/>
      <c r="KIN466" s="82"/>
      <c r="KIO466" s="82"/>
      <c r="KIP466" s="82"/>
      <c r="KIQ466" s="82"/>
      <c r="KIR466" s="82"/>
      <c r="KIS466" s="82"/>
      <c r="KIT466" s="82"/>
      <c r="KIU466" s="82"/>
      <c r="KIV466" s="82"/>
      <c r="KIW466" s="82"/>
      <c r="KIX466" s="82"/>
      <c r="KIY466" s="82"/>
      <c r="KIZ466" s="82"/>
      <c r="KJA466" s="82"/>
      <c r="KJB466" s="82"/>
      <c r="KJC466" s="82"/>
      <c r="KJD466" s="82"/>
      <c r="KJE466" s="82"/>
      <c r="KJF466" s="82"/>
      <c r="KJG466" s="82"/>
      <c r="KJH466" s="82"/>
      <c r="KJI466" s="82"/>
      <c r="KJJ466" s="82"/>
      <c r="KJK466" s="82"/>
      <c r="KJL466" s="82"/>
      <c r="KJM466" s="82"/>
      <c r="KJN466" s="82"/>
      <c r="KJO466" s="82"/>
      <c r="KJP466" s="82"/>
      <c r="KJQ466" s="82"/>
      <c r="KJR466" s="82"/>
      <c r="KJS466" s="82"/>
      <c r="KJT466" s="82"/>
      <c r="KJU466" s="82"/>
      <c r="KJV466" s="82"/>
      <c r="KJW466" s="82"/>
      <c r="KJX466" s="82"/>
      <c r="KJY466" s="82"/>
      <c r="KJZ466" s="82"/>
      <c r="KKA466" s="82"/>
      <c r="KKB466" s="82"/>
      <c r="KKC466" s="82"/>
      <c r="KKD466" s="82"/>
      <c r="KKE466" s="82"/>
      <c r="KKF466" s="82"/>
      <c r="KKG466" s="82"/>
      <c r="KKH466" s="82"/>
      <c r="KKI466" s="82"/>
      <c r="KKJ466" s="82"/>
      <c r="KKK466" s="82"/>
      <c r="KKL466" s="82"/>
      <c r="KKM466" s="82"/>
      <c r="KKN466" s="82"/>
      <c r="KKO466" s="82"/>
      <c r="KKP466" s="82"/>
      <c r="KKQ466" s="82"/>
      <c r="KKR466" s="82"/>
      <c r="KKS466" s="82"/>
      <c r="KKT466" s="82"/>
      <c r="KKU466" s="82"/>
      <c r="KKV466" s="82"/>
      <c r="KKW466" s="82"/>
      <c r="KKX466" s="82"/>
      <c r="KKY466" s="82"/>
      <c r="KKZ466" s="82"/>
      <c r="KLA466" s="82"/>
      <c r="KLB466" s="82"/>
      <c r="KLC466" s="82"/>
      <c r="KLD466" s="82"/>
      <c r="KLE466" s="82"/>
      <c r="KLF466" s="82"/>
      <c r="KLG466" s="82"/>
      <c r="KLH466" s="82"/>
      <c r="KLI466" s="82"/>
      <c r="KLJ466" s="82"/>
      <c r="KLK466" s="82"/>
      <c r="KLL466" s="82"/>
      <c r="KLM466" s="82"/>
      <c r="KLN466" s="82"/>
      <c r="KLO466" s="82"/>
      <c r="KLP466" s="82"/>
      <c r="KLQ466" s="82"/>
      <c r="KLR466" s="82"/>
      <c r="KLS466" s="82"/>
      <c r="KLT466" s="82"/>
      <c r="KLU466" s="82"/>
      <c r="KLV466" s="82"/>
      <c r="KLW466" s="82"/>
      <c r="KLX466" s="82"/>
      <c r="KLY466" s="82"/>
      <c r="KLZ466" s="82"/>
      <c r="KMA466" s="82"/>
      <c r="KMB466" s="82"/>
      <c r="KMC466" s="82"/>
      <c r="KMD466" s="82"/>
      <c r="KME466" s="82"/>
      <c r="KMF466" s="82"/>
      <c r="KMG466" s="82"/>
      <c r="KMH466" s="82"/>
      <c r="KMI466" s="82"/>
      <c r="KMJ466" s="82"/>
      <c r="KMK466" s="82"/>
      <c r="KML466" s="82"/>
      <c r="KMM466" s="82"/>
      <c r="KMN466" s="82"/>
      <c r="KMO466" s="82"/>
      <c r="KMP466" s="82"/>
      <c r="KMQ466" s="82"/>
      <c r="KMR466" s="82"/>
      <c r="KMS466" s="82"/>
      <c r="KMT466" s="82"/>
      <c r="KMU466" s="82"/>
      <c r="KMV466" s="82"/>
      <c r="KMW466" s="82"/>
      <c r="KMX466" s="82"/>
      <c r="KMY466" s="82"/>
      <c r="KMZ466" s="82"/>
      <c r="KNA466" s="82"/>
      <c r="KNB466" s="82"/>
      <c r="KNC466" s="82"/>
      <c r="KND466" s="82"/>
      <c r="KNE466" s="82"/>
      <c r="KNF466" s="82"/>
      <c r="KNG466" s="82"/>
      <c r="KNH466" s="82"/>
      <c r="KNI466" s="82"/>
      <c r="KNJ466" s="82"/>
      <c r="KNK466" s="82"/>
      <c r="KNL466" s="82"/>
      <c r="KNM466" s="82"/>
      <c r="KNN466" s="82"/>
      <c r="KNO466" s="82"/>
      <c r="KNP466" s="82"/>
      <c r="KNQ466" s="82"/>
      <c r="KNR466" s="82"/>
      <c r="KNS466" s="82"/>
      <c r="KNT466" s="82"/>
      <c r="KNU466" s="82"/>
      <c r="KNV466" s="82"/>
      <c r="KNW466" s="82"/>
      <c r="KNX466" s="82"/>
      <c r="KNY466" s="82"/>
      <c r="KNZ466" s="82"/>
      <c r="KOA466" s="82"/>
      <c r="KOB466" s="82"/>
      <c r="KOC466" s="82"/>
      <c r="KOD466" s="82"/>
      <c r="KOE466" s="82"/>
      <c r="KOF466" s="82"/>
      <c r="KOG466" s="82"/>
      <c r="KOH466" s="82"/>
      <c r="KOI466" s="82"/>
      <c r="KOJ466" s="82"/>
      <c r="KOK466" s="82"/>
      <c r="KOL466" s="82"/>
      <c r="KOM466" s="82"/>
      <c r="KON466" s="82"/>
      <c r="KOO466" s="82"/>
      <c r="KOP466" s="82"/>
      <c r="KOQ466" s="82"/>
      <c r="KOR466" s="82"/>
      <c r="KOS466" s="82"/>
      <c r="KOT466" s="82"/>
      <c r="KOU466" s="82"/>
      <c r="KOV466" s="82"/>
      <c r="KOW466" s="82"/>
      <c r="KOX466" s="82"/>
      <c r="KOY466" s="82"/>
      <c r="KOZ466" s="82"/>
      <c r="KPA466" s="82"/>
      <c r="KPB466" s="82"/>
      <c r="KPC466" s="82"/>
      <c r="KPD466" s="82"/>
      <c r="KPE466" s="82"/>
      <c r="KPF466" s="82"/>
      <c r="KPG466" s="82"/>
      <c r="KPH466" s="82"/>
      <c r="KPI466" s="82"/>
      <c r="KPJ466" s="82"/>
      <c r="KPK466" s="82"/>
      <c r="KPL466" s="82"/>
      <c r="KPM466" s="82"/>
      <c r="KPN466" s="82"/>
      <c r="KPO466" s="82"/>
      <c r="KPP466" s="82"/>
      <c r="KPQ466" s="82"/>
      <c r="KPR466" s="82"/>
      <c r="KPS466" s="82"/>
      <c r="KPT466" s="82"/>
      <c r="KPU466" s="82"/>
      <c r="KPV466" s="82"/>
      <c r="KPW466" s="82"/>
      <c r="KPX466" s="82"/>
      <c r="KPY466" s="82"/>
      <c r="KPZ466" s="82"/>
      <c r="KQA466" s="82"/>
      <c r="KQB466" s="82"/>
      <c r="KQC466" s="82"/>
      <c r="KQD466" s="82"/>
      <c r="KQE466" s="82"/>
      <c r="KQF466" s="82"/>
      <c r="KQG466" s="82"/>
      <c r="KQH466" s="82"/>
      <c r="KQI466" s="82"/>
      <c r="KQJ466" s="82"/>
      <c r="KQK466" s="82"/>
      <c r="KQL466" s="82"/>
      <c r="KQM466" s="82"/>
      <c r="KQN466" s="82"/>
      <c r="KQO466" s="82"/>
      <c r="KQP466" s="82"/>
      <c r="KQQ466" s="82"/>
      <c r="KQR466" s="82"/>
      <c r="KQS466" s="82"/>
      <c r="KQT466" s="82"/>
      <c r="KQU466" s="82"/>
      <c r="KQV466" s="82"/>
      <c r="KQW466" s="82"/>
      <c r="KQX466" s="82"/>
      <c r="KQY466" s="82"/>
      <c r="KQZ466" s="82"/>
      <c r="KRA466" s="82"/>
      <c r="KRB466" s="82"/>
      <c r="KRC466" s="82"/>
      <c r="KRD466" s="82"/>
      <c r="KRE466" s="82"/>
      <c r="KRF466" s="82"/>
      <c r="KRG466" s="82"/>
      <c r="KRH466" s="82"/>
      <c r="KRI466" s="82"/>
      <c r="KRJ466" s="82"/>
      <c r="KRK466" s="82"/>
      <c r="KRL466" s="82"/>
      <c r="KRM466" s="82"/>
      <c r="KRN466" s="82"/>
      <c r="KRO466" s="82"/>
      <c r="KRP466" s="82"/>
      <c r="KRQ466" s="82"/>
      <c r="KRR466" s="82"/>
      <c r="KRS466" s="82"/>
      <c r="KRT466" s="82"/>
      <c r="KRU466" s="82"/>
      <c r="KRV466" s="82"/>
      <c r="KRW466" s="82"/>
      <c r="KRX466" s="82"/>
      <c r="KRY466" s="82"/>
      <c r="KRZ466" s="82"/>
      <c r="KSA466" s="82"/>
      <c r="KSB466" s="82"/>
      <c r="KSC466" s="82"/>
      <c r="KSD466" s="82"/>
      <c r="KSE466" s="82"/>
      <c r="KSF466" s="82"/>
      <c r="KSG466" s="82"/>
      <c r="KSH466" s="82"/>
      <c r="KSI466" s="82"/>
      <c r="KSJ466" s="82"/>
      <c r="KSK466" s="82"/>
      <c r="KSL466" s="82"/>
      <c r="KSM466" s="82"/>
      <c r="KSN466" s="82"/>
      <c r="KSO466" s="82"/>
      <c r="KSP466" s="82"/>
      <c r="KSQ466" s="82"/>
      <c r="KSR466" s="82"/>
      <c r="KSS466" s="82"/>
      <c r="KST466" s="82"/>
      <c r="KSU466" s="82"/>
      <c r="KSV466" s="82"/>
      <c r="KSW466" s="82"/>
      <c r="KSX466" s="82"/>
      <c r="KSY466" s="82"/>
      <c r="KSZ466" s="82"/>
      <c r="KTA466" s="82"/>
      <c r="KTB466" s="82"/>
      <c r="KTC466" s="82"/>
      <c r="KTD466" s="82"/>
      <c r="KTE466" s="82"/>
      <c r="KTF466" s="82"/>
      <c r="KTG466" s="82"/>
      <c r="KTH466" s="82"/>
      <c r="KTI466" s="82"/>
      <c r="KTJ466" s="82"/>
      <c r="KTK466" s="82"/>
      <c r="KTL466" s="82"/>
      <c r="KTM466" s="82"/>
      <c r="KTN466" s="82"/>
      <c r="KTO466" s="82"/>
      <c r="KTP466" s="82"/>
      <c r="KTQ466" s="82"/>
      <c r="KTR466" s="82"/>
      <c r="KTS466" s="82"/>
      <c r="KTT466" s="82"/>
      <c r="KTU466" s="82"/>
      <c r="KTV466" s="82"/>
      <c r="KTW466" s="82"/>
      <c r="KTX466" s="82"/>
      <c r="KTY466" s="82"/>
      <c r="KTZ466" s="82"/>
      <c r="KUA466" s="82"/>
      <c r="KUB466" s="82"/>
      <c r="KUC466" s="82"/>
      <c r="KUD466" s="82"/>
      <c r="KUE466" s="82"/>
      <c r="KUF466" s="82"/>
      <c r="KUG466" s="82"/>
      <c r="KUH466" s="82"/>
      <c r="KUI466" s="82"/>
      <c r="KUJ466" s="82"/>
      <c r="KUK466" s="82"/>
      <c r="KUL466" s="82"/>
      <c r="KUM466" s="82"/>
      <c r="KUN466" s="82"/>
      <c r="KUO466" s="82"/>
      <c r="KUP466" s="82"/>
      <c r="KUQ466" s="82"/>
      <c r="KUR466" s="82"/>
      <c r="KUS466" s="82"/>
      <c r="KUT466" s="82"/>
      <c r="KUU466" s="82"/>
      <c r="KUV466" s="82"/>
      <c r="KUW466" s="82"/>
      <c r="KUX466" s="82"/>
      <c r="KUY466" s="82"/>
      <c r="KUZ466" s="82"/>
      <c r="KVA466" s="82"/>
      <c r="KVB466" s="82"/>
      <c r="KVC466" s="82"/>
      <c r="KVD466" s="82"/>
      <c r="KVE466" s="82"/>
      <c r="KVF466" s="82"/>
      <c r="KVG466" s="82"/>
      <c r="KVH466" s="82"/>
      <c r="KVI466" s="82"/>
      <c r="KVJ466" s="82"/>
      <c r="KVK466" s="82"/>
      <c r="KVL466" s="82"/>
      <c r="KVM466" s="82"/>
      <c r="KVN466" s="82"/>
      <c r="KVO466" s="82"/>
      <c r="KVP466" s="82"/>
      <c r="KVQ466" s="82"/>
      <c r="KVR466" s="82"/>
      <c r="KVS466" s="82"/>
      <c r="KVT466" s="82"/>
      <c r="KVU466" s="82"/>
      <c r="KVV466" s="82"/>
      <c r="KVW466" s="82"/>
      <c r="KVX466" s="82"/>
      <c r="KVY466" s="82"/>
      <c r="KVZ466" s="82"/>
      <c r="KWA466" s="82"/>
      <c r="KWB466" s="82"/>
      <c r="KWC466" s="82"/>
      <c r="KWD466" s="82"/>
      <c r="KWE466" s="82"/>
      <c r="KWF466" s="82"/>
      <c r="KWG466" s="82"/>
      <c r="KWH466" s="82"/>
      <c r="KWI466" s="82"/>
      <c r="KWJ466" s="82"/>
      <c r="KWK466" s="82"/>
      <c r="KWL466" s="82"/>
      <c r="KWM466" s="82"/>
      <c r="KWN466" s="82"/>
      <c r="KWO466" s="82"/>
      <c r="KWP466" s="82"/>
      <c r="KWQ466" s="82"/>
      <c r="KWR466" s="82"/>
      <c r="KWS466" s="82"/>
      <c r="KWT466" s="82"/>
      <c r="KWU466" s="82"/>
      <c r="KWV466" s="82"/>
      <c r="KWW466" s="82"/>
      <c r="KWX466" s="82"/>
      <c r="KWY466" s="82"/>
      <c r="KWZ466" s="82"/>
      <c r="KXA466" s="82"/>
      <c r="KXB466" s="82"/>
      <c r="KXC466" s="82"/>
      <c r="KXD466" s="82"/>
      <c r="KXE466" s="82"/>
      <c r="KXF466" s="82"/>
      <c r="KXG466" s="82"/>
      <c r="KXH466" s="82"/>
      <c r="KXI466" s="82"/>
      <c r="KXJ466" s="82"/>
      <c r="KXK466" s="82"/>
      <c r="KXL466" s="82"/>
      <c r="KXM466" s="82"/>
      <c r="KXN466" s="82"/>
      <c r="KXO466" s="82"/>
      <c r="KXP466" s="82"/>
      <c r="KXQ466" s="82"/>
      <c r="KXR466" s="82"/>
      <c r="KXS466" s="82"/>
      <c r="KXT466" s="82"/>
      <c r="KXU466" s="82"/>
      <c r="KXV466" s="82"/>
      <c r="KXW466" s="82"/>
      <c r="KXX466" s="82"/>
      <c r="KXY466" s="82"/>
      <c r="KXZ466" s="82"/>
      <c r="KYA466" s="82"/>
      <c r="KYB466" s="82"/>
      <c r="KYC466" s="82"/>
      <c r="KYD466" s="82"/>
      <c r="KYE466" s="82"/>
      <c r="KYF466" s="82"/>
      <c r="KYG466" s="82"/>
      <c r="KYH466" s="82"/>
      <c r="KYI466" s="82"/>
      <c r="KYJ466" s="82"/>
      <c r="KYK466" s="82"/>
      <c r="KYL466" s="82"/>
      <c r="KYM466" s="82"/>
      <c r="KYN466" s="82"/>
      <c r="KYO466" s="82"/>
      <c r="KYP466" s="82"/>
      <c r="KYQ466" s="82"/>
      <c r="KYR466" s="82"/>
      <c r="KYS466" s="82"/>
      <c r="KYT466" s="82"/>
      <c r="KYU466" s="82"/>
      <c r="KYV466" s="82"/>
      <c r="KYW466" s="82"/>
      <c r="KYX466" s="82"/>
      <c r="KYY466" s="82"/>
      <c r="KYZ466" s="82"/>
      <c r="KZA466" s="82"/>
      <c r="KZB466" s="82"/>
      <c r="KZC466" s="82"/>
      <c r="KZD466" s="82"/>
      <c r="KZE466" s="82"/>
      <c r="KZF466" s="82"/>
      <c r="KZG466" s="82"/>
      <c r="KZH466" s="82"/>
      <c r="KZI466" s="82"/>
      <c r="KZJ466" s="82"/>
      <c r="KZK466" s="82"/>
      <c r="KZL466" s="82"/>
      <c r="KZM466" s="82"/>
      <c r="KZN466" s="82"/>
      <c r="KZO466" s="82"/>
      <c r="KZP466" s="82"/>
      <c r="KZQ466" s="82"/>
      <c r="KZR466" s="82"/>
      <c r="KZS466" s="82"/>
      <c r="KZT466" s="82"/>
      <c r="KZU466" s="82"/>
      <c r="KZV466" s="82"/>
      <c r="KZW466" s="82"/>
      <c r="KZX466" s="82"/>
      <c r="KZY466" s="82"/>
      <c r="KZZ466" s="82"/>
      <c r="LAA466" s="82"/>
      <c r="LAB466" s="82"/>
      <c r="LAC466" s="82"/>
      <c r="LAD466" s="82"/>
      <c r="LAE466" s="82"/>
      <c r="LAF466" s="82"/>
      <c r="LAG466" s="82"/>
      <c r="LAH466" s="82"/>
      <c r="LAI466" s="82"/>
      <c r="LAJ466" s="82"/>
      <c r="LAK466" s="82"/>
      <c r="LAL466" s="82"/>
      <c r="LAM466" s="82"/>
      <c r="LAN466" s="82"/>
      <c r="LAO466" s="82"/>
      <c r="LAP466" s="82"/>
      <c r="LAQ466" s="82"/>
      <c r="LAR466" s="82"/>
      <c r="LAS466" s="82"/>
      <c r="LAT466" s="82"/>
      <c r="LAU466" s="82"/>
      <c r="LAV466" s="82"/>
      <c r="LAW466" s="82"/>
      <c r="LAX466" s="82"/>
      <c r="LAY466" s="82"/>
      <c r="LAZ466" s="82"/>
      <c r="LBA466" s="82"/>
      <c r="LBB466" s="82"/>
      <c r="LBC466" s="82"/>
      <c r="LBD466" s="82"/>
      <c r="LBE466" s="82"/>
      <c r="LBF466" s="82"/>
      <c r="LBG466" s="82"/>
      <c r="LBH466" s="82"/>
      <c r="LBI466" s="82"/>
      <c r="LBJ466" s="82"/>
      <c r="LBK466" s="82"/>
      <c r="LBL466" s="82"/>
      <c r="LBM466" s="82"/>
      <c r="LBN466" s="82"/>
      <c r="LBO466" s="82"/>
      <c r="LBP466" s="82"/>
      <c r="LBQ466" s="82"/>
      <c r="LBR466" s="82"/>
      <c r="LBS466" s="82"/>
      <c r="LBT466" s="82"/>
      <c r="LBU466" s="82"/>
      <c r="LBV466" s="82"/>
      <c r="LBW466" s="82"/>
      <c r="LBX466" s="82"/>
      <c r="LBY466" s="82"/>
      <c r="LBZ466" s="82"/>
      <c r="LCA466" s="82"/>
      <c r="LCB466" s="82"/>
      <c r="LCC466" s="82"/>
      <c r="LCD466" s="82"/>
      <c r="LCE466" s="82"/>
      <c r="LCF466" s="82"/>
      <c r="LCG466" s="82"/>
      <c r="LCH466" s="82"/>
      <c r="LCI466" s="82"/>
      <c r="LCJ466" s="82"/>
      <c r="LCK466" s="82"/>
      <c r="LCL466" s="82"/>
      <c r="LCM466" s="82"/>
      <c r="LCN466" s="82"/>
      <c r="LCO466" s="82"/>
      <c r="LCP466" s="82"/>
      <c r="LCQ466" s="82"/>
      <c r="LCR466" s="82"/>
      <c r="LCS466" s="82"/>
      <c r="LCT466" s="82"/>
      <c r="LCU466" s="82"/>
      <c r="LCV466" s="82"/>
      <c r="LCW466" s="82"/>
      <c r="LCX466" s="82"/>
      <c r="LCY466" s="82"/>
      <c r="LCZ466" s="82"/>
      <c r="LDA466" s="82"/>
      <c r="LDB466" s="82"/>
      <c r="LDC466" s="82"/>
      <c r="LDD466" s="82"/>
      <c r="LDE466" s="82"/>
      <c r="LDF466" s="82"/>
      <c r="LDG466" s="82"/>
      <c r="LDH466" s="82"/>
      <c r="LDI466" s="82"/>
      <c r="LDJ466" s="82"/>
      <c r="LDK466" s="82"/>
      <c r="LDL466" s="82"/>
      <c r="LDM466" s="82"/>
      <c r="LDN466" s="82"/>
      <c r="LDO466" s="82"/>
      <c r="LDP466" s="82"/>
      <c r="LDQ466" s="82"/>
      <c r="LDR466" s="82"/>
      <c r="LDS466" s="82"/>
      <c r="LDT466" s="82"/>
      <c r="LDU466" s="82"/>
      <c r="LDV466" s="82"/>
      <c r="LDW466" s="82"/>
      <c r="LDX466" s="82"/>
      <c r="LDY466" s="82"/>
      <c r="LDZ466" s="82"/>
      <c r="LEA466" s="82"/>
      <c r="LEB466" s="82"/>
      <c r="LEC466" s="82"/>
      <c r="LED466" s="82"/>
      <c r="LEE466" s="82"/>
      <c r="LEF466" s="82"/>
      <c r="LEG466" s="82"/>
      <c r="LEH466" s="82"/>
      <c r="LEI466" s="82"/>
      <c r="LEJ466" s="82"/>
      <c r="LEK466" s="82"/>
      <c r="LEL466" s="82"/>
      <c r="LEM466" s="82"/>
      <c r="LEN466" s="82"/>
      <c r="LEO466" s="82"/>
      <c r="LEP466" s="82"/>
      <c r="LEQ466" s="82"/>
      <c r="LER466" s="82"/>
      <c r="LES466" s="82"/>
      <c r="LET466" s="82"/>
      <c r="LEU466" s="82"/>
      <c r="LEV466" s="82"/>
      <c r="LEW466" s="82"/>
      <c r="LEX466" s="82"/>
      <c r="LEY466" s="82"/>
      <c r="LEZ466" s="82"/>
      <c r="LFA466" s="82"/>
      <c r="LFB466" s="82"/>
      <c r="LFC466" s="82"/>
      <c r="LFD466" s="82"/>
      <c r="LFE466" s="82"/>
      <c r="LFF466" s="82"/>
      <c r="LFG466" s="82"/>
      <c r="LFH466" s="82"/>
      <c r="LFI466" s="82"/>
      <c r="LFJ466" s="82"/>
      <c r="LFK466" s="82"/>
      <c r="LFL466" s="82"/>
      <c r="LFM466" s="82"/>
      <c r="LFN466" s="82"/>
      <c r="LFO466" s="82"/>
      <c r="LFP466" s="82"/>
      <c r="LFQ466" s="82"/>
      <c r="LFR466" s="82"/>
      <c r="LFS466" s="82"/>
      <c r="LFT466" s="82"/>
      <c r="LFU466" s="82"/>
      <c r="LFV466" s="82"/>
      <c r="LFW466" s="82"/>
      <c r="LFX466" s="82"/>
      <c r="LFY466" s="82"/>
      <c r="LFZ466" s="82"/>
      <c r="LGA466" s="82"/>
      <c r="LGB466" s="82"/>
      <c r="LGC466" s="82"/>
      <c r="LGD466" s="82"/>
      <c r="LGE466" s="82"/>
      <c r="LGF466" s="82"/>
      <c r="LGG466" s="82"/>
      <c r="LGH466" s="82"/>
      <c r="LGI466" s="82"/>
      <c r="LGJ466" s="82"/>
      <c r="LGK466" s="82"/>
      <c r="LGL466" s="82"/>
      <c r="LGM466" s="82"/>
      <c r="LGN466" s="82"/>
      <c r="LGO466" s="82"/>
      <c r="LGP466" s="82"/>
      <c r="LGQ466" s="82"/>
      <c r="LGR466" s="82"/>
      <c r="LGS466" s="82"/>
      <c r="LGT466" s="82"/>
      <c r="LGU466" s="82"/>
      <c r="LGV466" s="82"/>
      <c r="LGW466" s="82"/>
      <c r="LGX466" s="82"/>
      <c r="LGY466" s="82"/>
      <c r="LGZ466" s="82"/>
      <c r="LHA466" s="82"/>
      <c r="LHB466" s="82"/>
      <c r="LHC466" s="82"/>
      <c r="LHD466" s="82"/>
      <c r="LHE466" s="82"/>
      <c r="LHF466" s="82"/>
      <c r="LHG466" s="82"/>
      <c r="LHH466" s="82"/>
      <c r="LHI466" s="82"/>
      <c r="LHJ466" s="82"/>
      <c r="LHK466" s="82"/>
      <c r="LHL466" s="82"/>
      <c r="LHM466" s="82"/>
      <c r="LHN466" s="82"/>
      <c r="LHO466" s="82"/>
      <c r="LHP466" s="82"/>
      <c r="LHQ466" s="82"/>
      <c r="LHR466" s="82"/>
      <c r="LHS466" s="82"/>
      <c r="LHT466" s="82"/>
      <c r="LHU466" s="82"/>
      <c r="LHV466" s="82"/>
      <c r="LHW466" s="82"/>
      <c r="LHX466" s="82"/>
      <c r="LHY466" s="82"/>
      <c r="LHZ466" s="82"/>
      <c r="LIA466" s="82"/>
      <c r="LIB466" s="82"/>
      <c r="LIC466" s="82"/>
      <c r="LID466" s="82"/>
      <c r="LIE466" s="82"/>
      <c r="LIF466" s="82"/>
      <c r="LIG466" s="82"/>
      <c r="LIH466" s="82"/>
      <c r="LII466" s="82"/>
      <c r="LIJ466" s="82"/>
      <c r="LIK466" s="82"/>
      <c r="LIL466" s="82"/>
      <c r="LIM466" s="82"/>
      <c r="LIN466" s="82"/>
      <c r="LIO466" s="82"/>
      <c r="LIP466" s="82"/>
      <c r="LIQ466" s="82"/>
      <c r="LIR466" s="82"/>
      <c r="LIS466" s="82"/>
      <c r="LIT466" s="82"/>
      <c r="LIU466" s="82"/>
      <c r="LIV466" s="82"/>
      <c r="LIW466" s="82"/>
      <c r="LIX466" s="82"/>
      <c r="LIY466" s="82"/>
      <c r="LIZ466" s="82"/>
      <c r="LJA466" s="82"/>
      <c r="LJB466" s="82"/>
      <c r="LJC466" s="82"/>
      <c r="LJD466" s="82"/>
      <c r="LJE466" s="82"/>
      <c r="LJF466" s="82"/>
      <c r="LJG466" s="82"/>
      <c r="LJH466" s="82"/>
      <c r="LJI466" s="82"/>
      <c r="LJJ466" s="82"/>
      <c r="LJK466" s="82"/>
      <c r="LJL466" s="82"/>
      <c r="LJM466" s="82"/>
      <c r="LJN466" s="82"/>
      <c r="LJO466" s="82"/>
      <c r="LJP466" s="82"/>
      <c r="LJQ466" s="82"/>
      <c r="LJR466" s="82"/>
      <c r="LJS466" s="82"/>
      <c r="LJT466" s="82"/>
      <c r="LJU466" s="82"/>
      <c r="LJV466" s="82"/>
      <c r="LJW466" s="82"/>
      <c r="LJX466" s="82"/>
      <c r="LJY466" s="82"/>
      <c r="LJZ466" s="82"/>
      <c r="LKA466" s="82"/>
      <c r="LKB466" s="82"/>
      <c r="LKC466" s="82"/>
      <c r="LKD466" s="82"/>
      <c r="LKE466" s="82"/>
      <c r="LKF466" s="82"/>
      <c r="LKG466" s="82"/>
      <c r="LKH466" s="82"/>
      <c r="LKI466" s="82"/>
      <c r="LKJ466" s="82"/>
      <c r="LKK466" s="82"/>
      <c r="LKL466" s="82"/>
      <c r="LKM466" s="82"/>
      <c r="LKN466" s="82"/>
      <c r="LKO466" s="82"/>
      <c r="LKP466" s="82"/>
      <c r="LKQ466" s="82"/>
      <c r="LKR466" s="82"/>
      <c r="LKS466" s="82"/>
      <c r="LKT466" s="82"/>
      <c r="LKU466" s="82"/>
      <c r="LKV466" s="82"/>
      <c r="LKW466" s="82"/>
      <c r="LKX466" s="82"/>
      <c r="LKY466" s="82"/>
      <c r="LKZ466" s="82"/>
      <c r="LLA466" s="82"/>
      <c r="LLB466" s="82"/>
      <c r="LLC466" s="82"/>
      <c r="LLD466" s="82"/>
      <c r="LLE466" s="82"/>
      <c r="LLF466" s="82"/>
      <c r="LLG466" s="82"/>
      <c r="LLH466" s="82"/>
      <c r="LLI466" s="82"/>
      <c r="LLJ466" s="82"/>
      <c r="LLK466" s="82"/>
      <c r="LLL466" s="82"/>
      <c r="LLM466" s="82"/>
      <c r="LLN466" s="82"/>
      <c r="LLO466" s="82"/>
      <c r="LLP466" s="82"/>
      <c r="LLQ466" s="82"/>
      <c r="LLR466" s="82"/>
      <c r="LLS466" s="82"/>
      <c r="LLT466" s="82"/>
      <c r="LLU466" s="82"/>
      <c r="LLV466" s="82"/>
      <c r="LLW466" s="82"/>
      <c r="LLX466" s="82"/>
      <c r="LLY466" s="82"/>
      <c r="LLZ466" s="82"/>
      <c r="LMA466" s="82"/>
      <c r="LMB466" s="82"/>
      <c r="LMC466" s="82"/>
      <c r="LMD466" s="82"/>
      <c r="LME466" s="82"/>
      <c r="LMF466" s="82"/>
      <c r="LMG466" s="82"/>
      <c r="LMH466" s="82"/>
      <c r="LMI466" s="82"/>
      <c r="LMJ466" s="82"/>
      <c r="LMK466" s="82"/>
      <c r="LML466" s="82"/>
      <c r="LMM466" s="82"/>
      <c r="LMN466" s="82"/>
      <c r="LMO466" s="82"/>
      <c r="LMP466" s="82"/>
      <c r="LMQ466" s="82"/>
      <c r="LMR466" s="82"/>
      <c r="LMS466" s="82"/>
      <c r="LMT466" s="82"/>
      <c r="LMU466" s="82"/>
      <c r="LMV466" s="82"/>
      <c r="LMW466" s="82"/>
      <c r="LMX466" s="82"/>
      <c r="LMY466" s="82"/>
      <c r="LMZ466" s="82"/>
      <c r="LNA466" s="82"/>
      <c r="LNB466" s="82"/>
      <c r="LNC466" s="82"/>
      <c r="LND466" s="82"/>
      <c r="LNE466" s="82"/>
      <c r="LNF466" s="82"/>
      <c r="LNG466" s="82"/>
      <c r="LNH466" s="82"/>
      <c r="LNI466" s="82"/>
      <c r="LNJ466" s="82"/>
      <c r="LNK466" s="82"/>
      <c r="LNL466" s="82"/>
      <c r="LNM466" s="82"/>
      <c r="LNN466" s="82"/>
      <c r="LNO466" s="82"/>
      <c r="LNP466" s="82"/>
      <c r="LNQ466" s="82"/>
      <c r="LNR466" s="82"/>
      <c r="LNS466" s="82"/>
      <c r="LNT466" s="82"/>
      <c r="LNU466" s="82"/>
      <c r="LNV466" s="82"/>
      <c r="LNW466" s="82"/>
      <c r="LNX466" s="82"/>
      <c r="LNY466" s="82"/>
      <c r="LNZ466" s="82"/>
      <c r="LOA466" s="82"/>
      <c r="LOB466" s="82"/>
      <c r="LOC466" s="82"/>
      <c r="LOD466" s="82"/>
      <c r="LOE466" s="82"/>
      <c r="LOF466" s="82"/>
      <c r="LOG466" s="82"/>
      <c r="LOH466" s="82"/>
      <c r="LOI466" s="82"/>
      <c r="LOJ466" s="82"/>
      <c r="LOK466" s="82"/>
      <c r="LOL466" s="82"/>
      <c r="LOM466" s="82"/>
      <c r="LON466" s="82"/>
      <c r="LOO466" s="82"/>
      <c r="LOP466" s="82"/>
      <c r="LOQ466" s="82"/>
      <c r="LOR466" s="82"/>
      <c r="LOS466" s="82"/>
      <c r="LOT466" s="82"/>
      <c r="LOU466" s="82"/>
      <c r="LOV466" s="82"/>
      <c r="LOW466" s="82"/>
      <c r="LOX466" s="82"/>
      <c r="LOY466" s="82"/>
      <c r="LOZ466" s="82"/>
      <c r="LPA466" s="82"/>
      <c r="LPB466" s="82"/>
      <c r="LPC466" s="82"/>
      <c r="LPD466" s="82"/>
      <c r="LPE466" s="82"/>
      <c r="LPF466" s="82"/>
      <c r="LPG466" s="82"/>
      <c r="LPH466" s="82"/>
      <c r="LPI466" s="82"/>
      <c r="LPJ466" s="82"/>
      <c r="LPK466" s="82"/>
      <c r="LPL466" s="82"/>
      <c r="LPM466" s="82"/>
      <c r="LPN466" s="82"/>
      <c r="LPO466" s="82"/>
      <c r="LPP466" s="82"/>
      <c r="LPQ466" s="82"/>
      <c r="LPR466" s="82"/>
      <c r="LPS466" s="82"/>
      <c r="LPT466" s="82"/>
      <c r="LPU466" s="82"/>
      <c r="LPV466" s="82"/>
      <c r="LPW466" s="82"/>
      <c r="LPX466" s="82"/>
      <c r="LPY466" s="82"/>
      <c r="LPZ466" s="82"/>
      <c r="LQA466" s="82"/>
      <c r="LQB466" s="82"/>
      <c r="LQC466" s="82"/>
      <c r="LQD466" s="82"/>
      <c r="LQE466" s="82"/>
      <c r="LQF466" s="82"/>
      <c r="LQG466" s="82"/>
      <c r="LQH466" s="82"/>
      <c r="LQI466" s="82"/>
      <c r="LQJ466" s="82"/>
      <c r="LQK466" s="82"/>
      <c r="LQL466" s="82"/>
      <c r="LQM466" s="82"/>
      <c r="LQN466" s="82"/>
      <c r="LQO466" s="82"/>
      <c r="LQP466" s="82"/>
      <c r="LQQ466" s="82"/>
      <c r="LQR466" s="82"/>
      <c r="LQS466" s="82"/>
      <c r="LQT466" s="82"/>
      <c r="LQU466" s="82"/>
      <c r="LQV466" s="82"/>
      <c r="LQW466" s="82"/>
      <c r="LQX466" s="82"/>
      <c r="LQY466" s="82"/>
      <c r="LQZ466" s="82"/>
      <c r="LRA466" s="82"/>
      <c r="LRB466" s="82"/>
      <c r="LRC466" s="82"/>
      <c r="LRD466" s="82"/>
      <c r="LRE466" s="82"/>
      <c r="LRF466" s="82"/>
      <c r="LRG466" s="82"/>
      <c r="LRH466" s="82"/>
      <c r="LRI466" s="82"/>
      <c r="LRJ466" s="82"/>
      <c r="LRK466" s="82"/>
      <c r="LRL466" s="82"/>
      <c r="LRM466" s="82"/>
      <c r="LRN466" s="82"/>
      <c r="LRO466" s="82"/>
      <c r="LRP466" s="82"/>
      <c r="LRQ466" s="82"/>
      <c r="LRR466" s="82"/>
      <c r="LRS466" s="82"/>
      <c r="LRT466" s="82"/>
      <c r="LRU466" s="82"/>
      <c r="LRV466" s="82"/>
      <c r="LRW466" s="82"/>
      <c r="LRX466" s="82"/>
      <c r="LRY466" s="82"/>
      <c r="LRZ466" s="82"/>
      <c r="LSA466" s="82"/>
      <c r="LSB466" s="82"/>
      <c r="LSC466" s="82"/>
      <c r="LSD466" s="82"/>
      <c r="LSE466" s="82"/>
      <c r="LSF466" s="82"/>
      <c r="LSG466" s="82"/>
      <c r="LSH466" s="82"/>
      <c r="LSI466" s="82"/>
      <c r="LSJ466" s="82"/>
      <c r="LSK466" s="82"/>
      <c r="LSL466" s="82"/>
      <c r="LSM466" s="82"/>
      <c r="LSN466" s="82"/>
      <c r="LSO466" s="82"/>
      <c r="LSP466" s="82"/>
      <c r="LSQ466" s="82"/>
      <c r="LSR466" s="82"/>
      <c r="LSS466" s="82"/>
      <c r="LST466" s="82"/>
      <c r="LSU466" s="82"/>
      <c r="LSV466" s="82"/>
      <c r="LSW466" s="82"/>
      <c r="LSX466" s="82"/>
      <c r="LSY466" s="82"/>
      <c r="LSZ466" s="82"/>
      <c r="LTA466" s="82"/>
      <c r="LTB466" s="82"/>
      <c r="LTC466" s="82"/>
      <c r="LTD466" s="82"/>
      <c r="LTE466" s="82"/>
      <c r="LTF466" s="82"/>
      <c r="LTG466" s="82"/>
      <c r="LTH466" s="82"/>
      <c r="LTI466" s="82"/>
      <c r="LTJ466" s="82"/>
      <c r="LTK466" s="82"/>
      <c r="LTL466" s="82"/>
      <c r="LTM466" s="82"/>
      <c r="LTN466" s="82"/>
      <c r="LTO466" s="82"/>
      <c r="LTP466" s="82"/>
      <c r="LTQ466" s="82"/>
      <c r="LTR466" s="82"/>
      <c r="LTS466" s="82"/>
      <c r="LTT466" s="82"/>
      <c r="LTU466" s="82"/>
      <c r="LTV466" s="82"/>
      <c r="LTW466" s="82"/>
      <c r="LTX466" s="82"/>
      <c r="LTY466" s="82"/>
      <c r="LTZ466" s="82"/>
      <c r="LUA466" s="82"/>
      <c r="LUB466" s="82"/>
      <c r="LUC466" s="82"/>
      <c r="LUD466" s="82"/>
      <c r="LUE466" s="82"/>
      <c r="LUF466" s="82"/>
      <c r="LUG466" s="82"/>
      <c r="LUH466" s="82"/>
      <c r="LUI466" s="82"/>
      <c r="LUJ466" s="82"/>
      <c r="LUK466" s="82"/>
      <c r="LUL466" s="82"/>
      <c r="LUM466" s="82"/>
      <c r="LUN466" s="82"/>
      <c r="LUO466" s="82"/>
      <c r="LUP466" s="82"/>
      <c r="LUQ466" s="82"/>
      <c r="LUR466" s="82"/>
      <c r="LUS466" s="82"/>
      <c r="LUT466" s="82"/>
      <c r="LUU466" s="82"/>
      <c r="LUV466" s="82"/>
      <c r="LUW466" s="82"/>
      <c r="LUX466" s="82"/>
      <c r="LUY466" s="82"/>
      <c r="LUZ466" s="82"/>
      <c r="LVA466" s="82"/>
      <c r="LVB466" s="82"/>
      <c r="LVC466" s="82"/>
      <c r="LVD466" s="82"/>
      <c r="LVE466" s="82"/>
      <c r="LVF466" s="82"/>
      <c r="LVG466" s="82"/>
      <c r="LVH466" s="82"/>
      <c r="LVI466" s="82"/>
      <c r="LVJ466" s="82"/>
      <c r="LVK466" s="82"/>
      <c r="LVL466" s="82"/>
      <c r="LVM466" s="82"/>
      <c r="LVN466" s="82"/>
      <c r="LVO466" s="82"/>
      <c r="LVP466" s="82"/>
      <c r="LVQ466" s="82"/>
      <c r="LVR466" s="82"/>
      <c r="LVS466" s="82"/>
      <c r="LVT466" s="82"/>
      <c r="LVU466" s="82"/>
      <c r="LVV466" s="82"/>
      <c r="LVW466" s="82"/>
      <c r="LVX466" s="82"/>
      <c r="LVY466" s="82"/>
      <c r="LVZ466" s="82"/>
      <c r="LWA466" s="82"/>
      <c r="LWB466" s="82"/>
      <c r="LWC466" s="82"/>
      <c r="LWD466" s="82"/>
      <c r="LWE466" s="82"/>
      <c r="LWF466" s="82"/>
      <c r="LWG466" s="82"/>
      <c r="LWH466" s="82"/>
      <c r="LWI466" s="82"/>
      <c r="LWJ466" s="82"/>
      <c r="LWK466" s="82"/>
      <c r="LWL466" s="82"/>
      <c r="LWM466" s="82"/>
      <c r="LWN466" s="82"/>
      <c r="LWO466" s="82"/>
      <c r="LWP466" s="82"/>
      <c r="LWQ466" s="82"/>
      <c r="LWR466" s="82"/>
      <c r="LWS466" s="82"/>
      <c r="LWT466" s="82"/>
      <c r="LWU466" s="82"/>
      <c r="LWV466" s="82"/>
      <c r="LWW466" s="82"/>
      <c r="LWX466" s="82"/>
      <c r="LWY466" s="82"/>
      <c r="LWZ466" s="82"/>
      <c r="LXA466" s="82"/>
      <c r="LXB466" s="82"/>
      <c r="LXC466" s="82"/>
      <c r="LXD466" s="82"/>
      <c r="LXE466" s="82"/>
      <c r="LXF466" s="82"/>
      <c r="LXG466" s="82"/>
      <c r="LXH466" s="82"/>
      <c r="LXI466" s="82"/>
      <c r="LXJ466" s="82"/>
      <c r="LXK466" s="82"/>
      <c r="LXL466" s="82"/>
      <c r="LXM466" s="82"/>
      <c r="LXN466" s="82"/>
      <c r="LXO466" s="82"/>
      <c r="LXP466" s="82"/>
      <c r="LXQ466" s="82"/>
      <c r="LXR466" s="82"/>
      <c r="LXS466" s="82"/>
      <c r="LXT466" s="82"/>
      <c r="LXU466" s="82"/>
      <c r="LXV466" s="82"/>
      <c r="LXW466" s="82"/>
      <c r="LXX466" s="82"/>
      <c r="LXY466" s="82"/>
      <c r="LXZ466" s="82"/>
      <c r="LYA466" s="82"/>
      <c r="LYB466" s="82"/>
      <c r="LYC466" s="82"/>
      <c r="LYD466" s="82"/>
      <c r="LYE466" s="82"/>
      <c r="LYF466" s="82"/>
      <c r="LYG466" s="82"/>
      <c r="LYH466" s="82"/>
      <c r="LYI466" s="82"/>
      <c r="LYJ466" s="82"/>
      <c r="LYK466" s="82"/>
      <c r="LYL466" s="82"/>
      <c r="LYM466" s="82"/>
      <c r="LYN466" s="82"/>
      <c r="LYO466" s="82"/>
      <c r="LYP466" s="82"/>
      <c r="LYQ466" s="82"/>
      <c r="LYR466" s="82"/>
      <c r="LYS466" s="82"/>
      <c r="LYT466" s="82"/>
      <c r="LYU466" s="82"/>
      <c r="LYV466" s="82"/>
      <c r="LYW466" s="82"/>
      <c r="LYX466" s="82"/>
      <c r="LYY466" s="82"/>
      <c r="LYZ466" s="82"/>
      <c r="LZA466" s="82"/>
      <c r="LZB466" s="82"/>
      <c r="LZC466" s="82"/>
      <c r="LZD466" s="82"/>
      <c r="LZE466" s="82"/>
      <c r="LZF466" s="82"/>
      <c r="LZG466" s="82"/>
      <c r="LZH466" s="82"/>
      <c r="LZI466" s="82"/>
      <c r="LZJ466" s="82"/>
      <c r="LZK466" s="82"/>
      <c r="LZL466" s="82"/>
      <c r="LZM466" s="82"/>
      <c r="LZN466" s="82"/>
      <c r="LZO466" s="82"/>
      <c r="LZP466" s="82"/>
      <c r="LZQ466" s="82"/>
      <c r="LZR466" s="82"/>
      <c r="LZS466" s="82"/>
      <c r="LZT466" s="82"/>
      <c r="LZU466" s="82"/>
      <c r="LZV466" s="82"/>
      <c r="LZW466" s="82"/>
      <c r="LZX466" s="82"/>
      <c r="LZY466" s="82"/>
      <c r="LZZ466" s="82"/>
      <c r="MAA466" s="82"/>
      <c r="MAB466" s="82"/>
      <c r="MAC466" s="82"/>
      <c r="MAD466" s="82"/>
      <c r="MAE466" s="82"/>
      <c r="MAF466" s="82"/>
      <c r="MAG466" s="82"/>
      <c r="MAH466" s="82"/>
      <c r="MAI466" s="82"/>
      <c r="MAJ466" s="82"/>
      <c r="MAK466" s="82"/>
      <c r="MAL466" s="82"/>
      <c r="MAM466" s="82"/>
      <c r="MAN466" s="82"/>
      <c r="MAO466" s="82"/>
      <c r="MAP466" s="82"/>
      <c r="MAQ466" s="82"/>
      <c r="MAR466" s="82"/>
      <c r="MAS466" s="82"/>
      <c r="MAT466" s="82"/>
      <c r="MAU466" s="82"/>
      <c r="MAV466" s="82"/>
      <c r="MAW466" s="82"/>
      <c r="MAX466" s="82"/>
      <c r="MAY466" s="82"/>
      <c r="MAZ466" s="82"/>
      <c r="MBA466" s="82"/>
      <c r="MBB466" s="82"/>
      <c r="MBC466" s="82"/>
      <c r="MBD466" s="82"/>
      <c r="MBE466" s="82"/>
      <c r="MBF466" s="82"/>
      <c r="MBG466" s="82"/>
      <c r="MBH466" s="82"/>
      <c r="MBI466" s="82"/>
      <c r="MBJ466" s="82"/>
      <c r="MBK466" s="82"/>
      <c r="MBL466" s="82"/>
      <c r="MBM466" s="82"/>
      <c r="MBN466" s="82"/>
      <c r="MBO466" s="82"/>
      <c r="MBP466" s="82"/>
      <c r="MBQ466" s="82"/>
      <c r="MBR466" s="82"/>
      <c r="MBS466" s="82"/>
      <c r="MBT466" s="82"/>
      <c r="MBU466" s="82"/>
      <c r="MBV466" s="82"/>
      <c r="MBW466" s="82"/>
      <c r="MBX466" s="82"/>
      <c r="MBY466" s="82"/>
      <c r="MBZ466" s="82"/>
      <c r="MCA466" s="82"/>
      <c r="MCB466" s="82"/>
      <c r="MCC466" s="82"/>
      <c r="MCD466" s="82"/>
      <c r="MCE466" s="82"/>
      <c r="MCF466" s="82"/>
      <c r="MCG466" s="82"/>
      <c r="MCH466" s="82"/>
      <c r="MCI466" s="82"/>
      <c r="MCJ466" s="82"/>
      <c r="MCK466" s="82"/>
      <c r="MCL466" s="82"/>
      <c r="MCM466" s="82"/>
      <c r="MCN466" s="82"/>
      <c r="MCO466" s="82"/>
      <c r="MCP466" s="82"/>
      <c r="MCQ466" s="82"/>
      <c r="MCR466" s="82"/>
      <c r="MCS466" s="82"/>
      <c r="MCT466" s="82"/>
      <c r="MCU466" s="82"/>
      <c r="MCV466" s="82"/>
      <c r="MCW466" s="82"/>
      <c r="MCX466" s="82"/>
      <c r="MCY466" s="82"/>
      <c r="MCZ466" s="82"/>
      <c r="MDA466" s="82"/>
      <c r="MDB466" s="82"/>
      <c r="MDC466" s="82"/>
      <c r="MDD466" s="82"/>
      <c r="MDE466" s="82"/>
      <c r="MDF466" s="82"/>
      <c r="MDG466" s="82"/>
      <c r="MDH466" s="82"/>
      <c r="MDI466" s="82"/>
      <c r="MDJ466" s="82"/>
      <c r="MDK466" s="82"/>
      <c r="MDL466" s="82"/>
      <c r="MDM466" s="82"/>
      <c r="MDN466" s="82"/>
      <c r="MDO466" s="82"/>
      <c r="MDP466" s="82"/>
      <c r="MDQ466" s="82"/>
      <c r="MDR466" s="82"/>
      <c r="MDS466" s="82"/>
      <c r="MDT466" s="82"/>
      <c r="MDU466" s="82"/>
      <c r="MDV466" s="82"/>
      <c r="MDW466" s="82"/>
      <c r="MDX466" s="82"/>
      <c r="MDY466" s="82"/>
      <c r="MDZ466" s="82"/>
      <c r="MEA466" s="82"/>
      <c r="MEB466" s="82"/>
      <c r="MEC466" s="82"/>
      <c r="MED466" s="82"/>
      <c r="MEE466" s="82"/>
      <c r="MEF466" s="82"/>
      <c r="MEG466" s="82"/>
      <c r="MEH466" s="82"/>
      <c r="MEI466" s="82"/>
      <c r="MEJ466" s="82"/>
      <c r="MEK466" s="82"/>
      <c r="MEL466" s="82"/>
      <c r="MEM466" s="82"/>
      <c r="MEN466" s="82"/>
      <c r="MEO466" s="82"/>
      <c r="MEP466" s="82"/>
      <c r="MEQ466" s="82"/>
      <c r="MER466" s="82"/>
      <c r="MES466" s="82"/>
      <c r="MET466" s="82"/>
      <c r="MEU466" s="82"/>
      <c r="MEV466" s="82"/>
      <c r="MEW466" s="82"/>
      <c r="MEX466" s="82"/>
      <c r="MEY466" s="82"/>
      <c r="MEZ466" s="82"/>
      <c r="MFA466" s="82"/>
      <c r="MFB466" s="82"/>
      <c r="MFC466" s="82"/>
      <c r="MFD466" s="82"/>
      <c r="MFE466" s="82"/>
      <c r="MFF466" s="82"/>
      <c r="MFG466" s="82"/>
      <c r="MFH466" s="82"/>
      <c r="MFI466" s="82"/>
      <c r="MFJ466" s="82"/>
      <c r="MFK466" s="82"/>
      <c r="MFL466" s="82"/>
      <c r="MFM466" s="82"/>
      <c r="MFN466" s="82"/>
      <c r="MFO466" s="82"/>
      <c r="MFP466" s="82"/>
      <c r="MFQ466" s="82"/>
      <c r="MFR466" s="82"/>
      <c r="MFS466" s="82"/>
      <c r="MFT466" s="82"/>
      <c r="MFU466" s="82"/>
      <c r="MFV466" s="82"/>
      <c r="MFW466" s="82"/>
      <c r="MFX466" s="82"/>
      <c r="MFY466" s="82"/>
      <c r="MFZ466" s="82"/>
      <c r="MGA466" s="82"/>
      <c r="MGB466" s="82"/>
      <c r="MGC466" s="82"/>
      <c r="MGD466" s="82"/>
      <c r="MGE466" s="82"/>
      <c r="MGF466" s="82"/>
      <c r="MGG466" s="82"/>
      <c r="MGH466" s="82"/>
      <c r="MGI466" s="82"/>
      <c r="MGJ466" s="82"/>
      <c r="MGK466" s="82"/>
      <c r="MGL466" s="82"/>
      <c r="MGM466" s="82"/>
      <c r="MGN466" s="82"/>
      <c r="MGO466" s="82"/>
      <c r="MGP466" s="82"/>
      <c r="MGQ466" s="82"/>
      <c r="MGR466" s="82"/>
      <c r="MGS466" s="82"/>
      <c r="MGT466" s="82"/>
      <c r="MGU466" s="82"/>
      <c r="MGV466" s="82"/>
      <c r="MGW466" s="82"/>
      <c r="MGX466" s="82"/>
      <c r="MGY466" s="82"/>
      <c r="MGZ466" s="82"/>
      <c r="MHA466" s="82"/>
      <c r="MHB466" s="82"/>
      <c r="MHC466" s="82"/>
      <c r="MHD466" s="82"/>
      <c r="MHE466" s="82"/>
      <c r="MHF466" s="82"/>
      <c r="MHG466" s="82"/>
      <c r="MHH466" s="82"/>
      <c r="MHI466" s="82"/>
      <c r="MHJ466" s="82"/>
      <c r="MHK466" s="82"/>
      <c r="MHL466" s="82"/>
      <c r="MHM466" s="82"/>
      <c r="MHN466" s="82"/>
      <c r="MHO466" s="82"/>
      <c r="MHP466" s="82"/>
      <c r="MHQ466" s="82"/>
      <c r="MHR466" s="82"/>
      <c r="MHS466" s="82"/>
      <c r="MHT466" s="82"/>
      <c r="MHU466" s="82"/>
      <c r="MHV466" s="82"/>
      <c r="MHW466" s="82"/>
      <c r="MHX466" s="82"/>
      <c r="MHY466" s="82"/>
      <c r="MHZ466" s="82"/>
      <c r="MIA466" s="82"/>
      <c r="MIB466" s="82"/>
      <c r="MIC466" s="82"/>
      <c r="MID466" s="82"/>
      <c r="MIE466" s="82"/>
      <c r="MIF466" s="82"/>
      <c r="MIG466" s="82"/>
      <c r="MIH466" s="82"/>
      <c r="MII466" s="82"/>
      <c r="MIJ466" s="82"/>
      <c r="MIK466" s="82"/>
      <c r="MIL466" s="82"/>
      <c r="MIM466" s="82"/>
      <c r="MIN466" s="82"/>
      <c r="MIO466" s="82"/>
      <c r="MIP466" s="82"/>
      <c r="MIQ466" s="82"/>
      <c r="MIR466" s="82"/>
      <c r="MIS466" s="82"/>
      <c r="MIT466" s="82"/>
      <c r="MIU466" s="82"/>
      <c r="MIV466" s="82"/>
      <c r="MIW466" s="82"/>
      <c r="MIX466" s="82"/>
      <c r="MIY466" s="82"/>
      <c r="MIZ466" s="82"/>
      <c r="MJA466" s="82"/>
      <c r="MJB466" s="82"/>
      <c r="MJC466" s="82"/>
      <c r="MJD466" s="82"/>
      <c r="MJE466" s="82"/>
      <c r="MJF466" s="82"/>
      <c r="MJG466" s="82"/>
      <c r="MJH466" s="82"/>
      <c r="MJI466" s="82"/>
      <c r="MJJ466" s="82"/>
      <c r="MJK466" s="82"/>
      <c r="MJL466" s="82"/>
      <c r="MJM466" s="82"/>
      <c r="MJN466" s="82"/>
      <c r="MJO466" s="82"/>
      <c r="MJP466" s="82"/>
      <c r="MJQ466" s="82"/>
      <c r="MJR466" s="82"/>
      <c r="MJS466" s="82"/>
      <c r="MJT466" s="82"/>
      <c r="MJU466" s="82"/>
      <c r="MJV466" s="82"/>
      <c r="MJW466" s="82"/>
      <c r="MJX466" s="82"/>
      <c r="MJY466" s="82"/>
      <c r="MJZ466" s="82"/>
      <c r="MKA466" s="82"/>
      <c r="MKB466" s="82"/>
      <c r="MKC466" s="82"/>
      <c r="MKD466" s="82"/>
      <c r="MKE466" s="82"/>
      <c r="MKF466" s="82"/>
      <c r="MKG466" s="82"/>
      <c r="MKH466" s="82"/>
      <c r="MKI466" s="82"/>
      <c r="MKJ466" s="82"/>
      <c r="MKK466" s="82"/>
      <c r="MKL466" s="82"/>
      <c r="MKM466" s="82"/>
      <c r="MKN466" s="82"/>
      <c r="MKO466" s="82"/>
      <c r="MKP466" s="82"/>
      <c r="MKQ466" s="82"/>
      <c r="MKR466" s="82"/>
      <c r="MKS466" s="82"/>
      <c r="MKT466" s="82"/>
      <c r="MKU466" s="82"/>
      <c r="MKV466" s="82"/>
      <c r="MKW466" s="82"/>
      <c r="MKX466" s="82"/>
      <c r="MKY466" s="82"/>
      <c r="MKZ466" s="82"/>
      <c r="MLA466" s="82"/>
      <c r="MLB466" s="82"/>
      <c r="MLC466" s="82"/>
      <c r="MLD466" s="82"/>
      <c r="MLE466" s="82"/>
      <c r="MLF466" s="82"/>
      <c r="MLG466" s="82"/>
      <c r="MLH466" s="82"/>
      <c r="MLI466" s="82"/>
      <c r="MLJ466" s="82"/>
      <c r="MLK466" s="82"/>
      <c r="MLL466" s="82"/>
      <c r="MLM466" s="82"/>
      <c r="MLN466" s="82"/>
      <c r="MLO466" s="82"/>
      <c r="MLP466" s="82"/>
      <c r="MLQ466" s="82"/>
      <c r="MLR466" s="82"/>
      <c r="MLS466" s="82"/>
      <c r="MLT466" s="82"/>
      <c r="MLU466" s="82"/>
      <c r="MLV466" s="82"/>
      <c r="MLW466" s="82"/>
      <c r="MLX466" s="82"/>
      <c r="MLY466" s="82"/>
      <c r="MLZ466" s="82"/>
      <c r="MMA466" s="82"/>
      <c r="MMB466" s="82"/>
      <c r="MMC466" s="82"/>
      <c r="MMD466" s="82"/>
      <c r="MME466" s="82"/>
      <c r="MMF466" s="82"/>
      <c r="MMG466" s="82"/>
      <c r="MMH466" s="82"/>
      <c r="MMI466" s="82"/>
      <c r="MMJ466" s="82"/>
      <c r="MMK466" s="82"/>
      <c r="MML466" s="82"/>
      <c r="MMM466" s="82"/>
      <c r="MMN466" s="82"/>
      <c r="MMO466" s="82"/>
      <c r="MMP466" s="82"/>
      <c r="MMQ466" s="82"/>
      <c r="MMR466" s="82"/>
      <c r="MMS466" s="82"/>
      <c r="MMT466" s="82"/>
      <c r="MMU466" s="82"/>
      <c r="MMV466" s="82"/>
      <c r="MMW466" s="82"/>
      <c r="MMX466" s="82"/>
      <c r="MMY466" s="82"/>
      <c r="MMZ466" s="82"/>
      <c r="MNA466" s="82"/>
      <c r="MNB466" s="82"/>
      <c r="MNC466" s="82"/>
      <c r="MND466" s="82"/>
      <c r="MNE466" s="82"/>
      <c r="MNF466" s="82"/>
      <c r="MNG466" s="82"/>
      <c r="MNH466" s="82"/>
      <c r="MNI466" s="82"/>
      <c r="MNJ466" s="82"/>
      <c r="MNK466" s="82"/>
      <c r="MNL466" s="82"/>
      <c r="MNM466" s="82"/>
      <c r="MNN466" s="82"/>
      <c r="MNO466" s="82"/>
      <c r="MNP466" s="82"/>
      <c r="MNQ466" s="82"/>
      <c r="MNR466" s="82"/>
      <c r="MNS466" s="82"/>
      <c r="MNT466" s="82"/>
      <c r="MNU466" s="82"/>
      <c r="MNV466" s="82"/>
      <c r="MNW466" s="82"/>
      <c r="MNX466" s="82"/>
      <c r="MNY466" s="82"/>
      <c r="MNZ466" s="82"/>
      <c r="MOA466" s="82"/>
      <c r="MOB466" s="82"/>
      <c r="MOC466" s="82"/>
      <c r="MOD466" s="82"/>
      <c r="MOE466" s="82"/>
      <c r="MOF466" s="82"/>
      <c r="MOG466" s="82"/>
      <c r="MOH466" s="82"/>
      <c r="MOI466" s="82"/>
      <c r="MOJ466" s="82"/>
      <c r="MOK466" s="82"/>
      <c r="MOL466" s="82"/>
      <c r="MOM466" s="82"/>
      <c r="MON466" s="82"/>
      <c r="MOO466" s="82"/>
      <c r="MOP466" s="82"/>
      <c r="MOQ466" s="82"/>
      <c r="MOR466" s="82"/>
      <c r="MOS466" s="82"/>
      <c r="MOT466" s="82"/>
      <c r="MOU466" s="82"/>
      <c r="MOV466" s="82"/>
      <c r="MOW466" s="82"/>
      <c r="MOX466" s="82"/>
      <c r="MOY466" s="82"/>
      <c r="MOZ466" s="82"/>
      <c r="MPA466" s="82"/>
      <c r="MPB466" s="82"/>
      <c r="MPC466" s="82"/>
      <c r="MPD466" s="82"/>
      <c r="MPE466" s="82"/>
      <c r="MPF466" s="82"/>
      <c r="MPG466" s="82"/>
      <c r="MPH466" s="82"/>
      <c r="MPI466" s="82"/>
      <c r="MPJ466" s="82"/>
      <c r="MPK466" s="82"/>
      <c r="MPL466" s="82"/>
      <c r="MPM466" s="82"/>
      <c r="MPN466" s="82"/>
      <c r="MPO466" s="82"/>
      <c r="MPP466" s="82"/>
      <c r="MPQ466" s="82"/>
      <c r="MPR466" s="82"/>
      <c r="MPS466" s="82"/>
      <c r="MPT466" s="82"/>
      <c r="MPU466" s="82"/>
      <c r="MPV466" s="82"/>
      <c r="MPW466" s="82"/>
      <c r="MPX466" s="82"/>
      <c r="MPY466" s="82"/>
      <c r="MPZ466" s="82"/>
      <c r="MQA466" s="82"/>
      <c r="MQB466" s="82"/>
      <c r="MQC466" s="82"/>
      <c r="MQD466" s="82"/>
      <c r="MQE466" s="82"/>
      <c r="MQF466" s="82"/>
      <c r="MQG466" s="82"/>
      <c r="MQH466" s="82"/>
      <c r="MQI466" s="82"/>
      <c r="MQJ466" s="82"/>
      <c r="MQK466" s="82"/>
      <c r="MQL466" s="82"/>
      <c r="MQM466" s="82"/>
      <c r="MQN466" s="82"/>
      <c r="MQO466" s="82"/>
      <c r="MQP466" s="82"/>
      <c r="MQQ466" s="82"/>
      <c r="MQR466" s="82"/>
      <c r="MQS466" s="82"/>
      <c r="MQT466" s="82"/>
      <c r="MQU466" s="82"/>
      <c r="MQV466" s="82"/>
      <c r="MQW466" s="82"/>
      <c r="MQX466" s="82"/>
      <c r="MQY466" s="82"/>
      <c r="MQZ466" s="82"/>
      <c r="MRA466" s="82"/>
      <c r="MRB466" s="82"/>
      <c r="MRC466" s="82"/>
      <c r="MRD466" s="82"/>
      <c r="MRE466" s="82"/>
      <c r="MRF466" s="82"/>
      <c r="MRG466" s="82"/>
      <c r="MRH466" s="82"/>
      <c r="MRI466" s="82"/>
      <c r="MRJ466" s="82"/>
      <c r="MRK466" s="82"/>
      <c r="MRL466" s="82"/>
      <c r="MRM466" s="82"/>
      <c r="MRN466" s="82"/>
      <c r="MRO466" s="82"/>
      <c r="MRP466" s="82"/>
      <c r="MRQ466" s="82"/>
      <c r="MRR466" s="82"/>
      <c r="MRS466" s="82"/>
      <c r="MRT466" s="82"/>
      <c r="MRU466" s="82"/>
      <c r="MRV466" s="82"/>
      <c r="MRW466" s="82"/>
      <c r="MRX466" s="82"/>
      <c r="MRY466" s="82"/>
      <c r="MRZ466" s="82"/>
      <c r="MSA466" s="82"/>
      <c r="MSB466" s="82"/>
      <c r="MSC466" s="82"/>
      <c r="MSD466" s="82"/>
      <c r="MSE466" s="82"/>
      <c r="MSF466" s="82"/>
      <c r="MSG466" s="82"/>
      <c r="MSH466" s="82"/>
      <c r="MSI466" s="82"/>
      <c r="MSJ466" s="82"/>
      <c r="MSK466" s="82"/>
      <c r="MSL466" s="82"/>
      <c r="MSM466" s="82"/>
      <c r="MSN466" s="82"/>
      <c r="MSO466" s="82"/>
      <c r="MSP466" s="82"/>
      <c r="MSQ466" s="82"/>
      <c r="MSR466" s="82"/>
      <c r="MSS466" s="82"/>
      <c r="MST466" s="82"/>
      <c r="MSU466" s="82"/>
      <c r="MSV466" s="82"/>
      <c r="MSW466" s="82"/>
      <c r="MSX466" s="82"/>
      <c r="MSY466" s="82"/>
      <c r="MSZ466" s="82"/>
      <c r="MTA466" s="82"/>
      <c r="MTB466" s="82"/>
      <c r="MTC466" s="82"/>
      <c r="MTD466" s="82"/>
      <c r="MTE466" s="82"/>
      <c r="MTF466" s="82"/>
      <c r="MTG466" s="82"/>
      <c r="MTH466" s="82"/>
      <c r="MTI466" s="82"/>
      <c r="MTJ466" s="82"/>
      <c r="MTK466" s="82"/>
      <c r="MTL466" s="82"/>
      <c r="MTM466" s="82"/>
      <c r="MTN466" s="82"/>
      <c r="MTO466" s="82"/>
      <c r="MTP466" s="82"/>
      <c r="MTQ466" s="82"/>
      <c r="MTR466" s="82"/>
      <c r="MTS466" s="82"/>
      <c r="MTT466" s="82"/>
      <c r="MTU466" s="82"/>
      <c r="MTV466" s="82"/>
      <c r="MTW466" s="82"/>
      <c r="MTX466" s="82"/>
      <c r="MTY466" s="82"/>
      <c r="MTZ466" s="82"/>
      <c r="MUA466" s="82"/>
      <c r="MUB466" s="82"/>
      <c r="MUC466" s="82"/>
      <c r="MUD466" s="82"/>
      <c r="MUE466" s="82"/>
      <c r="MUF466" s="82"/>
      <c r="MUG466" s="82"/>
      <c r="MUH466" s="82"/>
      <c r="MUI466" s="82"/>
      <c r="MUJ466" s="82"/>
      <c r="MUK466" s="82"/>
      <c r="MUL466" s="82"/>
      <c r="MUM466" s="82"/>
      <c r="MUN466" s="82"/>
      <c r="MUO466" s="82"/>
      <c r="MUP466" s="82"/>
      <c r="MUQ466" s="82"/>
      <c r="MUR466" s="82"/>
      <c r="MUS466" s="82"/>
      <c r="MUT466" s="82"/>
      <c r="MUU466" s="82"/>
      <c r="MUV466" s="82"/>
      <c r="MUW466" s="82"/>
      <c r="MUX466" s="82"/>
      <c r="MUY466" s="82"/>
      <c r="MUZ466" s="82"/>
      <c r="MVA466" s="82"/>
      <c r="MVB466" s="82"/>
      <c r="MVC466" s="82"/>
      <c r="MVD466" s="82"/>
      <c r="MVE466" s="82"/>
      <c r="MVF466" s="82"/>
      <c r="MVG466" s="82"/>
      <c r="MVH466" s="82"/>
      <c r="MVI466" s="82"/>
      <c r="MVJ466" s="82"/>
      <c r="MVK466" s="82"/>
      <c r="MVL466" s="82"/>
      <c r="MVM466" s="82"/>
      <c r="MVN466" s="82"/>
      <c r="MVO466" s="82"/>
      <c r="MVP466" s="82"/>
      <c r="MVQ466" s="82"/>
      <c r="MVR466" s="82"/>
      <c r="MVS466" s="82"/>
      <c r="MVT466" s="82"/>
      <c r="MVU466" s="82"/>
      <c r="MVV466" s="82"/>
      <c r="MVW466" s="82"/>
      <c r="MVX466" s="82"/>
      <c r="MVY466" s="82"/>
      <c r="MVZ466" s="82"/>
      <c r="MWA466" s="82"/>
      <c r="MWB466" s="82"/>
      <c r="MWC466" s="82"/>
      <c r="MWD466" s="82"/>
      <c r="MWE466" s="82"/>
      <c r="MWF466" s="82"/>
      <c r="MWG466" s="82"/>
      <c r="MWH466" s="82"/>
      <c r="MWI466" s="82"/>
      <c r="MWJ466" s="82"/>
      <c r="MWK466" s="82"/>
      <c r="MWL466" s="82"/>
      <c r="MWM466" s="82"/>
      <c r="MWN466" s="82"/>
      <c r="MWO466" s="82"/>
      <c r="MWP466" s="82"/>
      <c r="MWQ466" s="82"/>
      <c r="MWR466" s="82"/>
      <c r="MWS466" s="82"/>
      <c r="MWT466" s="82"/>
      <c r="MWU466" s="82"/>
      <c r="MWV466" s="82"/>
      <c r="MWW466" s="82"/>
      <c r="MWX466" s="82"/>
      <c r="MWY466" s="82"/>
      <c r="MWZ466" s="82"/>
      <c r="MXA466" s="82"/>
      <c r="MXB466" s="82"/>
      <c r="MXC466" s="82"/>
      <c r="MXD466" s="82"/>
      <c r="MXE466" s="82"/>
      <c r="MXF466" s="82"/>
      <c r="MXG466" s="82"/>
      <c r="MXH466" s="82"/>
      <c r="MXI466" s="82"/>
      <c r="MXJ466" s="82"/>
      <c r="MXK466" s="82"/>
      <c r="MXL466" s="82"/>
      <c r="MXM466" s="82"/>
      <c r="MXN466" s="82"/>
      <c r="MXO466" s="82"/>
      <c r="MXP466" s="82"/>
      <c r="MXQ466" s="82"/>
      <c r="MXR466" s="82"/>
      <c r="MXS466" s="82"/>
      <c r="MXT466" s="82"/>
      <c r="MXU466" s="82"/>
      <c r="MXV466" s="82"/>
      <c r="MXW466" s="82"/>
      <c r="MXX466" s="82"/>
      <c r="MXY466" s="82"/>
      <c r="MXZ466" s="82"/>
      <c r="MYA466" s="82"/>
      <c r="MYB466" s="82"/>
      <c r="MYC466" s="82"/>
      <c r="MYD466" s="82"/>
      <c r="MYE466" s="82"/>
      <c r="MYF466" s="82"/>
      <c r="MYG466" s="82"/>
      <c r="MYH466" s="82"/>
      <c r="MYI466" s="82"/>
      <c r="MYJ466" s="82"/>
      <c r="MYK466" s="82"/>
      <c r="MYL466" s="82"/>
      <c r="MYM466" s="82"/>
      <c r="MYN466" s="82"/>
      <c r="MYO466" s="82"/>
      <c r="MYP466" s="82"/>
      <c r="MYQ466" s="82"/>
      <c r="MYR466" s="82"/>
      <c r="MYS466" s="82"/>
      <c r="MYT466" s="82"/>
      <c r="MYU466" s="82"/>
      <c r="MYV466" s="82"/>
      <c r="MYW466" s="82"/>
      <c r="MYX466" s="82"/>
      <c r="MYY466" s="82"/>
      <c r="MYZ466" s="82"/>
      <c r="MZA466" s="82"/>
      <c r="MZB466" s="82"/>
      <c r="MZC466" s="82"/>
      <c r="MZD466" s="82"/>
      <c r="MZE466" s="82"/>
      <c r="MZF466" s="82"/>
      <c r="MZG466" s="82"/>
      <c r="MZH466" s="82"/>
      <c r="MZI466" s="82"/>
      <c r="MZJ466" s="82"/>
      <c r="MZK466" s="82"/>
      <c r="MZL466" s="82"/>
      <c r="MZM466" s="82"/>
      <c r="MZN466" s="82"/>
      <c r="MZO466" s="82"/>
      <c r="MZP466" s="82"/>
      <c r="MZQ466" s="82"/>
      <c r="MZR466" s="82"/>
      <c r="MZS466" s="82"/>
      <c r="MZT466" s="82"/>
      <c r="MZU466" s="82"/>
      <c r="MZV466" s="82"/>
      <c r="MZW466" s="82"/>
      <c r="MZX466" s="82"/>
      <c r="MZY466" s="82"/>
      <c r="MZZ466" s="82"/>
      <c r="NAA466" s="82"/>
      <c r="NAB466" s="82"/>
      <c r="NAC466" s="82"/>
      <c r="NAD466" s="82"/>
      <c r="NAE466" s="82"/>
      <c r="NAF466" s="82"/>
      <c r="NAG466" s="82"/>
      <c r="NAH466" s="82"/>
      <c r="NAI466" s="82"/>
      <c r="NAJ466" s="82"/>
      <c r="NAK466" s="82"/>
      <c r="NAL466" s="82"/>
      <c r="NAM466" s="82"/>
      <c r="NAN466" s="82"/>
      <c r="NAO466" s="82"/>
      <c r="NAP466" s="82"/>
      <c r="NAQ466" s="82"/>
      <c r="NAR466" s="82"/>
      <c r="NAS466" s="82"/>
      <c r="NAT466" s="82"/>
      <c r="NAU466" s="82"/>
      <c r="NAV466" s="82"/>
      <c r="NAW466" s="82"/>
      <c r="NAX466" s="82"/>
      <c r="NAY466" s="82"/>
      <c r="NAZ466" s="82"/>
      <c r="NBA466" s="82"/>
      <c r="NBB466" s="82"/>
      <c r="NBC466" s="82"/>
      <c r="NBD466" s="82"/>
      <c r="NBE466" s="82"/>
      <c r="NBF466" s="82"/>
      <c r="NBG466" s="82"/>
      <c r="NBH466" s="82"/>
      <c r="NBI466" s="82"/>
      <c r="NBJ466" s="82"/>
      <c r="NBK466" s="82"/>
      <c r="NBL466" s="82"/>
      <c r="NBM466" s="82"/>
      <c r="NBN466" s="82"/>
      <c r="NBO466" s="82"/>
      <c r="NBP466" s="82"/>
      <c r="NBQ466" s="82"/>
      <c r="NBR466" s="82"/>
      <c r="NBS466" s="82"/>
      <c r="NBT466" s="82"/>
      <c r="NBU466" s="82"/>
      <c r="NBV466" s="82"/>
      <c r="NBW466" s="82"/>
      <c r="NBX466" s="82"/>
      <c r="NBY466" s="82"/>
      <c r="NBZ466" s="82"/>
      <c r="NCA466" s="82"/>
      <c r="NCB466" s="82"/>
      <c r="NCC466" s="82"/>
      <c r="NCD466" s="82"/>
      <c r="NCE466" s="82"/>
      <c r="NCF466" s="82"/>
      <c r="NCG466" s="82"/>
      <c r="NCH466" s="82"/>
      <c r="NCI466" s="82"/>
      <c r="NCJ466" s="82"/>
      <c r="NCK466" s="82"/>
      <c r="NCL466" s="82"/>
      <c r="NCM466" s="82"/>
      <c r="NCN466" s="82"/>
      <c r="NCO466" s="82"/>
      <c r="NCP466" s="82"/>
      <c r="NCQ466" s="82"/>
      <c r="NCR466" s="82"/>
      <c r="NCS466" s="82"/>
      <c r="NCT466" s="82"/>
      <c r="NCU466" s="82"/>
      <c r="NCV466" s="82"/>
      <c r="NCW466" s="82"/>
      <c r="NCX466" s="82"/>
      <c r="NCY466" s="82"/>
      <c r="NCZ466" s="82"/>
      <c r="NDA466" s="82"/>
      <c r="NDB466" s="82"/>
      <c r="NDC466" s="82"/>
      <c r="NDD466" s="82"/>
      <c r="NDE466" s="82"/>
      <c r="NDF466" s="82"/>
      <c r="NDG466" s="82"/>
      <c r="NDH466" s="82"/>
      <c r="NDI466" s="82"/>
      <c r="NDJ466" s="82"/>
      <c r="NDK466" s="82"/>
      <c r="NDL466" s="82"/>
      <c r="NDM466" s="82"/>
      <c r="NDN466" s="82"/>
      <c r="NDO466" s="82"/>
      <c r="NDP466" s="82"/>
      <c r="NDQ466" s="82"/>
      <c r="NDR466" s="82"/>
      <c r="NDS466" s="82"/>
      <c r="NDT466" s="82"/>
      <c r="NDU466" s="82"/>
      <c r="NDV466" s="82"/>
      <c r="NDW466" s="82"/>
      <c r="NDX466" s="82"/>
      <c r="NDY466" s="82"/>
      <c r="NDZ466" s="82"/>
      <c r="NEA466" s="82"/>
      <c r="NEB466" s="82"/>
      <c r="NEC466" s="82"/>
      <c r="NED466" s="82"/>
      <c r="NEE466" s="82"/>
      <c r="NEF466" s="82"/>
      <c r="NEG466" s="82"/>
      <c r="NEH466" s="82"/>
      <c r="NEI466" s="82"/>
      <c r="NEJ466" s="82"/>
      <c r="NEK466" s="82"/>
      <c r="NEL466" s="82"/>
      <c r="NEM466" s="82"/>
      <c r="NEN466" s="82"/>
      <c r="NEO466" s="82"/>
      <c r="NEP466" s="82"/>
      <c r="NEQ466" s="82"/>
      <c r="NER466" s="82"/>
      <c r="NES466" s="82"/>
      <c r="NET466" s="82"/>
      <c r="NEU466" s="82"/>
      <c r="NEV466" s="82"/>
      <c r="NEW466" s="82"/>
      <c r="NEX466" s="82"/>
      <c r="NEY466" s="82"/>
      <c r="NEZ466" s="82"/>
      <c r="NFA466" s="82"/>
      <c r="NFB466" s="82"/>
      <c r="NFC466" s="82"/>
      <c r="NFD466" s="82"/>
      <c r="NFE466" s="82"/>
      <c r="NFF466" s="82"/>
      <c r="NFG466" s="82"/>
      <c r="NFH466" s="82"/>
      <c r="NFI466" s="82"/>
      <c r="NFJ466" s="82"/>
      <c r="NFK466" s="82"/>
      <c r="NFL466" s="82"/>
      <c r="NFM466" s="82"/>
      <c r="NFN466" s="82"/>
      <c r="NFO466" s="82"/>
      <c r="NFP466" s="82"/>
      <c r="NFQ466" s="82"/>
      <c r="NFR466" s="82"/>
      <c r="NFS466" s="82"/>
      <c r="NFT466" s="82"/>
      <c r="NFU466" s="82"/>
      <c r="NFV466" s="82"/>
      <c r="NFW466" s="82"/>
      <c r="NFX466" s="82"/>
      <c r="NFY466" s="82"/>
      <c r="NFZ466" s="82"/>
      <c r="NGA466" s="82"/>
      <c r="NGB466" s="82"/>
      <c r="NGC466" s="82"/>
      <c r="NGD466" s="82"/>
      <c r="NGE466" s="82"/>
      <c r="NGF466" s="82"/>
      <c r="NGG466" s="82"/>
      <c r="NGH466" s="82"/>
      <c r="NGI466" s="82"/>
      <c r="NGJ466" s="82"/>
      <c r="NGK466" s="82"/>
      <c r="NGL466" s="82"/>
      <c r="NGM466" s="82"/>
      <c r="NGN466" s="82"/>
      <c r="NGO466" s="82"/>
      <c r="NGP466" s="82"/>
      <c r="NGQ466" s="82"/>
      <c r="NGR466" s="82"/>
      <c r="NGS466" s="82"/>
      <c r="NGT466" s="82"/>
      <c r="NGU466" s="82"/>
      <c r="NGV466" s="82"/>
      <c r="NGW466" s="82"/>
      <c r="NGX466" s="82"/>
      <c r="NGY466" s="82"/>
      <c r="NGZ466" s="82"/>
      <c r="NHA466" s="82"/>
      <c r="NHB466" s="82"/>
      <c r="NHC466" s="82"/>
      <c r="NHD466" s="82"/>
      <c r="NHE466" s="82"/>
      <c r="NHF466" s="82"/>
      <c r="NHG466" s="82"/>
      <c r="NHH466" s="82"/>
      <c r="NHI466" s="82"/>
      <c r="NHJ466" s="82"/>
      <c r="NHK466" s="82"/>
      <c r="NHL466" s="82"/>
      <c r="NHM466" s="82"/>
      <c r="NHN466" s="82"/>
      <c r="NHO466" s="82"/>
      <c r="NHP466" s="82"/>
      <c r="NHQ466" s="82"/>
      <c r="NHR466" s="82"/>
      <c r="NHS466" s="82"/>
      <c r="NHT466" s="82"/>
      <c r="NHU466" s="82"/>
      <c r="NHV466" s="82"/>
      <c r="NHW466" s="82"/>
      <c r="NHX466" s="82"/>
      <c r="NHY466" s="82"/>
      <c r="NHZ466" s="82"/>
      <c r="NIA466" s="82"/>
      <c r="NIB466" s="82"/>
      <c r="NIC466" s="82"/>
      <c r="NID466" s="82"/>
      <c r="NIE466" s="82"/>
      <c r="NIF466" s="82"/>
      <c r="NIG466" s="82"/>
      <c r="NIH466" s="82"/>
      <c r="NII466" s="82"/>
      <c r="NIJ466" s="82"/>
      <c r="NIK466" s="82"/>
      <c r="NIL466" s="82"/>
      <c r="NIM466" s="82"/>
      <c r="NIN466" s="82"/>
      <c r="NIO466" s="82"/>
      <c r="NIP466" s="82"/>
      <c r="NIQ466" s="82"/>
      <c r="NIR466" s="82"/>
      <c r="NIS466" s="82"/>
      <c r="NIT466" s="82"/>
      <c r="NIU466" s="82"/>
      <c r="NIV466" s="82"/>
      <c r="NIW466" s="82"/>
      <c r="NIX466" s="82"/>
      <c r="NIY466" s="82"/>
      <c r="NIZ466" s="82"/>
      <c r="NJA466" s="82"/>
      <c r="NJB466" s="82"/>
      <c r="NJC466" s="82"/>
      <c r="NJD466" s="82"/>
      <c r="NJE466" s="82"/>
      <c r="NJF466" s="82"/>
      <c r="NJG466" s="82"/>
      <c r="NJH466" s="82"/>
      <c r="NJI466" s="82"/>
      <c r="NJJ466" s="82"/>
      <c r="NJK466" s="82"/>
      <c r="NJL466" s="82"/>
      <c r="NJM466" s="82"/>
      <c r="NJN466" s="82"/>
      <c r="NJO466" s="82"/>
      <c r="NJP466" s="82"/>
      <c r="NJQ466" s="82"/>
      <c r="NJR466" s="82"/>
      <c r="NJS466" s="82"/>
      <c r="NJT466" s="82"/>
      <c r="NJU466" s="82"/>
      <c r="NJV466" s="82"/>
      <c r="NJW466" s="82"/>
      <c r="NJX466" s="82"/>
      <c r="NJY466" s="82"/>
      <c r="NJZ466" s="82"/>
      <c r="NKA466" s="82"/>
      <c r="NKB466" s="82"/>
      <c r="NKC466" s="82"/>
      <c r="NKD466" s="82"/>
      <c r="NKE466" s="82"/>
      <c r="NKF466" s="82"/>
      <c r="NKG466" s="82"/>
      <c r="NKH466" s="82"/>
      <c r="NKI466" s="82"/>
      <c r="NKJ466" s="82"/>
      <c r="NKK466" s="82"/>
      <c r="NKL466" s="82"/>
      <c r="NKM466" s="82"/>
      <c r="NKN466" s="82"/>
      <c r="NKO466" s="82"/>
      <c r="NKP466" s="82"/>
      <c r="NKQ466" s="82"/>
      <c r="NKR466" s="82"/>
      <c r="NKS466" s="82"/>
      <c r="NKT466" s="82"/>
      <c r="NKU466" s="82"/>
      <c r="NKV466" s="82"/>
      <c r="NKW466" s="82"/>
      <c r="NKX466" s="82"/>
      <c r="NKY466" s="82"/>
      <c r="NKZ466" s="82"/>
      <c r="NLA466" s="82"/>
      <c r="NLB466" s="82"/>
      <c r="NLC466" s="82"/>
      <c r="NLD466" s="82"/>
      <c r="NLE466" s="82"/>
      <c r="NLF466" s="82"/>
      <c r="NLG466" s="82"/>
      <c r="NLH466" s="82"/>
      <c r="NLI466" s="82"/>
      <c r="NLJ466" s="82"/>
      <c r="NLK466" s="82"/>
      <c r="NLL466" s="82"/>
      <c r="NLM466" s="82"/>
      <c r="NLN466" s="82"/>
      <c r="NLO466" s="82"/>
      <c r="NLP466" s="82"/>
      <c r="NLQ466" s="82"/>
      <c r="NLR466" s="82"/>
      <c r="NLS466" s="82"/>
      <c r="NLT466" s="82"/>
      <c r="NLU466" s="82"/>
      <c r="NLV466" s="82"/>
      <c r="NLW466" s="82"/>
      <c r="NLX466" s="82"/>
      <c r="NLY466" s="82"/>
      <c r="NLZ466" s="82"/>
      <c r="NMA466" s="82"/>
      <c r="NMB466" s="82"/>
      <c r="NMC466" s="82"/>
      <c r="NMD466" s="82"/>
      <c r="NME466" s="82"/>
      <c r="NMF466" s="82"/>
      <c r="NMG466" s="82"/>
      <c r="NMH466" s="82"/>
      <c r="NMI466" s="82"/>
      <c r="NMJ466" s="82"/>
      <c r="NMK466" s="82"/>
      <c r="NML466" s="82"/>
      <c r="NMM466" s="82"/>
      <c r="NMN466" s="82"/>
      <c r="NMO466" s="82"/>
      <c r="NMP466" s="82"/>
      <c r="NMQ466" s="82"/>
      <c r="NMR466" s="82"/>
      <c r="NMS466" s="82"/>
      <c r="NMT466" s="82"/>
      <c r="NMU466" s="82"/>
      <c r="NMV466" s="82"/>
      <c r="NMW466" s="82"/>
      <c r="NMX466" s="82"/>
      <c r="NMY466" s="82"/>
      <c r="NMZ466" s="82"/>
      <c r="NNA466" s="82"/>
      <c r="NNB466" s="82"/>
      <c r="NNC466" s="82"/>
      <c r="NND466" s="82"/>
      <c r="NNE466" s="82"/>
      <c r="NNF466" s="82"/>
      <c r="NNG466" s="82"/>
      <c r="NNH466" s="82"/>
      <c r="NNI466" s="82"/>
      <c r="NNJ466" s="82"/>
      <c r="NNK466" s="82"/>
      <c r="NNL466" s="82"/>
      <c r="NNM466" s="82"/>
      <c r="NNN466" s="82"/>
      <c r="NNO466" s="82"/>
      <c r="NNP466" s="82"/>
      <c r="NNQ466" s="82"/>
      <c r="NNR466" s="82"/>
      <c r="NNS466" s="82"/>
      <c r="NNT466" s="82"/>
      <c r="NNU466" s="82"/>
      <c r="NNV466" s="82"/>
      <c r="NNW466" s="82"/>
      <c r="NNX466" s="82"/>
      <c r="NNY466" s="82"/>
      <c r="NNZ466" s="82"/>
      <c r="NOA466" s="82"/>
      <c r="NOB466" s="82"/>
      <c r="NOC466" s="82"/>
      <c r="NOD466" s="82"/>
      <c r="NOE466" s="82"/>
      <c r="NOF466" s="82"/>
      <c r="NOG466" s="82"/>
      <c r="NOH466" s="82"/>
      <c r="NOI466" s="82"/>
      <c r="NOJ466" s="82"/>
      <c r="NOK466" s="82"/>
      <c r="NOL466" s="82"/>
      <c r="NOM466" s="82"/>
      <c r="NON466" s="82"/>
      <c r="NOO466" s="82"/>
      <c r="NOP466" s="82"/>
      <c r="NOQ466" s="82"/>
      <c r="NOR466" s="82"/>
      <c r="NOS466" s="82"/>
      <c r="NOT466" s="82"/>
      <c r="NOU466" s="82"/>
      <c r="NOV466" s="82"/>
      <c r="NOW466" s="82"/>
      <c r="NOX466" s="82"/>
      <c r="NOY466" s="82"/>
      <c r="NOZ466" s="82"/>
      <c r="NPA466" s="82"/>
      <c r="NPB466" s="82"/>
      <c r="NPC466" s="82"/>
      <c r="NPD466" s="82"/>
      <c r="NPE466" s="82"/>
      <c r="NPF466" s="82"/>
      <c r="NPG466" s="82"/>
      <c r="NPH466" s="82"/>
      <c r="NPI466" s="82"/>
      <c r="NPJ466" s="82"/>
      <c r="NPK466" s="82"/>
      <c r="NPL466" s="82"/>
      <c r="NPM466" s="82"/>
      <c r="NPN466" s="82"/>
      <c r="NPO466" s="82"/>
      <c r="NPP466" s="82"/>
      <c r="NPQ466" s="82"/>
      <c r="NPR466" s="82"/>
      <c r="NPS466" s="82"/>
      <c r="NPT466" s="82"/>
      <c r="NPU466" s="82"/>
      <c r="NPV466" s="82"/>
      <c r="NPW466" s="82"/>
      <c r="NPX466" s="82"/>
      <c r="NPY466" s="82"/>
      <c r="NPZ466" s="82"/>
      <c r="NQA466" s="82"/>
      <c r="NQB466" s="82"/>
      <c r="NQC466" s="82"/>
      <c r="NQD466" s="82"/>
      <c r="NQE466" s="82"/>
      <c r="NQF466" s="82"/>
      <c r="NQG466" s="82"/>
      <c r="NQH466" s="82"/>
      <c r="NQI466" s="82"/>
      <c r="NQJ466" s="82"/>
      <c r="NQK466" s="82"/>
      <c r="NQL466" s="82"/>
      <c r="NQM466" s="82"/>
      <c r="NQN466" s="82"/>
      <c r="NQO466" s="82"/>
      <c r="NQP466" s="82"/>
      <c r="NQQ466" s="82"/>
      <c r="NQR466" s="82"/>
      <c r="NQS466" s="82"/>
      <c r="NQT466" s="82"/>
      <c r="NQU466" s="82"/>
      <c r="NQV466" s="82"/>
      <c r="NQW466" s="82"/>
      <c r="NQX466" s="82"/>
      <c r="NQY466" s="82"/>
      <c r="NQZ466" s="82"/>
      <c r="NRA466" s="82"/>
      <c r="NRB466" s="82"/>
      <c r="NRC466" s="82"/>
      <c r="NRD466" s="82"/>
      <c r="NRE466" s="82"/>
      <c r="NRF466" s="82"/>
      <c r="NRG466" s="82"/>
      <c r="NRH466" s="82"/>
      <c r="NRI466" s="82"/>
      <c r="NRJ466" s="82"/>
      <c r="NRK466" s="82"/>
      <c r="NRL466" s="82"/>
      <c r="NRM466" s="82"/>
      <c r="NRN466" s="82"/>
      <c r="NRO466" s="82"/>
      <c r="NRP466" s="82"/>
      <c r="NRQ466" s="82"/>
      <c r="NRR466" s="82"/>
      <c r="NRS466" s="82"/>
      <c r="NRT466" s="82"/>
      <c r="NRU466" s="82"/>
      <c r="NRV466" s="82"/>
      <c r="NRW466" s="82"/>
      <c r="NRX466" s="82"/>
      <c r="NRY466" s="82"/>
      <c r="NRZ466" s="82"/>
      <c r="NSA466" s="82"/>
      <c r="NSB466" s="82"/>
      <c r="NSC466" s="82"/>
      <c r="NSD466" s="82"/>
      <c r="NSE466" s="82"/>
      <c r="NSF466" s="82"/>
      <c r="NSG466" s="82"/>
      <c r="NSH466" s="82"/>
      <c r="NSI466" s="82"/>
      <c r="NSJ466" s="82"/>
      <c r="NSK466" s="82"/>
      <c r="NSL466" s="82"/>
      <c r="NSM466" s="82"/>
      <c r="NSN466" s="82"/>
      <c r="NSO466" s="82"/>
      <c r="NSP466" s="82"/>
      <c r="NSQ466" s="82"/>
      <c r="NSR466" s="82"/>
      <c r="NSS466" s="82"/>
      <c r="NST466" s="82"/>
      <c r="NSU466" s="82"/>
      <c r="NSV466" s="82"/>
      <c r="NSW466" s="82"/>
      <c r="NSX466" s="82"/>
      <c r="NSY466" s="82"/>
      <c r="NSZ466" s="82"/>
      <c r="NTA466" s="82"/>
      <c r="NTB466" s="82"/>
      <c r="NTC466" s="82"/>
      <c r="NTD466" s="82"/>
      <c r="NTE466" s="82"/>
      <c r="NTF466" s="82"/>
      <c r="NTG466" s="82"/>
      <c r="NTH466" s="82"/>
      <c r="NTI466" s="82"/>
      <c r="NTJ466" s="82"/>
      <c r="NTK466" s="82"/>
      <c r="NTL466" s="82"/>
      <c r="NTM466" s="82"/>
      <c r="NTN466" s="82"/>
      <c r="NTO466" s="82"/>
      <c r="NTP466" s="82"/>
      <c r="NTQ466" s="82"/>
      <c r="NTR466" s="82"/>
      <c r="NTS466" s="82"/>
      <c r="NTT466" s="82"/>
      <c r="NTU466" s="82"/>
      <c r="NTV466" s="82"/>
      <c r="NTW466" s="82"/>
      <c r="NTX466" s="82"/>
      <c r="NTY466" s="82"/>
      <c r="NTZ466" s="82"/>
      <c r="NUA466" s="82"/>
      <c r="NUB466" s="82"/>
      <c r="NUC466" s="82"/>
      <c r="NUD466" s="82"/>
      <c r="NUE466" s="82"/>
      <c r="NUF466" s="82"/>
      <c r="NUG466" s="82"/>
      <c r="NUH466" s="82"/>
      <c r="NUI466" s="82"/>
      <c r="NUJ466" s="82"/>
      <c r="NUK466" s="82"/>
      <c r="NUL466" s="82"/>
      <c r="NUM466" s="82"/>
      <c r="NUN466" s="82"/>
      <c r="NUO466" s="82"/>
      <c r="NUP466" s="82"/>
      <c r="NUQ466" s="82"/>
      <c r="NUR466" s="82"/>
      <c r="NUS466" s="82"/>
      <c r="NUT466" s="82"/>
      <c r="NUU466" s="82"/>
      <c r="NUV466" s="82"/>
      <c r="NUW466" s="82"/>
      <c r="NUX466" s="82"/>
      <c r="NUY466" s="82"/>
      <c r="NUZ466" s="82"/>
      <c r="NVA466" s="82"/>
      <c r="NVB466" s="82"/>
      <c r="NVC466" s="82"/>
      <c r="NVD466" s="82"/>
      <c r="NVE466" s="82"/>
      <c r="NVF466" s="82"/>
      <c r="NVG466" s="82"/>
      <c r="NVH466" s="82"/>
      <c r="NVI466" s="82"/>
      <c r="NVJ466" s="82"/>
      <c r="NVK466" s="82"/>
      <c r="NVL466" s="82"/>
      <c r="NVM466" s="82"/>
      <c r="NVN466" s="82"/>
      <c r="NVO466" s="82"/>
      <c r="NVP466" s="82"/>
      <c r="NVQ466" s="82"/>
      <c r="NVR466" s="82"/>
      <c r="NVS466" s="82"/>
      <c r="NVT466" s="82"/>
      <c r="NVU466" s="82"/>
      <c r="NVV466" s="82"/>
      <c r="NVW466" s="82"/>
      <c r="NVX466" s="82"/>
      <c r="NVY466" s="82"/>
      <c r="NVZ466" s="82"/>
      <c r="NWA466" s="82"/>
      <c r="NWB466" s="82"/>
      <c r="NWC466" s="82"/>
      <c r="NWD466" s="82"/>
      <c r="NWE466" s="82"/>
      <c r="NWF466" s="82"/>
      <c r="NWG466" s="82"/>
      <c r="NWH466" s="82"/>
      <c r="NWI466" s="82"/>
      <c r="NWJ466" s="82"/>
      <c r="NWK466" s="82"/>
      <c r="NWL466" s="82"/>
      <c r="NWM466" s="82"/>
      <c r="NWN466" s="82"/>
      <c r="NWO466" s="82"/>
      <c r="NWP466" s="82"/>
      <c r="NWQ466" s="82"/>
      <c r="NWR466" s="82"/>
      <c r="NWS466" s="82"/>
      <c r="NWT466" s="82"/>
      <c r="NWU466" s="82"/>
      <c r="NWV466" s="82"/>
      <c r="NWW466" s="82"/>
      <c r="NWX466" s="82"/>
      <c r="NWY466" s="82"/>
      <c r="NWZ466" s="82"/>
      <c r="NXA466" s="82"/>
      <c r="NXB466" s="82"/>
      <c r="NXC466" s="82"/>
      <c r="NXD466" s="82"/>
      <c r="NXE466" s="82"/>
      <c r="NXF466" s="82"/>
      <c r="NXG466" s="82"/>
      <c r="NXH466" s="82"/>
      <c r="NXI466" s="82"/>
      <c r="NXJ466" s="82"/>
      <c r="NXK466" s="82"/>
      <c r="NXL466" s="82"/>
      <c r="NXM466" s="82"/>
      <c r="NXN466" s="82"/>
      <c r="NXO466" s="82"/>
      <c r="NXP466" s="82"/>
      <c r="NXQ466" s="82"/>
      <c r="NXR466" s="82"/>
      <c r="NXS466" s="82"/>
      <c r="NXT466" s="82"/>
      <c r="NXU466" s="82"/>
      <c r="NXV466" s="82"/>
      <c r="NXW466" s="82"/>
      <c r="NXX466" s="82"/>
      <c r="NXY466" s="82"/>
      <c r="NXZ466" s="82"/>
      <c r="NYA466" s="82"/>
      <c r="NYB466" s="82"/>
      <c r="NYC466" s="82"/>
      <c r="NYD466" s="82"/>
      <c r="NYE466" s="82"/>
      <c r="NYF466" s="82"/>
      <c r="NYG466" s="82"/>
      <c r="NYH466" s="82"/>
      <c r="NYI466" s="82"/>
      <c r="NYJ466" s="82"/>
      <c r="NYK466" s="82"/>
      <c r="NYL466" s="82"/>
      <c r="NYM466" s="82"/>
      <c r="NYN466" s="82"/>
      <c r="NYO466" s="82"/>
      <c r="NYP466" s="82"/>
      <c r="NYQ466" s="82"/>
      <c r="NYR466" s="82"/>
      <c r="NYS466" s="82"/>
      <c r="NYT466" s="82"/>
      <c r="NYU466" s="82"/>
      <c r="NYV466" s="82"/>
      <c r="NYW466" s="82"/>
      <c r="NYX466" s="82"/>
      <c r="NYY466" s="82"/>
      <c r="NYZ466" s="82"/>
      <c r="NZA466" s="82"/>
      <c r="NZB466" s="82"/>
      <c r="NZC466" s="82"/>
      <c r="NZD466" s="82"/>
      <c r="NZE466" s="82"/>
      <c r="NZF466" s="82"/>
      <c r="NZG466" s="82"/>
      <c r="NZH466" s="82"/>
      <c r="NZI466" s="82"/>
      <c r="NZJ466" s="82"/>
      <c r="NZK466" s="82"/>
      <c r="NZL466" s="82"/>
      <c r="NZM466" s="82"/>
      <c r="NZN466" s="82"/>
      <c r="NZO466" s="82"/>
      <c r="NZP466" s="82"/>
      <c r="NZQ466" s="82"/>
      <c r="NZR466" s="82"/>
      <c r="NZS466" s="82"/>
      <c r="NZT466" s="82"/>
      <c r="NZU466" s="82"/>
      <c r="NZV466" s="82"/>
      <c r="NZW466" s="82"/>
      <c r="NZX466" s="82"/>
      <c r="NZY466" s="82"/>
      <c r="NZZ466" s="82"/>
      <c r="OAA466" s="82"/>
      <c r="OAB466" s="82"/>
      <c r="OAC466" s="82"/>
      <c r="OAD466" s="82"/>
      <c r="OAE466" s="82"/>
      <c r="OAF466" s="82"/>
      <c r="OAG466" s="82"/>
      <c r="OAH466" s="82"/>
      <c r="OAI466" s="82"/>
      <c r="OAJ466" s="82"/>
      <c r="OAK466" s="82"/>
      <c r="OAL466" s="82"/>
      <c r="OAM466" s="82"/>
      <c r="OAN466" s="82"/>
      <c r="OAO466" s="82"/>
      <c r="OAP466" s="82"/>
      <c r="OAQ466" s="82"/>
      <c r="OAR466" s="82"/>
      <c r="OAS466" s="82"/>
      <c r="OAT466" s="82"/>
      <c r="OAU466" s="82"/>
      <c r="OAV466" s="82"/>
      <c r="OAW466" s="82"/>
      <c r="OAX466" s="82"/>
      <c r="OAY466" s="82"/>
      <c r="OAZ466" s="82"/>
      <c r="OBA466" s="82"/>
      <c r="OBB466" s="82"/>
      <c r="OBC466" s="82"/>
      <c r="OBD466" s="82"/>
      <c r="OBE466" s="82"/>
      <c r="OBF466" s="82"/>
      <c r="OBG466" s="82"/>
      <c r="OBH466" s="82"/>
      <c r="OBI466" s="82"/>
      <c r="OBJ466" s="82"/>
      <c r="OBK466" s="82"/>
      <c r="OBL466" s="82"/>
      <c r="OBM466" s="82"/>
      <c r="OBN466" s="82"/>
      <c r="OBO466" s="82"/>
      <c r="OBP466" s="82"/>
      <c r="OBQ466" s="82"/>
      <c r="OBR466" s="82"/>
      <c r="OBS466" s="82"/>
      <c r="OBT466" s="82"/>
      <c r="OBU466" s="82"/>
      <c r="OBV466" s="82"/>
      <c r="OBW466" s="82"/>
      <c r="OBX466" s="82"/>
      <c r="OBY466" s="82"/>
      <c r="OBZ466" s="82"/>
      <c r="OCA466" s="82"/>
      <c r="OCB466" s="82"/>
      <c r="OCC466" s="82"/>
      <c r="OCD466" s="82"/>
      <c r="OCE466" s="82"/>
      <c r="OCF466" s="82"/>
      <c r="OCG466" s="82"/>
      <c r="OCH466" s="82"/>
      <c r="OCI466" s="82"/>
      <c r="OCJ466" s="82"/>
      <c r="OCK466" s="82"/>
      <c r="OCL466" s="82"/>
      <c r="OCM466" s="82"/>
      <c r="OCN466" s="82"/>
      <c r="OCO466" s="82"/>
      <c r="OCP466" s="82"/>
      <c r="OCQ466" s="82"/>
      <c r="OCR466" s="82"/>
      <c r="OCS466" s="82"/>
      <c r="OCT466" s="82"/>
      <c r="OCU466" s="82"/>
      <c r="OCV466" s="82"/>
      <c r="OCW466" s="82"/>
      <c r="OCX466" s="82"/>
      <c r="OCY466" s="82"/>
      <c r="OCZ466" s="82"/>
      <c r="ODA466" s="82"/>
      <c r="ODB466" s="82"/>
      <c r="ODC466" s="82"/>
      <c r="ODD466" s="82"/>
      <c r="ODE466" s="82"/>
      <c r="ODF466" s="82"/>
      <c r="ODG466" s="82"/>
      <c r="ODH466" s="82"/>
      <c r="ODI466" s="82"/>
      <c r="ODJ466" s="82"/>
      <c r="ODK466" s="82"/>
      <c r="ODL466" s="82"/>
      <c r="ODM466" s="82"/>
      <c r="ODN466" s="82"/>
      <c r="ODO466" s="82"/>
      <c r="ODP466" s="82"/>
      <c r="ODQ466" s="82"/>
      <c r="ODR466" s="82"/>
      <c r="ODS466" s="82"/>
      <c r="ODT466" s="82"/>
      <c r="ODU466" s="82"/>
      <c r="ODV466" s="82"/>
      <c r="ODW466" s="82"/>
      <c r="ODX466" s="82"/>
      <c r="ODY466" s="82"/>
      <c r="ODZ466" s="82"/>
      <c r="OEA466" s="82"/>
      <c r="OEB466" s="82"/>
      <c r="OEC466" s="82"/>
      <c r="OED466" s="82"/>
      <c r="OEE466" s="82"/>
      <c r="OEF466" s="82"/>
      <c r="OEG466" s="82"/>
      <c r="OEH466" s="82"/>
      <c r="OEI466" s="82"/>
      <c r="OEJ466" s="82"/>
      <c r="OEK466" s="82"/>
      <c r="OEL466" s="82"/>
      <c r="OEM466" s="82"/>
      <c r="OEN466" s="82"/>
      <c r="OEO466" s="82"/>
      <c r="OEP466" s="82"/>
      <c r="OEQ466" s="82"/>
      <c r="OER466" s="82"/>
      <c r="OES466" s="82"/>
      <c r="OET466" s="82"/>
      <c r="OEU466" s="82"/>
      <c r="OEV466" s="82"/>
      <c r="OEW466" s="82"/>
      <c r="OEX466" s="82"/>
      <c r="OEY466" s="82"/>
      <c r="OEZ466" s="82"/>
      <c r="OFA466" s="82"/>
      <c r="OFB466" s="82"/>
      <c r="OFC466" s="82"/>
      <c r="OFD466" s="82"/>
      <c r="OFE466" s="82"/>
      <c r="OFF466" s="82"/>
      <c r="OFG466" s="82"/>
      <c r="OFH466" s="82"/>
      <c r="OFI466" s="82"/>
      <c r="OFJ466" s="82"/>
      <c r="OFK466" s="82"/>
      <c r="OFL466" s="82"/>
      <c r="OFM466" s="82"/>
      <c r="OFN466" s="82"/>
      <c r="OFO466" s="82"/>
      <c r="OFP466" s="82"/>
      <c r="OFQ466" s="82"/>
      <c r="OFR466" s="82"/>
      <c r="OFS466" s="82"/>
      <c r="OFT466" s="82"/>
      <c r="OFU466" s="82"/>
      <c r="OFV466" s="82"/>
      <c r="OFW466" s="82"/>
      <c r="OFX466" s="82"/>
      <c r="OFY466" s="82"/>
      <c r="OFZ466" s="82"/>
      <c r="OGA466" s="82"/>
      <c r="OGB466" s="82"/>
      <c r="OGC466" s="82"/>
      <c r="OGD466" s="82"/>
      <c r="OGE466" s="82"/>
      <c r="OGF466" s="82"/>
      <c r="OGG466" s="82"/>
      <c r="OGH466" s="82"/>
      <c r="OGI466" s="82"/>
      <c r="OGJ466" s="82"/>
      <c r="OGK466" s="82"/>
      <c r="OGL466" s="82"/>
      <c r="OGM466" s="82"/>
      <c r="OGN466" s="82"/>
      <c r="OGO466" s="82"/>
      <c r="OGP466" s="82"/>
      <c r="OGQ466" s="82"/>
      <c r="OGR466" s="82"/>
      <c r="OGS466" s="82"/>
      <c r="OGT466" s="82"/>
      <c r="OGU466" s="82"/>
      <c r="OGV466" s="82"/>
      <c r="OGW466" s="82"/>
      <c r="OGX466" s="82"/>
      <c r="OGY466" s="82"/>
      <c r="OGZ466" s="82"/>
      <c r="OHA466" s="82"/>
      <c r="OHB466" s="82"/>
      <c r="OHC466" s="82"/>
      <c r="OHD466" s="82"/>
      <c r="OHE466" s="82"/>
      <c r="OHF466" s="82"/>
      <c r="OHG466" s="82"/>
      <c r="OHH466" s="82"/>
      <c r="OHI466" s="82"/>
      <c r="OHJ466" s="82"/>
      <c r="OHK466" s="82"/>
      <c r="OHL466" s="82"/>
      <c r="OHM466" s="82"/>
      <c r="OHN466" s="82"/>
      <c r="OHO466" s="82"/>
      <c r="OHP466" s="82"/>
      <c r="OHQ466" s="82"/>
      <c r="OHR466" s="82"/>
      <c r="OHS466" s="82"/>
      <c r="OHT466" s="82"/>
      <c r="OHU466" s="82"/>
      <c r="OHV466" s="82"/>
      <c r="OHW466" s="82"/>
      <c r="OHX466" s="82"/>
      <c r="OHY466" s="82"/>
      <c r="OHZ466" s="82"/>
      <c r="OIA466" s="82"/>
      <c r="OIB466" s="82"/>
      <c r="OIC466" s="82"/>
      <c r="OID466" s="82"/>
      <c r="OIE466" s="82"/>
      <c r="OIF466" s="82"/>
      <c r="OIG466" s="82"/>
      <c r="OIH466" s="82"/>
      <c r="OII466" s="82"/>
      <c r="OIJ466" s="82"/>
      <c r="OIK466" s="82"/>
      <c r="OIL466" s="82"/>
      <c r="OIM466" s="82"/>
      <c r="OIN466" s="82"/>
      <c r="OIO466" s="82"/>
      <c r="OIP466" s="82"/>
      <c r="OIQ466" s="82"/>
      <c r="OIR466" s="82"/>
      <c r="OIS466" s="82"/>
      <c r="OIT466" s="82"/>
      <c r="OIU466" s="82"/>
      <c r="OIV466" s="82"/>
      <c r="OIW466" s="82"/>
      <c r="OIX466" s="82"/>
      <c r="OIY466" s="82"/>
      <c r="OIZ466" s="82"/>
      <c r="OJA466" s="82"/>
      <c r="OJB466" s="82"/>
      <c r="OJC466" s="82"/>
      <c r="OJD466" s="82"/>
      <c r="OJE466" s="82"/>
      <c r="OJF466" s="82"/>
      <c r="OJG466" s="82"/>
      <c r="OJH466" s="82"/>
      <c r="OJI466" s="82"/>
      <c r="OJJ466" s="82"/>
      <c r="OJK466" s="82"/>
      <c r="OJL466" s="82"/>
      <c r="OJM466" s="82"/>
      <c r="OJN466" s="82"/>
      <c r="OJO466" s="82"/>
      <c r="OJP466" s="82"/>
      <c r="OJQ466" s="82"/>
      <c r="OJR466" s="82"/>
      <c r="OJS466" s="82"/>
      <c r="OJT466" s="82"/>
      <c r="OJU466" s="82"/>
      <c r="OJV466" s="82"/>
      <c r="OJW466" s="82"/>
      <c r="OJX466" s="82"/>
      <c r="OJY466" s="82"/>
      <c r="OJZ466" s="82"/>
      <c r="OKA466" s="82"/>
      <c r="OKB466" s="82"/>
      <c r="OKC466" s="82"/>
      <c r="OKD466" s="82"/>
      <c r="OKE466" s="82"/>
      <c r="OKF466" s="82"/>
      <c r="OKG466" s="82"/>
      <c r="OKH466" s="82"/>
      <c r="OKI466" s="82"/>
      <c r="OKJ466" s="82"/>
      <c r="OKK466" s="82"/>
      <c r="OKL466" s="82"/>
      <c r="OKM466" s="82"/>
      <c r="OKN466" s="82"/>
      <c r="OKO466" s="82"/>
      <c r="OKP466" s="82"/>
      <c r="OKQ466" s="82"/>
      <c r="OKR466" s="82"/>
      <c r="OKS466" s="82"/>
      <c r="OKT466" s="82"/>
      <c r="OKU466" s="82"/>
      <c r="OKV466" s="82"/>
      <c r="OKW466" s="82"/>
      <c r="OKX466" s="82"/>
      <c r="OKY466" s="82"/>
      <c r="OKZ466" s="82"/>
      <c r="OLA466" s="82"/>
      <c r="OLB466" s="82"/>
      <c r="OLC466" s="82"/>
      <c r="OLD466" s="82"/>
      <c r="OLE466" s="82"/>
      <c r="OLF466" s="82"/>
      <c r="OLG466" s="82"/>
      <c r="OLH466" s="82"/>
      <c r="OLI466" s="82"/>
      <c r="OLJ466" s="82"/>
      <c r="OLK466" s="82"/>
      <c r="OLL466" s="82"/>
      <c r="OLM466" s="82"/>
      <c r="OLN466" s="82"/>
      <c r="OLO466" s="82"/>
      <c r="OLP466" s="82"/>
      <c r="OLQ466" s="82"/>
      <c r="OLR466" s="82"/>
      <c r="OLS466" s="82"/>
      <c r="OLT466" s="82"/>
      <c r="OLU466" s="82"/>
      <c r="OLV466" s="82"/>
      <c r="OLW466" s="82"/>
      <c r="OLX466" s="82"/>
      <c r="OLY466" s="82"/>
      <c r="OLZ466" s="82"/>
      <c r="OMA466" s="82"/>
      <c r="OMB466" s="82"/>
      <c r="OMC466" s="82"/>
      <c r="OMD466" s="82"/>
      <c r="OME466" s="82"/>
      <c r="OMF466" s="82"/>
      <c r="OMG466" s="82"/>
      <c r="OMH466" s="82"/>
      <c r="OMI466" s="82"/>
      <c r="OMJ466" s="82"/>
      <c r="OMK466" s="82"/>
      <c r="OML466" s="82"/>
      <c r="OMM466" s="82"/>
      <c r="OMN466" s="82"/>
      <c r="OMO466" s="82"/>
      <c r="OMP466" s="82"/>
      <c r="OMQ466" s="82"/>
      <c r="OMR466" s="82"/>
      <c r="OMS466" s="82"/>
      <c r="OMT466" s="82"/>
      <c r="OMU466" s="82"/>
      <c r="OMV466" s="82"/>
      <c r="OMW466" s="82"/>
      <c r="OMX466" s="82"/>
      <c r="OMY466" s="82"/>
      <c r="OMZ466" s="82"/>
      <c r="ONA466" s="82"/>
      <c r="ONB466" s="82"/>
      <c r="ONC466" s="82"/>
      <c r="OND466" s="82"/>
      <c r="ONE466" s="82"/>
      <c r="ONF466" s="82"/>
      <c r="ONG466" s="82"/>
      <c r="ONH466" s="82"/>
      <c r="ONI466" s="82"/>
      <c r="ONJ466" s="82"/>
      <c r="ONK466" s="82"/>
      <c r="ONL466" s="82"/>
      <c r="ONM466" s="82"/>
      <c r="ONN466" s="82"/>
      <c r="ONO466" s="82"/>
      <c r="ONP466" s="82"/>
      <c r="ONQ466" s="82"/>
      <c r="ONR466" s="82"/>
      <c r="ONS466" s="82"/>
      <c r="ONT466" s="82"/>
      <c r="ONU466" s="82"/>
      <c r="ONV466" s="82"/>
      <c r="ONW466" s="82"/>
      <c r="ONX466" s="82"/>
      <c r="ONY466" s="82"/>
      <c r="ONZ466" s="82"/>
      <c r="OOA466" s="82"/>
      <c r="OOB466" s="82"/>
      <c r="OOC466" s="82"/>
      <c r="OOD466" s="82"/>
      <c r="OOE466" s="82"/>
      <c r="OOF466" s="82"/>
      <c r="OOG466" s="82"/>
      <c r="OOH466" s="82"/>
      <c r="OOI466" s="82"/>
      <c r="OOJ466" s="82"/>
      <c r="OOK466" s="82"/>
      <c r="OOL466" s="82"/>
      <c r="OOM466" s="82"/>
      <c r="OON466" s="82"/>
      <c r="OOO466" s="82"/>
      <c r="OOP466" s="82"/>
      <c r="OOQ466" s="82"/>
      <c r="OOR466" s="82"/>
      <c r="OOS466" s="82"/>
      <c r="OOT466" s="82"/>
      <c r="OOU466" s="82"/>
      <c r="OOV466" s="82"/>
      <c r="OOW466" s="82"/>
      <c r="OOX466" s="82"/>
      <c r="OOY466" s="82"/>
      <c r="OOZ466" s="82"/>
      <c r="OPA466" s="82"/>
      <c r="OPB466" s="82"/>
      <c r="OPC466" s="82"/>
      <c r="OPD466" s="82"/>
      <c r="OPE466" s="82"/>
      <c r="OPF466" s="82"/>
      <c r="OPG466" s="82"/>
      <c r="OPH466" s="82"/>
      <c r="OPI466" s="82"/>
      <c r="OPJ466" s="82"/>
      <c r="OPK466" s="82"/>
      <c r="OPL466" s="82"/>
      <c r="OPM466" s="82"/>
      <c r="OPN466" s="82"/>
      <c r="OPO466" s="82"/>
      <c r="OPP466" s="82"/>
      <c r="OPQ466" s="82"/>
      <c r="OPR466" s="82"/>
      <c r="OPS466" s="82"/>
      <c r="OPT466" s="82"/>
      <c r="OPU466" s="82"/>
      <c r="OPV466" s="82"/>
      <c r="OPW466" s="82"/>
      <c r="OPX466" s="82"/>
      <c r="OPY466" s="82"/>
      <c r="OPZ466" s="82"/>
      <c r="OQA466" s="82"/>
      <c r="OQB466" s="82"/>
      <c r="OQC466" s="82"/>
      <c r="OQD466" s="82"/>
      <c r="OQE466" s="82"/>
      <c r="OQF466" s="82"/>
      <c r="OQG466" s="82"/>
      <c r="OQH466" s="82"/>
      <c r="OQI466" s="82"/>
      <c r="OQJ466" s="82"/>
      <c r="OQK466" s="82"/>
      <c r="OQL466" s="82"/>
      <c r="OQM466" s="82"/>
      <c r="OQN466" s="82"/>
      <c r="OQO466" s="82"/>
      <c r="OQP466" s="82"/>
      <c r="OQQ466" s="82"/>
      <c r="OQR466" s="82"/>
      <c r="OQS466" s="82"/>
      <c r="OQT466" s="82"/>
      <c r="OQU466" s="82"/>
      <c r="OQV466" s="82"/>
      <c r="OQW466" s="82"/>
      <c r="OQX466" s="82"/>
      <c r="OQY466" s="82"/>
      <c r="OQZ466" s="82"/>
      <c r="ORA466" s="82"/>
      <c r="ORB466" s="82"/>
      <c r="ORC466" s="82"/>
      <c r="ORD466" s="82"/>
      <c r="ORE466" s="82"/>
      <c r="ORF466" s="82"/>
      <c r="ORG466" s="82"/>
      <c r="ORH466" s="82"/>
      <c r="ORI466" s="82"/>
      <c r="ORJ466" s="82"/>
      <c r="ORK466" s="82"/>
      <c r="ORL466" s="82"/>
      <c r="ORM466" s="82"/>
      <c r="ORN466" s="82"/>
      <c r="ORO466" s="82"/>
      <c r="ORP466" s="82"/>
      <c r="ORQ466" s="82"/>
      <c r="ORR466" s="82"/>
      <c r="ORS466" s="82"/>
      <c r="ORT466" s="82"/>
      <c r="ORU466" s="82"/>
      <c r="ORV466" s="82"/>
      <c r="ORW466" s="82"/>
      <c r="ORX466" s="82"/>
      <c r="ORY466" s="82"/>
      <c r="ORZ466" s="82"/>
      <c r="OSA466" s="82"/>
      <c r="OSB466" s="82"/>
      <c r="OSC466" s="82"/>
      <c r="OSD466" s="82"/>
      <c r="OSE466" s="82"/>
      <c r="OSF466" s="82"/>
      <c r="OSG466" s="82"/>
      <c r="OSH466" s="82"/>
      <c r="OSI466" s="82"/>
      <c r="OSJ466" s="82"/>
      <c r="OSK466" s="82"/>
      <c r="OSL466" s="82"/>
      <c r="OSM466" s="82"/>
      <c r="OSN466" s="82"/>
      <c r="OSO466" s="82"/>
      <c r="OSP466" s="82"/>
      <c r="OSQ466" s="82"/>
      <c r="OSR466" s="82"/>
      <c r="OSS466" s="82"/>
      <c r="OST466" s="82"/>
      <c r="OSU466" s="82"/>
      <c r="OSV466" s="82"/>
      <c r="OSW466" s="82"/>
      <c r="OSX466" s="82"/>
      <c r="OSY466" s="82"/>
      <c r="OSZ466" s="82"/>
      <c r="OTA466" s="82"/>
      <c r="OTB466" s="82"/>
      <c r="OTC466" s="82"/>
      <c r="OTD466" s="82"/>
      <c r="OTE466" s="82"/>
      <c r="OTF466" s="82"/>
      <c r="OTG466" s="82"/>
      <c r="OTH466" s="82"/>
      <c r="OTI466" s="82"/>
      <c r="OTJ466" s="82"/>
      <c r="OTK466" s="82"/>
      <c r="OTL466" s="82"/>
      <c r="OTM466" s="82"/>
      <c r="OTN466" s="82"/>
      <c r="OTO466" s="82"/>
      <c r="OTP466" s="82"/>
      <c r="OTQ466" s="82"/>
      <c r="OTR466" s="82"/>
      <c r="OTS466" s="82"/>
      <c r="OTT466" s="82"/>
      <c r="OTU466" s="82"/>
      <c r="OTV466" s="82"/>
      <c r="OTW466" s="82"/>
      <c r="OTX466" s="82"/>
      <c r="OTY466" s="82"/>
      <c r="OTZ466" s="82"/>
      <c r="OUA466" s="82"/>
      <c r="OUB466" s="82"/>
      <c r="OUC466" s="82"/>
      <c r="OUD466" s="82"/>
      <c r="OUE466" s="82"/>
      <c r="OUF466" s="82"/>
      <c r="OUG466" s="82"/>
      <c r="OUH466" s="82"/>
      <c r="OUI466" s="82"/>
      <c r="OUJ466" s="82"/>
      <c r="OUK466" s="82"/>
      <c r="OUL466" s="82"/>
      <c r="OUM466" s="82"/>
      <c r="OUN466" s="82"/>
      <c r="OUO466" s="82"/>
      <c r="OUP466" s="82"/>
      <c r="OUQ466" s="82"/>
      <c r="OUR466" s="82"/>
      <c r="OUS466" s="82"/>
      <c r="OUT466" s="82"/>
      <c r="OUU466" s="82"/>
      <c r="OUV466" s="82"/>
      <c r="OUW466" s="82"/>
      <c r="OUX466" s="82"/>
      <c r="OUY466" s="82"/>
      <c r="OUZ466" s="82"/>
      <c r="OVA466" s="82"/>
      <c r="OVB466" s="82"/>
      <c r="OVC466" s="82"/>
      <c r="OVD466" s="82"/>
      <c r="OVE466" s="82"/>
      <c r="OVF466" s="82"/>
      <c r="OVG466" s="82"/>
      <c r="OVH466" s="82"/>
      <c r="OVI466" s="82"/>
      <c r="OVJ466" s="82"/>
      <c r="OVK466" s="82"/>
      <c r="OVL466" s="82"/>
      <c r="OVM466" s="82"/>
      <c r="OVN466" s="82"/>
      <c r="OVO466" s="82"/>
      <c r="OVP466" s="82"/>
      <c r="OVQ466" s="82"/>
      <c r="OVR466" s="82"/>
      <c r="OVS466" s="82"/>
      <c r="OVT466" s="82"/>
      <c r="OVU466" s="82"/>
      <c r="OVV466" s="82"/>
      <c r="OVW466" s="82"/>
      <c r="OVX466" s="82"/>
      <c r="OVY466" s="82"/>
      <c r="OVZ466" s="82"/>
      <c r="OWA466" s="82"/>
      <c r="OWB466" s="82"/>
      <c r="OWC466" s="82"/>
      <c r="OWD466" s="82"/>
      <c r="OWE466" s="82"/>
      <c r="OWF466" s="82"/>
      <c r="OWG466" s="82"/>
      <c r="OWH466" s="82"/>
      <c r="OWI466" s="82"/>
      <c r="OWJ466" s="82"/>
      <c r="OWK466" s="82"/>
      <c r="OWL466" s="82"/>
      <c r="OWM466" s="82"/>
      <c r="OWN466" s="82"/>
      <c r="OWO466" s="82"/>
      <c r="OWP466" s="82"/>
      <c r="OWQ466" s="82"/>
      <c r="OWR466" s="82"/>
      <c r="OWS466" s="82"/>
      <c r="OWT466" s="82"/>
      <c r="OWU466" s="82"/>
      <c r="OWV466" s="82"/>
      <c r="OWW466" s="82"/>
      <c r="OWX466" s="82"/>
      <c r="OWY466" s="82"/>
      <c r="OWZ466" s="82"/>
      <c r="OXA466" s="82"/>
      <c r="OXB466" s="82"/>
      <c r="OXC466" s="82"/>
      <c r="OXD466" s="82"/>
      <c r="OXE466" s="82"/>
      <c r="OXF466" s="82"/>
      <c r="OXG466" s="82"/>
      <c r="OXH466" s="82"/>
      <c r="OXI466" s="82"/>
      <c r="OXJ466" s="82"/>
      <c r="OXK466" s="82"/>
      <c r="OXL466" s="82"/>
      <c r="OXM466" s="82"/>
      <c r="OXN466" s="82"/>
      <c r="OXO466" s="82"/>
      <c r="OXP466" s="82"/>
      <c r="OXQ466" s="82"/>
      <c r="OXR466" s="82"/>
      <c r="OXS466" s="82"/>
      <c r="OXT466" s="82"/>
      <c r="OXU466" s="82"/>
      <c r="OXV466" s="82"/>
      <c r="OXW466" s="82"/>
      <c r="OXX466" s="82"/>
      <c r="OXY466" s="82"/>
      <c r="OXZ466" s="82"/>
      <c r="OYA466" s="82"/>
      <c r="OYB466" s="82"/>
      <c r="OYC466" s="82"/>
      <c r="OYD466" s="82"/>
      <c r="OYE466" s="82"/>
      <c r="OYF466" s="82"/>
      <c r="OYG466" s="82"/>
      <c r="OYH466" s="82"/>
      <c r="OYI466" s="82"/>
      <c r="OYJ466" s="82"/>
      <c r="OYK466" s="82"/>
      <c r="OYL466" s="82"/>
      <c r="OYM466" s="82"/>
      <c r="OYN466" s="82"/>
      <c r="OYO466" s="82"/>
      <c r="OYP466" s="82"/>
      <c r="OYQ466" s="82"/>
      <c r="OYR466" s="82"/>
      <c r="OYS466" s="82"/>
      <c r="OYT466" s="82"/>
      <c r="OYU466" s="82"/>
      <c r="OYV466" s="82"/>
      <c r="OYW466" s="82"/>
      <c r="OYX466" s="82"/>
      <c r="OYY466" s="82"/>
      <c r="OYZ466" s="82"/>
      <c r="OZA466" s="82"/>
      <c r="OZB466" s="82"/>
      <c r="OZC466" s="82"/>
      <c r="OZD466" s="82"/>
      <c r="OZE466" s="82"/>
      <c r="OZF466" s="82"/>
      <c r="OZG466" s="82"/>
      <c r="OZH466" s="82"/>
      <c r="OZI466" s="82"/>
      <c r="OZJ466" s="82"/>
      <c r="OZK466" s="82"/>
      <c r="OZL466" s="82"/>
      <c r="OZM466" s="82"/>
      <c r="OZN466" s="82"/>
      <c r="OZO466" s="82"/>
      <c r="OZP466" s="82"/>
      <c r="OZQ466" s="82"/>
      <c r="OZR466" s="82"/>
      <c r="OZS466" s="82"/>
      <c r="OZT466" s="82"/>
      <c r="OZU466" s="82"/>
      <c r="OZV466" s="82"/>
      <c r="OZW466" s="82"/>
      <c r="OZX466" s="82"/>
      <c r="OZY466" s="82"/>
      <c r="OZZ466" s="82"/>
      <c r="PAA466" s="82"/>
      <c r="PAB466" s="82"/>
      <c r="PAC466" s="82"/>
      <c r="PAD466" s="82"/>
      <c r="PAE466" s="82"/>
      <c r="PAF466" s="82"/>
      <c r="PAG466" s="82"/>
      <c r="PAH466" s="82"/>
      <c r="PAI466" s="82"/>
      <c r="PAJ466" s="82"/>
      <c r="PAK466" s="82"/>
      <c r="PAL466" s="82"/>
      <c r="PAM466" s="82"/>
      <c r="PAN466" s="82"/>
      <c r="PAO466" s="82"/>
      <c r="PAP466" s="82"/>
      <c r="PAQ466" s="82"/>
      <c r="PAR466" s="82"/>
      <c r="PAS466" s="82"/>
      <c r="PAT466" s="82"/>
      <c r="PAU466" s="82"/>
      <c r="PAV466" s="82"/>
      <c r="PAW466" s="82"/>
      <c r="PAX466" s="82"/>
      <c r="PAY466" s="82"/>
      <c r="PAZ466" s="82"/>
      <c r="PBA466" s="82"/>
      <c r="PBB466" s="82"/>
      <c r="PBC466" s="82"/>
      <c r="PBD466" s="82"/>
      <c r="PBE466" s="82"/>
      <c r="PBF466" s="82"/>
      <c r="PBG466" s="82"/>
      <c r="PBH466" s="82"/>
      <c r="PBI466" s="82"/>
      <c r="PBJ466" s="82"/>
      <c r="PBK466" s="82"/>
      <c r="PBL466" s="82"/>
      <c r="PBM466" s="82"/>
      <c r="PBN466" s="82"/>
      <c r="PBO466" s="82"/>
      <c r="PBP466" s="82"/>
      <c r="PBQ466" s="82"/>
      <c r="PBR466" s="82"/>
      <c r="PBS466" s="82"/>
      <c r="PBT466" s="82"/>
      <c r="PBU466" s="82"/>
      <c r="PBV466" s="82"/>
      <c r="PBW466" s="82"/>
      <c r="PBX466" s="82"/>
      <c r="PBY466" s="82"/>
      <c r="PBZ466" s="82"/>
      <c r="PCA466" s="82"/>
      <c r="PCB466" s="82"/>
      <c r="PCC466" s="82"/>
      <c r="PCD466" s="82"/>
      <c r="PCE466" s="82"/>
      <c r="PCF466" s="82"/>
      <c r="PCG466" s="82"/>
      <c r="PCH466" s="82"/>
      <c r="PCI466" s="82"/>
      <c r="PCJ466" s="82"/>
      <c r="PCK466" s="82"/>
      <c r="PCL466" s="82"/>
      <c r="PCM466" s="82"/>
      <c r="PCN466" s="82"/>
      <c r="PCO466" s="82"/>
      <c r="PCP466" s="82"/>
      <c r="PCQ466" s="82"/>
      <c r="PCR466" s="82"/>
      <c r="PCS466" s="82"/>
      <c r="PCT466" s="82"/>
      <c r="PCU466" s="82"/>
      <c r="PCV466" s="82"/>
      <c r="PCW466" s="82"/>
      <c r="PCX466" s="82"/>
      <c r="PCY466" s="82"/>
      <c r="PCZ466" s="82"/>
      <c r="PDA466" s="82"/>
      <c r="PDB466" s="82"/>
      <c r="PDC466" s="82"/>
      <c r="PDD466" s="82"/>
      <c r="PDE466" s="82"/>
      <c r="PDF466" s="82"/>
      <c r="PDG466" s="82"/>
      <c r="PDH466" s="82"/>
      <c r="PDI466" s="82"/>
      <c r="PDJ466" s="82"/>
      <c r="PDK466" s="82"/>
      <c r="PDL466" s="82"/>
      <c r="PDM466" s="82"/>
      <c r="PDN466" s="82"/>
      <c r="PDO466" s="82"/>
      <c r="PDP466" s="82"/>
      <c r="PDQ466" s="82"/>
      <c r="PDR466" s="82"/>
      <c r="PDS466" s="82"/>
      <c r="PDT466" s="82"/>
      <c r="PDU466" s="82"/>
      <c r="PDV466" s="82"/>
      <c r="PDW466" s="82"/>
      <c r="PDX466" s="82"/>
      <c r="PDY466" s="82"/>
      <c r="PDZ466" s="82"/>
      <c r="PEA466" s="82"/>
      <c r="PEB466" s="82"/>
      <c r="PEC466" s="82"/>
      <c r="PED466" s="82"/>
      <c r="PEE466" s="82"/>
      <c r="PEF466" s="82"/>
      <c r="PEG466" s="82"/>
      <c r="PEH466" s="82"/>
      <c r="PEI466" s="82"/>
      <c r="PEJ466" s="82"/>
      <c r="PEK466" s="82"/>
      <c r="PEL466" s="82"/>
      <c r="PEM466" s="82"/>
      <c r="PEN466" s="82"/>
      <c r="PEO466" s="82"/>
      <c r="PEP466" s="82"/>
      <c r="PEQ466" s="82"/>
      <c r="PER466" s="82"/>
      <c r="PES466" s="82"/>
      <c r="PET466" s="82"/>
      <c r="PEU466" s="82"/>
      <c r="PEV466" s="82"/>
      <c r="PEW466" s="82"/>
      <c r="PEX466" s="82"/>
      <c r="PEY466" s="82"/>
      <c r="PEZ466" s="82"/>
      <c r="PFA466" s="82"/>
      <c r="PFB466" s="82"/>
      <c r="PFC466" s="82"/>
      <c r="PFD466" s="82"/>
      <c r="PFE466" s="82"/>
      <c r="PFF466" s="82"/>
      <c r="PFG466" s="82"/>
      <c r="PFH466" s="82"/>
      <c r="PFI466" s="82"/>
      <c r="PFJ466" s="82"/>
      <c r="PFK466" s="82"/>
      <c r="PFL466" s="82"/>
      <c r="PFM466" s="82"/>
      <c r="PFN466" s="82"/>
      <c r="PFO466" s="82"/>
      <c r="PFP466" s="82"/>
      <c r="PFQ466" s="82"/>
      <c r="PFR466" s="82"/>
      <c r="PFS466" s="82"/>
      <c r="PFT466" s="82"/>
      <c r="PFU466" s="82"/>
      <c r="PFV466" s="82"/>
      <c r="PFW466" s="82"/>
      <c r="PFX466" s="82"/>
      <c r="PFY466" s="82"/>
      <c r="PFZ466" s="82"/>
      <c r="PGA466" s="82"/>
      <c r="PGB466" s="82"/>
      <c r="PGC466" s="82"/>
      <c r="PGD466" s="82"/>
      <c r="PGE466" s="82"/>
      <c r="PGF466" s="82"/>
      <c r="PGG466" s="82"/>
      <c r="PGH466" s="82"/>
      <c r="PGI466" s="82"/>
      <c r="PGJ466" s="82"/>
      <c r="PGK466" s="82"/>
      <c r="PGL466" s="82"/>
      <c r="PGM466" s="82"/>
      <c r="PGN466" s="82"/>
      <c r="PGO466" s="82"/>
      <c r="PGP466" s="82"/>
      <c r="PGQ466" s="82"/>
      <c r="PGR466" s="82"/>
      <c r="PGS466" s="82"/>
      <c r="PGT466" s="82"/>
      <c r="PGU466" s="82"/>
      <c r="PGV466" s="82"/>
      <c r="PGW466" s="82"/>
      <c r="PGX466" s="82"/>
      <c r="PGY466" s="82"/>
      <c r="PGZ466" s="82"/>
      <c r="PHA466" s="82"/>
      <c r="PHB466" s="82"/>
      <c r="PHC466" s="82"/>
      <c r="PHD466" s="82"/>
      <c r="PHE466" s="82"/>
      <c r="PHF466" s="82"/>
      <c r="PHG466" s="82"/>
      <c r="PHH466" s="82"/>
      <c r="PHI466" s="82"/>
      <c r="PHJ466" s="82"/>
      <c r="PHK466" s="82"/>
      <c r="PHL466" s="82"/>
      <c r="PHM466" s="82"/>
      <c r="PHN466" s="82"/>
      <c r="PHO466" s="82"/>
      <c r="PHP466" s="82"/>
      <c r="PHQ466" s="82"/>
      <c r="PHR466" s="82"/>
      <c r="PHS466" s="82"/>
      <c r="PHT466" s="82"/>
      <c r="PHU466" s="82"/>
      <c r="PHV466" s="82"/>
      <c r="PHW466" s="82"/>
      <c r="PHX466" s="82"/>
      <c r="PHY466" s="82"/>
      <c r="PHZ466" s="82"/>
      <c r="PIA466" s="82"/>
      <c r="PIB466" s="82"/>
      <c r="PIC466" s="82"/>
      <c r="PID466" s="82"/>
      <c r="PIE466" s="82"/>
      <c r="PIF466" s="82"/>
      <c r="PIG466" s="82"/>
      <c r="PIH466" s="82"/>
      <c r="PII466" s="82"/>
      <c r="PIJ466" s="82"/>
      <c r="PIK466" s="82"/>
      <c r="PIL466" s="82"/>
      <c r="PIM466" s="82"/>
      <c r="PIN466" s="82"/>
      <c r="PIO466" s="82"/>
      <c r="PIP466" s="82"/>
      <c r="PIQ466" s="82"/>
      <c r="PIR466" s="82"/>
      <c r="PIS466" s="82"/>
      <c r="PIT466" s="82"/>
      <c r="PIU466" s="82"/>
      <c r="PIV466" s="82"/>
      <c r="PIW466" s="82"/>
      <c r="PIX466" s="82"/>
      <c r="PIY466" s="82"/>
      <c r="PIZ466" s="82"/>
      <c r="PJA466" s="82"/>
      <c r="PJB466" s="82"/>
      <c r="PJC466" s="82"/>
      <c r="PJD466" s="82"/>
      <c r="PJE466" s="82"/>
      <c r="PJF466" s="82"/>
      <c r="PJG466" s="82"/>
      <c r="PJH466" s="82"/>
      <c r="PJI466" s="82"/>
      <c r="PJJ466" s="82"/>
      <c r="PJK466" s="82"/>
      <c r="PJL466" s="82"/>
      <c r="PJM466" s="82"/>
      <c r="PJN466" s="82"/>
      <c r="PJO466" s="82"/>
      <c r="PJP466" s="82"/>
      <c r="PJQ466" s="82"/>
      <c r="PJR466" s="82"/>
      <c r="PJS466" s="82"/>
      <c r="PJT466" s="82"/>
      <c r="PJU466" s="82"/>
      <c r="PJV466" s="82"/>
      <c r="PJW466" s="82"/>
      <c r="PJX466" s="82"/>
      <c r="PJY466" s="82"/>
      <c r="PJZ466" s="82"/>
      <c r="PKA466" s="82"/>
      <c r="PKB466" s="82"/>
      <c r="PKC466" s="82"/>
      <c r="PKD466" s="82"/>
      <c r="PKE466" s="82"/>
      <c r="PKF466" s="82"/>
      <c r="PKG466" s="82"/>
      <c r="PKH466" s="82"/>
      <c r="PKI466" s="82"/>
      <c r="PKJ466" s="82"/>
      <c r="PKK466" s="82"/>
      <c r="PKL466" s="82"/>
      <c r="PKM466" s="82"/>
      <c r="PKN466" s="82"/>
      <c r="PKO466" s="82"/>
      <c r="PKP466" s="82"/>
      <c r="PKQ466" s="82"/>
      <c r="PKR466" s="82"/>
      <c r="PKS466" s="82"/>
      <c r="PKT466" s="82"/>
      <c r="PKU466" s="82"/>
      <c r="PKV466" s="82"/>
      <c r="PKW466" s="82"/>
      <c r="PKX466" s="82"/>
      <c r="PKY466" s="82"/>
      <c r="PKZ466" s="82"/>
      <c r="PLA466" s="82"/>
      <c r="PLB466" s="82"/>
      <c r="PLC466" s="82"/>
      <c r="PLD466" s="82"/>
      <c r="PLE466" s="82"/>
      <c r="PLF466" s="82"/>
      <c r="PLG466" s="82"/>
      <c r="PLH466" s="82"/>
      <c r="PLI466" s="82"/>
      <c r="PLJ466" s="82"/>
      <c r="PLK466" s="82"/>
      <c r="PLL466" s="82"/>
      <c r="PLM466" s="82"/>
      <c r="PLN466" s="82"/>
      <c r="PLO466" s="82"/>
      <c r="PLP466" s="82"/>
      <c r="PLQ466" s="82"/>
      <c r="PLR466" s="82"/>
      <c r="PLS466" s="82"/>
      <c r="PLT466" s="82"/>
      <c r="PLU466" s="82"/>
      <c r="PLV466" s="82"/>
      <c r="PLW466" s="82"/>
      <c r="PLX466" s="82"/>
      <c r="PLY466" s="82"/>
      <c r="PLZ466" s="82"/>
      <c r="PMA466" s="82"/>
      <c r="PMB466" s="82"/>
      <c r="PMC466" s="82"/>
      <c r="PMD466" s="82"/>
      <c r="PME466" s="82"/>
      <c r="PMF466" s="82"/>
      <c r="PMG466" s="82"/>
      <c r="PMH466" s="82"/>
      <c r="PMI466" s="82"/>
      <c r="PMJ466" s="82"/>
      <c r="PMK466" s="82"/>
      <c r="PML466" s="82"/>
      <c r="PMM466" s="82"/>
      <c r="PMN466" s="82"/>
      <c r="PMO466" s="82"/>
      <c r="PMP466" s="82"/>
      <c r="PMQ466" s="82"/>
      <c r="PMR466" s="82"/>
      <c r="PMS466" s="82"/>
      <c r="PMT466" s="82"/>
      <c r="PMU466" s="82"/>
      <c r="PMV466" s="82"/>
      <c r="PMW466" s="82"/>
      <c r="PMX466" s="82"/>
      <c r="PMY466" s="82"/>
      <c r="PMZ466" s="82"/>
      <c r="PNA466" s="82"/>
      <c r="PNB466" s="82"/>
      <c r="PNC466" s="82"/>
      <c r="PND466" s="82"/>
      <c r="PNE466" s="82"/>
      <c r="PNF466" s="82"/>
      <c r="PNG466" s="82"/>
      <c r="PNH466" s="82"/>
      <c r="PNI466" s="82"/>
      <c r="PNJ466" s="82"/>
      <c r="PNK466" s="82"/>
      <c r="PNL466" s="82"/>
      <c r="PNM466" s="82"/>
      <c r="PNN466" s="82"/>
      <c r="PNO466" s="82"/>
      <c r="PNP466" s="82"/>
      <c r="PNQ466" s="82"/>
      <c r="PNR466" s="82"/>
      <c r="PNS466" s="82"/>
      <c r="PNT466" s="82"/>
      <c r="PNU466" s="82"/>
      <c r="PNV466" s="82"/>
      <c r="PNW466" s="82"/>
      <c r="PNX466" s="82"/>
      <c r="PNY466" s="82"/>
      <c r="PNZ466" s="82"/>
      <c r="POA466" s="82"/>
      <c r="POB466" s="82"/>
      <c r="POC466" s="82"/>
      <c r="POD466" s="82"/>
      <c r="POE466" s="82"/>
      <c r="POF466" s="82"/>
      <c r="POG466" s="82"/>
      <c r="POH466" s="82"/>
      <c r="POI466" s="82"/>
      <c r="POJ466" s="82"/>
      <c r="POK466" s="82"/>
      <c r="POL466" s="82"/>
      <c r="POM466" s="82"/>
      <c r="PON466" s="82"/>
      <c r="POO466" s="82"/>
      <c r="POP466" s="82"/>
      <c r="POQ466" s="82"/>
      <c r="POR466" s="82"/>
      <c r="POS466" s="82"/>
      <c r="POT466" s="82"/>
      <c r="POU466" s="82"/>
      <c r="POV466" s="82"/>
      <c r="POW466" s="82"/>
      <c r="POX466" s="82"/>
      <c r="POY466" s="82"/>
      <c r="POZ466" s="82"/>
      <c r="PPA466" s="82"/>
      <c r="PPB466" s="82"/>
      <c r="PPC466" s="82"/>
      <c r="PPD466" s="82"/>
      <c r="PPE466" s="82"/>
      <c r="PPF466" s="82"/>
      <c r="PPG466" s="82"/>
      <c r="PPH466" s="82"/>
      <c r="PPI466" s="82"/>
      <c r="PPJ466" s="82"/>
      <c r="PPK466" s="82"/>
      <c r="PPL466" s="82"/>
      <c r="PPM466" s="82"/>
      <c r="PPN466" s="82"/>
      <c r="PPO466" s="82"/>
      <c r="PPP466" s="82"/>
      <c r="PPQ466" s="82"/>
      <c r="PPR466" s="82"/>
      <c r="PPS466" s="82"/>
      <c r="PPT466" s="82"/>
      <c r="PPU466" s="82"/>
      <c r="PPV466" s="82"/>
      <c r="PPW466" s="82"/>
      <c r="PPX466" s="82"/>
      <c r="PPY466" s="82"/>
      <c r="PPZ466" s="82"/>
      <c r="PQA466" s="82"/>
      <c r="PQB466" s="82"/>
      <c r="PQC466" s="82"/>
      <c r="PQD466" s="82"/>
      <c r="PQE466" s="82"/>
      <c r="PQF466" s="82"/>
      <c r="PQG466" s="82"/>
      <c r="PQH466" s="82"/>
      <c r="PQI466" s="82"/>
      <c r="PQJ466" s="82"/>
      <c r="PQK466" s="82"/>
      <c r="PQL466" s="82"/>
      <c r="PQM466" s="82"/>
      <c r="PQN466" s="82"/>
      <c r="PQO466" s="82"/>
      <c r="PQP466" s="82"/>
      <c r="PQQ466" s="82"/>
      <c r="PQR466" s="82"/>
      <c r="PQS466" s="82"/>
      <c r="PQT466" s="82"/>
      <c r="PQU466" s="82"/>
      <c r="PQV466" s="82"/>
      <c r="PQW466" s="82"/>
      <c r="PQX466" s="82"/>
      <c r="PQY466" s="82"/>
      <c r="PQZ466" s="82"/>
      <c r="PRA466" s="82"/>
      <c r="PRB466" s="82"/>
      <c r="PRC466" s="82"/>
      <c r="PRD466" s="82"/>
      <c r="PRE466" s="82"/>
      <c r="PRF466" s="82"/>
      <c r="PRG466" s="82"/>
      <c r="PRH466" s="82"/>
      <c r="PRI466" s="82"/>
      <c r="PRJ466" s="82"/>
      <c r="PRK466" s="82"/>
      <c r="PRL466" s="82"/>
      <c r="PRM466" s="82"/>
      <c r="PRN466" s="82"/>
      <c r="PRO466" s="82"/>
      <c r="PRP466" s="82"/>
      <c r="PRQ466" s="82"/>
      <c r="PRR466" s="82"/>
      <c r="PRS466" s="82"/>
      <c r="PRT466" s="82"/>
      <c r="PRU466" s="82"/>
      <c r="PRV466" s="82"/>
      <c r="PRW466" s="82"/>
      <c r="PRX466" s="82"/>
      <c r="PRY466" s="82"/>
      <c r="PRZ466" s="82"/>
      <c r="PSA466" s="82"/>
      <c r="PSB466" s="82"/>
      <c r="PSC466" s="82"/>
      <c r="PSD466" s="82"/>
      <c r="PSE466" s="82"/>
      <c r="PSF466" s="82"/>
      <c r="PSG466" s="82"/>
      <c r="PSH466" s="82"/>
      <c r="PSI466" s="82"/>
      <c r="PSJ466" s="82"/>
      <c r="PSK466" s="82"/>
      <c r="PSL466" s="82"/>
      <c r="PSM466" s="82"/>
      <c r="PSN466" s="82"/>
      <c r="PSO466" s="82"/>
      <c r="PSP466" s="82"/>
      <c r="PSQ466" s="82"/>
      <c r="PSR466" s="82"/>
      <c r="PSS466" s="82"/>
      <c r="PST466" s="82"/>
      <c r="PSU466" s="82"/>
      <c r="PSV466" s="82"/>
      <c r="PSW466" s="82"/>
      <c r="PSX466" s="82"/>
      <c r="PSY466" s="82"/>
      <c r="PSZ466" s="82"/>
      <c r="PTA466" s="82"/>
      <c r="PTB466" s="82"/>
      <c r="PTC466" s="82"/>
      <c r="PTD466" s="82"/>
      <c r="PTE466" s="82"/>
      <c r="PTF466" s="82"/>
      <c r="PTG466" s="82"/>
      <c r="PTH466" s="82"/>
      <c r="PTI466" s="82"/>
      <c r="PTJ466" s="82"/>
      <c r="PTK466" s="82"/>
      <c r="PTL466" s="82"/>
      <c r="PTM466" s="82"/>
      <c r="PTN466" s="82"/>
      <c r="PTO466" s="82"/>
      <c r="PTP466" s="82"/>
      <c r="PTQ466" s="82"/>
      <c r="PTR466" s="82"/>
      <c r="PTS466" s="82"/>
      <c r="PTT466" s="82"/>
      <c r="PTU466" s="82"/>
      <c r="PTV466" s="82"/>
      <c r="PTW466" s="82"/>
      <c r="PTX466" s="82"/>
      <c r="PTY466" s="82"/>
      <c r="PTZ466" s="82"/>
      <c r="PUA466" s="82"/>
      <c r="PUB466" s="82"/>
      <c r="PUC466" s="82"/>
      <c r="PUD466" s="82"/>
      <c r="PUE466" s="82"/>
      <c r="PUF466" s="82"/>
      <c r="PUG466" s="82"/>
      <c r="PUH466" s="82"/>
      <c r="PUI466" s="82"/>
      <c r="PUJ466" s="82"/>
      <c r="PUK466" s="82"/>
      <c r="PUL466" s="82"/>
      <c r="PUM466" s="82"/>
      <c r="PUN466" s="82"/>
      <c r="PUO466" s="82"/>
      <c r="PUP466" s="82"/>
      <c r="PUQ466" s="82"/>
      <c r="PUR466" s="82"/>
      <c r="PUS466" s="82"/>
      <c r="PUT466" s="82"/>
      <c r="PUU466" s="82"/>
      <c r="PUV466" s="82"/>
      <c r="PUW466" s="82"/>
      <c r="PUX466" s="82"/>
      <c r="PUY466" s="82"/>
      <c r="PUZ466" s="82"/>
      <c r="PVA466" s="82"/>
      <c r="PVB466" s="82"/>
      <c r="PVC466" s="82"/>
      <c r="PVD466" s="82"/>
      <c r="PVE466" s="82"/>
      <c r="PVF466" s="82"/>
      <c r="PVG466" s="82"/>
      <c r="PVH466" s="82"/>
      <c r="PVI466" s="82"/>
      <c r="PVJ466" s="82"/>
      <c r="PVK466" s="82"/>
      <c r="PVL466" s="82"/>
      <c r="PVM466" s="82"/>
      <c r="PVN466" s="82"/>
      <c r="PVO466" s="82"/>
      <c r="PVP466" s="82"/>
      <c r="PVQ466" s="82"/>
      <c r="PVR466" s="82"/>
      <c r="PVS466" s="82"/>
      <c r="PVT466" s="82"/>
      <c r="PVU466" s="82"/>
      <c r="PVV466" s="82"/>
      <c r="PVW466" s="82"/>
      <c r="PVX466" s="82"/>
      <c r="PVY466" s="82"/>
      <c r="PVZ466" s="82"/>
      <c r="PWA466" s="82"/>
      <c r="PWB466" s="82"/>
      <c r="PWC466" s="82"/>
      <c r="PWD466" s="82"/>
      <c r="PWE466" s="82"/>
      <c r="PWF466" s="82"/>
      <c r="PWG466" s="82"/>
      <c r="PWH466" s="82"/>
      <c r="PWI466" s="82"/>
      <c r="PWJ466" s="82"/>
      <c r="PWK466" s="82"/>
      <c r="PWL466" s="82"/>
      <c r="PWM466" s="82"/>
      <c r="PWN466" s="82"/>
      <c r="PWO466" s="82"/>
      <c r="PWP466" s="82"/>
      <c r="PWQ466" s="82"/>
      <c r="PWR466" s="82"/>
      <c r="PWS466" s="82"/>
      <c r="PWT466" s="82"/>
      <c r="PWU466" s="82"/>
      <c r="PWV466" s="82"/>
      <c r="PWW466" s="82"/>
      <c r="PWX466" s="82"/>
      <c r="PWY466" s="82"/>
      <c r="PWZ466" s="82"/>
      <c r="PXA466" s="82"/>
      <c r="PXB466" s="82"/>
      <c r="PXC466" s="82"/>
      <c r="PXD466" s="82"/>
      <c r="PXE466" s="82"/>
      <c r="PXF466" s="82"/>
      <c r="PXG466" s="82"/>
      <c r="PXH466" s="82"/>
      <c r="PXI466" s="82"/>
      <c r="PXJ466" s="82"/>
      <c r="PXK466" s="82"/>
      <c r="PXL466" s="82"/>
      <c r="PXM466" s="82"/>
      <c r="PXN466" s="82"/>
      <c r="PXO466" s="82"/>
      <c r="PXP466" s="82"/>
      <c r="PXQ466" s="82"/>
      <c r="PXR466" s="82"/>
      <c r="PXS466" s="82"/>
      <c r="PXT466" s="82"/>
      <c r="PXU466" s="82"/>
      <c r="PXV466" s="82"/>
      <c r="PXW466" s="82"/>
      <c r="PXX466" s="82"/>
      <c r="PXY466" s="82"/>
      <c r="PXZ466" s="82"/>
      <c r="PYA466" s="82"/>
      <c r="PYB466" s="82"/>
      <c r="PYC466" s="82"/>
      <c r="PYD466" s="82"/>
      <c r="PYE466" s="82"/>
      <c r="PYF466" s="82"/>
      <c r="PYG466" s="82"/>
      <c r="PYH466" s="82"/>
      <c r="PYI466" s="82"/>
      <c r="PYJ466" s="82"/>
      <c r="PYK466" s="82"/>
      <c r="PYL466" s="82"/>
      <c r="PYM466" s="82"/>
      <c r="PYN466" s="82"/>
      <c r="PYO466" s="82"/>
      <c r="PYP466" s="82"/>
      <c r="PYQ466" s="82"/>
      <c r="PYR466" s="82"/>
      <c r="PYS466" s="82"/>
      <c r="PYT466" s="82"/>
      <c r="PYU466" s="82"/>
      <c r="PYV466" s="82"/>
      <c r="PYW466" s="82"/>
      <c r="PYX466" s="82"/>
      <c r="PYY466" s="82"/>
      <c r="PYZ466" s="82"/>
      <c r="PZA466" s="82"/>
      <c r="PZB466" s="82"/>
      <c r="PZC466" s="82"/>
      <c r="PZD466" s="82"/>
      <c r="PZE466" s="82"/>
      <c r="PZF466" s="82"/>
      <c r="PZG466" s="82"/>
      <c r="PZH466" s="82"/>
      <c r="PZI466" s="82"/>
      <c r="PZJ466" s="82"/>
      <c r="PZK466" s="82"/>
      <c r="PZL466" s="82"/>
      <c r="PZM466" s="82"/>
      <c r="PZN466" s="82"/>
      <c r="PZO466" s="82"/>
      <c r="PZP466" s="82"/>
      <c r="PZQ466" s="82"/>
      <c r="PZR466" s="82"/>
      <c r="PZS466" s="82"/>
      <c r="PZT466" s="82"/>
      <c r="PZU466" s="82"/>
      <c r="PZV466" s="82"/>
      <c r="PZW466" s="82"/>
      <c r="PZX466" s="82"/>
      <c r="PZY466" s="82"/>
      <c r="PZZ466" s="82"/>
      <c r="QAA466" s="82"/>
      <c r="QAB466" s="82"/>
      <c r="QAC466" s="82"/>
      <c r="QAD466" s="82"/>
      <c r="QAE466" s="82"/>
      <c r="QAF466" s="82"/>
      <c r="QAG466" s="82"/>
      <c r="QAH466" s="82"/>
      <c r="QAI466" s="82"/>
      <c r="QAJ466" s="82"/>
      <c r="QAK466" s="82"/>
      <c r="QAL466" s="82"/>
      <c r="QAM466" s="82"/>
      <c r="QAN466" s="82"/>
      <c r="QAO466" s="82"/>
      <c r="QAP466" s="82"/>
      <c r="QAQ466" s="82"/>
      <c r="QAR466" s="82"/>
      <c r="QAS466" s="82"/>
      <c r="QAT466" s="82"/>
      <c r="QAU466" s="82"/>
      <c r="QAV466" s="82"/>
      <c r="QAW466" s="82"/>
      <c r="QAX466" s="82"/>
      <c r="QAY466" s="82"/>
      <c r="QAZ466" s="82"/>
      <c r="QBA466" s="82"/>
      <c r="QBB466" s="82"/>
      <c r="QBC466" s="82"/>
      <c r="QBD466" s="82"/>
      <c r="QBE466" s="82"/>
      <c r="QBF466" s="82"/>
      <c r="QBG466" s="82"/>
      <c r="QBH466" s="82"/>
      <c r="QBI466" s="82"/>
      <c r="QBJ466" s="82"/>
      <c r="QBK466" s="82"/>
      <c r="QBL466" s="82"/>
      <c r="QBM466" s="82"/>
      <c r="QBN466" s="82"/>
      <c r="QBO466" s="82"/>
      <c r="QBP466" s="82"/>
      <c r="QBQ466" s="82"/>
      <c r="QBR466" s="82"/>
      <c r="QBS466" s="82"/>
      <c r="QBT466" s="82"/>
      <c r="QBU466" s="82"/>
      <c r="QBV466" s="82"/>
      <c r="QBW466" s="82"/>
      <c r="QBX466" s="82"/>
      <c r="QBY466" s="82"/>
      <c r="QBZ466" s="82"/>
      <c r="QCA466" s="82"/>
      <c r="QCB466" s="82"/>
      <c r="QCC466" s="82"/>
      <c r="QCD466" s="82"/>
      <c r="QCE466" s="82"/>
      <c r="QCF466" s="82"/>
      <c r="QCG466" s="82"/>
      <c r="QCH466" s="82"/>
      <c r="QCI466" s="82"/>
      <c r="QCJ466" s="82"/>
      <c r="QCK466" s="82"/>
      <c r="QCL466" s="82"/>
      <c r="QCM466" s="82"/>
      <c r="QCN466" s="82"/>
      <c r="QCO466" s="82"/>
      <c r="QCP466" s="82"/>
      <c r="QCQ466" s="82"/>
      <c r="QCR466" s="82"/>
      <c r="QCS466" s="82"/>
      <c r="QCT466" s="82"/>
      <c r="QCU466" s="82"/>
      <c r="QCV466" s="82"/>
      <c r="QCW466" s="82"/>
      <c r="QCX466" s="82"/>
      <c r="QCY466" s="82"/>
      <c r="QCZ466" s="82"/>
      <c r="QDA466" s="82"/>
      <c r="QDB466" s="82"/>
      <c r="QDC466" s="82"/>
      <c r="QDD466" s="82"/>
      <c r="QDE466" s="82"/>
      <c r="QDF466" s="82"/>
      <c r="QDG466" s="82"/>
      <c r="QDH466" s="82"/>
      <c r="QDI466" s="82"/>
      <c r="QDJ466" s="82"/>
      <c r="QDK466" s="82"/>
      <c r="QDL466" s="82"/>
      <c r="QDM466" s="82"/>
      <c r="QDN466" s="82"/>
      <c r="QDO466" s="82"/>
      <c r="QDP466" s="82"/>
      <c r="QDQ466" s="82"/>
      <c r="QDR466" s="82"/>
      <c r="QDS466" s="82"/>
      <c r="QDT466" s="82"/>
      <c r="QDU466" s="82"/>
      <c r="QDV466" s="82"/>
      <c r="QDW466" s="82"/>
      <c r="QDX466" s="82"/>
      <c r="QDY466" s="82"/>
      <c r="QDZ466" s="82"/>
      <c r="QEA466" s="82"/>
      <c r="QEB466" s="82"/>
      <c r="QEC466" s="82"/>
      <c r="QED466" s="82"/>
      <c r="QEE466" s="82"/>
      <c r="QEF466" s="82"/>
      <c r="QEG466" s="82"/>
      <c r="QEH466" s="82"/>
      <c r="QEI466" s="82"/>
      <c r="QEJ466" s="82"/>
      <c r="QEK466" s="82"/>
      <c r="QEL466" s="82"/>
      <c r="QEM466" s="82"/>
      <c r="QEN466" s="82"/>
      <c r="QEO466" s="82"/>
      <c r="QEP466" s="82"/>
      <c r="QEQ466" s="82"/>
      <c r="QER466" s="82"/>
      <c r="QES466" s="82"/>
      <c r="QET466" s="82"/>
      <c r="QEU466" s="82"/>
      <c r="QEV466" s="82"/>
      <c r="QEW466" s="82"/>
      <c r="QEX466" s="82"/>
      <c r="QEY466" s="82"/>
      <c r="QEZ466" s="82"/>
      <c r="QFA466" s="82"/>
      <c r="QFB466" s="82"/>
      <c r="QFC466" s="82"/>
      <c r="QFD466" s="82"/>
      <c r="QFE466" s="82"/>
      <c r="QFF466" s="82"/>
      <c r="QFG466" s="82"/>
      <c r="QFH466" s="82"/>
      <c r="QFI466" s="82"/>
      <c r="QFJ466" s="82"/>
      <c r="QFK466" s="82"/>
      <c r="QFL466" s="82"/>
      <c r="QFM466" s="82"/>
      <c r="QFN466" s="82"/>
      <c r="QFO466" s="82"/>
      <c r="QFP466" s="82"/>
      <c r="QFQ466" s="82"/>
      <c r="QFR466" s="82"/>
      <c r="QFS466" s="82"/>
      <c r="QFT466" s="82"/>
      <c r="QFU466" s="82"/>
      <c r="QFV466" s="82"/>
      <c r="QFW466" s="82"/>
      <c r="QFX466" s="82"/>
      <c r="QFY466" s="82"/>
      <c r="QFZ466" s="82"/>
      <c r="QGA466" s="82"/>
      <c r="QGB466" s="82"/>
      <c r="QGC466" s="82"/>
      <c r="QGD466" s="82"/>
      <c r="QGE466" s="82"/>
      <c r="QGF466" s="82"/>
      <c r="QGG466" s="82"/>
      <c r="QGH466" s="82"/>
      <c r="QGI466" s="82"/>
      <c r="QGJ466" s="82"/>
      <c r="QGK466" s="82"/>
      <c r="QGL466" s="82"/>
      <c r="QGM466" s="82"/>
      <c r="QGN466" s="82"/>
      <c r="QGO466" s="82"/>
      <c r="QGP466" s="82"/>
      <c r="QGQ466" s="82"/>
      <c r="QGR466" s="82"/>
      <c r="QGS466" s="82"/>
      <c r="QGT466" s="82"/>
      <c r="QGU466" s="82"/>
      <c r="QGV466" s="82"/>
      <c r="QGW466" s="82"/>
      <c r="QGX466" s="82"/>
      <c r="QGY466" s="82"/>
      <c r="QGZ466" s="82"/>
      <c r="QHA466" s="82"/>
      <c r="QHB466" s="82"/>
      <c r="QHC466" s="82"/>
      <c r="QHD466" s="82"/>
      <c r="QHE466" s="82"/>
      <c r="QHF466" s="82"/>
      <c r="QHG466" s="82"/>
      <c r="QHH466" s="82"/>
      <c r="QHI466" s="82"/>
      <c r="QHJ466" s="82"/>
      <c r="QHK466" s="82"/>
      <c r="QHL466" s="82"/>
      <c r="QHM466" s="82"/>
      <c r="QHN466" s="82"/>
      <c r="QHO466" s="82"/>
      <c r="QHP466" s="82"/>
      <c r="QHQ466" s="82"/>
      <c r="QHR466" s="82"/>
      <c r="QHS466" s="82"/>
      <c r="QHT466" s="82"/>
      <c r="QHU466" s="82"/>
      <c r="QHV466" s="82"/>
      <c r="QHW466" s="82"/>
      <c r="QHX466" s="82"/>
      <c r="QHY466" s="82"/>
      <c r="QHZ466" s="82"/>
      <c r="QIA466" s="82"/>
      <c r="QIB466" s="82"/>
      <c r="QIC466" s="82"/>
      <c r="QID466" s="82"/>
      <c r="QIE466" s="82"/>
      <c r="QIF466" s="82"/>
      <c r="QIG466" s="82"/>
      <c r="QIH466" s="82"/>
      <c r="QII466" s="82"/>
      <c r="QIJ466" s="82"/>
      <c r="QIK466" s="82"/>
      <c r="QIL466" s="82"/>
      <c r="QIM466" s="82"/>
      <c r="QIN466" s="82"/>
      <c r="QIO466" s="82"/>
      <c r="QIP466" s="82"/>
      <c r="QIQ466" s="82"/>
      <c r="QIR466" s="82"/>
      <c r="QIS466" s="82"/>
      <c r="QIT466" s="82"/>
      <c r="QIU466" s="82"/>
      <c r="QIV466" s="82"/>
      <c r="QIW466" s="82"/>
      <c r="QIX466" s="82"/>
      <c r="QIY466" s="82"/>
      <c r="QIZ466" s="82"/>
      <c r="QJA466" s="82"/>
      <c r="QJB466" s="82"/>
      <c r="QJC466" s="82"/>
      <c r="QJD466" s="82"/>
      <c r="QJE466" s="82"/>
      <c r="QJF466" s="82"/>
      <c r="QJG466" s="82"/>
      <c r="QJH466" s="82"/>
      <c r="QJI466" s="82"/>
      <c r="QJJ466" s="82"/>
      <c r="QJK466" s="82"/>
      <c r="QJL466" s="82"/>
      <c r="QJM466" s="82"/>
      <c r="QJN466" s="82"/>
      <c r="QJO466" s="82"/>
      <c r="QJP466" s="82"/>
      <c r="QJQ466" s="82"/>
      <c r="QJR466" s="82"/>
      <c r="QJS466" s="82"/>
      <c r="QJT466" s="82"/>
      <c r="QJU466" s="82"/>
      <c r="QJV466" s="82"/>
      <c r="QJW466" s="82"/>
      <c r="QJX466" s="82"/>
      <c r="QJY466" s="82"/>
      <c r="QJZ466" s="82"/>
      <c r="QKA466" s="82"/>
      <c r="QKB466" s="82"/>
      <c r="QKC466" s="82"/>
      <c r="QKD466" s="82"/>
      <c r="QKE466" s="82"/>
      <c r="QKF466" s="82"/>
      <c r="QKG466" s="82"/>
      <c r="QKH466" s="82"/>
      <c r="QKI466" s="82"/>
      <c r="QKJ466" s="82"/>
      <c r="QKK466" s="82"/>
      <c r="QKL466" s="82"/>
      <c r="QKM466" s="82"/>
      <c r="QKN466" s="82"/>
      <c r="QKO466" s="82"/>
      <c r="QKP466" s="82"/>
      <c r="QKQ466" s="82"/>
      <c r="QKR466" s="82"/>
      <c r="QKS466" s="82"/>
      <c r="QKT466" s="82"/>
      <c r="QKU466" s="82"/>
      <c r="QKV466" s="82"/>
      <c r="QKW466" s="82"/>
      <c r="QKX466" s="82"/>
      <c r="QKY466" s="82"/>
      <c r="QKZ466" s="82"/>
      <c r="QLA466" s="82"/>
      <c r="QLB466" s="82"/>
      <c r="QLC466" s="82"/>
      <c r="QLD466" s="82"/>
      <c r="QLE466" s="82"/>
      <c r="QLF466" s="82"/>
      <c r="QLG466" s="82"/>
      <c r="QLH466" s="82"/>
      <c r="QLI466" s="82"/>
      <c r="QLJ466" s="82"/>
      <c r="QLK466" s="82"/>
      <c r="QLL466" s="82"/>
      <c r="QLM466" s="82"/>
      <c r="QLN466" s="82"/>
      <c r="QLO466" s="82"/>
      <c r="QLP466" s="82"/>
      <c r="QLQ466" s="82"/>
      <c r="QLR466" s="82"/>
      <c r="QLS466" s="82"/>
      <c r="QLT466" s="82"/>
      <c r="QLU466" s="82"/>
      <c r="QLV466" s="82"/>
      <c r="QLW466" s="82"/>
      <c r="QLX466" s="82"/>
      <c r="QLY466" s="82"/>
      <c r="QLZ466" s="82"/>
      <c r="QMA466" s="82"/>
      <c r="QMB466" s="82"/>
      <c r="QMC466" s="82"/>
      <c r="QMD466" s="82"/>
      <c r="QME466" s="82"/>
      <c r="QMF466" s="82"/>
      <c r="QMG466" s="82"/>
      <c r="QMH466" s="82"/>
      <c r="QMI466" s="82"/>
      <c r="QMJ466" s="82"/>
      <c r="QMK466" s="82"/>
      <c r="QML466" s="82"/>
      <c r="QMM466" s="82"/>
      <c r="QMN466" s="82"/>
      <c r="QMO466" s="82"/>
      <c r="QMP466" s="82"/>
      <c r="QMQ466" s="82"/>
      <c r="QMR466" s="82"/>
      <c r="QMS466" s="82"/>
      <c r="QMT466" s="82"/>
      <c r="QMU466" s="82"/>
      <c r="QMV466" s="82"/>
      <c r="QMW466" s="82"/>
      <c r="QMX466" s="82"/>
      <c r="QMY466" s="82"/>
      <c r="QMZ466" s="82"/>
      <c r="QNA466" s="82"/>
      <c r="QNB466" s="82"/>
      <c r="QNC466" s="82"/>
      <c r="QND466" s="82"/>
      <c r="QNE466" s="82"/>
      <c r="QNF466" s="82"/>
      <c r="QNG466" s="82"/>
      <c r="QNH466" s="82"/>
      <c r="QNI466" s="82"/>
      <c r="QNJ466" s="82"/>
      <c r="QNK466" s="82"/>
      <c r="QNL466" s="82"/>
      <c r="QNM466" s="82"/>
      <c r="QNN466" s="82"/>
      <c r="QNO466" s="82"/>
      <c r="QNP466" s="82"/>
      <c r="QNQ466" s="82"/>
      <c r="QNR466" s="82"/>
      <c r="QNS466" s="82"/>
      <c r="QNT466" s="82"/>
      <c r="QNU466" s="82"/>
      <c r="QNV466" s="82"/>
      <c r="QNW466" s="82"/>
      <c r="QNX466" s="82"/>
      <c r="QNY466" s="82"/>
      <c r="QNZ466" s="82"/>
      <c r="QOA466" s="82"/>
      <c r="QOB466" s="82"/>
      <c r="QOC466" s="82"/>
      <c r="QOD466" s="82"/>
      <c r="QOE466" s="82"/>
      <c r="QOF466" s="82"/>
      <c r="QOG466" s="82"/>
      <c r="QOH466" s="82"/>
      <c r="QOI466" s="82"/>
      <c r="QOJ466" s="82"/>
      <c r="QOK466" s="82"/>
      <c r="QOL466" s="82"/>
      <c r="QOM466" s="82"/>
      <c r="QON466" s="82"/>
      <c r="QOO466" s="82"/>
      <c r="QOP466" s="82"/>
      <c r="QOQ466" s="82"/>
      <c r="QOR466" s="82"/>
      <c r="QOS466" s="82"/>
      <c r="QOT466" s="82"/>
      <c r="QOU466" s="82"/>
      <c r="QOV466" s="82"/>
      <c r="QOW466" s="82"/>
      <c r="QOX466" s="82"/>
      <c r="QOY466" s="82"/>
      <c r="QOZ466" s="82"/>
      <c r="QPA466" s="82"/>
      <c r="QPB466" s="82"/>
      <c r="QPC466" s="82"/>
      <c r="QPD466" s="82"/>
      <c r="QPE466" s="82"/>
      <c r="QPF466" s="82"/>
      <c r="QPG466" s="82"/>
      <c r="QPH466" s="82"/>
      <c r="QPI466" s="82"/>
      <c r="QPJ466" s="82"/>
      <c r="QPK466" s="82"/>
      <c r="QPL466" s="82"/>
      <c r="QPM466" s="82"/>
      <c r="QPN466" s="82"/>
      <c r="QPO466" s="82"/>
      <c r="QPP466" s="82"/>
      <c r="QPQ466" s="82"/>
      <c r="QPR466" s="82"/>
      <c r="QPS466" s="82"/>
      <c r="QPT466" s="82"/>
      <c r="QPU466" s="82"/>
      <c r="QPV466" s="82"/>
      <c r="QPW466" s="82"/>
      <c r="QPX466" s="82"/>
      <c r="QPY466" s="82"/>
      <c r="QPZ466" s="82"/>
      <c r="QQA466" s="82"/>
      <c r="QQB466" s="82"/>
      <c r="QQC466" s="82"/>
      <c r="QQD466" s="82"/>
      <c r="QQE466" s="82"/>
      <c r="QQF466" s="82"/>
      <c r="QQG466" s="82"/>
      <c r="QQH466" s="82"/>
      <c r="QQI466" s="82"/>
      <c r="QQJ466" s="82"/>
      <c r="QQK466" s="82"/>
      <c r="QQL466" s="82"/>
      <c r="QQM466" s="82"/>
      <c r="QQN466" s="82"/>
      <c r="QQO466" s="82"/>
      <c r="QQP466" s="82"/>
      <c r="QQQ466" s="82"/>
      <c r="QQR466" s="82"/>
      <c r="QQS466" s="82"/>
      <c r="QQT466" s="82"/>
      <c r="QQU466" s="82"/>
      <c r="QQV466" s="82"/>
      <c r="QQW466" s="82"/>
      <c r="QQX466" s="82"/>
      <c r="QQY466" s="82"/>
      <c r="QQZ466" s="82"/>
      <c r="QRA466" s="82"/>
      <c r="QRB466" s="82"/>
      <c r="QRC466" s="82"/>
      <c r="QRD466" s="82"/>
      <c r="QRE466" s="82"/>
      <c r="QRF466" s="82"/>
      <c r="QRG466" s="82"/>
      <c r="QRH466" s="82"/>
      <c r="QRI466" s="82"/>
      <c r="QRJ466" s="82"/>
      <c r="QRK466" s="82"/>
      <c r="QRL466" s="82"/>
      <c r="QRM466" s="82"/>
      <c r="QRN466" s="82"/>
      <c r="QRO466" s="82"/>
      <c r="QRP466" s="82"/>
      <c r="QRQ466" s="82"/>
      <c r="QRR466" s="82"/>
      <c r="QRS466" s="82"/>
      <c r="QRT466" s="82"/>
      <c r="QRU466" s="82"/>
      <c r="QRV466" s="82"/>
      <c r="QRW466" s="82"/>
      <c r="QRX466" s="82"/>
      <c r="QRY466" s="82"/>
      <c r="QRZ466" s="82"/>
      <c r="QSA466" s="82"/>
      <c r="QSB466" s="82"/>
      <c r="QSC466" s="82"/>
      <c r="QSD466" s="82"/>
      <c r="QSE466" s="82"/>
      <c r="QSF466" s="82"/>
      <c r="QSG466" s="82"/>
      <c r="QSH466" s="82"/>
      <c r="QSI466" s="82"/>
      <c r="QSJ466" s="82"/>
      <c r="QSK466" s="82"/>
      <c r="QSL466" s="82"/>
      <c r="QSM466" s="82"/>
      <c r="QSN466" s="82"/>
      <c r="QSO466" s="82"/>
      <c r="QSP466" s="82"/>
      <c r="QSQ466" s="82"/>
      <c r="QSR466" s="82"/>
      <c r="QSS466" s="82"/>
      <c r="QST466" s="82"/>
      <c r="QSU466" s="82"/>
      <c r="QSV466" s="82"/>
      <c r="QSW466" s="82"/>
      <c r="QSX466" s="82"/>
      <c r="QSY466" s="82"/>
      <c r="QSZ466" s="82"/>
      <c r="QTA466" s="82"/>
      <c r="QTB466" s="82"/>
      <c r="QTC466" s="82"/>
      <c r="QTD466" s="82"/>
      <c r="QTE466" s="82"/>
      <c r="QTF466" s="82"/>
      <c r="QTG466" s="82"/>
      <c r="QTH466" s="82"/>
      <c r="QTI466" s="82"/>
      <c r="QTJ466" s="82"/>
      <c r="QTK466" s="82"/>
      <c r="QTL466" s="82"/>
      <c r="QTM466" s="82"/>
      <c r="QTN466" s="82"/>
      <c r="QTO466" s="82"/>
      <c r="QTP466" s="82"/>
      <c r="QTQ466" s="82"/>
      <c r="QTR466" s="82"/>
      <c r="QTS466" s="82"/>
      <c r="QTT466" s="82"/>
      <c r="QTU466" s="82"/>
      <c r="QTV466" s="82"/>
      <c r="QTW466" s="82"/>
      <c r="QTX466" s="82"/>
      <c r="QTY466" s="82"/>
      <c r="QTZ466" s="82"/>
      <c r="QUA466" s="82"/>
      <c r="QUB466" s="82"/>
      <c r="QUC466" s="82"/>
      <c r="QUD466" s="82"/>
      <c r="QUE466" s="82"/>
      <c r="QUF466" s="82"/>
      <c r="QUG466" s="82"/>
      <c r="QUH466" s="82"/>
      <c r="QUI466" s="82"/>
      <c r="QUJ466" s="82"/>
      <c r="QUK466" s="82"/>
      <c r="QUL466" s="82"/>
      <c r="QUM466" s="82"/>
      <c r="QUN466" s="82"/>
      <c r="QUO466" s="82"/>
      <c r="QUP466" s="82"/>
      <c r="QUQ466" s="82"/>
      <c r="QUR466" s="82"/>
      <c r="QUS466" s="82"/>
      <c r="QUT466" s="82"/>
      <c r="QUU466" s="82"/>
      <c r="QUV466" s="82"/>
      <c r="QUW466" s="82"/>
      <c r="QUX466" s="82"/>
      <c r="QUY466" s="82"/>
      <c r="QUZ466" s="82"/>
      <c r="QVA466" s="82"/>
      <c r="QVB466" s="82"/>
      <c r="QVC466" s="82"/>
      <c r="QVD466" s="82"/>
      <c r="QVE466" s="82"/>
      <c r="QVF466" s="82"/>
      <c r="QVG466" s="82"/>
      <c r="QVH466" s="82"/>
      <c r="QVI466" s="82"/>
      <c r="QVJ466" s="82"/>
      <c r="QVK466" s="82"/>
      <c r="QVL466" s="82"/>
      <c r="QVM466" s="82"/>
      <c r="QVN466" s="82"/>
      <c r="QVO466" s="82"/>
      <c r="QVP466" s="82"/>
      <c r="QVQ466" s="82"/>
      <c r="QVR466" s="82"/>
      <c r="QVS466" s="82"/>
      <c r="QVT466" s="82"/>
      <c r="QVU466" s="82"/>
      <c r="QVV466" s="82"/>
      <c r="QVW466" s="82"/>
      <c r="QVX466" s="82"/>
      <c r="QVY466" s="82"/>
      <c r="QVZ466" s="82"/>
      <c r="QWA466" s="82"/>
      <c r="QWB466" s="82"/>
      <c r="QWC466" s="82"/>
      <c r="QWD466" s="82"/>
      <c r="QWE466" s="82"/>
      <c r="QWF466" s="82"/>
      <c r="QWG466" s="82"/>
      <c r="QWH466" s="82"/>
      <c r="QWI466" s="82"/>
      <c r="QWJ466" s="82"/>
      <c r="QWK466" s="82"/>
      <c r="QWL466" s="82"/>
      <c r="QWM466" s="82"/>
      <c r="QWN466" s="82"/>
      <c r="QWO466" s="82"/>
      <c r="QWP466" s="82"/>
      <c r="QWQ466" s="82"/>
      <c r="QWR466" s="82"/>
      <c r="QWS466" s="82"/>
      <c r="QWT466" s="82"/>
      <c r="QWU466" s="82"/>
      <c r="QWV466" s="82"/>
      <c r="QWW466" s="82"/>
      <c r="QWX466" s="82"/>
      <c r="QWY466" s="82"/>
      <c r="QWZ466" s="82"/>
      <c r="QXA466" s="82"/>
      <c r="QXB466" s="82"/>
      <c r="QXC466" s="82"/>
      <c r="QXD466" s="82"/>
      <c r="QXE466" s="82"/>
      <c r="QXF466" s="82"/>
      <c r="QXG466" s="82"/>
      <c r="QXH466" s="82"/>
      <c r="QXI466" s="82"/>
      <c r="QXJ466" s="82"/>
      <c r="QXK466" s="82"/>
      <c r="QXL466" s="82"/>
      <c r="QXM466" s="82"/>
      <c r="QXN466" s="82"/>
      <c r="QXO466" s="82"/>
      <c r="QXP466" s="82"/>
      <c r="QXQ466" s="82"/>
      <c r="QXR466" s="82"/>
      <c r="QXS466" s="82"/>
      <c r="QXT466" s="82"/>
      <c r="QXU466" s="82"/>
      <c r="QXV466" s="82"/>
      <c r="QXW466" s="82"/>
      <c r="QXX466" s="82"/>
      <c r="QXY466" s="82"/>
      <c r="QXZ466" s="82"/>
      <c r="QYA466" s="82"/>
      <c r="QYB466" s="82"/>
      <c r="QYC466" s="82"/>
      <c r="QYD466" s="82"/>
      <c r="QYE466" s="82"/>
      <c r="QYF466" s="82"/>
      <c r="QYG466" s="82"/>
      <c r="QYH466" s="82"/>
      <c r="QYI466" s="82"/>
      <c r="QYJ466" s="82"/>
      <c r="QYK466" s="82"/>
      <c r="QYL466" s="82"/>
      <c r="QYM466" s="82"/>
      <c r="QYN466" s="82"/>
      <c r="QYO466" s="82"/>
      <c r="QYP466" s="82"/>
      <c r="QYQ466" s="82"/>
      <c r="QYR466" s="82"/>
      <c r="QYS466" s="82"/>
      <c r="QYT466" s="82"/>
      <c r="QYU466" s="82"/>
      <c r="QYV466" s="82"/>
      <c r="QYW466" s="82"/>
      <c r="QYX466" s="82"/>
      <c r="QYY466" s="82"/>
      <c r="QYZ466" s="82"/>
      <c r="QZA466" s="82"/>
      <c r="QZB466" s="82"/>
      <c r="QZC466" s="82"/>
      <c r="QZD466" s="82"/>
      <c r="QZE466" s="82"/>
      <c r="QZF466" s="82"/>
      <c r="QZG466" s="82"/>
      <c r="QZH466" s="82"/>
      <c r="QZI466" s="82"/>
      <c r="QZJ466" s="82"/>
      <c r="QZK466" s="82"/>
      <c r="QZL466" s="82"/>
      <c r="QZM466" s="82"/>
      <c r="QZN466" s="82"/>
      <c r="QZO466" s="82"/>
      <c r="QZP466" s="82"/>
      <c r="QZQ466" s="82"/>
      <c r="QZR466" s="82"/>
      <c r="QZS466" s="82"/>
      <c r="QZT466" s="82"/>
      <c r="QZU466" s="82"/>
      <c r="QZV466" s="82"/>
      <c r="QZW466" s="82"/>
      <c r="QZX466" s="82"/>
      <c r="QZY466" s="82"/>
      <c r="QZZ466" s="82"/>
      <c r="RAA466" s="82"/>
      <c r="RAB466" s="82"/>
      <c r="RAC466" s="82"/>
      <c r="RAD466" s="82"/>
      <c r="RAE466" s="82"/>
      <c r="RAF466" s="82"/>
      <c r="RAG466" s="82"/>
      <c r="RAH466" s="82"/>
      <c r="RAI466" s="82"/>
      <c r="RAJ466" s="82"/>
      <c r="RAK466" s="82"/>
      <c r="RAL466" s="82"/>
      <c r="RAM466" s="82"/>
      <c r="RAN466" s="82"/>
      <c r="RAO466" s="82"/>
      <c r="RAP466" s="82"/>
      <c r="RAQ466" s="82"/>
      <c r="RAR466" s="82"/>
      <c r="RAS466" s="82"/>
      <c r="RAT466" s="82"/>
      <c r="RAU466" s="82"/>
      <c r="RAV466" s="82"/>
      <c r="RAW466" s="82"/>
      <c r="RAX466" s="82"/>
      <c r="RAY466" s="82"/>
      <c r="RAZ466" s="82"/>
      <c r="RBA466" s="82"/>
      <c r="RBB466" s="82"/>
      <c r="RBC466" s="82"/>
      <c r="RBD466" s="82"/>
      <c r="RBE466" s="82"/>
      <c r="RBF466" s="82"/>
      <c r="RBG466" s="82"/>
      <c r="RBH466" s="82"/>
      <c r="RBI466" s="82"/>
      <c r="RBJ466" s="82"/>
      <c r="RBK466" s="82"/>
      <c r="RBL466" s="82"/>
      <c r="RBM466" s="82"/>
      <c r="RBN466" s="82"/>
      <c r="RBO466" s="82"/>
      <c r="RBP466" s="82"/>
      <c r="RBQ466" s="82"/>
      <c r="RBR466" s="82"/>
      <c r="RBS466" s="82"/>
      <c r="RBT466" s="82"/>
      <c r="RBU466" s="82"/>
      <c r="RBV466" s="82"/>
      <c r="RBW466" s="82"/>
      <c r="RBX466" s="82"/>
      <c r="RBY466" s="82"/>
      <c r="RBZ466" s="82"/>
      <c r="RCA466" s="82"/>
      <c r="RCB466" s="82"/>
      <c r="RCC466" s="82"/>
      <c r="RCD466" s="82"/>
      <c r="RCE466" s="82"/>
      <c r="RCF466" s="82"/>
      <c r="RCG466" s="82"/>
      <c r="RCH466" s="82"/>
      <c r="RCI466" s="82"/>
      <c r="RCJ466" s="82"/>
      <c r="RCK466" s="82"/>
      <c r="RCL466" s="82"/>
      <c r="RCM466" s="82"/>
      <c r="RCN466" s="82"/>
      <c r="RCO466" s="82"/>
      <c r="RCP466" s="82"/>
      <c r="RCQ466" s="82"/>
      <c r="RCR466" s="82"/>
      <c r="RCS466" s="82"/>
      <c r="RCT466" s="82"/>
      <c r="RCU466" s="82"/>
      <c r="RCV466" s="82"/>
      <c r="RCW466" s="82"/>
      <c r="RCX466" s="82"/>
      <c r="RCY466" s="82"/>
      <c r="RCZ466" s="82"/>
      <c r="RDA466" s="82"/>
      <c r="RDB466" s="82"/>
      <c r="RDC466" s="82"/>
      <c r="RDD466" s="82"/>
      <c r="RDE466" s="82"/>
      <c r="RDF466" s="82"/>
      <c r="RDG466" s="82"/>
      <c r="RDH466" s="82"/>
      <c r="RDI466" s="82"/>
      <c r="RDJ466" s="82"/>
      <c r="RDK466" s="82"/>
      <c r="RDL466" s="82"/>
      <c r="RDM466" s="82"/>
      <c r="RDN466" s="82"/>
      <c r="RDO466" s="82"/>
      <c r="RDP466" s="82"/>
      <c r="RDQ466" s="82"/>
      <c r="RDR466" s="82"/>
      <c r="RDS466" s="82"/>
      <c r="RDT466" s="82"/>
      <c r="RDU466" s="82"/>
      <c r="RDV466" s="82"/>
      <c r="RDW466" s="82"/>
      <c r="RDX466" s="82"/>
      <c r="RDY466" s="82"/>
      <c r="RDZ466" s="82"/>
      <c r="REA466" s="82"/>
      <c r="REB466" s="82"/>
      <c r="REC466" s="82"/>
      <c r="RED466" s="82"/>
      <c r="REE466" s="82"/>
      <c r="REF466" s="82"/>
      <c r="REG466" s="82"/>
      <c r="REH466" s="82"/>
      <c r="REI466" s="82"/>
      <c r="REJ466" s="82"/>
      <c r="REK466" s="82"/>
      <c r="REL466" s="82"/>
      <c r="REM466" s="82"/>
      <c r="REN466" s="82"/>
      <c r="REO466" s="82"/>
      <c r="REP466" s="82"/>
      <c r="REQ466" s="82"/>
      <c r="RER466" s="82"/>
      <c r="RES466" s="82"/>
      <c r="RET466" s="82"/>
      <c r="REU466" s="82"/>
      <c r="REV466" s="82"/>
      <c r="REW466" s="82"/>
      <c r="REX466" s="82"/>
      <c r="REY466" s="82"/>
      <c r="REZ466" s="82"/>
      <c r="RFA466" s="82"/>
      <c r="RFB466" s="82"/>
      <c r="RFC466" s="82"/>
      <c r="RFD466" s="82"/>
      <c r="RFE466" s="82"/>
      <c r="RFF466" s="82"/>
      <c r="RFG466" s="82"/>
      <c r="RFH466" s="82"/>
      <c r="RFI466" s="82"/>
      <c r="RFJ466" s="82"/>
      <c r="RFK466" s="82"/>
      <c r="RFL466" s="82"/>
      <c r="RFM466" s="82"/>
      <c r="RFN466" s="82"/>
      <c r="RFO466" s="82"/>
      <c r="RFP466" s="82"/>
      <c r="RFQ466" s="82"/>
      <c r="RFR466" s="82"/>
      <c r="RFS466" s="82"/>
      <c r="RFT466" s="82"/>
      <c r="RFU466" s="82"/>
      <c r="RFV466" s="82"/>
      <c r="RFW466" s="82"/>
      <c r="RFX466" s="82"/>
      <c r="RFY466" s="82"/>
      <c r="RFZ466" s="82"/>
      <c r="RGA466" s="82"/>
      <c r="RGB466" s="82"/>
      <c r="RGC466" s="82"/>
      <c r="RGD466" s="82"/>
      <c r="RGE466" s="82"/>
      <c r="RGF466" s="82"/>
      <c r="RGG466" s="82"/>
      <c r="RGH466" s="82"/>
      <c r="RGI466" s="82"/>
      <c r="RGJ466" s="82"/>
      <c r="RGK466" s="82"/>
      <c r="RGL466" s="82"/>
      <c r="RGM466" s="82"/>
      <c r="RGN466" s="82"/>
      <c r="RGO466" s="82"/>
      <c r="RGP466" s="82"/>
      <c r="RGQ466" s="82"/>
      <c r="RGR466" s="82"/>
      <c r="RGS466" s="82"/>
      <c r="RGT466" s="82"/>
      <c r="RGU466" s="82"/>
      <c r="RGV466" s="82"/>
      <c r="RGW466" s="82"/>
      <c r="RGX466" s="82"/>
      <c r="RGY466" s="82"/>
      <c r="RGZ466" s="82"/>
      <c r="RHA466" s="82"/>
      <c r="RHB466" s="82"/>
      <c r="RHC466" s="82"/>
      <c r="RHD466" s="82"/>
      <c r="RHE466" s="82"/>
      <c r="RHF466" s="82"/>
      <c r="RHG466" s="82"/>
      <c r="RHH466" s="82"/>
      <c r="RHI466" s="82"/>
      <c r="RHJ466" s="82"/>
      <c r="RHK466" s="82"/>
      <c r="RHL466" s="82"/>
      <c r="RHM466" s="82"/>
      <c r="RHN466" s="82"/>
      <c r="RHO466" s="82"/>
      <c r="RHP466" s="82"/>
      <c r="RHQ466" s="82"/>
      <c r="RHR466" s="82"/>
      <c r="RHS466" s="82"/>
      <c r="RHT466" s="82"/>
      <c r="RHU466" s="82"/>
      <c r="RHV466" s="82"/>
      <c r="RHW466" s="82"/>
      <c r="RHX466" s="82"/>
      <c r="RHY466" s="82"/>
      <c r="RHZ466" s="82"/>
      <c r="RIA466" s="82"/>
      <c r="RIB466" s="82"/>
      <c r="RIC466" s="82"/>
      <c r="RID466" s="82"/>
      <c r="RIE466" s="82"/>
      <c r="RIF466" s="82"/>
      <c r="RIG466" s="82"/>
      <c r="RIH466" s="82"/>
      <c r="RII466" s="82"/>
      <c r="RIJ466" s="82"/>
      <c r="RIK466" s="82"/>
      <c r="RIL466" s="82"/>
      <c r="RIM466" s="82"/>
      <c r="RIN466" s="82"/>
      <c r="RIO466" s="82"/>
      <c r="RIP466" s="82"/>
      <c r="RIQ466" s="82"/>
      <c r="RIR466" s="82"/>
      <c r="RIS466" s="82"/>
      <c r="RIT466" s="82"/>
      <c r="RIU466" s="82"/>
      <c r="RIV466" s="82"/>
      <c r="RIW466" s="82"/>
      <c r="RIX466" s="82"/>
      <c r="RIY466" s="82"/>
      <c r="RIZ466" s="82"/>
      <c r="RJA466" s="82"/>
      <c r="RJB466" s="82"/>
      <c r="RJC466" s="82"/>
      <c r="RJD466" s="82"/>
      <c r="RJE466" s="82"/>
      <c r="RJF466" s="82"/>
      <c r="RJG466" s="82"/>
      <c r="RJH466" s="82"/>
      <c r="RJI466" s="82"/>
      <c r="RJJ466" s="82"/>
      <c r="RJK466" s="82"/>
      <c r="RJL466" s="82"/>
      <c r="RJM466" s="82"/>
      <c r="RJN466" s="82"/>
      <c r="RJO466" s="82"/>
      <c r="RJP466" s="82"/>
      <c r="RJQ466" s="82"/>
      <c r="RJR466" s="82"/>
      <c r="RJS466" s="82"/>
      <c r="RJT466" s="82"/>
      <c r="RJU466" s="82"/>
      <c r="RJV466" s="82"/>
      <c r="RJW466" s="82"/>
      <c r="RJX466" s="82"/>
      <c r="RJY466" s="82"/>
      <c r="RJZ466" s="82"/>
      <c r="RKA466" s="82"/>
      <c r="RKB466" s="82"/>
      <c r="RKC466" s="82"/>
      <c r="RKD466" s="82"/>
      <c r="RKE466" s="82"/>
      <c r="RKF466" s="82"/>
      <c r="RKG466" s="82"/>
      <c r="RKH466" s="82"/>
      <c r="RKI466" s="82"/>
      <c r="RKJ466" s="82"/>
      <c r="RKK466" s="82"/>
      <c r="RKL466" s="82"/>
      <c r="RKM466" s="82"/>
      <c r="RKN466" s="82"/>
      <c r="RKO466" s="82"/>
      <c r="RKP466" s="82"/>
      <c r="RKQ466" s="82"/>
      <c r="RKR466" s="82"/>
      <c r="RKS466" s="82"/>
      <c r="RKT466" s="82"/>
      <c r="RKU466" s="82"/>
      <c r="RKV466" s="82"/>
      <c r="RKW466" s="82"/>
      <c r="RKX466" s="82"/>
      <c r="RKY466" s="82"/>
      <c r="RKZ466" s="82"/>
      <c r="RLA466" s="82"/>
      <c r="RLB466" s="82"/>
      <c r="RLC466" s="82"/>
      <c r="RLD466" s="82"/>
      <c r="RLE466" s="82"/>
      <c r="RLF466" s="82"/>
      <c r="RLG466" s="82"/>
      <c r="RLH466" s="82"/>
      <c r="RLI466" s="82"/>
      <c r="RLJ466" s="82"/>
      <c r="RLK466" s="82"/>
      <c r="RLL466" s="82"/>
      <c r="RLM466" s="82"/>
      <c r="RLN466" s="82"/>
      <c r="RLO466" s="82"/>
      <c r="RLP466" s="82"/>
      <c r="RLQ466" s="82"/>
      <c r="RLR466" s="82"/>
      <c r="RLS466" s="82"/>
      <c r="RLT466" s="82"/>
      <c r="RLU466" s="82"/>
      <c r="RLV466" s="82"/>
      <c r="RLW466" s="82"/>
      <c r="RLX466" s="82"/>
      <c r="RLY466" s="82"/>
      <c r="RLZ466" s="82"/>
      <c r="RMA466" s="82"/>
      <c r="RMB466" s="82"/>
      <c r="RMC466" s="82"/>
      <c r="RMD466" s="82"/>
      <c r="RME466" s="82"/>
      <c r="RMF466" s="82"/>
      <c r="RMG466" s="82"/>
      <c r="RMH466" s="82"/>
      <c r="RMI466" s="82"/>
      <c r="RMJ466" s="82"/>
      <c r="RMK466" s="82"/>
      <c r="RML466" s="82"/>
      <c r="RMM466" s="82"/>
      <c r="RMN466" s="82"/>
      <c r="RMO466" s="82"/>
      <c r="RMP466" s="82"/>
      <c r="RMQ466" s="82"/>
      <c r="RMR466" s="82"/>
      <c r="RMS466" s="82"/>
      <c r="RMT466" s="82"/>
      <c r="RMU466" s="82"/>
      <c r="RMV466" s="82"/>
      <c r="RMW466" s="82"/>
      <c r="RMX466" s="82"/>
      <c r="RMY466" s="82"/>
      <c r="RMZ466" s="82"/>
      <c r="RNA466" s="82"/>
      <c r="RNB466" s="82"/>
      <c r="RNC466" s="82"/>
      <c r="RND466" s="82"/>
      <c r="RNE466" s="82"/>
      <c r="RNF466" s="82"/>
      <c r="RNG466" s="82"/>
      <c r="RNH466" s="82"/>
      <c r="RNI466" s="82"/>
      <c r="RNJ466" s="82"/>
      <c r="RNK466" s="82"/>
      <c r="RNL466" s="82"/>
      <c r="RNM466" s="82"/>
      <c r="RNN466" s="82"/>
      <c r="RNO466" s="82"/>
      <c r="RNP466" s="82"/>
      <c r="RNQ466" s="82"/>
      <c r="RNR466" s="82"/>
      <c r="RNS466" s="82"/>
      <c r="RNT466" s="82"/>
      <c r="RNU466" s="82"/>
      <c r="RNV466" s="82"/>
      <c r="RNW466" s="82"/>
      <c r="RNX466" s="82"/>
      <c r="RNY466" s="82"/>
      <c r="RNZ466" s="82"/>
      <c r="ROA466" s="82"/>
      <c r="ROB466" s="82"/>
      <c r="ROC466" s="82"/>
      <c r="ROD466" s="82"/>
      <c r="ROE466" s="82"/>
      <c r="ROF466" s="82"/>
      <c r="ROG466" s="82"/>
      <c r="ROH466" s="82"/>
      <c r="ROI466" s="82"/>
      <c r="ROJ466" s="82"/>
      <c r="ROK466" s="82"/>
      <c r="ROL466" s="82"/>
      <c r="ROM466" s="82"/>
      <c r="RON466" s="82"/>
      <c r="ROO466" s="82"/>
      <c r="ROP466" s="82"/>
      <c r="ROQ466" s="82"/>
      <c r="ROR466" s="82"/>
      <c r="ROS466" s="82"/>
      <c r="ROT466" s="82"/>
      <c r="ROU466" s="82"/>
      <c r="ROV466" s="82"/>
      <c r="ROW466" s="82"/>
      <c r="ROX466" s="82"/>
      <c r="ROY466" s="82"/>
      <c r="ROZ466" s="82"/>
      <c r="RPA466" s="82"/>
      <c r="RPB466" s="82"/>
      <c r="RPC466" s="82"/>
      <c r="RPD466" s="82"/>
      <c r="RPE466" s="82"/>
      <c r="RPF466" s="82"/>
      <c r="RPG466" s="82"/>
      <c r="RPH466" s="82"/>
      <c r="RPI466" s="82"/>
      <c r="RPJ466" s="82"/>
      <c r="RPK466" s="82"/>
      <c r="RPL466" s="82"/>
      <c r="RPM466" s="82"/>
      <c r="RPN466" s="82"/>
      <c r="RPO466" s="82"/>
      <c r="RPP466" s="82"/>
      <c r="RPQ466" s="82"/>
      <c r="RPR466" s="82"/>
      <c r="RPS466" s="82"/>
      <c r="RPT466" s="82"/>
      <c r="RPU466" s="82"/>
      <c r="RPV466" s="82"/>
      <c r="RPW466" s="82"/>
      <c r="RPX466" s="82"/>
      <c r="RPY466" s="82"/>
      <c r="RPZ466" s="82"/>
      <c r="RQA466" s="82"/>
      <c r="RQB466" s="82"/>
      <c r="RQC466" s="82"/>
      <c r="RQD466" s="82"/>
      <c r="RQE466" s="82"/>
      <c r="RQF466" s="82"/>
      <c r="RQG466" s="82"/>
      <c r="RQH466" s="82"/>
      <c r="RQI466" s="82"/>
      <c r="RQJ466" s="82"/>
      <c r="RQK466" s="82"/>
      <c r="RQL466" s="82"/>
      <c r="RQM466" s="82"/>
      <c r="RQN466" s="82"/>
      <c r="RQO466" s="82"/>
      <c r="RQP466" s="82"/>
      <c r="RQQ466" s="82"/>
      <c r="RQR466" s="82"/>
      <c r="RQS466" s="82"/>
      <c r="RQT466" s="82"/>
      <c r="RQU466" s="82"/>
      <c r="RQV466" s="82"/>
      <c r="RQW466" s="82"/>
      <c r="RQX466" s="82"/>
      <c r="RQY466" s="82"/>
      <c r="RQZ466" s="82"/>
      <c r="RRA466" s="82"/>
      <c r="RRB466" s="82"/>
      <c r="RRC466" s="82"/>
      <c r="RRD466" s="82"/>
      <c r="RRE466" s="82"/>
      <c r="RRF466" s="82"/>
      <c r="RRG466" s="82"/>
      <c r="RRH466" s="82"/>
      <c r="RRI466" s="82"/>
      <c r="RRJ466" s="82"/>
      <c r="RRK466" s="82"/>
      <c r="RRL466" s="82"/>
      <c r="RRM466" s="82"/>
      <c r="RRN466" s="82"/>
      <c r="RRO466" s="82"/>
      <c r="RRP466" s="82"/>
      <c r="RRQ466" s="82"/>
      <c r="RRR466" s="82"/>
      <c r="RRS466" s="82"/>
      <c r="RRT466" s="82"/>
      <c r="RRU466" s="82"/>
      <c r="RRV466" s="82"/>
      <c r="RRW466" s="82"/>
      <c r="RRX466" s="82"/>
      <c r="RRY466" s="82"/>
      <c r="RRZ466" s="82"/>
      <c r="RSA466" s="82"/>
      <c r="RSB466" s="82"/>
      <c r="RSC466" s="82"/>
      <c r="RSD466" s="82"/>
      <c r="RSE466" s="82"/>
      <c r="RSF466" s="82"/>
      <c r="RSG466" s="82"/>
      <c r="RSH466" s="82"/>
      <c r="RSI466" s="82"/>
      <c r="RSJ466" s="82"/>
      <c r="RSK466" s="82"/>
      <c r="RSL466" s="82"/>
      <c r="RSM466" s="82"/>
      <c r="RSN466" s="82"/>
      <c r="RSO466" s="82"/>
      <c r="RSP466" s="82"/>
      <c r="RSQ466" s="82"/>
      <c r="RSR466" s="82"/>
      <c r="RSS466" s="82"/>
      <c r="RST466" s="82"/>
      <c r="RSU466" s="82"/>
      <c r="RSV466" s="82"/>
      <c r="RSW466" s="82"/>
      <c r="RSX466" s="82"/>
      <c r="RSY466" s="82"/>
      <c r="RSZ466" s="82"/>
      <c r="RTA466" s="82"/>
      <c r="RTB466" s="82"/>
      <c r="RTC466" s="82"/>
      <c r="RTD466" s="82"/>
      <c r="RTE466" s="82"/>
      <c r="RTF466" s="82"/>
      <c r="RTG466" s="82"/>
      <c r="RTH466" s="82"/>
      <c r="RTI466" s="82"/>
      <c r="RTJ466" s="82"/>
      <c r="RTK466" s="82"/>
      <c r="RTL466" s="82"/>
      <c r="RTM466" s="82"/>
      <c r="RTN466" s="82"/>
      <c r="RTO466" s="82"/>
      <c r="RTP466" s="82"/>
      <c r="RTQ466" s="82"/>
      <c r="RTR466" s="82"/>
      <c r="RTS466" s="82"/>
      <c r="RTT466" s="82"/>
      <c r="RTU466" s="82"/>
      <c r="RTV466" s="82"/>
      <c r="RTW466" s="82"/>
      <c r="RTX466" s="82"/>
      <c r="RTY466" s="82"/>
      <c r="RTZ466" s="82"/>
      <c r="RUA466" s="82"/>
      <c r="RUB466" s="82"/>
      <c r="RUC466" s="82"/>
      <c r="RUD466" s="82"/>
      <c r="RUE466" s="82"/>
      <c r="RUF466" s="82"/>
      <c r="RUG466" s="82"/>
      <c r="RUH466" s="82"/>
      <c r="RUI466" s="82"/>
      <c r="RUJ466" s="82"/>
      <c r="RUK466" s="82"/>
      <c r="RUL466" s="82"/>
      <c r="RUM466" s="82"/>
      <c r="RUN466" s="82"/>
      <c r="RUO466" s="82"/>
      <c r="RUP466" s="82"/>
      <c r="RUQ466" s="82"/>
      <c r="RUR466" s="82"/>
      <c r="RUS466" s="82"/>
      <c r="RUT466" s="82"/>
      <c r="RUU466" s="82"/>
      <c r="RUV466" s="82"/>
      <c r="RUW466" s="82"/>
      <c r="RUX466" s="82"/>
      <c r="RUY466" s="82"/>
      <c r="RUZ466" s="82"/>
      <c r="RVA466" s="82"/>
      <c r="RVB466" s="82"/>
      <c r="RVC466" s="82"/>
      <c r="RVD466" s="82"/>
      <c r="RVE466" s="82"/>
      <c r="RVF466" s="82"/>
      <c r="RVG466" s="82"/>
      <c r="RVH466" s="82"/>
      <c r="RVI466" s="82"/>
      <c r="RVJ466" s="82"/>
      <c r="RVK466" s="82"/>
      <c r="RVL466" s="82"/>
      <c r="RVM466" s="82"/>
      <c r="RVN466" s="82"/>
      <c r="RVO466" s="82"/>
      <c r="RVP466" s="82"/>
      <c r="RVQ466" s="82"/>
      <c r="RVR466" s="82"/>
      <c r="RVS466" s="82"/>
      <c r="RVT466" s="82"/>
      <c r="RVU466" s="82"/>
      <c r="RVV466" s="82"/>
      <c r="RVW466" s="82"/>
      <c r="RVX466" s="82"/>
      <c r="RVY466" s="82"/>
      <c r="RVZ466" s="82"/>
      <c r="RWA466" s="82"/>
      <c r="RWB466" s="82"/>
      <c r="RWC466" s="82"/>
      <c r="RWD466" s="82"/>
      <c r="RWE466" s="82"/>
      <c r="RWF466" s="82"/>
      <c r="RWG466" s="82"/>
      <c r="RWH466" s="82"/>
      <c r="RWI466" s="82"/>
      <c r="RWJ466" s="82"/>
      <c r="RWK466" s="82"/>
      <c r="RWL466" s="82"/>
      <c r="RWM466" s="82"/>
      <c r="RWN466" s="82"/>
      <c r="RWO466" s="82"/>
      <c r="RWP466" s="82"/>
      <c r="RWQ466" s="82"/>
      <c r="RWR466" s="82"/>
      <c r="RWS466" s="82"/>
      <c r="RWT466" s="82"/>
      <c r="RWU466" s="82"/>
      <c r="RWV466" s="82"/>
      <c r="RWW466" s="82"/>
      <c r="RWX466" s="82"/>
      <c r="RWY466" s="82"/>
      <c r="RWZ466" s="82"/>
      <c r="RXA466" s="82"/>
      <c r="RXB466" s="82"/>
      <c r="RXC466" s="82"/>
      <c r="RXD466" s="82"/>
      <c r="RXE466" s="82"/>
      <c r="RXF466" s="82"/>
      <c r="RXG466" s="82"/>
      <c r="RXH466" s="82"/>
      <c r="RXI466" s="82"/>
      <c r="RXJ466" s="82"/>
      <c r="RXK466" s="82"/>
      <c r="RXL466" s="82"/>
      <c r="RXM466" s="82"/>
      <c r="RXN466" s="82"/>
      <c r="RXO466" s="82"/>
      <c r="RXP466" s="82"/>
      <c r="RXQ466" s="82"/>
      <c r="RXR466" s="82"/>
      <c r="RXS466" s="82"/>
      <c r="RXT466" s="82"/>
      <c r="RXU466" s="82"/>
      <c r="RXV466" s="82"/>
      <c r="RXW466" s="82"/>
      <c r="RXX466" s="82"/>
      <c r="RXY466" s="82"/>
      <c r="RXZ466" s="82"/>
      <c r="RYA466" s="82"/>
      <c r="RYB466" s="82"/>
      <c r="RYC466" s="82"/>
      <c r="RYD466" s="82"/>
      <c r="RYE466" s="82"/>
      <c r="RYF466" s="82"/>
      <c r="RYG466" s="82"/>
      <c r="RYH466" s="82"/>
      <c r="RYI466" s="82"/>
      <c r="RYJ466" s="82"/>
      <c r="RYK466" s="82"/>
      <c r="RYL466" s="82"/>
      <c r="RYM466" s="82"/>
      <c r="RYN466" s="82"/>
      <c r="RYO466" s="82"/>
      <c r="RYP466" s="82"/>
      <c r="RYQ466" s="82"/>
      <c r="RYR466" s="82"/>
      <c r="RYS466" s="82"/>
      <c r="RYT466" s="82"/>
      <c r="RYU466" s="82"/>
      <c r="RYV466" s="82"/>
      <c r="RYW466" s="82"/>
      <c r="RYX466" s="82"/>
      <c r="RYY466" s="82"/>
      <c r="RYZ466" s="82"/>
      <c r="RZA466" s="82"/>
      <c r="RZB466" s="82"/>
      <c r="RZC466" s="82"/>
      <c r="RZD466" s="82"/>
      <c r="RZE466" s="82"/>
      <c r="RZF466" s="82"/>
      <c r="RZG466" s="82"/>
      <c r="RZH466" s="82"/>
      <c r="RZI466" s="82"/>
      <c r="RZJ466" s="82"/>
      <c r="RZK466" s="82"/>
      <c r="RZL466" s="82"/>
      <c r="RZM466" s="82"/>
      <c r="RZN466" s="82"/>
      <c r="RZO466" s="82"/>
      <c r="RZP466" s="82"/>
      <c r="RZQ466" s="82"/>
      <c r="RZR466" s="82"/>
      <c r="RZS466" s="82"/>
      <c r="RZT466" s="82"/>
      <c r="RZU466" s="82"/>
      <c r="RZV466" s="82"/>
      <c r="RZW466" s="82"/>
      <c r="RZX466" s="82"/>
      <c r="RZY466" s="82"/>
      <c r="RZZ466" s="82"/>
      <c r="SAA466" s="82"/>
      <c r="SAB466" s="82"/>
      <c r="SAC466" s="82"/>
      <c r="SAD466" s="82"/>
      <c r="SAE466" s="82"/>
      <c r="SAF466" s="82"/>
      <c r="SAG466" s="82"/>
      <c r="SAH466" s="82"/>
      <c r="SAI466" s="82"/>
      <c r="SAJ466" s="82"/>
      <c r="SAK466" s="82"/>
      <c r="SAL466" s="82"/>
      <c r="SAM466" s="82"/>
      <c r="SAN466" s="82"/>
      <c r="SAO466" s="82"/>
      <c r="SAP466" s="82"/>
      <c r="SAQ466" s="82"/>
      <c r="SAR466" s="82"/>
      <c r="SAS466" s="82"/>
      <c r="SAT466" s="82"/>
      <c r="SAU466" s="82"/>
      <c r="SAV466" s="82"/>
      <c r="SAW466" s="82"/>
      <c r="SAX466" s="82"/>
      <c r="SAY466" s="82"/>
      <c r="SAZ466" s="82"/>
      <c r="SBA466" s="82"/>
      <c r="SBB466" s="82"/>
      <c r="SBC466" s="82"/>
      <c r="SBD466" s="82"/>
      <c r="SBE466" s="82"/>
      <c r="SBF466" s="82"/>
      <c r="SBG466" s="82"/>
      <c r="SBH466" s="82"/>
      <c r="SBI466" s="82"/>
      <c r="SBJ466" s="82"/>
      <c r="SBK466" s="82"/>
      <c r="SBL466" s="82"/>
      <c r="SBM466" s="82"/>
      <c r="SBN466" s="82"/>
      <c r="SBO466" s="82"/>
      <c r="SBP466" s="82"/>
      <c r="SBQ466" s="82"/>
      <c r="SBR466" s="82"/>
      <c r="SBS466" s="82"/>
      <c r="SBT466" s="82"/>
      <c r="SBU466" s="82"/>
      <c r="SBV466" s="82"/>
      <c r="SBW466" s="82"/>
      <c r="SBX466" s="82"/>
      <c r="SBY466" s="82"/>
      <c r="SBZ466" s="82"/>
      <c r="SCA466" s="82"/>
      <c r="SCB466" s="82"/>
      <c r="SCC466" s="82"/>
      <c r="SCD466" s="82"/>
      <c r="SCE466" s="82"/>
      <c r="SCF466" s="82"/>
      <c r="SCG466" s="82"/>
      <c r="SCH466" s="82"/>
      <c r="SCI466" s="82"/>
      <c r="SCJ466" s="82"/>
      <c r="SCK466" s="82"/>
      <c r="SCL466" s="82"/>
      <c r="SCM466" s="82"/>
      <c r="SCN466" s="82"/>
      <c r="SCO466" s="82"/>
      <c r="SCP466" s="82"/>
      <c r="SCQ466" s="82"/>
      <c r="SCR466" s="82"/>
      <c r="SCS466" s="82"/>
      <c r="SCT466" s="82"/>
      <c r="SCU466" s="82"/>
      <c r="SCV466" s="82"/>
      <c r="SCW466" s="82"/>
      <c r="SCX466" s="82"/>
      <c r="SCY466" s="82"/>
      <c r="SCZ466" s="82"/>
      <c r="SDA466" s="82"/>
      <c r="SDB466" s="82"/>
      <c r="SDC466" s="82"/>
      <c r="SDD466" s="82"/>
      <c r="SDE466" s="82"/>
      <c r="SDF466" s="82"/>
      <c r="SDG466" s="82"/>
      <c r="SDH466" s="82"/>
      <c r="SDI466" s="82"/>
      <c r="SDJ466" s="82"/>
      <c r="SDK466" s="82"/>
      <c r="SDL466" s="82"/>
      <c r="SDM466" s="82"/>
      <c r="SDN466" s="82"/>
      <c r="SDO466" s="82"/>
      <c r="SDP466" s="82"/>
      <c r="SDQ466" s="82"/>
      <c r="SDR466" s="82"/>
      <c r="SDS466" s="82"/>
      <c r="SDT466" s="82"/>
      <c r="SDU466" s="82"/>
      <c r="SDV466" s="82"/>
      <c r="SDW466" s="82"/>
      <c r="SDX466" s="82"/>
      <c r="SDY466" s="82"/>
      <c r="SDZ466" s="82"/>
      <c r="SEA466" s="82"/>
      <c r="SEB466" s="82"/>
      <c r="SEC466" s="82"/>
      <c r="SED466" s="82"/>
      <c r="SEE466" s="82"/>
      <c r="SEF466" s="82"/>
      <c r="SEG466" s="82"/>
      <c r="SEH466" s="82"/>
      <c r="SEI466" s="82"/>
      <c r="SEJ466" s="82"/>
      <c r="SEK466" s="82"/>
      <c r="SEL466" s="82"/>
      <c r="SEM466" s="82"/>
      <c r="SEN466" s="82"/>
      <c r="SEO466" s="82"/>
      <c r="SEP466" s="82"/>
      <c r="SEQ466" s="82"/>
      <c r="SER466" s="82"/>
      <c r="SES466" s="82"/>
      <c r="SET466" s="82"/>
      <c r="SEU466" s="82"/>
      <c r="SEV466" s="82"/>
      <c r="SEW466" s="82"/>
      <c r="SEX466" s="82"/>
      <c r="SEY466" s="82"/>
      <c r="SEZ466" s="82"/>
      <c r="SFA466" s="82"/>
      <c r="SFB466" s="82"/>
      <c r="SFC466" s="82"/>
      <c r="SFD466" s="82"/>
      <c r="SFE466" s="82"/>
      <c r="SFF466" s="82"/>
      <c r="SFG466" s="82"/>
      <c r="SFH466" s="82"/>
      <c r="SFI466" s="82"/>
      <c r="SFJ466" s="82"/>
      <c r="SFK466" s="82"/>
      <c r="SFL466" s="82"/>
      <c r="SFM466" s="82"/>
      <c r="SFN466" s="82"/>
      <c r="SFO466" s="82"/>
      <c r="SFP466" s="82"/>
      <c r="SFQ466" s="82"/>
      <c r="SFR466" s="82"/>
      <c r="SFS466" s="82"/>
      <c r="SFT466" s="82"/>
      <c r="SFU466" s="82"/>
      <c r="SFV466" s="82"/>
      <c r="SFW466" s="82"/>
      <c r="SFX466" s="82"/>
      <c r="SFY466" s="82"/>
      <c r="SFZ466" s="82"/>
      <c r="SGA466" s="82"/>
      <c r="SGB466" s="82"/>
      <c r="SGC466" s="82"/>
      <c r="SGD466" s="82"/>
      <c r="SGE466" s="82"/>
      <c r="SGF466" s="82"/>
      <c r="SGG466" s="82"/>
      <c r="SGH466" s="82"/>
      <c r="SGI466" s="82"/>
      <c r="SGJ466" s="82"/>
      <c r="SGK466" s="82"/>
      <c r="SGL466" s="82"/>
      <c r="SGM466" s="82"/>
      <c r="SGN466" s="82"/>
      <c r="SGO466" s="82"/>
      <c r="SGP466" s="82"/>
      <c r="SGQ466" s="82"/>
      <c r="SGR466" s="82"/>
      <c r="SGS466" s="82"/>
      <c r="SGT466" s="82"/>
      <c r="SGU466" s="82"/>
      <c r="SGV466" s="82"/>
      <c r="SGW466" s="82"/>
      <c r="SGX466" s="82"/>
      <c r="SGY466" s="82"/>
      <c r="SGZ466" s="82"/>
      <c r="SHA466" s="82"/>
      <c r="SHB466" s="82"/>
      <c r="SHC466" s="82"/>
      <c r="SHD466" s="82"/>
      <c r="SHE466" s="82"/>
      <c r="SHF466" s="82"/>
      <c r="SHG466" s="82"/>
      <c r="SHH466" s="82"/>
      <c r="SHI466" s="82"/>
      <c r="SHJ466" s="82"/>
      <c r="SHK466" s="82"/>
      <c r="SHL466" s="82"/>
      <c r="SHM466" s="82"/>
      <c r="SHN466" s="82"/>
      <c r="SHO466" s="82"/>
      <c r="SHP466" s="82"/>
      <c r="SHQ466" s="82"/>
      <c r="SHR466" s="82"/>
      <c r="SHS466" s="82"/>
      <c r="SHT466" s="82"/>
      <c r="SHU466" s="82"/>
      <c r="SHV466" s="82"/>
      <c r="SHW466" s="82"/>
      <c r="SHX466" s="82"/>
      <c r="SHY466" s="82"/>
      <c r="SHZ466" s="82"/>
      <c r="SIA466" s="82"/>
      <c r="SIB466" s="82"/>
      <c r="SIC466" s="82"/>
      <c r="SID466" s="82"/>
      <c r="SIE466" s="82"/>
      <c r="SIF466" s="82"/>
      <c r="SIG466" s="82"/>
      <c r="SIH466" s="82"/>
      <c r="SII466" s="82"/>
      <c r="SIJ466" s="82"/>
      <c r="SIK466" s="82"/>
      <c r="SIL466" s="82"/>
      <c r="SIM466" s="82"/>
      <c r="SIN466" s="82"/>
      <c r="SIO466" s="82"/>
      <c r="SIP466" s="82"/>
      <c r="SIQ466" s="82"/>
      <c r="SIR466" s="82"/>
      <c r="SIS466" s="82"/>
      <c r="SIT466" s="82"/>
      <c r="SIU466" s="82"/>
      <c r="SIV466" s="82"/>
      <c r="SIW466" s="82"/>
      <c r="SIX466" s="82"/>
      <c r="SIY466" s="82"/>
      <c r="SIZ466" s="82"/>
      <c r="SJA466" s="82"/>
      <c r="SJB466" s="82"/>
      <c r="SJC466" s="82"/>
      <c r="SJD466" s="82"/>
      <c r="SJE466" s="82"/>
      <c r="SJF466" s="82"/>
      <c r="SJG466" s="82"/>
      <c r="SJH466" s="82"/>
      <c r="SJI466" s="82"/>
      <c r="SJJ466" s="82"/>
      <c r="SJK466" s="82"/>
      <c r="SJL466" s="82"/>
      <c r="SJM466" s="82"/>
      <c r="SJN466" s="82"/>
      <c r="SJO466" s="82"/>
      <c r="SJP466" s="82"/>
      <c r="SJQ466" s="82"/>
      <c r="SJR466" s="82"/>
      <c r="SJS466" s="82"/>
      <c r="SJT466" s="82"/>
      <c r="SJU466" s="82"/>
      <c r="SJV466" s="82"/>
      <c r="SJW466" s="82"/>
      <c r="SJX466" s="82"/>
      <c r="SJY466" s="82"/>
      <c r="SJZ466" s="82"/>
      <c r="SKA466" s="82"/>
      <c r="SKB466" s="82"/>
      <c r="SKC466" s="82"/>
      <c r="SKD466" s="82"/>
      <c r="SKE466" s="82"/>
      <c r="SKF466" s="82"/>
      <c r="SKG466" s="82"/>
      <c r="SKH466" s="82"/>
      <c r="SKI466" s="82"/>
      <c r="SKJ466" s="82"/>
      <c r="SKK466" s="82"/>
      <c r="SKL466" s="82"/>
      <c r="SKM466" s="82"/>
      <c r="SKN466" s="82"/>
      <c r="SKO466" s="82"/>
      <c r="SKP466" s="82"/>
      <c r="SKQ466" s="82"/>
      <c r="SKR466" s="82"/>
      <c r="SKS466" s="82"/>
      <c r="SKT466" s="82"/>
      <c r="SKU466" s="82"/>
      <c r="SKV466" s="82"/>
      <c r="SKW466" s="82"/>
      <c r="SKX466" s="82"/>
      <c r="SKY466" s="82"/>
      <c r="SKZ466" s="82"/>
      <c r="SLA466" s="82"/>
      <c r="SLB466" s="82"/>
      <c r="SLC466" s="82"/>
      <c r="SLD466" s="82"/>
      <c r="SLE466" s="82"/>
      <c r="SLF466" s="82"/>
      <c r="SLG466" s="82"/>
      <c r="SLH466" s="82"/>
      <c r="SLI466" s="82"/>
      <c r="SLJ466" s="82"/>
      <c r="SLK466" s="82"/>
      <c r="SLL466" s="82"/>
      <c r="SLM466" s="82"/>
      <c r="SLN466" s="82"/>
      <c r="SLO466" s="82"/>
      <c r="SLP466" s="82"/>
      <c r="SLQ466" s="82"/>
      <c r="SLR466" s="82"/>
      <c r="SLS466" s="82"/>
      <c r="SLT466" s="82"/>
      <c r="SLU466" s="82"/>
      <c r="SLV466" s="82"/>
      <c r="SLW466" s="82"/>
      <c r="SLX466" s="82"/>
      <c r="SLY466" s="82"/>
      <c r="SLZ466" s="82"/>
      <c r="SMA466" s="82"/>
      <c r="SMB466" s="82"/>
      <c r="SMC466" s="82"/>
      <c r="SMD466" s="82"/>
      <c r="SME466" s="82"/>
      <c r="SMF466" s="82"/>
      <c r="SMG466" s="82"/>
      <c r="SMH466" s="82"/>
      <c r="SMI466" s="82"/>
      <c r="SMJ466" s="82"/>
      <c r="SMK466" s="82"/>
      <c r="SML466" s="82"/>
      <c r="SMM466" s="82"/>
      <c r="SMN466" s="82"/>
      <c r="SMO466" s="82"/>
      <c r="SMP466" s="82"/>
      <c r="SMQ466" s="82"/>
      <c r="SMR466" s="82"/>
      <c r="SMS466" s="82"/>
      <c r="SMT466" s="82"/>
      <c r="SMU466" s="82"/>
      <c r="SMV466" s="82"/>
      <c r="SMW466" s="82"/>
      <c r="SMX466" s="82"/>
      <c r="SMY466" s="82"/>
      <c r="SMZ466" s="82"/>
      <c r="SNA466" s="82"/>
      <c r="SNB466" s="82"/>
      <c r="SNC466" s="82"/>
      <c r="SND466" s="82"/>
      <c r="SNE466" s="82"/>
      <c r="SNF466" s="82"/>
      <c r="SNG466" s="82"/>
      <c r="SNH466" s="82"/>
      <c r="SNI466" s="82"/>
      <c r="SNJ466" s="82"/>
      <c r="SNK466" s="82"/>
      <c r="SNL466" s="82"/>
      <c r="SNM466" s="82"/>
      <c r="SNN466" s="82"/>
      <c r="SNO466" s="82"/>
      <c r="SNP466" s="82"/>
      <c r="SNQ466" s="82"/>
      <c r="SNR466" s="82"/>
      <c r="SNS466" s="82"/>
      <c r="SNT466" s="82"/>
      <c r="SNU466" s="82"/>
      <c r="SNV466" s="82"/>
      <c r="SNW466" s="82"/>
      <c r="SNX466" s="82"/>
      <c r="SNY466" s="82"/>
      <c r="SNZ466" s="82"/>
      <c r="SOA466" s="82"/>
      <c r="SOB466" s="82"/>
      <c r="SOC466" s="82"/>
      <c r="SOD466" s="82"/>
      <c r="SOE466" s="82"/>
      <c r="SOF466" s="82"/>
      <c r="SOG466" s="82"/>
      <c r="SOH466" s="82"/>
      <c r="SOI466" s="82"/>
      <c r="SOJ466" s="82"/>
      <c r="SOK466" s="82"/>
      <c r="SOL466" s="82"/>
      <c r="SOM466" s="82"/>
      <c r="SON466" s="82"/>
      <c r="SOO466" s="82"/>
      <c r="SOP466" s="82"/>
      <c r="SOQ466" s="82"/>
      <c r="SOR466" s="82"/>
      <c r="SOS466" s="82"/>
      <c r="SOT466" s="82"/>
      <c r="SOU466" s="82"/>
      <c r="SOV466" s="82"/>
      <c r="SOW466" s="82"/>
      <c r="SOX466" s="82"/>
      <c r="SOY466" s="82"/>
      <c r="SOZ466" s="82"/>
      <c r="SPA466" s="82"/>
      <c r="SPB466" s="82"/>
      <c r="SPC466" s="82"/>
      <c r="SPD466" s="82"/>
      <c r="SPE466" s="82"/>
      <c r="SPF466" s="82"/>
      <c r="SPG466" s="82"/>
      <c r="SPH466" s="82"/>
      <c r="SPI466" s="82"/>
      <c r="SPJ466" s="82"/>
      <c r="SPK466" s="82"/>
      <c r="SPL466" s="82"/>
      <c r="SPM466" s="82"/>
      <c r="SPN466" s="82"/>
      <c r="SPO466" s="82"/>
      <c r="SPP466" s="82"/>
      <c r="SPQ466" s="82"/>
      <c r="SPR466" s="82"/>
      <c r="SPS466" s="82"/>
      <c r="SPT466" s="82"/>
      <c r="SPU466" s="82"/>
      <c r="SPV466" s="82"/>
      <c r="SPW466" s="82"/>
      <c r="SPX466" s="82"/>
      <c r="SPY466" s="82"/>
      <c r="SPZ466" s="82"/>
      <c r="SQA466" s="82"/>
      <c r="SQB466" s="82"/>
      <c r="SQC466" s="82"/>
      <c r="SQD466" s="82"/>
      <c r="SQE466" s="82"/>
      <c r="SQF466" s="82"/>
      <c r="SQG466" s="82"/>
      <c r="SQH466" s="82"/>
      <c r="SQI466" s="82"/>
      <c r="SQJ466" s="82"/>
      <c r="SQK466" s="82"/>
      <c r="SQL466" s="82"/>
      <c r="SQM466" s="82"/>
      <c r="SQN466" s="82"/>
      <c r="SQO466" s="82"/>
      <c r="SQP466" s="82"/>
      <c r="SQQ466" s="82"/>
      <c r="SQR466" s="82"/>
      <c r="SQS466" s="82"/>
      <c r="SQT466" s="82"/>
      <c r="SQU466" s="82"/>
      <c r="SQV466" s="82"/>
      <c r="SQW466" s="82"/>
      <c r="SQX466" s="82"/>
      <c r="SQY466" s="82"/>
      <c r="SQZ466" s="82"/>
      <c r="SRA466" s="82"/>
      <c r="SRB466" s="82"/>
      <c r="SRC466" s="82"/>
      <c r="SRD466" s="82"/>
      <c r="SRE466" s="82"/>
      <c r="SRF466" s="82"/>
      <c r="SRG466" s="82"/>
      <c r="SRH466" s="82"/>
      <c r="SRI466" s="82"/>
      <c r="SRJ466" s="82"/>
      <c r="SRK466" s="82"/>
      <c r="SRL466" s="82"/>
      <c r="SRM466" s="82"/>
      <c r="SRN466" s="82"/>
      <c r="SRO466" s="82"/>
      <c r="SRP466" s="82"/>
      <c r="SRQ466" s="82"/>
      <c r="SRR466" s="82"/>
      <c r="SRS466" s="82"/>
      <c r="SRT466" s="82"/>
      <c r="SRU466" s="82"/>
      <c r="SRV466" s="82"/>
      <c r="SRW466" s="82"/>
      <c r="SRX466" s="82"/>
      <c r="SRY466" s="82"/>
      <c r="SRZ466" s="82"/>
      <c r="SSA466" s="82"/>
      <c r="SSB466" s="82"/>
      <c r="SSC466" s="82"/>
      <c r="SSD466" s="82"/>
      <c r="SSE466" s="82"/>
      <c r="SSF466" s="82"/>
      <c r="SSG466" s="82"/>
      <c r="SSH466" s="82"/>
      <c r="SSI466" s="82"/>
      <c r="SSJ466" s="82"/>
      <c r="SSK466" s="82"/>
      <c r="SSL466" s="82"/>
      <c r="SSM466" s="82"/>
      <c r="SSN466" s="82"/>
      <c r="SSO466" s="82"/>
      <c r="SSP466" s="82"/>
      <c r="SSQ466" s="82"/>
      <c r="SSR466" s="82"/>
      <c r="SSS466" s="82"/>
      <c r="SST466" s="82"/>
      <c r="SSU466" s="82"/>
      <c r="SSV466" s="82"/>
      <c r="SSW466" s="82"/>
      <c r="SSX466" s="82"/>
      <c r="SSY466" s="82"/>
      <c r="SSZ466" s="82"/>
      <c r="STA466" s="82"/>
      <c r="STB466" s="82"/>
      <c r="STC466" s="82"/>
      <c r="STD466" s="82"/>
      <c r="STE466" s="82"/>
      <c r="STF466" s="82"/>
      <c r="STG466" s="82"/>
      <c r="STH466" s="82"/>
      <c r="STI466" s="82"/>
      <c r="STJ466" s="82"/>
      <c r="STK466" s="82"/>
      <c r="STL466" s="82"/>
      <c r="STM466" s="82"/>
      <c r="STN466" s="82"/>
      <c r="STO466" s="82"/>
      <c r="STP466" s="82"/>
      <c r="STQ466" s="82"/>
      <c r="STR466" s="82"/>
      <c r="STS466" s="82"/>
      <c r="STT466" s="82"/>
      <c r="STU466" s="82"/>
      <c r="STV466" s="82"/>
      <c r="STW466" s="82"/>
      <c r="STX466" s="82"/>
      <c r="STY466" s="82"/>
      <c r="STZ466" s="82"/>
      <c r="SUA466" s="82"/>
      <c r="SUB466" s="82"/>
      <c r="SUC466" s="82"/>
      <c r="SUD466" s="82"/>
      <c r="SUE466" s="82"/>
      <c r="SUF466" s="82"/>
      <c r="SUG466" s="82"/>
      <c r="SUH466" s="82"/>
      <c r="SUI466" s="82"/>
      <c r="SUJ466" s="82"/>
      <c r="SUK466" s="82"/>
      <c r="SUL466" s="82"/>
      <c r="SUM466" s="82"/>
      <c r="SUN466" s="82"/>
      <c r="SUO466" s="82"/>
      <c r="SUP466" s="82"/>
      <c r="SUQ466" s="82"/>
      <c r="SUR466" s="82"/>
      <c r="SUS466" s="82"/>
      <c r="SUT466" s="82"/>
      <c r="SUU466" s="82"/>
      <c r="SUV466" s="82"/>
      <c r="SUW466" s="82"/>
      <c r="SUX466" s="82"/>
      <c r="SUY466" s="82"/>
      <c r="SUZ466" s="82"/>
      <c r="SVA466" s="82"/>
      <c r="SVB466" s="82"/>
      <c r="SVC466" s="82"/>
      <c r="SVD466" s="82"/>
      <c r="SVE466" s="82"/>
      <c r="SVF466" s="82"/>
      <c r="SVG466" s="82"/>
      <c r="SVH466" s="82"/>
      <c r="SVI466" s="82"/>
      <c r="SVJ466" s="82"/>
      <c r="SVK466" s="82"/>
      <c r="SVL466" s="82"/>
      <c r="SVM466" s="82"/>
      <c r="SVN466" s="82"/>
      <c r="SVO466" s="82"/>
      <c r="SVP466" s="82"/>
      <c r="SVQ466" s="82"/>
      <c r="SVR466" s="82"/>
      <c r="SVS466" s="82"/>
      <c r="SVT466" s="82"/>
      <c r="SVU466" s="82"/>
      <c r="SVV466" s="82"/>
      <c r="SVW466" s="82"/>
      <c r="SVX466" s="82"/>
      <c r="SVY466" s="82"/>
      <c r="SVZ466" s="82"/>
      <c r="SWA466" s="82"/>
      <c r="SWB466" s="82"/>
      <c r="SWC466" s="82"/>
      <c r="SWD466" s="82"/>
      <c r="SWE466" s="82"/>
      <c r="SWF466" s="82"/>
      <c r="SWG466" s="82"/>
      <c r="SWH466" s="82"/>
      <c r="SWI466" s="82"/>
      <c r="SWJ466" s="82"/>
      <c r="SWK466" s="82"/>
      <c r="SWL466" s="82"/>
      <c r="SWM466" s="82"/>
      <c r="SWN466" s="82"/>
      <c r="SWO466" s="82"/>
      <c r="SWP466" s="82"/>
      <c r="SWQ466" s="82"/>
      <c r="SWR466" s="82"/>
      <c r="SWS466" s="82"/>
      <c r="SWT466" s="82"/>
      <c r="SWU466" s="82"/>
      <c r="SWV466" s="82"/>
      <c r="SWW466" s="82"/>
      <c r="SWX466" s="82"/>
      <c r="SWY466" s="82"/>
      <c r="SWZ466" s="82"/>
      <c r="SXA466" s="82"/>
      <c r="SXB466" s="82"/>
      <c r="SXC466" s="82"/>
      <c r="SXD466" s="82"/>
      <c r="SXE466" s="82"/>
      <c r="SXF466" s="82"/>
      <c r="SXG466" s="82"/>
      <c r="SXH466" s="82"/>
      <c r="SXI466" s="82"/>
      <c r="SXJ466" s="82"/>
      <c r="SXK466" s="82"/>
      <c r="SXL466" s="82"/>
      <c r="SXM466" s="82"/>
      <c r="SXN466" s="82"/>
      <c r="SXO466" s="82"/>
      <c r="SXP466" s="82"/>
      <c r="SXQ466" s="82"/>
      <c r="SXR466" s="82"/>
      <c r="SXS466" s="82"/>
      <c r="SXT466" s="82"/>
      <c r="SXU466" s="82"/>
      <c r="SXV466" s="82"/>
      <c r="SXW466" s="82"/>
      <c r="SXX466" s="82"/>
      <c r="SXY466" s="82"/>
      <c r="SXZ466" s="82"/>
      <c r="SYA466" s="82"/>
      <c r="SYB466" s="82"/>
      <c r="SYC466" s="82"/>
      <c r="SYD466" s="82"/>
      <c r="SYE466" s="82"/>
      <c r="SYF466" s="82"/>
      <c r="SYG466" s="82"/>
      <c r="SYH466" s="82"/>
      <c r="SYI466" s="82"/>
      <c r="SYJ466" s="82"/>
      <c r="SYK466" s="82"/>
      <c r="SYL466" s="82"/>
      <c r="SYM466" s="82"/>
      <c r="SYN466" s="82"/>
      <c r="SYO466" s="82"/>
      <c r="SYP466" s="82"/>
      <c r="SYQ466" s="82"/>
      <c r="SYR466" s="82"/>
      <c r="SYS466" s="82"/>
      <c r="SYT466" s="82"/>
      <c r="SYU466" s="82"/>
      <c r="SYV466" s="82"/>
      <c r="SYW466" s="82"/>
      <c r="SYX466" s="82"/>
      <c r="SYY466" s="82"/>
      <c r="SYZ466" s="82"/>
      <c r="SZA466" s="82"/>
      <c r="SZB466" s="82"/>
      <c r="SZC466" s="82"/>
      <c r="SZD466" s="82"/>
      <c r="SZE466" s="82"/>
      <c r="SZF466" s="82"/>
      <c r="SZG466" s="82"/>
      <c r="SZH466" s="82"/>
      <c r="SZI466" s="82"/>
      <c r="SZJ466" s="82"/>
      <c r="SZK466" s="82"/>
      <c r="SZL466" s="82"/>
      <c r="SZM466" s="82"/>
      <c r="SZN466" s="82"/>
      <c r="SZO466" s="82"/>
      <c r="SZP466" s="82"/>
      <c r="SZQ466" s="82"/>
      <c r="SZR466" s="82"/>
      <c r="SZS466" s="82"/>
      <c r="SZT466" s="82"/>
      <c r="SZU466" s="82"/>
      <c r="SZV466" s="82"/>
      <c r="SZW466" s="82"/>
      <c r="SZX466" s="82"/>
      <c r="SZY466" s="82"/>
      <c r="SZZ466" s="82"/>
      <c r="TAA466" s="82"/>
      <c r="TAB466" s="82"/>
      <c r="TAC466" s="82"/>
      <c r="TAD466" s="82"/>
      <c r="TAE466" s="82"/>
      <c r="TAF466" s="82"/>
      <c r="TAG466" s="82"/>
      <c r="TAH466" s="82"/>
      <c r="TAI466" s="82"/>
      <c r="TAJ466" s="82"/>
      <c r="TAK466" s="82"/>
      <c r="TAL466" s="82"/>
      <c r="TAM466" s="82"/>
      <c r="TAN466" s="82"/>
      <c r="TAO466" s="82"/>
      <c r="TAP466" s="82"/>
      <c r="TAQ466" s="82"/>
      <c r="TAR466" s="82"/>
      <c r="TAS466" s="82"/>
      <c r="TAT466" s="82"/>
      <c r="TAU466" s="82"/>
      <c r="TAV466" s="82"/>
      <c r="TAW466" s="82"/>
      <c r="TAX466" s="82"/>
      <c r="TAY466" s="82"/>
      <c r="TAZ466" s="82"/>
      <c r="TBA466" s="82"/>
      <c r="TBB466" s="82"/>
      <c r="TBC466" s="82"/>
      <c r="TBD466" s="82"/>
      <c r="TBE466" s="82"/>
      <c r="TBF466" s="82"/>
      <c r="TBG466" s="82"/>
      <c r="TBH466" s="82"/>
      <c r="TBI466" s="82"/>
      <c r="TBJ466" s="82"/>
      <c r="TBK466" s="82"/>
      <c r="TBL466" s="82"/>
      <c r="TBM466" s="82"/>
      <c r="TBN466" s="82"/>
      <c r="TBO466" s="82"/>
      <c r="TBP466" s="82"/>
      <c r="TBQ466" s="82"/>
      <c r="TBR466" s="82"/>
      <c r="TBS466" s="82"/>
      <c r="TBT466" s="82"/>
      <c r="TBU466" s="82"/>
      <c r="TBV466" s="82"/>
      <c r="TBW466" s="82"/>
      <c r="TBX466" s="82"/>
      <c r="TBY466" s="82"/>
      <c r="TBZ466" s="82"/>
      <c r="TCA466" s="82"/>
      <c r="TCB466" s="82"/>
      <c r="TCC466" s="82"/>
      <c r="TCD466" s="82"/>
      <c r="TCE466" s="82"/>
      <c r="TCF466" s="82"/>
      <c r="TCG466" s="82"/>
      <c r="TCH466" s="82"/>
      <c r="TCI466" s="82"/>
      <c r="TCJ466" s="82"/>
      <c r="TCK466" s="82"/>
      <c r="TCL466" s="82"/>
      <c r="TCM466" s="82"/>
      <c r="TCN466" s="82"/>
      <c r="TCO466" s="82"/>
      <c r="TCP466" s="82"/>
      <c r="TCQ466" s="82"/>
      <c r="TCR466" s="82"/>
      <c r="TCS466" s="82"/>
      <c r="TCT466" s="82"/>
      <c r="TCU466" s="82"/>
      <c r="TCV466" s="82"/>
      <c r="TCW466" s="82"/>
      <c r="TCX466" s="82"/>
      <c r="TCY466" s="82"/>
      <c r="TCZ466" s="82"/>
      <c r="TDA466" s="82"/>
      <c r="TDB466" s="82"/>
      <c r="TDC466" s="82"/>
      <c r="TDD466" s="82"/>
      <c r="TDE466" s="82"/>
      <c r="TDF466" s="82"/>
      <c r="TDG466" s="82"/>
      <c r="TDH466" s="82"/>
      <c r="TDI466" s="82"/>
      <c r="TDJ466" s="82"/>
      <c r="TDK466" s="82"/>
      <c r="TDL466" s="82"/>
      <c r="TDM466" s="82"/>
      <c r="TDN466" s="82"/>
      <c r="TDO466" s="82"/>
      <c r="TDP466" s="82"/>
      <c r="TDQ466" s="82"/>
      <c r="TDR466" s="82"/>
      <c r="TDS466" s="82"/>
      <c r="TDT466" s="82"/>
      <c r="TDU466" s="82"/>
      <c r="TDV466" s="82"/>
      <c r="TDW466" s="82"/>
      <c r="TDX466" s="82"/>
      <c r="TDY466" s="82"/>
      <c r="TDZ466" s="82"/>
      <c r="TEA466" s="82"/>
      <c r="TEB466" s="82"/>
      <c r="TEC466" s="82"/>
      <c r="TED466" s="82"/>
      <c r="TEE466" s="82"/>
      <c r="TEF466" s="82"/>
      <c r="TEG466" s="82"/>
      <c r="TEH466" s="82"/>
      <c r="TEI466" s="82"/>
      <c r="TEJ466" s="82"/>
      <c r="TEK466" s="82"/>
      <c r="TEL466" s="82"/>
      <c r="TEM466" s="82"/>
      <c r="TEN466" s="82"/>
      <c r="TEO466" s="82"/>
      <c r="TEP466" s="82"/>
      <c r="TEQ466" s="82"/>
      <c r="TER466" s="82"/>
      <c r="TES466" s="82"/>
      <c r="TET466" s="82"/>
      <c r="TEU466" s="82"/>
      <c r="TEV466" s="82"/>
      <c r="TEW466" s="82"/>
      <c r="TEX466" s="82"/>
      <c r="TEY466" s="82"/>
      <c r="TEZ466" s="82"/>
      <c r="TFA466" s="82"/>
      <c r="TFB466" s="82"/>
      <c r="TFC466" s="82"/>
      <c r="TFD466" s="82"/>
      <c r="TFE466" s="82"/>
      <c r="TFF466" s="82"/>
      <c r="TFG466" s="82"/>
      <c r="TFH466" s="82"/>
      <c r="TFI466" s="82"/>
      <c r="TFJ466" s="82"/>
      <c r="TFK466" s="82"/>
      <c r="TFL466" s="82"/>
      <c r="TFM466" s="82"/>
      <c r="TFN466" s="82"/>
      <c r="TFO466" s="82"/>
      <c r="TFP466" s="82"/>
      <c r="TFQ466" s="82"/>
      <c r="TFR466" s="82"/>
      <c r="TFS466" s="82"/>
      <c r="TFT466" s="82"/>
      <c r="TFU466" s="82"/>
      <c r="TFV466" s="82"/>
      <c r="TFW466" s="82"/>
      <c r="TFX466" s="82"/>
      <c r="TFY466" s="82"/>
      <c r="TFZ466" s="82"/>
      <c r="TGA466" s="82"/>
      <c r="TGB466" s="82"/>
      <c r="TGC466" s="82"/>
      <c r="TGD466" s="82"/>
      <c r="TGE466" s="82"/>
      <c r="TGF466" s="82"/>
      <c r="TGG466" s="82"/>
      <c r="TGH466" s="82"/>
      <c r="TGI466" s="82"/>
      <c r="TGJ466" s="82"/>
      <c r="TGK466" s="82"/>
      <c r="TGL466" s="82"/>
      <c r="TGM466" s="82"/>
      <c r="TGN466" s="82"/>
      <c r="TGO466" s="82"/>
      <c r="TGP466" s="82"/>
      <c r="TGQ466" s="82"/>
      <c r="TGR466" s="82"/>
      <c r="TGS466" s="82"/>
      <c r="TGT466" s="82"/>
      <c r="TGU466" s="82"/>
      <c r="TGV466" s="82"/>
      <c r="TGW466" s="82"/>
      <c r="TGX466" s="82"/>
      <c r="TGY466" s="82"/>
      <c r="TGZ466" s="82"/>
      <c r="THA466" s="82"/>
      <c r="THB466" s="82"/>
      <c r="THC466" s="82"/>
      <c r="THD466" s="82"/>
      <c r="THE466" s="82"/>
      <c r="THF466" s="82"/>
      <c r="THG466" s="82"/>
      <c r="THH466" s="82"/>
      <c r="THI466" s="82"/>
      <c r="THJ466" s="82"/>
      <c r="THK466" s="82"/>
      <c r="THL466" s="82"/>
      <c r="THM466" s="82"/>
      <c r="THN466" s="82"/>
      <c r="THO466" s="82"/>
      <c r="THP466" s="82"/>
      <c r="THQ466" s="82"/>
      <c r="THR466" s="82"/>
      <c r="THS466" s="82"/>
      <c r="THT466" s="82"/>
      <c r="THU466" s="82"/>
      <c r="THV466" s="82"/>
      <c r="THW466" s="82"/>
      <c r="THX466" s="82"/>
      <c r="THY466" s="82"/>
      <c r="THZ466" s="82"/>
      <c r="TIA466" s="82"/>
      <c r="TIB466" s="82"/>
      <c r="TIC466" s="82"/>
      <c r="TID466" s="82"/>
      <c r="TIE466" s="82"/>
      <c r="TIF466" s="82"/>
      <c r="TIG466" s="82"/>
      <c r="TIH466" s="82"/>
      <c r="TII466" s="82"/>
      <c r="TIJ466" s="82"/>
      <c r="TIK466" s="82"/>
      <c r="TIL466" s="82"/>
      <c r="TIM466" s="82"/>
      <c r="TIN466" s="82"/>
      <c r="TIO466" s="82"/>
      <c r="TIP466" s="82"/>
      <c r="TIQ466" s="82"/>
      <c r="TIR466" s="82"/>
      <c r="TIS466" s="82"/>
      <c r="TIT466" s="82"/>
      <c r="TIU466" s="82"/>
      <c r="TIV466" s="82"/>
      <c r="TIW466" s="82"/>
      <c r="TIX466" s="82"/>
      <c r="TIY466" s="82"/>
      <c r="TIZ466" s="82"/>
      <c r="TJA466" s="82"/>
      <c r="TJB466" s="82"/>
      <c r="TJC466" s="82"/>
      <c r="TJD466" s="82"/>
      <c r="TJE466" s="82"/>
      <c r="TJF466" s="82"/>
      <c r="TJG466" s="82"/>
      <c r="TJH466" s="82"/>
      <c r="TJI466" s="82"/>
      <c r="TJJ466" s="82"/>
      <c r="TJK466" s="82"/>
      <c r="TJL466" s="82"/>
      <c r="TJM466" s="82"/>
      <c r="TJN466" s="82"/>
      <c r="TJO466" s="82"/>
      <c r="TJP466" s="82"/>
      <c r="TJQ466" s="82"/>
      <c r="TJR466" s="82"/>
      <c r="TJS466" s="82"/>
      <c r="TJT466" s="82"/>
      <c r="TJU466" s="82"/>
      <c r="TJV466" s="82"/>
      <c r="TJW466" s="82"/>
      <c r="TJX466" s="82"/>
      <c r="TJY466" s="82"/>
      <c r="TJZ466" s="82"/>
      <c r="TKA466" s="82"/>
      <c r="TKB466" s="82"/>
      <c r="TKC466" s="82"/>
      <c r="TKD466" s="82"/>
      <c r="TKE466" s="82"/>
      <c r="TKF466" s="82"/>
      <c r="TKG466" s="82"/>
      <c r="TKH466" s="82"/>
      <c r="TKI466" s="82"/>
      <c r="TKJ466" s="82"/>
      <c r="TKK466" s="82"/>
      <c r="TKL466" s="82"/>
      <c r="TKM466" s="82"/>
      <c r="TKN466" s="82"/>
      <c r="TKO466" s="82"/>
      <c r="TKP466" s="82"/>
      <c r="TKQ466" s="82"/>
      <c r="TKR466" s="82"/>
      <c r="TKS466" s="82"/>
      <c r="TKT466" s="82"/>
      <c r="TKU466" s="82"/>
      <c r="TKV466" s="82"/>
      <c r="TKW466" s="82"/>
      <c r="TKX466" s="82"/>
      <c r="TKY466" s="82"/>
      <c r="TKZ466" s="82"/>
      <c r="TLA466" s="82"/>
      <c r="TLB466" s="82"/>
      <c r="TLC466" s="82"/>
      <c r="TLD466" s="82"/>
      <c r="TLE466" s="82"/>
      <c r="TLF466" s="82"/>
      <c r="TLG466" s="82"/>
      <c r="TLH466" s="82"/>
      <c r="TLI466" s="82"/>
      <c r="TLJ466" s="82"/>
      <c r="TLK466" s="82"/>
      <c r="TLL466" s="82"/>
      <c r="TLM466" s="82"/>
      <c r="TLN466" s="82"/>
      <c r="TLO466" s="82"/>
      <c r="TLP466" s="82"/>
      <c r="TLQ466" s="82"/>
      <c r="TLR466" s="82"/>
      <c r="TLS466" s="82"/>
      <c r="TLT466" s="82"/>
      <c r="TLU466" s="82"/>
      <c r="TLV466" s="82"/>
      <c r="TLW466" s="82"/>
      <c r="TLX466" s="82"/>
      <c r="TLY466" s="82"/>
      <c r="TLZ466" s="82"/>
      <c r="TMA466" s="82"/>
      <c r="TMB466" s="82"/>
      <c r="TMC466" s="82"/>
      <c r="TMD466" s="82"/>
      <c r="TME466" s="82"/>
      <c r="TMF466" s="82"/>
      <c r="TMG466" s="82"/>
      <c r="TMH466" s="82"/>
      <c r="TMI466" s="82"/>
      <c r="TMJ466" s="82"/>
      <c r="TMK466" s="82"/>
      <c r="TML466" s="82"/>
      <c r="TMM466" s="82"/>
      <c r="TMN466" s="82"/>
      <c r="TMO466" s="82"/>
      <c r="TMP466" s="82"/>
      <c r="TMQ466" s="82"/>
      <c r="TMR466" s="82"/>
      <c r="TMS466" s="82"/>
      <c r="TMT466" s="82"/>
      <c r="TMU466" s="82"/>
      <c r="TMV466" s="82"/>
      <c r="TMW466" s="82"/>
      <c r="TMX466" s="82"/>
      <c r="TMY466" s="82"/>
      <c r="TMZ466" s="82"/>
      <c r="TNA466" s="82"/>
      <c r="TNB466" s="82"/>
      <c r="TNC466" s="82"/>
      <c r="TND466" s="82"/>
      <c r="TNE466" s="82"/>
      <c r="TNF466" s="82"/>
      <c r="TNG466" s="82"/>
      <c r="TNH466" s="82"/>
      <c r="TNI466" s="82"/>
      <c r="TNJ466" s="82"/>
      <c r="TNK466" s="82"/>
      <c r="TNL466" s="82"/>
      <c r="TNM466" s="82"/>
      <c r="TNN466" s="82"/>
      <c r="TNO466" s="82"/>
      <c r="TNP466" s="82"/>
      <c r="TNQ466" s="82"/>
      <c r="TNR466" s="82"/>
      <c r="TNS466" s="82"/>
      <c r="TNT466" s="82"/>
      <c r="TNU466" s="82"/>
      <c r="TNV466" s="82"/>
      <c r="TNW466" s="82"/>
      <c r="TNX466" s="82"/>
      <c r="TNY466" s="82"/>
      <c r="TNZ466" s="82"/>
      <c r="TOA466" s="82"/>
      <c r="TOB466" s="82"/>
      <c r="TOC466" s="82"/>
      <c r="TOD466" s="82"/>
      <c r="TOE466" s="82"/>
      <c r="TOF466" s="82"/>
      <c r="TOG466" s="82"/>
      <c r="TOH466" s="82"/>
      <c r="TOI466" s="82"/>
      <c r="TOJ466" s="82"/>
      <c r="TOK466" s="82"/>
      <c r="TOL466" s="82"/>
      <c r="TOM466" s="82"/>
      <c r="TON466" s="82"/>
      <c r="TOO466" s="82"/>
      <c r="TOP466" s="82"/>
      <c r="TOQ466" s="82"/>
      <c r="TOR466" s="82"/>
      <c r="TOS466" s="82"/>
      <c r="TOT466" s="82"/>
      <c r="TOU466" s="82"/>
      <c r="TOV466" s="82"/>
      <c r="TOW466" s="82"/>
      <c r="TOX466" s="82"/>
      <c r="TOY466" s="82"/>
      <c r="TOZ466" s="82"/>
      <c r="TPA466" s="82"/>
      <c r="TPB466" s="82"/>
      <c r="TPC466" s="82"/>
      <c r="TPD466" s="82"/>
      <c r="TPE466" s="82"/>
      <c r="TPF466" s="82"/>
      <c r="TPG466" s="82"/>
      <c r="TPH466" s="82"/>
      <c r="TPI466" s="82"/>
      <c r="TPJ466" s="82"/>
      <c r="TPK466" s="82"/>
      <c r="TPL466" s="82"/>
      <c r="TPM466" s="82"/>
      <c r="TPN466" s="82"/>
      <c r="TPO466" s="82"/>
      <c r="TPP466" s="82"/>
      <c r="TPQ466" s="82"/>
      <c r="TPR466" s="82"/>
      <c r="TPS466" s="82"/>
      <c r="TPT466" s="82"/>
      <c r="TPU466" s="82"/>
      <c r="TPV466" s="82"/>
      <c r="TPW466" s="82"/>
      <c r="TPX466" s="82"/>
      <c r="TPY466" s="82"/>
      <c r="TPZ466" s="82"/>
      <c r="TQA466" s="82"/>
      <c r="TQB466" s="82"/>
      <c r="TQC466" s="82"/>
      <c r="TQD466" s="82"/>
      <c r="TQE466" s="82"/>
      <c r="TQF466" s="82"/>
      <c r="TQG466" s="82"/>
      <c r="TQH466" s="82"/>
      <c r="TQI466" s="82"/>
      <c r="TQJ466" s="82"/>
      <c r="TQK466" s="82"/>
      <c r="TQL466" s="82"/>
      <c r="TQM466" s="82"/>
      <c r="TQN466" s="82"/>
      <c r="TQO466" s="82"/>
      <c r="TQP466" s="82"/>
      <c r="TQQ466" s="82"/>
      <c r="TQR466" s="82"/>
      <c r="TQS466" s="82"/>
      <c r="TQT466" s="82"/>
      <c r="TQU466" s="82"/>
      <c r="TQV466" s="82"/>
      <c r="TQW466" s="82"/>
      <c r="TQX466" s="82"/>
      <c r="TQY466" s="82"/>
      <c r="TQZ466" s="82"/>
      <c r="TRA466" s="82"/>
      <c r="TRB466" s="82"/>
      <c r="TRC466" s="82"/>
      <c r="TRD466" s="82"/>
      <c r="TRE466" s="82"/>
      <c r="TRF466" s="82"/>
      <c r="TRG466" s="82"/>
      <c r="TRH466" s="82"/>
      <c r="TRI466" s="82"/>
      <c r="TRJ466" s="82"/>
      <c r="TRK466" s="82"/>
      <c r="TRL466" s="82"/>
      <c r="TRM466" s="82"/>
      <c r="TRN466" s="82"/>
      <c r="TRO466" s="82"/>
      <c r="TRP466" s="82"/>
      <c r="TRQ466" s="82"/>
      <c r="TRR466" s="82"/>
      <c r="TRS466" s="82"/>
      <c r="TRT466" s="82"/>
      <c r="TRU466" s="82"/>
      <c r="TRV466" s="82"/>
      <c r="TRW466" s="82"/>
      <c r="TRX466" s="82"/>
      <c r="TRY466" s="82"/>
      <c r="TRZ466" s="82"/>
      <c r="TSA466" s="82"/>
      <c r="TSB466" s="82"/>
      <c r="TSC466" s="82"/>
      <c r="TSD466" s="82"/>
      <c r="TSE466" s="82"/>
      <c r="TSF466" s="82"/>
      <c r="TSG466" s="82"/>
      <c r="TSH466" s="82"/>
      <c r="TSI466" s="82"/>
      <c r="TSJ466" s="82"/>
      <c r="TSK466" s="82"/>
      <c r="TSL466" s="82"/>
      <c r="TSM466" s="82"/>
      <c r="TSN466" s="82"/>
      <c r="TSO466" s="82"/>
      <c r="TSP466" s="82"/>
      <c r="TSQ466" s="82"/>
      <c r="TSR466" s="82"/>
      <c r="TSS466" s="82"/>
      <c r="TST466" s="82"/>
      <c r="TSU466" s="82"/>
      <c r="TSV466" s="82"/>
      <c r="TSW466" s="82"/>
      <c r="TSX466" s="82"/>
      <c r="TSY466" s="82"/>
      <c r="TSZ466" s="82"/>
      <c r="TTA466" s="82"/>
      <c r="TTB466" s="82"/>
      <c r="TTC466" s="82"/>
      <c r="TTD466" s="82"/>
      <c r="TTE466" s="82"/>
      <c r="TTF466" s="82"/>
      <c r="TTG466" s="82"/>
      <c r="TTH466" s="82"/>
      <c r="TTI466" s="82"/>
      <c r="TTJ466" s="82"/>
      <c r="TTK466" s="82"/>
      <c r="TTL466" s="82"/>
      <c r="TTM466" s="82"/>
      <c r="TTN466" s="82"/>
      <c r="TTO466" s="82"/>
      <c r="TTP466" s="82"/>
      <c r="TTQ466" s="82"/>
      <c r="TTR466" s="82"/>
      <c r="TTS466" s="82"/>
      <c r="TTT466" s="82"/>
      <c r="TTU466" s="82"/>
      <c r="TTV466" s="82"/>
      <c r="TTW466" s="82"/>
      <c r="TTX466" s="82"/>
      <c r="TTY466" s="82"/>
      <c r="TTZ466" s="82"/>
      <c r="TUA466" s="82"/>
      <c r="TUB466" s="82"/>
      <c r="TUC466" s="82"/>
      <c r="TUD466" s="82"/>
      <c r="TUE466" s="82"/>
      <c r="TUF466" s="82"/>
      <c r="TUG466" s="82"/>
      <c r="TUH466" s="82"/>
      <c r="TUI466" s="82"/>
      <c r="TUJ466" s="82"/>
      <c r="TUK466" s="82"/>
      <c r="TUL466" s="82"/>
      <c r="TUM466" s="82"/>
      <c r="TUN466" s="82"/>
      <c r="TUO466" s="82"/>
      <c r="TUP466" s="82"/>
      <c r="TUQ466" s="82"/>
      <c r="TUR466" s="82"/>
      <c r="TUS466" s="82"/>
      <c r="TUT466" s="82"/>
      <c r="TUU466" s="82"/>
      <c r="TUV466" s="82"/>
      <c r="TUW466" s="82"/>
      <c r="TUX466" s="82"/>
      <c r="TUY466" s="82"/>
      <c r="TUZ466" s="82"/>
      <c r="TVA466" s="82"/>
      <c r="TVB466" s="82"/>
      <c r="TVC466" s="82"/>
      <c r="TVD466" s="82"/>
      <c r="TVE466" s="82"/>
      <c r="TVF466" s="82"/>
      <c r="TVG466" s="82"/>
      <c r="TVH466" s="82"/>
      <c r="TVI466" s="82"/>
      <c r="TVJ466" s="82"/>
      <c r="TVK466" s="82"/>
      <c r="TVL466" s="82"/>
      <c r="TVM466" s="82"/>
      <c r="TVN466" s="82"/>
      <c r="TVO466" s="82"/>
      <c r="TVP466" s="82"/>
      <c r="TVQ466" s="82"/>
      <c r="TVR466" s="82"/>
      <c r="TVS466" s="82"/>
      <c r="TVT466" s="82"/>
      <c r="TVU466" s="82"/>
      <c r="TVV466" s="82"/>
      <c r="TVW466" s="82"/>
      <c r="TVX466" s="82"/>
      <c r="TVY466" s="82"/>
      <c r="TVZ466" s="82"/>
      <c r="TWA466" s="82"/>
      <c r="TWB466" s="82"/>
      <c r="TWC466" s="82"/>
      <c r="TWD466" s="82"/>
      <c r="TWE466" s="82"/>
      <c r="TWF466" s="82"/>
      <c r="TWG466" s="82"/>
      <c r="TWH466" s="82"/>
      <c r="TWI466" s="82"/>
      <c r="TWJ466" s="82"/>
      <c r="TWK466" s="82"/>
      <c r="TWL466" s="82"/>
      <c r="TWM466" s="82"/>
      <c r="TWN466" s="82"/>
      <c r="TWO466" s="82"/>
      <c r="TWP466" s="82"/>
      <c r="TWQ466" s="82"/>
      <c r="TWR466" s="82"/>
      <c r="TWS466" s="82"/>
      <c r="TWT466" s="82"/>
      <c r="TWU466" s="82"/>
      <c r="TWV466" s="82"/>
      <c r="TWW466" s="82"/>
      <c r="TWX466" s="82"/>
      <c r="TWY466" s="82"/>
      <c r="TWZ466" s="82"/>
      <c r="TXA466" s="82"/>
      <c r="TXB466" s="82"/>
      <c r="TXC466" s="82"/>
      <c r="TXD466" s="82"/>
      <c r="TXE466" s="82"/>
      <c r="TXF466" s="82"/>
      <c r="TXG466" s="82"/>
      <c r="TXH466" s="82"/>
      <c r="TXI466" s="82"/>
      <c r="TXJ466" s="82"/>
      <c r="TXK466" s="82"/>
      <c r="TXL466" s="82"/>
      <c r="TXM466" s="82"/>
      <c r="TXN466" s="82"/>
      <c r="TXO466" s="82"/>
      <c r="TXP466" s="82"/>
      <c r="TXQ466" s="82"/>
      <c r="TXR466" s="82"/>
      <c r="TXS466" s="82"/>
      <c r="TXT466" s="82"/>
      <c r="TXU466" s="82"/>
      <c r="TXV466" s="82"/>
      <c r="TXW466" s="82"/>
      <c r="TXX466" s="82"/>
      <c r="TXY466" s="82"/>
      <c r="TXZ466" s="82"/>
      <c r="TYA466" s="82"/>
      <c r="TYB466" s="82"/>
      <c r="TYC466" s="82"/>
      <c r="TYD466" s="82"/>
      <c r="TYE466" s="82"/>
      <c r="TYF466" s="82"/>
      <c r="TYG466" s="82"/>
      <c r="TYH466" s="82"/>
      <c r="TYI466" s="82"/>
      <c r="TYJ466" s="82"/>
      <c r="TYK466" s="82"/>
      <c r="TYL466" s="82"/>
      <c r="TYM466" s="82"/>
      <c r="TYN466" s="82"/>
      <c r="TYO466" s="82"/>
      <c r="TYP466" s="82"/>
      <c r="TYQ466" s="82"/>
      <c r="TYR466" s="82"/>
      <c r="TYS466" s="82"/>
      <c r="TYT466" s="82"/>
      <c r="TYU466" s="82"/>
      <c r="TYV466" s="82"/>
      <c r="TYW466" s="82"/>
      <c r="TYX466" s="82"/>
      <c r="TYY466" s="82"/>
      <c r="TYZ466" s="82"/>
      <c r="TZA466" s="82"/>
      <c r="TZB466" s="82"/>
      <c r="TZC466" s="82"/>
      <c r="TZD466" s="82"/>
      <c r="TZE466" s="82"/>
      <c r="TZF466" s="82"/>
      <c r="TZG466" s="82"/>
      <c r="TZH466" s="82"/>
      <c r="TZI466" s="82"/>
      <c r="TZJ466" s="82"/>
      <c r="TZK466" s="82"/>
      <c r="TZL466" s="82"/>
      <c r="TZM466" s="82"/>
      <c r="TZN466" s="82"/>
      <c r="TZO466" s="82"/>
      <c r="TZP466" s="82"/>
      <c r="TZQ466" s="82"/>
      <c r="TZR466" s="82"/>
      <c r="TZS466" s="82"/>
      <c r="TZT466" s="82"/>
      <c r="TZU466" s="82"/>
      <c r="TZV466" s="82"/>
      <c r="TZW466" s="82"/>
      <c r="TZX466" s="82"/>
      <c r="TZY466" s="82"/>
      <c r="TZZ466" s="82"/>
      <c r="UAA466" s="82"/>
      <c r="UAB466" s="82"/>
      <c r="UAC466" s="82"/>
      <c r="UAD466" s="82"/>
      <c r="UAE466" s="82"/>
      <c r="UAF466" s="82"/>
      <c r="UAG466" s="82"/>
      <c r="UAH466" s="82"/>
      <c r="UAI466" s="82"/>
      <c r="UAJ466" s="82"/>
      <c r="UAK466" s="82"/>
      <c r="UAL466" s="82"/>
      <c r="UAM466" s="82"/>
      <c r="UAN466" s="82"/>
      <c r="UAO466" s="82"/>
      <c r="UAP466" s="82"/>
      <c r="UAQ466" s="82"/>
      <c r="UAR466" s="82"/>
      <c r="UAS466" s="82"/>
      <c r="UAT466" s="82"/>
      <c r="UAU466" s="82"/>
      <c r="UAV466" s="82"/>
      <c r="UAW466" s="82"/>
      <c r="UAX466" s="82"/>
      <c r="UAY466" s="82"/>
      <c r="UAZ466" s="82"/>
      <c r="UBA466" s="82"/>
      <c r="UBB466" s="82"/>
      <c r="UBC466" s="82"/>
      <c r="UBD466" s="82"/>
      <c r="UBE466" s="82"/>
      <c r="UBF466" s="82"/>
      <c r="UBG466" s="82"/>
      <c r="UBH466" s="82"/>
      <c r="UBI466" s="82"/>
      <c r="UBJ466" s="82"/>
      <c r="UBK466" s="82"/>
      <c r="UBL466" s="82"/>
      <c r="UBM466" s="82"/>
      <c r="UBN466" s="82"/>
      <c r="UBO466" s="82"/>
      <c r="UBP466" s="82"/>
      <c r="UBQ466" s="82"/>
      <c r="UBR466" s="82"/>
      <c r="UBS466" s="82"/>
      <c r="UBT466" s="82"/>
      <c r="UBU466" s="82"/>
      <c r="UBV466" s="82"/>
      <c r="UBW466" s="82"/>
      <c r="UBX466" s="82"/>
      <c r="UBY466" s="82"/>
      <c r="UBZ466" s="82"/>
      <c r="UCA466" s="82"/>
      <c r="UCB466" s="82"/>
      <c r="UCC466" s="82"/>
      <c r="UCD466" s="82"/>
      <c r="UCE466" s="82"/>
      <c r="UCF466" s="82"/>
      <c r="UCG466" s="82"/>
      <c r="UCH466" s="82"/>
      <c r="UCI466" s="82"/>
      <c r="UCJ466" s="82"/>
      <c r="UCK466" s="82"/>
      <c r="UCL466" s="82"/>
      <c r="UCM466" s="82"/>
      <c r="UCN466" s="82"/>
      <c r="UCO466" s="82"/>
      <c r="UCP466" s="82"/>
      <c r="UCQ466" s="82"/>
      <c r="UCR466" s="82"/>
      <c r="UCS466" s="82"/>
      <c r="UCT466" s="82"/>
      <c r="UCU466" s="82"/>
      <c r="UCV466" s="82"/>
      <c r="UCW466" s="82"/>
      <c r="UCX466" s="82"/>
      <c r="UCY466" s="82"/>
      <c r="UCZ466" s="82"/>
      <c r="UDA466" s="82"/>
      <c r="UDB466" s="82"/>
      <c r="UDC466" s="82"/>
      <c r="UDD466" s="82"/>
      <c r="UDE466" s="82"/>
      <c r="UDF466" s="82"/>
      <c r="UDG466" s="82"/>
      <c r="UDH466" s="82"/>
      <c r="UDI466" s="82"/>
      <c r="UDJ466" s="82"/>
      <c r="UDK466" s="82"/>
      <c r="UDL466" s="82"/>
      <c r="UDM466" s="82"/>
      <c r="UDN466" s="82"/>
      <c r="UDO466" s="82"/>
      <c r="UDP466" s="82"/>
      <c r="UDQ466" s="82"/>
      <c r="UDR466" s="82"/>
      <c r="UDS466" s="82"/>
      <c r="UDT466" s="82"/>
      <c r="UDU466" s="82"/>
      <c r="UDV466" s="82"/>
      <c r="UDW466" s="82"/>
      <c r="UDX466" s="82"/>
      <c r="UDY466" s="82"/>
      <c r="UDZ466" s="82"/>
      <c r="UEA466" s="82"/>
      <c r="UEB466" s="82"/>
      <c r="UEC466" s="82"/>
      <c r="UED466" s="82"/>
      <c r="UEE466" s="82"/>
      <c r="UEF466" s="82"/>
      <c r="UEG466" s="82"/>
      <c r="UEH466" s="82"/>
      <c r="UEI466" s="82"/>
      <c r="UEJ466" s="82"/>
      <c r="UEK466" s="82"/>
      <c r="UEL466" s="82"/>
      <c r="UEM466" s="82"/>
      <c r="UEN466" s="82"/>
      <c r="UEO466" s="82"/>
      <c r="UEP466" s="82"/>
      <c r="UEQ466" s="82"/>
      <c r="UER466" s="82"/>
      <c r="UES466" s="82"/>
      <c r="UET466" s="82"/>
      <c r="UEU466" s="82"/>
      <c r="UEV466" s="82"/>
      <c r="UEW466" s="82"/>
      <c r="UEX466" s="82"/>
      <c r="UEY466" s="82"/>
      <c r="UEZ466" s="82"/>
      <c r="UFA466" s="82"/>
      <c r="UFB466" s="82"/>
      <c r="UFC466" s="82"/>
      <c r="UFD466" s="82"/>
      <c r="UFE466" s="82"/>
      <c r="UFF466" s="82"/>
      <c r="UFG466" s="82"/>
      <c r="UFH466" s="82"/>
      <c r="UFI466" s="82"/>
      <c r="UFJ466" s="82"/>
      <c r="UFK466" s="82"/>
      <c r="UFL466" s="82"/>
      <c r="UFM466" s="82"/>
      <c r="UFN466" s="82"/>
      <c r="UFO466" s="82"/>
      <c r="UFP466" s="82"/>
      <c r="UFQ466" s="82"/>
      <c r="UFR466" s="82"/>
      <c r="UFS466" s="82"/>
      <c r="UFT466" s="82"/>
      <c r="UFU466" s="82"/>
      <c r="UFV466" s="82"/>
      <c r="UFW466" s="82"/>
      <c r="UFX466" s="82"/>
      <c r="UFY466" s="82"/>
      <c r="UFZ466" s="82"/>
      <c r="UGA466" s="82"/>
      <c r="UGB466" s="82"/>
      <c r="UGC466" s="82"/>
      <c r="UGD466" s="82"/>
      <c r="UGE466" s="82"/>
      <c r="UGF466" s="82"/>
      <c r="UGG466" s="82"/>
      <c r="UGH466" s="82"/>
      <c r="UGI466" s="82"/>
      <c r="UGJ466" s="82"/>
      <c r="UGK466" s="82"/>
      <c r="UGL466" s="82"/>
      <c r="UGM466" s="82"/>
      <c r="UGN466" s="82"/>
      <c r="UGO466" s="82"/>
      <c r="UGP466" s="82"/>
      <c r="UGQ466" s="82"/>
      <c r="UGR466" s="82"/>
      <c r="UGS466" s="82"/>
      <c r="UGT466" s="82"/>
      <c r="UGU466" s="82"/>
      <c r="UGV466" s="82"/>
      <c r="UGW466" s="82"/>
      <c r="UGX466" s="82"/>
      <c r="UGY466" s="82"/>
      <c r="UGZ466" s="82"/>
      <c r="UHA466" s="82"/>
      <c r="UHB466" s="82"/>
      <c r="UHC466" s="82"/>
      <c r="UHD466" s="82"/>
      <c r="UHE466" s="82"/>
      <c r="UHF466" s="82"/>
      <c r="UHG466" s="82"/>
      <c r="UHH466" s="82"/>
      <c r="UHI466" s="82"/>
      <c r="UHJ466" s="82"/>
      <c r="UHK466" s="82"/>
      <c r="UHL466" s="82"/>
      <c r="UHM466" s="82"/>
      <c r="UHN466" s="82"/>
      <c r="UHO466" s="82"/>
      <c r="UHP466" s="82"/>
      <c r="UHQ466" s="82"/>
      <c r="UHR466" s="82"/>
      <c r="UHS466" s="82"/>
      <c r="UHT466" s="82"/>
      <c r="UHU466" s="82"/>
      <c r="UHV466" s="82"/>
      <c r="UHW466" s="82"/>
      <c r="UHX466" s="82"/>
      <c r="UHY466" s="82"/>
      <c r="UHZ466" s="82"/>
      <c r="UIA466" s="82"/>
      <c r="UIB466" s="82"/>
      <c r="UIC466" s="82"/>
      <c r="UID466" s="82"/>
      <c r="UIE466" s="82"/>
      <c r="UIF466" s="82"/>
      <c r="UIG466" s="82"/>
      <c r="UIH466" s="82"/>
      <c r="UII466" s="82"/>
      <c r="UIJ466" s="82"/>
      <c r="UIK466" s="82"/>
      <c r="UIL466" s="82"/>
      <c r="UIM466" s="82"/>
      <c r="UIN466" s="82"/>
      <c r="UIO466" s="82"/>
      <c r="UIP466" s="82"/>
      <c r="UIQ466" s="82"/>
      <c r="UIR466" s="82"/>
      <c r="UIS466" s="82"/>
      <c r="UIT466" s="82"/>
      <c r="UIU466" s="82"/>
      <c r="UIV466" s="82"/>
      <c r="UIW466" s="82"/>
      <c r="UIX466" s="82"/>
      <c r="UIY466" s="82"/>
      <c r="UIZ466" s="82"/>
      <c r="UJA466" s="82"/>
      <c r="UJB466" s="82"/>
      <c r="UJC466" s="82"/>
      <c r="UJD466" s="82"/>
      <c r="UJE466" s="82"/>
      <c r="UJF466" s="82"/>
      <c r="UJG466" s="82"/>
      <c r="UJH466" s="82"/>
      <c r="UJI466" s="82"/>
      <c r="UJJ466" s="82"/>
      <c r="UJK466" s="82"/>
      <c r="UJL466" s="82"/>
      <c r="UJM466" s="82"/>
      <c r="UJN466" s="82"/>
      <c r="UJO466" s="82"/>
      <c r="UJP466" s="82"/>
      <c r="UJQ466" s="82"/>
      <c r="UJR466" s="82"/>
      <c r="UJS466" s="82"/>
      <c r="UJT466" s="82"/>
      <c r="UJU466" s="82"/>
      <c r="UJV466" s="82"/>
      <c r="UJW466" s="82"/>
      <c r="UJX466" s="82"/>
      <c r="UJY466" s="82"/>
      <c r="UJZ466" s="82"/>
      <c r="UKA466" s="82"/>
      <c r="UKB466" s="82"/>
      <c r="UKC466" s="82"/>
      <c r="UKD466" s="82"/>
      <c r="UKE466" s="82"/>
      <c r="UKF466" s="82"/>
      <c r="UKG466" s="82"/>
      <c r="UKH466" s="82"/>
      <c r="UKI466" s="82"/>
      <c r="UKJ466" s="82"/>
      <c r="UKK466" s="82"/>
      <c r="UKL466" s="82"/>
      <c r="UKM466" s="82"/>
      <c r="UKN466" s="82"/>
      <c r="UKO466" s="82"/>
      <c r="UKP466" s="82"/>
      <c r="UKQ466" s="82"/>
      <c r="UKR466" s="82"/>
      <c r="UKS466" s="82"/>
      <c r="UKT466" s="82"/>
      <c r="UKU466" s="82"/>
      <c r="UKV466" s="82"/>
      <c r="UKW466" s="82"/>
      <c r="UKX466" s="82"/>
      <c r="UKY466" s="82"/>
      <c r="UKZ466" s="82"/>
      <c r="ULA466" s="82"/>
      <c r="ULB466" s="82"/>
      <c r="ULC466" s="82"/>
      <c r="ULD466" s="82"/>
      <c r="ULE466" s="82"/>
      <c r="ULF466" s="82"/>
      <c r="ULG466" s="82"/>
      <c r="ULH466" s="82"/>
      <c r="ULI466" s="82"/>
      <c r="ULJ466" s="82"/>
      <c r="ULK466" s="82"/>
      <c r="ULL466" s="82"/>
      <c r="ULM466" s="82"/>
      <c r="ULN466" s="82"/>
      <c r="ULO466" s="82"/>
      <c r="ULP466" s="82"/>
      <c r="ULQ466" s="82"/>
      <c r="ULR466" s="82"/>
      <c r="ULS466" s="82"/>
      <c r="ULT466" s="82"/>
      <c r="ULU466" s="82"/>
      <c r="ULV466" s="82"/>
      <c r="ULW466" s="82"/>
      <c r="ULX466" s="82"/>
      <c r="ULY466" s="82"/>
      <c r="ULZ466" s="82"/>
      <c r="UMA466" s="82"/>
      <c r="UMB466" s="82"/>
      <c r="UMC466" s="82"/>
      <c r="UMD466" s="82"/>
      <c r="UME466" s="82"/>
      <c r="UMF466" s="82"/>
      <c r="UMG466" s="82"/>
      <c r="UMH466" s="82"/>
      <c r="UMI466" s="82"/>
      <c r="UMJ466" s="82"/>
      <c r="UMK466" s="82"/>
      <c r="UML466" s="82"/>
      <c r="UMM466" s="82"/>
      <c r="UMN466" s="82"/>
      <c r="UMO466" s="82"/>
      <c r="UMP466" s="82"/>
      <c r="UMQ466" s="82"/>
      <c r="UMR466" s="82"/>
      <c r="UMS466" s="82"/>
      <c r="UMT466" s="82"/>
      <c r="UMU466" s="82"/>
      <c r="UMV466" s="82"/>
      <c r="UMW466" s="82"/>
      <c r="UMX466" s="82"/>
      <c r="UMY466" s="82"/>
      <c r="UMZ466" s="82"/>
      <c r="UNA466" s="82"/>
      <c r="UNB466" s="82"/>
      <c r="UNC466" s="82"/>
      <c r="UND466" s="82"/>
      <c r="UNE466" s="82"/>
      <c r="UNF466" s="82"/>
      <c r="UNG466" s="82"/>
      <c r="UNH466" s="82"/>
      <c r="UNI466" s="82"/>
      <c r="UNJ466" s="82"/>
      <c r="UNK466" s="82"/>
      <c r="UNL466" s="82"/>
      <c r="UNM466" s="82"/>
      <c r="UNN466" s="82"/>
      <c r="UNO466" s="82"/>
      <c r="UNP466" s="82"/>
      <c r="UNQ466" s="82"/>
      <c r="UNR466" s="82"/>
      <c r="UNS466" s="82"/>
      <c r="UNT466" s="82"/>
      <c r="UNU466" s="82"/>
      <c r="UNV466" s="82"/>
      <c r="UNW466" s="82"/>
      <c r="UNX466" s="82"/>
      <c r="UNY466" s="82"/>
      <c r="UNZ466" s="82"/>
      <c r="UOA466" s="82"/>
      <c r="UOB466" s="82"/>
      <c r="UOC466" s="82"/>
      <c r="UOD466" s="82"/>
      <c r="UOE466" s="82"/>
      <c r="UOF466" s="82"/>
      <c r="UOG466" s="82"/>
      <c r="UOH466" s="82"/>
      <c r="UOI466" s="82"/>
      <c r="UOJ466" s="82"/>
      <c r="UOK466" s="82"/>
      <c r="UOL466" s="82"/>
      <c r="UOM466" s="82"/>
      <c r="UON466" s="82"/>
      <c r="UOO466" s="82"/>
      <c r="UOP466" s="82"/>
      <c r="UOQ466" s="82"/>
      <c r="UOR466" s="82"/>
      <c r="UOS466" s="82"/>
      <c r="UOT466" s="82"/>
      <c r="UOU466" s="82"/>
      <c r="UOV466" s="82"/>
      <c r="UOW466" s="82"/>
      <c r="UOX466" s="82"/>
      <c r="UOY466" s="82"/>
      <c r="UOZ466" s="82"/>
      <c r="UPA466" s="82"/>
      <c r="UPB466" s="82"/>
      <c r="UPC466" s="82"/>
      <c r="UPD466" s="82"/>
      <c r="UPE466" s="82"/>
      <c r="UPF466" s="82"/>
      <c r="UPG466" s="82"/>
      <c r="UPH466" s="82"/>
      <c r="UPI466" s="82"/>
      <c r="UPJ466" s="82"/>
      <c r="UPK466" s="82"/>
      <c r="UPL466" s="82"/>
      <c r="UPM466" s="82"/>
      <c r="UPN466" s="82"/>
      <c r="UPO466" s="82"/>
      <c r="UPP466" s="82"/>
      <c r="UPQ466" s="82"/>
      <c r="UPR466" s="82"/>
      <c r="UPS466" s="82"/>
      <c r="UPT466" s="82"/>
      <c r="UPU466" s="82"/>
      <c r="UPV466" s="82"/>
      <c r="UPW466" s="82"/>
      <c r="UPX466" s="82"/>
      <c r="UPY466" s="82"/>
      <c r="UPZ466" s="82"/>
      <c r="UQA466" s="82"/>
      <c r="UQB466" s="82"/>
      <c r="UQC466" s="82"/>
      <c r="UQD466" s="82"/>
      <c r="UQE466" s="82"/>
      <c r="UQF466" s="82"/>
      <c r="UQG466" s="82"/>
      <c r="UQH466" s="82"/>
      <c r="UQI466" s="82"/>
      <c r="UQJ466" s="82"/>
      <c r="UQK466" s="82"/>
      <c r="UQL466" s="82"/>
      <c r="UQM466" s="82"/>
      <c r="UQN466" s="82"/>
      <c r="UQO466" s="82"/>
      <c r="UQP466" s="82"/>
      <c r="UQQ466" s="82"/>
      <c r="UQR466" s="82"/>
      <c r="UQS466" s="82"/>
      <c r="UQT466" s="82"/>
      <c r="UQU466" s="82"/>
      <c r="UQV466" s="82"/>
      <c r="UQW466" s="82"/>
      <c r="UQX466" s="82"/>
      <c r="UQY466" s="82"/>
      <c r="UQZ466" s="82"/>
      <c r="URA466" s="82"/>
      <c r="URB466" s="82"/>
      <c r="URC466" s="82"/>
      <c r="URD466" s="82"/>
      <c r="URE466" s="82"/>
      <c r="URF466" s="82"/>
      <c r="URG466" s="82"/>
      <c r="URH466" s="82"/>
      <c r="URI466" s="82"/>
      <c r="URJ466" s="82"/>
      <c r="URK466" s="82"/>
      <c r="URL466" s="82"/>
      <c r="URM466" s="82"/>
      <c r="URN466" s="82"/>
      <c r="URO466" s="82"/>
      <c r="URP466" s="82"/>
      <c r="URQ466" s="82"/>
      <c r="URR466" s="82"/>
      <c r="URS466" s="82"/>
      <c r="URT466" s="82"/>
      <c r="URU466" s="82"/>
      <c r="URV466" s="82"/>
      <c r="URW466" s="82"/>
      <c r="URX466" s="82"/>
      <c r="URY466" s="82"/>
      <c r="URZ466" s="82"/>
      <c r="USA466" s="82"/>
      <c r="USB466" s="82"/>
      <c r="USC466" s="82"/>
      <c r="USD466" s="82"/>
      <c r="USE466" s="82"/>
      <c r="USF466" s="82"/>
      <c r="USG466" s="82"/>
      <c r="USH466" s="82"/>
      <c r="USI466" s="82"/>
      <c r="USJ466" s="82"/>
      <c r="USK466" s="82"/>
      <c r="USL466" s="82"/>
      <c r="USM466" s="82"/>
      <c r="USN466" s="82"/>
      <c r="USO466" s="82"/>
      <c r="USP466" s="82"/>
      <c r="USQ466" s="82"/>
      <c r="USR466" s="82"/>
      <c r="USS466" s="82"/>
      <c r="UST466" s="82"/>
      <c r="USU466" s="82"/>
      <c r="USV466" s="82"/>
      <c r="USW466" s="82"/>
      <c r="USX466" s="82"/>
      <c r="USY466" s="82"/>
      <c r="USZ466" s="82"/>
      <c r="UTA466" s="82"/>
      <c r="UTB466" s="82"/>
      <c r="UTC466" s="82"/>
      <c r="UTD466" s="82"/>
      <c r="UTE466" s="82"/>
      <c r="UTF466" s="82"/>
      <c r="UTG466" s="82"/>
      <c r="UTH466" s="82"/>
      <c r="UTI466" s="82"/>
      <c r="UTJ466" s="82"/>
      <c r="UTK466" s="82"/>
      <c r="UTL466" s="82"/>
      <c r="UTM466" s="82"/>
      <c r="UTN466" s="82"/>
      <c r="UTO466" s="82"/>
      <c r="UTP466" s="82"/>
      <c r="UTQ466" s="82"/>
      <c r="UTR466" s="82"/>
      <c r="UTS466" s="82"/>
      <c r="UTT466" s="82"/>
      <c r="UTU466" s="82"/>
      <c r="UTV466" s="82"/>
      <c r="UTW466" s="82"/>
      <c r="UTX466" s="82"/>
      <c r="UTY466" s="82"/>
      <c r="UTZ466" s="82"/>
      <c r="UUA466" s="82"/>
      <c r="UUB466" s="82"/>
      <c r="UUC466" s="82"/>
      <c r="UUD466" s="82"/>
      <c r="UUE466" s="82"/>
      <c r="UUF466" s="82"/>
      <c r="UUG466" s="82"/>
      <c r="UUH466" s="82"/>
      <c r="UUI466" s="82"/>
      <c r="UUJ466" s="82"/>
      <c r="UUK466" s="82"/>
      <c r="UUL466" s="82"/>
      <c r="UUM466" s="82"/>
      <c r="UUN466" s="82"/>
      <c r="UUO466" s="82"/>
      <c r="UUP466" s="82"/>
      <c r="UUQ466" s="82"/>
      <c r="UUR466" s="82"/>
      <c r="UUS466" s="82"/>
      <c r="UUT466" s="82"/>
      <c r="UUU466" s="82"/>
      <c r="UUV466" s="82"/>
      <c r="UUW466" s="82"/>
      <c r="UUX466" s="82"/>
      <c r="UUY466" s="82"/>
      <c r="UUZ466" s="82"/>
      <c r="UVA466" s="82"/>
      <c r="UVB466" s="82"/>
    </row>
    <row r="467" spans="1:14770" s="4" customFormat="1" hidden="1">
      <c r="A467" s="2">
        <v>44495</v>
      </c>
      <c r="B467" s="472" t="s">
        <v>59</v>
      </c>
      <c r="C467" s="30"/>
      <c r="D467" s="564" t="s">
        <v>253</v>
      </c>
      <c r="G467" s="50" t="s">
        <v>406</v>
      </c>
      <c r="H467" s="49" t="s">
        <v>405</v>
      </c>
      <c r="J467" s="127"/>
      <c r="K467" s="116" t="s">
        <v>620</v>
      </c>
      <c r="L467" s="493" t="s">
        <v>759</v>
      </c>
      <c r="M467" s="72">
        <v>44501</v>
      </c>
      <c r="N467" s="72"/>
      <c r="P467" s="72"/>
      <c r="S467" s="5">
        <v>7</v>
      </c>
      <c r="T467" s="5">
        <v>2620</v>
      </c>
      <c r="U467" s="5"/>
      <c r="V467" s="19">
        <v>2008047</v>
      </c>
      <c r="W467" s="604">
        <v>201484512</v>
      </c>
      <c r="X467" s="23"/>
      <c r="Y467" s="23">
        <v>447951.6</v>
      </c>
      <c r="AC467" s="4">
        <v>33286</v>
      </c>
      <c r="AE467" s="13" t="str">
        <f>IF((Реестр!$AA467+Реестр!$AB467+Реестр!$AD467)=0,"",(Реестр!$AA467+Реестр!$AB467+Реестр!$AD467))</f>
        <v/>
      </c>
      <c r="AG467" s="13"/>
      <c r="AH467" s="534"/>
      <c r="AI467" s="448" t="str">
        <f>IF(IFERROR(Реестр!$AN467/Реестр!$T467,"")=0,"",IFERROR(Реестр!$AN467/Реестр!$T467,""))</f>
        <v/>
      </c>
      <c r="AJ467" s="10"/>
      <c r="AK467" s="448"/>
      <c r="AL467" s="594">
        <v>1173603</v>
      </c>
      <c r="AM467" s="594">
        <v>1144998</v>
      </c>
      <c r="AO467" s="535"/>
      <c r="AQ467" s="13">
        <v>1</v>
      </c>
      <c r="AR467" s="752"/>
      <c r="AS467" s="551" t="str">
        <f>IF(IFERROR(Реестр!$AI467*1000,"")=0,"",IFERROR(Реестр!$AI467*1000,""))</f>
        <v/>
      </c>
      <c r="AT467" s="5" t="str">
        <f>IF(IFERROR(Реестр!$AS467/80,"")=0,"",IFERROR(Реестр!$AS467/80,""))</f>
        <v/>
      </c>
      <c r="AU467" s="4">
        <f>IF(IFERROR(Y467*0.07,"")=0,"",IFERROR(Y467*0.07,""))</f>
        <v>31356.612000000001</v>
      </c>
      <c r="AV467" s="4">
        <f>IF(IFERROR((AN467-AU467),"")=0,"",IFERROR((AN467-AU467),""))</f>
        <v>-31356.612000000001</v>
      </c>
      <c r="AX467" s="4">
        <f t="shared" si="44"/>
        <v>33286</v>
      </c>
      <c r="AY467" s="630">
        <f>((T467/(T467+T468)*AX467))</f>
        <v>32834.834337349399</v>
      </c>
      <c r="AZ467" s="4">
        <f t="shared" si="45"/>
        <v>32834.834337349399</v>
      </c>
      <c r="BC467" s="4">
        <f>VLOOKUP(K467,'Справочные Данные'!$I$2:$J$262,2,0)</f>
        <v>70541</v>
      </c>
      <c r="BD467" s="4" t="str">
        <f>VLOOKUP(BC467,Z_SD_CUSTOMER!$A$2:$K$1599,10,0)</f>
        <v>29</v>
      </c>
      <c r="BE467" s="4" t="str">
        <f>VLOOKUP(BC467,Z_SD_CUSTOMER!$A$2:$L$1599,11,0)</f>
        <v>NORTHWEST</v>
      </c>
      <c r="BF467" s="4" t="str">
        <f>VLOOKUP(BC467,Z_SD_CUSTOMER!$A$2:$K$1599,11,0)</f>
        <v>NORTHWEST</v>
      </c>
      <c r="BI467" s="493"/>
    </row>
    <row r="468" spans="1:14770" s="4" customFormat="1" hidden="1">
      <c r="A468" s="2">
        <v>44495</v>
      </c>
      <c r="B468" s="472" t="s">
        <v>59</v>
      </c>
      <c r="C468" s="30"/>
      <c r="D468" s="564" t="s">
        <v>253</v>
      </c>
      <c r="G468" s="50" t="s">
        <v>406</v>
      </c>
      <c r="H468" s="49" t="s">
        <v>405</v>
      </c>
      <c r="J468" s="127"/>
      <c r="K468" s="116" t="s">
        <v>620</v>
      </c>
      <c r="L468" s="493" t="s">
        <v>759</v>
      </c>
      <c r="M468" s="72"/>
      <c r="N468" s="72"/>
      <c r="P468" s="72"/>
      <c r="S468" s="5">
        <v>1</v>
      </c>
      <c r="T468" s="5">
        <v>36</v>
      </c>
      <c r="U468" s="5"/>
      <c r="V468" s="19">
        <v>2008245</v>
      </c>
      <c r="W468" s="604">
        <v>201484672</v>
      </c>
      <c r="X468" s="23"/>
      <c r="Y468" s="23">
        <v>20736</v>
      </c>
      <c r="AE468" s="13" t="str">
        <f>IF((Реестр!$AA468+Реестр!$AB468+Реестр!$AD468)=0,"",(Реестр!$AA468+Реестр!$AB468+Реестр!$AD468))</f>
        <v/>
      </c>
      <c r="AG468" s="13"/>
      <c r="AH468" s="534"/>
      <c r="AI468" s="448"/>
      <c r="AJ468" s="10"/>
      <c r="AK468" s="448"/>
      <c r="AL468" s="594">
        <v>1173603</v>
      </c>
      <c r="AM468" s="594">
        <v>1144998</v>
      </c>
      <c r="AO468" s="535"/>
      <c r="AQ468" s="13"/>
      <c r="AR468" s="752"/>
      <c r="AS468" s="551"/>
      <c r="AT468" s="5"/>
      <c r="AX468" s="4" t="str">
        <f t="shared" si="44"/>
        <v/>
      </c>
      <c r="AY468" s="630">
        <f>((T468/(T467+T468)*AX467))</f>
        <v>451.16566265060243</v>
      </c>
      <c r="AZ468" s="4">
        <f t="shared" si="45"/>
        <v>451.16566265060243</v>
      </c>
      <c r="BC468" s="4">
        <f>VLOOKUP(K468,'Справочные Данные'!$I$2:$J$262,2,0)</f>
        <v>70541</v>
      </c>
      <c r="BD468" s="4" t="str">
        <f>VLOOKUP(BC468,Z_SD_CUSTOMER!$A$2:$K$1599,10,0)</f>
        <v>29</v>
      </c>
      <c r="BE468" s="4" t="str">
        <f>VLOOKUP(BC468,Z_SD_CUSTOMER!$A$2:$L$1599,11,0)</f>
        <v>NORTHWEST</v>
      </c>
      <c r="BF468" s="4" t="str">
        <f>VLOOKUP(BC468,Z_SD_CUSTOMER!$A$2:$K$1599,11,0)</f>
        <v>NORTHWEST</v>
      </c>
      <c r="BI468" s="493"/>
    </row>
    <row r="469" spans="1:14770" s="39" customFormat="1" hidden="1">
      <c r="A469" s="2">
        <v>44495</v>
      </c>
      <c r="B469" s="472" t="s">
        <v>59</v>
      </c>
      <c r="C469" s="30"/>
      <c r="D469" s="564" t="s">
        <v>253</v>
      </c>
      <c r="E469" s="54"/>
      <c r="F469" s="4"/>
      <c r="G469" s="50" t="s">
        <v>406</v>
      </c>
      <c r="H469" s="49" t="s">
        <v>405</v>
      </c>
      <c r="I469" s="4"/>
      <c r="J469" s="127"/>
      <c r="K469" s="117" t="s">
        <v>614</v>
      </c>
      <c r="L469" s="494"/>
      <c r="M469" s="87">
        <v>44501</v>
      </c>
      <c r="S469" s="5">
        <v>6</v>
      </c>
      <c r="T469" s="5">
        <v>1551</v>
      </c>
      <c r="U469" s="5"/>
      <c r="V469" s="19">
        <v>2007842</v>
      </c>
      <c r="W469" s="589">
        <v>201484638</v>
      </c>
      <c r="X469" s="4"/>
      <c r="Y469" s="23">
        <v>388592.64000000001</v>
      </c>
      <c r="Z469" s="4"/>
      <c r="AA469" s="4"/>
      <c r="AB469" s="4"/>
      <c r="AC469" s="4">
        <v>20187</v>
      </c>
      <c r="AD469" s="4"/>
      <c r="AE469" s="13" t="str">
        <f>IF((Реестр!$AA469+Реестр!$AB469+Реестр!$AD469)=0,"",(Реестр!$AA469+Реестр!$AB469+Реестр!$AD469))</f>
        <v/>
      </c>
      <c r="AF469" s="4"/>
      <c r="AG469" s="13" t="e">
        <f>Реестр!$AE469-Реестр!$AF469</f>
        <v>#VALUE!</v>
      </c>
      <c r="AH469" s="534" t="str">
        <f>IFERROR((Реестр!$AE469/Реестр!$AF469)-100%, "")</f>
        <v/>
      </c>
      <c r="AI469" s="448" t="str">
        <f>IF(IFERROR(Реестр!$AN469/Реестр!$T469,"")=0,"",IFERROR(Реестр!$AN469/Реестр!$T469,""))</f>
        <v/>
      </c>
      <c r="AJ469" s="10"/>
      <c r="AK469" s="448" t="str">
        <f>IFERROR(Реестр!$AN469/Реестр!$U469,"")</f>
        <v/>
      </c>
      <c r="AL469" s="594">
        <v>1173603</v>
      </c>
      <c r="AM469" s="594">
        <v>1144998</v>
      </c>
      <c r="AN469" s="4"/>
      <c r="AO469" s="535" t="str">
        <f>IF(IFERROR(Реестр!$AN469/Реестр!$Y469,"")=0,"",IFERROR(Реестр!$AN469/Реестр!$Y469,""))</f>
        <v/>
      </c>
      <c r="AP469" s="4"/>
      <c r="AQ469" s="13"/>
      <c r="AR469" s="752"/>
      <c r="AS469" s="551" t="str">
        <f>IF(IFERROR(Реестр!$AI469*1000,"")=0,"",IFERROR(Реестр!$AI469*1000,""))</f>
        <v/>
      </c>
      <c r="AT469" s="5" t="str">
        <f>IF(IFERROR(Реестр!$AS469/80,"")=0,"",IFERROR(Реестр!$AS469/80,""))</f>
        <v/>
      </c>
      <c r="AU469" s="4">
        <f>IF(IFERROR(Y469*0.07,"")=0,"",IFERROR(Y469*0.07,""))</f>
        <v>27201.484800000002</v>
      </c>
      <c r="AV469" s="4">
        <f>IF(IFERROR((AN469-AU469),"")=0,"",IFERROR((AN469-AU469),""))</f>
        <v>-27201.484800000002</v>
      </c>
      <c r="AW469" s="4"/>
      <c r="AX469" s="4">
        <f t="shared" si="44"/>
        <v>20187</v>
      </c>
      <c r="AY469" s="630">
        <f>((T469/(T469)*AX469))</f>
        <v>20187</v>
      </c>
      <c r="AZ469" s="4">
        <f t="shared" si="45"/>
        <v>20187</v>
      </c>
      <c r="BA469" s="4"/>
      <c r="BB469" s="4"/>
      <c r="BC469" s="4">
        <f>VLOOKUP(K469,'Справочные Данные'!$I$2:$J$262,2,0)</f>
        <v>71555</v>
      </c>
      <c r="BD469" s="4" t="str">
        <f>VLOOKUP(BC469,Z_SD_CUSTOMER!$A$2:$K$1599,10,0)</f>
        <v>61</v>
      </c>
      <c r="BE469" s="4" t="str">
        <f>VLOOKUP(BC469,Z_SD_CUSTOMER!$A$2:$L$1599,11,0)</f>
        <v>SOUTHERN</v>
      </c>
      <c r="BF469" s="4" t="str">
        <f>VLOOKUP(BC469,Z_SD_CUSTOMER!$A$2:$K$1599,11,0)</f>
        <v>SOUTHERN</v>
      </c>
      <c r="BG469" s="4"/>
      <c r="BH469" s="4"/>
      <c r="BI469" s="494"/>
    </row>
    <row r="470" spans="1:14770" s="4" customFormat="1" ht="409.6" hidden="1">
      <c r="A470" s="2">
        <v>44495</v>
      </c>
      <c r="B470" s="472" t="s">
        <v>55</v>
      </c>
      <c r="C470" s="30" t="s">
        <v>1163</v>
      </c>
      <c r="D470" s="563" t="s">
        <v>257</v>
      </c>
      <c r="F470" s="712" t="s">
        <v>1144</v>
      </c>
      <c r="G470" s="711" t="s">
        <v>1137</v>
      </c>
      <c r="H470" s="712" t="s">
        <v>1143</v>
      </c>
      <c r="I470" s="711">
        <v>524801541485</v>
      </c>
      <c r="J470" s="711" t="s">
        <v>1138</v>
      </c>
      <c r="K470" s="12" t="s">
        <v>434</v>
      </c>
      <c r="L470" s="493"/>
      <c r="M470" s="72"/>
      <c r="N470" s="72"/>
      <c r="O470" s="4" t="s">
        <v>363</v>
      </c>
      <c r="P470" s="72">
        <v>44496</v>
      </c>
      <c r="Q470" s="4" t="s">
        <v>132</v>
      </c>
      <c r="S470" s="5">
        <v>18</v>
      </c>
      <c r="T470" s="5">
        <v>4034</v>
      </c>
      <c r="U470" s="5"/>
      <c r="V470" s="19">
        <v>2007586</v>
      </c>
      <c r="W470" s="4">
        <v>201485175</v>
      </c>
      <c r="X470" s="19"/>
      <c r="Y470" s="23">
        <v>684700.69</v>
      </c>
      <c r="AA470" s="4">
        <v>23728</v>
      </c>
      <c r="AE470" s="13">
        <f>IF((Реестр!$AA470+Реестр!$AB470+Реестр!$AD470)=0,"",(Реестр!$AA470+Реестр!$AB470+Реестр!$AD470))</f>
        <v>23728</v>
      </c>
      <c r="AG470" s="13"/>
      <c r="AH470" s="534"/>
      <c r="AI470" s="448" t="str">
        <f>IF(IFERROR(Реестр!$AN470/Реестр!$T470,"")=0,"",IFERROR(Реестр!$AN470/Реестр!$T470,""))</f>
        <v/>
      </c>
      <c r="AJ470" s="10"/>
      <c r="AK470" s="448"/>
      <c r="AL470" s="594">
        <v>1173605</v>
      </c>
      <c r="AM470" s="594">
        <v>1144500</v>
      </c>
      <c r="AO470" s="535"/>
      <c r="AQ470" s="13"/>
      <c r="AR470" s="752"/>
      <c r="AS470" s="551" t="str">
        <f>IF(IFERROR(Реестр!$AI470*1000,"")=0,"",IFERROR(Реестр!$AI470*1000,""))</f>
        <v/>
      </c>
      <c r="AT470" s="5" t="str">
        <f>IF(IFERROR(Реестр!$AS470/80,"")=0,"",IFERROR(Реестр!$AS470/80,""))</f>
        <v/>
      </c>
      <c r="AU470" s="4">
        <f>IF(IFERROR(Y470*0.07,"")=0,"",IFERROR(Y470*0.07,""))</f>
        <v>47929.048300000002</v>
      </c>
      <c r="AV470" s="4">
        <f>IF(IFERROR((AN470-AU470),"")=0,"",IFERROR((AN470-AU470),""))</f>
        <v>-47929.048300000002</v>
      </c>
      <c r="AX470" s="4" t="str">
        <f t="shared" si="44"/>
        <v/>
      </c>
      <c r="AZ470" s="4" t="str">
        <f t="shared" si="45"/>
        <v/>
      </c>
      <c r="BC470" s="4">
        <f>VLOOKUP(K470,'Справочные Данные'!$I$2:$J$262,2,0)</f>
        <v>71316</v>
      </c>
      <c r="BD470" s="4" t="str">
        <f>VLOOKUP(BC470,Z_SD_CUSTOMER!$A$2:$K$1599,10,0)</f>
        <v>50</v>
      </c>
      <c r="BE470" s="4" t="str">
        <f>VLOOKUP(BC470,Z_SD_CUSTOMER!$A$2:$L$1599,11,0)</f>
        <v>CENTRAL</v>
      </c>
      <c r="BF470" s="4" t="str">
        <f>VLOOKUP(BC470,Z_SD_CUSTOMER!$A$2:$K$1599,11,0)</f>
        <v>CENTRAL</v>
      </c>
      <c r="BI470" s="493"/>
    </row>
    <row r="471" spans="1:14770" s="4" customFormat="1" ht="384.75" hidden="1">
      <c r="A471" s="2">
        <v>44495</v>
      </c>
      <c r="B471" s="472" t="s">
        <v>57</v>
      </c>
      <c r="C471" s="30" t="s">
        <v>1164</v>
      </c>
      <c r="D471" s="563" t="s">
        <v>257</v>
      </c>
      <c r="F471" s="712" t="s">
        <v>1145</v>
      </c>
      <c r="G471" s="711" t="s">
        <v>1139</v>
      </c>
      <c r="H471" s="711" t="s">
        <v>1140</v>
      </c>
      <c r="I471" s="711">
        <v>525632277845</v>
      </c>
      <c r="J471" s="711" t="s">
        <v>1141</v>
      </c>
      <c r="K471" s="733" t="s">
        <v>1149</v>
      </c>
      <c r="L471" s="493" t="s">
        <v>1148</v>
      </c>
      <c r="M471" s="72" t="s">
        <v>998</v>
      </c>
      <c r="N471" s="72"/>
      <c r="O471" s="4" t="s">
        <v>997</v>
      </c>
      <c r="P471" s="72">
        <v>44496</v>
      </c>
      <c r="R471" s="4" t="s">
        <v>51</v>
      </c>
      <c r="S471" s="5">
        <v>12</v>
      </c>
      <c r="T471" s="5">
        <v>5477</v>
      </c>
      <c r="U471" s="5"/>
      <c r="V471" s="19">
        <v>2008103</v>
      </c>
      <c r="W471" s="23">
        <v>201484542</v>
      </c>
      <c r="X471" s="19"/>
      <c r="Y471" s="23">
        <v>1803587.76</v>
      </c>
      <c r="AA471" s="4">
        <v>25423</v>
      </c>
      <c r="AE471" s="13">
        <f>IF((Реестр!$AA471+Реестр!$AB471+Реестр!$AD471)=0,"",(Реестр!$AA471+Реестр!$AB471+Реестр!$AD471))</f>
        <v>25423</v>
      </c>
      <c r="AG471" s="13"/>
      <c r="AH471" s="534"/>
      <c r="AI471" s="448" t="str">
        <f>IF(IFERROR(Реестр!$AN471/Реестр!$T471,"")=0,"",IFERROR(Реестр!$AN471/Реестр!$T471,""))</f>
        <v/>
      </c>
      <c r="AJ471" s="10"/>
      <c r="AK471" s="448"/>
      <c r="AL471" s="594">
        <v>1173604</v>
      </c>
      <c r="AM471" s="594">
        <v>1144999</v>
      </c>
      <c r="AO471" s="535"/>
      <c r="AQ471" s="13"/>
      <c r="AR471" s="752"/>
      <c r="AS471" s="551" t="str">
        <f>IF(IFERROR(Реестр!$AI471*1000,"")=0,"",IFERROR(Реестр!$AI471*1000,""))</f>
        <v/>
      </c>
      <c r="AT471" s="5" t="str">
        <f>IF(IFERROR(Реестр!$AS471/80,"")=0,"",IFERROR(Реестр!$AS471/80,""))</f>
        <v/>
      </c>
      <c r="AU471" s="4">
        <f>IF(IFERROR(Y471*0.07,"")=0,"",IFERROR(Y471*0.07,""))</f>
        <v>126251.14320000001</v>
      </c>
      <c r="AV471" s="4">
        <f>IF(IFERROR((AN471-AU471),"")=0,"",IFERROR((AN471-AU471),""))</f>
        <v>-126251.14320000001</v>
      </c>
      <c r="AX471" s="4" t="str">
        <f t="shared" si="44"/>
        <v/>
      </c>
      <c r="AZ471" s="4" t="str">
        <f t="shared" si="45"/>
        <v/>
      </c>
      <c r="BC471" s="4">
        <f>VLOOKUP(K471,'Справочные Данные'!$I$2:$J$262,2,0)</f>
        <v>70981</v>
      </c>
      <c r="BD471" s="4" t="str">
        <f>VLOOKUP(BC471,Z_SD_CUSTOMER!$A$2:$K$1599,10,0)</f>
        <v>50</v>
      </c>
      <c r="BE471" s="4" t="str">
        <f>VLOOKUP(BC471,Z_SD_CUSTOMER!$A$2:$L$1599,11,0)</f>
        <v>CENTRAL</v>
      </c>
      <c r="BF471" s="4" t="str">
        <f>VLOOKUP(BC471,Z_SD_CUSTOMER!$A$2:$K$1599,11,0)</f>
        <v>CENTRAL</v>
      </c>
      <c r="BI471" s="493"/>
    </row>
    <row r="472" spans="1:14770" ht="295.5" hidden="1">
      <c r="A472" s="2">
        <v>44495</v>
      </c>
      <c r="D472" s="566" t="s">
        <v>250</v>
      </c>
      <c r="E472" s="4"/>
      <c r="F472" s="712" t="s">
        <v>1168</v>
      </c>
      <c r="G472" s="712" t="s">
        <v>1169</v>
      </c>
      <c r="H472" s="712" t="s">
        <v>1170</v>
      </c>
      <c r="I472" s="712"/>
      <c r="J472" s="541" t="s">
        <v>1171</v>
      </c>
      <c r="K472" s="119" t="s">
        <v>502</v>
      </c>
      <c r="L472" s="502" t="s">
        <v>1100</v>
      </c>
      <c r="M472" s="154"/>
      <c r="N472" s="154"/>
      <c r="O472" s="78" t="s">
        <v>1099</v>
      </c>
      <c r="P472" s="154"/>
      <c r="Q472" s="78"/>
      <c r="R472" s="78"/>
      <c r="S472" s="5">
        <v>3</v>
      </c>
      <c r="T472" s="5">
        <v>747</v>
      </c>
      <c r="U472" s="5"/>
      <c r="W472" s="598">
        <v>201475355</v>
      </c>
      <c r="X472" s="19">
        <v>6423463108</v>
      </c>
      <c r="Y472" s="23"/>
      <c r="AA472" s="4">
        <f>8000-726</f>
        <v>7274</v>
      </c>
      <c r="AE472" s="13">
        <f>IF((Реестр!$AA472+Реестр!$AB472+Реестр!$AD472)=0,"",(Реестр!$AA472+Реестр!$AB472+Реестр!$AD472))</f>
        <v>7274</v>
      </c>
      <c r="AF472" s="4">
        <v>11000</v>
      </c>
      <c r="AG472" s="13"/>
      <c r="AH472" s="534"/>
      <c r="AI472" s="448"/>
      <c r="AJ472" s="10"/>
      <c r="AK472" s="448"/>
      <c r="AL472" s="594">
        <v>1173606</v>
      </c>
      <c r="AM472" s="594">
        <v>1145001</v>
      </c>
      <c r="AO472" s="535"/>
      <c r="AQ472" s="13">
        <v>1</v>
      </c>
      <c r="AR472" s="752"/>
      <c r="AS472" s="551"/>
      <c r="AT472" s="5"/>
      <c r="AU472" s="4"/>
      <c r="AV472" s="4"/>
      <c r="AW472" s="4"/>
      <c r="AX472" s="4" t="str">
        <f t="shared" si="44"/>
        <v/>
      </c>
      <c r="AY472" s="4"/>
      <c r="AZ472" s="4" t="str">
        <f t="shared" si="45"/>
        <v/>
      </c>
      <c r="BA472" s="4"/>
      <c r="BB472" s="4"/>
      <c r="BC472" s="4">
        <f>VLOOKUP(K472,'Справочные Данные'!$I$2:$J$262,2,0)</f>
        <v>71700</v>
      </c>
      <c r="BD472" s="4" t="str">
        <f>VLOOKUP(BC472,Z_SD_CUSTOMER!$A$2:$K$1599,10,0)</f>
        <v>26</v>
      </c>
      <c r="BE472" s="4" t="str">
        <f>VLOOKUP(BC472,Z_SD_CUSTOMER!$A$2:$L$1599,11,0)</f>
        <v>NORTH CAUC</v>
      </c>
      <c r="BF472" s="4" t="str">
        <f>VLOOKUP(BC472,Z_SD_CUSTOMER!$A$2:$K$1599,11,0)</f>
        <v>NORTH CAUC</v>
      </c>
      <c r="BG472" s="4"/>
      <c r="BH472" s="4"/>
    </row>
    <row r="473" spans="1:14770" ht="295.5" hidden="1">
      <c r="A473" s="2">
        <v>44495</v>
      </c>
      <c r="C473" s="30" t="s">
        <v>2941</v>
      </c>
      <c r="D473" s="4" t="s">
        <v>2942</v>
      </c>
      <c r="E473" s="4"/>
      <c r="F473" s="712" t="s">
        <v>1168</v>
      </c>
      <c r="G473" s="712" t="s">
        <v>1169</v>
      </c>
      <c r="H473" s="712" t="s">
        <v>1170</v>
      </c>
      <c r="I473" s="712"/>
      <c r="J473" s="541" t="s">
        <v>1171</v>
      </c>
      <c r="K473" s="119" t="s">
        <v>502</v>
      </c>
      <c r="L473" s="502" t="s">
        <v>1100</v>
      </c>
      <c r="M473" s="154"/>
      <c r="N473" s="154"/>
      <c r="O473" s="78" t="s">
        <v>2940</v>
      </c>
      <c r="P473" s="154"/>
      <c r="Q473" s="78"/>
      <c r="R473" s="78"/>
      <c r="S473" s="5">
        <v>3</v>
      </c>
      <c r="T473" s="5">
        <v>747</v>
      </c>
      <c r="U473" s="5"/>
      <c r="W473" s="598">
        <v>201475355</v>
      </c>
      <c r="X473" s="19">
        <v>6423463108</v>
      </c>
      <c r="Y473" s="23"/>
      <c r="AA473" s="4">
        <v>726</v>
      </c>
      <c r="AE473" s="13">
        <f>IF((Реестр!$AA473+Реестр!$AB473+Реестр!$AD473)=0,"",(Реестр!$AA473+Реестр!$AB473+Реестр!$AD473))</f>
        <v>726</v>
      </c>
      <c r="AG473" s="13"/>
      <c r="AH473" s="534"/>
      <c r="AI473" s="448"/>
      <c r="AJ473" s="10"/>
      <c r="AK473" s="448"/>
      <c r="AL473" s="594">
        <v>1175599</v>
      </c>
      <c r="AM473" s="594">
        <v>1146825</v>
      </c>
      <c r="AO473" s="535"/>
      <c r="AQ473" s="13">
        <v>1</v>
      </c>
      <c r="AR473" s="752"/>
      <c r="AS473" s="551"/>
      <c r="AT473" s="5"/>
      <c r="AU473" s="4"/>
      <c r="AV473" s="4"/>
      <c r="AW473" s="4"/>
      <c r="AX473" s="4" t="str">
        <f t="shared" si="44"/>
        <v/>
      </c>
      <c r="AY473" s="4"/>
      <c r="AZ473" s="4" t="str">
        <f t="shared" si="45"/>
        <v/>
      </c>
      <c r="BA473" s="4"/>
      <c r="BB473" s="4"/>
      <c r="BC473" s="4">
        <f>VLOOKUP(K473,'Справочные Данные'!$I$2:$J$262,2,0)</f>
        <v>71700</v>
      </c>
      <c r="BD473" s="4" t="str">
        <f>VLOOKUP(BC473,Z_SD_CUSTOMER!$A$2:$K$1599,10,0)</f>
        <v>26</v>
      </c>
      <c r="BE473" s="4" t="str">
        <f>VLOOKUP(BC473,Z_SD_CUSTOMER!$A$2:$L$1599,11,0)</f>
        <v>NORTH CAUC</v>
      </c>
      <c r="BF473" s="4" t="str">
        <f>VLOOKUP(BC473,Z_SD_CUSTOMER!$A$2:$K$1599,11,0)</f>
        <v>NORTH CAUC</v>
      </c>
      <c r="BG473" s="4"/>
      <c r="BH473" s="4"/>
    </row>
    <row r="474" spans="1:14770" s="4" customFormat="1" ht="409.6" hidden="1">
      <c r="A474" s="2">
        <v>44496</v>
      </c>
      <c r="B474" s="472" t="s">
        <v>55</v>
      </c>
      <c r="C474" s="30"/>
      <c r="D474" s="563" t="s">
        <v>257</v>
      </c>
      <c r="E474" s="54"/>
      <c r="F474" s="712" t="s">
        <v>1142</v>
      </c>
      <c r="G474" s="711" t="s">
        <v>1128</v>
      </c>
      <c r="H474" s="711" t="s">
        <v>1129</v>
      </c>
      <c r="I474" s="711">
        <v>525619419152</v>
      </c>
      <c r="J474" s="711" t="s">
        <v>1130</v>
      </c>
      <c r="K474" s="447" t="s">
        <v>613</v>
      </c>
      <c r="L474" s="493"/>
      <c r="O474" s="4" t="s">
        <v>309</v>
      </c>
      <c r="P474" s="72">
        <v>44497</v>
      </c>
      <c r="S474" s="5">
        <v>10</v>
      </c>
      <c r="T474" s="5">
        <v>2584</v>
      </c>
      <c r="U474" s="551"/>
      <c r="V474" s="19">
        <v>2007993</v>
      </c>
      <c r="W474" s="589">
        <v>201484639</v>
      </c>
      <c r="Y474" s="23">
        <v>647654.40000000002</v>
      </c>
      <c r="AA474" s="4">
        <v>51695</v>
      </c>
      <c r="AE474" s="13">
        <f>IF((Реестр!$AA474+Реестр!$AB474+Реестр!$AD474)=0,"",(Реестр!$AA474+Реестр!$AB474+Реестр!$AD474))</f>
        <v>51695</v>
      </c>
      <c r="AF474" s="4">
        <v>35593</v>
      </c>
      <c r="AG474" s="13">
        <f>Реестр!$AE474-Реестр!$AF474</f>
        <v>16102</v>
      </c>
      <c r="AH474" s="534">
        <f>IFERROR((Реестр!$AE474/Реестр!$AF474)-100%, "")</f>
        <v>0.45239232433343646</v>
      </c>
      <c r="AI474" s="448"/>
      <c r="AJ474" s="10"/>
      <c r="AK474" s="448"/>
      <c r="AL474" s="594">
        <v>1173607</v>
      </c>
      <c r="AM474" s="594">
        <v>1145002</v>
      </c>
      <c r="AN474" s="630">
        <f>((T474/(T474))*AE474)</f>
        <v>51695</v>
      </c>
      <c r="AO474" s="535"/>
      <c r="AQ474" s="13"/>
      <c r="AR474" s="752"/>
      <c r="AS474" s="551"/>
      <c r="AT474" s="5"/>
      <c r="AX474" s="4" t="str">
        <f t="shared" si="44"/>
        <v/>
      </c>
      <c r="AZ474" s="4">
        <f t="shared" si="45"/>
        <v>51695</v>
      </c>
      <c r="BC474" s="4">
        <f>VLOOKUP(K474,'Справочные Данные'!$I$2:$J$262,2,0)</f>
        <v>70327</v>
      </c>
      <c r="BD474" s="4" t="str">
        <f>VLOOKUP(BC474,Z_SD_CUSTOMER!$A$2:$K$1599,10,0)</f>
        <v>61</v>
      </c>
      <c r="BE474" s="4" t="str">
        <f>VLOOKUP(BC474,Z_SD_CUSTOMER!$A$2:$L$1599,11,0)</f>
        <v>SOUTHERN</v>
      </c>
      <c r="BF474" s="4" t="str">
        <f>VLOOKUP(BC474,Z_SD_CUSTOMER!$A$2:$K$1599,11,0)</f>
        <v>SOUTHERN</v>
      </c>
      <c r="BI474" s="493"/>
    </row>
    <row r="475" spans="1:14770" s="4" customFormat="1" ht="397.5" hidden="1">
      <c r="A475" s="2">
        <v>44496</v>
      </c>
      <c r="B475" s="472" t="s">
        <v>56</v>
      </c>
      <c r="C475" s="30"/>
      <c r="D475" s="563" t="s">
        <v>257</v>
      </c>
      <c r="E475" s="54"/>
      <c r="F475" s="712" t="s">
        <v>1188</v>
      </c>
      <c r="G475" s="711" t="s">
        <v>1186</v>
      </c>
      <c r="H475" s="711" t="s">
        <v>1187</v>
      </c>
      <c r="I475" s="711">
        <v>526301005144</v>
      </c>
      <c r="J475" s="624" t="s">
        <v>1189</v>
      </c>
      <c r="K475" s="121" t="s">
        <v>626</v>
      </c>
      <c r="L475" s="493"/>
      <c r="O475" s="4" t="s">
        <v>369</v>
      </c>
      <c r="P475" s="72">
        <v>44497</v>
      </c>
      <c r="S475" s="5">
        <v>3</v>
      </c>
      <c r="T475" s="5">
        <v>3050</v>
      </c>
      <c r="U475" s="551"/>
      <c r="V475" s="19">
        <v>2005336</v>
      </c>
      <c r="W475" s="612">
        <v>201483864</v>
      </c>
      <c r="Y475" s="23">
        <v>912384</v>
      </c>
      <c r="AA475" s="4">
        <v>27119</v>
      </c>
      <c r="AE475" s="13">
        <f>IF((Реестр!$AA475+Реестр!$AB475+Реестр!$AD475)=0,"",(Реестр!$AA475+Реестр!$AB475+Реестр!$AD475))</f>
        <v>27119</v>
      </c>
      <c r="AF475" s="4">
        <v>18644</v>
      </c>
      <c r="AG475" s="13">
        <f>Реестр!$AE475-Реестр!$AF475</f>
        <v>8475</v>
      </c>
      <c r="AH475" s="534">
        <f>IFERROR((Реестр!$AE475/Реестр!$AF475)-100%, "")</f>
        <v>0.45456983479939916</v>
      </c>
      <c r="AI475" s="448">
        <f>IF(IFERROR(Реестр!$AN475/Реестр!$T475,"")=0,"",IFERROR(Реестр!$AN475/Реестр!$T475,""))</f>
        <v>8.8914754098360653</v>
      </c>
      <c r="AJ475" s="10"/>
      <c r="AK475" s="448" t="str">
        <f>IFERROR(Реестр!$AN475/Реестр!$U475,"")</f>
        <v/>
      </c>
      <c r="AL475" s="594">
        <v>1173608</v>
      </c>
      <c r="AM475" s="594">
        <v>1145003</v>
      </c>
      <c r="AN475" s="630">
        <f>((T475/(T475))*AE475)</f>
        <v>27119</v>
      </c>
      <c r="AO475" s="535">
        <f>IF(IFERROR(Реестр!$AN475/Реестр!$Y475,"")=0,"",IFERROR(Реестр!$AN475/Реестр!$Y475,""))</f>
        <v>2.9723230569584737E-2</v>
      </c>
      <c r="AQ475" s="13">
        <v>1</v>
      </c>
      <c r="AR475" s="752"/>
      <c r="AS475" s="551">
        <f>IF(IFERROR(Реестр!$AI475*1000,"")=0,"",IFERROR(Реестр!$AI475*1000,""))</f>
        <v>8891.4754098360645</v>
      </c>
      <c r="AT475" s="5">
        <f>IF(IFERROR(Реестр!$AS475/80,"")=0,"",IFERROR(Реестр!$AS475/80,""))</f>
        <v>111.1434426229508</v>
      </c>
      <c r="AU475" s="4">
        <f>IF(IFERROR(Y475*0.07,"")=0,"",IFERROR(Y475*0.07,""))</f>
        <v>63866.880000000005</v>
      </c>
      <c r="AV475" s="4">
        <f>IF(IFERROR((AN475-AU475),"")=0,"",IFERROR((AN475-AU475),""))</f>
        <v>-36747.880000000005</v>
      </c>
      <c r="AX475" s="4" t="str">
        <f t="shared" si="44"/>
        <v/>
      </c>
      <c r="AZ475" s="4">
        <f t="shared" si="45"/>
        <v>27119</v>
      </c>
      <c r="BC475" s="4">
        <f>VLOOKUP(K475,'Справочные Данные'!$I$2:$J$262,2,0)</f>
        <v>80061</v>
      </c>
      <c r="BD475" s="4" t="str">
        <f>VLOOKUP(BC475,Z_SD_CUSTOMER!$A$2:$K$1599,10,0)</f>
        <v>36</v>
      </c>
      <c r="BE475" s="4" t="str">
        <f>VLOOKUP(BC475,Z_SD_CUSTOMER!$A$2:$L$1599,11,0)</f>
        <v>CENTRAL</v>
      </c>
      <c r="BF475" s="4" t="str">
        <f>VLOOKUP(BC475,Z_SD_CUSTOMER!$A$2:$K$1599,11,0)</f>
        <v>CENTRAL</v>
      </c>
      <c r="BI475" s="493"/>
    </row>
    <row r="476" spans="1:14770" s="4" customFormat="1" ht="409.6" hidden="1">
      <c r="A476" s="2">
        <v>44496</v>
      </c>
      <c r="B476" s="472" t="s">
        <v>58</v>
      </c>
      <c r="C476" s="30"/>
      <c r="D476" s="615" t="s">
        <v>257</v>
      </c>
      <c r="E476" s="54" t="s">
        <v>723</v>
      </c>
      <c r="F476" s="712" t="s">
        <v>1252</v>
      </c>
      <c r="G476" s="712" t="s">
        <v>1251</v>
      </c>
      <c r="H476" s="711" t="s">
        <v>1229</v>
      </c>
      <c r="I476" s="711">
        <v>110380041088</v>
      </c>
      <c r="J476" s="711" t="s">
        <v>1230</v>
      </c>
      <c r="K476" s="607" t="s">
        <v>566</v>
      </c>
      <c r="L476" s="493"/>
      <c r="O476" s="4" t="s">
        <v>1120</v>
      </c>
      <c r="P476" s="72">
        <v>44497</v>
      </c>
      <c r="S476" s="5">
        <v>5</v>
      </c>
      <c r="T476" s="5">
        <v>1707</v>
      </c>
      <c r="U476" s="551">
        <v>4.8499999999999996</v>
      </c>
      <c r="V476" s="19">
        <v>2007845</v>
      </c>
      <c r="W476" s="4">
        <v>201485245</v>
      </c>
      <c r="Y476" s="23">
        <v>634676.4</v>
      </c>
      <c r="AA476" s="4">
        <v>30000</v>
      </c>
      <c r="AC476" s="626">
        <f>(424.15*25)+(3074.41*22.99)</f>
        <v>81284.435899999997</v>
      </c>
      <c r="AE476" s="13">
        <f>IF((Реестр!$AA476+Реестр!$AB476+Реестр!$AD476)=0,"",(Реестр!$AA476+Реестр!$AB476+Реестр!$AD476))</f>
        <v>30000</v>
      </c>
      <c r="AF476" s="4">
        <v>25423</v>
      </c>
      <c r="AG476" s="13">
        <f>Реестр!$AE476-Реестр!$AF476</f>
        <v>4577</v>
      </c>
      <c r="AH476" s="534">
        <f>IFERROR((Реестр!$AE476/Реестр!$AF476)-100%, "")</f>
        <v>0.1800338276363922</v>
      </c>
      <c r="AI476" s="448">
        <f>IF(IFERROR(Реестр!$AN476/Реестр!$T476,"")=0,"",IFERROR(Реестр!$AN476/Реестр!$T476,""))</f>
        <v>2.914885347842985</v>
      </c>
      <c r="AJ476" s="10"/>
      <c r="AK476" s="448">
        <f>IFERROR(Реестр!$AN476/Реестр!$U476,"")</f>
        <v>1025.9194409830877</v>
      </c>
      <c r="AL476" s="594" t="s">
        <v>1318</v>
      </c>
      <c r="AM476" s="594" t="s">
        <v>1319</v>
      </c>
      <c r="AN476" s="630">
        <f>((T476/(T477+T476+T478)*AE476))</f>
        <v>4975.7092887679755</v>
      </c>
      <c r="AO476" s="535">
        <f>IF(IFERROR(Реестр!$AN476/Реестр!$Y476,"")=0,"",IFERROR(Реестр!$AN476/Реестр!$Y476,""))</f>
        <v>7.8397578494615143E-3</v>
      </c>
      <c r="AQ476" s="13"/>
      <c r="AR476" s="752"/>
      <c r="AS476" s="551">
        <f>IF(IFERROR(Реестр!$AI476*1000,"")=0,"",IFERROR(Реестр!$AI476*1000,""))</f>
        <v>2914.8853478429851</v>
      </c>
      <c r="AT476" s="5">
        <f>IF(IFERROR(Реестр!$AS476/80,"")=0,"",IFERROR(Реестр!$AS476/80,""))</f>
        <v>36.436066848037314</v>
      </c>
      <c r="AU476" s="4">
        <f>IF(IFERROR(Y476*0.07,"")=0,"",IFERROR(Y476*0.07,""))</f>
        <v>44427.348000000005</v>
      </c>
      <c r="AV476" s="4">
        <f>IF(IFERROR((AN476-AU476),"")=0,"",IFERROR((AN476-AU476),""))</f>
        <v>-39451.63871123203</v>
      </c>
      <c r="AX476" s="4">
        <f t="shared" si="44"/>
        <v>81284.435899999997</v>
      </c>
      <c r="AY476" s="630">
        <f>((T476/(T477+T476+T478)*AX476))</f>
        <v>13481.590757996502</v>
      </c>
      <c r="AZ476" s="4">
        <f t="shared" si="45"/>
        <v>18457.300046764478</v>
      </c>
      <c r="BC476" s="4">
        <f>VLOOKUP(K476,'Справочные Данные'!$I$2:$J$262,2,0)</f>
        <v>80673</v>
      </c>
      <c r="BD476" s="4" t="str">
        <f>VLOOKUP(BC476,Z_SD_CUSTOMER!$A$2:$K$1599,10,0)</f>
        <v>54</v>
      </c>
      <c r="BE476" s="4" t="str">
        <f>VLOOKUP(BC476,Z_SD_CUSTOMER!$A$2:$L$1599,11,0)</f>
        <v>SIBERIAN</v>
      </c>
      <c r="BF476" s="4" t="str">
        <f>VLOOKUP(BC476,Z_SD_CUSTOMER!$A$2:$K$1599,11,0)</f>
        <v>SIBERIAN</v>
      </c>
      <c r="BI476" s="493"/>
    </row>
    <row r="477" spans="1:14770" s="4" customFormat="1" ht="91.5" hidden="1">
      <c r="A477" s="2">
        <v>44496</v>
      </c>
      <c r="C477" s="30"/>
      <c r="D477" s="615" t="s">
        <v>257</v>
      </c>
      <c r="E477" s="54" t="s">
        <v>723</v>
      </c>
      <c r="F477" s="711"/>
      <c r="G477" s="712" t="s">
        <v>1085</v>
      </c>
      <c r="H477" s="711" t="s">
        <v>1231</v>
      </c>
      <c r="I477" s="711"/>
      <c r="J477" s="711"/>
      <c r="K477" s="607" t="s">
        <v>566</v>
      </c>
      <c r="L477" s="493"/>
      <c r="S477" s="5">
        <f>3+1</f>
        <v>4</v>
      </c>
      <c r="T477" s="5">
        <f>1488+31</f>
        <v>1519</v>
      </c>
      <c r="U477" s="551">
        <f>2.85+0.1</f>
        <v>2.95</v>
      </c>
      <c r="V477" s="19">
        <v>2007884</v>
      </c>
      <c r="W477" s="473">
        <v>201485268</v>
      </c>
      <c r="Y477" s="23">
        <f>236332.44+9306</f>
        <v>245638.44</v>
      </c>
      <c r="AE477" s="13" t="str">
        <f>IF((Реестр!$AA477+Реестр!$AB477+Реестр!$AD477)=0,"",(Реестр!$AA477+Реестр!$AB477+Реестр!$AD477))</f>
        <v/>
      </c>
      <c r="AG477" s="13" t="e">
        <f>Реестр!$AE477-Реестр!$AF477</f>
        <v>#VALUE!</v>
      </c>
      <c r="AH477" s="534" t="str">
        <f>IFERROR((Реестр!$AE477/Реестр!$AF477)-100%, "")</f>
        <v/>
      </c>
      <c r="AI477" s="448"/>
      <c r="AJ477" s="10"/>
      <c r="AK477" s="448"/>
      <c r="AL477" s="594" t="s">
        <v>1318</v>
      </c>
      <c r="AM477" s="594" t="s">
        <v>1319</v>
      </c>
      <c r="AN477" s="630">
        <f>((T477/(T476+T477+T478)*AE476))</f>
        <v>4427.7108433734938</v>
      </c>
      <c r="AO477" s="535"/>
      <c r="AQ477" s="13"/>
      <c r="AR477" s="752"/>
      <c r="AS477" s="551"/>
      <c r="AT477" s="5"/>
      <c r="AX477" s="4" t="str">
        <f t="shared" si="44"/>
        <v/>
      </c>
      <c r="AY477" s="630">
        <f>((T477/(T476+T477+T478)*AX476))</f>
        <v>11996.79927439759</v>
      </c>
      <c r="AZ477" s="4">
        <f t="shared" si="45"/>
        <v>16424.510117771082</v>
      </c>
      <c r="BC477" s="4">
        <f>VLOOKUP(K477,'Справочные Данные'!$I$2:$J$262,2,0)</f>
        <v>80673</v>
      </c>
      <c r="BD477" s="4" t="str">
        <f>VLOOKUP(BC477,Z_SD_CUSTOMER!$A$2:$K$1599,10,0)</f>
        <v>54</v>
      </c>
      <c r="BE477" s="4" t="str">
        <f>VLOOKUP(BC477,Z_SD_CUSTOMER!$A$2:$L$1599,11,0)</f>
        <v>SIBERIAN</v>
      </c>
      <c r="BF477" s="4" t="str">
        <f>VLOOKUP(BC477,Z_SD_CUSTOMER!$A$2:$K$1599,11,0)</f>
        <v>SIBERIAN</v>
      </c>
      <c r="BI477" s="493"/>
    </row>
    <row r="478" spans="1:14770" s="4" customFormat="1" ht="91.5" hidden="1">
      <c r="A478" s="2">
        <v>44496</v>
      </c>
      <c r="C478" s="30"/>
      <c r="D478" s="615" t="s">
        <v>257</v>
      </c>
      <c r="E478" s="54" t="s">
        <v>723</v>
      </c>
      <c r="F478" s="711"/>
      <c r="G478" s="712" t="s">
        <v>1085</v>
      </c>
      <c r="H478" s="711" t="s">
        <v>1231</v>
      </c>
      <c r="I478" s="711"/>
      <c r="J478" s="711"/>
      <c r="K478" s="607" t="s">
        <v>566</v>
      </c>
      <c r="L478" s="493"/>
      <c r="S478" s="5">
        <v>16</v>
      </c>
      <c r="T478" s="5">
        <v>7066</v>
      </c>
      <c r="U478" s="551">
        <v>15.19</v>
      </c>
      <c r="V478" s="19">
        <v>2008850</v>
      </c>
      <c r="W478" s="473">
        <v>201485311</v>
      </c>
      <c r="Y478" s="23">
        <v>880135.2</v>
      </c>
      <c r="AE478" s="13" t="str">
        <f>IF((Реестр!$AA478+Реестр!$AB478+Реестр!$AD478)=0,"",(Реестр!$AA478+Реестр!$AB478+Реестр!$AD478))</f>
        <v/>
      </c>
      <c r="AG478" s="13" t="e">
        <f>Реестр!$AE478-Реестр!$AF478</f>
        <v>#VALUE!</v>
      </c>
      <c r="AH478" s="534" t="str">
        <f>IFERROR((Реестр!$AE478/Реестр!$AF478)-100%, "")</f>
        <v/>
      </c>
      <c r="AI478" s="448"/>
      <c r="AJ478" s="10"/>
      <c r="AK478" s="448"/>
      <c r="AL478" s="594" t="s">
        <v>1318</v>
      </c>
      <c r="AM478" s="594" t="s">
        <v>1319</v>
      </c>
      <c r="AN478" s="630">
        <f>((T478/(T477+T478+T476)*AE476))</f>
        <v>20596.579867858531</v>
      </c>
      <c r="AO478" s="535"/>
      <c r="AQ478" s="13"/>
      <c r="AR478" s="752"/>
      <c r="AS478" s="551"/>
      <c r="AT478" s="5"/>
      <c r="AX478" s="4" t="str">
        <f t="shared" si="44"/>
        <v/>
      </c>
      <c r="AY478" s="630">
        <f>((T478/(T477+T478+T476)*AX476))</f>
        <v>55806.045867605906</v>
      </c>
      <c r="AZ478" s="4">
        <f t="shared" si="45"/>
        <v>76402.625735464433</v>
      </c>
      <c r="BC478" s="4">
        <f>VLOOKUP(K478,'Справочные Данные'!$I$2:$J$262,2,0)</f>
        <v>80673</v>
      </c>
      <c r="BD478" s="4" t="str">
        <f>VLOOKUP(BC478,Z_SD_CUSTOMER!$A$2:$K$1599,10,0)</f>
        <v>54</v>
      </c>
      <c r="BE478" s="4" t="str">
        <f>VLOOKUP(BC478,Z_SD_CUSTOMER!$A$2:$L$1599,11,0)</f>
        <v>SIBERIAN</v>
      </c>
      <c r="BF478" s="4" t="str">
        <f>VLOOKUP(BC478,Z_SD_CUSTOMER!$A$2:$K$1599,11,0)</f>
        <v>SIBERIAN</v>
      </c>
      <c r="BI478" s="493"/>
    </row>
    <row r="479" spans="1:14770" s="4" customFormat="1" ht="346.5" hidden="1">
      <c r="A479" s="2">
        <v>44496</v>
      </c>
      <c r="B479" s="472" t="s">
        <v>1097</v>
      </c>
      <c r="C479" s="30" t="s">
        <v>1228</v>
      </c>
      <c r="D479" s="615" t="s">
        <v>250</v>
      </c>
      <c r="E479" s="211"/>
      <c r="F479" s="541" t="s">
        <v>1176</v>
      </c>
      <c r="G479" s="541" t="s">
        <v>1177</v>
      </c>
      <c r="H479" s="541" t="s">
        <v>1178</v>
      </c>
      <c r="I479" s="541"/>
      <c r="J479" s="541" t="s">
        <v>1179</v>
      </c>
      <c r="K479" s="12" t="s">
        <v>623</v>
      </c>
      <c r="L479" s="493"/>
      <c r="O479" s="4" t="s">
        <v>1184</v>
      </c>
      <c r="P479" s="72">
        <v>44498</v>
      </c>
      <c r="S479" s="5">
        <v>7</v>
      </c>
      <c r="T479" s="5">
        <v>4056</v>
      </c>
      <c r="U479" s="551"/>
      <c r="V479" s="19">
        <v>2005259</v>
      </c>
      <c r="W479" s="155">
        <v>201482487</v>
      </c>
      <c r="Y479" s="23">
        <v>1171445.76</v>
      </c>
      <c r="AA479" s="4">
        <v>65000</v>
      </c>
      <c r="AE479" s="13">
        <f>IF((Реестр!$AA479+Реестр!$AB479+Реестр!$AD479)=0,"",(Реестр!$AA479+Реестр!$AB479+Реестр!$AD479))</f>
        <v>65000</v>
      </c>
      <c r="AF479" s="4">
        <v>60000</v>
      </c>
      <c r="AG479" s="13">
        <f>Реестр!$AE479-Реестр!$AF479</f>
        <v>5000</v>
      </c>
      <c r="AH479" s="534">
        <f>IFERROR((Реестр!$AE479/Реестр!$AF479)-100%, "")</f>
        <v>8.3333333333333259E-2</v>
      </c>
      <c r="AI479" s="448">
        <f>IF(IFERROR(Реестр!$AN479/Реестр!$T479,"")=0,"",IFERROR(Реестр!$AN479/Реестр!$T479,""))</f>
        <v>16.025641025641026</v>
      </c>
      <c r="AJ479" s="10"/>
      <c r="AK479" s="448" t="str">
        <f>IFERROR(Реестр!$AN479/Реестр!$U479,"")</f>
        <v/>
      </c>
      <c r="AL479" s="594">
        <v>1173612</v>
      </c>
      <c r="AM479" s="594">
        <v>1145007</v>
      </c>
      <c r="AN479" s="630">
        <f>((T479/(T479))*AE479)</f>
        <v>65000</v>
      </c>
      <c r="AO479" s="535">
        <f>IF(IFERROR(Реестр!$AN479/Реестр!$Y479,"")=0,"",IFERROR(Реестр!$AN479/Реестр!$Y479,""))</f>
        <v>5.5486990707960732E-2</v>
      </c>
      <c r="AQ479" s="13"/>
      <c r="AR479" s="752"/>
      <c r="AS479" s="551">
        <f>IF(IFERROR(Реестр!$AI479*1000,"")=0,"",IFERROR(Реестр!$AI479*1000,""))</f>
        <v>16025.641025641025</v>
      </c>
      <c r="AT479" s="5">
        <f>IF(IFERROR(Реестр!$AS479/80,"")=0,"",IFERROR(Реестр!$AS479/80,""))</f>
        <v>200.32051282051282</v>
      </c>
      <c r="AU479" s="4">
        <f>IF(IFERROR(Y479*0.07,"")=0,"",IFERROR(Y479*0.07,""))</f>
        <v>82001.203200000004</v>
      </c>
      <c r="AV479" s="4">
        <f>IF(IFERROR((AN479-AU479),"")=0,"",IFERROR((AN479-AU479),""))</f>
        <v>-17001.203200000004</v>
      </c>
      <c r="AX479" s="4" t="str">
        <f t="shared" si="44"/>
        <v/>
      </c>
      <c r="AZ479" s="4">
        <f t="shared" si="45"/>
        <v>65000</v>
      </c>
      <c r="BC479" s="4">
        <f>VLOOKUP(K479,'Справочные Данные'!$I$2:$J$262,2,0)</f>
        <v>71578</v>
      </c>
      <c r="BD479" s="4" t="str">
        <f>VLOOKUP(BC479,Z_SD_CUSTOMER!$A$2:$K$1599,10,0)</f>
        <v>72</v>
      </c>
      <c r="BE479" s="4" t="str">
        <f>VLOOKUP(BC479,Z_SD_CUSTOMER!$A$2:$L$1599,11,0)</f>
        <v>URAL</v>
      </c>
      <c r="BF479" s="4" t="str">
        <f>VLOOKUP(BC479,Z_SD_CUSTOMER!$A$2:$K$1599,11,0)</f>
        <v>URAL</v>
      </c>
      <c r="BI479" s="493"/>
    </row>
    <row r="480" spans="1:14770" ht="346.5" hidden="1">
      <c r="A480" s="2">
        <v>44496</v>
      </c>
      <c r="B480" s="472" t="s">
        <v>54</v>
      </c>
      <c r="C480" s="30" t="s">
        <v>1250</v>
      </c>
      <c r="D480" s="563" t="s">
        <v>257</v>
      </c>
      <c r="E480" s="4"/>
      <c r="F480" s="712" t="s">
        <v>1246</v>
      </c>
      <c r="G480" s="711" t="s">
        <v>1232</v>
      </c>
      <c r="H480" s="573" t="s">
        <v>1233</v>
      </c>
      <c r="I480" s="711">
        <v>623412321167</v>
      </c>
      <c r="J480" s="711" t="s">
        <v>1234</v>
      </c>
      <c r="K480" s="119" t="s">
        <v>1146</v>
      </c>
      <c r="L480" s="493"/>
      <c r="M480" s="72"/>
      <c r="N480" s="72"/>
      <c r="O480" s="4" t="s">
        <v>155</v>
      </c>
      <c r="P480" s="72">
        <v>44498</v>
      </c>
      <c r="S480" s="5">
        <v>1</v>
      </c>
      <c r="T480" s="5">
        <v>330</v>
      </c>
      <c r="V480" s="19">
        <v>2008247</v>
      </c>
      <c r="W480" s="473">
        <v>201484678</v>
      </c>
      <c r="X480" s="473"/>
      <c r="Y480" s="23">
        <v>125151.6</v>
      </c>
      <c r="AA480" s="4">
        <v>28813</v>
      </c>
      <c r="AB480" s="4">
        <v>1270</v>
      </c>
      <c r="AE480" s="13">
        <f>IF((Реестр!$AA480+Реестр!$AB480+Реестр!$AD480)=0,"",(Реестр!$AA480+Реестр!$AB480+Реестр!$AD480))</f>
        <v>30083</v>
      </c>
      <c r="AF480" s="4">
        <v>30083</v>
      </c>
      <c r="AG480" s="13">
        <f>Реестр!$AE480-Реестр!$AF480</f>
        <v>0</v>
      </c>
      <c r="AH480" s="534">
        <f>IFERROR((Реестр!$AE480/Реестр!$AF480)-100%, "")</f>
        <v>0</v>
      </c>
      <c r="AI480" s="448"/>
      <c r="AJ480" s="10"/>
      <c r="AK480" s="448"/>
      <c r="AL480" s="594">
        <v>1173613</v>
      </c>
      <c r="AM480" s="594">
        <v>1145008</v>
      </c>
      <c r="AN480" s="630">
        <f>((T480/(T481+T480+T482)*AE480))</f>
        <v>7725.5953307392992</v>
      </c>
      <c r="AO480" s="535"/>
      <c r="AQ480" s="13"/>
      <c r="AR480" s="752"/>
      <c r="AS480" s="551"/>
      <c r="AT480" s="5"/>
      <c r="AU480" s="4"/>
      <c r="AV480" s="4"/>
      <c r="AW480" s="4"/>
      <c r="AX480" s="4" t="str">
        <f t="shared" si="44"/>
        <v/>
      </c>
      <c r="AY480" s="4"/>
      <c r="AZ480" s="4">
        <f t="shared" si="45"/>
        <v>7725.5953307392992</v>
      </c>
      <c r="BA480" s="4"/>
      <c r="BB480" s="4"/>
      <c r="BC480" s="4">
        <f>VLOOKUP(K480,'Справочные Данные'!$I$2:$J$262,2,0)</f>
        <v>80752</v>
      </c>
      <c r="BD480" s="4" t="str">
        <f>VLOOKUP(BC480,Z_SD_CUSTOMER!$A$2:$K$1599,10,0)</f>
        <v>47</v>
      </c>
      <c r="BE480" s="4" t="str">
        <f>VLOOKUP(BC480,Z_SD_CUSTOMER!$A$2:$L$1599,11,0)</f>
        <v>NORTHWEST</v>
      </c>
      <c r="BF480" s="4" t="str">
        <f>VLOOKUP(BC480,Z_SD_CUSTOMER!$A$2:$K$1599,11,0)</f>
        <v>NORTHWEST</v>
      </c>
      <c r="BG480" s="4"/>
      <c r="BH480" s="4"/>
    </row>
    <row r="481" spans="1:61" hidden="1">
      <c r="A481" s="2">
        <v>44496</v>
      </c>
      <c r="B481" s="472" t="s">
        <v>54</v>
      </c>
      <c r="D481" s="563" t="s">
        <v>257</v>
      </c>
      <c r="E481" s="4"/>
      <c r="F481" s="711"/>
      <c r="G481" s="711" t="s">
        <v>1232</v>
      </c>
      <c r="H481" s="711" t="s">
        <v>1235</v>
      </c>
      <c r="I481" s="711"/>
      <c r="J481" s="711"/>
      <c r="K481" s="119" t="s">
        <v>1146</v>
      </c>
      <c r="L481" s="493"/>
      <c r="M481" s="72"/>
      <c r="N481" s="72"/>
      <c r="P481" s="72"/>
      <c r="S481" s="5">
        <v>2</v>
      </c>
      <c r="T481" s="5">
        <v>637</v>
      </c>
      <c r="V481" s="19">
        <v>2008250</v>
      </c>
      <c r="W481" s="23">
        <v>201484680</v>
      </c>
      <c r="X481" s="19"/>
      <c r="Y481" s="23">
        <v>264364.79999999999</v>
      </c>
      <c r="AE481" s="13" t="str">
        <f>IF((Реестр!$AA481+Реестр!$AB481+Реестр!$AD481)=0,"",(Реестр!$AA481+Реестр!$AB481+Реестр!$AD481))</f>
        <v/>
      </c>
      <c r="AG481" s="13" t="e">
        <f>Реестр!$AE481-Реестр!$AF481</f>
        <v>#VALUE!</v>
      </c>
      <c r="AH481" s="534" t="str">
        <f>IFERROR((Реестр!$AE481/Реестр!$AF481)-100%, "")</f>
        <v/>
      </c>
      <c r="AI481" s="448"/>
      <c r="AJ481" s="10"/>
      <c r="AK481" s="448"/>
      <c r="AL481" s="594">
        <v>1173613</v>
      </c>
      <c r="AM481" s="594">
        <v>1145008</v>
      </c>
      <c r="AN481" s="630">
        <f>((T481/(T480+T481+T482)*AE480))</f>
        <v>14912.740077821012</v>
      </c>
      <c r="AO481" s="535"/>
      <c r="AQ481" s="13"/>
      <c r="AR481" s="752"/>
      <c r="AS481" s="551"/>
      <c r="AT481" s="5"/>
      <c r="AU481" s="4"/>
      <c r="AV481" s="4"/>
      <c r="AW481" s="4"/>
      <c r="AX481" s="4" t="str">
        <f t="shared" si="44"/>
        <v/>
      </c>
      <c r="AY481" s="4"/>
      <c r="AZ481" s="4">
        <f t="shared" si="45"/>
        <v>14912.740077821012</v>
      </c>
      <c r="BA481" s="4"/>
      <c r="BB481" s="4"/>
      <c r="BC481" s="4">
        <f>VLOOKUP(K481,'Справочные Данные'!$I$2:$J$262,2,0)</f>
        <v>80752</v>
      </c>
      <c r="BD481" s="4" t="str">
        <f>VLOOKUP(BC481,Z_SD_CUSTOMER!$A$2:$K$1599,10,0)</f>
        <v>47</v>
      </c>
      <c r="BE481" s="4" t="str">
        <f>VLOOKUP(BC481,Z_SD_CUSTOMER!$A$2:$L$1599,11,0)</f>
        <v>NORTHWEST</v>
      </c>
      <c r="BF481" s="4" t="str">
        <f>VLOOKUP(BC481,Z_SD_CUSTOMER!$A$2:$K$1599,11,0)</f>
        <v>NORTHWEST</v>
      </c>
      <c r="BG481" s="4"/>
      <c r="BH481" s="4"/>
    </row>
    <row r="482" spans="1:61" hidden="1">
      <c r="A482" s="2">
        <v>44496</v>
      </c>
      <c r="B482" s="472" t="s">
        <v>54</v>
      </c>
      <c r="D482" s="563" t="s">
        <v>257</v>
      </c>
      <c r="E482" s="4"/>
      <c r="F482" s="711"/>
      <c r="G482" s="711" t="s">
        <v>1232</v>
      </c>
      <c r="H482" s="711" t="s">
        <v>1235</v>
      </c>
      <c r="I482" s="711"/>
      <c r="J482" s="711"/>
      <c r="K482" s="12" t="s">
        <v>486</v>
      </c>
      <c r="L482" s="493"/>
      <c r="M482" s="72"/>
      <c r="N482" s="72"/>
      <c r="O482" s="4" t="s">
        <v>1106</v>
      </c>
      <c r="P482" s="72">
        <v>44498</v>
      </c>
      <c r="Q482" s="4" t="s">
        <v>906</v>
      </c>
      <c r="S482" s="5">
        <v>2</v>
      </c>
      <c r="T482" s="5">
        <v>318</v>
      </c>
      <c r="V482" s="544">
        <v>2009195</v>
      </c>
      <c r="W482" s="4">
        <v>201485445</v>
      </c>
      <c r="X482" s="19">
        <v>6432719133</v>
      </c>
      <c r="Y482" s="23">
        <v>80846.64</v>
      </c>
      <c r="AE482" s="13" t="str">
        <f>IF((Реестр!$AA482+Реестр!$AB482+Реестр!$AD482)=0,"",(Реестр!$AA482+Реестр!$AB482+Реестр!$AD482))</f>
        <v/>
      </c>
      <c r="AG482" s="13" t="e">
        <f>Реестр!$AE482-Реестр!$AF482</f>
        <v>#VALUE!</v>
      </c>
      <c r="AH482" s="534" t="str">
        <f>IFERROR((Реестр!$AE482/Реестр!$AF482)-100%, "")</f>
        <v/>
      </c>
      <c r="AI482" s="448"/>
      <c r="AJ482" s="10"/>
      <c r="AK482" s="448"/>
      <c r="AL482" s="594">
        <v>1173613</v>
      </c>
      <c r="AM482" s="594">
        <v>1145008</v>
      </c>
      <c r="AN482" s="630">
        <f>((T482/(T481+T482+T480)*AE480))</f>
        <v>7444.6645914396886</v>
      </c>
      <c r="AO482" s="535"/>
      <c r="AQ482" s="13"/>
      <c r="AR482" s="752"/>
      <c r="AS482" s="551"/>
      <c r="AT482" s="5"/>
      <c r="AU482" s="4"/>
      <c r="AV482" s="4"/>
      <c r="AW482" s="4"/>
      <c r="AX482" s="4" t="str">
        <f t="shared" si="44"/>
        <v/>
      </c>
      <c r="AY482" s="4"/>
      <c r="AZ482" s="4">
        <f t="shared" si="45"/>
        <v>7444.6645914396886</v>
      </c>
      <c r="BA482" s="4"/>
      <c r="BB482" s="4"/>
      <c r="BC482" s="4">
        <f>VLOOKUP(K482,'Справочные Данные'!$I$2:$J$262,2,0)</f>
        <v>64660</v>
      </c>
      <c r="BD482" s="4" t="str">
        <f>VLOOKUP(BC482,Z_SD_CUSTOMER!$A$2:$K$1599,10,0)</f>
        <v>78</v>
      </c>
      <c r="BE482" s="4" t="str">
        <f>VLOOKUP(BC482,Z_SD_CUSTOMER!$A$2:$L$1599,11,0)</f>
        <v>NORTHWEST</v>
      </c>
      <c r="BF482" s="4" t="str">
        <f>VLOOKUP(BC482,Z_SD_CUSTOMER!$A$2:$K$1599,11,0)</f>
        <v>NORTHWEST</v>
      </c>
      <c r="BG482" s="4"/>
      <c r="BH482" s="4"/>
    </row>
    <row r="483" spans="1:61" s="4" customFormat="1" ht="78.75" hidden="1">
      <c r="A483" s="2">
        <v>44496</v>
      </c>
      <c r="B483" s="472" t="s">
        <v>55</v>
      </c>
      <c r="C483" s="30"/>
      <c r="D483" s="563" t="s">
        <v>425</v>
      </c>
      <c r="G483" s="628" t="s">
        <v>1244</v>
      </c>
      <c r="H483" s="737" t="s">
        <v>1239</v>
      </c>
      <c r="I483" s="628">
        <v>526309528869</v>
      </c>
      <c r="J483" s="629" t="s">
        <v>1240</v>
      </c>
      <c r="K483" s="121" t="s">
        <v>479</v>
      </c>
      <c r="L483" s="493"/>
      <c r="M483" s="72"/>
      <c r="N483" s="72"/>
      <c r="O483" s="4" t="s">
        <v>1106</v>
      </c>
      <c r="P483" s="72">
        <v>44500</v>
      </c>
      <c r="Q483" s="4" t="s">
        <v>180</v>
      </c>
      <c r="R483" s="4" t="s">
        <v>216</v>
      </c>
      <c r="S483" s="5">
        <v>1</v>
      </c>
      <c r="T483" s="5">
        <v>36</v>
      </c>
      <c r="U483" s="551"/>
      <c r="V483" s="4">
        <v>2008258</v>
      </c>
      <c r="W483" s="4">
        <v>201485575</v>
      </c>
      <c r="X483" s="19">
        <v>168016</v>
      </c>
      <c r="Y483" s="23">
        <v>8171.52</v>
      </c>
      <c r="AA483" s="4">
        <v>32033</v>
      </c>
      <c r="AB483" s="4">
        <v>1700</v>
      </c>
      <c r="AD483" s="4">
        <v>2500</v>
      </c>
      <c r="AE483" s="13">
        <f>IF((Реестр!$AA483+Реестр!$AB483+Реестр!$AD483)=0,"",(Реестр!$AA483+Реестр!$AB483+Реестр!$AD483))</f>
        <v>36233</v>
      </c>
      <c r="AF483" s="4">
        <v>33733</v>
      </c>
      <c r="AG483" s="13">
        <f>Реестр!$AE483-Реестр!$AF483</f>
        <v>2500</v>
      </c>
      <c r="AH483" s="534">
        <f>IFERROR((Реестр!$AE483/Реестр!$AF483)-100%, "")</f>
        <v>7.411140426288787E-2</v>
      </c>
      <c r="AI483" s="448"/>
      <c r="AJ483" s="10"/>
      <c r="AK483" s="448"/>
      <c r="AL483" s="594">
        <v>1173614</v>
      </c>
      <c r="AM483" s="594">
        <v>1145009</v>
      </c>
      <c r="AN483" s="630">
        <f>((T483/(T484+T483+T485+T486)*AE483))</f>
        <v>1410.1491891891892</v>
      </c>
      <c r="AO483" s="535"/>
      <c r="AQ483" s="13"/>
      <c r="AR483" s="752"/>
      <c r="AS483" s="551"/>
      <c r="AT483" s="5"/>
      <c r="AX483" s="4" t="str">
        <f t="shared" si="44"/>
        <v/>
      </c>
      <c r="AZ483" s="4">
        <f t="shared" si="45"/>
        <v>1410.1491891891892</v>
      </c>
      <c r="BC483" s="4">
        <f>VLOOKUP(K483,'Справочные Данные'!$I$2:$J$262,2,0)</f>
        <v>53762</v>
      </c>
      <c r="BD483" s="4" t="str">
        <f>VLOOKUP(BC483,Z_SD_CUSTOMER!$A$2:$K$1599,10,0)</f>
        <v>47</v>
      </c>
      <c r="BE483" s="4" t="str">
        <f>VLOOKUP(BC483,Z_SD_CUSTOMER!$A$2:$L$1599,11,0)</f>
        <v>CENTRAL</v>
      </c>
      <c r="BF483" s="4" t="str">
        <f>VLOOKUP(BC483,Z_SD_CUSTOMER!$A$2:$K$1599,11,0)</f>
        <v>CENTRAL</v>
      </c>
      <c r="BI483" s="493"/>
    </row>
    <row r="484" spans="1:61" s="77" customFormat="1" ht="40.5" hidden="1">
      <c r="A484" s="2">
        <v>44496</v>
      </c>
      <c r="B484" s="472" t="s">
        <v>55</v>
      </c>
      <c r="C484" s="30"/>
      <c r="D484" s="563" t="s">
        <v>425</v>
      </c>
      <c r="E484" s="4"/>
      <c r="F484" s="4"/>
      <c r="G484" s="628" t="s">
        <v>1244</v>
      </c>
      <c r="H484" s="737" t="s">
        <v>1239</v>
      </c>
      <c r="I484" s="4"/>
      <c r="J484" s="127"/>
      <c r="K484" s="121" t="s">
        <v>479</v>
      </c>
      <c r="L484" s="493"/>
      <c r="M484" s="72"/>
      <c r="N484" s="88"/>
      <c r="O484" s="82"/>
      <c r="P484" s="88"/>
      <c r="Q484" s="82"/>
      <c r="R484" s="82"/>
      <c r="S484" s="5">
        <v>3</v>
      </c>
      <c r="T484" s="5">
        <v>35</v>
      </c>
      <c r="U484" s="551"/>
      <c r="V484" s="544">
        <v>2009229</v>
      </c>
      <c r="W484" s="4">
        <v>201485576</v>
      </c>
      <c r="X484" s="19">
        <v>169252</v>
      </c>
      <c r="Y484" s="23">
        <v>11297.28</v>
      </c>
      <c r="Z484" s="4"/>
      <c r="AA484" s="4"/>
      <c r="AB484" s="4"/>
      <c r="AC484" s="4"/>
      <c r="AD484" s="4"/>
      <c r="AE484" s="13" t="str">
        <f>IF((Реестр!$AA484+Реестр!$AB484+Реестр!$AD484)=0,"",(Реестр!$AA484+Реестр!$AB484+Реестр!$AD484))</f>
        <v/>
      </c>
      <c r="AF484" s="4"/>
      <c r="AG484" s="13" t="e">
        <f>Реестр!$AE484-Реестр!$AF484</f>
        <v>#VALUE!</v>
      </c>
      <c r="AH484" s="534" t="str">
        <f>IFERROR((Реестр!$AE484/Реестр!$AF484)-100%, "")</f>
        <v/>
      </c>
      <c r="AI484" s="448"/>
      <c r="AJ484" s="10"/>
      <c r="AK484" s="448"/>
      <c r="AL484" s="594">
        <v>1173614</v>
      </c>
      <c r="AM484" s="594">
        <v>1145009</v>
      </c>
      <c r="AN484" s="630">
        <f>((T484/(T483+T484+T485+T486)*AE483))</f>
        <v>1370.9783783783785</v>
      </c>
      <c r="AO484" s="535"/>
      <c r="AP484" s="4"/>
      <c r="AQ484" s="13"/>
      <c r="AR484" s="752"/>
      <c r="AS484" s="551"/>
      <c r="AT484" s="5"/>
      <c r="AU484" s="4"/>
      <c r="AV484" s="4"/>
      <c r="AW484" s="4"/>
      <c r="AX484" s="4"/>
      <c r="AY484" s="4"/>
      <c r="AZ484" s="4"/>
      <c r="BA484" s="4"/>
      <c r="BB484" s="4"/>
      <c r="BC484" s="4">
        <f>VLOOKUP(K484,'Справочные Данные'!$I$2:$J$262,2,0)</f>
        <v>53762</v>
      </c>
      <c r="BD484" s="4" t="str">
        <f>VLOOKUP(BC484,Z_SD_CUSTOMER!$A$2:$K$1599,10,0)</f>
        <v>47</v>
      </c>
      <c r="BE484" s="4" t="str">
        <f>VLOOKUP(BC484,Z_SD_CUSTOMER!$A$2:$L$1599,11,0)</f>
        <v>CENTRAL</v>
      </c>
      <c r="BF484" s="4" t="str">
        <f>VLOOKUP(BC484,Z_SD_CUSTOMER!$A$2:$K$1599,11,0)</f>
        <v>CENTRAL</v>
      </c>
      <c r="BG484" s="4"/>
      <c r="BH484" s="4"/>
    </row>
    <row r="485" spans="1:61" ht="40.5" hidden="1">
      <c r="A485" s="2">
        <v>44496</v>
      </c>
      <c r="B485" s="472" t="s">
        <v>55</v>
      </c>
      <c r="D485" s="563" t="s">
        <v>425</v>
      </c>
      <c r="E485" s="4"/>
      <c r="F485" s="4"/>
      <c r="G485" s="628" t="s">
        <v>1244</v>
      </c>
      <c r="H485" s="737" t="s">
        <v>1239</v>
      </c>
      <c r="K485" s="121" t="s">
        <v>515</v>
      </c>
      <c r="L485" s="493"/>
      <c r="M485" s="72"/>
      <c r="N485" s="88"/>
      <c r="O485" s="82" t="s">
        <v>1126</v>
      </c>
      <c r="P485" s="88">
        <v>44499</v>
      </c>
      <c r="Q485" s="82" t="s">
        <v>146</v>
      </c>
      <c r="R485" s="82" t="s">
        <v>85</v>
      </c>
      <c r="S485" s="5">
        <v>3</v>
      </c>
      <c r="T485" s="5">
        <v>577</v>
      </c>
      <c r="V485" s="19">
        <v>2008813</v>
      </c>
      <c r="W485" s="4">
        <v>201485579</v>
      </c>
      <c r="X485" s="19">
        <v>4555702677</v>
      </c>
      <c r="Y485" s="23">
        <v>182508.72</v>
      </c>
      <c r="AE485" s="13" t="str">
        <f>IF((Реестр!$AA485+Реестр!$AB485+Реестр!$AD485)=0,"",(Реестр!$AA485+Реестр!$AB485+Реестр!$AD485))</f>
        <v/>
      </c>
      <c r="AG485" s="13" t="e">
        <f>Реестр!$AE485-Реестр!$AF485</f>
        <v>#VALUE!</v>
      </c>
      <c r="AH485" s="534" t="str">
        <f>IFERROR((Реестр!$AE485/Реестр!$AF485)-100%, "")</f>
        <v/>
      </c>
      <c r="AI485" s="448"/>
      <c r="AJ485" s="10"/>
      <c r="AK485" s="448"/>
      <c r="AL485" s="594">
        <v>1173614</v>
      </c>
      <c r="AM485" s="594">
        <v>1145009</v>
      </c>
      <c r="AN485" s="630">
        <f>((T485/(T486+T485+T483+T484)*AE483))</f>
        <v>22601.557837837838</v>
      </c>
      <c r="AO485" s="535"/>
      <c r="AQ485" s="13"/>
      <c r="AR485" s="752"/>
      <c r="AS485" s="551"/>
      <c r="AT485" s="5"/>
      <c r="AU485" s="4"/>
      <c r="AV485" s="4"/>
      <c r="AW485" s="4"/>
      <c r="AX485" s="4" t="str">
        <f>IF(IFERROR(AC485+AW485,"")=0,"",IFERROR(AC485+AW485,""))</f>
        <v/>
      </c>
      <c r="AY485" s="4"/>
      <c r="AZ485" s="4">
        <f>IF(IFERROR(AN485+AY485,"")=0,"",IFERROR(AN485+AY485,""))</f>
        <v>22601.557837837838</v>
      </c>
      <c r="BA485" s="4"/>
      <c r="BB485" s="4"/>
      <c r="BC485" s="4">
        <f>VLOOKUP(K485,'Справочные Данные'!$I$2:$J$262,2,0)</f>
        <v>71660</v>
      </c>
      <c r="BD485" s="4" t="str">
        <f>VLOOKUP(BC485,Z_SD_CUSTOMER!$A$2:$K$1599,10,0)</f>
        <v>47</v>
      </c>
      <c r="BE485" s="4" t="str">
        <f>VLOOKUP(BC485,Z_SD_CUSTOMER!$A$2:$L$1599,11,0)</f>
        <v>NORTHWEST</v>
      </c>
      <c r="BF485" s="4" t="str">
        <f>VLOOKUP(BC485,Z_SD_CUSTOMER!$A$2:$K$1599,11,0)</f>
        <v>NORTHWEST</v>
      </c>
      <c r="BG485" s="4"/>
      <c r="BH485" s="4"/>
    </row>
    <row r="486" spans="1:61" ht="40.5" hidden="1">
      <c r="A486" s="2">
        <v>44496</v>
      </c>
      <c r="B486" s="472" t="s">
        <v>55</v>
      </c>
      <c r="D486" s="563" t="s">
        <v>425</v>
      </c>
      <c r="E486" s="4"/>
      <c r="F486" s="4"/>
      <c r="G486" s="628" t="s">
        <v>1244</v>
      </c>
      <c r="H486" s="737" t="s">
        <v>1239</v>
      </c>
      <c r="K486" s="121" t="s">
        <v>526</v>
      </c>
      <c r="L486" s="493"/>
      <c r="M486" s="72"/>
      <c r="N486" s="87"/>
      <c r="O486" s="4" t="s">
        <v>1106</v>
      </c>
      <c r="P486" s="87">
        <v>44498</v>
      </c>
      <c r="Q486" s="39" t="s">
        <v>1173</v>
      </c>
      <c r="R486" s="39"/>
      <c r="S486" s="5">
        <v>3</v>
      </c>
      <c r="T486" s="5">
        <v>277</v>
      </c>
      <c r="V486" s="544">
        <v>2009198</v>
      </c>
      <c r="W486" s="4">
        <v>201485577</v>
      </c>
      <c r="X486" s="19">
        <v>6432711234</v>
      </c>
      <c r="Y486" s="23">
        <v>77735.039999999994</v>
      </c>
      <c r="AE486" s="13" t="str">
        <f>IF((Реестр!$AA486+Реестр!$AB486+Реестр!$AD486)=0,"",(Реестр!$AA486+Реестр!$AB486+Реестр!$AD486))</f>
        <v/>
      </c>
      <c r="AG486" s="13" t="e">
        <f>Реестр!$AE486-Реестр!$AF486</f>
        <v>#VALUE!</v>
      </c>
      <c r="AH486" s="534" t="str">
        <f>IFERROR((Реестр!$AE486/Реестр!$AF486)-100%, "")</f>
        <v/>
      </c>
      <c r="AI486" s="448"/>
      <c r="AJ486" s="10"/>
      <c r="AK486" s="448"/>
      <c r="AL486" s="594">
        <v>1173614</v>
      </c>
      <c r="AM486" s="594">
        <v>1145009</v>
      </c>
      <c r="AN486" s="630">
        <f>((T486/(T485+T486+T483+T484)*AE483))</f>
        <v>10850.314594594594</v>
      </c>
      <c r="AO486" s="535"/>
      <c r="AQ486" s="13"/>
      <c r="AR486" s="752"/>
      <c r="AS486" s="551"/>
      <c r="AT486" s="5"/>
      <c r="AU486" s="4"/>
      <c r="AV486" s="4"/>
      <c r="AW486" s="4"/>
      <c r="AX486" s="4"/>
      <c r="AY486" s="4"/>
      <c r="AZ486" s="4"/>
      <c r="BA486" s="4"/>
      <c r="BB486" s="4"/>
      <c r="BC486" s="4">
        <f>VLOOKUP(K486,'Справочные Данные'!$I$2:$J$262,2,0)</f>
        <v>63845</v>
      </c>
      <c r="BD486" s="4" t="str">
        <f>VLOOKUP(BC486,Z_SD_CUSTOMER!$A$2:$K$1599,10,0)</f>
        <v>78</v>
      </c>
      <c r="BE486" s="4" t="str">
        <f>VLOOKUP(BC486,Z_SD_CUSTOMER!$A$2:$L$1599,11,0)</f>
        <v>NORTHWEST</v>
      </c>
      <c r="BF486" s="4" t="str">
        <f>VLOOKUP(BC486,Z_SD_CUSTOMER!$A$2:$K$1599,11,0)</f>
        <v>NORTHWEST</v>
      </c>
      <c r="BG486" s="4"/>
      <c r="BH486" s="4"/>
    </row>
    <row r="487" spans="1:61" ht="372" hidden="1">
      <c r="A487" s="2">
        <v>44496</v>
      </c>
      <c r="B487" s="472" t="s">
        <v>973</v>
      </c>
      <c r="C487" s="30" t="s">
        <v>1227</v>
      </c>
      <c r="D487" s="566" t="s">
        <v>250</v>
      </c>
      <c r="F487" s="541" t="s">
        <v>1180</v>
      </c>
      <c r="G487" s="541" t="s">
        <v>1181</v>
      </c>
      <c r="H487" s="541" t="s">
        <v>1182</v>
      </c>
      <c r="I487" s="541"/>
      <c r="J487" s="541" t="s">
        <v>1183</v>
      </c>
      <c r="K487" s="119" t="s">
        <v>633</v>
      </c>
      <c r="L487" s="493"/>
      <c r="N487" s="39"/>
      <c r="O487" s="39" t="s">
        <v>171</v>
      </c>
      <c r="P487" s="39"/>
      <c r="Q487" s="39"/>
      <c r="R487" s="39"/>
      <c r="S487" s="15">
        <v>12</v>
      </c>
      <c r="T487" s="15">
        <v>9776</v>
      </c>
      <c r="U487" s="622"/>
      <c r="V487" s="19">
        <v>2003488</v>
      </c>
      <c r="W487" s="9">
        <v>201485179</v>
      </c>
      <c r="X487" s="9"/>
      <c r="Y487" s="23">
        <v>3472128</v>
      </c>
      <c r="AA487" s="4">
        <v>40000</v>
      </c>
      <c r="AE487" s="13">
        <f>IF((Реестр!$AA487+Реестр!$AB487+Реестр!$AD487)=0,"",(Реестр!$AA487+Реестр!$AB487+Реестр!$AD487))</f>
        <v>40000</v>
      </c>
      <c r="AF487" s="4">
        <v>40000</v>
      </c>
      <c r="AG487" s="13">
        <f>Реестр!$AE487-Реестр!$AF487</f>
        <v>0</v>
      </c>
      <c r="AH487" s="534">
        <f>IFERROR((Реестр!$AE487/Реестр!$AF487)-100%, "")</f>
        <v>0</v>
      </c>
      <c r="AI487" s="448">
        <f>IF(IFERROR(Реестр!$AN487/Реестр!$T487,"")=0,"",IFERROR(Реестр!$AN487/Реестр!$T487,""))</f>
        <v>4.0916530278232406</v>
      </c>
      <c r="AJ487" s="10"/>
      <c r="AK487" s="448" t="str">
        <f>IFERROR(Реестр!$AN487/Реестр!$U487,"")</f>
        <v/>
      </c>
      <c r="AL487" s="594">
        <v>1173615</v>
      </c>
      <c r="AM487" s="594">
        <v>1145010</v>
      </c>
      <c r="AN487" s="630">
        <f>((T487/(T487))*AE487)</f>
        <v>40000</v>
      </c>
      <c r="AO487" s="535">
        <f>IF(IFERROR(Реестр!$AN487/Реестр!$Y487,"")=0,"",IFERROR(Реестр!$AN487/Реестр!$Y487,""))</f>
        <v>1.1520312615203126E-2</v>
      </c>
      <c r="AQ487" s="13"/>
      <c r="AR487" s="752"/>
      <c r="AS487" s="551">
        <f>IF(IFERROR(Реестр!$AI487*1000,"")=0,"",IFERROR(Реестр!$AI487*1000,""))</f>
        <v>4091.6530278232408</v>
      </c>
      <c r="AT487" s="5">
        <f>IF(IFERROR(Реестр!$AS487/80,"")=0,"",IFERROR(Реестр!$AS487/80,""))</f>
        <v>51.145662847790511</v>
      </c>
      <c r="AU487" s="4">
        <f>IF(IFERROR(Y487*0.07,"")=0,"",IFERROR(Y487*0.07,""))</f>
        <v>243048.96000000002</v>
      </c>
      <c r="AV487" s="4">
        <f>IF(IFERROR((AN487-AU487),"")=0,"",IFERROR((AN487-AU487),""))</f>
        <v>-203048.96000000002</v>
      </c>
      <c r="AW487" s="4"/>
      <c r="AX487" s="4" t="str">
        <f>IF(IFERROR(AC487+AW487,"")=0,"",IFERROR(AC487+AW487,""))</f>
        <v/>
      </c>
      <c r="AY487" s="4"/>
      <c r="AZ487" s="4">
        <f>IF(IFERROR(AN487+AY487,"")=0,"",IFERROR(AN487+AY487,""))</f>
        <v>40000</v>
      </c>
      <c r="BA487" s="4"/>
      <c r="BB487" s="4"/>
      <c r="BC487" s="4">
        <f>VLOOKUP(K487,'Справочные Данные'!$I$2:$J$262,2,0)</f>
        <v>70918</v>
      </c>
      <c r="BD487" s="4" t="str">
        <f>VLOOKUP(BC487,Z_SD_CUSTOMER!$A$2:$K$1599,10,0)</f>
        <v>32</v>
      </c>
      <c r="BE487" s="4" t="str">
        <f>VLOOKUP(BC487,Z_SD_CUSTOMER!$A$2:$L$1599,11,0)</f>
        <v>CENTRAL</v>
      </c>
      <c r="BF487" s="4" t="str">
        <f>VLOOKUP(BC487,Z_SD_CUSTOMER!$A$2:$K$1599,11,0)</f>
        <v>CENTRAL</v>
      </c>
      <c r="BG487" s="4"/>
      <c r="BH487" s="4"/>
    </row>
    <row r="488" spans="1:61" ht="104.25" hidden="1">
      <c r="A488" s="2">
        <v>44496</v>
      </c>
      <c r="B488" s="472" t="s">
        <v>55</v>
      </c>
      <c r="C488" s="30" t="s">
        <v>1247</v>
      </c>
      <c r="D488" s="563" t="s">
        <v>425</v>
      </c>
      <c r="F488" s="4"/>
      <c r="G488" s="631" t="s">
        <v>1241</v>
      </c>
      <c r="H488" s="738" t="s">
        <v>1242</v>
      </c>
      <c r="I488" s="631">
        <v>433201018028</v>
      </c>
      <c r="J488" s="632" t="s">
        <v>1243</v>
      </c>
      <c r="K488" s="119" t="s">
        <v>657</v>
      </c>
      <c r="L488" s="493"/>
      <c r="N488" s="39"/>
      <c r="O488" s="39" t="s">
        <v>196</v>
      </c>
      <c r="P488" s="87">
        <v>44497</v>
      </c>
      <c r="Q488" s="39"/>
      <c r="R488" s="39"/>
      <c r="S488" s="15">
        <v>3</v>
      </c>
      <c r="T488" s="15">
        <v>609</v>
      </c>
      <c r="U488" s="622"/>
      <c r="V488" s="19">
        <v>2008976</v>
      </c>
      <c r="W488" s="9">
        <v>201485578</v>
      </c>
      <c r="X488" s="9"/>
      <c r="Y488" s="23">
        <v>250718.4</v>
      </c>
      <c r="AA488" s="4">
        <v>15200</v>
      </c>
      <c r="AE488" s="13">
        <f>IF((Реестр!$AA488+Реестр!$AB488+Реестр!$AD488)=0,"",(Реестр!$AA488+Реестр!$AB488+Реестр!$AD488))</f>
        <v>15200</v>
      </c>
      <c r="AF488" s="4">
        <v>15200</v>
      </c>
      <c r="AG488" s="13">
        <f>Реестр!$AE488-Реестр!$AF488</f>
        <v>0</v>
      </c>
      <c r="AH488" s="534">
        <f>IFERROR((Реестр!$AE488/Реестр!$AF488)-100%, "")</f>
        <v>0</v>
      </c>
      <c r="AI488" s="448"/>
      <c r="AJ488" s="10"/>
      <c r="AK488" s="448"/>
      <c r="AL488" s="594">
        <v>1173616</v>
      </c>
      <c r="AM488" s="594">
        <v>1145011</v>
      </c>
      <c r="AN488" s="630">
        <f>((T488/(T488))*AE488)</f>
        <v>15200</v>
      </c>
      <c r="AO488" s="535"/>
      <c r="AQ488" s="13"/>
      <c r="AR488" s="752"/>
      <c r="AS488" s="551"/>
      <c r="AT488" s="5"/>
      <c r="AU488" s="4"/>
      <c r="AV488" s="4"/>
      <c r="AW488" s="4"/>
      <c r="AX488" s="4"/>
      <c r="AY488" s="4"/>
      <c r="AZ488" s="4"/>
      <c r="BA488" s="4"/>
      <c r="BB488" s="4"/>
      <c r="BC488" s="4">
        <f>VLOOKUP(K488,'Справочные Данные'!$I$2:$J$262,2,0)</f>
        <v>80065</v>
      </c>
      <c r="BD488" s="4" t="str">
        <f>VLOOKUP(BC488,Z_SD_CUSTOMER!$A$2:$K$1599,10,0)</f>
        <v>50</v>
      </c>
      <c r="BE488" s="4" t="str">
        <f>VLOOKUP(BC488,Z_SD_CUSTOMER!$A$2:$L$1599,11,0)</f>
        <v>CENTRAL</v>
      </c>
      <c r="BF488" s="4" t="str">
        <f>VLOOKUP(BC488,Z_SD_CUSTOMER!$A$2:$K$1599,11,0)</f>
        <v>CENTRAL</v>
      </c>
      <c r="BG488" s="4"/>
      <c r="BH488" s="4"/>
    </row>
    <row r="489" spans="1:61" ht="333.75" hidden="1">
      <c r="A489" s="2">
        <v>44496</v>
      </c>
      <c r="B489" s="472" t="s">
        <v>62</v>
      </c>
      <c r="C489" s="30" t="s">
        <v>1255</v>
      </c>
      <c r="D489" s="563" t="s">
        <v>257</v>
      </c>
      <c r="E489" s="476" t="s">
        <v>723</v>
      </c>
      <c r="F489" s="609" t="s">
        <v>1270</v>
      </c>
      <c r="G489" s="739" t="s">
        <v>1236</v>
      </c>
      <c r="H489" s="638" t="s">
        <v>1237</v>
      </c>
      <c r="I489" s="638">
        <v>370262250321</v>
      </c>
      <c r="J489" s="609" t="s">
        <v>1238</v>
      </c>
      <c r="K489" s="119" t="s">
        <v>610</v>
      </c>
      <c r="L489" s="494"/>
      <c r="M489" s="87"/>
      <c r="N489" s="39"/>
      <c r="O489" s="39" t="s">
        <v>238</v>
      </c>
      <c r="P489" s="87">
        <v>44497</v>
      </c>
      <c r="Q489" s="39"/>
      <c r="R489" s="39"/>
      <c r="S489" s="5">
        <v>11</v>
      </c>
      <c r="T489" s="5">
        <v>5200</v>
      </c>
      <c r="U489" s="551">
        <v>11.32</v>
      </c>
      <c r="V489" s="19">
        <v>2009207</v>
      </c>
      <c r="W489" s="473">
        <v>201485448</v>
      </c>
      <c r="X489" s="19"/>
      <c r="Y489" s="23">
        <v>1420507</v>
      </c>
      <c r="AA489" s="4">
        <v>19491</v>
      </c>
      <c r="AC489" s="626">
        <f>(639.5*11)+(4630.25*11.32)</f>
        <v>59448.93</v>
      </c>
      <c r="AE489" s="13">
        <f>IF((Реестр!$AA489+Реестр!$AB489+Реестр!$AD489)=0,"",(Реестр!$AA489+Реестр!$AB489+Реестр!$AD489))</f>
        <v>19491</v>
      </c>
      <c r="AF489" s="4">
        <v>19491</v>
      </c>
      <c r="AG489" s="13">
        <f>Реестр!$AE489-Реестр!$AF489</f>
        <v>0</v>
      </c>
      <c r="AH489" s="534">
        <f>IFERROR((Реестр!$AE489/Реестр!$AF489)-100%, "")</f>
        <v>0</v>
      </c>
      <c r="AI489" s="448"/>
      <c r="AJ489" s="10"/>
      <c r="AK489" s="448"/>
      <c r="AL489" s="594" t="s">
        <v>1320</v>
      </c>
      <c r="AM489" s="594" t="s">
        <v>1321</v>
      </c>
      <c r="AN489" s="630">
        <f>((T489/(T489))*AE489)</f>
        <v>19491</v>
      </c>
      <c r="AO489" s="535"/>
      <c r="AQ489" s="13"/>
      <c r="AR489" s="752"/>
      <c r="AS489" s="551"/>
      <c r="AT489" s="5"/>
      <c r="AU489" s="4"/>
      <c r="AV489" s="4"/>
      <c r="AW489" s="4"/>
      <c r="AX489" s="4">
        <f>IF(IFERROR(AC489+AW489,"")=0,"",IFERROR(AC489+AW489,""))</f>
        <v>59448.93</v>
      </c>
      <c r="AY489" s="630">
        <f>((T489/(T489)*AX489))</f>
        <v>59448.93</v>
      </c>
      <c r="AZ489" s="4"/>
      <c r="BA489" s="4"/>
      <c r="BB489" s="4"/>
      <c r="BC489" s="4">
        <f>VLOOKUP(K489,'Справочные Данные'!$I$2:$J$262,2,0)</f>
        <v>71557</v>
      </c>
      <c r="BD489" s="4" t="str">
        <f>VLOOKUP(BC489,Z_SD_CUSTOMER!$A$2:$K$1599,10,0)</f>
        <v>27</v>
      </c>
      <c r="BE489" s="4" t="str">
        <f>VLOOKUP(BC489,Z_SD_CUSTOMER!$A$2:$L$1599,11,0)</f>
        <v>FAR EAST</v>
      </c>
      <c r="BF489" s="4" t="str">
        <f>VLOOKUP(BC489,Z_SD_CUSTOMER!$A$2:$K$1599,11,0)</f>
        <v>FAR EAST</v>
      </c>
      <c r="BG489" s="4"/>
      <c r="BH489" s="4"/>
    </row>
    <row r="490" spans="1:61" s="4" customFormat="1" ht="117" hidden="1">
      <c r="A490" s="2">
        <v>44497</v>
      </c>
      <c r="B490" s="472" t="s">
        <v>57</v>
      </c>
      <c r="C490" s="30" t="s">
        <v>920</v>
      </c>
      <c r="D490" s="563" t="s">
        <v>425</v>
      </c>
      <c r="E490" s="54"/>
      <c r="G490" s="628" t="s">
        <v>1332</v>
      </c>
      <c r="H490" s="628" t="s">
        <v>1327</v>
      </c>
      <c r="I490" s="628">
        <v>526318085250</v>
      </c>
      <c r="J490" s="629" t="s">
        <v>1328</v>
      </c>
      <c r="K490" s="122" t="s">
        <v>562</v>
      </c>
      <c r="L490" s="493"/>
      <c r="O490" s="4" t="s">
        <v>1104</v>
      </c>
      <c r="P490" s="72">
        <v>44498</v>
      </c>
      <c r="Q490" s="4" t="s">
        <v>50</v>
      </c>
      <c r="S490" s="15">
        <v>5</v>
      </c>
      <c r="T490" s="15">
        <v>1559</v>
      </c>
      <c r="U490" s="622"/>
      <c r="V490" s="19">
        <v>2008820</v>
      </c>
      <c r="W490" s="9">
        <v>201485133</v>
      </c>
      <c r="X490" s="9"/>
      <c r="Y490" s="23">
        <v>459483</v>
      </c>
      <c r="AA490" s="4">
        <v>15200</v>
      </c>
      <c r="AB490" s="4">
        <v>1700</v>
      </c>
      <c r="AE490" s="13">
        <f>IF((Реестр!$AA490+Реестр!$AB490+Реестр!$AD490)=0,"",(Реестр!$AA490+Реестр!$AB490+Реестр!$AD490))</f>
        <v>16900</v>
      </c>
      <c r="AF490" s="4">
        <v>16900</v>
      </c>
      <c r="AG490" s="13">
        <f>Реестр!$AE490-Реестр!$AF490</f>
        <v>0</v>
      </c>
      <c r="AH490" s="534">
        <f>IFERROR((Реестр!$AE490/Реестр!$AF490)-100%, "")</f>
        <v>0</v>
      </c>
      <c r="AI490" s="448"/>
      <c r="AJ490" s="10"/>
      <c r="AK490" s="448"/>
      <c r="AL490" s="594">
        <v>1174234</v>
      </c>
      <c r="AM490" s="594">
        <v>1145580</v>
      </c>
      <c r="AN490" s="630">
        <f>((T490/(T491+T490)*AE490))</f>
        <v>13213.189568706119</v>
      </c>
      <c r="AO490" s="535"/>
      <c r="AQ490" s="13"/>
      <c r="AR490" s="752"/>
      <c r="AS490" s="551"/>
      <c r="AT490" s="5"/>
      <c r="AX490" s="4" t="str">
        <f>IF(IFERROR(AC490+AW490,"")=0,"",IFERROR(AC490+AW490,""))</f>
        <v/>
      </c>
      <c r="AZ490" s="4">
        <f>IF(IFERROR(AN490+AY490,"")=0,"",IFERROR(AN490+AY490,""))</f>
        <v>13213.189568706119</v>
      </c>
      <c r="BC490" s="4">
        <f>VLOOKUP(K490,'Справочные Данные'!$I$2:$J$262,2,0)</f>
        <v>64449</v>
      </c>
      <c r="BD490" s="4" t="str">
        <f>VLOOKUP(BC490,Z_SD_CUSTOMER!$A$2:$K$1599,10,0)</f>
        <v>50</v>
      </c>
      <c r="BE490" s="4" t="str">
        <f>VLOOKUP(BC490,Z_SD_CUSTOMER!$A$2:$L$1599,11,0)</f>
        <v>CENTRAL</v>
      </c>
      <c r="BF490" s="4" t="str">
        <f>VLOOKUP(BC490,Z_SD_CUSTOMER!$A$2:$K$1599,11,0)</f>
        <v>CENTRAL</v>
      </c>
      <c r="BI490" s="493"/>
    </row>
    <row r="491" spans="1:61" s="4" customFormat="1" ht="117" hidden="1">
      <c r="A491" s="2">
        <v>44497</v>
      </c>
      <c r="B491" s="472"/>
      <c r="C491" s="30"/>
      <c r="D491" s="563" t="s">
        <v>425</v>
      </c>
      <c r="E491" s="54"/>
      <c r="G491" s="628" t="s">
        <v>1332</v>
      </c>
      <c r="H491" s="628" t="s">
        <v>1327</v>
      </c>
      <c r="I491" s="628">
        <v>526318085250</v>
      </c>
      <c r="J491" s="629" t="s">
        <v>1328</v>
      </c>
      <c r="K491" s="122" t="s">
        <v>573</v>
      </c>
      <c r="L491" s="493"/>
      <c r="O491" s="4" t="s">
        <v>101</v>
      </c>
      <c r="P491" s="72">
        <v>44498</v>
      </c>
      <c r="S491" s="15">
        <v>1</v>
      </c>
      <c r="T491" s="15">
        <v>435</v>
      </c>
      <c r="U491" s="622"/>
      <c r="V491" s="19">
        <v>2009440</v>
      </c>
      <c r="W491" s="9">
        <v>201485581</v>
      </c>
      <c r="X491" s="9"/>
      <c r="Y491" s="23">
        <v>88776.78</v>
      </c>
      <c r="AE491" s="13" t="str">
        <f>IF((Реестр!$AA491+Реестр!$AB491+Реестр!$AD491)=0,"",(Реестр!$AA491+Реестр!$AB491+Реестр!$AD491))</f>
        <v/>
      </c>
      <c r="AG491" s="13" t="e">
        <f>Реестр!$AE491-Реестр!$AF491</f>
        <v>#VALUE!</v>
      </c>
      <c r="AH491" s="534" t="str">
        <f>IFERROR((Реестр!$AE491/Реестр!$AF491)-100%, "")</f>
        <v/>
      </c>
      <c r="AI491" s="448"/>
      <c r="AJ491" s="10"/>
      <c r="AK491" s="448"/>
      <c r="AL491" s="594">
        <v>1174234</v>
      </c>
      <c r="AM491" s="594">
        <v>1145580</v>
      </c>
      <c r="AN491" s="630">
        <f>((T491/(T490+T491)*AE490))</f>
        <v>3686.8104312938813</v>
      </c>
      <c r="AO491" s="535"/>
      <c r="AQ491" s="13"/>
      <c r="AR491" s="752"/>
      <c r="AS491" s="551"/>
      <c r="AT491" s="5"/>
      <c r="BC491" s="4">
        <f>VLOOKUP(K491,'Справочные Данные'!$I$2:$J$262,2,0)</f>
        <v>63742</v>
      </c>
      <c r="BD491" s="4" t="str">
        <f>VLOOKUP(BC491,Z_SD_CUSTOMER!$A$2:$K$1599,10,0)</f>
        <v>50</v>
      </c>
      <c r="BE491" s="4" t="str">
        <f>VLOOKUP(BC491,Z_SD_CUSTOMER!$A$2:$L$1599,11,0)</f>
        <v>CENTRAL</v>
      </c>
      <c r="BF491" s="4" t="str">
        <f>VLOOKUP(BC491,Z_SD_CUSTOMER!$A$2:$K$1599,11,0)</f>
        <v>CENTRAL</v>
      </c>
      <c r="BI491" s="493"/>
    </row>
    <row r="492" spans="1:61" s="4" customFormat="1" ht="117" hidden="1">
      <c r="A492" s="2">
        <v>44497</v>
      </c>
      <c r="B492" s="472" t="s">
        <v>54</v>
      </c>
      <c r="C492" s="30" t="s">
        <v>1331</v>
      </c>
      <c r="D492" s="563" t="s">
        <v>425</v>
      </c>
      <c r="E492" s="54"/>
      <c r="G492" s="631" t="s">
        <v>1333</v>
      </c>
      <c r="H492" s="631" t="s">
        <v>1329</v>
      </c>
      <c r="I492" s="631">
        <v>525624886314</v>
      </c>
      <c r="J492" s="632" t="s">
        <v>1330</v>
      </c>
      <c r="K492" s="121" t="s">
        <v>514</v>
      </c>
      <c r="L492" s="493"/>
      <c r="O492" s="4" t="s">
        <v>196</v>
      </c>
      <c r="P492" s="72">
        <v>44498</v>
      </c>
      <c r="Q492" s="4" t="s">
        <v>114</v>
      </c>
      <c r="R492" s="4" t="s">
        <v>85</v>
      </c>
      <c r="S492" s="15">
        <v>5</v>
      </c>
      <c r="T492" s="15">
        <v>849</v>
      </c>
      <c r="U492" s="622"/>
      <c r="V492" s="19">
        <v>2009199</v>
      </c>
      <c r="W492" s="9">
        <v>201485880</v>
      </c>
      <c r="X492" s="19">
        <v>4555724594</v>
      </c>
      <c r="Y492" s="23">
        <v>269153.40000000002</v>
      </c>
      <c r="AA492" s="4">
        <v>15200</v>
      </c>
      <c r="AB492" s="4">
        <v>1700</v>
      </c>
      <c r="AE492" s="13">
        <f>IF((Реестр!$AA492+Реестр!$AB492+Реестр!$AD492)=0,"",(Реестр!$AA492+Реестр!$AB492+Реестр!$AD492))</f>
        <v>16900</v>
      </c>
      <c r="AF492" s="4">
        <v>16900</v>
      </c>
      <c r="AG492" s="13">
        <f>Реестр!$AE492-Реестр!$AF492</f>
        <v>0</v>
      </c>
      <c r="AH492" s="534">
        <f>IFERROR((Реестр!$AE492/Реестр!$AF492)-100%, "")</f>
        <v>0</v>
      </c>
      <c r="AI492" s="448"/>
      <c r="AJ492" s="10"/>
      <c r="AK492" s="448"/>
      <c r="AL492" s="594">
        <v>1175030</v>
      </c>
      <c r="AM492" s="594">
        <v>1146320</v>
      </c>
      <c r="AN492" s="630">
        <f>((T492/(T493+T492)*AE492))</f>
        <v>8380.8995327102803</v>
      </c>
      <c r="AO492" s="535"/>
      <c r="AQ492" s="13"/>
      <c r="AR492" s="752"/>
      <c r="AS492" s="551"/>
      <c r="AT492" s="5"/>
      <c r="BC492" s="4">
        <f>VLOOKUP(K492,'Справочные Данные'!$I$2:$J$262,2,0)</f>
        <v>70834</v>
      </c>
      <c r="BD492" s="4" t="str">
        <f>VLOOKUP(BC492,Z_SD_CUSTOMER!$A$2:$K$1599,10,0)</f>
        <v>50</v>
      </c>
      <c r="BE492" s="4" t="str">
        <f>VLOOKUP(BC492,Z_SD_CUSTOMER!$A$2:$L$1599,11,0)</f>
        <v>CENTRAL</v>
      </c>
      <c r="BF492" s="4" t="str">
        <f>VLOOKUP(BC492,Z_SD_CUSTOMER!$A$2:$K$1599,11,0)</f>
        <v>CENTRAL</v>
      </c>
      <c r="BI492" s="493"/>
    </row>
    <row r="493" spans="1:61" s="4" customFormat="1" ht="117" hidden="1">
      <c r="A493" s="2">
        <v>44497</v>
      </c>
      <c r="B493" s="472"/>
      <c r="C493" s="30"/>
      <c r="D493" s="563" t="s">
        <v>425</v>
      </c>
      <c r="E493" s="54"/>
      <c r="G493" s="631" t="s">
        <v>1333</v>
      </c>
      <c r="H493" s="631" t="s">
        <v>1329</v>
      </c>
      <c r="I493" s="631">
        <v>525624886314</v>
      </c>
      <c r="J493" s="632" t="s">
        <v>1330</v>
      </c>
      <c r="K493" s="121" t="s">
        <v>512</v>
      </c>
      <c r="L493" s="493"/>
      <c r="O493" s="4" t="s">
        <v>1204</v>
      </c>
      <c r="P493" s="72">
        <v>44498</v>
      </c>
      <c r="Q493" s="4" t="s">
        <v>94</v>
      </c>
      <c r="R493" s="4" t="s">
        <v>85</v>
      </c>
      <c r="S493" s="15">
        <v>5</v>
      </c>
      <c r="T493" s="15">
        <v>863</v>
      </c>
      <c r="U493" s="622"/>
      <c r="V493" s="19">
        <v>2009226</v>
      </c>
      <c r="W493" s="9">
        <v>201485878</v>
      </c>
      <c r="X493" s="19">
        <v>4555728454</v>
      </c>
      <c r="Y493" s="23">
        <v>275967.48</v>
      </c>
      <c r="AE493" s="13" t="str">
        <f>IF((Реестр!$AA493+Реестр!$AB493+Реестр!$AD493)=0,"",(Реестр!$AA493+Реестр!$AB493+Реестр!$AD493))</f>
        <v/>
      </c>
      <c r="AG493" s="13" t="e">
        <f>Реестр!$AE493-Реестр!$AF493</f>
        <v>#VALUE!</v>
      </c>
      <c r="AH493" s="534" t="str">
        <f>IFERROR((Реестр!$AE493/Реестр!$AF493)-100%, "")</f>
        <v/>
      </c>
      <c r="AI493" s="448"/>
      <c r="AJ493" s="10"/>
      <c r="AK493" s="448"/>
      <c r="AL493" s="594">
        <v>1175030</v>
      </c>
      <c r="AM493" s="594">
        <v>1146320</v>
      </c>
      <c r="AN493" s="630">
        <f>((T493/(T492+T493)*AE492))</f>
        <v>8519.1004672897197</v>
      </c>
      <c r="AO493" s="535"/>
      <c r="AQ493" s="13"/>
      <c r="AR493" s="752"/>
      <c r="AS493" s="551"/>
      <c r="AT493" s="5"/>
      <c r="BC493" s="4">
        <f>VLOOKUP(K493,'Справочные Данные'!$I$2:$J$262,2,0)</f>
        <v>63733</v>
      </c>
      <c r="BD493" s="4" t="str">
        <f>VLOOKUP(BC493,Z_SD_CUSTOMER!$A$2:$K$1599,10,0)</f>
        <v>77</v>
      </c>
      <c r="BE493" s="4" t="str">
        <f>VLOOKUP(BC493,Z_SD_CUSTOMER!$A$2:$L$1599,11,0)</f>
        <v>CENTRAL</v>
      </c>
      <c r="BF493" s="4" t="str">
        <f>VLOOKUP(BC493,Z_SD_CUSTOMER!$A$2:$K$1599,11,0)</f>
        <v>CENTRAL</v>
      </c>
      <c r="BI493" s="493"/>
    </row>
    <row r="494" spans="1:61" hidden="1">
      <c r="A494" s="2">
        <v>44497</v>
      </c>
      <c r="B494" s="472" t="s">
        <v>59</v>
      </c>
      <c r="D494" s="564" t="s">
        <v>253</v>
      </c>
      <c r="E494" s="4"/>
      <c r="F494" s="4"/>
      <c r="G494" s="50" t="s">
        <v>1347</v>
      </c>
      <c r="H494" s="50" t="s">
        <v>357</v>
      </c>
      <c r="K494" s="116" t="s">
        <v>644</v>
      </c>
      <c r="L494" s="99" t="s">
        <v>1089</v>
      </c>
      <c r="M494" s="88">
        <v>44502</v>
      </c>
      <c r="N494" s="88" t="s">
        <v>172</v>
      </c>
      <c r="O494" s="82"/>
      <c r="P494" s="88"/>
      <c r="Q494" s="82"/>
      <c r="R494" s="82"/>
      <c r="S494" s="5">
        <v>1</v>
      </c>
      <c r="T494" s="5">
        <v>222</v>
      </c>
      <c r="V494" s="19">
        <v>2008380</v>
      </c>
      <c r="W494" s="23">
        <v>201484787</v>
      </c>
      <c r="X494" s="19"/>
      <c r="Y494" s="23">
        <v>107456.16</v>
      </c>
      <c r="AC494" s="4">
        <v>3779</v>
      </c>
      <c r="AE494" s="13" t="str">
        <f>IF((Реестр!$AA494+Реестр!$AB494+Реестр!$AD494)=0,"",(Реестр!$AA494+Реестр!$AB494+Реестр!$AD494))</f>
        <v/>
      </c>
      <c r="AG494" s="13" t="e">
        <f>Реестр!$AE494-Реестр!$AF494</f>
        <v>#VALUE!</v>
      </c>
      <c r="AH494" s="534" t="str">
        <f>IFERROR((Реестр!$AE494/Реестр!$AF494)-100%, "")</f>
        <v/>
      </c>
      <c r="AI494" s="448"/>
      <c r="AJ494" s="10"/>
      <c r="AK494" s="448"/>
      <c r="AL494" s="594">
        <v>1173611</v>
      </c>
      <c r="AM494" s="594">
        <v>1145006</v>
      </c>
      <c r="AO494" s="535"/>
      <c r="AQ494" s="13"/>
      <c r="AR494" s="752"/>
      <c r="AS494" s="551"/>
      <c r="AT494" s="5"/>
      <c r="AU494" s="4"/>
      <c r="AV494" s="4"/>
      <c r="AW494" s="4"/>
      <c r="AX494" s="4">
        <f t="shared" ref="AX494:AX500" si="46">IF(IFERROR(AC494+AW494,"")=0,"",IFERROR(AC494+AW494,""))</f>
        <v>3779</v>
      </c>
      <c r="AY494" s="630">
        <f>((T494/(T494)*AX494))</f>
        <v>3779</v>
      </c>
      <c r="AZ494" s="4">
        <f t="shared" ref="AZ494:AZ500" si="47">IF(IFERROR(AN494+AY494,"")=0,"",IFERROR(AN494+AY494,""))</f>
        <v>3779</v>
      </c>
      <c r="BA494" s="4"/>
      <c r="BB494" s="4"/>
      <c r="BC494" s="4">
        <f>VLOOKUP(K494,'Справочные Данные'!$I$2:$J$262,2,0)</f>
        <v>71174</v>
      </c>
      <c r="BD494" s="4" t="str">
        <f>VLOOKUP(BC494,Z_SD_CUSTOMER!$A$2:$K$1599,10,0)</f>
        <v>59</v>
      </c>
      <c r="BE494" s="4" t="str">
        <f>VLOOKUP(BC494,Z_SD_CUSTOMER!$A$2:$L$1599,11,0)</f>
        <v>URAL</v>
      </c>
      <c r="BF494" s="4" t="str">
        <f>VLOOKUP(BC494,Z_SD_CUSTOMER!$A$2:$K$1599,11,0)</f>
        <v>URAL</v>
      </c>
      <c r="BG494" s="4"/>
      <c r="BH494" s="4"/>
    </row>
    <row r="495" spans="1:61" hidden="1">
      <c r="A495" s="2">
        <v>44497</v>
      </c>
      <c r="D495" s="564" t="s">
        <v>253</v>
      </c>
      <c r="F495" s="4"/>
      <c r="G495" s="49" t="s">
        <v>358</v>
      </c>
      <c r="H495" s="50" t="s">
        <v>357</v>
      </c>
      <c r="K495" s="116" t="s">
        <v>662</v>
      </c>
      <c r="L495" s="493" t="s">
        <v>1175</v>
      </c>
      <c r="M495" s="72">
        <v>44508</v>
      </c>
      <c r="S495" s="5">
        <v>3</v>
      </c>
      <c r="T495" s="5">
        <v>968</v>
      </c>
      <c r="V495" s="19">
        <v>2008904</v>
      </c>
      <c r="W495" s="754">
        <v>201485160</v>
      </c>
      <c r="Y495" s="23">
        <v>194493.12</v>
      </c>
      <c r="AC495" s="4">
        <v>15932</v>
      </c>
      <c r="AE495" s="13" t="str">
        <f>IF((Реестр!$AA495+Реестр!$AB495+Реестр!$AD495)=0,"",(Реестр!$AA495+Реестр!$AB495+Реестр!$AD495))</f>
        <v/>
      </c>
      <c r="AG495" s="13" t="e">
        <f>Реестр!$AE495-Реестр!$AF495</f>
        <v>#VALUE!</v>
      </c>
      <c r="AH495" s="534" t="str">
        <f>IFERROR((Реестр!$AE495/Реестр!$AF495)-100%, "")</f>
        <v/>
      </c>
      <c r="AI495" s="448" t="str">
        <f>IF(IFERROR(Реестр!$AN495/Реестр!$T495,"")=0,"",IFERROR(Реестр!$AN495/Реестр!$T495,""))</f>
        <v/>
      </c>
      <c r="AJ495" s="10"/>
      <c r="AK495" s="448" t="str">
        <f>IFERROR(Реестр!$AN495/Реестр!$U495,"")</f>
        <v/>
      </c>
      <c r="AL495" s="594">
        <v>1173611</v>
      </c>
      <c r="AM495" s="594">
        <v>1145006</v>
      </c>
      <c r="AO495" s="535" t="str">
        <f>IF(IFERROR(Реестр!$AN495/Реестр!$Y495,"")=0,"",IFERROR(Реестр!$AN495/Реестр!$Y495,""))</f>
        <v/>
      </c>
      <c r="AQ495" s="13"/>
      <c r="AR495" s="752"/>
      <c r="AS495" s="551" t="str">
        <f>IF(IFERROR(Реестр!$AI495*1000,"")=0,"",IFERROR(Реестр!$AI495*1000,""))</f>
        <v/>
      </c>
      <c r="AT495" s="5" t="str">
        <f>IF(IFERROR(Реестр!$AS495/80,"")=0,"",IFERROR(Реестр!$AS495/80,""))</f>
        <v/>
      </c>
      <c r="AU495" s="4">
        <f>IF(IFERROR(Y495*0.07,"")=0,"",IFERROR(Y495*0.07,""))</f>
        <v>13614.518400000001</v>
      </c>
      <c r="AV495" s="4">
        <f>IF(IFERROR((AN495-AU495),"")=0,"",IFERROR((AN495-AU495),""))</f>
        <v>-13614.518400000001</v>
      </c>
      <c r="AW495" s="4"/>
      <c r="AX495" s="4">
        <f t="shared" si="46"/>
        <v>15932</v>
      </c>
      <c r="AY495" s="630">
        <f>((T495/(T495)*AX495))</f>
        <v>15932</v>
      </c>
      <c r="AZ495" s="4">
        <f t="shared" si="47"/>
        <v>15932</v>
      </c>
      <c r="BA495" s="4"/>
      <c r="BB495" s="4"/>
      <c r="BC495" s="4">
        <f>VLOOKUP(K495,'Справочные Данные'!$I$2:$J$262,2,0)</f>
        <v>80356</v>
      </c>
      <c r="BD495" s="4" t="str">
        <f>VLOOKUP(BC495,Z_SD_CUSTOMER!$A$2:$K$1599,10,0)</f>
        <v>23</v>
      </c>
      <c r="BE495" s="4" t="str">
        <f>VLOOKUP(BC495,Z_SD_CUSTOMER!$A$2:$L$1599,11,0)</f>
        <v>SOUTHERN</v>
      </c>
      <c r="BF495" s="4" t="str">
        <f>VLOOKUP(BC495,Z_SD_CUSTOMER!$A$2:$K$1599,11,0)</f>
        <v>SOUTHERN</v>
      </c>
      <c r="BG495" s="4"/>
      <c r="BH495" s="4"/>
    </row>
    <row r="496" spans="1:61" hidden="1">
      <c r="A496" s="2">
        <v>44497</v>
      </c>
      <c r="B496" s="472" t="s">
        <v>59</v>
      </c>
      <c r="C496" s="30" t="s">
        <v>1349</v>
      </c>
      <c r="D496" s="564" t="s">
        <v>253</v>
      </c>
      <c r="F496" s="4"/>
      <c r="G496" s="49" t="s">
        <v>963</v>
      </c>
      <c r="H496" s="50" t="s">
        <v>962</v>
      </c>
      <c r="K496" s="116" t="s">
        <v>480</v>
      </c>
      <c r="L496" s="99"/>
      <c r="M496" s="88">
        <v>44503</v>
      </c>
      <c r="N496" s="82" t="s">
        <v>113</v>
      </c>
      <c r="O496" s="82"/>
      <c r="P496" s="82"/>
      <c r="Q496" s="82"/>
      <c r="R496" s="82"/>
      <c r="S496" s="5">
        <v>1</v>
      </c>
      <c r="T496" s="5">
        <v>53</v>
      </c>
      <c r="V496" s="19">
        <v>2007763</v>
      </c>
      <c r="W496" s="4">
        <v>201485997</v>
      </c>
      <c r="X496" s="19">
        <v>492963</v>
      </c>
      <c r="Y496" s="23">
        <v>12257.28</v>
      </c>
      <c r="AC496" s="4">
        <v>5795</v>
      </c>
      <c r="AE496" s="13" t="str">
        <f>IF((Реестр!$AA496+Реестр!$AB496+Реестр!$AD496)=0,"",(Реестр!$AA496+Реестр!$AB496+Реестр!$AD496))</f>
        <v/>
      </c>
      <c r="AG496" s="13" t="e">
        <f>Реестр!$AE496-Реестр!$AF496</f>
        <v>#VALUE!</v>
      </c>
      <c r="AH496" s="534" t="str">
        <f>IFERROR((Реестр!$AE496/Реестр!$AF496)-100%, "")</f>
        <v/>
      </c>
      <c r="AI496" s="448" t="str">
        <f>IF(IFERROR(Реестр!$AN496/Реестр!$T496,"")=0,"",IFERROR(Реестр!$AN496/Реестр!$T496,""))</f>
        <v/>
      </c>
      <c r="AJ496" s="10"/>
      <c r="AK496" s="448" t="str">
        <f>IFERROR(Реестр!$AN496/Реестр!$U496,"")</f>
        <v/>
      </c>
      <c r="AL496" s="594">
        <v>1174896</v>
      </c>
      <c r="AM496" s="594">
        <v>1146316</v>
      </c>
      <c r="AO496" s="535" t="str">
        <f>IF(IFERROR(Реестр!$AN496/Реестр!$Y496,"")=0,"",IFERROR(Реестр!$AN496/Реестр!$Y496,""))</f>
        <v/>
      </c>
      <c r="AQ496" s="13"/>
      <c r="AR496" s="752"/>
      <c r="AS496" s="551" t="str">
        <f>IF(IFERROR(Реестр!$AI496*1000,"")=0,"",IFERROR(Реестр!$AI496*1000,""))</f>
        <v/>
      </c>
      <c r="AT496" s="5" t="str">
        <f>IF(IFERROR(Реестр!$AS496/80,"")=0,"",IFERROR(Реестр!$AS496/80,""))</f>
        <v/>
      </c>
      <c r="AU496" s="4">
        <f>IF(IFERROR(Y496*0.07,"")=0,"",IFERROR(Y496*0.07,""))</f>
        <v>858.00960000000009</v>
      </c>
      <c r="AV496" s="4">
        <f>IF(IFERROR((AN496-AU496),"")=0,"",IFERROR((AN496-AU496),""))</f>
        <v>-858.00960000000009</v>
      </c>
      <c r="AW496" s="4"/>
      <c r="AX496" s="4">
        <f t="shared" si="46"/>
        <v>5795</v>
      </c>
      <c r="AY496" s="630">
        <f>((T496/(T496+T497)*AX496))</f>
        <v>2602.8389830508477</v>
      </c>
      <c r="AZ496" s="4">
        <f t="shared" si="47"/>
        <v>2602.8389830508477</v>
      </c>
      <c r="BA496" s="4"/>
      <c r="BB496" s="4"/>
      <c r="BC496" s="4">
        <f>VLOOKUP(K496,'Справочные Данные'!$I$2:$J$262,2,0)</f>
        <v>53763</v>
      </c>
      <c r="BD496" s="4" t="str">
        <f>VLOOKUP(BC496,Z_SD_CUSTOMER!$A$2:$K$1599,10,0)</f>
        <v>66</v>
      </c>
      <c r="BE496" s="4" t="str">
        <f>VLOOKUP(BC496,Z_SD_CUSTOMER!$A$2:$L$1599,11,0)</f>
        <v>CENTRAL</v>
      </c>
      <c r="BF496" s="4" t="str">
        <f>VLOOKUP(BC496,Z_SD_CUSTOMER!$A$2:$K$1599,11,0)</f>
        <v>CENTRAL</v>
      </c>
      <c r="BG496" s="4"/>
      <c r="BH496" s="4"/>
    </row>
    <row r="497" spans="1:60" hidden="1">
      <c r="A497" s="2">
        <v>44497</v>
      </c>
      <c r="B497" s="472"/>
      <c r="D497" s="564" t="s">
        <v>253</v>
      </c>
      <c r="F497" s="4"/>
      <c r="G497" s="49" t="s">
        <v>963</v>
      </c>
      <c r="H497" s="50" t="s">
        <v>962</v>
      </c>
      <c r="K497" s="116" t="s">
        <v>480</v>
      </c>
      <c r="L497" s="493"/>
      <c r="M497" s="72">
        <v>44503</v>
      </c>
      <c r="N497" s="82" t="s">
        <v>113</v>
      </c>
      <c r="S497" s="5">
        <v>3</v>
      </c>
      <c r="T497" s="5">
        <v>65</v>
      </c>
      <c r="V497" s="19">
        <v>2008614</v>
      </c>
      <c r="W497" s="4">
        <v>201485996</v>
      </c>
      <c r="X497" s="19">
        <v>493191</v>
      </c>
      <c r="Y497" s="23">
        <v>20847.599999999999</v>
      </c>
      <c r="AE497" s="13" t="str">
        <f>IF((Реестр!$AA497+Реестр!$AB497+Реестр!$AD497)=0,"",(Реестр!$AA497+Реестр!$AB497+Реестр!$AD497))</f>
        <v/>
      </c>
      <c r="AG497" s="13" t="e">
        <f>Реестр!$AE497-Реестр!$AF497</f>
        <v>#VALUE!</v>
      </c>
      <c r="AH497" s="534"/>
      <c r="AI497" s="448"/>
      <c r="AJ497" s="10"/>
      <c r="AK497" s="448"/>
      <c r="AL497" s="594">
        <v>1174896</v>
      </c>
      <c r="AM497" s="594">
        <v>1146316</v>
      </c>
      <c r="AO497" s="535"/>
      <c r="AQ497" s="13"/>
      <c r="AR497" s="752"/>
      <c r="AS497" s="551"/>
      <c r="AT497" s="5"/>
      <c r="AU497" s="4"/>
      <c r="AV497" s="4"/>
      <c r="AW497" s="4"/>
      <c r="AX497" s="4" t="str">
        <f t="shared" si="46"/>
        <v/>
      </c>
      <c r="AY497" s="630">
        <f>((T497/(T496+T497)*AX496))</f>
        <v>3192.1610169491523</v>
      </c>
      <c r="AZ497" s="4">
        <f t="shared" si="47"/>
        <v>3192.1610169491523</v>
      </c>
      <c r="BA497" s="4"/>
      <c r="BB497" s="4"/>
      <c r="BC497" s="4">
        <f>VLOOKUP(K497,'Справочные Данные'!$I$2:$J$262,2,0)</f>
        <v>53763</v>
      </c>
      <c r="BD497" s="4" t="str">
        <f>VLOOKUP(BC497,Z_SD_CUSTOMER!$A$2:$K$1599,10,0)</f>
        <v>66</v>
      </c>
      <c r="BE497" s="4" t="str">
        <f>VLOOKUP(BC497,Z_SD_CUSTOMER!$A$2:$L$1599,11,0)</f>
        <v>CENTRAL</v>
      </c>
      <c r="BF497" s="4" t="str">
        <f>VLOOKUP(BC497,Z_SD_CUSTOMER!$A$2:$K$1599,11,0)</f>
        <v>CENTRAL</v>
      </c>
      <c r="BG497" s="4"/>
      <c r="BH497" s="4"/>
    </row>
    <row r="498" spans="1:60" hidden="1">
      <c r="A498" s="2">
        <v>44497</v>
      </c>
      <c r="B498" s="472"/>
      <c r="D498" s="564" t="s">
        <v>253</v>
      </c>
      <c r="F498" s="4"/>
      <c r="G498" s="49" t="s">
        <v>963</v>
      </c>
      <c r="H498" s="50" t="s">
        <v>962</v>
      </c>
      <c r="K498" s="116" t="s">
        <v>466</v>
      </c>
      <c r="L498" s="493"/>
      <c r="M498" s="72">
        <v>44508</v>
      </c>
      <c r="S498" s="5">
        <v>1</v>
      </c>
      <c r="T498" s="5">
        <v>44</v>
      </c>
      <c r="V498" s="19">
        <v>2009051</v>
      </c>
      <c r="W498" s="4">
        <v>201485275</v>
      </c>
      <c r="X498" s="19" t="s">
        <v>1197</v>
      </c>
      <c r="Y498" s="23">
        <v>10800.72</v>
      </c>
      <c r="AC498" s="4">
        <v>4960</v>
      </c>
      <c r="AE498" s="13" t="str">
        <f>IF((Реестр!$AA498+Реестр!$AB498+Реестр!$AD498)=0,"",(Реестр!$AA498+Реестр!$AB498+Реестр!$AD498))</f>
        <v/>
      </c>
      <c r="AG498" s="13" t="e">
        <f>Реестр!$AE498-Реестр!$AF498</f>
        <v>#VALUE!</v>
      </c>
      <c r="AH498" s="534"/>
      <c r="AI498" s="448"/>
      <c r="AJ498" s="10"/>
      <c r="AK498" s="448"/>
      <c r="AL498" s="594">
        <v>1174896</v>
      </c>
      <c r="AM498" s="594">
        <v>1146316</v>
      </c>
      <c r="AO498" s="535"/>
      <c r="AQ498" s="13">
        <v>1</v>
      </c>
      <c r="AR498" s="752"/>
      <c r="AS498" s="551"/>
      <c r="AT498" s="5"/>
      <c r="AU498" s="4"/>
      <c r="AV498" s="4"/>
      <c r="AW498" s="4"/>
      <c r="AX498" s="4">
        <f t="shared" si="46"/>
        <v>4960</v>
      </c>
      <c r="AY498" s="630">
        <f>((T498/(T498+T499)*AX498))</f>
        <v>1653.3333333333333</v>
      </c>
      <c r="AZ498" s="4">
        <f t="shared" si="47"/>
        <v>1653.3333333333333</v>
      </c>
      <c r="BA498" s="4"/>
      <c r="BB498" s="4"/>
      <c r="BC498" s="4">
        <f>VLOOKUP(K498,'Справочные Данные'!$I$2:$J$262,2,0)</f>
        <v>64999</v>
      </c>
      <c r="BD498" s="4" t="str">
        <f>VLOOKUP(BC498,Z_SD_CUSTOMER!$A$2:$K$1599,10,0)</f>
        <v>42</v>
      </c>
      <c r="BE498" s="4" t="str">
        <f>VLOOKUP(BC498,Z_SD_CUSTOMER!$A$2:$L$1599,11,0)</f>
        <v>SIBERIAN</v>
      </c>
      <c r="BF498" s="4" t="str">
        <f>VLOOKUP(BC498,Z_SD_CUSTOMER!$A$2:$K$1599,11,0)</f>
        <v>SIBERIAN</v>
      </c>
      <c r="BG498" s="4"/>
      <c r="BH498" s="4"/>
    </row>
    <row r="499" spans="1:60" hidden="1">
      <c r="A499" s="2">
        <v>44497</v>
      </c>
      <c r="B499" s="472"/>
      <c r="D499" s="564" t="s">
        <v>253</v>
      </c>
      <c r="F499" s="4"/>
      <c r="G499" s="49" t="s">
        <v>963</v>
      </c>
      <c r="H499" s="50" t="s">
        <v>962</v>
      </c>
      <c r="K499" s="116" t="s">
        <v>466</v>
      </c>
      <c r="L499" s="493"/>
      <c r="M499" s="72">
        <v>44508</v>
      </c>
      <c r="S499" s="5">
        <v>1</v>
      </c>
      <c r="T499" s="5">
        <v>88</v>
      </c>
      <c r="V499" s="19">
        <v>2009050</v>
      </c>
      <c r="W499" s="4">
        <v>201485276</v>
      </c>
      <c r="X499" s="19" t="s">
        <v>1198</v>
      </c>
      <c r="Y499" s="23">
        <v>21601.439999999999</v>
      </c>
      <c r="Z499" s="23"/>
      <c r="AE499" s="13" t="str">
        <f>IF((Реестр!$AA499+Реестр!$AB499+Реестр!$AD499)=0,"",(Реестр!$AA499+Реестр!$AB499+Реестр!$AD499))</f>
        <v/>
      </c>
      <c r="AG499" s="13" t="e">
        <f>Реестр!$AE499-Реестр!$AF499</f>
        <v>#VALUE!</v>
      </c>
      <c r="AH499" s="534"/>
      <c r="AI499" s="448"/>
      <c r="AJ499" s="10"/>
      <c r="AK499" s="448"/>
      <c r="AL499" s="594">
        <v>1174896</v>
      </c>
      <c r="AM499" s="594">
        <v>1146316</v>
      </c>
      <c r="AO499" s="535"/>
      <c r="AQ499" s="13">
        <v>1</v>
      </c>
      <c r="AR499" s="752"/>
      <c r="AS499" s="551"/>
      <c r="AT499" s="5"/>
      <c r="AU499" s="4"/>
      <c r="AV499" s="4"/>
      <c r="AW499" s="4"/>
      <c r="AX499" s="4" t="str">
        <f t="shared" si="46"/>
        <v/>
      </c>
      <c r="AY499" s="630">
        <f>((T499/(T498+T499)*AX498))</f>
        <v>3306.6666666666665</v>
      </c>
      <c r="AZ499" s="4">
        <f t="shared" si="47"/>
        <v>3306.6666666666665</v>
      </c>
      <c r="BA499" s="4"/>
      <c r="BB499" s="4"/>
      <c r="BC499" s="4">
        <f>VLOOKUP(K499,'Справочные Данные'!$I$2:$J$262,2,0)</f>
        <v>64999</v>
      </c>
      <c r="BD499" s="4" t="str">
        <f>VLOOKUP(BC499,Z_SD_CUSTOMER!$A$2:$K$1599,10,0)</f>
        <v>42</v>
      </c>
      <c r="BE499" s="4" t="str">
        <f>VLOOKUP(BC499,Z_SD_CUSTOMER!$A$2:$L$1599,11,0)</f>
        <v>SIBERIAN</v>
      </c>
      <c r="BF499" s="4" t="str">
        <f>VLOOKUP(BC499,Z_SD_CUSTOMER!$A$2:$K$1599,11,0)</f>
        <v>SIBERIAN</v>
      </c>
      <c r="BG499" s="4"/>
      <c r="BH499" s="4"/>
    </row>
    <row r="500" spans="1:60" hidden="1">
      <c r="A500" s="2">
        <v>44497</v>
      </c>
      <c r="B500" s="472"/>
      <c r="D500" s="564" t="s">
        <v>253</v>
      </c>
      <c r="F500" s="4"/>
      <c r="G500" s="49" t="s">
        <v>963</v>
      </c>
      <c r="H500" s="50" t="s">
        <v>962</v>
      </c>
      <c r="K500" s="116" t="s">
        <v>470</v>
      </c>
      <c r="L500" s="493"/>
      <c r="M500" s="72">
        <v>44508</v>
      </c>
      <c r="S500" s="5">
        <v>1</v>
      </c>
      <c r="T500" s="5">
        <v>214</v>
      </c>
      <c r="V500" s="19">
        <v>2009056</v>
      </c>
      <c r="W500" s="4">
        <v>201485287</v>
      </c>
      <c r="X500" s="19" t="s">
        <v>1199</v>
      </c>
      <c r="Y500" s="23">
        <v>58440</v>
      </c>
      <c r="AC500" s="4">
        <v>4692</v>
      </c>
      <c r="AE500" s="13" t="str">
        <f>IF((Реестр!$AA500+Реестр!$AB500+Реестр!$AD500)=0,"",(Реестр!$AA500+Реестр!$AB500+Реестр!$AD500))</f>
        <v/>
      </c>
      <c r="AG500" s="13" t="e">
        <f>Реестр!$AE500-Реестр!$AF500</f>
        <v>#VALUE!</v>
      </c>
      <c r="AH500" s="534"/>
      <c r="AI500" s="448"/>
      <c r="AJ500" s="10"/>
      <c r="AK500" s="448"/>
      <c r="AL500" s="594">
        <v>1174896</v>
      </c>
      <c r="AM500" s="594">
        <v>1146316</v>
      </c>
      <c r="AO500" s="535"/>
      <c r="AQ500" s="13"/>
      <c r="AR500" s="752"/>
      <c r="AS500" s="551"/>
      <c r="AT500" s="5"/>
      <c r="AU500" s="4"/>
      <c r="AV500" s="4"/>
      <c r="AW500" s="4"/>
      <c r="AX500" s="4">
        <f t="shared" si="46"/>
        <v>4692</v>
      </c>
      <c r="AY500" s="4"/>
      <c r="AZ500" s="4" t="str">
        <f t="shared" si="47"/>
        <v/>
      </c>
      <c r="BA500" s="4"/>
      <c r="BB500" s="4"/>
      <c r="BC500" s="4">
        <f>VLOOKUP(K500,'Справочные Данные'!$I$2:$J$262,2,0)</f>
        <v>71598</v>
      </c>
      <c r="BD500" s="4" t="str">
        <f>VLOOKUP(BC500,Z_SD_CUSTOMER!$A$2:$K$1599,10,0)</f>
        <v>54</v>
      </c>
      <c r="BE500" s="4" t="str">
        <f>VLOOKUP(BC500,Z_SD_CUSTOMER!$A$2:$L$1599,11,0)</f>
        <v>SIBERIAN</v>
      </c>
      <c r="BF500" s="4" t="str">
        <f>VLOOKUP(BC500,Z_SD_CUSTOMER!$A$2:$K$1599,11,0)</f>
        <v>SIBERIAN</v>
      </c>
      <c r="BG500" s="4"/>
      <c r="BH500" s="4"/>
    </row>
    <row r="501" spans="1:60" hidden="1">
      <c r="A501" s="2">
        <v>44497</v>
      </c>
      <c r="B501" s="472"/>
      <c r="D501" s="564" t="s">
        <v>253</v>
      </c>
      <c r="E501" s="476"/>
      <c r="F501" s="6"/>
      <c r="G501" s="49" t="s">
        <v>963</v>
      </c>
      <c r="H501" s="50" t="s">
        <v>962</v>
      </c>
      <c r="I501" s="6"/>
      <c r="J501" s="13"/>
      <c r="K501" s="116" t="s">
        <v>622</v>
      </c>
      <c r="L501" s="493"/>
      <c r="M501" s="72">
        <v>44508</v>
      </c>
      <c r="N501" s="39"/>
      <c r="O501" s="39"/>
      <c r="P501" s="87"/>
      <c r="Q501" s="39"/>
      <c r="R501" s="39"/>
      <c r="S501" s="5">
        <v>7</v>
      </c>
      <c r="T501" s="5">
        <v>3327</v>
      </c>
      <c r="V501" s="19">
        <v>2009313</v>
      </c>
      <c r="W501" s="4">
        <v>201486241</v>
      </c>
      <c r="X501" s="19"/>
      <c r="Y501" s="23">
        <v>932083.19999999995</v>
      </c>
      <c r="AC501" s="4">
        <v>35325</v>
      </c>
      <c r="AE501" s="13" t="str">
        <f>IF((Реестр!$AA501+Реестр!$AB501+Реестр!$AD501)=0,"",(Реестр!$AA501+Реестр!$AB501+Реестр!$AD501))</f>
        <v/>
      </c>
      <c r="AG501" s="13" t="e">
        <f>Реестр!$AE501-Реестр!$AF501</f>
        <v>#VALUE!</v>
      </c>
      <c r="AH501" s="534"/>
      <c r="AI501" s="448"/>
      <c r="AJ501" s="10"/>
      <c r="AK501" s="448"/>
      <c r="AL501" s="594">
        <v>1174896</v>
      </c>
      <c r="AM501" s="594">
        <v>1146316</v>
      </c>
      <c r="AO501" s="535"/>
      <c r="AQ501" s="13"/>
      <c r="AR501" s="752"/>
      <c r="AS501" s="551"/>
      <c r="AT501" s="5"/>
      <c r="AU501" s="4"/>
      <c r="AV501" s="4"/>
      <c r="AW501" s="4"/>
      <c r="AX501" s="4"/>
      <c r="AY501" s="4"/>
      <c r="AZ501" s="4"/>
      <c r="BA501" s="4"/>
      <c r="BB501" s="4"/>
      <c r="BC501" s="4">
        <f>VLOOKUP(K501,'Справочные Данные'!$I$2:$J$262,2,0)</f>
        <v>71404</v>
      </c>
      <c r="BD501" s="4" t="str">
        <f>VLOOKUP(BC501,Z_SD_CUSTOMER!$A$2:$K$1599,10,0)</f>
        <v>74</v>
      </c>
      <c r="BE501" s="4" t="str">
        <f>VLOOKUP(BC501,Z_SD_CUSTOMER!$A$2:$L$1599,11,0)</f>
        <v>URAL</v>
      </c>
      <c r="BF501" s="4" t="str">
        <f>VLOOKUP(BC501,Z_SD_CUSTOMER!$A$2:$K$1599,11,0)</f>
        <v>URAL</v>
      </c>
      <c r="BG501" s="4"/>
      <c r="BH501" s="4"/>
    </row>
    <row r="502" spans="1:60" hidden="1">
      <c r="A502" s="2">
        <v>44497</v>
      </c>
      <c r="D502" s="564" t="s">
        <v>253</v>
      </c>
      <c r="F502" s="4"/>
      <c r="G502" s="49" t="s">
        <v>963</v>
      </c>
      <c r="H502" s="50" t="s">
        <v>962</v>
      </c>
      <c r="K502" s="116" t="s">
        <v>665</v>
      </c>
      <c r="L502" s="493" t="s">
        <v>239</v>
      </c>
      <c r="M502" s="72">
        <v>44502</v>
      </c>
      <c r="N502" s="77"/>
      <c r="O502" s="17"/>
      <c r="S502" s="5">
        <v>1</v>
      </c>
      <c r="T502" s="5">
        <v>567</v>
      </c>
      <c r="V502" s="19">
        <v>2009192</v>
      </c>
      <c r="W502" s="23">
        <v>201485439</v>
      </c>
      <c r="Y502" s="23">
        <v>178353.6</v>
      </c>
      <c r="AC502" s="4">
        <v>5946</v>
      </c>
      <c r="AE502" s="13" t="str">
        <f>IF((Реестр!$AA502+Реестр!$AB502+Реестр!$AD502)=0,"",(Реестр!$AA502+Реестр!$AB502+Реестр!$AD502))</f>
        <v/>
      </c>
      <c r="AG502" s="13" t="e">
        <f>Реестр!$AE502-Реестр!$AF502</f>
        <v>#VALUE!</v>
      </c>
      <c r="AH502" s="534"/>
      <c r="AI502" s="448"/>
      <c r="AJ502" s="10"/>
      <c r="AK502" s="448"/>
      <c r="AL502" s="594">
        <v>1174896</v>
      </c>
      <c r="AM502" s="594">
        <v>1146316</v>
      </c>
      <c r="AO502" s="535"/>
      <c r="AQ502" s="13"/>
      <c r="AR502" s="752"/>
      <c r="AS502" s="551"/>
      <c r="AT502" s="5"/>
      <c r="AU502" s="4"/>
      <c r="AV502" s="4"/>
      <c r="AW502" s="4"/>
      <c r="AX502" s="4">
        <f>IF(IFERROR(AC502+AW502,"")=0,"",IFERROR(AC502+AW502,""))</f>
        <v>5946</v>
      </c>
      <c r="AY502" s="4"/>
      <c r="AZ502" s="4" t="str">
        <f>IF(IFERROR(AN502+AY502,"")=0,"",IFERROR(AN502+AY502,""))</f>
        <v/>
      </c>
      <c r="BA502" s="4"/>
      <c r="BB502" s="4"/>
      <c r="BC502" s="4">
        <f>VLOOKUP(K502,'Справочные Данные'!$I$2:$J$262,2,0)</f>
        <v>80500</v>
      </c>
      <c r="BD502" s="4" t="str">
        <f>VLOOKUP(BC502,Z_SD_CUSTOMER!$A$2:$K$1599,10,0)</f>
        <v>63</v>
      </c>
      <c r="BE502" s="4" t="str">
        <f>VLOOKUP(BC502,Z_SD_CUSTOMER!$A$2:$L$1599,11,0)</f>
        <v>VOLGA</v>
      </c>
      <c r="BF502" s="4" t="str">
        <f>VLOOKUP(BC502,Z_SD_CUSTOMER!$A$2:$K$1599,11,0)</f>
        <v>VOLGA</v>
      </c>
      <c r="BG502" s="4"/>
      <c r="BH502" s="4"/>
    </row>
    <row r="503" spans="1:60" hidden="1">
      <c r="A503" s="2">
        <v>44497</v>
      </c>
      <c r="D503" s="564" t="s">
        <v>253</v>
      </c>
      <c r="F503" s="4"/>
      <c r="G503" s="49" t="s">
        <v>963</v>
      </c>
      <c r="H503" s="50" t="s">
        <v>962</v>
      </c>
      <c r="K503" s="116" t="s">
        <v>642</v>
      </c>
      <c r="L503" s="493" t="s">
        <v>1184</v>
      </c>
      <c r="M503" s="72">
        <v>44503</v>
      </c>
      <c r="N503" s="77"/>
      <c r="O503" s="17" t="s">
        <v>1205</v>
      </c>
      <c r="S503" s="5">
        <v>1</v>
      </c>
      <c r="T503" s="5">
        <v>561</v>
      </c>
      <c r="V503" s="19">
        <v>2009308</v>
      </c>
      <c r="W503" s="4">
        <v>201485499</v>
      </c>
      <c r="Y503" s="23">
        <v>171072</v>
      </c>
      <c r="AC503" s="4">
        <v>7067</v>
      </c>
      <c r="AE503" s="13" t="str">
        <f>IF((Реестр!$AA503+Реестр!$AB503+Реестр!$AD503)=0,"",(Реестр!$AA503+Реестр!$AB503+Реестр!$AD503))</f>
        <v/>
      </c>
      <c r="AG503" s="13" t="e">
        <f>Реестр!$AE503-Реестр!$AF503</f>
        <v>#VALUE!</v>
      </c>
      <c r="AH503" s="534"/>
      <c r="AI503" s="448"/>
      <c r="AJ503" s="10"/>
      <c r="AK503" s="448"/>
      <c r="AL503" s="594">
        <v>1174896</v>
      </c>
      <c r="AM503" s="594">
        <v>1146316</v>
      </c>
      <c r="AO503" s="535"/>
      <c r="AQ503" s="13"/>
      <c r="AR503" s="752"/>
      <c r="AS503" s="551"/>
      <c r="AT503" s="5"/>
      <c r="AU503" s="4"/>
      <c r="AV503" s="4"/>
      <c r="AW503" s="4"/>
      <c r="AX503" s="4">
        <f>IF(IFERROR(AC503+AW503,"")=0,"",IFERROR(AC503+AW503,""))</f>
        <v>7067</v>
      </c>
      <c r="AY503" s="4"/>
      <c r="AZ503" s="4" t="str">
        <f>IF(IFERROR(AN503+AY503,"")=0,"",IFERROR(AN503+AY503,""))</f>
        <v/>
      </c>
      <c r="BA503" s="4"/>
      <c r="BB503" s="4"/>
      <c r="BC503" s="4">
        <f>VLOOKUP(K503,'Справочные Данные'!$I$2:$J$262,2,0)</f>
        <v>71128</v>
      </c>
      <c r="BD503" s="4" t="str">
        <f>VLOOKUP(BC503,Z_SD_CUSTOMER!$A$2:$K$1599,10,0)</f>
        <v>72</v>
      </c>
      <c r="BE503" s="4" t="str">
        <f>VLOOKUP(BC503,Z_SD_CUSTOMER!$A$2:$L$1599,11,0)</f>
        <v>URAL</v>
      </c>
      <c r="BF503" s="4" t="str">
        <f>VLOOKUP(BC503,Z_SD_CUSTOMER!$A$2:$K$1599,11,0)</f>
        <v>URAL</v>
      </c>
      <c r="BG503" s="4"/>
      <c r="BH503" s="4"/>
    </row>
    <row r="504" spans="1:60" hidden="1">
      <c r="A504" s="2">
        <v>44497</v>
      </c>
      <c r="D504" s="564" t="s">
        <v>253</v>
      </c>
      <c r="E504" s="476"/>
      <c r="F504" s="4"/>
      <c r="G504" s="49" t="s">
        <v>963</v>
      </c>
      <c r="H504" s="50" t="s">
        <v>962</v>
      </c>
      <c r="K504" s="119" t="s">
        <v>666</v>
      </c>
      <c r="L504" s="493" t="s">
        <v>1245</v>
      </c>
      <c r="M504" s="72">
        <v>44508</v>
      </c>
      <c r="N504" s="77"/>
      <c r="O504" s="17"/>
      <c r="S504" s="5">
        <v>9</v>
      </c>
      <c r="T504" s="5">
        <v>2211</v>
      </c>
      <c r="V504" s="19">
        <v>2009506</v>
      </c>
      <c r="W504" s="4">
        <v>201485625</v>
      </c>
      <c r="Y504" s="23">
        <v>584833.43999999994</v>
      </c>
      <c r="AC504" s="4">
        <v>54905</v>
      </c>
      <c r="AE504" s="13" t="str">
        <f>IF((Реестр!$AA504+Реестр!$AB504+Реестр!$AD504)=0,"",(Реестр!$AA504+Реестр!$AB504+Реестр!$AD504))</f>
        <v/>
      </c>
      <c r="AG504" s="13" t="e">
        <f>Реестр!$AE504-Реестр!$AF504</f>
        <v>#VALUE!</v>
      </c>
      <c r="AH504" s="534"/>
      <c r="AI504" s="448"/>
      <c r="AJ504" s="10"/>
      <c r="AK504" s="448"/>
      <c r="AL504" s="594">
        <v>1174896</v>
      </c>
      <c r="AM504" s="594">
        <v>1146316</v>
      </c>
      <c r="AO504" s="535"/>
      <c r="AQ504" s="13"/>
      <c r="AR504" s="752"/>
      <c r="AS504" s="551"/>
      <c r="AT504" s="5"/>
      <c r="AU504" s="4"/>
      <c r="AV504" s="4"/>
      <c r="AW504" s="4"/>
      <c r="AX504" s="4"/>
      <c r="AY504" s="4"/>
      <c r="AZ504" s="4"/>
      <c r="BA504" s="4"/>
      <c r="BB504" s="4"/>
      <c r="BC504" s="4">
        <f>VLOOKUP(K504,'Справочные Данные'!$I$2:$J$262,2,0)</f>
        <v>80689</v>
      </c>
      <c r="BD504" s="4" t="str">
        <f>VLOOKUP(BC504,Z_SD_CUSTOMER!$A$2:$K$1599,10,0)</f>
        <v>42</v>
      </c>
      <c r="BE504" s="4" t="str">
        <f>VLOOKUP(BC504,Z_SD_CUSTOMER!$A$2:$L$1599,11,0)</f>
        <v>SIBERIAN</v>
      </c>
      <c r="BF504" s="4" t="str">
        <f>VLOOKUP(BC504,Z_SD_CUSTOMER!$A$2:$K$1599,11,0)</f>
        <v>SIBERIAN</v>
      </c>
      <c r="BG504" s="4"/>
      <c r="BH504" s="4"/>
    </row>
    <row r="505" spans="1:60" hidden="1">
      <c r="A505" s="2">
        <v>44497</v>
      </c>
      <c r="D505" s="564" t="s">
        <v>253</v>
      </c>
      <c r="E505" s="476"/>
      <c r="F505" s="4"/>
      <c r="G505" s="49" t="s">
        <v>963</v>
      </c>
      <c r="H505" s="50" t="s">
        <v>962</v>
      </c>
      <c r="K505" s="119" t="s">
        <v>505</v>
      </c>
      <c r="L505" s="493" t="s">
        <v>1257</v>
      </c>
      <c r="M505" s="72">
        <v>44503</v>
      </c>
      <c r="N505" s="77" t="s">
        <v>258</v>
      </c>
      <c r="O505" s="17" t="s">
        <v>1258</v>
      </c>
      <c r="S505" s="5">
        <v>3</v>
      </c>
      <c r="T505" s="5">
        <v>630</v>
      </c>
      <c r="V505" s="19">
        <v>2007812</v>
      </c>
      <c r="W505" s="4">
        <v>201484381</v>
      </c>
      <c r="X505" s="19">
        <v>6431446660</v>
      </c>
      <c r="Y505" s="23">
        <v>154221.35999999999</v>
      </c>
      <c r="AC505" s="4">
        <v>7439</v>
      </c>
      <c r="AE505" s="13" t="str">
        <f>IF((Реестр!$AA505+Реестр!$AB505+Реестр!$AD505)=0,"",(Реестр!$AA505+Реестр!$AB505+Реестр!$AD505))</f>
        <v/>
      </c>
      <c r="AG505" s="13"/>
      <c r="AH505" s="534"/>
      <c r="AI505" s="448"/>
      <c r="AJ505" s="10"/>
      <c r="AK505" s="448"/>
      <c r="AL505" s="594">
        <v>1174896</v>
      </c>
      <c r="AM505" s="594">
        <v>1146316</v>
      </c>
      <c r="AO505" s="535"/>
      <c r="AQ505" s="13"/>
      <c r="AR505" s="752"/>
      <c r="AS505" s="551"/>
      <c r="AT505" s="5"/>
      <c r="AU505" s="4"/>
      <c r="AV505" s="4"/>
      <c r="AW505" s="4"/>
      <c r="AX505" s="4"/>
      <c r="AY505" s="4"/>
      <c r="AZ505" s="4"/>
      <c r="BA505" s="4"/>
      <c r="BB505" s="4"/>
      <c r="BC505" s="4">
        <f>VLOOKUP(K505,'Справочные Данные'!$I$2:$J$262,2,0)</f>
        <v>80195</v>
      </c>
      <c r="BD505" s="4" t="str">
        <f>VLOOKUP(BC505,Z_SD_CUSTOMER!$A$2:$K$1599,10,0)</f>
        <v>40</v>
      </c>
      <c r="BE505" s="4" t="str">
        <f>VLOOKUP(BC505,Z_SD_CUSTOMER!$A$2:$L$1599,11,0)</f>
        <v>CENTRAL</v>
      </c>
      <c r="BF505" s="4" t="str">
        <f>VLOOKUP(BC505,Z_SD_CUSTOMER!$A$2:$K$1599,11,0)</f>
        <v>CENTRAL</v>
      </c>
      <c r="BG505" s="4"/>
      <c r="BH505" s="4"/>
    </row>
    <row r="506" spans="1:60" hidden="1">
      <c r="A506" s="2">
        <v>44497</v>
      </c>
      <c r="D506" s="564" t="s">
        <v>253</v>
      </c>
      <c r="E506" s="476"/>
      <c r="F506" s="4"/>
      <c r="G506" s="49" t="s">
        <v>963</v>
      </c>
      <c r="H506" s="50" t="s">
        <v>962</v>
      </c>
      <c r="K506" s="119" t="s">
        <v>494</v>
      </c>
      <c r="L506" s="493"/>
      <c r="M506" s="72">
        <v>44502</v>
      </c>
      <c r="N506" s="77" t="s">
        <v>122</v>
      </c>
      <c r="O506" s="17"/>
      <c r="S506" s="5">
        <v>2</v>
      </c>
      <c r="T506" s="5">
        <v>521</v>
      </c>
      <c r="V506" s="19">
        <v>2007814</v>
      </c>
      <c r="W506" s="4">
        <v>201484389</v>
      </c>
      <c r="X506" s="19">
        <v>6431446662</v>
      </c>
      <c r="Y506" s="23">
        <v>127574.88</v>
      </c>
      <c r="AC506" s="4">
        <v>6466</v>
      </c>
      <c r="AE506" s="13" t="str">
        <f>IF((Реестр!$AA506+Реестр!$AB506+Реестр!$AD506)=0,"",(Реестр!$AA506+Реестр!$AB506+Реестр!$AD506))</f>
        <v/>
      </c>
      <c r="AG506" s="13"/>
      <c r="AH506" s="534"/>
      <c r="AI506" s="448"/>
      <c r="AJ506" s="10"/>
      <c r="AK506" s="448"/>
      <c r="AL506" s="594">
        <v>1174896</v>
      </c>
      <c r="AM506" s="594">
        <v>1146316</v>
      </c>
      <c r="AO506" s="535"/>
      <c r="AQ506" s="13"/>
      <c r="AR506" s="752"/>
      <c r="AS506" s="551"/>
      <c r="AT506" s="5"/>
      <c r="AU506" s="4"/>
      <c r="AV506" s="4"/>
      <c r="AW506" s="4"/>
      <c r="AX506" s="4"/>
      <c r="AY506" s="4"/>
      <c r="AZ506" s="4"/>
      <c r="BA506" s="4"/>
      <c r="BB506" s="4"/>
      <c r="BC506" s="4">
        <f>VLOOKUP(K506,'Справочные Данные'!$I$2:$J$262,2,0)</f>
        <v>70871</v>
      </c>
      <c r="BD506" s="4" t="str">
        <f>VLOOKUP(BC506,Z_SD_CUSTOMER!$A$2:$K$1599,10,0)</f>
        <v>36</v>
      </c>
      <c r="BE506" s="4" t="str">
        <f>VLOOKUP(BC506,Z_SD_CUSTOMER!$A$2:$L$1599,11,0)</f>
        <v>CENTRAL</v>
      </c>
      <c r="BF506" s="4" t="str">
        <f>VLOOKUP(BC506,Z_SD_CUSTOMER!$A$2:$K$1599,11,0)</f>
        <v>CENTRAL</v>
      </c>
      <c r="BG506" s="4"/>
      <c r="BH506" s="4"/>
    </row>
    <row r="507" spans="1:60" hidden="1">
      <c r="A507" s="2">
        <v>44497</v>
      </c>
      <c r="D507" s="564" t="s">
        <v>253</v>
      </c>
      <c r="F507" s="4"/>
      <c r="G507" s="49" t="s">
        <v>963</v>
      </c>
      <c r="H507" s="50" t="s">
        <v>962</v>
      </c>
      <c r="K507" s="116" t="s">
        <v>593</v>
      </c>
      <c r="L507" s="493" t="s">
        <v>1089</v>
      </c>
      <c r="M507" s="72">
        <v>44502</v>
      </c>
      <c r="N507" s="77"/>
      <c r="O507" s="17"/>
      <c r="S507" s="5">
        <v>2</v>
      </c>
      <c r="T507" s="5">
        <v>410</v>
      </c>
      <c r="V507" s="19">
        <v>2008521</v>
      </c>
      <c r="W507" s="4">
        <v>201485991</v>
      </c>
      <c r="Y507" s="23">
        <v>143036.88</v>
      </c>
      <c r="AC507" s="4">
        <v>5040</v>
      </c>
      <c r="AE507" s="13" t="str">
        <f>IF((Реестр!$AA507+Реестр!$AB507+Реестр!$AD507)=0,"",(Реестр!$AA507+Реестр!$AB507+Реестр!$AD507))</f>
        <v/>
      </c>
      <c r="AG507" s="13" t="e">
        <f>Реестр!$AE507-Реестр!$AF507</f>
        <v>#VALUE!</v>
      </c>
      <c r="AH507" s="534"/>
      <c r="AI507" s="448"/>
      <c r="AJ507" s="10"/>
      <c r="AK507" s="448"/>
      <c r="AL507" s="594">
        <v>1174896</v>
      </c>
      <c r="AM507" s="594">
        <v>1146316</v>
      </c>
      <c r="AN507" s="630"/>
      <c r="AO507" s="535"/>
      <c r="AQ507" s="13"/>
      <c r="AR507" s="752"/>
      <c r="AS507" s="551"/>
      <c r="AT507" s="5"/>
      <c r="AU507" s="4"/>
      <c r="AV507" s="4"/>
      <c r="AW507" s="4"/>
      <c r="AX507" s="4">
        <f>IF(IFERROR(AC507+AW507,"")=0,"",IFERROR(AC507+AW507,""))</f>
        <v>5040</v>
      </c>
      <c r="AY507" s="630">
        <f>((T507/(T507+T508)*AX507))</f>
        <v>4896.6824644549761</v>
      </c>
      <c r="AZ507" s="4">
        <f>IF(IFERROR(AN507+AY507,"")=0,"",IFERROR(AN507+AY507,""))</f>
        <v>4896.6824644549761</v>
      </c>
      <c r="BA507" s="4"/>
      <c r="BB507" s="4"/>
      <c r="BC507" s="4">
        <f>VLOOKUP(K507,'Справочные Данные'!$I$2:$J$262,2,0)</f>
        <v>70206</v>
      </c>
      <c r="BD507" s="4" t="str">
        <f>VLOOKUP(BC507,Z_SD_CUSTOMER!$A$2:$K$1599,10,0)</f>
        <v>59</v>
      </c>
      <c r="BE507" s="4" t="str">
        <f>VLOOKUP(BC507,Z_SD_CUSTOMER!$A$2:$L$1599,11,0)</f>
        <v>URAL</v>
      </c>
      <c r="BF507" s="4" t="str">
        <f>VLOOKUP(BC507,Z_SD_CUSTOMER!$A$2:$K$1599,11,0)</f>
        <v>URAL</v>
      </c>
      <c r="BG507" s="4"/>
      <c r="BH507" s="4"/>
    </row>
    <row r="508" spans="1:60" hidden="1">
      <c r="A508" s="2">
        <v>44497</v>
      </c>
      <c r="D508" s="564" t="s">
        <v>253</v>
      </c>
      <c r="F508" s="4"/>
      <c r="G508" s="49"/>
      <c r="H508" s="50"/>
      <c r="K508" s="116" t="s">
        <v>593</v>
      </c>
      <c r="L508" s="493"/>
      <c r="M508" s="72"/>
      <c r="N508" s="77"/>
      <c r="O508" s="17"/>
      <c r="S508" s="5">
        <v>0</v>
      </c>
      <c r="T508" s="5">
        <v>12</v>
      </c>
      <c r="V508" s="19">
        <v>180023198</v>
      </c>
      <c r="W508" s="4">
        <v>201486137</v>
      </c>
      <c r="Y508" s="23"/>
      <c r="AE508" s="13" t="str">
        <f>IF((Реестр!$AA508+Реестр!$AB508+Реестр!$AD508)=0,"",(Реестр!$AA508+Реестр!$AB508+Реестр!$AD508))</f>
        <v/>
      </c>
      <c r="AG508" s="13"/>
      <c r="AH508" s="534"/>
      <c r="AI508" s="448"/>
      <c r="AJ508" s="10"/>
      <c r="AK508" s="448"/>
      <c r="AL508" s="594">
        <v>1174896</v>
      </c>
      <c r="AM508" s="594">
        <v>1146316</v>
      </c>
      <c r="AN508" s="630"/>
      <c r="AO508" s="535"/>
      <c r="AQ508" s="13"/>
      <c r="AR508" s="752"/>
      <c r="AS508" s="551"/>
      <c r="AT508" s="5"/>
      <c r="AU508" s="4"/>
      <c r="AV508" s="4"/>
      <c r="AW508" s="4"/>
      <c r="AX508" s="4"/>
      <c r="AY508" s="630">
        <f>((T508/(T507+T508)*AX507))</f>
        <v>143.3175355450237</v>
      </c>
      <c r="AZ508" s="4"/>
      <c r="BA508" s="4"/>
      <c r="BB508" s="4"/>
      <c r="BC508" s="4">
        <f>VLOOKUP(K508,'Справочные Данные'!$I$2:$J$262,2,0)</f>
        <v>70206</v>
      </c>
      <c r="BD508" s="4" t="str">
        <f>VLOOKUP(BC508,Z_SD_CUSTOMER!$A$2:$K$1599,10,0)</f>
        <v>59</v>
      </c>
      <c r="BE508" s="4" t="str">
        <f>VLOOKUP(BC508,Z_SD_CUSTOMER!$A$2:$L$1599,11,0)</f>
        <v>URAL</v>
      </c>
      <c r="BF508" s="4" t="str">
        <f>VLOOKUP(BC508,Z_SD_CUSTOMER!$A$2:$K$1599,11,0)</f>
        <v>URAL</v>
      </c>
      <c r="BG508" s="4"/>
      <c r="BH508" s="4"/>
    </row>
    <row r="509" spans="1:60" ht="344.25" hidden="1">
      <c r="A509" s="2">
        <v>44497</v>
      </c>
      <c r="B509" s="472" t="s">
        <v>60</v>
      </c>
      <c r="C509" s="30" t="s">
        <v>770</v>
      </c>
      <c r="D509" s="563" t="s">
        <v>250</v>
      </c>
      <c r="E509" s="476" t="s">
        <v>2938</v>
      </c>
      <c r="F509" s="667" t="s">
        <v>1343</v>
      </c>
      <c r="G509" s="740" t="s">
        <v>1344</v>
      </c>
      <c r="H509" s="537" t="s">
        <v>1345</v>
      </c>
      <c r="I509" s="537"/>
      <c r="J509" s="537" t="s">
        <v>1346</v>
      </c>
      <c r="K509" s="120" t="s">
        <v>477</v>
      </c>
      <c r="L509" s="493"/>
      <c r="M509" s="72">
        <v>44501</v>
      </c>
      <c r="N509" s="4" t="s">
        <v>1254</v>
      </c>
      <c r="O509" s="4" t="s">
        <v>403</v>
      </c>
      <c r="P509" s="72">
        <v>44498</v>
      </c>
      <c r="Q509" s="4" t="s">
        <v>132</v>
      </c>
      <c r="S509" s="5">
        <v>1</v>
      </c>
      <c r="T509" s="5">
        <v>58</v>
      </c>
      <c r="V509" s="19">
        <v>2008391</v>
      </c>
      <c r="W509" s="4">
        <v>201485989</v>
      </c>
      <c r="X509" s="19">
        <v>504211</v>
      </c>
      <c r="Y509" s="23">
        <v>13424.64</v>
      </c>
      <c r="AA509" s="4">
        <v>33000</v>
      </c>
      <c r="AC509" s="4">
        <v>3330</v>
      </c>
      <c r="AE509" s="13">
        <f>IF((Реестр!$AA509+Реестр!$AB509+Реестр!$AD509)=0,"",(Реестр!$AA509+Реестр!$AB509+Реестр!$AD509))</f>
        <v>33000</v>
      </c>
      <c r="AF509" s="4">
        <v>23000</v>
      </c>
      <c r="AG509" s="13">
        <f>Реестр!$AE509-Реестр!$AF509</f>
        <v>10000</v>
      </c>
      <c r="AH509" s="534"/>
      <c r="AI509" s="448"/>
      <c r="AJ509" s="10"/>
      <c r="AK509" s="448"/>
      <c r="AL509" s="594" t="s">
        <v>1413</v>
      </c>
      <c r="AM509" s="594" t="s">
        <v>1414</v>
      </c>
      <c r="AN509" s="630">
        <f>((T509/(T509+T510+T511+T512+T513+T520+T521+T522+T514+T515+T516+T517+T518+T519)*AE509))</f>
        <v>314.07942238267145</v>
      </c>
      <c r="AO509" s="535"/>
      <c r="AQ509" s="13"/>
      <c r="AR509" s="752"/>
      <c r="AS509" s="551"/>
      <c r="AT509" s="5"/>
      <c r="AU509" s="4"/>
      <c r="AV509" s="4"/>
      <c r="AW509" s="4"/>
      <c r="AX509" s="4">
        <f>IF(IFERROR(AC509+AW509,"")=0,"",IFERROR(AC509+AW509,""))</f>
        <v>3330</v>
      </c>
      <c r="AY509" s="630">
        <f t="shared" ref="AY509:AY522" si="48">((T509/(T509))*AC509)</f>
        <v>3330</v>
      </c>
      <c r="AZ509" s="4">
        <f>IF(IFERROR(AN509+AY509,"")=0,"",IFERROR(AN509+AY509,""))</f>
        <v>3644.0794223826715</v>
      </c>
      <c r="BA509" s="4">
        <v>3330</v>
      </c>
      <c r="BB509" s="4"/>
      <c r="BC509" s="4">
        <f>VLOOKUP(K509,'Справочные Данные'!$I$2:$J$262,2,0)</f>
        <v>28240</v>
      </c>
      <c r="BD509" s="4" t="str">
        <f>VLOOKUP(BC509,Z_SD_CUSTOMER!$A$2:$K$1599,10,0)</f>
        <v>63</v>
      </c>
      <c r="BE509" s="4" t="str">
        <f>VLOOKUP(BC509,Z_SD_CUSTOMER!$A$2:$L$1599,11,0)</f>
        <v>CENTRAL</v>
      </c>
      <c r="BF509" s="4" t="str">
        <f>VLOOKUP(BC509,Z_SD_CUSTOMER!$A$2:$K$1599,11,0)</f>
        <v>CENTRAL</v>
      </c>
      <c r="BG509" s="4"/>
      <c r="BH509" s="4"/>
    </row>
    <row r="510" spans="1:60" ht="53.25" hidden="1">
      <c r="A510" s="2">
        <v>44497</v>
      </c>
      <c r="B510" s="472"/>
      <c r="D510" s="563" t="s">
        <v>250</v>
      </c>
      <c r="E510" s="476" t="s">
        <v>2938</v>
      </c>
      <c r="F510" s="667"/>
      <c r="G510" s="740" t="s">
        <v>1344</v>
      </c>
      <c r="H510" s="537" t="s">
        <v>1345</v>
      </c>
      <c r="I510" s="537"/>
      <c r="J510" s="537" t="s">
        <v>1346</v>
      </c>
      <c r="K510" s="120" t="s">
        <v>477</v>
      </c>
      <c r="L510" s="493"/>
      <c r="M510" s="72"/>
      <c r="S510" s="5">
        <v>2</v>
      </c>
      <c r="T510" s="5">
        <v>82</v>
      </c>
      <c r="V510" s="19">
        <v>2008615</v>
      </c>
      <c r="W510" s="663">
        <v>201486182</v>
      </c>
      <c r="X510" s="19">
        <v>504305</v>
      </c>
      <c r="Y510" s="23">
        <v>21973.68</v>
      </c>
      <c r="AC510" s="4">
        <f>3330*2</f>
        <v>6660</v>
      </c>
      <c r="AE510" s="13" t="str">
        <f>IF((Реестр!$AA510+Реестр!$AB510+Реестр!$AD510)=0,"",(Реестр!$AA510+Реестр!$AB510+Реестр!$AD510))</f>
        <v/>
      </c>
      <c r="AG510" s="13" t="e">
        <f>Реестр!$AE510-Реестр!$AF510</f>
        <v>#VALUE!</v>
      </c>
      <c r="AH510" s="534"/>
      <c r="AI510" s="448"/>
      <c r="AJ510" s="10"/>
      <c r="AK510" s="448"/>
      <c r="AL510" s="594" t="s">
        <v>1413</v>
      </c>
      <c r="AM510" s="594" t="s">
        <v>1414</v>
      </c>
      <c r="AN510" s="630">
        <f>((T510/(T510+T509+T511+T512+T513+T514+T515+T516+T517+T518+T519+T520+T521+T522))*AE509)</f>
        <v>444.04332129963899</v>
      </c>
      <c r="AO510" s="535"/>
      <c r="AQ510" s="13"/>
      <c r="AR510" s="752"/>
      <c r="AS510" s="551"/>
      <c r="AT510" s="5"/>
      <c r="AU510" s="4"/>
      <c r="AV510" s="4"/>
      <c r="AW510" s="4"/>
      <c r="AX510" s="4">
        <f>IF(IFERROR(AC510+AW510,"")=0,"",IFERROR(AC510+AW510,""))</f>
        <v>6660</v>
      </c>
      <c r="AY510" s="630">
        <f t="shared" si="48"/>
        <v>6660</v>
      </c>
      <c r="AZ510" s="4">
        <f>IF(IFERROR(AN510+AY510,"")=0,"",IFERROR(AN510+AY510,""))</f>
        <v>7104.0433212996386</v>
      </c>
      <c r="BA510" s="4"/>
      <c r="BB510" s="4"/>
      <c r="BC510" s="4">
        <f>VLOOKUP(K510,'Справочные Данные'!$I$2:$J$262,2,0)</f>
        <v>28240</v>
      </c>
      <c r="BD510" s="4" t="str">
        <f>VLOOKUP(BC510,Z_SD_CUSTOMER!$A$2:$K$1599,10,0)</f>
        <v>63</v>
      </c>
      <c r="BE510" s="4" t="str">
        <f>VLOOKUP(BC510,Z_SD_CUSTOMER!$A$2:$L$1599,11,0)</f>
        <v>CENTRAL</v>
      </c>
      <c r="BF510" s="4" t="str">
        <f>VLOOKUP(BC510,Z_SD_CUSTOMER!$A$2:$K$1599,11,0)</f>
        <v>CENTRAL</v>
      </c>
      <c r="BG510" s="4"/>
      <c r="BH510" s="4"/>
    </row>
    <row r="511" spans="1:60" ht="53.25" hidden="1">
      <c r="A511" s="2">
        <v>44497</v>
      </c>
      <c r="B511" s="472"/>
      <c r="D511" s="563" t="s">
        <v>250</v>
      </c>
      <c r="E511" s="476" t="s">
        <v>2938</v>
      </c>
      <c r="F511" s="6"/>
      <c r="G511" s="740" t="s">
        <v>1344</v>
      </c>
      <c r="H511" s="537" t="s">
        <v>1345</v>
      </c>
      <c r="I511" s="6"/>
      <c r="J511" s="13"/>
      <c r="K511" s="120" t="s">
        <v>547</v>
      </c>
      <c r="L511" s="493" t="s">
        <v>155</v>
      </c>
      <c r="M511" s="72">
        <v>44500</v>
      </c>
      <c r="N511" s="4" t="s">
        <v>114</v>
      </c>
      <c r="S511" s="5">
        <v>3</v>
      </c>
      <c r="T511" s="5">
        <v>951</v>
      </c>
      <c r="V511" s="19">
        <v>2009242</v>
      </c>
      <c r="W511" s="4">
        <v>201485877</v>
      </c>
      <c r="X511" s="19">
        <v>2143095975069</v>
      </c>
      <c r="Y511" s="23">
        <v>244550.16</v>
      </c>
      <c r="AC511" s="4">
        <f>2140*3</f>
        <v>6420</v>
      </c>
      <c r="AE511" s="13" t="str">
        <f>IF((Реестр!$AA511+Реестр!$AB511+Реестр!$AD511)=0,"",(Реестр!$AA511+Реестр!$AB511+Реестр!$AD511))</f>
        <v/>
      </c>
      <c r="AG511" s="13" t="e">
        <f>Реестр!$AE511-Реестр!$AF511</f>
        <v>#VALUE!</v>
      </c>
      <c r="AH511" s="534"/>
      <c r="AI511" s="448"/>
      <c r="AJ511" s="10"/>
      <c r="AK511" s="448"/>
      <c r="AL511" s="594" t="s">
        <v>1415</v>
      </c>
      <c r="AM511" s="594" t="s">
        <v>1416</v>
      </c>
      <c r="AN511" s="630">
        <f>((T511/(T510+T509+T512+T513+T511+T514+T515+T516+T517+T518+T519+T520+T521+T522)*AE509))</f>
        <v>5149.8194945848372</v>
      </c>
      <c r="AO511" s="535"/>
      <c r="AQ511" s="13"/>
      <c r="AR511" s="752"/>
      <c r="AS511" s="551"/>
      <c r="AT511" s="5"/>
      <c r="AU511" s="4"/>
      <c r="AV511" s="4"/>
      <c r="AW511" s="4"/>
      <c r="AX511" s="4">
        <f>IF(IFERROR(AC511+AW511,"")=0,"",IFERROR(AC511+AW511,""))</f>
        <v>6420</v>
      </c>
      <c r="AY511" s="630">
        <f t="shared" si="48"/>
        <v>6420</v>
      </c>
      <c r="AZ511" s="4">
        <f>IF(IFERROR(AN511+AY511,"")=0,"",IFERROR(AN511+AY511,""))</f>
        <v>11569.819494584837</v>
      </c>
      <c r="BA511" s="4"/>
      <c r="BB511" s="4"/>
      <c r="BC511" s="4">
        <f>VLOOKUP(K511,'Справочные Данные'!$I$2:$J$262,2,0)</f>
        <v>60132</v>
      </c>
      <c r="BD511" s="4" t="str">
        <f>VLOOKUP(BC511,Z_SD_CUSTOMER!$A$2:$K$1599,10,0)</f>
        <v>78</v>
      </c>
      <c r="BE511" s="4" t="str">
        <f>VLOOKUP(BC511,Z_SD_CUSTOMER!$A$2:$L$1599,11,0)</f>
        <v>NORTHWEST</v>
      </c>
      <c r="BF511" s="4" t="str">
        <f>VLOOKUP(BC511,Z_SD_CUSTOMER!$A$2:$K$1599,11,0)</f>
        <v>NORTHWEST</v>
      </c>
      <c r="BG511" s="4"/>
      <c r="BH511" s="4"/>
    </row>
    <row r="512" spans="1:60" ht="53.25" hidden="1">
      <c r="A512" s="2">
        <v>44497</v>
      </c>
      <c r="B512" s="472"/>
      <c r="D512" s="563" t="s">
        <v>250</v>
      </c>
      <c r="E512" s="476" t="s">
        <v>2938</v>
      </c>
      <c r="F512" s="6"/>
      <c r="G512" s="740" t="s">
        <v>1344</v>
      </c>
      <c r="H512" s="537" t="s">
        <v>1345</v>
      </c>
      <c r="I512" s="6"/>
      <c r="J512" s="13"/>
      <c r="K512" s="120" t="s">
        <v>511</v>
      </c>
      <c r="L512" s="493" t="s">
        <v>1167</v>
      </c>
      <c r="M512" s="72">
        <v>44504</v>
      </c>
      <c r="N512" s="4" t="s">
        <v>376</v>
      </c>
      <c r="O512" s="4">
        <v>7601306070</v>
      </c>
      <c r="S512" s="5">
        <v>4</v>
      </c>
      <c r="T512" s="5">
        <v>1331</v>
      </c>
      <c r="V512" s="19">
        <v>2009004</v>
      </c>
      <c r="W512" s="4">
        <v>201485206</v>
      </c>
      <c r="X512" s="19">
        <v>6432699682</v>
      </c>
      <c r="Y512" s="23">
        <v>337619.52</v>
      </c>
      <c r="AC512" s="4">
        <f>4790*4</f>
        <v>19160</v>
      </c>
      <c r="AE512" s="13" t="str">
        <f>IF((Реестр!$AA512+Реестр!$AB512+Реестр!$AD512)=0,"",(Реестр!$AA512+Реестр!$AB512+Реестр!$AD512))</f>
        <v/>
      </c>
      <c r="AG512" s="13" t="e">
        <f>Реестр!$AE512-Реестр!$AF512</f>
        <v>#VALUE!</v>
      </c>
      <c r="AH512" s="534"/>
      <c r="AI512" s="448"/>
      <c r="AJ512" s="10"/>
      <c r="AK512" s="448"/>
      <c r="AL512" s="594" t="s">
        <v>1417</v>
      </c>
      <c r="AM512" s="594" t="s">
        <v>1418</v>
      </c>
      <c r="AN512" s="630">
        <f>((T512/(T511+T510+T513+T509+T512+T514+T515+T516+T517+T518+T519+T520+T521+T522)*AE509))</f>
        <v>7207.5812274368227</v>
      </c>
      <c r="AO512" s="535"/>
      <c r="AQ512" s="13"/>
      <c r="AR512" s="752"/>
      <c r="AS512" s="551"/>
      <c r="AT512" s="5"/>
      <c r="AU512" s="4"/>
      <c r="AV512" s="4"/>
      <c r="AW512" s="4"/>
      <c r="AX512" s="4">
        <f>IF(IFERROR(AC512+AW512,"")=0,"",IFERROR(AC512+AW512,""))</f>
        <v>19160</v>
      </c>
      <c r="AY512" s="630">
        <f t="shared" si="48"/>
        <v>19160</v>
      </c>
      <c r="AZ512" s="4">
        <f>IF(IFERROR(AN512+AY512,"")=0,"",IFERROR(AN512+AY512,""))</f>
        <v>26367.581227436822</v>
      </c>
      <c r="BA512" s="4"/>
      <c r="BB512" s="4"/>
      <c r="BC512" s="4">
        <f>VLOOKUP(K512,'Справочные Данные'!$I$2:$J$262,2,0)</f>
        <v>80631</v>
      </c>
      <c r="BD512" s="4" t="str">
        <f>VLOOKUP(BC512,Z_SD_CUSTOMER!$A$2:$K$1599,10,0)</f>
        <v>66</v>
      </c>
      <c r="BE512" s="4" t="str">
        <f>VLOOKUP(BC512,Z_SD_CUSTOMER!$A$2:$L$1599,11,0)</f>
        <v>URAL</v>
      </c>
      <c r="BF512" s="4" t="str">
        <f>VLOOKUP(BC512,Z_SD_CUSTOMER!$A$2:$K$1599,11,0)</f>
        <v>URAL</v>
      </c>
      <c r="BG512" s="4"/>
      <c r="BH512" s="4"/>
    </row>
    <row r="513" spans="1:61" ht="53.25" hidden="1">
      <c r="A513" s="2">
        <v>44497</v>
      </c>
      <c r="B513" s="472"/>
      <c r="D513" s="563" t="s">
        <v>250</v>
      </c>
      <c r="E513" s="476" t="s">
        <v>2938</v>
      </c>
      <c r="F513" s="6"/>
      <c r="G513" s="740" t="s">
        <v>1344</v>
      </c>
      <c r="H513" s="537" t="s">
        <v>1345</v>
      </c>
      <c r="I513" s="6"/>
      <c r="J513" s="13"/>
      <c r="K513" s="120" t="s">
        <v>498</v>
      </c>
      <c r="L513" s="493"/>
      <c r="M513" s="72">
        <v>44502</v>
      </c>
      <c r="N513" s="4" t="s">
        <v>1256</v>
      </c>
      <c r="O513" s="4">
        <v>7601306072</v>
      </c>
      <c r="S513" s="5">
        <v>1</v>
      </c>
      <c r="T513" s="5">
        <v>587</v>
      </c>
      <c r="V513" s="19">
        <v>2009803</v>
      </c>
      <c r="W513" s="4">
        <v>201485931</v>
      </c>
      <c r="X513" s="19">
        <v>6432999127</v>
      </c>
      <c r="Y513" s="23">
        <v>160710</v>
      </c>
      <c r="AC513" s="4">
        <v>3800</v>
      </c>
      <c r="AE513" s="13" t="str">
        <f>IF((Реестр!$AA513+Реестр!$AB513+Реестр!$AD513)=0,"",(Реестр!$AA513+Реестр!$AB513+Реестр!$AD513))</f>
        <v/>
      </c>
      <c r="AG513" s="13" t="e">
        <f>Реестр!$AE513-Реестр!$AF513</f>
        <v>#VALUE!</v>
      </c>
      <c r="AH513" s="534"/>
      <c r="AI513" s="448"/>
      <c r="AJ513" s="10"/>
      <c r="AK513" s="448"/>
      <c r="AL513" s="594" t="s">
        <v>1419</v>
      </c>
      <c r="AM513" s="594" t="s">
        <v>1420</v>
      </c>
      <c r="AN513" s="630">
        <f>((T513/(T512+T511+T509+T510+T513+T514+T515+T516+T517+T518+T519+T520+T521+T522)*AE509))</f>
        <v>3178.7003610108304</v>
      </c>
      <c r="AO513" s="535"/>
      <c r="AQ513" s="13"/>
      <c r="AR513" s="752"/>
      <c r="AS513" s="551"/>
      <c r="AT513" s="5"/>
      <c r="AU513" s="4"/>
      <c r="AV513" s="4"/>
      <c r="AW513" s="4"/>
      <c r="AX513" s="4"/>
      <c r="AY513" s="630">
        <f t="shared" si="48"/>
        <v>3800</v>
      </c>
      <c r="AZ513" s="4"/>
      <c r="BA513" s="4"/>
      <c r="BB513" s="4"/>
      <c r="BC513" s="4">
        <f>VLOOKUP(K513,'Справочные Данные'!$I$2:$J$262,2,0)</f>
        <v>71434</v>
      </c>
      <c r="BD513" s="4" t="str">
        <f>VLOOKUP(BC513,Z_SD_CUSTOMER!$A$2:$K$1599,10,0)</f>
        <v/>
      </c>
      <c r="BE513" s="4" t="str">
        <f>VLOOKUP(BC513,Z_SD_CUSTOMER!$A$2:$L$1599,11,0)</f>
        <v>SOUTHERN</v>
      </c>
      <c r="BF513" s="4" t="str">
        <f>VLOOKUP(BC513,Z_SD_CUSTOMER!$A$2:$K$1599,11,0)</f>
        <v>SOUTHERN</v>
      </c>
      <c r="BG513" s="4"/>
      <c r="BH513" s="4"/>
    </row>
    <row r="514" spans="1:61" ht="53.25" hidden="1">
      <c r="A514" s="2">
        <v>44497</v>
      </c>
      <c r="B514" s="472"/>
      <c r="D514" s="563" t="s">
        <v>250</v>
      </c>
      <c r="E514" s="476" t="s">
        <v>2938</v>
      </c>
      <c r="F514" s="6"/>
      <c r="G514" s="740" t="s">
        <v>1344</v>
      </c>
      <c r="H514" s="537" t="s">
        <v>1345</v>
      </c>
      <c r="I514" s="6"/>
      <c r="J514" s="13"/>
      <c r="K514" s="120" t="s">
        <v>1206</v>
      </c>
      <c r="L514" s="493" t="s">
        <v>838</v>
      </c>
      <c r="M514" s="72">
        <v>44502</v>
      </c>
      <c r="N514" s="90" t="s">
        <v>1342</v>
      </c>
      <c r="O514" s="4">
        <v>7601306071</v>
      </c>
      <c r="S514" s="5">
        <v>2</v>
      </c>
      <c r="T514" s="5">
        <v>396</v>
      </c>
      <c r="V514" s="19">
        <v>2009659</v>
      </c>
      <c r="W514" s="4">
        <v>201485852</v>
      </c>
      <c r="X514" s="19">
        <v>6432993704</v>
      </c>
      <c r="Y514" s="23">
        <v>100360.08</v>
      </c>
      <c r="AC514" s="4">
        <f>3790*2</f>
        <v>7580</v>
      </c>
      <c r="AE514" s="13" t="str">
        <f>IF((Реестр!$AA514+Реестр!$AB514+Реестр!$AD514)=0,"",(Реестр!$AA514+Реестр!$AB514+Реестр!$AD514))</f>
        <v/>
      </c>
      <c r="AG514" s="13" t="e">
        <f>Реестр!$AE514-Реестр!$AF514</f>
        <v>#VALUE!</v>
      </c>
      <c r="AH514" s="534"/>
      <c r="AI514" s="448"/>
      <c r="AJ514" s="10"/>
      <c r="AK514" s="448"/>
      <c r="AL514" s="594" t="s">
        <v>1421</v>
      </c>
      <c r="AM514" s="594" t="s">
        <v>1422</v>
      </c>
      <c r="AN514" s="630">
        <f>((T514/(T513+T512+T510+T511+T514+T509+T515+T516+T517+T518+T519+T520+T521+T522)*AE509))</f>
        <v>2144.4043321299637</v>
      </c>
      <c r="AO514" s="535"/>
      <c r="AQ514" s="13"/>
      <c r="AR514" s="752"/>
      <c r="AS514" s="551"/>
      <c r="AT514" s="5"/>
      <c r="AU514" s="4"/>
      <c r="AV514" s="4"/>
      <c r="AW514" s="4"/>
      <c r="AX514" s="4"/>
      <c r="AY514" s="630">
        <f t="shared" si="48"/>
        <v>7580</v>
      </c>
      <c r="AZ514" s="4"/>
      <c r="BA514" s="4"/>
      <c r="BB514" s="4"/>
      <c r="BC514" s="4">
        <f>VLOOKUP(K514,'Справочные Данные'!$I$2:$J$262,2,0)</f>
        <v>70872</v>
      </c>
      <c r="BD514" s="4">
        <f>VLOOKUP(BC514,Z_SD_CUSTOMER!$A$2:$K$1599,10,0)</f>
        <v>16</v>
      </c>
      <c r="BE514" s="4" t="str">
        <f>VLOOKUP(BC514,Z_SD_CUSTOMER!$A$2:$L$1599,11,0)</f>
        <v>VOLGA</v>
      </c>
      <c r="BF514" s="4" t="str">
        <f>VLOOKUP(BC514,Z_SD_CUSTOMER!$A$2:$K$1599,11,0)</f>
        <v>VOLGA</v>
      </c>
      <c r="BG514" s="4"/>
      <c r="BH514" s="4"/>
    </row>
    <row r="515" spans="1:61" ht="53.25" hidden="1">
      <c r="A515" s="2">
        <v>44497</v>
      </c>
      <c r="B515" s="472"/>
      <c r="D515" s="563" t="s">
        <v>250</v>
      </c>
      <c r="E515" s="476" t="s">
        <v>2938</v>
      </c>
      <c r="F515" s="6"/>
      <c r="G515" s="740" t="s">
        <v>1344</v>
      </c>
      <c r="H515" s="537" t="s">
        <v>1345</v>
      </c>
      <c r="I515" s="6"/>
      <c r="J515" s="13"/>
      <c r="K515" s="120" t="s">
        <v>436</v>
      </c>
      <c r="L515" s="493"/>
      <c r="M515" s="72">
        <v>44502</v>
      </c>
      <c r="O515" s="4">
        <v>7601306057</v>
      </c>
      <c r="S515" s="5">
        <v>2</v>
      </c>
      <c r="T515" s="5">
        <v>1056</v>
      </c>
      <c r="V515" s="19">
        <v>2009033</v>
      </c>
      <c r="W515" s="4">
        <v>201485270</v>
      </c>
      <c r="X515" s="19" t="s">
        <v>1190</v>
      </c>
      <c r="Y515" s="23">
        <v>285747.12</v>
      </c>
      <c r="AC515" s="13">
        <f>2030*2</f>
        <v>4060</v>
      </c>
      <c r="AE515" s="13" t="str">
        <f>IF((Реестр!$AA515+Реестр!$AB515+Реестр!$AD515)=0,"",(Реестр!$AA515+Реестр!$AB515+Реестр!$AD515))</f>
        <v/>
      </c>
      <c r="AG515" s="13" t="e">
        <f>Реестр!$AE515-Реестр!$AF515</f>
        <v>#VALUE!</v>
      </c>
      <c r="AH515" s="534"/>
      <c r="AI515" s="448"/>
      <c r="AJ515" s="10"/>
      <c r="AK515" s="448"/>
      <c r="AL515" s="594" t="s">
        <v>1423</v>
      </c>
      <c r="AM515" s="594" t="s">
        <v>1424</v>
      </c>
      <c r="AN515" s="630">
        <f>((T515/(T514+T513+T511+T512+T515+T510+T509+T516+T517+T518+T519+T520+T521+T522)*AE509))</f>
        <v>5718.4115523465698</v>
      </c>
      <c r="AO515" s="535"/>
      <c r="AQ515" s="13"/>
      <c r="AR515" s="752"/>
      <c r="AS515" s="551"/>
      <c r="AT515" s="5"/>
      <c r="AU515" s="4"/>
      <c r="AV515" s="4"/>
      <c r="AW515" s="4"/>
      <c r="AX515" s="4">
        <f>IF(IFERROR(AC515+AW515,"")=0,"",IFERROR(AC515+AW515,""))</f>
        <v>4060</v>
      </c>
      <c r="AY515" s="630">
        <f t="shared" si="48"/>
        <v>4060</v>
      </c>
      <c r="AZ515" s="4">
        <f>IF(IFERROR(AN515+AY515,"")=0,"",IFERROR(AN515+AY515,""))</f>
        <v>9778.4115523465698</v>
      </c>
      <c r="BA515" s="4"/>
      <c r="BB515" s="4"/>
      <c r="BC515" s="4">
        <f>VLOOKUP(K515,'Справочные Данные'!$I$2:$J$262,2,0)</f>
        <v>23552</v>
      </c>
      <c r="BD515" s="4" t="str">
        <f>VLOOKUP(BC515,Z_SD_CUSTOMER!$A$2:$K$1599,10,0)</f>
        <v>37</v>
      </c>
      <c r="BE515" s="4" t="str">
        <f>VLOOKUP(BC515,Z_SD_CUSTOMER!$A$2:$L$1599,11,0)</f>
        <v>VOLGA</v>
      </c>
      <c r="BF515" s="4" t="str">
        <f>VLOOKUP(BC515,Z_SD_CUSTOMER!$A$2:$K$1599,11,0)</f>
        <v>VOLGA</v>
      </c>
      <c r="BG515" s="4"/>
      <c r="BH515" s="4"/>
    </row>
    <row r="516" spans="1:61" ht="53.25" hidden="1">
      <c r="A516" s="2">
        <v>44497</v>
      </c>
      <c r="B516" s="472"/>
      <c r="D516" s="563" t="s">
        <v>250</v>
      </c>
      <c r="E516" s="476" t="s">
        <v>2938</v>
      </c>
      <c r="F516" s="6"/>
      <c r="G516" s="740" t="s">
        <v>1344</v>
      </c>
      <c r="H516" s="537" t="s">
        <v>1345</v>
      </c>
      <c r="I516" s="6"/>
      <c r="J516" s="13"/>
      <c r="K516" s="120" t="s">
        <v>436</v>
      </c>
      <c r="L516" s="493"/>
      <c r="M516" s="72">
        <v>44502</v>
      </c>
      <c r="O516" s="4">
        <v>7601306058</v>
      </c>
      <c r="S516" s="5">
        <v>1</v>
      </c>
      <c r="T516" s="5">
        <v>59</v>
      </c>
      <c r="V516" s="19">
        <v>2009038</v>
      </c>
      <c r="W516" s="4">
        <v>201485262</v>
      </c>
      <c r="X516" s="19" t="s">
        <v>1195</v>
      </c>
      <c r="Y516" s="23">
        <v>16071</v>
      </c>
      <c r="AC516" s="13">
        <v>2030</v>
      </c>
      <c r="AE516" s="13" t="str">
        <f>IF((Реестр!$AA516+Реестр!$AB516+Реестр!$AD516)=0,"",(Реестр!$AA516+Реестр!$AB516+Реестр!$AD516))</f>
        <v/>
      </c>
      <c r="AG516" s="13" t="e">
        <f>Реестр!$AE516-Реестр!$AF516</f>
        <v>#VALUE!</v>
      </c>
      <c r="AH516" s="534"/>
      <c r="AI516" s="448"/>
      <c r="AJ516" s="10"/>
      <c r="AK516" s="448"/>
      <c r="AL516" s="594" t="s">
        <v>1423</v>
      </c>
      <c r="AM516" s="594" t="s">
        <v>1424</v>
      </c>
      <c r="AN516" s="630">
        <f>((T516/(T515+T514+T512+T513+T516+T511+T510+T517+T518+T519+T520+T521+T522+T509)*AE509))</f>
        <v>319.49458483754512</v>
      </c>
      <c r="AO516" s="535"/>
      <c r="AQ516" s="13"/>
      <c r="AR516" s="752"/>
      <c r="AS516" s="551"/>
      <c r="AT516" s="5"/>
      <c r="AU516" s="4"/>
      <c r="AV516" s="4"/>
      <c r="AW516" s="4"/>
      <c r="AX516" s="4"/>
      <c r="AY516" s="630">
        <f t="shared" si="48"/>
        <v>2030</v>
      </c>
      <c r="AZ516" s="4"/>
      <c r="BA516" s="4"/>
      <c r="BB516" s="4"/>
      <c r="BC516" s="4">
        <f>VLOOKUP(K516,'Справочные Данные'!$I$2:$J$262,2,0)</f>
        <v>23552</v>
      </c>
      <c r="BD516" s="4" t="str">
        <f>VLOOKUP(BC516,Z_SD_CUSTOMER!$A$2:$K$1599,10,0)</f>
        <v>37</v>
      </c>
      <c r="BE516" s="4" t="str">
        <f>VLOOKUP(BC516,Z_SD_CUSTOMER!$A$2:$L$1599,11,0)</f>
        <v>VOLGA</v>
      </c>
      <c r="BF516" s="4" t="str">
        <f>VLOOKUP(BC516,Z_SD_CUSTOMER!$A$2:$K$1599,11,0)</f>
        <v>VOLGA</v>
      </c>
      <c r="BG516" s="4"/>
      <c r="BH516" s="4"/>
    </row>
    <row r="517" spans="1:61" ht="53.25" hidden="1">
      <c r="A517" s="2">
        <v>44497</v>
      </c>
      <c r="B517" s="472"/>
      <c r="D517" s="563" t="s">
        <v>250</v>
      </c>
      <c r="E517" s="476" t="s">
        <v>2938</v>
      </c>
      <c r="F517" s="6"/>
      <c r="G517" s="740" t="s">
        <v>1344</v>
      </c>
      <c r="H517" s="537" t="s">
        <v>1345</v>
      </c>
      <c r="I517" s="6"/>
      <c r="J517" s="13"/>
      <c r="K517" s="120" t="s">
        <v>437</v>
      </c>
      <c r="L517" s="493"/>
      <c r="M517" s="72">
        <v>44501</v>
      </c>
      <c r="O517" s="4">
        <v>7601306059</v>
      </c>
      <c r="S517" s="158">
        <v>1</v>
      </c>
      <c r="T517" s="5">
        <v>407</v>
      </c>
      <c r="V517" s="19">
        <v>2009039</v>
      </c>
      <c r="W517" s="4">
        <v>201485274</v>
      </c>
      <c r="X517" s="19" t="s">
        <v>1191</v>
      </c>
      <c r="Y517" s="23">
        <v>110445.12</v>
      </c>
      <c r="AC517" s="4">
        <f>3620/2</f>
        <v>1810</v>
      </c>
      <c r="AE517" s="13" t="str">
        <f>IF((Реестр!$AA517+Реестр!$AB517+Реестр!$AD517)=0,"",(Реестр!$AA517+Реестр!$AB517+Реестр!$AD517))</f>
        <v/>
      </c>
      <c r="AG517" s="13" t="e">
        <f>Реестр!$AE517-Реестр!$AF517</f>
        <v>#VALUE!</v>
      </c>
      <c r="AH517" s="534"/>
      <c r="AI517" s="448"/>
      <c r="AJ517" s="10"/>
      <c r="AK517" s="448"/>
      <c r="AL517" s="594" t="s">
        <v>1425</v>
      </c>
      <c r="AM517" s="594" t="s">
        <v>1426</v>
      </c>
      <c r="AN517" s="630">
        <f>((T517/(T516+T515+T513+T514+T517+T512+T511+T509+T518+T519+T520+T521+T522+T510)*AE509))</f>
        <v>2203.9711191335741</v>
      </c>
      <c r="AO517" s="535"/>
      <c r="AQ517" s="13"/>
      <c r="AR517" s="752"/>
      <c r="AS517" s="551"/>
      <c r="AT517" s="5"/>
      <c r="AU517" s="4"/>
      <c r="AV517" s="4"/>
      <c r="AW517" s="4"/>
      <c r="AX517" s="4">
        <f t="shared" ref="AX517:AX526" si="49">IF(IFERROR(AC517+AW517,"")=0,"",IFERROR(AC517+AW517,""))</f>
        <v>1810</v>
      </c>
      <c r="AY517" s="630">
        <f t="shared" si="48"/>
        <v>1810</v>
      </c>
      <c r="AZ517" s="4">
        <f t="shared" ref="AZ517:AZ526" si="50">IF(IFERROR(AN517+AY517,"")=0,"",IFERROR(AN517+AY517,""))</f>
        <v>4013.9711191335741</v>
      </c>
      <c r="BA517" s="4"/>
      <c r="BB517" s="4"/>
      <c r="BC517" s="4">
        <f>VLOOKUP(K517,'Справочные Данные'!$I$2:$J$262,2,0)</f>
        <v>57246</v>
      </c>
      <c r="BD517" s="4" t="str">
        <f>VLOOKUP(BC517,Z_SD_CUSTOMER!$A$2:$K$1599,10,0)</f>
        <v>34</v>
      </c>
      <c r="BE517" s="4" t="str">
        <f>VLOOKUP(BC517,Z_SD_CUSTOMER!$A$2:$L$1599,11,0)</f>
        <v>SOUTHERN</v>
      </c>
      <c r="BF517" s="4" t="str">
        <f>VLOOKUP(BC517,Z_SD_CUSTOMER!$A$2:$K$1599,11,0)</f>
        <v>SOUTHERN</v>
      </c>
      <c r="BG517" s="4"/>
      <c r="BH517" s="4"/>
    </row>
    <row r="518" spans="1:61" ht="53.25" hidden="1">
      <c r="A518" s="2">
        <v>44497</v>
      </c>
      <c r="B518" s="472"/>
      <c r="D518" s="563" t="s">
        <v>250</v>
      </c>
      <c r="E518" s="476" t="s">
        <v>2938</v>
      </c>
      <c r="F518" s="6"/>
      <c r="G518" s="740" t="s">
        <v>1344</v>
      </c>
      <c r="H518" s="537" t="s">
        <v>1345</v>
      </c>
      <c r="I518" s="6"/>
      <c r="J518" s="13"/>
      <c r="K518" s="120" t="s">
        <v>437</v>
      </c>
      <c r="L518" s="493"/>
      <c r="M518" s="72">
        <v>44501</v>
      </c>
      <c r="O518" s="4">
        <v>7601306060</v>
      </c>
      <c r="S518" s="158">
        <v>0</v>
      </c>
      <c r="T518" s="5">
        <v>16</v>
      </c>
      <c r="V518" s="19">
        <v>2009049</v>
      </c>
      <c r="W518" s="4">
        <v>201485281</v>
      </c>
      <c r="X518" s="19" t="s">
        <v>1196</v>
      </c>
      <c r="Y518" s="23">
        <v>3502.08</v>
      </c>
      <c r="AC518" s="4">
        <v>1810</v>
      </c>
      <c r="AE518" s="13" t="str">
        <f>IF((Реестр!$AA518+Реестр!$AB518+Реестр!$AD518)=0,"",(Реестр!$AA518+Реестр!$AB518+Реестр!$AD518))</f>
        <v/>
      </c>
      <c r="AG518" s="13" t="e">
        <f>Реестр!$AE518-Реестр!$AF518</f>
        <v>#VALUE!</v>
      </c>
      <c r="AH518" s="534"/>
      <c r="AI518" s="448"/>
      <c r="AJ518" s="10"/>
      <c r="AK518" s="448"/>
      <c r="AL518" s="594" t="s">
        <v>1425</v>
      </c>
      <c r="AM518" s="594" t="s">
        <v>1426</v>
      </c>
      <c r="AN518" s="630">
        <f>((T518/(T517+T516+T514+T515+T518+T513+T512+T510+T509+T519+T520+T521+T522+T511)*AE509))</f>
        <v>86.642599277978334</v>
      </c>
      <c r="AO518" s="535"/>
      <c r="AQ518" s="13"/>
      <c r="AR518" s="752"/>
      <c r="AS518" s="551"/>
      <c r="AT518" s="5"/>
      <c r="AU518" s="4"/>
      <c r="AV518" s="4"/>
      <c r="AW518" s="4"/>
      <c r="AX518" s="4">
        <f t="shared" si="49"/>
        <v>1810</v>
      </c>
      <c r="AY518" s="630">
        <f t="shared" si="48"/>
        <v>1810</v>
      </c>
      <c r="AZ518" s="4">
        <f t="shared" si="50"/>
        <v>1896.6425992779784</v>
      </c>
      <c r="BA518" s="4"/>
      <c r="BB518" s="4"/>
      <c r="BC518" s="4">
        <f>VLOOKUP(K518,'Справочные Данные'!$I$2:$J$262,2,0)</f>
        <v>57246</v>
      </c>
      <c r="BD518" s="4" t="str">
        <f>VLOOKUP(BC518,Z_SD_CUSTOMER!$A$2:$K$1599,10,0)</f>
        <v>34</v>
      </c>
      <c r="BE518" s="4" t="str">
        <f>VLOOKUP(BC518,Z_SD_CUSTOMER!$A$2:$L$1599,11,0)</f>
        <v>SOUTHERN</v>
      </c>
      <c r="BF518" s="4" t="str">
        <f>VLOOKUP(BC518,Z_SD_CUSTOMER!$A$2:$K$1599,11,0)</f>
        <v>SOUTHERN</v>
      </c>
      <c r="BG518" s="4"/>
      <c r="BH518" s="4"/>
    </row>
    <row r="519" spans="1:61" ht="53.25" hidden="1">
      <c r="A519" s="2">
        <v>44497</v>
      </c>
      <c r="B519" s="472"/>
      <c r="D519" s="563" t="s">
        <v>250</v>
      </c>
      <c r="E519" s="476" t="s">
        <v>2938</v>
      </c>
      <c r="F519" s="6"/>
      <c r="G519" s="740" t="s">
        <v>1344</v>
      </c>
      <c r="H519" s="537" t="s">
        <v>1345</v>
      </c>
      <c r="I519" s="6"/>
      <c r="J519" s="13"/>
      <c r="K519" s="120" t="s">
        <v>439</v>
      </c>
      <c r="L519" s="493"/>
      <c r="M519" s="72">
        <v>44501</v>
      </c>
      <c r="O519" s="4">
        <v>7601306061</v>
      </c>
      <c r="S519" s="5">
        <v>2</v>
      </c>
      <c r="T519" s="5">
        <v>605</v>
      </c>
      <c r="V519" s="19">
        <v>2009059</v>
      </c>
      <c r="W519" s="4">
        <v>201485294</v>
      </c>
      <c r="X519" s="19" t="s">
        <v>1200</v>
      </c>
      <c r="Y519" s="23">
        <v>149494.07999999999</v>
      </c>
      <c r="AC519" s="4">
        <f>3430*2</f>
        <v>6860</v>
      </c>
      <c r="AE519" s="13" t="str">
        <f>IF((Реестр!$AA519+Реестр!$AB519+Реестр!$AD519)=0,"",(Реестр!$AA519+Реестр!$AB519+Реестр!$AD519))</f>
        <v/>
      </c>
      <c r="AG519" s="13" t="e">
        <f>Реестр!$AE519-Реестр!$AF519</f>
        <v>#VALUE!</v>
      </c>
      <c r="AH519" s="534"/>
      <c r="AI519" s="448"/>
      <c r="AJ519" s="10"/>
      <c r="AK519" s="448"/>
      <c r="AL519" s="594" t="s">
        <v>1428</v>
      </c>
      <c r="AM519" s="594" t="s">
        <v>1427</v>
      </c>
      <c r="AN519" s="630">
        <f>((T519/(T518+T517+T515+T516+T519+T514+T513+T511+T510+T509+T520+T521+T522+T512)*AE509))</f>
        <v>3276.1732851985557</v>
      </c>
      <c r="AO519" s="535"/>
      <c r="AQ519" s="13"/>
      <c r="AR519" s="752"/>
      <c r="AS519" s="551"/>
      <c r="AT519" s="5"/>
      <c r="AU519" s="4"/>
      <c r="AV519" s="4"/>
      <c r="AW519" s="4"/>
      <c r="AX519" s="4">
        <f t="shared" si="49"/>
        <v>6860</v>
      </c>
      <c r="AY519" s="630">
        <f t="shared" si="48"/>
        <v>6860</v>
      </c>
      <c r="AZ519" s="4">
        <f t="shared" si="50"/>
        <v>10136.173285198556</v>
      </c>
      <c r="BA519" s="4"/>
      <c r="BB519" s="4"/>
      <c r="BC519" s="4">
        <f>VLOOKUP(K519,'Справочные Данные'!$I$2:$J$262,2,0)</f>
        <v>61887</v>
      </c>
      <c r="BD519" s="4" t="str">
        <f>VLOOKUP(BC519,Z_SD_CUSTOMER!$A$2:$K$1599,10,0)</f>
        <v>61</v>
      </c>
      <c r="BE519" s="4" t="str">
        <f>VLOOKUP(BC519,Z_SD_CUSTOMER!$A$2:$L$1599,11,0)</f>
        <v>SOUTHERN</v>
      </c>
      <c r="BF519" s="4" t="str">
        <f>VLOOKUP(BC519,Z_SD_CUSTOMER!$A$2:$K$1599,11,0)</f>
        <v>SOUTHERN</v>
      </c>
      <c r="BG519" s="4"/>
      <c r="BH519" s="4"/>
    </row>
    <row r="520" spans="1:61" ht="53.25" hidden="1">
      <c r="A520" s="2">
        <v>44497</v>
      </c>
      <c r="B520" s="472"/>
      <c r="D520" s="563" t="s">
        <v>250</v>
      </c>
      <c r="E520" s="476" t="s">
        <v>2938</v>
      </c>
      <c r="F520" s="6"/>
      <c r="G520" s="740" t="s">
        <v>1344</v>
      </c>
      <c r="H520" s="537" t="s">
        <v>1345</v>
      </c>
      <c r="I520" s="6"/>
      <c r="J520" s="13"/>
      <c r="K520" s="120" t="s">
        <v>438</v>
      </c>
      <c r="L520" s="493"/>
      <c r="M520" s="72">
        <v>44500</v>
      </c>
      <c r="O520" s="4">
        <v>7601306062</v>
      </c>
      <c r="S520" s="5">
        <v>1</v>
      </c>
      <c r="T520" s="5">
        <v>177</v>
      </c>
      <c r="V520" s="19">
        <v>2009060</v>
      </c>
      <c r="W520" s="4">
        <v>201485293</v>
      </c>
      <c r="X520" s="19" t="s">
        <v>1201</v>
      </c>
      <c r="Y520" s="23">
        <v>45563.040000000001</v>
      </c>
      <c r="AC520" s="4">
        <v>2180</v>
      </c>
      <c r="AE520" s="13" t="str">
        <f>IF((Реестр!$AA520+Реестр!$AB520+Реестр!$AD520)=0,"",(Реестр!$AA520+Реестр!$AB520+Реестр!$AD520))</f>
        <v/>
      </c>
      <c r="AG520" s="13" t="e">
        <f>Реестр!$AE520-Реестр!$AF520</f>
        <v>#VALUE!</v>
      </c>
      <c r="AH520" s="534"/>
      <c r="AI520" s="448"/>
      <c r="AJ520" s="10"/>
      <c r="AK520" s="448"/>
      <c r="AL520" s="594" t="s">
        <v>1429</v>
      </c>
      <c r="AM520" s="594" t="s">
        <v>1430</v>
      </c>
      <c r="AN520" s="630">
        <f>((T520/(T519+T518+T516+T517+T520+T515+T514+T512+T511+T510+T521+T509+T513+T522)*AE509))</f>
        <v>958.48375451263541</v>
      </c>
      <c r="AO520" s="535"/>
      <c r="AQ520" s="13"/>
      <c r="AR520" s="752"/>
      <c r="AS520" s="551"/>
      <c r="AT520" s="5"/>
      <c r="AU520" s="4"/>
      <c r="AV520" s="4"/>
      <c r="AW520" s="4"/>
      <c r="AX520" s="4">
        <f t="shared" si="49"/>
        <v>2180</v>
      </c>
      <c r="AY520" s="630">
        <f t="shared" si="48"/>
        <v>2180</v>
      </c>
      <c r="AZ520" s="4">
        <f t="shared" si="50"/>
        <v>3138.4837545126356</v>
      </c>
      <c r="BA520" s="4"/>
      <c r="BB520" s="4"/>
      <c r="BC520" s="4">
        <f>VLOOKUP(K520,'Справочные Данные'!$I$2:$J$262,2,0)</f>
        <v>61647</v>
      </c>
      <c r="BD520" s="4" t="str">
        <f>VLOOKUP(BC520,Z_SD_CUSTOMER!$A$2:$K$1599,10,0)</f>
        <v>71</v>
      </c>
      <c r="BE520" s="4" t="str">
        <f>VLOOKUP(BC520,Z_SD_CUSTOMER!$A$2:$L$1599,11,0)</f>
        <v>CENTRAL</v>
      </c>
      <c r="BF520" s="4" t="str">
        <f>VLOOKUP(BC520,Z_SD_CUSTOMER!$A$2:$K$1599,11,0)</f>
        <v>CENTRAL</v>
      </c>
      <c r="BG520" s="4"/>
      <c r="BH520" s="4"/>
    </row>
    <row r="521" spans="1:61" ht="53.25" hidden="1">
      <c r="A521" s="2">
        <v>44497</v>
      </c>
      <c r="B521" s="472"/>
      <c r="D521" s="563" t="s">
        <v>250</v>
      </c>
      <c r="E521" s="476" t="s">
        <v>2938</v>
      </c>
      <c r="F521" s="6"/>
      <c r="G521" s="740" t="s">
        <v>1344</v>
      </c>
      <c r="H521" s="537" t="s">
        <v>1345</v>
      </c>
      <c r="I521" s="6"/>
      <c r="J521" s="13"/>
      <c r="K521" s="120" t="s">
        <v>450</v>
      </c>
      <c r="L521" s="493"/>
      <c r="M521" s="72">
        <v>44502</v>
      </c>
      <c r="O521" s="4">
        <v>7601306063</v>
      </c>
      <c r="S521" s="5">
        <v>1</v>
      </c>
      <c r="T521" s="5">
        <v>86</v>
      </c>
      <c r="V521" s="19">
        <v>2009057</v>
      </c>
      <c r="W521" s="4">
        <v>201485290</v>
      </c>
      <c r="X521" s="19" t="s">
        <v>1202</v>
      </c>
      <c r="Y521" s="23">
        <v>21087.119999999999</v>
      </c>
      <c r="AC521" s="4">
        <v>4820</v>
      </c>
      <c r="AE521" s="13" t="str">
        <f>IF((Реестр!$AA521+Реестр!$AB521+Реестр!$AD521)=0,"",(Реестр!$AA521+Реестр!$AB521+Реестр!$AD521))</f>
        <v/>
      </c>
      <c r="AG521" s="13" t="e">
        <f>Реестр!$AE521-Реестр!$AF521</f>
        <v>#VALUE!</v>
      </c>
      <c r="AH521" s="534"/>
      <c r="AI521" s="448"/>
      <c r="AJ521" s="10"/>
      <c r="AK521" s="448"/>
      <c r="AL521" s="594" t="s">
        <v>1431</v>
      </c>
      <c r="AM521" s="594" t="s">
        <v>1432</v>
      </c>
      <c r="AN521" s="630">
        <f>((T521/(T520+T519+T517+T518+T521+T516+T515+T513+T512+T511+T522+T509+T510+T514)*AE509))</f>
        <v>465.7039711191336</v>
      </c>
      <c r="AO521" s="535"/>
      <c r="AQ521" s="13"/>
      <c r="AR521" s="752"/>
      <c r="AS521" s="551"/>
      <c r="AT521" s="5"/>
      <c r="AU521" s="4"/>
      <c r="AV521" s="4"/>
      <c r="AW521" s="4"/>
      <c r="AX521" s="4">
        <f t="shared" si="49"/>
        <v>4820</v>
      </c>
      <c r="AY521" s="630">
        <f t="shared" si="48"/>
        <v>4820</v>
      </c>
      <c r="AZ521" s="4">
        <f t="shared" si="50"/>
        <v>5285.7039711191337</v>
      </c>
      <c r="BA521" s="4"/>
      <c r="BB521" s="4"/>
      <c r="BC521" s="4">
        <f>VLOOKUP(K521,'Справочные Данные'!$I$2:$J$262,2,0)</f>
        <v>63864</v>
      </c>
      <c r="BD521" s="4" t="str">
        <f>VLOOKUP(BC521,Z_SD_CUSTOMER!$A$2:$K$1599,10,0)</f>
        <v>26</v>
      </c>
      <c r="BE521" s="4" t="str">
        <f>VLOOKUP(BC521,Z_SD_CUSTOMER!$A$2:$L$1599,11,0)</f>
        <v>NORTH CAUC</v>
      </c>
      <c r="BF521" s="4" t="str">
        <f>VLOOKUP(BC521,Z_SD_CUSTOMER!$A$2:$K$1599,11,0)</f>
        <v>NORTH CAUC</v>
      </c>
      <c r="BG521" s="4"/>
      <c r="BH521" s="4"/>
    </row>
    <row r="522" spans="1:61" ht="53.25" hidden="1">
      <c r="A522" s="2">
        <v>44497</v>
      </c>
      <c r="B522" s="472"/>
      <c r="D522" s="563" t="s">
        <v>250</v>
      </c>
      <c r="E522" s="476" t="s">
        <v>2938</v>
      </c>
      <c r="F522" s="6"/>
      <c r="G522" s="740" t="s">
        <v>1344</v>
      </c>
      <c r="H522" s="537" t="s">
        <v>1345</v>
      </c>
      <c r="I522" s="6"/>
      <c r="J522" s="13"/>
      <c r="K522" s="120" t="s">
        <v>440</v>
      </c>
      <c r="L522" s="493"/>
      <c r="M522" s="72">
        <v>44503</v>
      </c>
      <c r="O522" s="4">
        <v>7601306064</v>
      </c>
      <c r="S522" s="5">
        <v>1</v>
      </c>
      <c r="T522" s="5">
        <v>283</v>
      </c>
      <c r="V522" s="19">
        <v>2009063</v>
      </c>
      <c r="W522" s="4">
        <v>201485295</v>
      </c>
      <c r="X522" s="19" t="s">
        <v>1203</v>
      </c>
      <c r="Y522" s="23">
        <v>73608.479999999996</v>
      </c>
      <c r="AC522" s="4">
        <v>5380</v>
      </c>
      <c r="AE522" s="13" t="str">
        <f>IF((Реестр!$AA522+Реестр!$AB522+Реестр!$AD522)=0,"",(Реестр!$AA522+Реестр!$AB522+Реестр!$AD522))</f>
        <v/>
      </c>
      <c r="AG522" s="13" t="e">
        <f>Реестр!$AE522-Реестр!$AF522</f>
        <v>#VALUE!</v>
      </c>
      <c r="AH522" s="534"/>
      <c r="AI522" s="448"/>
      <c r="AJ522" s="10"/>
      <c r="AK522" s="448"/>
      <c r="AL522" s="594" t="s">
        <v>1433</v>
      </c>
      <c r="AM522" s="594" t="s">
        <v>1434</v>
      </c>
      <c r="AN522" s="630">
        <f>((T522/(T521+T520+T518+T519+T522+T517+T516+T514+T513+T512+T509+T510+T511+T515)*AE509))</f>
        <v>1532.490974729242</v>
      </c>
      <c r="AO522" s="535"/>
      <c r="AQ522" s="13"/>
      <c r="AR522" s="752"/>
      <c r="AS522" s="551"/>
      <c r="AT522" s="5"/>
      <c r="AU522" s="4"/>
      <c r="AV522" s="4"/>
      <c r="AW522" s="4"/>
      <c r="AX522" s="4">
        <f t="shared" si="49"/>
        <v>5380</v>
      </c>
      <c r="AY522" s="630">
        <f t="shared" si="48"/>
        <v>5380</v>
      </c>
      <c r="AZ522" s="4">
        <f t="shared" si="50"/>
        <v>6912.4909747292422</v>
      </c>
      <c r="BA522" s="4"/>
      <c r="BB522" s="4"/>
      <c r="BC522" s="4">
        <f>VLOOKUP(K522,'Справочные Данные'!$I$2:$J$262,2,0)</f>
        <v>62155</v>
      </c>
      <c r="BD522" s="4" t="str">
        <f>VLOOKUP(BC522,Z_SD_CUSTOMER!$A$2:$K$1599,10,0)</f>
        <v>66</v>
      </c>
      <c r="BE522" s="4" t="str">
        <f>VLOOKUP(BC522,Z_SD_CUSTOMER!$A$2:$L$1599,11,0)</f>
        <v>URAL</v>
      </c>
      <c r="BF522" s="4" t="str">
        <f>VLOOKUP(BC522,Z_SD_CUSTOMER!$A$2:$K$1599,11,0)</f>
        <v>URAL</v>
      </c>
      <c r="BG522" s="4"/>
      <c r="BH522" s="4"/>
    </row>
    <row r="523" spans="1:61" ht="359.25" hidden="1">
      <c r="A523" s="2">
        <v>44497</v>
      </c>
      <c r="B523" s="472" t="s">
        <v>61</v>
      </c>
      <c r="D523" s="563" t="s">
        <v>250</v>
      </c>
      <c r="E523" s="476" t="s">
        <v>723</v>
      </c>
      <c r="F523" s="537" t="s">
        <v>1334</v>
      </c>
      <c r="G523" s="740" t="s">
        <v>1335</v>
      </c>
      <c r="H523" s="537" t="s">
        <v>1336</v>
      </c>
      <c r="I523" s="537"/>
      <c r="J523" s="537" t="s">
        <v>1337</v>
      </c>
      <c r="K523" s="121" t="s">
        <v>606</v>
      </c>
      <c r="L523" s="493"/>
      <c r="M523" s="72"/>
      <c r="N523" s="39"/>
      <c r="O523" s="39" t="s">
        <v>238</v>
      </c>
      <c r="P523" s="87">
        <v>44498</v>
      </c>
      <c r="Q523" s="39"/>
      <c r="R523" s="39"/>
      <c r="S523" s="5">
        <v>24</v>
      </c>
      <c r="T523" s="5">
        <v>10322</v>
      </c>
      <c r="U523" s="551">
        <v>24.98</v>
      </c>
      <c r="V523" s="19">
        <v>2009278</v>
      </c>
      <c r="W523" s="473">
        <v>201485484</v>
      </c>
      <c r="X523" s="19"/>
      <c r="Y523" s="23">
        <v>2769852.48</v>
      </c>
      <c r="AA523" s="4">
        <v>33000</v>
      </c>
      <c r="AC523" s="626">
        <f>(522.96*24)+(3788.48*24.98)</f>
        <v>107187.27040000001</v>
      </c>
      <c r="AE523" s="13">
        <f>IF((Реестр!$AA523+Реестр!$AB523+Реестр!$AD523)=0,"",(Реестр!$AA523+Реестр!$AB523+Реестр!$AD523))</f>
        <v>33000</v>
      </c>
      <c r="AF523" s="4">
        <v>23000</v>
      </c>
      <c r="AG523" s="13">
        <f>Реестр!$AE523-Реестр!$AF523</f>
        <v>10000</v>
      </c>
      <c r="AH523" s="534"/>
      <c r="AI523" s="448"/>
      <c r="AJ523" s="10"/>
      <c r="AK523" s="448"/>
      <c r="AL523" s="594" t="s">
        <v>1435</v>
      </c>
      <c r="AM523" s="594" t="s">
        <v>1438</v>
      </c>
      <c r="AN523" s="630">
        <f>((T523/(T524+T523)*AE523))</f>
        <v>22827.100924809009</v>
      </c>
      <c r="AO523" s="535"/>
      <c r="AQ523" s="13"/>
      <c r="AR523" s="752"/>
      <c r="AS523" s="551"/>
      <c r="AT523" s="5"/>
      <c r="AU523" s="4"/>
      <c r="AV523" s="4"/>
      <c r="AW523" s="4"/>
      <c r="AX523" s="4">
        <f t="shared" si="49"/>
        <v>107187.27040000001</v>
      </c>
      <c r="AY523" s="630">
        <f>((T523/(T523)*AX523))</f>
        <v>107187.27040000001</v>
      </c>
      <c r="AZ523" s="4">
        <f t="shared" si="50"/>
        <v>130014.37132480902</v>
      </c>
      <c r="BA523" s="4"/>
      <c r="BB523" s="4"/>
      <c r="BC523" s="4">
        <f>VLOOKUP(K523,'Справочные Данные'!$I$2:$J$262,2,0)</f>
        <v>70692</v>
      </c>
      <c r="BD523" s="4" t="str">
        <f>VLOOKUP(BC523,Z_SD_CUSTOMER!$A$2:$K$1599,10,0)</f>
        <v>38</v>
      </c>
      <c r="BE523" s="4" t="str">
        <f>VLOOKUP(BC523,Z_SD_CUSTOMER!$A$2:$L$1599,11,0)</f>
        <v>SIBERIAN</v>
      </c>
      <c r="BF523" s="4" t="str">
        <f>VLOOKUP(BC523,Z_SD_CUSTOMER!$A$2:$K$1599,11,0)</f>
        <v>SIBERIAN</v>
      </c>
      <c r="BG523" s="4"/>
      <c r="BH523" s="4"/>
    </row>
    <row r="524" spans="1:61" ht="45" hidden="1">
      <c r="A524" s="2">
        <v>44497</v>
      </c>
      <c r="B524" s="472"/>
      <c r="D524" s="563" t="s">
        <v>250</v>
      </c>
      <c r="E524" s="476" t="s">
        <v>723</v>
      </c>
      <c r="F524" s="537"/>
      <c r="G524" s="740" t="s">
        <v>1335</v>
      </c>
      <c r="H524" s="537" t="s">
        <v>1336</v>
      </c>
      <c r="I524" s="537"/>
      <c r="J524" s="537"/>
      <c r="K524" s="121" t="s">
        <v>604</v>
      </c>
      <c r="L524" s="494"/>
      <c r="M524" s="87"/>
      <c r="N524" s="39"/>
      <c r="O524" s="621" t="s">
        <v>1248</v>
      </c>
      <c r="P524" s="39"/>
      <c r="Q524" s="39"/>
      <c r="R524" s="39"/>
      <c r="S524" s="5">
        <v>8</v>
      </c>
      <c r="T524" s="5">
        <v>4600</v>
      </c>
      <c r="U524" s="551">
        <v>7.04</v>
      </c>
      <c r="V524" s="19">
        <v>2009287</v>
      </c>
      <c r="W524" s="4">
        <v>201485612</v>
      </c>
      <c r="X524" s="19"/>
      <c r="Y524" s="23">
        <v>755574</v>
      </c>
      <c r="AC524" s="626">
        <f>(437.21*8)+(3310.63*7.04)</f>
        <v>26804.515200000002</v>
      </c>
      <c r="AE524" s="13" t="str">
        <f>IF((Реестр!$AA524+Реестр!$AB524+Реестр!$AD524)=0,"",(Реестр!$AA524+Реестр!$AB524+Реестр!$AD524))</f>
        <v/>
      </c>
      <c r="AG524" s="13" t="e">
        <f>Реестр!$AE524-Реестр!$AF524</f>
        <v>#VALUE!</v>
      </c>
      <c r="AH524" s="534"/>
      <c r="AI524" s="448"/>
      <c r="AJ524" s="10"/>
      <c r="AK524" s="448"/>
      <c r="AL524" s="594" t="s">
        <v>1436</v>
      </c>
      <c r="AM524" s="594" t="s">
        <v>1437</v>
      </c>
      <c r="AN524" s="630">
        <f>((T524/(T523+T524)*AE523))</f>
        <v>10172.899075190993</v>
      </c>
      <c r="AO524" s="535"/>
      <c r="AQ524" s="13"/>
      <c r="AR524" s="752"/>
      <c r="AS524" s="551"/>
      <c r="AT524" s="5"/>
      <c r="AU524" s="4"/>
      <c r="AV524" s="4"/>
      <c r="AW524" s="4"/>
      <c r="AX524" s="4">
        <f t="shared" si="49"/>
        <v>26804.515200000002</v>
      </c>
      <c r="AY524" s="630">
        <f>((T524/(T524)*AX524))</f>
        <v>26804.515200000002</v>
      </c>
      <c r="AZ524" s="4">
        <f t="shared" si="50"/>
        <v>36977.414275190997</v>
      </c>
      <c r="BA524" s="4"/>
      <c r="BB524" s="4"/>
      <c r="BC524" s="4">
        <f>VLOOKUP(K524,'Справочные Данные'!$I$2:$J$262,2,0)</f>
        <v>70199</v>
      </c>
      <c r="BD524" s="4" t="str">
        <f>VLOOKUP(BC524,Z_SD_CUSTOMER!$A$2:$K$1599,10,0)</f>
        <v>24</v>
      </c>
      <c r="BE524" s="4" t="str">
        <f>VLOOKUP(BC524,Z_SD_CUSTOMER!$A$2:$L$1599,11,0)</f>
        <v>SIBERIAN</v>
      </c>
      <c r="BF524" s="4" t="str">
        <f>VLOOKUP(BC524,Z_SD_CUSTOMER!$A$2:$K$1599,11,0)</f>
        <v>SIBERIAN</v>
      </c>
      <c r="BG524" s="4"/>
      <c r="BH524" s="4"/>
    </row>
    <row r="525" spans="1:61" s="4" customFormat="1" ht="346.5" hidden="1">
      <c r="A525" s="2">
        <v>44497</v>
      </c>
      <c r="B525" s="472" t="s">
        <v>62</v>
      </c>
      <c r="C525" s="30" t="s">
        <v>1348</v>
      </c>
      <c r="D525" s="566" t="s">
        <v>250</v>
      </c>
      <c r="F525" s="712" t="s">
        <v>1338</v>
      </c>
      <c r="G525" s="712" t="s">
        <v>1339</v>
      </c>
      <c r="H525" s="712" t="s">
        <v>1340</v>
      </c>
      <c r="I525" s="712"/>
      <c r="J525" s="541" t="s">
        <v>1341</v>
      </c>
      <c r="K525" s="120" t="s">
        <v>430</v>
      </c>
      <c r="L525" s="493"/>
      <c r="M525" s="72"/>
      <c r="N525" s="72"/>
      <c r="O525" s="4" t="s">
        <v>1105</v>
      </c>
      <c r="P525" s="72">
        <v>44501</v>
      </c>
      <c r="S525" s="5">
        <v>11</v>
      </c>
      <c r="T525" s="5">
        <v>4237</v>
      </c>
      <c r="U525" s="551"/>
      <c r="V525" s="19">
        <v>2008254</v>
      </c>
      <c r="W525" s="4">
        <v>201484685</v>
      </c>
      <c r="X525" s="23"/>
      <c r="Y525" s="23">
        <v>688210.08</v>
      </c>
      <c r="AA525" s="4">
        <v>55000</v>
      </c>
      <c r="AE525" s="13">
        <f>IF((Реестр!$AA525+Реестр!$AB525+Реестр!$AD525)=0,"",(Реестр!$AA525+Реестр!$AB525+Реестр!$AD525))</f>
        <v>55000</v>
      </c>
      <c r="AF525" s="594">
        <v>42000</v>
      </c>
      <c r="AG525" s="13">
        <f>Реестр!$AE525-Реестр!$AF525</f>
        <v>13000</v>
      </c>
      <c r="AI525" s="535"/>
      <c r="AK525" s="13"/>
      <c r="AL525" s="594">
        <v>1175046</v>
      </c>
      <c r="AM525" s="594">
        <v>1146336</v>
      </c>
      <c r="AN525" s="630">
        <f>((T525/(T526+T525)*AE525))</f>
        <v>52806.480852028093</v>
      </c>
      <c r="AR525" s="752"/>
      <c r="AX525" s="4" t="str">
        <f t="shared" si="49"/>
        <v/>
      </c>
      <c r="AZ525" s="4">
        <f t="shared" si="50"/>
        <v>52806.480852028093</v>
      </c>
      <c r="BC525" s="4">
        <f>VLOOKUP(K525,'Справочные Данные'!$I$2:$J$262,2,0)</f>
        <v>13743</v>
      </c>
      <c r="BD525" s="4" t="str">
        <f>VLOOKUP(BC525,Z_SD_CUSTOMER!$A$2:$K$1599,10,0)</f>
        <v>66</v>
      </c>
      <c r="BE525" s="4" t="str">
        <f>VLOOKUP(BC525,Z_SD_CUSTOMER!$A$2:$L$1599,11,0)</f>
        <v>URAL</v>
      </c>
      <c r="BF525" s="4" t="str">
        <f>VLOOKUP(BC525,Z_SD_CUSTOMER!$A$2:$K$1599,11,0)</f>
        <v>URAL</v>
      </c>
      <c r="BI525" s="493"/>
    </row>
    <row r="526" spans="1:61" s="4" customFormat="1" ht="40.5" hidden="1">
      <c r="A526" s="2">
        <v>44497</v>
      </c>
      <c r="C526" s="30"/>
      <c r="D526" s="566" t="s">
        <v>250</v>
      </c>
      <c r="E526" s="54"/>
      <c r="G526" s="712" t="s">
        <v>1339</v>
      </c>
      <c r="H526" s="712" t="s">
        <v>1340</v>
      </c>
      <c r="J526" s="127"/>
      <c r="K526" s="447" t="s">
        <v>430</v>
      </c>
      <c r="L526" s="493"/>
      <c r="O526" s="23"/>
      <c r="S526" s="5">
        <v>1</v>
      </c>
      <c r="T526" s="5">
        <v>176</v>
      </c>
      <c r="U526" s="551"/>
      <c r="V526" s="19">
        <v>2007899</v>
      </c>
      <c r="W526" s="4">
        <v>201484684</v>
      </c>
      <c r="Y526" s="23">
        <v>39501.599999999999</v>
      </c>
      <c r="AE526" s="13" t="str">
        <f>IF((Реестр!$AA526+Реестр!$AB526+Реестр!$AD526)=0,"",(Реестр!$AA526+Реестр!$AB526+Реестр!$AD526))</f>
        <v/>
      </c>
      <c r="AG526" s="13" t="e">
        <f>Реестр!$AE526-Реестр!$AF526</f>
        <v>#VALUE!</v>
      </c>
      <c r="AH526" s="534" t="str">
        <f>IFERROR((Реестр!$AE526/Реестр!$AF526)-100%, "")</f>
        <v/>
      </c>
      <c r="AI526" s="448">
        <f>IF(IFERROR(Реестр!$AN526/Реестр!$T526,"")=0,"",IFERROR(Реестр!$AN526/Реестр!$T526,""))</f>
        <v>12.463176977113077</v>
      </c>
      <c r="AJ526" s="10"/>
      <c r="AK526" s="448" t="str">
        <f>IFERROR(Реестр!$AN526/Реестр!$U526,"")</f>
        <v/>
      </c>
      <c r="AL526" s="594">
        <v>1175046</v>
      </c>
      <c r="AM526" s="594">
        <v>1146336</v>
      </c>
      <c r="AN526" s="630">
        <f>((T526/(T525+T526)*AE525))</f>
        <v>2193.5191479719015</v>
      </c>
      <c r="AO526" s="535">
        <f>IF(IFERROR(Реестр!$AN526/Реестр!$Y526,"")=0,"",IFERROR(Реестр!$AN526/Реестр!$Y526,""))</f>
        <v>5.5529881016766446E-2</v>
      </c>
      <c r="AQ526" s="13"/>
      <c r="AR526" s="752"/>
      <c r="AS526" s="551">
        <f>IF(IFERROR(Реестр!$AI526*1000,"")=0,"",IFERROR(Реестр!$AI526*1000,""))</f>
        <v>12463.176977113077</v>
      </c>
      <c r="AT526" s="5">
        <f>IF(IFERROR(Реестр!$AS526/80,"")=0,"",IFERROR(Реестр!$AS526/80,""))</f>
        <v>155.78971221391345</v>
      </c>
      <c r="AU526" s="4">
        <f>IF(IFERROR(Y526*0.07,"")=0,"",IFERROR(Y526*0.07,""))</f>
        <v>2765.1120000000001</v>
      </c>
      <c r="AV526" s="4">
        <f>IF(IFERROR((AN526-AU526),"")=0,"",IFERROR((AN526-AU526),""))</f>
        <v>-571.5928520280986</v>
      </c>
      <c r="AX526" s="4" t="str">
        <f t="shared" si="49"/>
        <v/>
      </c>
      <c r="AZ526" s="4">
        <f t="shared" si="50"/>
        <v>2193.5191479719015</v>
      </c>
      <c r="BC526" s="4">
        <f>VLOOKUP(K526,'Справочные Данные'!$I$2:$J$262,2,0)</f>
        <v>13743</v>
      </c>
      <c r="BD526" s="4" t="str">
        <f>VLOOKUP(BC526,Z_SD_CUSTOMER!$A$2:$K$1599,10,0)</f>
        <v>66</v>
      </c>
      <c r="BE526" s="4" t="str">
        <f>VLOOKUP(BC526,Z_SD_CUSTOMER!$A$2:$L$1599,11,0)</f>
        <v>URAL</v>
      </c>
      <c r="BF526" s="4" t="str">
        <f>VLOOKUP(BC526,Z_SD_CUSTOMER!$A$2:$K$1599,11,0)</f>
        <v>URAL</v>
      </c>
      <c r="BI526" s="493"/>
    </row>
    <row r="527" spans="1:61" hidden="1">
      <c r="A527" s="2">
        <v>44497</v>
      </c>
      <c r="B527" s="472" t="s">
        <v>173</v>
      </c>
      <c r="D527" s="563" t="s">
        <v>257</v>
      </c>
      <c r="F527" s="731" t="s">
        <v>142</v>
      </c>
      <c r="G527" s="2" t="s">
        <v>336</v>
      </c>
      <c r="H527" s="4" t="s">
        <v>143</v>
      </c>
      <c r="K527" s="119" t="s">
        <v>630</v>
      </c>
      <c r="L527" s="99"/>
      <c r="M527" s="82"/>
      <c r="N527" s="77"/>
      <c r="O527" s="17" t="s">
        <v>256</v>
      </c>
      <c r="P527" s="88">
        <v>44498</v>
      </c>
      <c r="Q527" s="82"/>
      <c r="R527" s="82"/>
      <c r="S527" s="5">
        <v>4</v>
      </c>
      <c r="T527" s="5">
        <v>3234</v>
      </c>
      <c r="V527" s="19">
        <v>2009493</v>
      </c>
      <c r="W527" s="23">
        <v>201485861</v>
      </c>
      <c r="Y527" s="23">
        <v>955392</v>
      </c>
      <c r="AA527" s="4">
        <v>4550</v>
      </c>
      <c r="AE527" s="13">
        <f>IF((Реестр!$AA527+Реестр!$AB527+Реестр!$AD527)=0,"",(Реестр!$AA527+Реестр!$AB527+Реестр!$AD527))</f>
        <v>4550</v>
      </c>
      <c r="AG527" s="13"/>
      <c r="AH527" s="534"/>
      <c r="AI527" s="448"/>
      <c r="AJ527" s="10"/>
      <c r="AK527" s="448"/>
      <c r="AL527" s="594">
        <v>1175047</v>
      </c>
      <c r="AM527" s="594">
        <v>1146337</v>
      </c>
      <c r="AN527" s="630">
        <f>((T527/(T527))*AE527)</f>
        <v>4550</v>
      </c>
      <c r="AO527" s="535"/>
      <c r="AQ527" s="13"/>
      <c r="AR527" s="752"/>
      <c r="AS527" s="551"/>
      <c r="AT527" s="5"/>
      <c r="AU527" s="4"/>
      <c r="AV527" s="4"/>
      <c r="AW527" s="4"/>
      <c r="AX527" s="4"/>
      <c r="AY527" s="4"/>
      <c r="AZ527" s="4"/>
      <c r="BA527" s="4"/>
      <c r="BB527" s="4"/>
      <c r="BC527" s="4">
        <f>VLOOKUP(K527,'Справочные Данные'!$I$2:$J$262,2,0)</f>
        <v>80622</v>
      </c>
      <c r="BD527" s="4" t="str">
        <f>VLOOKUP(BC527,Z_SD_CUSTOMER!$A$2:$K$1599,10,0)</f>
        <v>52</v>
      </c>
      <c r="BE527" s="4" t="str">
        <f>VLOOKUP(BC527,Z_SD_CUSTOMER!$A$2:$L$1599,11,0)</f>
        <v>VOLGA</v>
      </c>
      <c r="BF527" s="4" t="str">
        <f>VLOOKUP(BC527,Z_SD_CUSTOMER!$A$2:$K$1599,11,0)</f>
        <v>VOLGA</v>
      </c>
      <c r="BG527" s="4"/>
      <c r="BH527" s="4"/>
    </row>
    <row r="528" spans="1:61" s="4" customFormat="1" ht="117" hidden="1">
      <c r="A528" s="2">
        <v>44498</v>
      </c>
      <c r="B528" s="472" t="s">
        <v>57</v>
      </c>
      <c r="C528" s="30"/>
      <c r="D528" s="741" t="s">
        <v>425</v>
      </c>
      <c r="E528" s="54"/>
      <c r="G528" s="742" t="s">
        <v>1368</v>
      </c>
      <c r="H528" s="742" t="s">
        <v>1369</v>
      </c>
      <c r="I528" s="742">
        <v>525604164092</v>
      </c>
      <c r="J528" s="736" t="s">
        <v>1370</v>
      </c>
      <c r="K528" s="118" t="s">
        <v>483</v>
      </c>
      <c r="L528" s="493"/>
      <c r="O528" s="4" t="s">
        <v>103</v>
      </c>
      <c r="P528" s="72">
        <v>44499</v>
      </c>
      <c r="Q528" s="4" t="s">
        <v>104</v>
      </c>
      <c r="R528" s="4" t="s">
        <v>1127</v>
      </c>
      <c r="S528" s="5">
        <v>1</v>
      </c>
      <c r="T528" s="5">
        <v>286</v>
      </c>
      <c r="U528" s="551"/>
      <c r="V528" s="19">
        <v>2007111</v>
      </c>
      <c r="W528" s="155">
        <v>201486367</v>
      </c>
      <c r="X528" s="19">
        <v>198374</v>
      </c>
      <c r="Y528" s="23">
        <v>101270.39999999999</v>
      </c>
      <c r="AA528" s="4">
        <v>15200</v>
      </c>
      <c r="AE528" s="13">
        <f>IF((Реестр!$AA528+Реестр!$AB528+Реестр!$AD528)=0,"",(Реестр!$AA528+Реестр!$AB528+Реестр!$AD528))</f>
        <v>15200</v>
      </c>
      <c r="AF528" s="4">
        <v>15200</v>
      </c>
      <c r="AG528" s="13">
        <f>Реестр!$AE528-Реестр!$AF528</f>
        <v>0</v>
      </c>
      <c r="AH528" s="534"/>
      <c r="AI528" s="448">
        <f>IF(IFERROR(Реестр!$AN528/Реестр!$T528,"")=0,"",IFERROR(Реестр!$AN528/Реестр!$T528,""))</f>
        <v>10.570236439499304</v>
      </c>
      <c r="AJ528" s="10"/>
      <c r="AK528" s="448"/>
      <c r="AL528" s="594">
        <v>1175048</v>
      </c>
      <c r="AM528" s="594">
        <v>1146338</v>
      </c>
      <c r="AN528" s="630">
        <f>((T528/(T529+T528+T530+T531)*AE528))</f>
        <v>3023.0876216968009</v>
      </c>
      <c r="AO528" s="535"/>
      <c r="AQ528" s="13"/>
      <c r="AR528" s="752"/>
      <c r="AS528" s="551">
        <f>IF(IFERROR(Реестр!$AI528*1000,"")=0,"",IFERROR(Реестр!$AI528*1000,""))</f>
        <v>10570.236439499304</v>
      </c>
      <c r="AT528" s="5">
        <f>IF(IFERROR(Реестр!$AS528/80,"")=0,"",IFERROR(Реестр!$AS528/80,""))</f>
        <v>132.1279554937413</v>
      </c>
      <c r="AU528" s="4">
        <f>IF(IFERROR(Y528*0.07,"")=0,"",IFERROR(Y528*0.07,""))</f>
        <v>7088.9279999999999</v>
      </c>
      <c r="AV528" s="4">
        <f>IF(IFERROR((AN528-AU528),"")=0,"",IFERROR((AN528-AU528),""))</f>
        <v>-4065.840378303199</v>
      </c>
      <c r="AX528" s="4" t="str">
        <f>IF(IFERROR(AC528+AW528,"")=0,"",IFERROR(AC528+AW528,""))</f>
        <v/>
      </c>
      <c r="AZ528" s="4">
        <f>IF(IFERROR(AN528+AY528,"")=0,"",IFERROR(AN528+AY528,""))</f>
        <v>3023.0876216968009</v>
      </c>
      <c r="BC528" s="4">
        <f>VLOOKUP(K528,'Справочные Данные'!$I$2:$J$262,2,0)</f>
        <v>71593</v>
      </c>
      <c r="BD528" s="4" t="str">
        <f>VLOOKUP(BC528,Z_SD_CUSTOMER!$A$2:$K$1599,10,0)</f>
        <v>50</v>
      </c>
      <c r="BE528" s="4" t="str">
        <f>VLOOKUP(BC528,Z_SD_CUSTOMER!$A$2:$L$1599,11,0)</f>
        <v>CENTRAL</v>
      </c>
      <c r="BF528" s="4" t="str">
        <f>VLOOKUP(BC528,Z_SD_CUSTOMER!$A$2:$K$1599,11,0)</f>
        <v>CENTRAL</v>
      </c>
      <c r="BI528" s="493"/>
    </row>
    <row r="529" spans="1:61" s="77" customFormat="1" ht="53.25" hidden="1">
      <c r="A529" s="2">
        <v>44498</v>
      </c>
      <c r="B529" s="4"/>
      <c r="C529" s="30"/>
      <c r="D529" s="741" t="s">
        <v>425</v>
      </c>
      <c r="E529" s="54"/>
      <c r="F529" s="4"/>
      <c r="G529" s="742" t="s">
        <v>1368</v>
      </c>
      <c r="H529" s="742" t="s">
        <v>1369</v>
      </c>
      <c r="I529" s="4"/>
      <c r="J529" s="127"/>
      <c r="K529" s="118" t="s">
        <v>483</v>
      </c>
      <c r="L529" s="493"/>
      <c r="M529" s="4"/>
      <c r="N529" s="82"/>
      <c r="O529" s="82"/>
      <c r="P529" s="88"/>
      <c r="Q529" s="82"/>
      <c r="R529" s="82"/>
      <c r="S529" s="5">
        <v>2</v>
      </c>
      <c r="T529" s="5">
        <v>300</v>
      </c>
      <c r="U529" s="551"/>
      <c r="V529" s="19">
        <v>2008810</v>
      </c>
      <c r="W529" s="23">
        <v>201486371</v>
      </c>
      <c r="X529" s="19">
        <v>202325</v>
      </c>
      <c r="Y529" s="23">
        <v>87977.279999999999</v>
      </c>
      <c r="Z529" s="4"/>
      <c r="AA529" s="4"/>
      <c r="AB529" s="4"/>
      <c r="AC529" s="4"/>
      <c r="AD529" s="4"/>
      <c r="AE529" s="13" t="str">
        <f>IF((Реестр!$AA529+Реестр!$AB529+Реестр!$AD529)=0,"",(Реестр!$AA529+Реестр!$AB529+Реестр!$AD529))</f>
        <v/>
      </c>
      <c r="AF529" s="4"/>
      <c r="AG529" s="13"/>
      <c r="AH529" s="534"/>
      <c r="AI529" s="448"/>
      <c r="AJ529" s="10"/>
      <c r="AK529" s="448"/>
      <c r="AL529" s="594">
        <v>1175048</v>
      </c>
      <c r="AM529" s="594">
        <v>1146338</v>
      </c>
      <c r="AN529" s="630">
        <f>((T529/(T528+T529+T530+T531)*AE528))</f>
        <v>3171.0709318497911</v>
      </c>
      <c r="AO529" s="535"/>
      <c r="AP529" s="4"/>
      <c r="AQ529" s="13"/>
      <c r="AR529" s="752"/>
      <c r="AS529" s="551"/>
      <c r="AT529" s="5"/>
      <c r="AU529" s="4"/>
      <c r="AV529" s="4"/>
      <c r="AW529" s="4"/>
      <c r="AX529" s="4" t="str">
        <f>IF(IFERROR(AC529+AW529,"")=0,"",IFERROR(AC529+AW529,""))</f>
        <v/>
      </c>
      <c r="AY529" s="4"/>
      <c r="AZ529" s="4">
        <f>IF(IFERROR(AN529+AY529,"")=0,"",IFERROR(AN529+AY529,""))</f>
        <v>3171.0709318497911</v>
      </c>
      <c r="BA529" s="4"/>
      <c r="BB529" s="4"/>
      <c r="BC529" s="4">
        <f>VLOOKUP(K529,'Справочные Данные'!$I$2:$J$262,2,0)</f>
        <v>71593</v>
      </c>
      <c r="BD529" s="4" t="str">
        <f>VLOOKUP(BC529,Z_SD_CUSTOMER!$A$2:$K$1599,10,0)</f>
        <v>50</v>
      </c>
      <c r="BE529" s="4" t="str">
        <f>VLOOKUP(BC529,Z_SD_CUSTOMER!$A$2:$L$1599,11,0)</f>
        <v>CENTRAL</v>
      </c>
      <c r="BF529" s="4" t="str">
        <f>VLOOKUP(BC529,Z_SD_CUSTOMER!$A$2:$K$1599,11,0)</f>
        <v>CENTRAL</v>
      </c>
      <c r="BG529" s="4"/>
      <c r="BH529" s="4"/>
    </row>
    <row r="530" spans="1:61" s="77" customFormat="1" ht="53.25" hidden="1">
      <c r="A530" s="2">
        <v>44498</v>
      </c>
      <c r="B530" s="4"/>
      <c r="C530" s="30"/>
      <c r="D530" s="741" t="s">
        <v>425</v>
      </c>
      <c r="E530" s="54"/>
      <c r="F530" s="4"/>
      <c r="G530" s="742" t="s">
        <v>1368</v>
      </c>
      <c r="H530" s="742" t="s">
        <v>1369</v>
      </c>
      <c r="I530" s="4"/>
      <c r="J530" s="127"/>
      <c r="K530" s="118" t="s">
        <v>483</v>
      </c>
      <c r="L530" s="493"/>
      <c r="M530" s="4"/>
      <c r="N530" s="4"/>
      <c r="O530" s="4"/>
      <c r="P530" s="72"/>
      <c r="Q530" s="4"/>
      <c r="R530" s="4"/>
      <c r="S530" s="5">
        <v>1</v>
      </c>
      <c r="T530" s="5">
        <v>95</v>
      </c>
      <c r="U530" s="551"/>
      <c r="V530" s="19">
        <v>2008811</v>
      </c>
      <c r="W530" s="155">
        <v>201486370</v>
      </c>
      <c r="X530" s="19">
        <v>202433</v>
      </c>
      <c r="Y530" s="23">
        <v>13888.8</v>
      </c>
      <c r="Z530" s="4"/>
      <c r="AA530" s="4"/>
      <c r="AB530" s="4"/>
      <c r="AC530" s="4"/>
      <c r="AD530" s="4"/>
      <c r="AE530" s="13" t="str">
        <f>IF((Реестр!$AA530+Реестр!$AB530+Реестр!$AD530)=0,"",(Реестр!$AA530+Реестр!$AB530+Реестр!$AD530))</f>
        <v/>
      </c>
      <c r="AF530" s="4"/>
      <c r="AG530" s="13"/>
      <c r="AH530" s="534"/>
      <c r="AI530" s="448"/>
      <c r="AJ530" s="10"/>
      <c r="AK530" s="448"/>
      <c r="AL530" s="594">
        <v>1175048</v>
      </c>
      <c r="AM530" s="594">
        <v>1146338</v>
      </c>
      <c r="AN530" s="630">
        <f>((T530/(T531+T530+T528+T529)*AE528))</f>
        <v>1004.1724617524341</v>
      </c>
      <c r="AO530" s="535"/>
      <c r="AP530" s="4"/>
      <c r="AQ530" s="13"/>
      <c r="AR530" s="752"/>
      <c r="AS530" s="551"/>
      <c r="AT530" s="5"/>
      <c r="AU530" s="4">
        <f>IF(IFERROR(Y530*0.07,"")=0,"",IFERROR(Y530*0.07,""))</f>
        <v>972.21600000000001</v>
      </c>
      <c r="AV530" s="4">
        <f>IF(IFERROR((AN530-AU530),"")=0,"",IFERROR((AN530-AU530),""))</f>
        <v>31.956461752434052</v>
      </c>
      <c r="AW530" s="4"/>
      <c r="AX530" s="4" t="str">
        <f>IF(IFERROR(AC530+AW530,"")=0,"",IFERROR(AC530+AW530,""))</f>
        <v/>
      </c>
      <c r="AY530" s="4"/>
      <c r="AZ530" s="4">
        <f>IF(IFERROR(AN530+AY530,"")=0,"",IFERROR(AN530+AY530,""))</f>
        <v>1004.1724617524341</v>
      </c>
      <c r="BA530" s="4"/>
      <c r="BB530" s="4"/>
      <c r="BC530" s="4">
        <f>VLOOKUP(K530,'Справочные Данные'!$I$2:$J$262,2,0)</f>
        <v>71593</v>
      </c>
      <c r="BD530" s="4" t="str">
        <f>VLOOKUP(BC530,Z_SD_CUSTOMER!$A$2:$K$1599,10,0)</f>
        <v>50</v>
      </c>
      <c r="BE530" s="4" t="str">
        <f>VLOOKUP(BC530,Z_SD_CUSTOMER!$A$2:$L$1599,11,0)</f>
        <v>CENTRAL</v>
      </c>
      <c r="BF530" s="4" t="str">
        <f>VLOOKUP(BC530,Z_SD_CUSTOMER!$A$2:$K$1599,11,0)</f>
        <v>CENTRAL</v>
      </c>
      <c r="BG530" s="4"/>
      <c r="BH530" s="4"/>
    </row>
    <row r="531" spans="1:61" s="77" customFormat="1" ht="53.25" hidden="1">
      <c r="A531" s="2">
        <v>44498</v>
      </c>
      <c r="B531" s="4"/>
      <c r="C531" s="30"/>
      <c r="D531" s="741" t="s">
        <v>425</v>
      </c>
      <c r="E531" s="54"/>
      <c r="F531" s="4"/>
      <c r="G531" s="742" t="s">
        <v>1368</v>
      </c>
      <c r="H531" s="742" t="s">
        <v>1369</v>
      </c>
      <c r="I531" s="4"/>
      <c r="J531" s="127"/>
      <c r="K531" s="118" t="s">
        <v>483</v>
      </c>
      <c r="L531" s="493"/>
      <c r="M531" s="4"/>
      <c r="N531" s="4"/>
      <c r="O531" s="4"/>
      <c r="P531" s="72"/>
      <c r="Q531" s="4"/>
      <c r="R531" s="4"/>
      <c r="S531" s="5">
        <v>5</v>
      </c>
      <c r="T531" s="5">
        <v>757</v>
      </c>
      <c r="U531" s="551"/>
      <c r="V531" s="19">
        <v>2008809</v>
      </c>
      <c r="W531" s="155">
        <v>201486373</v>
      </c>
      <c r="X531" s="19">
        <v>202290</v>
      </c>
      <c r="Y531" s="23">
        <v>271591.67999999999</v>
      </c>
      <c r="Z531" s="4"/>
      <c r="AA531" s="4"/>
      <c r="AB531" s="4"/>
      <c r="AC531" s="4"/>
      <c r="AD531" s="4"/>
      <c r="AE531" s="13" t="str">
        <f>IF((Реестр!$AA531+Реестр!$AB531+Реестр!$AD531)=0,"",(Реестр!$AA531+Реестр!$AB531+Реестр!$AD531))</f>
        <v/>
      </c>
      <c r="AF531" s="4"/>
      <c r="AG531" s="13"/>
      <c r="AH531" s="534"/>
      <c r="AI531" s="448"/>
      <c r="AJ531" s="10"/>
      <c r="AK531" s="448"/>
      <c r="AL531" s="594">
        <v>1175048</v>
      </c>
      <c r="AM531" s="594">
        <v>1146338</v>
      </c>
      <c r="AN531" s="630">
        <f>((T531/(T530+T531+T528+T529)*AE528))</f>
        <v>8001.6689847009748</v>
      </c>
      <c r="AO531" s="535"/>
      <c r="AP531" s="4"/>
      <c r="AQ531" s="13"/>
      <c r="AR531" s="752"/>
      <c r="AS531" s="551"/>
      <c r="AT531" s="5"/>
      <c r="AU531" s="4">
        <f>IF(IFERROR(Y531*0.07,"")=0,"",IFERROR(Y531*0.07,""))</f>
        <v>19011.417600000001</v>
      </c>
      <c r="AV531" s="4">
        <f>IF(IFERROR((AN531-AU531),"")=0,"",IFERROR((AN531-AU531),""))</f>
        <v>-11009.748615299026</v>
      </c>
      <c r="AW531" s="4"/>
      <c r="AX531" s="4" t="str">
        <f>IF(IFERROR(AC531+AW531,"")=0,"",IFERROR(AC531+AW531,""))</f>
        <v/>
      </c>
      <c r="AY531" s="4"/>
      <c r="AZ531" s="4">
        <f>IF(IFERROR(AN531+AY531,"")=0,"",IFERROR(AN531+AY531,""))</f>
        <v>8001.6689847009748</v>
      </c>
      <c r="BA531" s="4"/>
      <c r="BB531" s="4"/>
      <c r="BC531" s="4">
        <f>VLOOKUP(K531,'Справочные Данные'!$I$2:$J$262,2,0)</f>
        <v>71593</v>
      </c>
      <c r="BD531" s="4" t="str">
        <f>VLOOKUP(BC531,Z_SD_CUSTOMER!$A$2:$K$1599,10,0)</f>
        <v>50</v>
      </c>
      <c r="BE531" s="4" t="str">
        <f>VLOOKUP(BC531,Z_SD_CUSTOMER!$A$2:$L$1599,11,0)</f>
        <v>CENTRAL</v>
      </c>
      <c r="BF531" s="4" t="str">
        <f>VLOOKUP(BC531,Z_SD_CUSTOMER!$A$2:$K$1599,11,0)</f>
        <v>CENTRAL</v>
      </c>
      <c r="BG531" s="4"/>
      <c r="BH531" s="4"/>
    </row>
    <row r="532" spans="1:61" s="77" customFormat="1" ht="321" hidden="1">
      <c r="A532" s="2">
        <v>44498</v>
      </c>
      <c r="B532" s="472" t="s">
        <v>56</v>
      </c>
      <c r="C532" s="30"/>
      <c r="D532" s="741" t="s">
        <v>257</v>
      </c>
      <c r="E532" s="54"/>
      <c r="F532" s="712" t="s">
        <v>1359</v>
      </c>
      <c r="G532" s="711" t="s">
        <v>1352</v>
      </c>
      <c r="H532" s="711" t="s">
        <v>1353</v>
      </c>
      <c r="I532" s="711">
        <v>526214457521</v>
      </c>
      <c r="J532" s="712" t="s">
        <v>1354</v>
      </c>
      <c r="K532" s="120" t="s">
        <v>516</v>
      </c>
      <c r="L532" s="493"/>
      <c r="M532" s="4"/>
      <c r="N532" s="4"/>
      <c r="O532" s="4" t="s">
        <v>115</v>
      </c>
      <c r="P532" s="72">
        <v>44499</v>
      </c>
      <c r="Q532" s="4" t="s">
        <v>180</v>
      </c>
      <c r="R532" s="4" t="s">
        <v>1269</v>
      </c>
      <c r="S532" s="5">
        <v>3</v>
      </c>
      <c r="T532" s="5">
        <v>186</v>
      </c>
      <c r="U532" s="551"/>
      <c r="V532" s="19">
        <v>2009699</v>
      </c>
      <c r="W532" s="155">
        <v>201486383</v>
      </c>
      <c r="X532" s="19">
        <v>754119</v>
      </c>
      <c r="Y532" s="23">
        <v>57934.68</v>
      </c>
      <c r="Z532" s="4"/>
      <c r="AA532" s="4">
        <v>19491</v>
      </c>
      <c r="AB532" s="4"/>
      <c r="AC532" s="4"/>
      <c r="AD532" s="4"/>
      <c r="AE532" s="13">
        <f>IF((Реестр!$AA532+Реестр!$AB532+Реестр!$AD532)=0,"",(Реестр!$AA532+Реестр!$AB532+Реестр!$AD532))</f>
        <v>19491</v>
      </c>
      <c r="AF532" s="4">
        <v>15254</v>
      </c>
      <c r="AG532" s="13"/>
      <c r="AH532" s="534"/>
      <c r="AI532" s="448"/>
      <c r="AJ532" s="10"/>
      <c r="AK532" s="448"/>
      <c r="AL532" s="594">
        <v>1175049</v>
      </c>
      <c r="AM532" s="594">
        <v>1146339</v>
      </c>
      <c r="AN532" s="630">
        <f>((T532/(T533+T532)*AE532))</f>
        <v>15361.550847457627</v>
      </c>
      <c r="AO532" s="535"/>
      <c r="AP532" s="4"/>
      <c r="AQ532" s="13"/>
      <c r="AR532" s="752"/>
      <c r="AS532" s="551"/>
      <c r="AT532" s="5"/>
      <c r="AU532" s="4"/>
      <c r="AV532" s="4"/>
      <c r="AW532" s="4"/>
      <c r="AX532" s="4"/>
      <c r="AY532" s="4"/>
      <c r="AZ532" s="4"/>
      <c r="BA532" s="4"/>
      <c r="BB532" s="4"/>
      <c r="BC532" s="4">
        <f>VLOOKUP(K532,'Справочные Данные'!$I$2:$J$262,2,0)</f>
        <v>58550</v>
      </c>
      <c r="BD532" s="4" t="str">
        <f>VLOOKUP(BC532,Z_SD_CUSTOMER!$A$2:$K$1599,10,0)</f>
        <v>50</v>
      </c>
      <c r="BE532" s="4" t="str">
        <f>VLOOKUP(BC532,Z_SD_CUSTOMER!$A$2:$L$1599,11,0)</f>
        <v>CENTRAL</v>
      </c>
      <c r="BF532" s="4" t="str">
        <f>VLOOKUP(BC532,Z_SD_CUSTOMER!$A$2:$K$1599,11,0)</f>
        <v>CENTRAL</v>
      </c>
      <c r="BG532" s="4"/>
      <c r="BH532" s="4"/>
    </row>
    <row r="533" spans="1:61" s="77" customFormat="1" hidden="1">
      <c r="A533" s="2">
        <v>44498</v>
      </c>
      <c r="B533" s="4"/>
      <c r="C533" s="30"/>
      <c r="D533" s="741" t="s">
        <v>257</v>
      </c>
      <c r="E533" s="54"/>
      <c r="F533" s="711"/>
      <c r="G533" s="711" t="s">
        <v>1352</v>
      </c>
      <c r="H533" s="711" t="s">
        <v>1353</v>
      </c>
      <c r="I533" s="711"/>
      <c r="J533" s="711"/>
      <c r="K533" s="120" t="s">
        <v>516</v>
      </c>
      <c r="L533" s="493"/>
      <c r="M533" s="4"/>
      <c r="N533" s="4"/>
      <c r="O533" s="4"/>
      <c r="P533" s="72"/>
      <c r="Q533" s="4"/>
      <c r="R533" s="4"/>
      <c r="S533" s="5">
        <v>1</v>
      </c>
      <c r="T533" s="5">
        <v>50</v>
      </c>
      <c r="U533" s="551"/>
      <c r="V533" s="19">
        <v>2009697</v>
      </c>
      <c r="W533" s="155">
        <v>201486379</v>
      </c>
      <c r="X533" s="19">
        <v>754073</v>
      </c>
      <c r="Y533" s="23">
        <v>15206.4</v>
      </c>
      <c r="Z533" s="4"/>
      <c r="AA533" s="4"/>
      <c r="AB533" s="4"/>
      <c r="AC533" s="4"/>
      <c r="AD533" s="4"/>
      <c r="AE533" s="13" t="str">
        <f>IF((Реестр!$AA533+Реестр!$AB533+Реестр!$AD533)=0,"",(Реестр!$AA533+Реестр!$AB533+Реестр!$AD533))</f>
        <v/>
      </c>
      <c r="AF533" s="4"/>
      <c r="AG533" s="13"/>
      <c r="AH533" s="534"/>
      <c r="AI533" s="448"/>
      <c r="AJ533" s="10"/>
      <c r="AK533" s="448"/>
      <c r="AL533" s="594">
        <v>1175049</v>
      </c>
      <c r="AM533" s="594">
        <v>1146339</v>
      </c>
      <c r="AN533" s="630">
        <f>((T533/(T532+T533)*AE532))</f>
        <v>4129.4491525423728</v>
      </c>
      <c r="AO533" s="535"/>
      <c r="AP533" s="4"/>
      <c r="AQ533" s="13"/>
      <c r="AR533" s="752"/>
      <c r="AS533" s="551"/>
      <c r="AT533" s="5"/>
      <c r="AU533" s="4">
        <f>IF(IFERROR(Y533*0.07,"")=0,"",IFERROR(Y533*0.07,""))</f>
        <v>1064.4480000000001</v>
      </c>
      <c r="AV533" s="4">
        <f>IF(IFERROR((AN533-AU533),"")=0,"",IFERROR((AN533-AU533),""))</f>
        <v>3065.0011525423724</v>
      </c>
      <c r="AW533" s="4"/>
      <c r="AX533" s="4" t="str">
        <f>IF(IFERROR(AC533+AW533,"")=0,"",IFERROR(AC533+AW533,""))</f>
        <v/>
      </c>
      <c r="AY533" s="4"/>
      <c r="AZ533" s="4">
        <f>IF(IFERROR(AN533+AY533,"")=0,"",IFERROR(AN533+AY533,""))</f>
        <v>4129.4491525423728</v>
      </c>
      <c r="BA533" s="4"/>
      <c r="BB533" s="4"/>
      <c r="BC533" s="4">
        <f>VLOOKUP(K533,'Справочные Данные'!$I$2:$J$262,2,0)</f>
        <v>58550</v>
      </c>
      <c r="BD533" s="4" t="str">
        <f>VLOOKUP(BC533,Z_SD_CUSTOMER!$A$2:$K$1599,10,0)</f>
        <v>50</v>
      </c>
      <c r="BE533" s="4" t="str">
        <f>VLOOKUP(BC533,Z_SD_CUSTOMER!$A$2:$L$1599,11,0)</f>
        <v>CENTRAL</v>
      </c>
      <c r="BF533" s="4" t="str">
        <f>VLOOKUP(BC533,Z_SD_CUSTOMER!$A$2:$K$1599,11,0)</f>
        <v>CENTRAL</v>
      </c>
      <c r="BG533" s="4"/>
      <c r="BH533" s="4"/>
    </row>
    <row r="534" spans="1:61" hidden="1">
      <c r="A534" s="2">
        <v>44498</v>
      </c>
      <c r="B534" s="472" t="s">
        <v>59</v>
      </c>
      <c r="D534" s="564" t="s">
        <v>253</v>
      </c>
      <c r="F534" s="4"/>
      <c r="G534" s="50" t="s">
        <v>157</v>
      </c>
      <c r="H534" s="50" t="s">
        <v>158</v>
      </c>
      <c r="K534" s="116" t="s">
        <v>557</v>
      </c>
      <c r="L534" s="493" t="s">
        <v>242</v>
      </c>
      <c r="M534" s="72">
        <v>44508</v>
      </c>
      <c r="N534" s="4" t="s">
        <v>132</v>
      </c>
      <c r="S534" s="5">
        <v>5</v>
      </c>
      <c r="T534" s="5">
        <v>496</v>
      </c>
      <c r="V534" s="663">
        <v>2009684</v>
      </c>
      <c r="W534" s="548">
        <v>201486441</v>
      </c>
      <c r="X534" s="19">
        <v>107225970</v>
      </c>
      <c r="Y534" s="23">
        <v>162111.35999999999</v>
      </c>
      <c r="AC534" s="4">
        <v>7606</v>
      </c>
      <c r="AE534" s="13" t="str">
        <f>IF((Реестр!$AA534+Реестр!$AB534+Реестр!$AD534)=0,"",(Реестр!$AA534+Реестр!$AB534+Реестр!$AD534))</f>
        <v/>
      </c>
      <c r="AG534" s="13" t="e">
        <f>Реестр!$AE534-Реестр!$AF534</f>
        <v>#VALUE!</v>
      </c>
      <c r="AH534" s="534" t="str">
        <f>IFERROR((Реестр!$AE534/Реестр!$AF534)-100%, "")</f>
        <v/>
      </c>
      <c r="AI534" s="448" t="str">
        <f>IF(IFERROR(Реестр!$AN534/Реестр!$T534,"")=0,"",IFERROR(Реестр!$AN534/Реестр!$T534,""))</f>
        <v/>
      </c>
      <c r="AJ534" s="10"/>
      <c r="AK534" s="448" t="str">
        <f>IFERROR(Реестр!$AN534/Реестр!$U534,"")</f>
        <v/>
      </c>
      <c r="AL534" s="594">
        <v>1174897</v>
      </c>
      <c r="AM534" s="594">
        <v>1146317</v>
      </c>
      <c r="AO534" s="535" t="str">
        <f>IF(IFERROR(Реестр!$AN534/Реестр!$Y534,"")=0,"",IFERROR(Реестр!$AN534/Реестр!$Y534,""))</f>
        <v/>
      </c>
      <c r="AQ534" s="13"/>
      <c r="AR534" s="752"/>
      <c r="AS534" s="551" t="str">
        <f>IF(IFERROR(Реестр!$AI534*1000,"")=0,"",IFERROR(Реестр!$AI534*1000,""))</f>
        <v/>
      </c>
      <c r="AT534" s="5" t="str">
        <f>IF(IFERROR(Реестр!$AS534/80,"")=0,"",IFERROR(Реестр!$AS534/80,""))</f>
        <v/>
      </c>
      <c r="AU534" s="4">
        <f>IF(IFERROR(Y534*0.07,"")=0,"",IFERROR(Y534*0.07,""))</f>
        <v>11347.7952</v>
      </c>
      <c r="AV534" s="4">
        <f>IF(IFERROR((AN534-AU534),"")=0,"",IFERROR((AN534-AU534),""))</f>
        <v>-11347.7952</v>
      </c>
      <c r="AW534" s="4"/>
      <c r="AX534" s="4">
        <f>IF(IFERROR(AC534+AW534,"")=0,"",IFERROR(AC534+AW534,""))</f>
        <v>7606</v>
      </c>
      <c r="AY534" s="4"/>
      <c r="AZ534" s="4" t="str">
        <f>IF(IFERROR(AN534+AY534,"")=0,"",IFERROR(AN534+AY534,""))</f>
        <v/>
      </c>
      <c r="BA534" s="4"/>
      <c r="BB534" s="4"/>
      <c r="BC534" s="4">
        <f>VLOOKUP(K534,'Справочные Данные'!$I$2:$J$262,2,0)</f>
        <v>65019</v>
      </c>
      <c r="BD534" s="4" t="str">
        <f>VLOOKUP(BC534,Z_SD_CUSTOMER!$A$2:$K$1599,10,0)</f>
        <v>03</v>
      </c>
      <c r="BE534" s="4" t="str">
        <f>VLOOKUP(BC534,Z_SD_CUSTOMER!$A$2:$L$1599,11,0)</f>
        <v>URAL</v>
      </c>
      <c r="BF534" s="4" t="str">
        <f>VLOOKUP(BC534,Z_SD_CUSTOMER!$A$2:$K$1599,11,0)</f>
        <v>URAL</v>
      </c>
      <c r="BG534" s="4"/>
      <c r="BH534" s="4"/>
    </row>
    <row r="535" spans="1:61" hidden="1">
      <c r="A535" s="2">
        <v>44498</v>
      </c>
      <c r="D535" s="564" t="s">
        <v>253</v>
      </c>
      <c r="F535" s="4"/>
      <c r="G535" s="50" t="s">
        <v>157</v>
      </c>
      <c r="H535" s="50" t="s">
        <v>158</v>
      </c>
      <c r="K535" s="116" t="s">
        <v>559</v>
      </c>
      <c r="L535" s="17" t="s">
        <v>1253</v>
      </c>
      <c r="M535" s="72">
        <v>44512</v>
      </c>
      <c r="N535" s="4" t="s">
        <v>132</v>
      </c>
      <c r="S535" s="5">
        <v>5</v>
      </c>
      <c r="T535" s="5">
        <v>368</v>
      </c>
      <c r="V535" s="663">
        <v>2009677</v>
      </c>
      <c r="W535" s="548">
        <v>201486439</v>
      </c>
      <c r="X535" s="19">
        <v>107224252</v>
      </c>
      <c r="Y535" s="23">
        <v>141171.84</v>
      </c>
      <c r="AC535" s="4">
        <v>11816</v>
      </c>
      <c r="AE535" s="13" t="str">
        <f>IF((Реестр!$AA535+Реестр!$AB535+Реестр!$AD535)=0,"",(Реестр!$AA535+Реестр!$AB535+Реестр!$AD535))</f>
        <v/>
      </c>
      <c r="AG535" s="13"/>
      <c r="AH535" s="534"/>
      <c r="AI535" s="448"/>
      <c r="AJ535" s="10"/>
      <c r="AK535" s="448"/>
      <c r="AL535" s="594">
        <v>1174897</v>
      </c>
      <c r="AM535" s="594">
        <v>1146317</v>
      </c>
      <c r="AO535" s="535"/>
      <c r="AQ535" s="13"/>
      <c r="AR535" s="752"/>
      <c r="AS535" s="551"/>
      <c r="AT535" s="5"/>
      <c r="AU535" s="4"/>
      <c r="AV535" s="4"/>
      <c r="AW535" s="4"/>
      <c r="AX535" s="4">
        <f>IF(IFERROR(AC535+AW535,"")=0,"",IFERROR(AC535+AW535,""))</f>
        <v>11816</v>
      </c>
      <c r="AY535" s="4"/>
      <c r="AZ535" s="4"/>
      <c r="BA535" s="4"/>
      <c r="BB535" s="4"/>
      <c r="BC535" s="4">
        <f>VLOOKUP(K535,'Справочные Данные'!$I$2:$J$262,2,0)</f>
        <v>71343</v>
      </c>
      <c r="BD535" s="4" t="str">
        <f>VLOOKUP(BC535,Z_SD_CUSTOMER!$A$2:$K$1599,10,0)</f>
        <v>72</v>
      </c>
      <c r="BE535" s="4" t="str">
        <f>VLOOKUP(BC535,Z_SD_CUSTOMER!$A$2:$L$1599,11,0)</f>
        <v>URAL</v>
      </c>
      <c r="BF535" s="4" t="str">
        <f>VLOOKUP(BC535,Z_SD_CUSTOMER!$A$2:$K$1599,11,0)</f>
        <v>URAL</v>
      </c>
      <c r="BG535" s="4"/>
      <c r="BH535" s="4"/>
    </row>
    <row r="536" spans="1:61" hidden="1">
      <c r="A536" s="2">
        <v>44498</v>
      </c>
      <c r="D536" s="564" t="s">
        <v>253</v>
      </c>
      <c r="F536" s="4"/>
      <c r="G536" s="50" t="s">
        <v>157</v>
      </c>
      <c r="H536" s="50" t="s">
        <v>158</v>
      </c>
      <c r="K536" s="116" t="s">
        <v>560</v>
      </c>
      <c r="L536" s="17" t="s">
        <v>931</v>
      </c>
      <c r="M536" s="72">
        <v>44512</v>
      </c>
      <c r="N536" s="4" t="s">
        <v>132</v>
      </c>
      <c r="S536" s="5">
        <v>5</v>
      </c>
      <c r="T536" s="5">
        <v>257</v>
      </c>
      <c r="V536" s="19">
        <v>2009676</v>
      </c>
      <c r="W536" s="548">
        <v>201486438</v>
      </c>
      <c r="X536" s="19">
        <v>107223969</v>
      </c>
      <c r="Y536" s="23">
        <v>95153.279999999999</v>
      </c>
      <c r="AC536" s="4">
        <v>13163</v>
      </c>
      <c r="AE536" s="13" t="str">
        <f>IF((Реестр!$AA536+Реестр!$AB536+Реестр!$AD536)=0,"",(Реестр!$AA536+Реестр!$AB536+Реестр!$AD536))</f>
        <v/>
      </c>
      <c r="AG536" s="13"/>
      <c r="AH536" s="534"/>
      <c r="AI536" s="448"/>
      <c r="AJ536" s="10"/>
      <c r="AK536" s="448"/>
      <c r="AL536" s="594">
        <v>1174897</v>
      </c>
      <c r="AM536" s="594">
        <v>1146317</v>
      </c>
      <c r="AO536" s="535"/>
      <c r="AQ536" s="13"/>
      <c r="AR536" s="752"/>
      <c r="AS536" s="551"/>
      <c r="AT536" s="5"/>
      <c r="AU536" s="4"/>
      <c r="AV536" s="4"/>
      <c r="AW536" s="4"/>
      <c r="AX536" s="4"/>
      <c r="AY536" s="4"/>
      <c r="AZ536" s="4"/>
      <c r="BA536" s="4"/>
      <c r="BB536" s="4"/>
      <c r="BC536" s="4">
        <f>VLOOKUP(K536,'Справочные Данные'!$I$2:$J$262,2,0)</f>
        <v>71344</v>
      </c>
      <c r="BD536" s="4" t="str">
        <f>VLOOKUP(BC536,Z_SD_CUSTOMER!$A$2:$K$1599,10,0)</f>
        <v>54</v>
      </c>
      <c r="BE536" s="4" t="str">
        <f>VLOOKUP(BC536,Z_SD_CUSTOMER!$A$2:$L$1599,11,0)</f>
        <v>SIBERIAN</v>
      </c>
      <c r="BF536" s="4" t="str">
        <f>VLOOKUP(BC536,Z_SD_CUSTOMER!$A$2:$K$1599,11,0)</f>
        <v>SIBERIAN</v>
      </c>
      <c r="BG536" s="4"/>
      <c r="BH536" s="4"/>
    </row>
    <row r="537" spans="1:61" s="4" customFormat="1" hidden="1">
      <c r="A537" s="2">
        <v>44498</v>
      </c>
      <c r="C537" s="30"/>
      <c r="D537" s="564" t="s">
        <v>253</v>
      </c>
      <c r="E537" s="54"/>
      <c r="G537" s="50" t="s">
        <v>157</v>
      </c>
      <c r="H537" s="50" t="s">
        <v>158</v>
      </c>
      <c r="J537" s="127"/>
      <c r="K537" s="116" t="s">
        <v>568</v>
      </c>
      <c r="L537" s="493" t="s">
        <v>928</v>
      </c>
      <c r="M537" s="72">
        <v>44508</v>
      </c>
      <c r="S537" s="5">
        <v>3</v>
      </c>
      <c r="T537" s="5">
        <v>900</v>
      </c>
      <c r="U537" s="551"/>
      <c r="V537" s="19">
        <v>2007719</v>
      </c>
      <c r="W537" s="473">
        <v>201484198</v>
      </c>
      <c r="Y537" s="23">
        <v>111763.2</v>
      </c>
      <c r="AC537" s="4">
        <v>8518</v>
      </c>
      <c r="AE537" s="13" t="str">
        <f>IF((Реестр!$AA537+Реестр!$AB537+Реестр!$AD537)=0,"",(Реестр!$AA537+Реестр!$AB537+Реестр!$AD537))</f>
        <v/>
      </c>
      <c r="AG537" s="13" t="e">
        <f>Реестр!$AE537-Реестр!$AF537</f>
        <v>#VALUE!</v>
      </c>
      <c r="AH537" s="534"/>
      <c r="AI537" s="448"/>
      <c r="AJ537" s="10"/>
      <c r="AK537" s="448"/>
      <c r="AL537" s="594">
        <v>1174897</v>
      </c>
      <c r="AM537" s="594">
        <v>1146317</v>
      </c>
      <c r="AO537" s="535"/>
      <c r="AQ537" s="13"/>
      <c r="AR537" s="752"/>
      <c r="AS537" s="551"/>
      <c r="AT537" s="5"/>
      <c r="AU537" s="4">
        <f>IF(IFERROR(Y537*0.07,"")=0,"",IFERROR(Y537*0.07,""))</f>
        <v>7823.4240000000009</v>
      </c>
      <c r="AV537" s="4">
        <f>IF(IFERROR((AN537-AU537),"")=0,"",IFERROR((AN537-AU537),""))</f>
        <v>-7823.4240000000009</v>
      </c>
      <c r="AX537" s="4">
        <f>IF(IFERROR(AC537+AW537,"")=0,"",IFERROR(AC537+AW537,""))</f>
        <v>8518</v>
      </c>
      <c r="AZ537" s="4" t="str">
        <f>IF(IFERROR(AN537+AY537,"")=0,"",IFERROR(AN537+AY537,""))</f>
        <v/>
      </c>
      <c r="BC537" s="4">
        <f>VLOOKUP(K537,'Справочные Данные'!$I$2:$J$262,2,0)</f>
        <v>63441</v>
      </c>
      <c r="BD537" s="4" t="str">
        <f>VLOOKUP(BC537,Z_SD_CUSTOMER!$A$2:$K$1599,10,0)</f>
        <v>67</v>
      </c>
      <c r="BE537" s="4" t="str">
        <f>VLOOKUP(BC537,Z_SD_CUSTOMER!$A$2:$L$1599,11,0)</f>
        <v>CENTRAL</v>
      </c>
      <c r="BF537" s="4" t="str">
        <f>VLOOKUP(BC537,Z_SD_CUSTOMER!$A$2:$K$1599,11,0)</f>
        <v>CENTRAL</v>
      </c>
      <c r="BI537" s="493"/>
    </row>
    <row r="538" spans="1:61" s="4" customFormat="1" hidden="1">
      <c r="A538" s="2">
        <v>44498</v>
      </c>
      <c r="C538" s="30"/>
      <c r="D538" s="564" t="s">
        <v>253</v>
      </c>
      <c r="E538" s="54"/>
      <c r="G538" s="50" t="s">
        <v>157</v>
      </c>
      <c r="H538" s="50" t="s">
        <v>158</v>
      </c>
      <c r="J538" s="127"/>
      <c r="K538" s="119" t="s">
        <v>542</v>
      </c>
      <c r="L538" s="493" t="s">
        <v>928</v>
      </c>
      <c r="M538" s="72">
        <v>44508</v>
      </c>
      <c r="S538" s="5">
        <v>1</v>
      </c>
      <c r="T538" s="5">
        <v>98</v>
      </c>
      <c r="U538" s="551"/>
      <c r="V538" s="19">
        <v>2007729</v>
      </c>
      <c r="W538" s="473">
        <v>201484200</v>
      </c>
      <c r="X538" s="23"/>
      <c r="Y538" s="23">
        <v>30064.32</v>
      </c>
      <c r="AC538" s="4">
        <v>2509</v>
      </c>
      <c r="AE538" s="13" t="str">
        <f>IF((Реестр!$AA538+Реестр!$AB538+Реестр!$AD538)=0,"",(Реестр!$AA538+Реестр!$AB538+Реестр!$AD538))</f>
        <v/>
      </c>
      <c r="AG538" s="13"/>
      <c r="AH538" s="534"/>
      <c r="AI538" s="448"/>
      <c r="AJ538" s="10"/>
      <c r="AK538" s="448"/>
      <c r="AL538" s="594">
        <v>1174897</v>
      </c>
      <c r="AM538" s="594">
        <v>1146317</v>
      </c>
      <c r="AN538" s="630"/>
      <c r="AO538" s="535"/>
      <c r="AQ538" s="13"/>
      <c r="AR538" s="752"/>
      <c r="AS538" s="551"/>
      <c r="AT538" s="5"/>
      <c r="AX538" s="4">
        <f>IF(IFERROR(AC538+AW538,"")=0,"",IFERROR(AC538+AW538,""))</f>
        <v>2509</v>
      </c>
      <c r="AZ538" s="4" t="str">
        <f>IF(IFERROR(AN538+AY538,"")=0,"",IFERROR(AN538+AY538,""))</f>
        <v/>
      </c>
      <c r="BC538" s="4">
        <f>VLOOKUP(K538,'Справочные Данные'!$I$2:$J$262,2,0)</f>
        <v>56807</v>
      </c>
      <c r="BD538" s="4" t="str">
        <f>VLOOKUP(BC538,Z_SD_CUSTOMER!$A$2:$K$1599,10,0)</f>
        <v>67</v>
      </c>
      <c r="BE538" s="4" t="str">
        <f>VLOOKUP(BC538,Z_SD_CUSTOMER!$A$2:$L$1599,11,0)</f>
        <v>CENTRAL</v>
      </c>
      <c r="BF538" s="4" t="str">
        <f>VLOOKUP(BC538,Z_SD_CUSTOMER!$A$2:$K$1599,11,0)</f>
        <v>CENTRAL</v>
      </c>
      <c r="BI538" s="493"/>
    </row>
    <row r="539" spans="1:61" s="77" customFormat="1" ht="104.25" hidden="1">
      <c r="A539" s="2">
        <v>44498</v>
      </c>
      <c r="B539" s="472" t="s">
        <v>56</v>
      </c>
      <c r="C539" s="30" t="s">
        <v>1378</v>
      </c>
      <c r="D539" s="563" t="s">
        <v>425</v>
      </c>
      <c r="E539" s="54"/>
      <c r="F539" s="4"/>
      <c r="G539" s="742" t="s">
        <v>1371</v>
      </c>
      <c r="H539" s="742" t="s">
        <v>1372</v>
      </c>
      <c r="I539" s="742">
        <v>525611903139</v>
      </c>
      <c r="J539" s="743" t="s">
        <v>1373</v>
      </c>
      <c r="K539" s="118" t="s">
        <v>517</v>
      </c>
      <c r="L539" s="493"/>
      <c r="M539" s="4"/>
      <c r="N539" s="4"/>
      <c r="O539" s="4" t="s">
        <v>116</v>
      </c>
      <c r="P539" s="72">
        <v>44499</v>
      </c>
      <c r="Q539" s="4" t="s">
        <v>87</v>
      </c>
      <c r="R539" s="4" t="s">
        <v>1269</v>
      </c>
      <c r="S539" s="5">
        <v>1</v>
      </c>
      <c r="T539" s="5">
        <v>63</v>
      </c>
      <c r="U539" s="551"/>
      <c r="V539" s="19">
        <v>2009695</v>
      </c>
      <c r="W539" s="155">
        <v>201486384</v>
      </c>
      <c r="X539" s="19">
        <v>112424</v>
      </c>
      <c r="Y539" s="23">
        <v>19008</v>
      </c>
      <c r="Z539" s="4"/>
      <c r="AA539" s="4">
        <v>15200</v>
      </c>
      <c r="AB539" s="4">
        <v>1700</v>
      </c>
      <c r="AC539" s="4"/>
      <c r="AD539" s="4">
        <v>2500</v>
      </c>
      <c r="AE539" s="13">
        <f>IF((Реестр!$AA539+Реестр!$AB539+Реестр!$AD539)=0,"",(Реестр!$AA539+Реестр!$AB539+Реестр!$AD539))</f>
        <v>19400</v>
      </c>
      <c r="AF539" s="4">
        <v>16900</v>
      </c>
      <c r="AG539" s="13">
        <f>Реестр!$AE539-Реестр!$AF539</f>
        <v>2500</v>
      </c>
      <c r="AH539" s="534"/>
      <c r="AI539" s="448"/>
      <c r="AJ539" s="10"/>
      <c r="AK539" s="448"/>
      <c r="AL539" s="594">
        <v>1175050</v>
      </c>
      <c r="AM539" s="594">
        <v>1146340</v>
      </c>
      <c r="AN539" s="630">
        <f>((T539/(T540+T539+T541+T542)*AE539))</f>
        <v>1514.4981412639406</v>
      </c>
      <c r="AO539" s="535"/>
      <c r="AP539" s="4"/>
      <c r="AQ539" s="13"/>
      <c r="AR539" s="752"/>
      <c r="AS539" s="551"/>
      <c r="AT539" s="5"/>
      <c r="AU539" s="4">
        <f>IF(IFERROR(Y539*0.07,"")=0,"",IFERROR(Y539*0.07,""))</f>
        <v>1330.5600000000002</v>
      </c>
      <c r="AV539" s="4">
        <f>IF(IFERROR((AN539-AU539),"")=0,"",IFERROR((AN539-AU539),""))</f>
        <v>183.93814126394045</v>
      </c>
      <c r="AW539" s="4"/>
      <c r="AX539" s="4" t="str">
        <f>IF(IFERROR(AC539+AW539,"")=0,"",IFERROR(AC539+AW539,""))</f>
        <v/>
      </c>
      <c r="AY539" s="4"/>
      <c r="AZ539" s="4">
        <f>IF(IFERROR(AN539+AY539,"")=0,"",IFERROR(AN539+AY539,""))</f>
        <v>1514.4981412639406</v>
      </c>
      <c r="BA539" s="4"/>
      <c r="BB539" s="4"/>
      <c r="BC539" s="4">
        <f>VLOOKUP(K539,'Справочные Данные'!$I$2:$J$262,2,0)</f>
        <v>64571</v>
      </c>
      <c r="BD539" s="4" t="str">
        <f>VLOOKUP(BC539,Z_SD_CUSTOMER!$A$2:$K$1599,10,0)</f>
        <v>50</v>
      </c>
      <c r="BE539" s="4" t="str">
        <f>VLOOKUP(BC539,Z_SD_CUSTOMER!$A$2:$L$1599,11,0)</f>
        <v>CENTRAL</v>
      </c>
      <c r="BF539" s="4" t="str">
        <f>VLOOKUP(BC539,Z_SD_CUSTOMER!$A$2:$K$1599,11,0)</f>
        <v>CENTRAL</v>
      </c>
      <c r="BG539" s="4"/>
      <c r="BH539" s="4"/>
    </row>
    <row r="540" spans="1:61" s="77" customFormat="1" ht="53.25" hidden="1">
      <c r="A540" s="2">
        <v>44498</v>
      </c>
      <c r="B540" s="4"/>
      <c r="C540" s="30"/>
      <c r="D540" s="563" t="s">
        <v>425</v>
      </c>
      <c r="E540" s="54"/>
      <c r="F540" s="4"/>
      <c r="G540" s="742" t="s">
        <v>1371</v>
      </c>
      <c r="H540" s="742" t="s">
        <v>1372</v>
      </c>
      <c r="I540" s="4"/>
      <c r="J540" s="127"/>
      <c r="K540" s="118" t="s">
        <v>517</v>
      </c>
      <c r="L540" s="493"/>
      <c r="M540" s="4"/>
      <c r="N540" s="4"/>
      <c r="O540" s="4"/>
      <c r="P540" s="72"/>
      <c r="Q540" s="4"/>
      <c r="R540" s="4"/>
      <c r="S540" s="5">
        <v>4</v>
      </c>
      <c r="T540" s="5">
        <v>377</v>
      </c>
      <c r="U540" s="551"/>
      <c r="V540" s="19">
        <v>2009696</v>
      </c>
      <c r="W540" s="155">
        <v>201486385</v>
      </c>
      <c r="X540" s="19">
        <v>112476</v>
      </c>
      <c r="Y540" s="23">
        <v>126273.48</v>
      </c>
      <c r="Z540" s="4"/>
      <c r="AA540" s="4"/>
      <c r="AB540" s="4"/>
      <c r="AC540" s="4"/>
      <c r="AD540" s="4"/>
      <c r="AE540" s="13" t="str">
        <f>IF((Реестр!$AA540+Реестр!$AB540+Реестр!$AD540)=0,"",(Реестр!$AA540+Реестр!$AB540+Реестр!$AD540))</f>
        <v/>
      </c>
      <c r="AF540" s="4"/>
      <c r="AG540" s="13" t="e">
        <f>Реестр!$AE540-Реестр!$AF540</f>
        <v>#VALUE!</v>
      </c>
      <c r="AH540" s="534"/>
      <c r="AI540" s="448"/>
      <c r="AJ540" s="10"/>
      <c r="AK540" s="448"/>
      <c r="AL540" s="594">
        <v>1175050</v>
      </c>
      <c r="AM540" s="594">
        <v>1146340</v>
      </c>
      <c r="AN540" s="630">
        <f>((T540/(T539+T540+T541+T542)*AE539))</f>
        <v>9062.9491945477075</v>
      </c>
      <c r="AO540" s="535"/>
      <c r="AP540" s="4"/>
      <c r="AQ540" s="13"/>
      <c r="AR540" s="752"/>
      <c r="AS540" s="551"/>
      <c r="AT540" s="5"/>
      <c r="AU540" s="4"/>
      <c r="AV540" s="4"/>
      <c r="AW540" s="4"/>
      <c r="AX540" s="4"/>
      <c r="AY540" s="4"/>
      <c r="AZ540" s="4"/>
      <c r="BA540" s="4"/>
      <c r="BB540" s="4"/>
      <c r="BC540" s="4">
        <f>VLOOKUP(K540,'Справочные Данные'!$I$2:$J$262,2,0)</f>
        <v>64571</v>
      </c>
      <c r="BD540" s="4" t="str">
        <f>VLOOKUP(BC540,Z_SD_CUSTOMER!$A$2:$K$1599,10,0)</f>
        <v>50</v>
      </c>
      <c r="BE540" s="4" t="str">
        <f>VLOOKUP(BC540,Z_SD_CUSTOMER!$A$2:$L$1599,11,0)</f>
        <v>CENTRAL</v>
      </c>
      <c r="BF540" s="4" t="str">
        <f>VLOOKUP(BC540,Z_SD_CUSTOMER!$A$2:$K$1599,11,0)</f>
        <v>CENTRAL</v>
      </c>
      <c r="BG540" s="4"/>
      <c r="BH540" s="4"/>
    </row>
    <row r="541" spans="1:61" ht="53.25" hidden="1">
      <c r="A541" s="2">
        <v>44498</v>
      </c>
      <c r="D541" s="563" t="s">
        <v>425</v>
      </c>
      <c r="E541" s="476"/>
      <c r="F541" s="6"/>
      <c r="G541" s="742" t="s">
        <v>1371</v>
      </c>
      <c r="H541" s="742" t="s">
        <v>1372</v>
      </c>
      <c r="I541" s="6"/>
      <c r="J541" s="13"/>
      <c r="K541" s="118" t="s">
        <v>528</v>
      </c>
      <c r="L541" s="493" t="s">
        <v>411</v>
      </c>
      <c r="M541" s="72">
        <v>44500</v>
      </c>
      <c r="N541" s="4" t="s">
        <v>258</v>
      </c>
      <c r="O541" s="4" t="s">
        <v>411</v>
      </c>
      <c r="P541" s="72">
        <v>44500</v>
      </c>
      <c r="Q541" s="4" t="s">
        <v>258</v>
      </c>
      <c r="S541" s="5">
        <v>3</v>
      </c>
      <c r="T541" s="5">
        <v>168</v>
      </c>
      <c r="V541" s="19">
        <v>2009420</v>
      </c>
      <c r="W541" s="4">
        <v>201486483</v>
      </c>
      <c r="X541" s="19">
        <v>6432976946</v>
      </c>
      <c r="Y541" s="23">
        <v>51561.24</v>
      </c>
      <c r="AC541" s="6"/>
      <c r="AE541" s="13" t="str">
        <f>IF((Реестр!$AA541+Реестр!$AB541+Реестр!$AD541)=0,"",(Реестр!$AA541+Реестр!$AB541+Реестр!$AD541))</f>
        <v/>
      </c>
      <c r="AG541" s="13" t="e">
        <f>Реестр!$AE541-Реестр!$AF541</f>
        <v>#VALUE!</v>
      </c>
      <c r="AH541" s="534"/>
      <c r="AI541" s="448"/>
      <c r="AJ541" s="10"/>
      <c r="AK541" s="448"/>
      <c r="AL541" s="594">
        <v>1175050</v>
      </c>
      <c r="AM541" s="594">
        <v>1146340</v>
      </c>
      <c r="AN541" s="630">
        <f>((T541/(T542+T541+T539+T540)*AE539))</f>
        <v>4038.661710037175</v>
      </c>
      <c r="AO541" s="535"/>
      <c r="AQ541" s="13"/>
      <c r="AR541" s="752"/>
      <c r="AS541" s="551"/>
      <c r="AT541" s="5"/>
      <c r="AU541" s="4"/>
      <c r="AV541" s="4"/>
      <c r="AW541" s="4"/>
      <c r="AX541" s="4"/>
      <c r="AY541" s="4"/>
      <c r="AZ541" s="4"/>
      <c r="BA541" s="4"/>
      <c r="BB541" s="4"/>
      <c r="BC541" s="4">
        <f>VLOOKUP(K541,'Справочные Данные'!$I$2:$J$262,2,0)</f>
        <v>80101</v>
      </c>
      <c r="BD541" s="4" t="str">
        <f>VLOOKUP(BC541,Z_SD_CUSTOMER!$A$2:$K$1599,10,0)</f>
        <v>77</v>
      </c>
      <c r="BE541" s="4" t="str">
        <f>VLOOKUP(BC541,Z_SD_CUSTOMER!$A$2:$L$1599,11,0)</f>
        <v>CENTRAL</v>
      </c>
      <c r="BF541" s="4" t="str">
        <f>VLOOKUP(BC541,Z_SD_CUSTOMER!$A$2:$K$1599,11,0)</f>
        <v>CENTRAL</v>
      </c>
      <c r="BG541" s="4"/>
      <c r="BH541" s="4"/>
    </row>
    <row r="542" spans="1:61" ht="53.25" hidden="1">
      <c r="A542" s="2">
        <v>44498</v>
      </c>
      <c r="D542" s="563" t="s">
        <v>425</v>
      </c>
      <c r="E542" s="476"/>
      <c r="F542" s="6"/>
      <c r="G542" s="742" t="s">
        <v>1371</v>
      </c>
      <c r="H542" s="742" t="s">
        <v>1372</v>
      </c>
      <c r="I542" s="6"/>
      <c r="J542" s="13"/>
      <c r="K542" s="118" t="s">
        <v>528</v>
      </c>
      <c r="L542" s="493" t="s">
        <v>411</v>
      </c>
      <c r="M542" s="72">
        <v>44500</v>
      </c>
      <c r="N542" s="4" t="s">
        <v>1262</v>
      </c>
      <c r="Q542" s="77"/>
      <c r="S542" s="5">
        <v>1</v>
      </c>
      <c r="T542" s="5">
        <v>199</v>
      </c>
      <c r="V542" s="19">
        <v>2009610</v>
      </c>
      <c r="W542" s="4">
        <v>201486446</v>
      </c>
      <c r="X542" s="19">
        <v>6432987834</v>
      </c>
      <c r="Y542" s="23">
        <v>61345.8</v>
      </c>
      <c r="AC542" s="6"/>
      <c r="AE542" s="13" t="str">
        <f>IF((Реестр!$AA542+Реестр!$AB542+Реестр!$AD542)=0,"",(Реестр!$AA542+Реестр!$AB542+Реестр!$AD542))</f>
        <v/>
      </c>
      <c r="AG542" s="13" t="e">
        <f>Реестр!$AE542-Реестр!$AF542</f>
        <v>#VALUE!</v>
      </c>
      <c r="AH542" s="534"/>
      <c r="AI542" s="448"/>
      <c r="AJ542" s="10"/>
      <c r="AK542" s="448"/>
      <c r="AL542" s="594">
        <v>1175050</v>
      </c>
      <c r="AM542" s="594">
        <v>1146340</v>
      </c>
      <c r="AN542" s="630">
        <f>((T542/(T541+T542+T539+T540)*AE539))</f>
        <v>4783.8909541511775</v>
      </c>
      <c r="AO542" s="535"/>
      <c r="AQ542" s="13"/>
      <c r="AR542" s="752"/>
      <c r="AS542" s="551"/>
      <c r="AT542" s="5"/>
      <c r="AU542" s="4"/>
      <c r="AV542" s="4"/>
      <c r="AW542" s="4"/>
      <c r="AX542" s="4"/>
      <c r="AY542" s="4"/>
      <c r="AZ542" s="4"/>
      <c r="BA542" s="4"/>
      <c r="BB542" s="4"/>
      <c r="BC542" s="4">
        <f>VLOOKUP(K542,'Справочные Данные'!$I$2:$J$262,2,0)</f>
        <v>80101</v>
      </c>
      <c r="BD542" s="4" t="str">
        <f>VLOOKUP(BC542,Z_SD_CUSTOMER!$A$2:$K$1599,10,0)</f>
        <v>77</v>
      </c>
      <c r="BE542" s="4" t="str">
        <f>VLOOKUP(BC542,Z_SD_CUSTOMER!$A$2:$L$1599,11,0)</f>
        <v>CENTRAL</v>
      </c>
      <c r="BF542" s="4" t="str">
        <f>VLOOKUP(BC542,Z_SD_CUSTOMER!$A$2:$K$1599,11,0)</f>
        <v>CENTRAL</v>
      </c>
      <c r="BG542" s="4"/>
      <c r="BH542" s="4"/>
    </row>
    <row r="543" spans="1:61" ht="372" hidden="1">
      <c r="A543" s="2">
        <v>44498</v>
      </c>
      <c r="B543" s="472" t="s">
        <v>55</v>
      </c>
      <c r="C543" s="30" t="s">
        <v>1377</v>
      </c>
      <c r="D543" s="563" t="s">
        <v>257</v>
      </c>
      <c r="E543" s="476"/>
      <c r="F543" s="609" t="s">
        <v>1360</v>
      </c>
      <c r="G543" s="609" t="s">
        <v>1355</v>
      </c>
      <c r="H543" s="638" t="s">
        <v>1356</v>
      </c>
      <c r="I543" s="638">
        <v>312735707556</v>
      </c>
      <c r="J543" s="609" t="s">
        <v>1357</v>
      </c>
      <c r="K543" s="120" t="s">
        <v>534</v>
      </c>
      <c r="L543" s="493" t="s">
        <v>170</v>
      </c>
      <c r="M543" s="72">
        <v>44500</v>
      </c>
      <c r="N543" s="72">
        <v>44296</v>
      </c>
      <c r="O543" s="4" t="s">
        <v>170</v>
      </c>
      <c r="P543" s="72">
        <v>44500</v>
      </c>
      <c r="Q543" s="72" t="s">
        <v>1271</v>
      </c>
      <c r="S543" s="5">
        <v>1</v>
      </c>
      <c r="T543" s="5">
        <v>176</v>
      </c>
      <c r="V543" s="19">
        <v>2009604</v>
      </c>
      <c r="W543" s="4">
        <v>201486444</v>
      </c>
      <c r="X543" s="19">
        <v>6432989351</v>
      </c>
      <c r="Y543" s="23">
        <v>48213</v>
      </c>
      <c r="AA543" s="4">
        <v>15254</v>
      </c>
      <c r="AB543" s="4">
        <v>1700</v>
      </c>
      <c r="AC543" s="6"/>
      <c r="AE543" s="13">
        <f>IF((Реестр!$AA543+Реестр!$AB543+Реестр!$AD543)=0,"",(Реестр!$AA543+Реестр!$AB543+Реестр!$AD543))</f>
        <v>16954</v>
      </c>
      <c r="AF543" s="4">
        <v>16954</v>
      </c>
      <c r="AG543" s="13">
        <f>Реестр!$AE543-Реестр!$AF543</f>
        <v>0</v>
      </c>
      <c r="AH543" s="534"/>
      <c r="AI543" s="448"/>
      <c r="AJ543" s="10"/>
      <c r="AK543" s="448"/>
      <c r="AL543" s="594">
        <v>1175051</v>
      </c>
      <c r="AM543" s="594">
        <v>1146341</v>
      </c>
      <c r="AN543" s="630">
        <f>((T543/(T544+T543)*AE543))</f>
        <v>4867.7063621533434</v>
      </c>
      <c r="AO543" s="535"/>
      <c r="AQ543" s="13"/>
      <c r="AR543" s="752"/>
      <c r="AS543" s="551"/>
      <c r="AT543" s="5"/>
      <c r="AU543" s="4"/>
      <c r="AV543" s="4"/>
      <c r="AW543" s="4"/>
      <c r="AX543" s="4"/>
      <c r="AY543" s="4"/>
      <c r="AZ543" s="4"/>
      <c r="BA543" s="4"/>
      <c r="BB543" s="4"/>
      <c r="BC543" s="4">
        <f>VLOOKUP(K543,'Справочные Данные'!$I$2:$J$262,2,0)</f>
        <v>70849</v>
      </c>
      <c r="BD543" s="4" t="str">
        <f>VLOOKUP(BC543,Z_SD_CUSTOMER!$A$2:$K$1599,10,0)</f>
        <v>77</v>
      </c>
      <c r="BE543" s="4" t="str">
        <f>VLOOKUP(BC543,Z_SD_CUSTOMER!$A$2:$L$1599,11,0)</f>
        <v>CENTRAL</v>
      </c>
      <c r="BF543" s="4" t="str">
        <f>VLOOKUP(BC543,Z_SD_CUSTOMER!$A$2:$K$1599,11,0)</f>
        <v>CENTRAL</v>
      </c>
      <c r="BG543" s="4"/>
      <c r="BH543" s="4"/>
    </row>
    <row r="544" spans="1:61" ht="66" hidden="1">
      <c r="A544" s="2">
        <v>44498</v>
      </c>
      <c r="D544" s="563" t="s">
        <v>257</v>
      </c>
      <c r="E544" s="476"/>
      <c r="F544" s="638"/>
      <c r="G544" s="609" t="s">
        <v>1355</v>
      </c>
      <c r="H544" s="638" t="s">
        <v>1358</v>
      </c>
      <c r="I544" s="638"/>
      <c r="J544" s="638"/>
      <c r="K544" s="120" t="s">
        <v>473</v>
      </c>
      <c r="L544" s="493" t="s">
        <v>901</v>
      </c>
      <c r="M544" s="72">
        <v>44501</v>
      </c>
      <c r="N544" s="4" t="s">
        <v>1266</v>
      </c>
      <c r="O544" s="4" t="s">
        <v>901</v>
      </c>
      <c r="P544" s="72">
        <v>44501</v>
      </c>
      <c r="Q544" s="175" t="s">
        <v>1266</v>
      </c>
      <c r="S544" s="5">
        <v>2</v>
      </c>
      <c r="T544" s="5">
        <v>437</v>
      </c>
      <c r="V544" s="19">
        <v>2009682</v>
      </c>
      <c r="W544" s="4">
        <v>201486445</v>
      </c>
      <c r="X544" s="19">
        <v>6432989352</v>
      </c>
      <c r="Y544" s="23">
        <v>108007.2</v>
      </c>
      <c r="AC544" s="6"/>
      <c r="AE544" s="13" t="str">
        <f>IF((Реестр!$AA544+Реестр!$AB544+Реестр!$AD544)=0,"",(Реестр!$AA544+Реестр!$AB544+Реестр!$AD544))</f>
        <v/>
      </c>
      <c r="AG544" s="13" t="e">
        <f>Реестр!$AE544-Реестр!$AF544</f>
        <v>#VALUE!</v>
      </c>
      <c r="AH544" s="534"/>
      <c r="AI544" s="448"/>
      <c r="AJ544" s="10"/>
      <c r="AK544" s="448"/>
      <c r="AL544" s="594">
        <v>1175051</v>
      </c>
      <c r="AM544" s="594">
        <v>1146341</v>
      </c>
      <c r="AN544" s="630">
        <f>((T544/(T543+T544)*AE543))</f>
        <v>12086.293637846655</v>
      </c>
      <c r="AO544" s="535"/>
      <c r="AQ544" s="13"/>
      <c r="AR544" s="752"/>
      <c r="AS544" s="551"/>
      <c r="AT544" s="5"/>
      <c r="AU544" s="4"/>
      <c r="AV544" s="4"/>
      <c r="AW544" s="4"/>
      <c r="AX544" s="4"/>
      <c r="AY544" s="4"/>
      <c r="AZ544" s="4"/>
      <c r="BA544" s="4"/>
      <c r="BB544" s="4"/>
      <c r="BC544" s="4">
        <f>VLOOKUP(K544,'Справочные Данные'!$I$2:$J$262,2,0)</f>
        <v>23951</v>
      </c>
      <c r="BD544" s="4" t="str">
        <f>VLOOKUP(BC544,Z_SD_CUSTOMER!$A$2:$K$1599,10,0)</f>
        <v>77</v>
      </c>
      <c r="BE544" s="4" t="str">
        <f>VLOOKUP(BC544,Z_SD_CUSTOMER!$A$2:$L$1599,11,0)</f>
        <v>CENTRAL</v>
      </c>
      <c r="BF544" s="4" t="str">
        <f>VLOOKUP(BC544,Z_SD_CUSTOMER!$A$2:$K$1599,11,0)</f>
        <v>CENTRAL</v>
      </c>
      <c r="BG544" s="4"/>
      <c r="BH544" s="4"/>
    </row>
    <row r="545" spans="1:61" ht="117" hidden="1">
      <c r="A545" s="2">
        <v>44498</v>
      </c>
      <c r="B545" s="472" t="s">
        <v>55</v>
      </c>
      <c r="C545" s="30" t="s">
        <v>1388</v>
      </c>
      <c r="D545" s="563" t="s">
        <v>425</v>
      </c>
      <c r="E545" s="476"/>
      <c r="F545" s="6"/>
      <c r="G545" s="742" t="s">
        <v>1374</v>
      </c>
      <c r="H545" s="742" t="s">
        <v>1375</v>
      </c>
      <c r="I545" s="742">
        <v>526314130375</v>
      </c>
      <c r="J545" s="744" t="s">
        <v>1376</v>
      </c>
      <c r="K545" s="118" t="s">
        <v>496</v>
      </c>
      <c r="L545" s="493"/>
      <c r="M545" s="72">
        <v>44500</v>
      </c>
      <c r="N545" s="72" t="s">
        <v>1261</v>
      </c>
      <c r="Q545" s="77"/>
      <c r="S545" s="5">
        <v>2</v>
      </c>
      <c r="T545" s="5">
        <v>355</v>
      </c>
      <c r="V545" s="19">
        <v>2009611</v>
      </c>
      <c r="W545" s="4">
        <v>201485768</v>
      </c>
      <c r="X545" s="19">
        <v>6432989349</v>
      </c>
      <c r="Y545" s="23"/>
      <c r="AA545" s="4">
        <v>17500</v>
      </c>
      <c r="AB545" s="4">
        <v>3400</v>
      </c>
      <c r="AC545" s="6"/>
      <c r="AD545" s="4">
        <v>2500</v>
      </c>
      <c r="AE545" s="13">
        <f>IF((Реестр!$AA545+Реестр!$AB545+Реестр!$AD545)=0,"",(Реестр!$AA545+Реестр!$AB545+Реестр!$AD545))</f>
        <v>23400</v>
      </c>
      <c r="AF545" s="4">
        <v>18600</v>
      </c>
      <c r="AG545" s="13">
        <f>Реестр!$AE545-Реестр!$AF545</f>
        <v>4800</v>
      </c>
      <c r="AH545" s="534"/>
      <c r="AI545" s="448"/>
      <c r="AJ545" s="10"/>
      <c r="AK545" s="448"/>
      <c r="AL545" s="594">
        <v>1175052</v>
      </c>
      <c r="AM545" s="594">
        <v>1146342</v>
      </c>
      <c r="AN545" s="630">
        <f>((T545/(T546+T545+T547+T548)*AE545))</f>
        <v>2811.1675126903551</v>
      </c>
      <c r="AO545" s="535"/>
      <c r="AQ545" s="13"/>
      <c r="AR545" s="752"/>
      <c r="AS545" s="551"/>
      <c r="AT545" s="5"/>
      <c r="AU545" s="4"/>
      <c r="AV545" s="4"/>
      <c r="AW545" s="4"/>
      <c r="AX545" s="4"/>
      <c r="AY545" s="4"/>
      <c r="AZ545" s="4"/>
      <c r="BA545" s="4"/>
      <c r="BB545" s="4"/>
      <c r="BC545" s="4">
        <f>VLOOKUP(K545,'Справочные Данные'!$I$2:$J$262,2,0)</f>
        <v>71382</v>
      </c>
      <c r="BD545" s="4" t="str">
        <f>VLOOKUP(BC545,Z_SD_CUSTOMER!$A$2:$K$1599,10,0)</f>
        <v>77</v>
      </c>
      <c r="BE545" s="4" t="str">
        <f>VLOOKUP(BC545,Z_SD_CUSTOMER!$A$2:$L$1599,11,0)</f>
        <v>CENTRAL</v>
      </c>
      <c r="BF545" s="4" t="str">
        <f>VLOOKUP(BC545,Z_SD_CUSTOMER!$A$2:$K$1599,11,0)</f>
        <v>CENTRAL</v>
      </c>
      <c r="BG545" s="4"/>
      <c r="BH545" s="4"/>
    </row>
    <row r="546" spans="1:61" ht="53.25" hidden="1">
      <c r="A546" s="2">
        <v>44498</v>
      </c>
      <c r="D546" s="563" t="s">
        <v>425</v>
      </c>
      <c r="E546" s="476"/>
      <c r="F546" s="6"/>
      <c r="G546" s="742" t="s">
        <v>1374</v>
      </c>
      <c r="H546" s="742" t="s">
        <v>1375</v>
      </c>
      <c r="I546" s="742">
        <v>526314130375</v>
      </c>
      <c r="J546" s="744"/>
      <c r="K546" s="733" t="s">
        <v>660</v>
      </c>
      <c r="L546" s="493" t="s">
        <v>1104</v>
      </c>
      <c r="M546" s="72">
        <v>44500</v>
      </c>
      <c r="N546" s="90" t="s">
        <v>1265</v>
      </c>
      <c r="Q546" s="77"/>
      <c r="S546" s="5">
        <v>1</v>
      </c>
      <c r="T546" s="5">
        <v>294</v>
      </c>
      <c r="V546" s="19">
        <v>2009681</v>
      </c>
      <c r="W546" s="4">
        <v>201485862</v>
      </c>
      <c r="X546" s="19">
        <v>6432989350</v>
      </c>
      <c r="Y546" s="23">
        <v>80355</v>
      </c>
      <c r="AC546" s="6"/>
      <c r="AE546" s="13" t="str">
        <f>IF((Реестр!$AA546+Реестр!$AB546+Реестр!$AD546)=0,"",(Реестр!$AA546+Реестр!$AB546+Реестр!$AD546))</f>
        <v/>
      </c>
      <c r="AG546" s="13" t="e">
        <f>Реестр!$AE546-Реестр!$AF546</f>
        <v>#VALUE!</v>
      </c>
      <c r="AH546" s="534"/>
      <c r="AI546" s="448"/>
      <c r="AJ546" s="10"/>
      <c r="AK546" s="448"/>
      <c r="AL546" s="594">
        <v>1175052</v>
      </c>
      <c r="AM546" s="594">
        <v>1146342</v>
      </c>
      <c r="AN546" s="630">
        <f>((T546/(T545+T546+T547+T548)*AE545))</f>
        <v>2328.1218274111675</v>
      </c>
      <c r="AO546" s="535"/>
      <c r="AQ546" s="13"/>
      <c r="AR546" s="752"/>
      <c r="AS546" s="551"/>
      <c r="AT546" s="5"/>
      <c r="AU546" s="4"/>
      <c r="AV546" s="4"/>
      <c r="AW546" s="4"/>
      <c r="AX546" s="4"/>
      <c r="AY546" s="4"/>
      <c r="AZ546" s="4"/>
      <c r="BA546" s="4"/>
      <c r="BB546" s="4"/>
      <c r="BC546" s="4">
        <f>VLOOKUP(K546,'Справочные Данные'!$I$2:$J$262,2,0)</f>
        <v>80206</v>
      </c>
      <c r="BD546" s="4" t="str">
        <f>VLOOKUP(BC546,Z_SD_CUSTOMER!$A$2:$K$1599,10,0)</f>
        <v>50</v>
      </c>
      <c r="BE546" s="4" t="str">
        <f>VLOOKUP(BC546,Z_SD_CUSTOMER!$A$2:$L$1599,11,0)</f>
        <v>CENTRAL</v>
      </c>
      <c r="BF546" s="4" t="str">
        <f>VLOOKUP(BC546,Z_SD_CUSTOMER!$A$2:$K$1599,11,0)</f>
        <v>CENTRAL</v>
      </c>
      <c r="BG546" s="4"/>
      <c r="BH546" s="4"/>
    </row>
    <row r="547" spans="1:61" ht="53.25" hidden="1">
      <c r="A547" s="2">
        <v>44498</v>
      </c>
      <c r="D547" s="563" t="s">
        <v>425</v>
      </c>
      <c r="E547" s="476"/>
      <c r="F547" s="6"/>
      <c r="G547" s="742" t="s">
        <v>1374</v>
      </c>
      <c r="H547" s="742" t="s">
        <v>1375</v>
      </c>
      <c r="I547" s="742">
        <v>526314130375</v>
      </c>
      <c r="J547" s="744"/>
      <c r="K547" s="118" t="s">
        <v>582</v>
      </c>
      <c r="L547" s="493" t="s">
        <v>899</v>
      </c>
      <c r="M547" s="72">
        <v>44501</v>
      </c>
      <c r="N547" s="4" t="s">
        <v>755</v>
      </c>
      <c r="Q547" s="77"/>
      <c r="S547" s="5">
        <v>4</v>
      </c>
      <c r="T547" s="5">
        <v>509</v>
      </c>
      <c r="V547" s="19">
        <v>2009654</v>
      </c>
      <c r="W547" s="4">
        <v>201485992</v>
      </c>
      <c r="X547" s="19">
        <v>23775402</v>
      </c>
      <c r="Y547" s="23">
        <v>166610.76</v>
      </c>
      <c r="AC547" s="6"/>
      <c r="AE547" s="13" t="str">
        <f>IF((Реестр!$AA547+Реестр!$AB547+Реестр!$AD547)=0,"",(Реестр!$AA547+Реестр!$AB547+Реестр!$AD547))</f>
        <v/>
      </c>
      <c r="AG547" s="13" t="e">
        <f>Реестр!$AE547-Реестр!$AF547</f>
        <v>#VALUE!</v>
      </c>
      <c r="AH547" s="534"/>
      <c r="AI547" s="448"/>
      <c r="AJ547" s="10"/>
      <c r="AK547" s="448"/>
      <c r="AL547" s="594">
        <v>1175052</v>
      </c>
      <c r="AM547" s="594">
        <v>1146342</v>
      </c>
      <c r="AN547" s="630">
        <f>((T547/(T548+T547+T545+T546)*AE545))</f>
        <v>4030.6598984771576</v>
      </c>
      <c r="AO547" s="535"/>
      <c r="AQ547" s="13"/>
      <c r="AR547" s="752"/>
      <c r="AS547" s="551"/>
      <c r="AT547" s="5"/>
      <c r="AU547" s="4"/>
      <c r="AV547" s="4"/>
      <c r="AW547" s="4"/>
      <c r="AX547" s="4"/>
      <c r="AY547" s="4"/>
      <c r="AZ547" s="4"/>
      <c r="BA547" s="4"/>
      <c r="BB547" s="4"/>
      <c r="BC547" s="4">
        <f>VLOOKUP(K547,'Справочные Данные'!$I$2:$J$262,2,0)</f>
        <v>71563</v>
      </c>
      <c r="BD547" s="4" t="str">
        <f>VLOOKUP(BC547,Z_SD_CUSTOMER!$A$2:$K$1599,10,0)</f>
        <v>50</v>
      </c>
      <c r="BE547" s="4" t="str">
        <f>VLOOKUP(BC547,Z_SD_CUSTOMER!$A$2:$L$1599,11,0)</f>
        <v>CENTRAL</v>
      </c>
      <c r="BF547" s="4" t="str">
        <f>VLOOKUP(BC547,Z_SD_CUSTOMER!$A$2:$K$1599,11,0)</f>
        <v>CENTRAL</v>
      </c>
      <c r="BG547" s="4"/>
      <c r="BH547" s="4"/>
    </row>
    <row r="548" spans="1:61" ht="53.25" hidden="1">
      <c r="A548" s="2">
        <v>44498</v>
      </c>
      <c r="D548" s="563" t="s">
        <v>425</v>
      </c>
      <c r="E548" s="476"/>
      <c r="F548" s="6"/>
      <c r="G548" s="742" t="s">
        <v>1374</v>
      </c>
      <c r="H548" s="742" t="s">
        <v>1375</v>
      </c>
      <c r="I548" s="742">
        <v>526314130375</v>
      </c>
      <c r="J548" s="744"/>
      <c r="K548" s="118" t="s">
        <v>582</v>
      </c>
      <c r="L548" s="493"/>
      <c r="M548" s="72"/>
      <c r="Q548" s="77"/>
      <c r="S548" s="5">
        <v>4</v>
      </c>
      <c r="T548" s="5">
        <v>1797</v>
      </c>
      <c r="V548" s="19">
        <v>2010193</v>
      </c>
      <c r="W548" s="4">
        <v>201486357</v>
      </c>
      <c r="X548" s="19">
        <v>23777928</v>
      </c>
      <c r="Y548" s="23"/>
      <c r="AC548" s="6"/>
      <c r="AE548" s="13" t="str">
        <f>IF((Реестр!$AA548+Реестр!$AB548+Реестр!$AD548)=0,"",(Реестр!$AA548+Реестр!$AB548+Реестр!$AD548))</f>
        <v/>
      </c>
      <c r="AG548" s="13"/>
      <c r="AH548" s="534"/>
      <c r="AI548" s="448"/>
      <c r="AJ548" s="10"/>
      <c r="AK548" s="448"/>
      <c r="AL548" s="594">
        <v>1175052</v>
      </c>
      <c r="AM548" s="594">
        <v>1146342</v>
      </c>
      <c r="AN548" s="630">
        <f>((T548/(T547+T548+T545+T546)*AE545))</f>
        <v>14230.05076142132</v>
      </c>
      <c r="AO548" s="535"/>
      <c r="AQ548" s="13"/>
      <c r="AR548" s="752"/>
      <c r="AS548" s="551"/>
      <c r="AT548" s="5"/>
      <c r="AU548" s="4"/>
      <c r="AV548" s="4"/>
      <c r="AW548" s="4"/>
      <c r="AX548" s="4"/>
      <c r="AY548" s="4"/>
      <c r="AZ548" s="4"/>
      <c r="BA548" s="4"/>
      <c r="BB548" s="4"/>
      <c r="BC548" s="4">
        <f>VLOOKUP(K548,'Справочные Данные'!$I$2:$J$262,2,0)</f>
        <v>71563</v>
      </c>
      <c r="BD548" s="4" t="str">
        <f>VLOOKUP(BC548,Z_SD_CUSTOMER!$A$2:$K$1599,10,0)</f>
        <v>50</v>
      </c>
      <c r="BE548" s="4" t="str">
        <f>VLOOKUP(BC548,Z_SD_CUSTOMER!$A$2:$L$1599,11,0)</f>
        <v>CENTRAL</v>
      </c>
      <c r="BF548" s="4" t="str">
        <f>VLOOKUP(BC548,Z_SD_CUSTOMER!$A$2:$K$1599,11,0)</f>
        <v>CENTRAL</v>
      </c>
      <c r="BG548" s="4"/>
      <c r="BH548" s="4"/>
    </row>
    <row r="549" spans="1:61" ht="117" hidden="1">
      <c r="A549" s="2">
        <v>44498</v>
      </c>
      <c r="B549" s="472" t="s">
        <v>54</v>
      </c>
      <c r="C549" s="30" t="s">
        <v>1367</v>
      </c>
      <c r="D549" s="563" t="s">
        <v>425</v>
      </c>
      <c r="E549" s="476"/>
      <c r="F549" s="6"/>
      <c r="G549" s="742" t="s">
        <v>1364</v>
      </c>
      <c r="H549" s="742" t="s">
        <v>1365</v>
      </c>
      <c r="I549" s="742">
        <v>525620702020</v>
      </c>
      <c r="J549" s="745" t="s">
        <v>1366</v>
      </c>
      <c r="K549" s="120" t="s">
        <v>527</v>
      </c>
      <c r="L549" s="493"/>
      <c r="O549" s="4" t="s">
        <v>1260</v>
      </c>
      <c r="P549" s="72">
        <v>44500</v>
      </c>
      <c r="Q549" s="77" t="s">
        <v>376</v>
      </c>
      <c r="S549" s="5">
        <v>4</v>
      </c>
      <c r="T549" s="5">
        <v>1335</v>
      </c>
      <c r="V549" s="19">
        <v>2009435</v>
      </c>
      <c r="W549" s="4">
        <v>201486443</v>
      </c>
      <c r="X549" s="19">
        <v>6432976785</v>
      </c>
      <c r="Y549" s="23">
        <v>368276.28</v>
      </c>
      <c r="AA549" s="4">
        <v>15200</v>
      </c>
      <c r="AB549" s="4">
        <v>1700</v>
      </c>
      <c r="AC549" s="6"/>
      <c r="AE549" s="13">
        <f>IF((Реестр!$AA549+Реестр!$AB549+Реестр!$AD549)=0,"",(Реестр!$AA549+Реестр!$AB549+Реестр!$AD549))</f>
        <v>16900</v>
      </c>
      <c r="AF549" s="4">
        <v>16900</v>
      </c>
      <c r="AG549" s="13">
        <f>Реестр!$AE549-Реестр!$AF549</f>
        <v>0</v>
      </c>
      <c r="AH549" s="534"/>
      <c r="AI549" s="448"/>
      <c r="AJ549" s="10"/>
      <c r="AK549" s="448"/>
      <c r="AL549" s="594">
        <v>1175053</v>
      </c>
      <c r="AM549" s="594">
        <v>1146343</v>
      </c>
      <c r="AN549" s="630">
        <f>((T549/(T550+T549+T551+T552)*AE549))</f>
        <v>15295.932203389832</v>
      </c>
      <c r="AO549" s="535"/>
      <c r="AQ549" s="13"/>
      <c r="AR549" s="752"/>
      <c r="AS549" s="551"/>
      <c r="AT549" s="5"/>
      <c r="AU549" s="4"/>
      <c r="AV549" s="4"/>
      <c r="AW549" s="4"/>
      <c r="AX549" s="4"/>
      <c r="AY549" s="4"/>
      <c r="AZ549" s="4"/>
      <c r="BA549" s="4"/>
      <c r="BB549" s="4"/>
      <c r="BC549" s="4">
        <f>VLOOKUP(K549,'Справочные Данные'!$I$2:$J$262,2,0)</f>
        <v>64082</v>
      </c>
      <c r="BD549" s="4" t="str">
        <f>VLOOKUP(BC549,Z_SD_CUSTOMER!$A$2:$K$1599,10,0)</f>
        <v>77</v>
      </c>
      <c r="BE549" s="4" t="str">
        <f>VLOOKUP(BC549,Z_SD_CUSTOMER!$A$2:$L$1599,11,0)</f>
        <v>CENTRAL</v>
      </c>
      <c r="BF549" s="4" t="str">
        <f>VLOOKUP(BC549,Z_SD_CUSTOMER!$A$2:$K$1599,11,0)</f>
        <v>CENTRAL</v>
      </c>
      <c r="BG549" s="4"/>
      <c r="BH549" s="4"/>
    </row>
    <row r="550" spans="1:61" ht="53.25" hidden="1">
      <c r="A550" s="2">
        <v>44498</v>
      </c>
      <c r="D550" s="563" t="s">
        <v>425</v>
      </c>
      <c r="E550" s="476"/>
      <c r="F550" s="6"/>
      <c r="G550" s="742" t="s">
        <v>1364</v>
      </c>
      <c r="H550" s="742" t="s">
        <v>1365</v>
      </c>
      <c r="I550" s="6"/>
      <c r="J550" s="13"/>
      <c r="K550" s="120" t="s">
        <v>513</v>
      </c>
      <c r="L550" s="493"/>
      <c r="O550" s="4" t="s">
        <v>86</v>
      </c>
      <c r="P550" s="72">
        <v>44499</v>
      </c>
      <c r="Q550" s="77" t="s">
        <v>87</v>
      </c>
      <c r="R550" s="4" t="s">
        <v>85</v>
      </c>
      <c r="S550" s="5">
        <v>3</v>
      </c>
      <c r="T550" s="5">
        <v>89</v>
      </c>
      <c r="V550" s="19">
        <v>2009700</v>
      </c>
      <c r="W550" s="4">
        <v>201485995</v>
      </c>
      <c r="X550" s="19">
        <v>4555757753</v>
      </c>
      <c r="Y550" s="23">
        <v>37612.800000000003</v>
      </c>
      <c r="AC550" s="6"/>
      <c r="AE550" s="13" t="str">
        <f>IF((Реестр!$AA550+Реестр!$AB550+Реестр!$AD550)=0,"",(Реестр!$AA550+Реестр!$AB550+Реестр!$AD550))</f>
        <v/>
      </c>
      <c r="AG550" s="13" t="e">
        <f>Реестр!$AE550-Реестр!$AF550</f>
        <v>#VALUE!</v>
      </c>
      <c r="AH550" s="534"/>
      <c r="AI550" s="448"/>
      <c r="AJ550" s="10"/>
      <c r="AK550" s="448"/>
      <c r="AL550" s="594">
        <v>1175053</v>
      </c>
      <c r="AM550" s="594">
        <v>1146343</v>
      </c>
      <c r="AN550" s="630">
        <f>((T550/(T549+T550+T551+T552)*AE549))</f>
        <v>1019.728813559322</v>
      </c>
      <c r="AO550" s="535"/>
      <c r="AQ550" s="13"/>
      <c r="AR550" s="752"/>
      <c r="AS550" s="551"/>
      <c r="AT550" s="5"/>
      <c r="AU550" s="4"/>
      <c r="AV550" s="4"/>
      <c r="AW550" s="4"/>
      <c r="AX550" s="4"/>
      <c r="AY550" s="4"/>
      <c r="AZ550" s="4"/>
      <c r="BA550" s="4"/>
      <c r="BB550" s="4"/>
      <c r="BC550" s="4">
        <f>VLOOKUP(K550,'Справочные Данные'!$I$2:$J$262,2,0)</f>
        <v>64427</v>
      </c>
      <c r="BD550" s="4" t="str">
        <f>VLOOKUP(BC550,Z_SD_CUSTOMER!$A$2:$K$1599,10,0)</f>
        <v>77</v>
      </c>
      <c r="BE550" s="4" t="str">
        <f>VLOOKUP(BC550,Z_SD_CUSTOMER!$A$2:$L$1599,11,0)</f>
        <v>CENTRAL</v>
      </c>
      <c r="BF550" s="4" t="str">
        <f>VLOOKUP(BC550,Z_SD_CUSTOMER!$A$2:$K$1599,11,0)</f>
        <v>CENTRAL</v>
      </c>
      <c r="BG550" s="4"/>
      <c r="BH550" s="4"/>
    </row>
    <row r="551" spans="1:61" ht="53.25" hidden="1">
      <c r="A551" s="2">
        <v>44498</v>
      </c>
      <c r="D551" s="563" t="s">
        <v>425</v>
      </c>
      <c r="E551" s="476"/>
      <c r="F551" s="6"/>
      <c r="G551" s="742" t="s">
        <v>1364</v>
      </c>
      <c r="H551" s="742" t="s">
        <v>1365</v>
      </c>
      <c r="I551" s="6"/>
      <c r="J551" s="13"/>
      <c r="K551" s="120" t="s">
        <v>513</v>
      </c>
      <c r="L551" s="493"/>
      <c r="Q551" s="77"/>
      <c r="S551" s="5">
        <v>1</v>
      </c>
      <c r="T551" s="5">
        <v>6</v>
      </c>
      <c r="V551" s="19">
        <v>2009805</v>
      </c>
      <c r="W551" s="4">
        <v>201485993</v>
      </c>
      <c r="X551" s="634">
        <v>4555758025</v>
      </c>
      <c r="Y551" s="23">
        <v>3110.4</v>
      </c>
      <c r="AC551" s="6"/>
      <c r="AE551" s="13" t="str">
        <f>IF((Реестр!$AA551+Реестр!$AB551+Реестр!$AD551)=0,"",(Реестр!$AA551+Реестр!$AB551+Реестр!$AD551))</f>
        <v/>
      </c>
      <c r="AG551" s="13" t="e">
        <f>Реестр!$AE551-Реестр!$AF551</f>
        <v>#VALUE!</v>
      </c>
      <c r="AH551" s="534"/>
      <c r="AI551" s="448"/>
      <c r="AJ551" s="10"/>
      <c r="AK551" s="448"/>
      <c r="AL551" s="594">
        <v>1175053</v>
      </c>
      <c r="AM551" s="594">
        <v>1146343</v>
      </c>
      <c r="AN551" s="630">
        <f>((T551/(T552+T551+T549+T550)*AE549))</f>
        <v>68.745762711864401</v>
      </c>
      <c r="AO551" s="535"/>
      <c r="AQ551" s="13"/>
      <c r="AR551" s="752"/>
      <c r="AS551" s="551"/>
      <c r="AT551" s="5"/>
      <c r="AU551" s="4"/>
      <c r="AV551" s="4"/>
      <c r="AW551" s="4"/>
      <c r="AX551" s="4"/>
      <c r="AY551" s="4"/>
      <c r="AZ551" s="4"/>
      <c r="BA551" s="4"/>
      <c r="BB551" s="4"/>
      <c r="BC551" s="4">
        <f>VLOOKUP(K551,'Справочные Данные'!$I$2:$J$262,2,0)</f>
        <v>64427</v>
      </c>
      <c r="BD551" s="4" t="str">
        <f>VLOOKUP(BC551,Z_SD_CUSTOMER!$A$2:$K$1599,10,0)</f>
        <v>77</v>
      </c>
      <c r="BE551" s="4" t="str">
        <f>VLOOKUP(BC551,Z_SD_CUSTOMER!$A$2:$L$1599,11,0)</f>
        <v>CENTRAL</v>
      </c>
      <c r="BF551" s="4" t="str">
        <f>VLOOKUP(BC551,Z_SD_CUSTOMER!$A$2:$K$1599,11,0)</f>
        <v>CENTRAL</v>
      </c>
      <c r="BG551" s="4"/>
      <c r="BH551" s="4"/>
    </row>
    <row r="552" spans="1:61" hidden="1">
      <c r="A552" s="2">
        <v>44498</v>
      </c>
      <c r="D552" s="563" t="s">
        <v>425</v>
      </c>
      <c r="E552" s="476"/>
      <c r="F552" s="6"/>
      <c r="G552" s="6"/>
      <c r="H552" s="6"/>
      <c r="I552" s="6"/>
      <c r="J552" s="13"/>
      <c r="K552" s="120" t="s">
        <v>513</v>
      </c>
      <c r="L552" s="494"/>
      <c r="M552" s="39"/>
      <c r="N552" s="39"/>
      <c r="O552" s="39"/>
      <c r="P552" s="39"/>
      <c r="Q552" s="77"/>
      <c r="R552" s="39"/>
      <c r="S552" s="5">
        <v>1</v>
      </c>
      <c r="T552" s="5">
        <v>45</v>
      </c>
      <c r="V552" s="19">
        <v>2009804</v>
      </c>
      <c r="W552" s="4">
        <v>201485994</v>
      </c>
      <c r="X552" s="634">
        <v>4555754329</v>
      </c>
      <c r="Y552" s="23">
        <v>17673</v>
      </c>
      <c r="AC552" s="6"/>
      <c r="AE552" s="13" t="str">
        <f>IF((Реестр!$AA552+Реестр!$AB552+Реестр!$AD552)=0,"",(Реестр!$AA552+Реестр!$AB552+Реестр!$AD552))</f>
        <v/>
      </c>
      <c r="AG552" s="13" t="e">
        <f>Реестр!$AE552-Реестр!$AF552</f>
        <v>#VALUE!</v>
      </c>
      <c r="AH552" s="534"/>
      <c r="AI552" s="448"/>
      <c r="AJ552" s="10"/>
      <c r="AK552" s="448"/>
      <c r="AL552" s="594">
        <v>1175053</v>
      </c>
      <c r="AM552" s="594">
        <v>1146343</v>
      </c>
      <c r="AN552" s="630">
        <f>((T552/(T551+T552+T549+T550)*AE549))</f>
        <v>515.59322033898309</v>
      </c>
      <c r="AO552" s="535"/>
      <c r="AQ552" s="13"/>
      <c r="AR552" s="752"/>
      <c r="AS552" s="551"/>
      <c r="AT552" s="5"/>
      <c r="AU552" s="4"/>
      <c r="AV552" s="4"/>
      <c r="AW552" s="4"/>
      <c r="AX552" s="4"/>
      <c r="AY552" s="4"/>
      <c r="AZ552" s="4"/>
      <c r="BA552" s="4"/>
      <c r="BB552" s="4"/>
      <c r="BC552" s="4">
        <f>VLOOKUP(K552,'Справочные Данные'!$I$2:$J$262,2,0)</f>
        <v>64427</v>
      </c>
      <c r="BD552" s="4" t="str">
        <f>VLOOKUP(BC552,Z_SD_CUSTOMER!$A$2:$K$1599,10,0)</f>
        <v>77</v>
      </c>
      <c r="BE552" s="4" t="str">
        <f>VLOOKUP(BC552,Z_SD_CUSTOMER!$A$2:$L$1599,11,0)</f>
        <v>CENTRAL</v>
      </c>
      <c r="BF552" s="4" t="str">
        <f>VLOOKUP(BC552,Z_SD_CUSTOMER!$A$2:$K$1599,11,0)</f>
        <v>CENTRAL</v>
      </c>
      <c r="BG552" s="4"/>
      <c r="BH552" s="4"/>
    </row>
    <row r="553" spans="1:61" ht="359.25" hidden="1">
      <c r="A553" s="635">
        <v>44500</v>
      </c>
      <c r="B553" s="472" t="s">
        <v>57</v>
      </c>
      <c r="D553" s="563" t="s">
        <v>257</v>
      </c>
      <c r="E553" s="476"/>
      <c r="F553" s="609" t="s">
        <v>1386</v>
      </c>
      <c r="G553" s="638" t="s">
        <v>1380</v>
      </c>
      <c r="H553" s="609" t="s">
        <v>1385</v>
      </c>
      <c r="I553" s="638">
        <v>331300317985</v>
      </c>
      <c r="J553" s="609" t="s">
        <v>1381</v>
      </c>
      <c r="K553" s="119" t="s">
        <v>631</v>
      </c>
      <c r="L553" s="494"/>
      <c r="M553" s="39"/>
      <c r="N553" s="39"/>
      <c r="O553" s="39" t="s">
        <v>242</v>
      </c>
      <c r="P553" s="87">
        <v>44502</v>
      </c>
      <c r="Q553" s="77"/>
      <c r="R553" s="39"/>
      <c r="S553" s="5">
        <v>14</v>
      </c>
      <c r="T553" s="5">
        <v>4589</v>
      </c>
      <c r="V553" s="19">
        <v>2010317</v>
      </c>
      <c r="W553" s="4">
        <v>201486680</v>
      </c>
      <c r="X553" s="634"/>
      <c r="Y553" s="23">
        <v>1167329.28</v>
      </c>
      <c r="AA553" s="4">
        <v>47458</v>
      </c>
      <c r="AC553" s="6"/>
      <c r="AE553" s="13">
        <f>IF((Реестр!$AA553+Реестр!$AB553+Реестр!$AD553)=0,"",(Реестр!$AA553+Реестр!$AB553+Реестр!$AD553))</f>
        <v>47458</v>
      </c>
      <c r="AF553" s="4">
        <v>39831</v>
      </c>
      <c r="AG553" s="13">
        <f>Реестр!$AE553-Реестр!$AF553</f>
        <v>7627</v>
      </c>
      <c r="AH553" s="534"/>
      <c r="AI553" s="448"/>
      <c r="AJ553" s="10"/>
      <c r="AK553" s="448"/>
      <c r="AL553" s="594">
        <v>1175054</v>
      </c>
      <c r="AM553" s="594">
        <v>1146344</v>
      </c>
      <c r="AN553" s="755">
        <f>((T553/(T553))*AE553)</f>
        <v>47458</v>
      </c>
      <c r="AO553" s="535"/>
      <c r="AQ553" s="13"/>
      <c r="AR553" s="752"/>
      <c r="AS553" s="551"/>
      <c r="AT553" s="5"/>
      <c r="AU553" s="4"/>
      <c r="AV553" s="4"/>
      <c r="AW553" s="4"/>
      <c r="AX553" s="4"/>
      <c r="AY553" s="4"/>
      <c r="AZ553" s="4"/>
      <c r="BA553" s="4"/>
      <c r="BB553" s="4"/>
      <c r="BC553" s="4">
        <f>VLOOKUP(K553,'Справочные Данные'!$I$2:$J$262,2,0)</f>
        <v>80640</v>
      </c>
      <c r="BD553" s="4" t="str">
        <f>VLOOKUP(BC553,Z_SD_CUSTOMER!$A$2:$K$1599,10,0)</f>
        <v>03</v>
      </c>
      <c r="BE553" s="4" t="str">
        <f>VLOOKUP(BC553,Z_SD_CUSTOMER!$A$2:$L$1599,11,0)</f>
        <v>URAL</v>
      </c>
      <c r="BF553" s="4" t="str">
        <f>VLOOKUP(BC553,Z_SD_CUSTOMER!$A$2:$K$1599,11,0)</f>
        <v>URAL</v>
      </c>
      <c r="BG553" s="4"/>
      <c r="BH553" s="4"/>
    </row>
    <row r="554" spans="1:61" s="4" customFormat="1" ht="409.6" hidden="1">
      <c r="A554" s="635">
        <v>44500</v>
      </c>
      <c r="B554" s="472" t="s">
        <v>1379</v>
      </c>
      <c r="C554" s="30"/>
      <c r="D554" s="563" t="s">
        <v>257</v>
      </c>
      <c r="E554" s="476" t="s">
        <v>723</v>
      </c>
      <c r="F554" s="609" t="s">
        <v>1410</v>
      </c>
      <c r="G554" s="638" t="s">
        <v>1382</v>
      </c>
      <c r="H554" s="638" t="s">
        <v>1383</v>
      </c>
      <c r="I554" s="638">
        <v>521406507801</v>
      </c>
      <c r="J554" s="609" t="s">
        <v>1384</v>
      </c>
      <c r="K554" s="121" t="s">
        <v>545</v>
      </c>
      <c r="L554" s="493" t="s">
        <v>1267</v>
      </c>
      <c r="M554" s="72"/>
      <c r="O554" s="4" t="s">
        <v>238</v>
      </c>
      <c r="P554" s="72">
        <v>44501</v>
      </c>
      <c r="Q554" s="146"/>
      <c r="S554" s="5">
        <v>5</v>
      </c>
      <c r="T554" s="5">
        <v>1582</v>
      </c>
      <c r="U554" s="551">
        <v>4.99</v>
      </c>
      <c r="V554" s="19">
        <v>2009685</v>
      </c>
      <c r="W554" s="633">
        <v>201485930</v>
      </c>
      <c r="X554" s="23"/>
      <c r="Y554" s="23">
        <v>615303.84</v>
      </c>
      <c r="AA554" s="4">
        <v>17000</v>
      </c>
      <c r="AC554" s="626">
        <f>(528.56*5)+(3826.69*4.99)</f>
        <v>21737.983100000001</v>
      </c>
      <c r="AE554" s="13">
        <f>IF((Реестр!$AA554+Реестр!$AB554+Реестр!$AD554)=0,"",(Реестр!$AA554+Реестр!$AB554+Реестр!$AD554))</f>
        <v>17000</v>
      </c>
      <c r="AF554" s="4">
        <v>14000</v>
      </c>
      <c r="AG554" s="13">
        <f>Реестр!$AE554-Реестр!$AF554</f>
        <v>3000</v>
      </c>
      <c r="AH554" s="534"/>
      <c r="AI554" s="448"/>
      <c r="AJ554" s="10"/>
      <c r="AK554" s="448"/>
      <c r="AL554" s="594" t="s">
        <v>1439</v>
      </c>
      <c r="AM554" s="594" t="s">
        <v>1452</v>
      </c>
      <c r="AN554" s="630">
        <f>((T554/(T555+T554+T556)*AE554))</f>
        <v>8059.3347317950247</v>
      </c>
      <c r="AO554" s="535"/>
      <c r="AQ554" s="13"/>
      <c r="AR554" s="752"/>
      <c r="AS554" s="551"/>
      <c r="AT554" s="5"/>
      <c r="AX554" s="4">
        <f>IF(IFERROR(AC554+AW554,"")=0,"",IFERROR(AC554+AW554,""))</f>
        <v>21737.983100000001</v>
      </c>
      <c r="AY554" s="630">
        <f>((T554/(T555+T554)*AX554))</f>
        <v>17545.657787857144</v>
      </c>
      <c r="BC554" s="4">
        <f>VLOOKUP(K554,'Справочные Данные'!$I$2:$J$262,2,0)</f>
        <v>70343</v>
      </c>
      <c r="BD554" s="4" t="str">
        <f>VLOOKUP(BC554,Z_SD_CUSTOMER!$A$2:$K$1599,10,0)</f>
        <v>04</v>
      </c>
      <c r="BE554" s="4" t="str">
        <f>VLOOKUP(BC554,Z_SD_CUSTOMER!$A$2:$L$1599,11,0)</f>
        <v>SIBERIAN</v>
      </c>
      <c r="BF554" s="4" t="str">
        <f>VLOOKUP(BC554,Z_SD_CUSTOMER!$A$2:$K$1599,11,0)</f>
        <v>SIBERIAN</v>
      </c>
      <c r="BI554" s="493"/>
    </row>
    <row r="555" spans="1:61" s="4" customFormat="1" hidden="1">
      <c r="A555" s="635">
        <v>44500</v>
      </c>
      <c r="C555" s="30"/>
      <c r="D555" s="563" t="s">
        <v>257</v>
      </c>
      <c r="E555" s="476" t="s">
        <v>723</v>
      </c>
      <c r="F555" s="638"/>
      <c r="G555" s="638"/>
      <c r="H555" s="638" t="s">
        <v>1383</v>
      </c>
      <c r="I555" s="638"/>
      <c r="J555" s="638"/>
      <c r="K555" s="121" t="s">
        <v>545</v>
      </c>
      <c r="L555" s="493" t="s">
        <v>1268</v>
      </c>
      <c r="M555" s="72"/>
      <c r="P555" s="72"/>
      <c r="Q555" s="146"/>
      <c r="S555" s="5">
        <v>1</v>
      </c>
      <c r="T555" s="5">
        <v>378</v>
      </c>
      <c r="U555" s="551">
        <v>0.98</v>
      </c>
      <c r="V555" s="19">
        <v>2009686</v>
      </c>
      <c r="W555" s="634">
        <v>201485855</v>
      </c>
      <c r="X555" s="19"/>
      <c r="Y555" s="23">
        <v>152395.20000000001</v>
      </c>
      <c r="AC555" s="626">
        <f>(528.56*1)+(3826.69*0.98)</f>
        <v>4278.7161999999998</v>
      </c>
      <c r="AE555" s="13" t="str">
        <f>IF((Реестр!$AA555+Реестр!$AB555+Реестр!$AD555)=0,"",(Реестр!$AA555+Реестр!$AB555+Реестр!$AD555))</f>
        <v/>
      </c>
      <c r="AG555" s="13" t="e">
        <f>Реестр!$AE555-Реестр!$AF555</f>
        <v>#VALUE!</v>
      </c>
      <c r="AH555" s="534"/>
      <c r="AI555" s="448"/>
      <c r="AJ555" s="10"/>
      <c r="AK555" s="448"/>
      <c r="AL555" s="594" t="s">
        <v>1439</v>
      </c>
      <c r="AM555" s="594" t="s">
        <v>1452</v>
      </c>
      <c r="AN555" s="630">
        <f>((T555/(T554+T555+T556)*AE554))</f>
        <v>1925.6817500749175</v>
      </c>
      <c r="AO555" s="535"/>
      <c r="AQ555" s="13"/>
      <c r="AR555" s="752"/>
      <c r="AS555" s="551"/>
      <c r="AT555" s="5"/>
      <c r="AX555" s="4">
        <f>IF(IFERROR(AC555+AW555,"")=0,"",IFERROR(AC555+AW555,""))</f>
        <v>4278.7161999999998</v>
      </c>
      <c r="AY555" s="630">
        <f>((T555/(T554+T555)*AX554))</f>
        <v>4192.3253121428579</v>
      </c>
      <c r="BC555" s="4">
        <f>VLOOKUP(K555,'Справочные Данные'!$I$2:$J$262,2,0)</f>
        <v>70343</v>
      </c>
      <c r="BD555" s="4" t="str">
        <f>VLOOKUP(BC555,Z_SD_CUSTOMER!$A$2:$K$1599,10,0)</f>
        <v>04</v>
      </c>
      <c r="BE555" s="4" t="str">
        <f>VLOOKUP(BC555,Z_SD_CUSTOMER!$A$2:$L$1599,11,0)</f>
        <v>SIBERIAN</v>
      </c>
      <c r="BF555" s="4" t="str">
        <f>VLOOKUP(BC555,Z_SD_CUSTOMER!$A$2:$K$1599,11,0)</f>
        <v>SIBERIAN</v>
      </c>
      <c r="BI555" s="493"/>
    </row>
    <row r="556" spans="1:61" s="4" customFormat="1" hidden="1">
      <c r="A556" s="635">
        <v>44500</v>
      </c>
      <c r="B556" s="472"/>
      <c r="C556" s="30"/>
      <c r="D556" s="563" t="s">
        <v>257</v>
      </c>
      <c r="E556" s="476" t="s">
        <v>723</v>
      </c>
      <c r="F556" s="638"/>
      <c r="G556" s="639"/>
      <c r="H556" s="638" t="s">
        <v>1383</v>
      </c>
      <c r="I556" s="638"/>
      <c r="J556" s="746" t="s">
        <v>1411</v>
      </c>
      <c r="K556" s="121" t="s">
        <v>1147</v>
      </c>
      <c r="L556" s="493"/>
      <c r="M556" s="72"/>
      <c r="P556" s="72"/>
      <c r="S556" s="5">
        <v>3</v>
      </c>
      <c r="T556" s="5">
        <v>1377</v>
      </c>
      <c r="U556" s="551">
        <v>2.33</v>
      </c>
      <c r="V556" s="19">
        <v>2009205</v>
      </c>
      <c r="W556" s="473">
        <v>201485453</v>
      </c>
      <c r="X556" s="23"/>
      <c r="Y556" s="23">
        <v>413231.04</v>
      </c>
      <c r="AC556" s="627">
        <f>(594.75*3)+(4307.71*2.33)</f>
        <v>11821.2143</v>
      </c>
      <c r="AE556" s="13" t="str">
        <f>IF((Реестр!$AA556+Реестр!$AB556+Реестр!$AD556)=0,"",(Реестр!$AA556+Реестр!$AB556+Реестр!$AD556))</f>
        <v/>
      </c>
      <c r="AG556" s="13" t="e">
        <f>Реестр!$AE556-Реестр!$AF556</f>
        <v>#VALUE!</v>
      </c>
      <c r="AH556" s="534"/>
      <c r="AI556" s="448"/>
      <c r="AJ556" s="10"/>
      <c r="AK556" s="448"/>
      <c r="AL556" s="594" t="s">
        <v>1440</v>
      </c>
      <c r="AM556" s="594" t="s">
        <v>1451</v>
      </c>
      <c r="AN556" s="630">
        <f>((T556/(T555+T556+T554)*AE554))</f>
        <v>7014.9835181300568</v>
      </c>
      <c r="AO556" s="535"/>
      <c r="AQ556" s="13"/>
      <c r="AR556" s="752"/>
      <c r="AS556" s="551"/>
      <c r="AT556" s="5"/>
      <c r="AX556" s="4">
        <f>IF(IFERROR(AC556+AW556,"")=0,"",IFERROR(AC556+AW556,""))</f>
        <v>11821.2143</v>
      </c>
      <c r="AY556" s="630">
        <f>((T556/(T556)*AX556))</f>
        <v>11821.2143</v>
      </c>
      <c r="BC556" s="4">
        <f>VLOOKUP(K556,'Справочные Данные'!$I$2:$J$262,2,0)</f>
        <v>80784</v>
      </c>
      <c r="BD556" s="4" t="str">
        <f>VLOOKUP(BC556,Z_SD_CUSTOMER!$A$2:$K$1599,10,0)</f>
        <v>28</v>
      </c>
      <c r="BE556" s="4" t="str">
        <f>VLOOKUP(BC556,Z_SD_CUSTOMER!$A$2:$L$1599,11,0)</f>
        <v>FAR EAST</v>
      </c>
      <c r="BF556" s="4" t="str">
        <f>VLOOKUP(BC556,Z_SD_CUSTOMER!$A$2:$K$1599,11,0)</f>
        <v>FAR EAST</v>
      </c>
      <c r="BI556" s="493"/>
    </row>
    <row r="557" spans="1:61" hidden="1">
      <c r="A557" s="635">
        <v>44500</v>
      </c>
      <c r="B557" s="472" t="s">
        <v>122</v>
      </c>
      <c r="D557" s="564" t="s">
        <v>253</v>
      </c>
      <c r="F557" s="4"/>
      <c r="G557" s="49" t="s">
        <v>157</v>
      </c>
      <c r="H557" s="50" t="s">
        <v>158</v>
      </c>
      <c r="K557" s="116" t="s">
        <v>537</v>
      </c>
      <c r="L557" s="493" t="s">
        <v>1249</v>
      </c>
      <c r="M557" s="72">
        <v>44509</v>
      </c>
      <c r="S557" s="152">
        <v>2</v>
      </c>
      <c r="T557" s="5">
        <v>239</v>
      </c>
      <c r="V557" s="19">
        <v>2009579</v>
      </c>
      <c r="W557" s="4">
        <v>201485712</v>
      </c>
      <c r="X557" s="19"/>
      <c r="Y557" s="23">
        <v>85141.92</v>
      </c>
      <c r="AC557" s="4">
        <v>6952</v>
      </c>
      <c r="AE557" s="13" t="str">
        <f>IF((Реестр!$AA557+Реестр!$AB557+Реестр!$AD557)=0,"",(Реестр!$AA557+Реестр!$AB557+Реестр!$AD557))</f>
        <v/>
      </c>
      <c r="AG557" s="13" t="e">
        <f>Реестр!$AE557-Реестр!$AF557</f>
        <v>#VALUE!</v>
      </c>
      <c r="AH557" s="534"/>
      <c r="AI557" s="448"/>
      <c r="AJ557" s="10"/>
      <c r="AK557" s="448"/>
      <c r="AL557" s="594">
        <v>1174898</v>
      </c>
      <c r="AM557" s="594">
        <v>1146318</v>
      </c>
      <c r="AO557" s="535"/>
      <c r="AQ557" s="13"/>
      <c r="AR557" s="752"/>
      <c r="AS557" s="551"/>
      <c r="AT557" s="5"/>
      <c r="AU557" s="4"/>
      <c r="AV557" s="4"/>
      <c r="AW557" s="4"/>
      <c r="AX557" s="4">
        <f>IF(IFERROR(AC557+AW557,"")=0,"",IFERROR(AC557+AW557,""))</f>
        <v>6952</v>
      </c>
      <c r="AY557" s="630">
        <f>((T557/(T557+T558)*AX557))</f>
        <v>4802.1040462427745</v>
      </c>
      <c r="AZ557" s="4">
        <f>IF(IFERROR(AN557+AY557,"")=0,"",IFERROR(AN557+AY557,""))</f>
        <v>4802.1040462427745</v>
      </c>
      <c r="BA557" s="4"/>
      <c r="BB557" s="4"/>
      <c r="BC557" s="4">
        <f>VLOOKUP(K557,'Справочные Данные'!$I$2:$J$262,2,0)</f>
        <v>65105</v>
      </c>
      <c r="BD557" s="4" t="str">
        <f>VLOOKUP(BC557,Z_SD_CUSTOMER!$A$2:$K$1599,10,0)</f>
        <v>44</v>
      </c>
      <c r="BE557" s="4" t="str">
        <f>VLOOKUP(BC557,Z_SD_CUSTOMER!$A$2:$L$1599,11,0)</f>
        <v>VOLGA</v>
      </c>
      <c r="BF557" s="4" t="str">
        <f>VLOOKUP(BC557,Z_SD_CUSTOMER!$A$2:$K$1599,11,0)</f>
        <v>VOLGA</v>
      </c>
      <c r="BG557" s="4"/>
      <c r="BH557" s="4"/>
    </row>
    <row r="558" spans="1:61" hidden="1">
      <c r="A558" s="635">
        <v>44500</v>
      </c>
      <c r="B558" s="472"/>
      <c r="D558" s="564" t="s">
        <v>253</v>
      </c>
      <c r="F558" s="4"/>
      <c r="G558" s="49" t="s">
        <v>157</v>
      </c>
      <c r="H558" s="50" t="s">
        <v>158</v>
      </c>
      <c r="K558" s="116" t="s">
        <v>537</v>
      </c>
      <c r="L558" s="493"/>
      <c r="M558" s="72">
        <v>44509</v>
      </c>
      <c r="S558" s="5">
        <v>1</v>
      </c>
      <c r="T558" s="5">
        <v>107</v>
      </c>
      <c r="V558" s="19">
        <v>2009582</v>
      </c>
      <c r="W558" s="4">
        <v>201485714</v>
      </c>
      <c r="X558" s="19"/>
      <c r="Y558" s="23">
        <v>40108.800000000003</v>
      </c>
      <c r="AE558" s="13" t="str">
        <f>IF((Реестр!$AA558+Реестр!$AB558+Реестр!$AD558)=0,"",(Реестр!$AA558+Реестр!$AB558+Реестр!$AD558))</f>
        <v/>
      </c>
      <c r="AG558" s="13" t="e">
        <f>Реестр!$AE558-Реестр!$AF558</f>
        <v>#VALUE!</v>
      </c>
      <c r="AH558" s="534"/>
      <c r="AI558" s="448"/>
      <c r="AJ558" s="10"/>
      <c r="AK558" s="448"/>
      <c r="AL558" s="594">
        <v>1174898</v>
      </c>
      <c r="AM558" s="594">
        <v>1146318</v>
      </c>
      <c r="AO558" s="535"/>
      <c r="AQ558" s="13"/>
      <c r="AR558" s="752"/>
      <c r="AS558" s="551"/>
      <c r="AT558" s="5"/>
      <c r="AU558" s="4"/>
      <c r="AV558" s="4"/>
      <c r="AW558" s="4"/>
      <c r="AX558" s="4"/>
      <c r="AY558" s="630">
        <f>((T558/(T557+T558)*AX557))</f>
        <v>2149.8959537572255</v>
      </c>
      <c r="AZ558" s="4"/>
      <c r="BA558" s="4"/>
      <c r="BB558" s="4"/>
      <c r="BC558" s="4">
        <f>VLOOKUP(K558,'Справочные Данные'!$I$2:$J$262,2,0)</f>
        <v>65105</v>
      </c>
      <c r="BD558" s="4" t="str">
        <f>VLOOKUP(BC558,Z_SD_CUSTOMER!$A$2:$K$1599,10,0)</f>
        <v>44</v>
      </c>
      <c r="BE558" s="4" t="str">
        <f>VLOOKUP(BC558,Z_SD_CUSTOMER!$A$2:$L$1599,11,0)</f>
        <v>VOLGA</v>
      </c>
      <c r="BF558" s="4" t="str">
        <f>VLOOKUP(BC558,Z_SD_CUSTOMER!$A$2:$K$1599,11,0)</f>
        <v>VOLGA</v>
      </c>
      <c r="BG558" s="4"/>
      <c r="BH558" s="4"/>
    </row>
    <row r="559" spans="1:61" hidden="1">
      <c r="A559" s="635">
        <v>44500</v>
      </c>
      <c r="D559" s="564" t="s">
        <v>253</v>
      </c>
      <c r="F559" s="4"/>
      <c r="G559" s="49" t="s">
        <v>157</v>
      </c>
      <c r="H559" s="50" t="s">
        <v>158</v>
      </c>
      <c r="K559" s="116" t="s">
        <v>1351</v>
      </c>
      <c r="L559" s="493" t="s">
        <v>905</v>
      </c>
      <c r="M559" s="72">
        <v>44509</v>
      </c>
      <c r="S559" s="5">
        <v>2</v>
      </c>
      <c r="T559" s="5">
        <v>659</v>
      </c>
      <c r="V559" s="19">
        <v>2008908</v>
      </c>
      <c r="W559" s="756">
        <v>201486005</v>
      </c>
      <c r="Y559" s="23">
        <v>152403.6</v>
      </c>
      <c r="AC559" s="4">
        <v>7911</v>
      </c>
      <c r="AE559" s="13" t="str">
        <f>IF((Реестр!$AA559+Реестр!$AB559+Реестр!$AD559)=0,"",(Реестр!$AA559+Реестр!$AB559+Реестр!$AD559))</f>
        <v/>
      </c>
      <c r="AG559" s="13" t="e">
        <f>Реестр!$AE559-Реестр!$AF559</f>
        <v>#VALUE!</v>
      </c>
      <c r="AH559" s="534" t="str">
        <f>IFERROR((Реестр!$AE559/Реестр!$AF559)-100%, "")</f>
        <v/>
      </c>
      <c r="AI559" s="448" t="str">
        <f>IF(IFERROR(Реестр!$AN559/Реестр!$T559,"")=0,"",IFERROR(Реестр!$AN559/Реестр!$T559,""))</f>
        <v/>
      </c>
      <c r="AJ559" s="10"/>
      <c r="AK559" s="448" t="str">
        <f>IFERROR(Реестр!$AN559/Реестр!$U559,"")</f>
        <v/>
      </c>
      <c r="AL559" s="594">
        <v>1174898</v>
      </c>
      <c r="AM559" s="594">
        <v>1146318</v>
      </c>
      <c r="AO559" s="535" t="str">
        <f>IF(IFERROR(Реестр!$AN559/Реестр!$Y559,"")=0,"",IFERROR(Реестр!$AN559/Реестр!$Y559,""))</f>
        <v/>
      </c>
      <c r="AQ559" s="13"/>
      <c r="AR559" s="752"/>
      <c r="AS559" s="551" t="str">
        <f>IF(IFERROR(Реестр!$AI559*1000,"")=0,"",IFERROR(Реестр!$AI559*1000,""))</f>
        <v/>
      </c>
      <c r="AT559" s="5" t="str">
        <f>IF(IFERROR(Реестр!$AS559/80,"")=0,"",IFERROR(Реестр!$AS559/80,""))</f>
        <v/>
      </c>
      <c r="AU559" s="4">
        <f>IF(IFERROR(Y559*0.07,"")=0,"",IFERROR(Y559*0.07,""))</f>
        <v>10668.252000000002</v>
      </c>
      <c r="AV559" s="4">
        <f>IF(IFERROR((AN559-AU559),"")=0,"",IFERROR((AN559-AU559),""))</f>
        <v>-10668.252000000002</v>
      </c>
      <c r="AW559" s="4"/>
      <c r="AX559" s="4">
        <f>IF(IFERROR(AC559+AW559,"")=0,"",IFERROR(AC559+AW559,""))</f>
        <v>7911</v>
      </c>
      <c r="AY559" s="630">
        <f>((T559/(T559+T560)*AX559))</f>
        <v>5685.2224645583419</v>
      </c>
      <c r="AZ559" s="4">
        <f>IF(IFERROR(AN559+AY559,"")=0,"",IFERROR(AN559+AY559,""))</f>
        <v>5685.2224645583419</v>
      </c>
      <c r="BA559" s="4"/>
      <c r="BB559" s="4"/>
      <c r="BC559" s="4">
        <f>VLOOKUP(K559,'Справочные Данные'!$I$2:$J$262,2,0)</f>
        <v>80802</v>
      </c>
      <c r="BD559" s="4" t="str">
        <f>VLOOKUP(BC559,Z_SD_CUSTOMER!$A$2:$K$1599,10,0)</f>
        <v>76</v>
      </c>
      <c r="BE559" s="4" t="str">
        <f>VLOOKUP(BC559,Z_SD_CUSTOMER!$A$2:$L$1599,11,0)</f>
        <v>VOLGA</v>
      </c>
      <c r="BF559" s="4" t="str">
        <f>VLOOKUP(BC559,Z_SD_CUSTOMER!$A$2:$K$1599,11,0)</f>
        <v>VOLGA</v>
      </c>
      <c r="BG559" s="4"/>
      <c r="BH559" s="4"/>
    </row>
    <row r="560" spans="1:61" hidden="1">
      <c r="A560" s="635">
        <v>44500</v>
      </c>
      <c r="D560" s="564" t="s">
        <v>253</v>
      </c>
      <c r="F560" s="4"/>
      <c r="G560" s="49" t="s">
        <v>157</v>
      </c>
      <c r="H560" s="50" t="s">
        <v>158</v>
      </c>
      <c r="K560" s="116" t="s">
        <v>1351</v>
      </c>
      <c r="L560" s="493"/>
      <c r="M560" s="72">
        <v>44509</v>
      </c>
      <c r="Q560" s="77"/>
      <c r="S560" s="5">
        <v>1</v>
      </c>
      <c r="T560" s="5">
        <v>258</v>
      </c>
      <c r="V560" s="19">
        <v>2008913</v>
      </c>
      <c r="W560" s="756">
        <v>201486010</v>
      </c>
      <c r="Y560" s="23">
        <v>56554.8</v>
      </c>
      <c r="AE560" s="13" t="str">
        <f>IF((Реестр!$AA560+Реестр!$AB560+Реестр!$AD560)=0,"",(Реестр!$AA560+Реестр!$AB560+Реестр!$AD560))</f>
        <v/>
      </c>
      <c r="AG560" s="13" t="e">
        <f>Реестр!$AE560-Реестр!$AF560</f>
        <v>#VALUE!</v>
      </c>
      <c r="AH560" s="534"/>
      <c r="AI560" s="448"/>
      <c r="AJ560" s="10"/>
      <c r="AK560" s="448"/>
      <c r="AL560" s="594">
        <v>1174898</v>
      </c>
      <c r="AM560" s="594">
        <v>1146318</v>
      </c>
      <c r="AO560" s="535"/>
      <c r="AQ560" s="13"/>
      <c r="AR560" s="752"/>
      <c r="AS560" s="551"/>
      <c r="AT560" s="5"/>
      <c r="AU560" s="4"/>
      <c r="AV560" s="4"/>
      <c r="AW560" s="4"/>
      <c r="AX560" s="4" t="str">
        <f t="shared" ref="AX560:AX574" si="51">IF(IFERROR(AC560+AW560,"")=0,"",IFERROR(AC560+AW560,""))</f>
        <v/>
      </c>
      <c r="AY560" s="630">
        <f>((T560/(T559+T560)*AX559))</f>
        <v>2225.7775354416576</v>
      </c>
      <c r="AZ560" s="4">
        <f>IF(IFERROR(AN560+AY560,"")=0,"",IFERROR(AN560+AY560,""))</f>
        <v>2225.7775354416576</v>
      </c>
      <c r="BA560" s="4"/>
      <c r="BB560" s="4"/>
      <c r="BC560" s="4">
        <f>VLOOKUP(K560,'Справочные Данные'!$I$2:$J$262,2,0)</f>
        <v>80802</v>
      </c>
      <c r="BD560" s="4" t="str">
        <f>VLOOKUP(BC560,Z_SD_CUSTOMER!$A$2:$K$1599,10,0)</f>
        <v>76</v>
      </c>
      <c r="BE560" s="4" t="str">
        <f>VLOOKUP(BC560,Z_SD_CUSTOMER!$A$2:$L$1599,11,0)</f>
        <v>VOLGA</v>
      </c>
      <c r="BF560" s="4" t="str">
        <f>VLOOKUP(BC560,Z_SD_CUSTOMER!$A$2:$K$1599,11,0)</f>
        <v>VOLGA</v>
      </c>
      <c r="BG560" s="4"/>
      <c r="BH560" s="4"/>
    </row>
    <row r="561" spans="1:60" hidden="1">
      <c r="A561" s="635">
        <v>44500</v>
      </c>
      <c r="D561" s="564" t="s">
        <v>253</v>
      </c>
      <c r="F561" s="4"/>
      <c r="G561" s="49" t="s">
        <v>157</v>
      </c>
      <c r="H561" s="50" t="s">
        <v>158</v>
      </c>
      <c r="K561" s="116" t="s">
        <v>658</v>
      </c>
      <c r="L561" s="493" t="s">
        <v>905</v>
      </c>
      <c r="M561" s="72">
        <v>44509</v>
      </c>
      <c r="Q561" s="77"/>
      <c r="S561" s="5">
        <v>2</v>
      </c>
      <c r="T561" s="5">
        <v>518</v>
      </c>
      <c r="V561" s="19">
        <v>2009790</v>
      </c>
      <c r="W561" s="4">
        <v>201485922</v>
      </c>
      <c r="Y561" s="23">
        <v>157653.6</v>
      </c>
      <c r="AC561" s="4">
        <v>6035</v>
      </c>
      <c r="AE561" s="13" t="str">
        <f>IF((Реестр!$AA561+Реестр!$AB561+Реестр!$AD561)=0,"",(Реестр!$AA561+Реестр!$AB561+Реестр!$AD561))</f>
        <v/>
      </c>
      <c r="AG561" s="13" t="e">
        <f>Реестр!$AE561-Реестр!$AF561</f>
        <v>#VALUE!</v>
      </c>
      <c r="AH561" s="534"/>
      <c r="AI561" s="448"/>
      <c r="AJ561" s="10"/>
      <c r="AK561" s="448"/>
      <c r="AL561" s="594">
        <v>1174898</v>
      </c>
      <c r="AM561" s="594">
        <v>1146318</v>
      </c>
      <c r="AO561" s="535"/>
      <c r="AQ561" s="13"/>
      <c r="AR561" s="752"/>
      <c r="AS561" s="551"/>
      <c r="AT561" s="5"/>
      <c r="AU561" s="4"/>
      <c r="AV561" s="4"/>
      <c r="AW561" s="4"/>
      <c r="AX561" s="4">
        <f t="shared" si="51"/>
        <v>6035</v>
      </c>
      <c r="AY561" s="4"/>
      <c r="AZ561" s="4"/>
      <c r="BA561" s="4"/>
      <c r="BB561" s="4"/>
      <c r="BC561" s="4">
        <f>VLOOKUP(K561,'Справочные Данные'!$I$2:$J$262,2,0)</f>
        <v>80361</v>
      </c>
      <c r="BD561" s="4" t="str">
        <f>VLOOKUP(BC561,Z_SD_CUSTOMER!$A$2:$K$1599,10,0)</f>
        <v>76</v>
      </c>
      <c r="BE561" s="4" t="str">
        <f>VLOOKUP(BC561,Z_SD_CUSTOMER!$A$2:$L$1599,11,0)</f>
        <v>VOLGA</v>
      </c>
      <c r="BF561" s="4" t="str">
        <f>VLOOKUP(BC561,Z_SD_CUSTOMER!$A$2:$K$1599,11,0)</f>
        <v>VOLGA</v>
      </c>
      <c r="BG561" s="4"/>
      <c r="BH561" s="4"/>
    </row>
    <row r="562" spans="1:60" hidden="1">
      <c r="A562" s="635">
        <v>44500</v>
      </c>
      <c r="D562" s="564" t="s">
        <v>253</v>
      </c>
      <c r="F562" s="4"/>
      <c r="G562" s="49" t="s">
        <v>157</v>
      </c>
      <c r="H562" s="50" t="s">
        <v>158</v>
      </c>
      <c r="K562" s="116" t="s">
        <v>596</v>
      </c>
      <c r="L562" s="493" t="s">
        <v>1249</v>
      </c>
      <c r="M562" s="72">
        <v>44509</v>
      </c>
      <c r="Q562" s="77"/>
      <c r="S562" s="5">
        <v>3</v>
      </c>
      <c r="T562" s="5">
        <v>936</v>
      </c>
      <c r="V562" s="19">
        <v>2009855</v>
      </c>
      <c r="W562" s="4">
        <v>201486121</v>
      </c>
      <c r="Y562" s="23">
        <v>250373.52</v>
      </c>
      <c r="AC562" s="4">
        <v>14897</v>
      </c>
      <c r="AE562" s="13" t="str">
        <f>IF((Реестр!$AA562+Реестр!$AB562+Реестр!$AD562)=0,"",(Реестр!$AA562+Реестр!$AB562+Реестр!$AD562))</f>
        <v/>
      </c>
      <c r="AG562" s="13" t="e">
        <f>Реестр!$AE562-Реестр!$AF562</f>
        <v>#VALUE!</v>
      </c>
      <c r="AH562" s="534"/>
      <c r="AI562" s="448"/>
      <c r="AJ562" s="10"/>
      <c r="AK562" s="448"/>
      <c r="AL562" s="594">
        <v>1174898</v>
      </c>
      <c r="AM562" s="594">
        <v>1146318</v>
      </c>
      <c r="AO562" s="535"/>
      <c r="AQ562" s="13"/>
      <c r="AR562" s="752"/>
      <c r="AS562" s="551"/>
      <c r="AT562" s="5"/>
      <c r="AU562" s="4"/>
      <c r="AV562" s="4"/>
      <c r="AW562" s="4"/>
      <c r="AX562" s="4">
        <f t="shared" si="51"/>
        <v>14897</v>
      </c>
      <c r="AY562" s="630" t="e">
        <f>((T562/(T562+#REF!)*AX562))</f>
        <v>#REF!</v>
      </c>
      <c r="AZ562" s="4"/>
      <c r="BA562" s="4"/>
      <c r="BB562" s="4"/>
      <c r="BC562" s="4">
        <f>VLOOKUP(K562,'Справочные Данные'!$I$2:$J$262,2,0)</f>
        <v>65318</v>
      </c>
      <c r="BD562" s="4" t="str">
        <f>VLOOKUP(BC562,Z_SD_CUSTOMER!$A$2:$K$1599,10,0)</f>
        <v>44</v>
      </c>
      <c r="BE562" s="4" t="str">
        <f>VLOOKUP(BC562,Z_SD_CUSTOMER!$A$2:$L$1599,11,0)</f>
        <v>VOLGA</v>
      </c>
      <c r="BF562" s="4" t="str">
        <f>VLOOKUP(BC562,Z_SD_CUSTOMER!$A$2:$K$1599,11,0)</f>
        <v>VOLGA</v>
      </c>
      <c r="BG562" s="4"/>
      <c r="BH562" s="4"/>
    </row>
    <row r="563" spans="1:60" hidden="1">
      <c r="A563" s="635">
        <v>44500</v>
      </c>
      <c r="D563" s="564" t="s">
        <v>253</v>
      </c>
      <c r="F563" s="4"/>
      <c r="G563" s="49" t="s">
        <v>157</v>
      </c>
      <c r="H563" s="50" t="s">
        <v>158</v>
      </c>
      <c r="K563" s="116" t="s">
        <v>565</v>
      </c>
      <c r="L563" s="493"/>
      <c r="M563" s="72">
        <v>44512</v>
      </c>
      <c r="Q563" s="77"/>
      <c r="S563" s="5">
        <v>1</v>
      </c>
      <c r="T563" s="5">
        <v>324</v>
      </c>
      <c r="V563" s="19">
        <v>2009939</v>
      </c>
      <c r="W563" s="4">
        <v>201486798</v>
      </c>
      <c r="Y563" s="23">
        <v>94595.64</v>
      </c>
      <c r="AC563" s="4">
        <v>6031</v>
      </c>
      <c r="AE563" s="13" t="str">
        <f>IF((Реестр!$AA563+Реестр!$AB563+Реестр!$AD563)=0,"",(Реестр!$AA563+Реестр!$AB563+Реестр!$AD563))</f>
        <v/>
      </c>
      <c r="AG563" s="13" t="e">
        <f>Реестр!$AE563-Реестр!$AF563</f>
        <v>#VALUE!</v>
      </c>
      <c r="AH563" s="534"/>
      <c r="AI563" s="448"/>
      <c r="AJ563" s="10"/>
      <c r="AK563" s="448"/>
      <c r="AL563" s="594">
        <v>1174898</v>
      </c>
      <c r="AM563" s="594">
        <v>1146318</v>
      </c>
      <c r="AO563" s="535"/>
      <c r="AQ563" s="13"/>
      <c r="AR563" s="752"/>
      <c r="AS563" s="551"/>
      <c r="AT563" s="5"/>
      <c r="AU563" s="4"/>
      <c r="AV563" s="4"/>
      <c r="AW563" s="4"/>
      <c r="AX563" s="4">
        <f t="shared" si="51"/>
        <v>6031</v>
      </c>
      <c r="AY563" s="4"/>
      <c r="AZ563" s="4"/>
      <c r="BA563" s="4"/>
      <c r="BB563" s="4"/>
      <c r="BC563" s="4">
        <f>VLOOKUP(K563,'Справочные Данные'!$I$2:$J$262,2,0)</f>
        <v>70986</v>
      </c>
      <c r="BD563" s="4" t="str">
        <f>VLOOKUP(BC563,Z_SD_CUSTOMER!$A$2:$K$1599,10,0)</f>
        <v>70</v>
      </c>
      <c r="BE563" s="4" t="str">
        <f>VLOOKUP(BC563,Z_SD_CUSTOMER!$A$2:$L$1599,11,0)</f>
        <v>SIBERIAN</v>
      </c>
      <c r="BF563" s="4" t="str">
        <f>VLOOKUP(BC563,Z_SD_CUSTOMER!$A$2:$K$1599,11,0)</f>
        <v>SIBERIAN</v>
      </c>
      <c r="BG563" s="4"/>
      <c r="BH563" s="4"/>
    </row>
    <row r="564" spans="1:60" hidden="1">
      <c r="A564" s="635">
        <v>44500</v>
      </c>
      <c r="D564" s="564" t="s">
        <v>253</v>
      </c>
      <c r="F564" s="4"/>
      <c r="G564" s="49" t="s">
        <v>157</v>
      </c>
      <c r="H564" s="50" t="s">
        <v>158</v>
      </c>
      <c r="K564" s="116" t="s">
        <v>578</v>
      </c>
      <c r="L564" s="493" t="s">
        <v>1350</v>
      </c>
      <c r="M564" s="72">
        <v>44512</v>
      </c>
      <c r="Q564" s="77"/>
      <c r="S564" s="5">
        <v>1</v>
      </c>
      <c r="T564" s="5">
        <v>386</v>
      </c>
      <c r="V564" s="19">
        <v>2010271</v>
      </c>
      <c r="W564" s="4">
        <v>201486396</v>
      </c>
      <c r="Y564" s="23">
        <v>117849.60000000001</v>
      </c>
      <c r="AC564" s="4">
        <v>10230</v>
      </c>
      <c r="AE564" s="13" t="str">
        <f>IF((Реестр!$AA564+Реестр!$AB564+Реестр!$AD564)=0,"",(Реестр!$AA564+Реестр!$AB564+Реестр!$AD564))</f>
        <v/>
      </c>
      <c r="AG564" s="13"/>
      <c r="AH564" s="534"/>
      <c r="AI564" s="448"/>
      <c r="AJ564" s="10"/>
      <c r="AK564" s="448"/>
      <c r="AL564" s="594">
        <v>1174898</v>
      </c>
      <c r="AM564" s="594">
        <v>1146318</v>
      </c>
      <c r="AO564" s="535"/>
      <c r="AQ564" s="13"/>
      <c r="AR564" s="752"/>
      <c r="AS564" s="551"/>
      <c r="AT564" s="5"/>
      <c r="AU564" s="4"/>
      <c r="AV564" s="4"/>
      <c r="AW564" s="4"/>
      <c r="AX564" s="4">
        <f t="shared" si="51"/>
        <v>10230</v>
      </c>
      <c r="AY564" s="630">
        <f>((T564/(T564+T565)*AX564))</f>
        <v>6750.0512820512822</v>
      </c>
      <c r="AZ564" s="4"/>
      <c r="BA564" s="4"/>
      <c r="BB564" s="4"/>
      <c r="BC564" s="4">
        <f>VLOOKUP(K564,'Справочные Данные'!$I$2:$J$262,2,0)</f>
        <v>64193</v>
      </c>
      <c r="BD564" s="4" t="str">
        <f>VLOOKUP(BC564,Z_SD_CUSTOMER!$A$2:$K$1599,10,0)</f>
        <v>72</v>
      </c>
      <c r="BE564" s="4" t="str">
        <f>VLOOKUP(BC564,Z_SD_CUSTOMER!$A$2:$L$1599,11,0)</f>
        <v>URAL</v>
      </c>
      <c r="BF564" s="4" t="str">
        <f>VLOOKUP(BC564,Z_SD_CUSTOMER!$A$2:$K$1599,11,0)</f>
        <v>URAL</v>
      </c>
      <c r="BG564" s="4"/>
      <c r="BH564" s="4"/>
    </row>
    <row r="565" spans="1:60" hidden="1">
      <c r="A565" s="635">
        <v>44500</v>
      </c>
      <c r="D565" s="564" t="s">
        <v>253</v>
      </c>
      <c r="F565" s="4"/>
      <c r="G565" s="49" t="s">
        <v>157</v>
      </c>
      <c r="H565" s="50" t="s">
        <v>158</v>
      </c>
      <c r="K565" s="116" t="s">
        <v>578</v>
      </c>
      <c r="L565" s="493" t="s">
        <v>1350</v>
      </c>
      <c r="M565" s="72"/>
      <c r="Q565" s="77"/>
      <c r="S565" s="5">
        <v>1</v>
      </c>
      <c r="T565" s="5">
        <v>199</v>
      </c>
      <c r="V565" s="19">
        <v>2010274</v>
      </c>
      <c r="W565" s="4">
        <v>201486399</v>
      </c>
      <c r="Y565" s="23">
        <v>89146.559999999998</v>
      </c>
      <c r="AE565" s="13" t="str">
        <f>IF((Реестр!$AA565+Реестр!$AB565+Реестр!$AD565)=0,"",(Реестр!$AA565+Реестр!$AB565+Реестр!$AD565))</f>
        <v/>
      </c>
      <c r="AG565" s="13"/>
      <c r="AH565" s="534"/>
      <c r="AI565" s="448"/>
      <c r="AJ565" s="10"/>
      <c r="AK565" s="448"/>
      <c r="AL565" s="594">
        <v>1174898</v>
      </c>
      <c r="AM565" s="594">
        <v>1146318</v>
      </c>
      <c r="AO565" s="535"/>
      <c r="AQ565" s="13"/>
      <c r="AR565" s="752"/>
      <c r="AS565" s="551"/>
      <c r="AT565" s="5"/>
      <c r="AU565" s="4"/>
      <c r="AV565" s="4"/>
      <c r="AW565" s="4"/>
      <c r="AX565" s="4" t="str">
        <f t="shared" si="51"/>
        <v/>
      </c>
      <c r="AY565" s="630">
        <f>((T565/(T564+T565)*AX564))</f>
        <v>3479.9487179487182</v>
      </c>
      <c r="AZ565" s="4"/>
      <c r="BA565" s="4"/>
      <c r="BB565" s="4"/>
      <c r="BC565" s="4">
        <f>VLOOKUP(K565,'Справочные Данные'!$I$2:$J$262,2,0)</f>
        <v>64193</v>
      </c>
      <c r="BD565" s="4" t="str">
        <f>VLOOKUP(BC565,Z_SD_CUSTOMER!$A$2:$K$1599,10,0)</f>
        <v>72</v>
      </c>
      <c r="BE565" s="4" t="str">
        <f>VLOOKUP(BC565,Z_SD_CUSTOMER!$A$2:$L$1599,11,0)</f>
        <v>URAL</v>
      </c>
      <c r="BF565" s="4" t="str">
        <f>VLOOKUP(BC565,Z_SD_CUSTOMER!$A$2:$K$1599,11,0)</f>
        <v>URAL</v>
      </c>
      <c r="BG565" s="4"/>
      <c r="BH565" s="4"/>
    </row>
    <row r="566" spans="1:60" hidden="1">
      <c r="A566" s="635">
        <v>44500</v>
      </c>
      <c r="D566" s="564" t="s">
        <v>253</v>
      </c>
      <c r="F566" s="4"/>
      <c r="G566" s="49" t="s">
        <v>157</v>
      </c>
      <c r="H566" s="50" t="s">
        <v>158</v>
      </c>
      <c r="K566" s="116" t="s">
        <v>556</v>
      </c>
      <c r="L566" s="493" t="s">
        <v>760</v>
      </c>
      <c r="M566" s="72">
        <v>44508</v>
      </c>
      <c r="Q566" s="77"/>
      <c r="S566" s="5">
        <v>1</v>
      </c>
      <c r="T566" s="5">
        <v>428</v>
      </c>
      <c r="V566" s="19">
        <v>2010279</v>
      </c>
      <c r="W566" s="4">
        <v>201486402</v>
      </c>
      <c r="Y566" s="23">
        <v>72417.119999999995</v>
      </c>
      <c r="AC566" s="4">
        <v>9263</v>
      </c>
      <c r="AE566" s="13" t="str">
        <f>IF((Реестр!$AA566+Реестр!$AB566+Реестр!$AD566)=0,"",(Реестр!$AA566+Реестр!$AB566+Реестр!$AD566))</f>
        <v/>
      </c>
      <c r="AG566" s="13"/>
      <c r="AH566" s="534"/>
      <c r="AI566" s="448"/>
      <c r="AJ566" s="10"/>
      <c r="AK566" s="448"/>
      <c r="AL566" s="594">
        <v>1174898</v>
      </c>
      <c r="AM566" s="594">
        <v>1146318</v>
      </c>
      <c r="AO566" s="535"/>
      <c r="AQ566" s="13"/>
      <c r="AR566" s="752"/>
      <c r="AS566" s="551"/>
      <c r="AT566" s="5"/>
      <c r="AU566" s="4"/>
      <c r="AV566" s="4"/>
      <c r="AW566" s="4"/>
      <c r="AX566" s="4">
        <f t="shared" si="51"/>
        <v>9263</v>
      </c>
      <c r="AY566" s="630">
        <f>((T566/(T566+T567)*AX566))</f>
        <v>3871.64453125</v>
      </c>
      <c r="AZ566" s="4"/>
      <c r="BA566" s="4"/>
      <c r="BB566" s="4"/>
      <c r="BC566" s="4">
        <f>VLOOKUP(K566,'Справочные Данные'!$I$2:$J$262,2,0)</f>
        <v>61824</v>
      </c>
      <c r="BD566" s="4" t="str">
        <f>VLOOKUP(BC566,Z_SD_CUSTOMER!$A$2:$K$1599,10,0)</f>
        <v>33</v>
      </c>
      <c r="BE566" s="4" t="str">
        <f>VLOOKUP(BC566,Z_SD_CUSTOMER!$A$2:$L$1599,11,0)</f>
        <v>VOLGA</v>
      </c>
      <c r="BF566" s="4" t="str">
        <f>VLOOKUP(BC566,Z_SD_CUSTOMER!$A$2:$K$1599,11,0)</f>
        <v>VOLGA</v>
      </c>
      <c r="BG566" s="4"/>
      <c r="BH566" s="4"/>
    </row>
    <row r="567" spans="1:60" s="77" customFormat="1" hidden="1">
      <c r="A567" s="635">
        <v>44500</v>
      </c>
      <c r="B567" s="472"/>
      <c r="C567" s="30"/>
      <c r="D567" s="564" t="s">
        <v>253</v>
      </c>
      <c r="E567" s="476"/>
      <c r="F567" s="6"/>
      <c r="G567" s="49" t="s">
        <v>157</v>
      </c>
      <c r="H567" s="50" t="s">
        <v>158</v>
      </c>
      <c r="I567" s="6"/>
      <c r="J567" s="13"/>
      <c r="K567" s="116" t="s">
        <v>556</v>
      </c>
      <c r="L567" s="99"/>
      <c r="M567" s="88"/>
      <c r="N567" s="82"/>
      <c r="O567" s="82"/>
      <c r="P567" s="88"/>
      <c r="R567" s="82"/>
      <c r="S567" s="5">
        <v>2</v>
      </c>
      <c r="T567" s="5">
        <v>596</v>
      </c>
      <c r="U567" s="551"/>
      <c r="V567" s="19">
        <v>2010288</v>
      </c>
      <c r="W567" s="473">
        <v>201486406</v>
      </c>
      <c r="X567" s="23"/>
      <c r="Y567" s="23">
        <v>87442.8</v>
      </c>
      <c r="Z567" s="4"/>
      <c r="AA567" s="4"/>
      <c r="AB567" s="4"/>
      <c r="AC567" s="6"/>
      <c r="AD567" s="4"/>
      <c r="AE567" s="13" t="str">
        <f>IF((Реестр!$AA567+Реестр!$AB567+Реестр!$AD567)=0,"",(Реестр!$AA567+Реестр!$AB567+Реестр!$AD567))</f>
        <v/>
      </c>
      <c r="AF567" s="4"/>
      <c r="AG567" s="13"/>
      <c r="AH567" s="534"/>
      <c r="AI567" s="448"/>
      <c r="AJ567" s="10"/>
      <c r="AK567" s="448"/>
      <c r="AL567" s="594">
        <v>1174898</v>
      </c>
      <c r="AM567" s="594">
        <v>1146318</v>
      </c>
      <c r="AN567" s="4"/>
      <c r="AO567" s="535"/>
      <c r="AP567" s="4"/>
      <c r="AQ567" s="13"/>
      <c r="AR567" s="752"/>
      <c r="AS567" s="551"/>
      <c r="AT567" s="5"/>
      <c r="AU567" s="4"/>
      <c r="AV567" s="4"/>
      <c r="AW567" s="4"/>
      <c r="AX567" s="4" t="str">
        <f t="shared" si="51"/>
        <v/>
      </c>
      <c r="AY567" s="630">
        <f>((T567/(T566+T567)*AX566))</f>
        <v>5391.35546875</v>
      </c>
      <c r="AZ567" s="4"/>
      <c r="BA567" s="4"/>
      <c r="BB567" s="4"/>
      <c r="BC567" s="4">
        <f>VLOOKUP(K567,'Справочные Данные'!$I$2:$J$262,2,0)</f>
        <v>61824</v>
      </c>
      <c r="BD567" s="4" t="str">
        <f>VLOOKUP(BC567,Z_SD_CUSTOMER!$A$2:$K$1599,10,0)</f>
        <v>33</v>
      </c>
      <c r="BE567" s="4" t="str">
        <f>VLOOKUP(BC567,Z_SD_CUSTOMER!$A$2:$L$1599,11,0)</f>
        <v>VOLGA</v>
      </c>
      <c r="BF567" s="4" t="str">
        <f>VLOOKUP(BC567,Z_SD_CUSTOMER!$A$2:$K$1599,11,0)</f>
        <v>VOLGA</v>
      </c>
      <c r="BG567" s="4"/>
      <c r="BH567" s="4"/>
    </row>
    <row r="568" spans="1:60" hidden="1">
      <c r="A568" s="640">
        <v>44500</v>
      </c>
      <c r="D568" s="564" t="s">
        <v>253</v>
      </c>
      <c r="F568" s="4"/>
      <c r="G568" s="49" t="s">
        <v>157</v>
      </c>
      <c r="H568" s="50" t="s">
        <v>158</v>
      </c>
      <c r="K568" s="116" t="s">
        <v>595</v>
      </c>
      <c r="L568" s="493" t="s">
        <v>1249</v>
      </c>
      <c r="M568" s="72">
        <v>44509</v>
      </c>
      <c r="Q568" s="77"/>
      <c r="S568" s="152">
        <v>7</v>
      </c>
      <c r="T568" s="5">
        <v>1137</v>
      </c>
      <c r="V568" s="19">
        <v>2009860</v>
      </c>
      <c r="W568" s="4">
        <v>201486125</v>
      </c>
      <c r="Y568" s="23">
        <v>181067.04</v>
      </c>
      <c r="AC568" s="4">
        <v>17696</v>
      </c>
      <c r="AE568" s="13" t="str">
        <f>IF((Реестр!$AA568+Реестр!$AB568+Реестр!$AD568)=0,"",(Реестр!$AA568+Реестр!$AB568+Реестр!$AD568))</f>
        <v/>
      </c>
      <c r="AG568" s="13" t="e">
        <f>Реестр!$AE568-Реестр!$AF568</f>
        <v>#VALUE!</v>
      </c>
      <c r="AH568" s="534"/>
      <c r="AI568" s="448"/>
      <c r="AJ568" s="10"/>
      <c r="AK568" s="448"/>
      <c r="AL568" s="594">
        <v>1174899</v>
      </c>
      <c r="AM568" s="594">
        <v>1146319</v>
      </c>
      <c r="AO568" s="535"/>
      <c r="AQ568" s="13"/>
      <c r="AR568" s="752"/>
      <c r="AS568" s="551"/>
      <c r="AT568" s="5"/>
      <c r="AU568" s="4"/>
      <c r="AV568" s="4"/>
      <c r="AW568" s="4"/>
      <c r="AX568" s="4">
        <f>IF(IFERROR(AC568+AW568,"")=0,"",IFERROR(AC568+AW568,""))</f>
        <v>17696</v>
      </c>
      <c r="AY568" s="630" t="e">
        <f>((T568/(T567+T568)*AX567))</f>
        <v>#VALUE!</v>
      </c>
      <c r="AZ568" s="4"/>
      <c r="BA568" s="4"/>
      <c r="BB568" s="4"/>
      <c r="BC568" s="4">
        <f>VLOOKUP(K568,'Справочные Данные'!$I$2:$J$262,2,0)</f>
        <v>65317</v>
      </c>
      <c r="BD568" s="4" t="str">
        <f>VLOOKUP(BC568,Z_SD_CUSTOMER!$A$2:$K$1599,10,0)</f>
        <v>44</v>
      </c>
      <c r="BE568" s="4" t="str">
        <f>VLOOKUP(BC568,Z_SD_CUSTOMER!$A$2:$L$1599,11,0)</f>
        <v>VOLGA</v>
      </c>
      <c r="BF568" s="4" t="str">
        <f>VLOOKUP(BC568,Z_SD_CUSTOMER!$A$2:$K$1599,11,0)</f>
        <v>VOLGA</v>
      </c>
      <c r="BG568" s="4"/>
      <c r="BH568" s="4"/>
    </row>
    <row r="569" spans="1:60" hidden="1">
      <c r="A569" s="2">
        <v>44501</v>
      </c>
      <c r="B569" s="472" t="s">
        <v>59</v>
      </c>
      <c r="D569" s="564" t="s">
        <v>253</v>
      </c>
      <c r="F569" s="4"/>
      <c r="G569" s="50" t="s">
        <v>107</v>
      </c>
      <c r="H569" s="50" t="s">
        <v>110</v>
      </c>
      <c r="K569" s="116" t="s">
        <v>495</v>
      </c>
      <c r="L569" s="493" t="s">
        <v>931</v>
      </c>
      <c r="M569" s="72">
        <v>44479</v>
      </c>
      <c r="N569" s="4" t="s">
        <v>1103</v>
      </c>
      <c r="P569" s="72"/>
      <c r="Q569" s="637"/>
      <c r="S569" s="5">
        <v>2</v>
      </c>
      <c r="T569" s="5">
        <v>651</v>
      </c>
      <c r="U569" s="19"/>
      <c r="V569" s="19">
        <v>2010451</v>
      </c>
      <c r="W569" s="4">
        <v>201486504</v>
      </c>
      <c r="X569" s="19">
        <v>6433275594</v>
      </c>
      <c r="Y569" s="23">
        <v>151173.12</v>
      </c>
      <c r="AC569" s="4">
        <v>10957</v>
      </c>
      <c r="AE569" s="13" t="str">
        <f>IF((Реестр!$AA569+Реестр!$AB569+Реестр!$AD569)=0,"",(Реестр!$AA569+Реестр!$AB569+Реестр!$AD569))</f>
        <v/>
      </c>
      <c r="AG569" s="13"/>
      <c r="AH569" s="534"/>
      <c r="AI569" s="448"/>
      <c r="AJ569" s="10"/>
      <c r="AK569" s="448"/>
      <c r="AL569" s="625">
        <v>1177606</v>
      </c>
      <c r="AM569" s="625"/>
      <c r="AO569" s="535"/>
      <c r="AQ569" s="13"/>
      <c r="AR569" s="752"/>
      <c r="AS569" s="551"/>
      <c r="AT569" s="5"/>
      <c r="AU569" s="4"/>
      <c r="AV569" s="4"/>
      <c r="AW569" s="4"/>
      <c r="AX569" s="4">
        <f t="shared" si="51"/>
        <v>10957</v>
      </c>
      <c r="AY569" s="4"/>
      <c r="AZ569" s="4"/>
      <c r="BA569" s="4"/>
      <c r="BB569" s="4"/>
      <c r="BC569" s="4">
        <f>VLOOKUP(K569,'Справочные Данные'!$I$2:$J$262,2,0)</f>
        <v>70894</v>
      </c>
      <c r="BD569" s="4" t="str">
        <f>VLOOKUP(BC569,Z_SD_CUSTOMER!$A$2:$K$1599,10,0)</f>
        <v>54</v>
      </c>
      <c r="BE569" s="4" t="str">
        <f>VLOOKUP(BC569,Z_SD_CUSTOMER!$A$2:$L$1599,11,0)</f>
        <v>SIBERIAN</v>
      </c>
      <c r="BF569" s="4" t="str">
        <f>VLOOKUP(BC569,Z_SD_CUSTOMER!$A$2:$K$1599,11,0)</f>
        <v>SIBERIAN</v>
      </c>
      <c r="BG569" s="4"/>
      <c r="BH569" s="4"/>
    </row>
    <row r="570" spans="1:60" hidden="1">
      <c r="A570" s="2">
        <v>44501</v>
      </c>
      <c r="D570" s="564" t="s">
        <v>253</v>
      </c>
      <c r="F570" s="4"/>
      <c r="G570" s="50" t="s">
        <v>107</v>
      </c>
      <c r="H570" s="50" t="s">
        <v>110</v>
      </c>
      <c r="K570" s="116" t="s">
        <v>511</v>
      </c>
      <c r="L570" s="493" t="s">
        <v>1167</v>
      </c>
      <c r="M570" s="72">
        <v>44512</v>
      </c>
      <c r="N570" s="4" t="s">
        <v>376</v>
      </c>
      <c r="P570" s="72"/>
      <c r="Q570" s="637"/>
      <c r="S570" s="5">
        <v>1</v>
      </c>
      <c r="T570" s="5">
        <v>576</v>
      </c>
      <c r="U570" s="19"/>
      <c r="V570" s="19">
        <v>2010640</v>
      </c>
      <c r="W570" s="4">
        <v>201486793</v>
      </c>
      <c r="X570" s="19">
        <v>6433547591</v>
      </c>
      <c r="Y570" s="23">
        <v>157788</v>
      </c>
      <c r="AC570" s="4">
        <v>8255</v>
      </c>
      <c r="AE570" s="13" t="str">
        <f>IF((Реестр!$AA570+Реестр!$AB570+Реестр!$AD570)=0,"",(Реестр!$AA570+Реестр!$AB570+Реестр!$AD570))</f>
        <v/>
      </c>
      <c r="AG570" s="13"/>
      <c r="AH570" s="534"/>
      <c r="AI570" s="448"/>
      <c r="AJ570" s="10"/>
      <c r="AK570" s="448"/>
      <c r="AL570" s="625"/>
      <c r="AM570" s="625"/>
      <c r="AO570" s="535"/>
      <c r="AQ570" s="13"/>
      <c r="AR570" s="752"/>
      <c r="AS570" s="551"/>
      <c r="AT570" s="5"/>
      <c r="AU570" s="4"/>
      <c r="AV570" s="4"/>
      <c r="AW570" s="4"/>
      <c r="AX570" s="4">
        <f t="shared" si="51"/>
        <v>8255</v>
      </c>
      <c r="AY570" s="4"/>
      <c r="AZ570" s="4"/>
      <c r="BA570" s="4"/>
      <c r="BB570" s="4"/>
      <c r="BC570" s="4">
        <f>VLOOKUP(K570,'Справочные Данные'!$I$2:$J$262,2,0)</f>
        <v>80631</v>
      </c>
      <c r="BD570" s="4" t="str">
        <f>VLOOKUP(BC570,Z_SD_CUSTOMER!$A$2:$K$1599,10,0)</f>
        <v>66</v>
      </c>
      <c r="BE570" s="4" t="str">
        <f>VLOOKUP(BC570,Z_SD_CUSTOMER!$A$2:$L$1599,11,0)</f>
        <v>URAL</v>
      </c>
      <c r="BF570" s="4" t="str">
        <f>VLOOKUP(BC570,Z_SD_CUSTOMER!$A$2:$K$1599,11,0)</f>
        <v>URAL</v>
      </c>
      <c r="BG570" s="4"/>
      <c r="BH570" s="4"/>
    </row>
    <row r="571" spans="1:60" hidden="1">
      <c r="A571" s="2">
        <v>44501</v>
      </c>
      <c r="D571" s="564" t="s">
        <v>253</v>
      </c>
      <c r="F571" s="4"/>
      <c r="G571" s="50" t="s">
        <v>107</v>
      </c>
      <c r="H571" s="50" t="s">
        <v>110</v>
      </c>
      <c r="K571" s="116" t="s">
        <v>481</v>
      </c>
      <c r="L571" s="493" t="s">
        <v>1390</v>
      </c>
      <c r="M571" s="72">
        <v>44512</v>
      </c>
      <c r="N571" s="4" t="s">
        <v>132</v>
      </c>
      <c r="P571" s="72"/>
      <c r="Q571" s="637"/>
      <c r="S571" s="5">
        <v>2</v>
      </c>
      <c r="T571" s="5">
        <v>55</v>
      </c>
      <c r="U571" s="19"/>
      <c r="V571" s="19">
        <v>2010532</v>
      </c>
      <c r="W571" s="4">
        <v>201487113</v>
      </c>
      <c r="X571" s="19">
        <v>464685</v>
      </c>
      <c r="Y571" s="23">
        <v>16044</v>
      </c>
      <c r="AC571" s="4">
        <v>6739</v>
      </c>
      <c r="AE571" s="13" t="str">
        <f>IF((Реестр!$AA571+Реестр!$AB571+Реестр!$AD571)=0,"",(Реестр!$AA571+Реестр!$AB571+Реестр!$AD571))</f>
        <v/>
      </c>
      <c r="AG571" s="13"/>
      <c r="AH571" s="534"/>
      <c r="AI571" s="448"/>
      <c r="AJ571" s="10"/>
      <c r="AK571" s="448"/>
      <c r="AL571" s="594"/>
      <c r="AM571" s="594"/>
      <c r="AO571" s="535"/>
      <c r="AQ571" s="13"/>
      <c r="AR571" s="752"/>
      <c r="AS571" s="551"/>
      <c r="AT571" s="5"/>
      <c r="AU571" s="4"/>
      <c r="AV571" s="4"/>
      <c r="AW571" s="4"/>
      <c r="AX571" s="4">
        <f t="shared" si="51"/>
        <v>6739</v>
      </c>
      <c r="AY571" s="630">
        <f>((T571/(T571+T572)*AX571))</f>
        <v>5077.3287671232874</v>
      </c>
      <c r="AZ571" s="4"/>
      <c r="BA571" s="4"/>
      <c r="BB571" s="4"/>
      <c r="BC571" s="4">
        <f>VLOOKUP(K571,'Справочные Данные'!$I$2:$J$262,2,0)</f>
        <v>53764</v>
      </c>
      <c r="BD571" s="4" t="str">
        <f>VLOOKUP(BC571,Z_SD_CUSTOMER!$A$2:$K$1599,10,0)</f>
        <v>54</v>
      </c>
      <c r="BE571" s="4" t="str">
        <f>VLOOKUP(BC571,Z_SD_CUSTOMER!$A$2:$L$1599,11,0)</f>
        <v>CENTRAL</v>
      </c>
      <c r="BF571" s="4" t="str">
        <f>VLOOKUP(BC571,Z_SD_CUSTOMER!$A$2:$K$1599,11,0)</f>
        <v>CENTRAL</v>
      </c>
      <c r="BG571" s="4"/>
      <c r="BH571" s="4"/>
    </row>
    <row r="572" spans="1:60" hidden="1">
      <c r="A572" s="2">
        <v>44501</v>
      </c>
      <c r="D572" s="564" t="s">
        <v>253</v>
      </c>
      <c r="F572" s="4"/>
      <c r="G572" s="50" t="s">
        <v>107</v>
      </c>
      <c r="H572" s="50" t="s">
        <v>110</v>
      </c>
      <c r="K572" s="116" t="s">
        <v>481</v>
      </c>
      <c r="L572" s="493" t="s">
        <v>1390</v>
      </c>
      <c r="M572" s="72">
        <v>44512</v>
      </c>
      <c r="N572" s="4" t="s">
        <v>132</v>
      </c>
      <c r="P572" s="72"/>
      <c r="Q572" s="637"/>
      <c r="S572" s="5">
        <v>1</v>
      </c>
      <c r="T572" s="5">
        <v>18</v>
      </c>
      <c r="U572" s="19"/>
      <c r="V572" s="19">
        <v>2010962</v>
      </c>
      <c r="W572" s="4">
        <v>201487112</v>
      </c>
      <c r="X572" s="757">
        <v>464566</v>
      </c>
      <c r="Y572" s="757">
        <v>9104.4</v>
      </c>
      <c r="AE572" s="13" t="str">
        <f>IF((Реестр!$AA572+Реестр!$AB572+Реестр!$AD572)=0,"",(Реестр!$AA572+Реестр!$AB572+Реестр!$AD572))</f>
        <v/>
      </c>
      <c r="AG572" s="13"/>
      <c r="AH572" s="534"/>
      <c r="AI572" s="448"/>
      <c r="AJ572" s="10"/>
      <c r="AK572" s="448"/>
      <c r="AL572" s="594"/>
      <c r="AM572" s="594"/>
      <c r="AO572" s="535"/>
      <c r="AQ572" s="13"/>
      <c r="AR572" s="752"/>
      <c r="AS572" s="551"/>
      <c r="AT572" s="5"/>
      <c r="AU572" s="4"/>
      <c r="AV572" s="4"/>
      <c r="AW572" s="4"/>
      <c r="AX572" s="4" t="str">
        <f t="shared" si="51"/>
        <v/>
      </c>
      <c r="AY572" s="630">
        <f>((T572/(T571+T572)*AX571))</f>
        <v>1661.6712328767123</v>
      </c>
      <c r="AZ572" s="4"/>
      <c r="BA572" s="4"/>
      <c r="BB572" s="4"/>
      <c r="BC572" s="4">
        <f>VLOOKUP(K572,'Справочные Данные'!$I$2:$J$262,2,0)</f>
        <v>53764</v>
      </c>
      <c r="BD572" s="4" t="str">
        <f>VLOOKUP(BC572,Z_SD_CUSTOMER!$A$2:$K$1599,10,0)</f>
        <v>54</v>
      </c>
      <c r="BE572" s="4" t="str">
        <f>VLOOKUP(BC572,Z_SD_CUSTOMER!$A$2:$L$1599,11,0)</f>
        <v>CENTRAL</v>
      </c>
      <c r="BF572" s="4" t="str">
        <f>VLOOKUP(BC572,Z_SD_CUSTOMER!$A$2:$K$1599,11,0)</f>
        <v>CENTRAL</v>
      </c>
      <c r="BG572" s="4"/>
      <c r="BH572" s="4"/>
    </row>
    <row r="573" spans="1:60" hidden="1">
      <c r="A573" s="2">
        <v>44501</v>
      </c>
      <c r="D573" s="564" t="s">
        <v>253</v>
      </c>
      <c r="F573" s="4"/>
      <c r="G573" s="50" t="s">
        <v>107</v>
      </c>
      <c r="H573" s="50" t="s">
        <v>110</v>
      </c>
      <c r="K573" s="116" t="s">
        <v>469</v>
      </c>
      <c r="L573" s="493"/>
      <c r="M573" s="72">
        <v>44512</v>
      </c>
      <c r="P573" s="72"/>
      <c r="Q573" s="637"/>
      <c r="S573" s="5">
        <v>1</v>
      </c>
      <c r="T573" s="5">
        <v>82</v>
      </c>
      <c r="U573" s="19"/>
      <c r="V573" s="19">
        <v>2010233</v>
      </c>
      <c r="W573" s="4">
        <v>201486378</v>
      </c>
      <c r="X573" s="19" t="s">
        <v>1409</v>
      </c>
      <c r="Y573" s="23">
        <v>20058.48</v>
      </c>
      <c r="AC573" s="4">
        <v>7490</v>
      </c>
      <c r="AE573" s="13" t="str">
        <f>IF((Реестр!$AA573+Реестр!$AB573+Реестр!$AD573)=0,"",(Реестр!$AA573+Реестр!$AB573+Реестр!$AD573))</f>
        <v/>
      </c>
      <c r="AG573" s="13"/>
      <c r="AH573" s="534"/>
      <c r="AI573" s="448"/>
      <c r="AJ573" s="10"/>
      <c r="AK573" s="448"/>
      <c r="AL573" s="594"/>
      <c r="AM573" s="594"/>
      <c r="AO573" s="535"/>
      <c r="AQ573" s="13"/>
      <c r="AR573" s="752"/>
      <c r="AS573" s="551"/>
      <c r="AT573" s="5"/>
      <c r="AU573" s="4"/>
      <c r="AV573" s="4"/>
      <c r="AW573" s="4"/>
      <c r="AX573" s="4">
        <f t="shared" si="51"/>
        <v>7490</v>
      </c>
      <c r="AY573" s="630">
        <f>((T573/(T573+T574)*AX573))</f>
        <v>503.83921246923711</v>
      </c>
      <c r="AZ573" s="4"/>
      <c r="BA573" s="4"/>
      <c r="BB573" s="4"/>
      <c r="BC573" s="4">
        <f>VLOOKUP(K573,'Справочные Данные'!$I$2:$J$262,2,0)</f>
        <v>65178</v>
      </c>
      <c r="BD573" s="4" t="str">
        <f>VLOOKUP(BC573,Z_SD_CUSTOMER!$A$2:$K$1599,10,0)</f>
        <v>51</v>
      </c>
      <c r="BE573" s="4" t="str">
        <f>VLOOKUP(BC573,Z_SD_CUSTOMER!$A$2:$L$1599,11,0)</f>
        <v>NORTHWEST</v>
      </c>
      <c r="BF573" s="4" t="str">
        <f>VLOOKUP(BC573,Z_SD_CUSTOMER!$A$2:$K$1599,11,0)</f>
        <v>NORTHWEST</v>
      </c>
      <c r="BG573" s="4"/>
      <c r="BH573" s="4"/>
    </row>
    <row r="574" spans="1:60" ht="15.75" hidden="1">
      <c r="A574" s="2">
        <v>44501</v>
      </c>
      <c r="B574" s="559"/>
      <c r="C574" s="559"/>
      <c r="D574" s="654" t="s">
        <v>253</v>
      </c>
      <c r="E574" s="653"/>
      <c r="F574" s="559"/>
      <c r="G574" s="50" t="s">
        <v>107</v>
      </c>
      <c r="H574" s="50" t="s">
        <v>110</v>
      </c>
      <c r="I574" s="559"/>
      <c r="J574" s="559"/>
      <c r="K574" s="650" t="s">
        <v>595</v>
      </c>
      <c r="L574" s="728" t="s">
        <v>1249</v>
      </c>
      <c r="M574" s="652">
        <v>44509</v>
      </c>
      <c r="N574" s="559"/>
      <c r="O574" s="559"/>
      <c r="P574" s="559"/>
      <c r="Q574" s="559"/>
      <c r="R574" s="559"/>
      <c r="S574" s="559">
        <v>7</v>
      </c>
      <c r="T574" s="559">
        <v>1137</v>
      </c>
      <c r="U574" s="559"/>
      <c r="V574" s="651">
        <v>2009860</v>
      </c>
      <c r="W574" s="559">
        <v>201486125</v>
      </c>
      <c r="X574" s="559"/>
      <c r="Y574" s="559"/>
      <c r="Z574" s="559"/>
      <c r="AA574" s="559"/>
      <c r="AB574" s="559"/>
      <c r="AC574" s="559"/>
      <c r="AD574" s="559"/>
      <c r="AE574" s="13" t="str">
        <f>IF((Реестр!$AA574+Реестр!$AB574+Реестр!$AD574)=0,"",(Реестр!$AA574+Реестр!$AB574+Реестр!$AD574))</f>
        <v/>
      </c>
      <c r="AF574" s="559"/>
      <c r="AG574" s="559"/>
      <c r="AH574" s="559"/>
      <c r="AI574" s="559"/>
      <c r="AJ574" s="559"/>
      <c r="AK574" s="559"/>
      <c r="AL574" s="559"/>
      <c r="AM574" s="559"/>
      <c r="AN574" s="559"/>
      <c r="AO574" s="559"/>
      <c r="AP574" s="559"/>
      <c r="AQ574" s="559"/>
      <c r="AR574" s="752"/>
      <c r="AS574" s="559"/>
      <c r="AT574" s="559"/>
      <c r="AU574" s="559"/>
      <c r="AV574" s="559"/>
      <c r="AW574" s="559"/>
      <c r="AX574" s="4" t="str">
        <f t="shared" si="51"/>
        <v/>
      </c>
      <c r="AY574" s="630">
        <f>((T574/(T573+T574)*AX573))</f>
        <v>6986.1607875307627</v>
      </c>
      <c r="AZ574" s="559"/>
      <c r="BA574" s="4"/>
      <c r="BB574" s="4"/>
      <c r="BC574" s="4">
        <f>VLOOKUP(K574,'Справочные Данные'!$I$2:$J$262,2,0)</f>
        <v>65317</v>
      </c>
      <c r="BD574" s="4" t="str">
        <f>VLOOKUP(BC574,Z_SD_CUSTOMER!$A$2:$K$1599,10,0)</f>
        <v>44</v>
      </c>
      <c r="BE574" s="4" t="str">
        <f>VLOOKUP(BC574,Z_SD_CUSTOMER!$A$2:$L$1599,11,0)</f>
        <v>VOLGA</v>
      </c>
      <c r="BF574" s="4" t="str">
        <f>VLOOKUP(BC574,Z_SD_CUSTOMER!$A$2:$K$1599,11,0)</f>
        <v>VOLGA</v>
      </c>
      <c r="BG574" s="4"/>
      <c r="BH574" s="4"/>
    </row>
    <row r="575" spans="1:60" s="655" customFormat="1" ht="397.5" hidden="1">
      <c r="A575" s="572">
        <v>44501</v>
      </c>
      <c r="B575" s="747" t="s">
        <v>57</v>
      </c>
      <c r="C575" s="592" t="s">
        <v>1464</v>
      </c>
      <c r="D575" s="563" t="s">
        <v>257</v>
      </c>
      <c r="E575" s="476"/>
      <c r="F575" s="609" t="s">
        <v>1462</v>
      </c>
      <c r="G575" s="638" t="s">
        <v>1458</v>
      </c>
      <c r="H575" s="638" t="s">
        <v>1459</v>
      </c>
      <c r="I575" s="638" t="s">
        <v>1460</v>
      </c>
      <c r="J575" s="609" t="s">
        <v>1461</v>
      </c>
      <c r="K575" s="12" t="s">
        <v>608</v>
      </c>
      <c r="L575" s="636"/>
      <c r="M575" s="163"/>
      <c r="N575" s="163"/>
      <c r="O575" s="163" t="s">
        <v>315</v>
      </c>
      <c r="P575" s="657">
        <v>44502</v>
      </c>
      <c r="Q575" s="656" t="s">
        <v>1121</v>
      </c>
      <c r="R575" s="163"/>
      <c r="S575" s="159">
        <v>12</v>
      </c>
      <c r="T575" s="159">
        <v>3204</v>
      </c>
      <c r="U575" s="10"/>
      <c r="V575" s="9">
        <v>2008131</v>
      </c>
      <c r="W575" s="758">
        <v>201485762</v>
      </c>
      <c r="X575" s="6"/>
      <c r="Y575" s="9">
        <v>777185.28000000003</v>
      </c>
      <c r="Z575" s="6" t="s">
        <v>2972</v>
      </c>
      <c r="AA575" s="6">
        <v>19491</v>
      </c>
      <c r="AB575" s="6"/>
      <c r="AC575" s="6"/>
      <c r="AD575" s="6"/>
      <c r="AE575" s="13">
        <f>IF((Реестр!$AA575+Реестр!$AB575+Реестр!$AD575)=0,"",(Реестр!$AA575+Реестр!$AB575+Реестр!$AD575))</f>
        <v>19491</v>
      </c>
      <c r="AF575" s="6">
        <v>15254</v>
      </c>
      <c r="AG575" s="13">
        <f>Реестр!$AE575-Реестр!$AF575</f>
        <v>4237</v>
      </c>
      <c r="AH575" s="534">
        <f>IFERROR((Реестр!$AE575/Реестр!$AF575)-100%, "")</f>
        <v>0.27776320964992784</v>
      </c>
      <c r="AI575" s="448" t="str">
        <f>IF(IFERROR(Реестр!$AN575/Реестр!$T575,"")=0,"",IFERROR(Реестр!$AN575/Реестр!$T575,""))</f>
        <v/>
      </c>
      <c r="AJ575" s="10"/>
      <c r="AK575" s="448" t="str">
        <f>IFERROR(Реестр!$AN575/Реестр!$U575,"")</f>
        <v/>
      </c>
      <c r="AL575" s="759"/>
      <c r="AM575" s="759"/>
      <c r="AN575" s="6"/>
      <c r="AO575" s="611" t="str">
        <f>IF(IFERROR(Реестр!$AN575/Реестр!$Y575,"")=0,"",IFERROR(Реестр!$AN575/Реестр!$Y575,""))</f>
        <v/>
      </c>
      <c r="AP575" s="6"/>
      <c r="AQ575" s="13"/>
      <c r="AR575" s="752"/>
      <c r="AS575" s="10" t="str">
        <f>IF(IFERROR(Реестр!$AI575*1000,"")=0,"",IFERROR(Реестр!$AI575*1000,""))</f>
        <v/>
      </c>
      <c r="AT575" s="159" t="str">
        <f>IF(IFERROR(Реестр!$AS575/80,"")=0,"",IFERROR(Реестр!$AS575/80,""))</f>
        <v/>
      </c>
      <c r="AU575" s="6">
        <f>IF(IFERROR(Y575*0.07,"")=0,"",IFERROR(Y575*0.07,""))</f>
        <v>54402.969600000004</v>
      </c>
      <c r="AV575" s="6">
        <f>IF(IFERROR((AN575-AU575),"")=0,"",IFERROR((AN575-AU575),""))</f>
        <v>-54402.969600000004</v>
      </c>
      <c r="AW575" s="6"/>
      <c r="AX575" s="6" t="str">
        <f>IF(IFERROR(AC575+AW575,"")=0,"",IFERROR(AC575+AW575,""))</f>
        <v/>
      </c>
      <c r="AY575" s="6"/>
      <c r="AZ575" s="6" t="str">
        <f>IF(IFERROR(AN575+AY575,"")=0,"",IFERROR(AN575+AY575,""))</f>
        <v/>
      </c>
      <c r="BA575" s="6"/>
      <c r="BB575" s="6"/>
      <c r="BC575" s="4">
        <f>VLOOKUP(K575,'Справочные Данные'!$I$2:$J$262,2,0)</f>
        <v>70855</v>
      </c>
      <c r="BD575" s="4" t="str">
        <f>VLOOKUP(BC575,Z_SD_CUSTOMER!$A$2:$K$1599,10,0)</f>
        <v>50</v>
      </c>
      <c r="BE575" s="4" t="str">
        <f>VLOOKUP(BC575,Z_SD_CUSTOMER!$A$2:$L$1599,11,0)</f>
        <v>CENTRAL</v>
      </c>
      <c r="BF575" s="4" t="str">
        <f>VLOOKUP(BC575,Z_SD_CUSTOMER!$A$2:$K$1599,11,0)</f>
        <v>CENTRAL</v>
      </c>
      <c r="BG575" s="6"/>
      <c r="BH575" s="6"/>
    </row>
    <row r="576" spans="1:60" s="77" customFormat="1" ht="117" hidden="1">
      <c r="A576" s="2">
        <v>44501</v>
      </c>
      <c r="B576" s="472" t="s">
        <v>57</v>
      </c>
      <c r="C576" s="30" t="s">
        <v>1457</v>
      </c>
      <c r="D576" s="563" t="s">
        <v>425</v>
      </c>
      <c r="E576" s="54" t="s">
        <v>2938</v>
      </c>
      <c r="F576" s="4"/>
      <c r="G576" s="628" t="s">
        <v>1445</v>
      </c>
      <c r="H576" s="628" t="s">
        <v>1365</v>
      </c>
      <c r="I576" s="628">
        <v>525620702020</v>
      </c>
      <c r="J576" s="628" t="s">
        <v>1366</v>
      </c>
      <c r="K576" s="121" t="s">
        <v>510</v>
      </c>
      <c r="L576" s="493"/>
      <c r="M576" s="72">
        <v>44504</v>
      </c>
      <c r="N576" s="4" t="s">
        <v>132</v>
      </c>
      <c r="O576" s="61" t="s">
        <v>403</v>
      </c>
      <c r="P576" s="72">
        <v>44502</v>
      </c>
      <c r="Q576" s="77" t="s">
        <v>146</v>
      </c>
      <c r="R576" s="4"/>
      <c r="S576" s="5">
        <v>3</v>
      </c>
      <c r="T576" s="5">
        <v>629</v>
      </c>
      <c r="U576" s="551"/>
      <c r="V576" s="19">
        <v>2007815</v>
      </c>
      <c r="W576" s="23">
        <v>201484383</v>
      </c>
      <c r="X576" s="19">
        <v>6431446663</v>
      </c>
      <c r="Y576" s="23">
        <v>154082.64000000001</v>
      </c>
      <c r="Z576" s="4" t="s">
        <v>2972</v>
      </c>
      <c r="AA576" s="4">
        <v>15200</v>
      </c>
      <c r="AB576" s="4">
        <v>1700</v>
      </c>
      <c r="AC576" s="4"/>
      <c r="AD576" s="4"/>
      <c r="AE576" s="13">
        <f>IF((Реестр!$AA576+Реестр!$AB576+Реестр!$AD576)=0,"",(Реестр!$AA576+Реестр!$AB576+Реестр!$AD576))</f>
        <v>16900</v>
      </c>
      <c r="AF576" s="4">
        <v>16900</v>
      </c>
      <c r="AG576" s="13"/>
      <c r="AH576" s="534"/>
      <c r="AI576" s="448"/>
      <c r="AJ576" s="10"/>
      <c r="AK576" s="448"/>
      <c r="AL576" s="594"/>
      <c r="AM576" s="594"/>
      <c r="AN576" s="4"/>
      <c r="AO576" s="535"/>
      <c r="AP576" s="4"/>
      <c r="AQ576" s="13"/>
      <c r="AR576" s="752"/>
      <c r="AS576" s="551"/>
      <c r="AT576" s="5"/>
      <c r="AU576" s="4"/>
      <c r="AV576" s="4"/>
      <c r="AW576" s="4"/>
      <c r="AX576" s="4"/>
      <c r="AY576" s="630">
        <f>AC576</f>
        <v>0</v>
      </c>
      <c r="AZ576" s="4"/>
      <c r="BA576" s="4"/>
      <c r="BB576" s="4"/>
      <c r="BC576" s="4">
        <f>VLOOKUP(K576,'Справочные Данные'!$I$2:$J$262,2,0)</f>
        <v>80347</v>
      </c>
      <c r="BD576" s="4" t="str">
        <f>VLOOKUP(BC576,Z_SD_CUSTOMER!$A$2:$K$1599,10,0)</f>
        <v>46</v>
      </c>
      <c r="BE576" s="4" t="str">
        <f>VLOOKUP(BC576,Z_SD_CUSTOMER!$A$2:$L$1599,11,0)</f>
        <v>CENTRAL</v>
      </c>
      <c r="BF576" s="4" t="str">
        <f>VLOOKUP(BC576,Z_SD_CUSTOMER!$A$2:$K$1599,11,0)</f>
        <v>CENTRAL</v>
      </c>
      <c r="BG576" s="4"/>
      <c r="BH576" s="4"/>
    </row>
    <row r="577" spans="1:14762" s="77" customFormat="1" ht="40.5" hidden="1">
      <c r="A577" s="2">
        <v>44501</v>
      </c>
      <c r="B577" s="472"/>
      <c r="C577" s="30"/>
      <c r="D577" s="563" t="s">
        <v>425</v>
      </c>
      <c r="E577" s="54"/>
      <c r="F577" s="4"/>
      <c r="G577" s="628" t="s">
        <v>1445</v>
      </c>
      <c r="H577" s="628" t="s">
        <v>1365</v>
      </c>
      <c r="I577" s="628">
        <v>525620702020</v>
      </c>
      <c r="J577" s="628"/>
      <c r="K577" s="119" t="s">
        <v>657</v>
      </c>
      <c r="L577" s="493"/>
      <c r="M577" s="4"/>
      <c r="N577" s="4"/>
      <c r="O577" s="61" t="s">
        <v>196</v>
      </c>
      <c r="P577" s="72">
        <v>44502</v>
      </c>
      <c r="R577" s="4"/>
      <c r="S577" s="5">
        <v>2</v>
      </c>
      <c r="T577" s="5">
        <v>450</v>
      </c>
      <c r="U577" s="551"/>
      <c r="V577" s="19">
        <v>2010491</v>
      </c>
      <c r="W577" s="19">
        <v>201487111</v>
      </c>
      <c r="X577" s="19"/>
      <c r="Y577" s="23">
        <v>204508.79999999999</v>
      </c>
      <c r="Z577" s="4" t="s">
        <v>2972</v>
      </c>
      <c r="AA577" s="4"/>
      <c r="AB577" s="4"/>
      <c r="AC577" s="4"/>
      <c r="AD577" s="4"/>
      <c r="AE577" s="13" t="str">
        <f>IF((Реестр!$AA577+Реестр!$AB577+Реестр!$AD577)=0,"",(Реестр!$AA577+Реестр!$AB577+Реестр!$AD577))</f>
        <v/>
      </c>
      <c r="AF577" s="4"/>
      <c r="AG577" s="13"/>
      <c r="AH577" s="534"/>
      <c r="AI577" s="448"/>
      <c r="AJ577" s="10"/>
      <c r="AK577" s="448"/>
      <c r="AL577" s="594"/>
      <c r="AM577" s="594"/>
      <c r="AN577" s="4"/>
      <c r="AO577" s="535"/>
      <c r="AP577" s="4"/>
      <c r="AQ577" s="13"/>
      <c r="AR577" s="752"/>
      <c r="AS577" s="551"/>
      <c r="AT577" s="5"/>
      <c r="AU577" s="4"/>
      <c r="AV577" s="4"/>
      <c r="AW577" s="4"/>
      <c r="AX577" s="4"/>
      <c r="AY577" s="4"/>
      <c r="AZ577" s="4"/>
      <c r="BA577" s="4"/>
      <c r="BB577" s="4"/>
      <c r="BC577" s="4">
        <f>VLOOKUP(K577,'Справочные Данные'!$I$2:$J$262,2,0)</f>
        <v>80065</v>
      </c>
      <c r="BD577" s="4" t="str">
        <f>VLOOKUP(BC577,Z_SD_CUSTOMER!$A$2:$K$1599,10,0)</f>
        <v>50</v>
      </c>
      <c r="BE577" s="4" t="str">
        <f>VLOOKUP(BC577,Z_SD_CUSTOMER!$A$2:$L$1599,11,0)</f>
        <v>CENTRAL</v>
      </c>
      <c r="BF577" s="4" t="str">
        <f>VLOOKUP(BC577,Z_SD_CUSTOMER!$A$2:$K$1599,11,0)</f>
        <v>CENTRAL</v>
      </c>
      <c r="BG577" s="4"/>
      <c r="BH577" s="4"/>
    </row>
    <row r="578" spans="1:14762" hidden="1">
      <c r="A578" s="2">
        <v>44501</v>
      </c>
      <c r="B578" s="472" t="s">
        <v>58</v>
      </c>
      <c r="C578" s="30" t="s">
        <v>1453</v>
      </c>
      <c r="D578" s="563" t="s">
        <v>257</v>
      </c>
      <c r="F578" s="731" t="s">
        <v>142</v>
      </c>
      <c r="G578" s="2" t="s">
        <v>336</v>
      </c>
      <c r="H578" s="4" t="s">
        <v>143</v>
      </c>
      <c r="K578" s="120" t="s">
        <v>532</v>
      </c>
      <c r="L578" s="493"/>
      <c r="O578" s="4" t="s">
        <v>145</v>
      </c>
      <c r="P578" s="72">
        <v>44502</v>
      </c>
      <c r="Q578" s="606"/>
      <c r="S578" s="5">
        <v>3</v>
      </c>
      <c r="T578" s="5">
        <v>663</v>
      </c>
      <c r="V578" s="19">
        <v>2009534</v>
      </c>
      <c r="W578" s="4">
        <v>201486356</v>
      </c>
      <c r="Y578" s="23">
        <v>194800.56</v>
      </c>
      <c r="Z578" s="4" t="s">
        <v>2972</v>
      </c>
      <c r="AE578" s="13" t="str">
        <f>IF((Реестр!$AA578+Реестр!$AB578+Реестр!$AD578)=0,"",(Реестр!$AA578+Реестр!$AB578+Реестр!$AD578))</f>
        <v/>
      </c>
      <c r="AG578" s="13"/>
      <c r="AH578" s="534"/>
      <c r="AI578" s="448"/>
      <c r="AJ578" s="10"/>
      <c r="AK578" s="448"/>
      <c r="AL578" s="594"/>
      <c r="AM578" s="594"/>
      <c r="AO578" s="535"/>
      <c r="AQ578" s="13"/>
      <c r="AR578" s="752"/>
      <c r="AS578" s="551"/>
      <c r="AT578" s="5"/>
      <c r="AU578" s="4"/>
      <c r="AV578" s="4"/>
      <c r="AW578" s="4"/>
      <c r="AX578" s="4"/>
      <c r="AY578" s="4"/>
      <c r="AZ578" s="4"/>
      <c r="BA578" s="4"/>
      <c r="BB578" s="4"/>
      <c r="BC578" s="4">
        <f>VLOOKUP(K578,'Справочные Данные'!$I$2:$J$262,2,0)</f>
        <v>80378</v>
      </c>
      <c r="BD578" s="4" t="str">
        <f>VLOOKUP(BC578,Z_SD_CUSTOMER!$A$2:$K$1599,10,0)</f>
        <v>52</v>
      </c>
      <c r="BE578" s="4" t="str">
        <f>VLOOKUP(BC578,Z_SD_CUSTOMER!$A$2:$L$1599,11,0)</f>
        <v>VOLGA</v>
      </c>
      <c r="BF578" s="4" t="str">
        <f>VLOOKUP(BC578,Z_SD_CUSTOMER!$A$2:$K$1599,11,0)</f>
        <v>VOLGA</v>
      </c>
      <c r="BG578" s="4"/>
      <c r="BH578" s="4"/>
    </row>
    <row r="579" spans="1:14762" hidden="1">
      <c r="A579" s="2">
        <v>44501</v>
      </c>
      <c r="D579" s="563" t="s">
        <v>257</v>
      </c>
      <c r="F579" s="731" t="s">
        <v>142</v>
      </c>
      <c r="G579" s="2" t="s">
        <v>336</v>
      </c>
      <c r="H579" s="4" t="s">
        <v>143</v>
      </c>
      <c r="K579" s="120" t="s">
        <v>532</v>
      </c>
      <c r="L579" s="493"/>
      <c r="P579" s="72"/>
      <c r="Q579" s="606"/>
      <c r="S579" s="5">
        <v>1</v>
      </c>
      <c r="T579" s="5">
        <v>17</v>
      </c>
      <c r="V579" s="19">
        <v>2009663</v>
      </c>
      <c r="W579" s="4">
        <v>201485847</v>
      </c>
      <c r="Y579" s="23">
        <v>3638.4</v>
      </c>
      <c r="Z579" s="4" t="s">
        <v>2972</v>
      </c>
      <c r="AE579" s="13" t="str">
        <f>IF((Реестр!$AA579+Реестр!$AB579+Реестр!$AD579)=0,"",(Реестр!$AA579+Реестр!$AB579+Реестр!$AD579))</f>
        <v/>
      </c>
      <c r="AG579" s="13"/>
      <c r="AH579" s="534"/>
      <c r="AI579" s="448"/>
      <c r="AJ579" s="10"/>
      <c r="AK579" s="448"/>
      <c r="AL579" s="594"/>
      <c r="AM579" s="594"/>
      <c r="AO579" s="535"/>
      <c r="AQ579" s="13"/>
      <c r="AR579" s="752"/>
      <c r="AS579" s="551"/>
      <c r="AT579" s="5"/>
      <c r="AU579" s="4"/>
      <c r="AV579" s="4"/>
      <c r="AW579" s="4"/>
      <c r="AX579" s="4"/>
      <c r="AY579" s="4"/>
      <c r="AZ579" s="4"/>
      <c r="BA579" s="4"/>
      <c r="BB579" s="4"/>
      <c r="BC579" s="4">
        <f>VLOOKUP(K579,'Справочные Данные'!$I$2:$J$262,2,0)</f>
        <v>80378</v>
      </c>
      <c r="BD579" s="4" t="str">
        <f>VLOOKUP(BC579,Z_SD_CUSTOMER!$A$2:$K$1599,10,0)</f>
        <v>52</v>
      </c>
      <c r="BE579" s="4" t="str">
        <f>VLOOKUP(BC579,Z_SD_CUSTOMER!$A$2:$L$1599,11,0)</f>
        <v>VOLGA</v>
      </c>
      <c r="BF579" s="4" t="str">
        <f>VLOOKUP(BC579,Z_SD_CUSTOMER!$A$2:$K$1599,11,0)</f>
        <v>VOLGA</v>
      </c>
      <c r="BG579" s="4"/>
      <c r="BH579" s="4"/>
    </row>
    <row r="580" spans="1:14762" ht="78.75" hidden="1">
      <c r="A580" s="2">
        <v>44501</v>
      </c>
      <c r="B580" s="472" t="s">
        <v>56</v>
      </c>
      <c r="C580" s="30" t="s">
        <v>1463</v>
      </c>
      <c r="D580" s="563" t="s">
        <v>425</v>
      </c>
      <c r="F580" s="4"/>
      <c r="G580" s="748" t="s">
        <v>1446</v>
      </c>
      <c r="H580" s="748" t="s">
        <v>1447</v>
      </c>
      <c r="I580" s="748">
        <v>526311957343</v>
      </c>
      <c r="J580" s="749" t="s">
        <v>1448</v>
      </c>
      <c r="K580" s="750" t="s">
        <v>434</v>
      </c>
      <c r="L580" s="493"/>
      <c r="O580" s="4" t="s">
        <v>412</v>
      </c>
      <c r="P580" s="72">
        <v>44502</v>
      </c>
      <c r="Q580" s="606"/>
      <c r="S580" s="5">
        <v>3</v>
      </c>
      <c r="T580" s="5">
        <v>2151</v>
      </c>
      <c r="V580" s="19">
        <v>2010041</v>
      </c>
      <c r="W580" s="4">
        <v>201486100</v>
      </c>
      <c r="X580" s="23" t="s">
        <v>1362</v>
      </c>
      <c r="Y580" s="23"/>
      <c r="Z580" s="4" t="s">
        <v>2972</v>
      </c>
      <c r="AA580" s="4">
        <v>15200</v>
      </c>
      <c r="AB580" s="4">
        <v>1700</v>
      </c>
      <c r="AE580" s="13">
        <f>IF((Реестр!$AA580+Реестр!$AB580+Реестр!$AD580)=0,"",(Реестр!$AA580+Реестр!$AB580+Реестр!$AD580))</f>
        <v>16900</v>
      </c>
      <c r="AF580" s="4">
        <v>16900</v>
      </c>
      <c r="AG580" s="13"/>
      <c r="AH580" s="534"/>
      <c r="AI580" s="448"/>
      <c r="AJ580" s="10"/>
      <c r="AK580" s="448"/>
      <c r="AL580" s="594"/>
      <c r="AM580" s="594"/>
      <c r="AO580" s="535"/>
      <c r="AQ580" s="13"/>
      <c r="AR580" s="752"/>
      <c r="AS580" s="551"/>
      <c r="AT580" s="5"/>
      <c r="AU580" s="4"/>
      <c r="AV580" s="4"/>
      <c r="AW580" s="4"/>
      <c r="AX580" s="4"/>
      <c r="AY580" s="4"/>
      <c r="AZ580" s="4"/>
      <c r="BA580" s="4"/>
      <c r="BB580" s="4"/>
      <c r="BC580" s="4">
        <f>VLOOKUP(K580,'Справочные Данные'!$I$2:$J$262,2,0)</f>
        <v>71316</v>
      </c>
      <c r="BD580" s="4" t="str">
        <f>VLOOKUP(BC580,Z_SD_CUSTOMER!$A$2:$K$1599,10,0)</f>
        <v>50</v>
      </c>
      <c r="BE580" s="4" t="str">
        <f>VLOOKUP(BC580,Z_SD_CUSTOMER!$A$2:$L$1599,11,0)</f>
        <v>CENTRAL</v>
      </c>
      <c r="BF580" s="4" t="str">
        <f>VLOOKUP(BC580,Z_SD_CUSTOMER!$A$2:$K$1599,11,0)</f>
        <v>CENTRAL</v>
      </c>
      <c r="BG580" s="4"/>
      <c r="BH580" s="4"/>
    </row>
    <row r="581" spans="1:14762" s="77" customFormat="1" ht="53.25" hidden="1">
      <c r="A581" s="2">
        <v>44501</v>
      </c>
      <c r="B581" s="4"/>
      <c r="C581" s="30"/>
      <c r="D581" s="563" t="s">
        <v>425</v>
      </c>
      <c r="E581" s="54"/>
      <c r="F581" s="4"/>
      <c r="G581" s="748" t="s">
        <v>1446</v>
      </c>
      <c r="H581" s="748" t="s">
        <v>1447</v>
      </c>
      <c r="I581" s="748">
        <v>526311957343</v>
      </c>
      <c r="J581" s="749"/>
      <c r="K581" s="750" t="s">
        <v>548</v>
      </c>
      <c r="L581" s="493"/>
      <c r="M581" s="4"/>
      <c r="N581" s="4"/>
      <c r="O581" s="61" t="s">
        <v>127</v>
      </c>
      <c r="P581" s="72">
        <v>44502</v>
      </c>
      <c r="Q581" s="77" t="s">
        <v>126</v>
      </c>
      <c r="R581" s="4"/>
      <c r="S581" s="5">
        <v>4</v>
      </c>
      <c r="T581" s="5">
        <v>1117</v>
      </c>
      <c r="U581" s="551"/>
      <c r="V581" s="19">
        <v>2010105</v>
      </c>
      <c r="W581" s="155"/>
      <c r="X581" s="19">
        <v>2143096370635</v>
      </c>
      <c r="Y581" s="23">
        <v>284025.71999999997</v>
      </c>
      <c r="Z581" s="4" t="s">
        <v>2972</v>
      </c>
      <c r="AA581" s="4"/>
      <c r="AB581" s="4"/>
      <c r="AC581" s="4"/>
      <c r="AD581" s="4"/>
      <c r="AE581" s="13" t="str">
        <f>IF((Реестр!$AA581+Реестр!$AB581+Реестр!$AD581)=0,"",(Реестр!$AA581+Реестр!$AB581+Реестр!$AD581))</f>
        <v/>
      </c>
      <c r="AF581" s="4"/>
      <c r="AG581" s="13"/>
      <c r="AH581" s="534"/>
      <c r="AI581" s="448"/>
      <c r="AJ581" s="10"/>
      <c r="AK581" s="448"/>
      <c r="AL581" s="594"/>
      <c r="AM581" s="594"/>
      <c r="AN581" s="4"/>
      <c r="AO581" s="535"/>
      <c r="AP581" s="4"/>
      <c r="AQ581" s="13"/>
      <c r="AR581" s="752"/>
      <c r="AS581" s="551"/>
      <c r="AT581" s="5"/>
      <c r="AU581" s="4"/>
      <c r="AV581" s="4"/>
      <c r="AW581" s="4"/>
      <c r="AX581" s="4"/>
      <c r="AY581" s="4"/>
      <c r="AZ581" s="4"/>
      <c r="BA581" s="4"/>
      <c r="BB581" s="4"/>
      <c r="BC581" s="4">
        <f>VLOOKUP(K581,'Справочные Данные'!$I$2:$J$262,2,0)</f>
        <v>60286</v>
      </c>
      <c r="BD581" s="4" t="str">
        <f>VLOOKUP(BC581,Z_SD_CUSTOMER!$A$2:$K$1599,10,0)</f>
        <v>50</v>
      </c>
      <c r="BE581" s="4" t="str">
        <f>VLOOKUP(BC581,Z_SD_CUSTOMER!$A$2:$L$1599,11,0)</f>
        <v>CENTRAL</v>
      </c>
      <c r="BF581" s="4" t="str">
        <f>VLOOKUP(BC581,Z_SD_CUSTOMER!$A$2:$K$1599,11,0)</f>
        <v>CENTRAL</v>
      </c>
      <c r="BG581" s="4"/>
      <c r="BH581" s="4"/>
    </row>
    <row r="582" spans="1:14762" ht="104.25" hidden="1">
      <c r="A582" s="2">
        <v>44501</v>
      </c>
      <c r="B582" s="472" t="s">
        <v>58</v>
      </c>
      <c r="C582" s="30" t="s">
        <v>1456</v>
      </c>
      <c r="D582" s="563" t="s">
        <v>425</v>
      </c>
      <c r="F582" s="4"/>
      <c r="G582" s="631" t="s">
        <v>1241</v>
      </c>
      <c r="H582" s="631" t="s">
        <v>1449</v>
      </c>
      <c r="I582" s="631">
        <v>433201018028</v>
      </c>
      <c r="J582" s="632" t="s">
        <v>1243</v>
      </c>
      <c r="K582" s="121" t="s">
        <v>618</v>
      </c>
      <c r="L582" s="493"/>
      <c r="O582" s="61" t="s">
        <v>1361</v>
      </c>
      <c r="P582" s="72">
        <v>44502</v>
      </c>
      <c r="S582" s="5">
        <v>3</v>
      </c>
      <c r="T582" s="5">
        <v>994</v>
      </c>
      <c r="V582" s="19">
        <v>2009425</v>
      </c>
      <c r="W582" s="155"/>
      <c r="X582" s="23"/>
      <c r="Y582" s="23">
        <v>220510.8</v>
      </c>
      <c r="Z582" s="4" t="s">
        <v>2972</v>
      </c>
      <c r="AA582" s="4">
        <v>15200</v>
      </c>
      <c r="AB582" s="4">
        <v>1700</v>
      </c>
      <c r="AE582" s="13">
        <f>IF((Реестр!$AA582+Реестр!$AB582+Реестр!$AD582)=0,"",(Реестр!$AA582+Реестр!$AB582+Реестр!$AD582))</f>
        <v>16900</v>
      </c>
      <c r="AF582" s="4">
        <v>16900</v>
      </c>
      <c r="AG582" s="13"/>
      <c r="AH582" s="534"/>
      <c r="AI582" s="448"/>
      <c r="AJ582" s="10"/>
      <c r="AK582" s="448"/>
      <c r="AL582" s="594"/>
      <c r="AM582" s="594"/>
      <c r="AP582" s="4" t="s">
        <v>1363</v>
      </c>
      <c r="AR582" s="752"/>
      <c r="AT582" s="4"/>
      <c r="AU582" s="4"/>
      <c r="AV582" s="4"/>
      <c r="AW582" s="4"/>
      <c r="AX582" s="4"/>
      <c r="AY582" s="4"/>
      <c r="AZ582" s="4"/>
      <c r="BA582" s="4"/>
      <c r="BB582" s="4"/>
      <c r="BC582" s="4">
        <f>VLOOKUP(K582,'Справочные Данные'!$I$2:$J$262,2,0)</f>
        <v>70523</v>
      </c>
      <c r="BD582" s="4" t="str">
        <f>VLOOKUP(BC582,Z_SD_CUSTOMER!$A$2:$K$1599,10,0)</f>
        <v>50</v>
      </c>
      <c r="BE582" s="4" t="str">
        <f>VLOOKUP(BC582,Z_SD_CUSTOMER!$A$2:$L$1599,11,0)</f>
        <v>CENTRAL</v>
      </c>
      <c r="BF582" s="4" t="str">
        <f>VLOOKUP(BC582,Z_SD_CUSTOMER!$A$2:$K$1599,11,0)</f>
        <v>CENTRAL</v>
      </c>
      <c r="BG582" s="4"/>
      <c r="BH582" s="4"/>
      <c r="BI582" s="77"/>
      <c r="BJ582" s="77"/>
      <c r="BK582" s="77"/>
      <c r="BL582" s="77"/>
      <c r="BM582" s="77"/>
      <c r="BN582" s="77"/>
      <c r="BO582" s="77"/>
      <c r="BP582" s="77"/>
      <c r="BQ582" s="77"/>
      <c r="BR582" s="77"/>
      <c r="BS582" s="77"/>
      <c r="BT582" s="77"/>
      <c r="BU582" s="77"/>
      <c r="BV582" s="77"/>
      <c r="BW582" s="77"/>
      <c r="BX582" s="77"/>
      <c r="BY582" s="77"/>
      <c r="BZ582" s="77"/>
      <c r="CA582" s="77"/>
      <c r="CB582" s="77"/>
      <c r="CC582" s="77"/>
      <c r="CD582" s="77"/>
      <c r="CE582" s="77"/>
      <c r="CF582" s="77"/>
      <c r="CG582" s="77"/>
      <c r="CH582" s="77"/>
      <c r="CI582" s="77"/>
      <c r="CJ582" s="77"/>
      <c r="CK582" s="77"/>
      <c r="CL582" s="77"/>
      <c r="CM582" s="77"/>
      <c r="CN582" s="77"/>
      <c r="CO582" s="77"/>
      <c r="CP582" s="77"/>
      <c r="CQ582" s="77"/>
      <c r="CR582" s="77"/>
      <c r="CS582" s="77"/>
      <c r="CT582" s="77"/>
      <c r="CU582" s="77"/>
      <c r="CV582" s="77"/>
      <c r="CW582" s="77"/>
      <c r="CX582" s="77"/>
      <c r="CY582" s="77"/>
      <c r="CZ582" s="77"/>
      <c r="DA582" s="77"/>
      <c r="DB582" s="77"/>
      <c r="DC582" s="77"/>
      <c r="DD582" s="77"/>
      <c r="DE582" s="77"/>
      <c r="DF582" s="77"/>
      <c r="DG582" s="77"/>
      <c r="DH582" s="77"/>
      <c r="DI582" s="77"/>
      <c r="DJ582" s="77"/>
      <c r="DK582" s="77"/>
      <c r="DL582" s="77"/>
      <c r="DM582" s="77"/>
      <c r="DN582" s="77"/>
      <c r="DO582" s="77"/>
      <c r="DP582" s="77"/>
      <c r="DQ582" s="77"/>
      <c r="DR582" s="77"/>
      <c r="DS582" s="77"/>
      <c r="DT582" s="77"/>
      <c r="DU582" s="77"/>
      <c r="DV582" s="77"/>
      <c r="DW582" s="77"/>
      <c r="DX582" s="77"/>
      <c r="DY582" s="77"/>
      <c r="DZ582" s="77"/>
      <c r="EA582" s="77"/>
      <c r="EB582" s="77"/>
      <c r="EC582" s="77"/>
      <c r="ED582" s="77"/>
      <c r="EE582" s="77"/>
      <c r="EF582" s="77"/>
      <c r="EG582" s="77"/>
      <c r="EH582" s="77"/>
      <c r="EI582" s="77"/>
      <c r="EJ582" s="77"/>
      <c r="EK582" s="77"/>
      <c r="EL582" s="77"/>
      <c r="EM582" s="77"/>
      <c r="EN582" s="77"/>
      <c r="EO582" s="77"/>
      <c r="EP582" s="77"/>
      <c r="EQ582" s="77"/>
      <c r="ER582" s="77"/>
      <c r="ES582" s="77"/>
      <c r="ET582" s="77"/>
      <c r="EU582" s="77"/>
      <c r="EV582" s="77"/>
      <c r="EW582" s="77"/>
      <c r="EX582" s="77"/>
      <c r="EY582" s="77"/>
      <c r="EZ582" s="77"/>
      <c r="FA582" s="77"/>
      <c r="FB582" s="77"/>
      <c r="FC582" s="77"/>
      <c r="FD582" s="77"/>
      <c r="FE582" s="77"/>
      <c r="FF582" s="77"/>
      <c r="FG582" s="77"/>
      <c r="FH582" s="77"/>
      <c r="FI582" s="77"/>
      <c r="FJ582" s="77"/>
      <c r="FK582" s="77"/>
      <c r="FL582" s="77"/>
      <c r="FM582" s="77"/>
      <c r="FN582" s="77"/>
      <c r="FO582" s="77"/>
      <c r="FP582" s="77"/>
      <c r="FQ582" s="77"/>
      <c r="FR582" s="77"/>
      <c r="FS582" s="77"/>
      <c r="FT582" s="77"/>
      <c r="FU582" s="77"/>
      <c r="FV582" s="77"/>
      <c r="FW582" s="77"/>
      <c r="FX582" s="77"/>
      <c r="FY582" s="77"/>
      <c r="FZ582" s="77"/>
      <c r="GA582" s="77"/>
      <c r="GB582" s="77"/>
      <c r="GC582" s="77"/>
      <c r="GD582" s="77"/>
      <c r="GE582" s="77"/>
      <c r="GF582" s="77"/>
      <c r="GG582" s="77"/>
      <c r="GH582" s="77"/>
      <c r="GI582" s="77"/>
      <c r="GJ582" s="77"/>
      <c r="GK582" s="77"/>
      <c r="GL582" s="77"/>
      <c r="GM582" s="77"/>
      <c r="GN582" s="77"/>
      <c r="GO582" s="77"/>
      <c r="GP582" s="77"/>
      <c r="GQ582" s="77"/>
      <c r="GR582" s="77"/>
      <c r="GS582" s="77"/>
      <c r="GT582" s="77"/>
      <c r="GU582" s="77"/>
      <c r="GV582" s="77"/>
      <c r="GW582" s="77"/>
      <c r="GX582" s="77"/>
      <c r="GY582" s="77"/>
      <c r="GZ582" s="77"/>
      <c r="HA582" s="77"/>
      <c r="HB582" s="77"/>
      <c r="HC582" s="77"/>
      <c r="HD582" s="77"/>
      <c r="HE582" s="77"/>
      <c r="HF582" s="77"/>
      <c r="HG582" s="77"/>
      <c r="HH582" s="77"/>
      <c r="HI582" s="77"/>
      <c r="HJ582" s="77"/>
      <c r="HK582" s="77"/>
      <c r="HL582" s="77"/>
      <c r="HM582" s="77"/>
      <c r="HN582" s="77"/>
      <c r="HO582" s="77"/>
      <c r="HP582" s="77"/>
      <c r="HQ582" s="77"/>
      <c r="HR582" s="77"/>
      <c r="HS582" s="77"/>
      <c r="HT582" s="77"/>
      <c r="HU582" s="77"/>
      <c r="HV582" s="77"/>
      <c r="HW582" s="77"/>
      <c r="HX582" s="77"/>
      <c r="HY582" s="77"/>
      <c r="HZ582" s="77"/>
      <c r="IA582" s="77"/>
      <c r="IB582" s="77"/>
      <c r="IC582" s="77"/>
      <c r="ID582" s="77"/>
      <c r="IE582" s="77"/>
      <c r="IF582" s="77"/>
      <c r="IG582" s="77"/>
      <c r="IH582" s="77"/>
      <c r="II582" s="77"/>
      <c r="IJ582" s="77"/>
      <c r="IK582" s="77"/>
      <c r="IL582" s="77"/>
      <c r="IM582" s="77"/>
      <c r="IN582" s="77"/>
      <c r="IO582" s="77"/>
      <c r="IP582" s="77"/>
      <c r="IQ582" s="77"/>
      <c r="IR582" s="77"/>
      <c r="IS582" s="77"/>
      <c r="IT582" s="77"/>
      <c r="IU582" s="77"/>
      <c r="IV582" s="77"/>
      <c r="IW582" s="77"/>
      <c r="IX582" s="77"/>
      <c r="IY582" s="77"/>
      <c r="IZ582" s="77"/>
      <c r="JA582" s="77"/>
      <c r="JB582" s="77"/>
      <c r="JC582" s="77"/>
      <c r="JD582" s="77"/>
      <c r="JE582" s="77"/>
      <c r="JF582" s="77"/>
      <c r="JG582" s="77"/>
      <c r="JH582" s="77"/>
      <c r="JI582" s="77"/>
      <c r="JJ582" s="77"/>
      <c r="JK582" s="77"/>
      <c r="JL582" s="77"/>
      <c r="JM582" s="77"/>
      <c r="JN582" s="77"/>
      <c r="JO582" s="77"/>
      <c r="JP582" s="77"/>
      <c r="JQ582" s="77"/>
      <c r="JR582" s="77"/>
      <c r="JS582" s="77"/>
      <c r="JT582" s="77"/>
      <c r="JU582" s="77"/>
      <c r="JV582" s="77"/>
      <c r="JW582" s="77"/>
      <c r="JX582" s="77"/>
      <c r="JY582" s="77"/>
      <c r="JZ582" s="77"/>
      <c r="KA582" s="77"/>
      <c r="KB582" s="77"/>
      <c r="KC582" s="77"/>
      <c r="KD582" s="77"/>
      <c r="KE582" s="77"/>
      <c r="KF582" s="77"/>
      <c r="KG582" s="77"/>
      <c r="KH582" s="77"/>
      <c r="KI582" s="77"/>
      <c r="KJ582" s="77"/>
      <c r="KK582" s="77"/>
      <c r="KL582" s="77"/>
      <c r="KM582" s="77"/>
      <c r="KN582" s="77"/>
      <c r="KO582" s="77"/>
      <c r="KP582" s="77"/>
      <c r="KQ582" s="77"/>
      <c r="KR582" s="77"/>
      <c r="KS582" s="77"/>
      <c r="KT582" s="77"/>
      <c r="KU582" s="77"/>
      <c r="KV582" s="77"/>
      <c r="KW582" s="77"/>
      <c r="KX582" s="77"/>
      <c r="KY582" s="77"/>
      <c r="KZ582" s="77"/>
      <c r="LA582" s="77"/>
      <c r="LB582" s="77"/>
      <c r="LC582" s="77"/>
      <c r="LD582" s="77"/>
      <c r="LE582" s="77"/>
      <c r="LF582" s="77"/>
      <c r="LG582" s="77"/>
      <c r="LH582" s="77"/>
      <c r="LI582" s="77"/>
      <c r="LJ582" s="77"/>
      <c r="LK582" s="77"/>
      <c r="LL582" s="77"/>
      <c r="LM582" s="77"/>
      <c r="LN582" s="77"/>
      <c r="LO582" s="77"/>
      <c r="LP582" s="77"/>
      <c r="LQ582" s="77"/>
      <c r="LR582" s="77"/>
      <c r="LS582" s="77"/>
      <c r="LT582" s="77"/>
      <c r="LU582" s="77"/>
      <c r="LV582" s="77"/>
      <c r="LW582" s="77"/>
      <c r="LX582" s="77"/>
      <c r="LY582" s="77"/>
      <c r="LZ582" s="77"/>
      <c r="MA582" s="77"/>
      <c r="MB582" s="77"/>
      <c r="MC582" s="77"/>
      <c r="MD582" s="77"/>
      <c r="ME582" s="77"/>
      <c r="MF582" s="77"/>
      <c r="MG582" s="77"/>
      <c r="MH582" s="77"/>
      <c r="MI582" s="77"/>
      <c r="MJ582" s="77"/>
      <c r="MK582" s="77"/>
      <c r="ML582" s="77"/>
      <c r="MM582" s="77"/>
      <c r="MN582" s="77"/>
      <c r="MO582" s="77"/>
      <c r="MP582" s="77"/>
      <c r="MQ582" s="77"/>
      <c r="MR582" s="77"/>
      <c r="MS582" s="77"/>
      <c r="MT582" s="77"/>
      <c r="MU582" s="77"/>
      <c r="MV582" s="77"/>
      <c r="MW582" s="77"/>
      <c r="MX582" s="77"/>
      <c r="MY582" s="77"/>
      <c r="MZ582" s="77"/>
      <c r="NA582" s="77"/>
      <c r="NB582" s="77"/>
      <c r="NC582" s="77"/>
      <c r="ND582" s="77"/>
      <c r="NE582" s="77"/>
      <c r="NF582" s="77"/>
      <c r="NG582" s="77"/>
      <c r="NH582" s="77"/>
      <c r="NI582" s="77"/>
      <c r="NJ582" s="77"/>
      <c r="NK582" s="77"/>
      <c r="NL582" s="77"/>
      <c r="NM582" s="77"/>
      <c r="NN582" s="77"/>
      <c r="NO582" s="77"/>
      <c r="NP582" s="77"/>
      <c r="NQ582" s="77"/>
      <c r="NR582" s="77"/>
      <c r="NS582" s="77"/>
      <c r="NT582" s="77"/>
      <c r="NU582" s="77"/>
      <c r="NV582" s="77"/>
      <c r="NW582" s="77"/>
      <c r="NX582" s="77"/>
      <c r="NY582" s="77"/>
      <c r="NZ582" s="77"/>
      <c r="OA582" s="77"/>
      <c r="OB582" s="77"/>
      <c r="OC582" s="77"/>
      <c r="OD582" s="77"/>
      <c r="OE582" s="77"/>
      <c r="OF582" s="77"/>
      <c r="OG582" s="77"/>
      <c r="OH582" s="77"/>
      <c r="OI582" s="77"/>
      <c r="OJ582" s="77"/>
      <c r="OK582" s="77"/>
      <c r="OL582" s="77"/>
      <c r="OM582" s="77"/>
      <c r="ON582" s="77"/>
      <c r="OO582" s="77"/>
      <c r="OP582" s="77"/>
      <c r="OQ582" s="77"/>
      <c r="OR582" s="77"/>
      <c r="OS582" s="77"/>
      <c r="OT582" s="77"/>
      <c r="OU582" s="77"/>
      <c r="OV582" s="77"/>
      <c r="OW582" s="77"/>
      <c r="OX582" s="77"/>
      <c r="OY582" s="77"/>
      <c r="OZ582" s="77"/>
      <c r="PA582" s="77"/>
      <c r="PB582" s="77"/>
      <c r="PC582" s="77"/>
      <c r="PD582" s="77"/>
      <c r="PE582" s="77"/>
      <c r="PF582" s="77"/>
      <c r="PG582" s="77"/>
      <c r="PH582" s="77"/>
      <c r="PI582" s="77"/>
      <c r="PJ582" s="77"/>
      <c r="PK582" s="77"/>
      <c r="PL582" s="77"/>
      <c r="PM582" s="77"/>
      <c r="PN582" s="77"/>
      <c r="PO582" s="77"/>
      <c r="PP582" s="77"/>
      <c r="PQ582" s="77"/>
      <c r="PR582" s="77"/>
      <c r="PS582" s="77"/>
      <c r="PT582" s="77"/>
      <c r="PU582" s="77"/>
      <c r="PV582" s="77"/>
      <c r="PW582" s="77"/>
      <c r="PX582" s="77"/>
      <c r="PY582" s="77"/>
      <c r="PZ582" s="77"/>
      <c r="QA582" s="77"/>
      <c r="QB582" s="77"/>
      <c r="QC582" s="77"/>
      <c r="QD582" s="77"/>
      <c r="QE582" s="77"/>
      <c r="QF582" s="77"/>
      <c r="QG582" s="77"/>
      <c r="QH582" s="77"/>
      <c r="QI582" s="77"/>
      <c r="QJ582" s="77"/>
      <c r="QK582" s="77"/>
      <c r="QL582" s="77"/>
      <c r="QM582" s="77"/>
      <c r="QN582" s="77"/>
      <c r="QO582" s="77"/>
      <c r="QP582" s="77"/>
      <c r="QQ582" s="77"/>
      <c r="QR582" s="77"/>
      <c r="QS582" s="77"/>
      <c r="QT582" s="77"/>
      <c r="QU582" s="77"/>
      <c r="QV582" s="77"/>
      <c r="QW582" s="77"/>
      <c r="QX582" s="77"/>
      <c r="QY582" s="77"/>
      <c r="QZ582" s="77"/>
      <c r="RA582" s="77"/>
      <c r="RB582" s="77"/>
      <c r="RC582" s="77"/>
      <c r="RD582" s="77"/>
      <c r="RE582" s="77"/>
      <c r="RF582" s="77"/>
      <c r="RG582" s="77"/>
      <c r="RH582" s="77"/>
      <c r="RI582" s="77"/>
      <c r="RJ582" s="77"/>
      <c r="RK582" s="77"/>
      <c r="RL582" s="77"/>
      <c r="RM582" s="77"/>
      <c r="RN582" s="77"/>
      <c r="RO582" s="77"/>
      <c r="RP582" s="77"/>
      <c r="RQ582" s="77"/>
      <c r="RR582" s="77"/>
      <c r="RS582" s="77"/>
      <c r="RT582" s="77"/>
      <c r="RU582" s="77"/>
      <c r="RV582" s="77"/>
      <c r="RW582" s="77"/>
      <c r="RX582" s="77"/>
      <c r="RY582" s="77"/>
      <c r="RZ582" s="77"/>
      <c r="SA582" s="77"/>
      <c r="SB582" s="77"/>
      <c r="SC582" s="77"/>
      <c r="SD582" s="77"/>
      <c r="SE582" s="77"/>
      <c r="SF582" s="77"/>
      <c r="SG582" s="77"/>
      <c r="SH582" s="77"/>
      <c r="SI582" s="77"/>
      <c r="SJ582" s="77"/>
      <c r="SK582" s="77"/>
      <c r="SL582" s="77"/>
      <c r="SM582" s="77"/>
      <c r="SN582" s="77"/>
      <c r="SO582" s="77"/>
      <c r="SP582" s="77"/>
      <c r="SQ582" s="77"/>
      <c r="SR582" s="77"/>
      <c r="SS582" s="77"/>
      <c r="ST582" s="77"/>
      <c r="SU582" s="77"/>
      <c r="SV582" s="77"/>
      <c r="SW582" s="77"/>
      <c r="SX582" s="77"/>
      <c r="SY582" s="77"/>
      <c r="SZ582" s="77"/>
      <c r="TA582" s="77"/>
      <c r="TB582" s="77"/>
      <c r="TC582" s="77"/>
      <c r="TD582" s="77"/>
      <c r="TE582" s="77"/>
      <c r="TF582" s="77"/>
      <c r="TG582" s="77"/>
      <c r="TH582" s="77"/>
      <c r="TI582" s="77"/>
      <c r="TJ582" s="77"/>
      <c r="TK582" s="77"/>
      <c r="TL582" s="77"/>
      <c r="TM582" s="77"/>
      <c r="TN582" s="77"/>
      <c r="TO582" s="77"/>
      <c r="TP582" s="77"/>
      <c r="TQ582" s="77"/>
      <c r="TR582" s="77"/>
      <c r="TS582" s="77"/>
      <c r="TT582" s="77"/>
      <c r="TU582" s="77"/>
      <c r="TV582" s="77"/>
      <c r="TW582" s="77"/>
      <c r="TX582" s="77"/>
      <c r="TY582" s="77"/>
      <c r="TZ582" s="77"/>
      <c r="UA582" s="77"/>
      <c r="UB582" s="77"/>
      <c r="UC582" s="77"/>
      <c r="UD582" s="77"/>
      <c r="UE582" s="77"/>
      <c r="UF582" s="77"/>
      <c r="UG582" s="77"/>
      <c r="UH582" s="77"/>
      <c r="UI582" s="77"/>
      <c r="UJ582" s="77"/>
      <c r="UK582" s="77"/>
      <c r="UL582" s="77"/>
      <c r="UM582" s="77"/>
      <c r="UN582" s="77"/>
      <c r="UO582" s="77"/>
      <c r="UP582" s="77"/>
      <c r="UQ582" s="77"/>
      <c r="UR582" s="77"/>
      <c r="US582" s="77"/>
      <c r="UT582" s="77"/>
      <c r="UU582" s="77"/>
      <c r="UV582" s="77"/>
      <c r="UW582" s="77"/>
      <c r="UX582" s="77"/>
      <c r="UY582" s="77"/>
      <c r="UZ582" s="77"/>
      <c r="VA582" s="77"/>
      <c r="VB582" s="77"/>
      <c r="VC582" s="77"/>
      <c r="VD582" s="77"/>
      <c r="VE582" s="77"/>
      <c r="VF582" s="77"/>
      <c r="VG582" s="77"/>
      <c r="VH582" s="77"/>
      <c r="VI582" s="77"/>
      <c r="VJ582" s="77"/>
      <c r="VK582" s="77"/>
      <c r="VL582" s="77"/>
      <c r="VM582" s="77"/>
      <c r="VN582" s="77"/>
      <c r="VO582" s="77"/>
      <c r="VP582" s="77"/>
      <c r="VQ582" s="77"/>
      <c r="VR582" s="77"/>
      <c r="VS582" s="77"/>
      <c r="VT582" s="77"/>
      <c r="VU582" s="77"/>
      <c r="VV582" s="77"/>
      <c r="VW582" s="77"/>
      <c r="VX582" s="77"/>
      <c r="VY582" s="77"/>
      <c r="VZ582" s="77"/>
      <c r="WA582" s="77"/>
      <c r="WB582" s="77"/>
      <c r="WC582" s="77"/>
      <c r="WD582" s="77"/>
      <c r="WE582" s="77"/>
      <c r="WF582" s="77"/>
      <c r="WG582" s="77"/>
      <c r="WH582" s="77"/>
      <c r="WI582" s="77"/>
      <c r="WJ582" s="77"/>
      <c r="WK582" s="77"/>
      <c r="WL582" s="77"/>
      <c r="WM582" s="77"/>
      <c r="WN582" s="77"/>
      <c r="WO582" s="77"/>
      <c r="WP582" s="77"/>
      <c r="WQ582" s="77"/>
      <c r="WR582" s="77"/>
      <c r="WS582" s="77"/>
      <c r="WT582" s="77"/>
      <c r="WU582" s="77"/>
      <c r="WV582" s="77"/>
      <c r="WW582" s="77"/>
      <c r="WX582" s="77"/>
      <c r="WY582" s="77"/>
      <c r="WZ582" s="77"/>
      <c r="XA582" s="77"/>
      <c r="XB582" s="77"/>
      <c r="XC582" s="77"/>
      <c r="XD582" s="77"/>
      <c r="XE582" s="77"/>
      <c r="XF582" s="77"/>
      <c r="XG582" s="77"/>
      <c r="XH582" s="77"/>
      <c r="XI582" s="77"/>
      <c r="XJ582" s="77"/>
      <c r="XK582" s="77"/>
      <c r="XL582" s="77"/>
      <c r="XM582" s="77"/>
      <c r="XN582" s="77"/>
      <c r="XO582" s="77"/>
      <c r="XP582" s="77"/>
      <c r="XQ582" s="77"/>
      <c r="XR582" s="77"/>
      <c r="XS582" s="77"/>
      <c r="XT582" s="77"/>
      <c r="XU582" s="77"/>
      <c r="XV582" s="77"/>
      <c r="XW582" s="77"/>
      <c r="XX582" s="77"/>
      <c r="XY582" s="77"/>
      <c r="XZ582" s="77"/>
      <c r="YA582" s="77"/>
      <c r="YB582" s="77"/>
      <c r="YC582" s="77"/>
      <c r="YD582" s="77"/>
      <c r="YE582" s="77"/>
      <c r="YF582" s="77"/>
      <c r="YG582" s="77"/>
      <c r="YH582" s="77"/>
      <c r="YI582" s="77"/>
      <c r="YJ582" s="77"/>
      <c r="YK582" s="77"/>
      <c r="YL582" s="77"/>
      <c r="YM582" s="77"/>
      <c r="YN582" s="77"/>
      <c r="YO582" s="77"/>
      <c r="YP582" s="77"/>
      <c r="YQ582" s="77"/>
      <c r="YR582" s="77"/>
      <c r="YS582" s="77"/>
      <c r="YT582" s="77"/>
      <c r="YU582" s="77"/>
      <c r="YV582" s="77"/>
      <c r="YW582" s="77"/>
      <c r="YX582" s="77"/>
      <c r="YY582" s="77"/>
      <c r="YZ582" s="77"/>
      <c r="ZA582" s="77"/>
      <c r="ZB582" s="77"/>
      <c r="ZC582" s="77"/>
      <c r="ZD582" s="77"/>
      <c r="ZE582" s="77"/>
      <c r="ZF582" s="77"/>
      <c r="ZG582" s="77"/>
      <c r="ZH582" s="77"/>
      <c r="ZI582" s="77"/>
      <c r="ZJ582" s="77"/>
      <c r="ZK582" s="77"/>
      <c r="ZL582" s="77"/>
      <c r="ZM582" s="77"/>
      <c r="ZN582" s="77"/>
      <c r="ZO582" s="77"/>
      <c r="ZP582" s="77"/>
      <c r="ZQ582" s="77"/>
      <c r="ZR582" s="77"/>
      <c r="ZS582" s="77"/>
      <c r="ZT582" s="77"/>
      <c r="ZU582" s="77"/>
      <c r="ZV582" s="77"/>
      <c r="ZW582" s="77"/>
      <c r="ZX582" s="77"/>
      <c r="ZY582" s="77"/>
      <c r="ZZ582" s="77"/>
      <c r="AAA582" s="77"/>
      <c r="AAB582" s="77"/>
      <c r="AAC582" s="77"/>
      <c r="AAD582" s="77"/>
      <c r="AAE582" s="77"/>
      <c r="AAF582" s="77"/>
      <c r="AAG582" s="77"/>
      <c r="AAH582" s="77"/>
      <c r="AAI582" s="77"/>
      <c r="AAJ582" s="77"/>
      <c r="AAK582" s="77"/>
      <c r="AAL582" s="77"/>
      <c r="AAM582" s="77"/>
      <c r="AAN582" s="77"/>
      <c r="AAO582" s="77"/>
      <c r="AAP582" s="77"/>
      <c r="AAQ582" s="77"/>
      <c r="AAR582" s="77"/>
      <c r="AAS582" s="77"/>
      <c r="AAT582" s="77"/>
      <c r="AAU582" s="77"/>
      <c r="AAV582" s="77"/>
      <c r="AAW582" s="77"/>
      <c r="AAX582" s="77"/>
      <c r="AAY582" s="77"/>
      <c r="AAZ582" s="77"/>
      <c r="ABA582" s="77"/>
      <c r="ABB582" s="77"/>
      <c r="ABC582" s="77"/>
      <c r="ABD582" s="77"/>
      <c r="ABE582" s="77"/>
      <c r="ABF582" s="77"/>
      <c r="ABG582" s="77"/>
      <c r="ABH582" s="77"/>
      <c r="ABI582" s="77"/>
      <c r="ABJ582" s="77"/>
      <c r="ABK582" s="77"/>
      <c r="ABL582" s="77"/>
      <c r="ABM582" s="77"/>
      <c r="ABN582" s="77"/>
      <c r="ABO582" s="77"/>
      <c r="ABP582" s="77"/>
      <c r="ABQ582" s="77"/>
      <c r="ABR582" s="77"/>
      <c r="ABS582" s="77"/>
      <c r="ABT582" s="77"/>
      <c r="ABU582" s="77"/>
      <c r="ABV582" s="77"/>
      <c r="ABW582" s="77"/>
      <c r="ABX582" s="77"/>
      <c r="ABY582" s="77"/>
      <c r="ABZ582" s="77"/>
      <c r="ACA582" s="77"/>
      <c r="ACB582" s="77"/>
      <c r="ACC582" s="77"/>
      <c r="ACD582" s="77"/>
      <c r="ACE582" s="77"/>
      <c r="ACF582" s="77"/>
      <c r="ACG582" s="77"/>
      <c r="ACH582" s="77"/>
      <c r="ACI582" s="77"/>
      <c r="ACJ582" s="77"/>
      <c r="ACK582" s="77"/>
      <c r="ACL582" s="77"/>
      <c r="ACM582" s="77"/>
      <c r="ACN582" s="77"/>
      <c r="ACO582" s="77"/>
      <c r="ACP582" s="77"/>
      <c r="ACQ582" s="77"/>
      <c r="ACR582" s="77"/>
      <c r="ACS582" s="77"/>
      <c r="ACT582" s="77"/>
      <c r="ACU582" s="77"/>
      <c r="ACV582" s="77"/>
      <c r="ACW582" s="77"/>
      <c r="ACX582" s="77"/>
      <c r="ACY582" s="77"/>
      <c r="ACZ582" s="77"/>
      <c r="ADA582" s="77"/>
      <c r="ADB582" s="77"/>
      <c r="ADC582" s="77"/>
      <c r="ADD582" s="77"/>
      <c r="ADE582" s="77"/>
      <c r="ADF582" s="77"/>
      <c r="ADG582" s="77"/>
      <c r="ADH582" s="77"/>
      <c r="ADI582" s="77"/>
      <c r="ADJ582" s="77"/>
      <c r="ADK582" s="77"/>
      <c r="ADL582" s="77"/>
      <c r="ADM582" s="77"/>
      <c r="ADN582" s="77"/>
      <c r="ADO582" s="77"/>
      <c r="ADP582" s="77"/>
      <c r="ADQ582" s="77"/>
      <c r="ADR582" s="77"/>
      <c r="ADS582" s="77"/>
      <c r="ADT582" s="77"/>
      <c r="ADU582" s="77"/>
      <c r="ADV582" s="77"/>
      <c r="ADW582" s="77"/>
      <c r="ADX582" s="77"/>
      <c r="ADY582" s="77"/>
      <c r="ADZ582" s="77"/>
      <c r="AEA582" s="77"/>
      <c r="AEB582" s="77"/>
      <c r="AEC582" s="77"/>
      <c r="AED582" s="77"/>
      <c r="AEE582" s="77"/>
      <c r="AEF582" s="77"/>
      <c r="AEG582" s="77"/>
      <c r="AEH582" s="77"/>
      <c r="AEI582" s="77"/>
      <c r="AEJ582" s="77"/>
      <c r="AEK582" s="77"/>
      <c r="AEL582" s="77"/>
      <c r="AEM582" s="77"/>
      <c r="AEN582" s="77"/>
      <c r="AEO582" s="77"/>
      <c r="AEP582" s="77"/>
      <c r="AEQ582" s="77"/>
      <c r="AER582" s="77"/>
      <c r="AES582" s="77"/>
      <c r="AET582" s="77"/>
      <c r="AEU582" s="77"/>
      <c r="AEV582" s="77"/>
      <c r="AEW582" s="77"/>
      <c r="AEX582" s="77"/>
      <c r="AEY582" s="77"/>
      <c r="AEZ582" s="77"/>
      <c r="AFA582" s="77"/>
      <c r="AFB582" s="77"/>
      <c r="AFC582" s="77"/>
      <c r="AFD582" s="77"/>
      <c r="AFE582" s="77"/>
      <c r="AFF582" s="77"/>
      <c r="AFG582" s="77"/>
      <c r="AFH582" s="77"/>
      <c r="AFI582" s="77"/>
      <c r="AFJ582" s="77"/>
      <c r="AFK582" s="77"/>
      <c r="AFL582" s="77"/>
      <c r="AFM582" s="77"/>
      <c r="AFN582" s="77"/>
      <c r="AFO582" s="77"/>
      <c r="AFP582" s="77"/>
      <c r="AFQ582" s="77"/>
      <c r="AFR582" s="77"/>
      <c r="AFS582" s="77"/>
      <c r="AFT582" s="77"/>
      <c r="AFU582" s="77"/>
      <c r="AFV582" s="77"/>
      <c r="AFW582" s="77"/>
      <c r="AFX582" s="77"/>
      <c r="AFY582" s="77"/>
      <c r="AFZ582" s="77"/>
      <c r="AGA582" s="77"/>
      <c r="AGB582" s="77"/>
      <c r="AGC582" s="77"/>
      <c r="AGD582" s="77"/>
      <c r="AGE582" s="77"/>
      <c r="AGF582" s="77"/>
      <c r="AGG582" s="77"/>
      <c r="AGH582" s="77"/>
      <c r="AGI582" s="77"/>
      <c r="AGJ582" s="77"/>
      <c r="AGK582" s="77"/>
      <c r="AGL582" s="77"/>
      <c r="AGM582" s="77"/>
      <c r="AGN582" s="77"/>
      <c r="AGO582" s="77"/>
      <c r="AGP582" s="77"/>
      <c r="AGQ582" s="77"/>
      <c r="AGR582" s="77"/>
      <c r="AGS582" s="77"/>
      <c r="AGT582" s="77"/>
      <c r="AGU582" s="77"/>
      <c r="AGV582" s="77"/>
      <c r="AGW582" s="77"/>
      <c r="AGX582" s="77"/>
      <c r="AGY582" s="77"/>
      <c r="AGZ582" s="77"/>
      <c r="AHA582" s="77"/>
      <c r="AHB582" s="77"/>
      <c r="AHC582" s="77"/>
      <c r="AHD582" s="77"/>
      <c r="AHE582" s="77"/>
      <c r="AHF582" s="77"/>
      <c r="AHG582" s="77"/>
      <c r="AHH582" s="77"/>
      <c r="AHI582" s="77"/>
      <c r="AHJ582" s="77"/>
      <c r="AHK582" s="77"/>
      <c r="AHL582" s="77"/>
      <c r="AHM582" s="77"/>
      <c r="AHN582" s="77"/>
      <c r="AHO582" s="77"/>
      <c r="AHP582" s="77"/>
      <c r="AHQ582" s="77"/>
      <c r="AHR582" s="77"/>
      <c r="AHS582" s="77"/>
      <c r="AHT582" s="77"/>
      <c r="AHU582" s="77"/>
      <c r="AHV582" s="77"/>
      <c r="AHW582" s="77"/>
      <c r="AHX582" s="77"/>
      <c r="AHY582" s="77"/>
      <c r="AHZ582" s="77"/>
      <c r="AIA582" s="77"/>
      <c r="AIB582" s="77"/>
      <c r="AIC582" s="77"/>
      <c r="AID582" s="77"/>
      <c r="AIE582" s="77"/>
      <c r="AIF582" s="77"/>
      <c r="AIG582" s="77"/>
      <c r="AIH582" s="77"/>
      <c r="AII582" s="77"/>
      <c r="AIJ582" s="77"/>
      <c r="AIK582" s="77"/>
      <c r="AIL582" s="77"/>
      <c r="AIM582" s="77"/>
      <c r="AIN582" s="77"/>
      <c r="AIO582" s="77"/>
      <c r="AIP582" s="77"/>
      <c r="AIQ582" s="77"/>
      <c r="AIR582" s="77"/>
      <c r="AIS582" s="77"/>
      <c r="AIT582" s="77"/>
      <c r="AIU582" s="77"/>
      <c r="AIV582" s="77"/>
      <c r="AIW582" s="77"/>
      <c r="AIX582" s="77"/>
      <c r="AIY582" s="77"/>
      <c r="AIZ582" s="77"/>
      <c r="AJA582" s="77"/>
      <c r="AJB582" s="77"/>
      <c r="AJC582" s="77"/>
      <c r="AJD582" s="77"/>
      <c r="AJE582" s="77"/>
      <c r="AJF582" s="77"/>
      <c r="AJG582" s="77"/>
      <c r="AJH582" s="77"/>
      <c r="AJI582" s="77"/>
      <c r="AJJ582" s="77"/>
      <c r="AJK582" s="77"/>
      <c r="AJL582" s="77"/>
      <c r="AJM582" s="77"/>
      <c r="AJN582" s="77"/>
      <c r="AJO582" s="77"/>
      <c r="AJP582" s="77"/>
      <c r="AJQ582" s="77"/>
      <c r="AJR582" s="77"/>
      <c r="AJS582" s="77"/>
      <c r="AJT582" s="77"/>
      <c r="AJU582" s="77"/>
      <c r="AJV582" s="77"/>
      <c r="AJW582" s="77"/>
      <c r="AJX582" s="77"/>
      <c r="AJY582" s="77"/>
      <c r="AJZ582" s="77"/>
      <c r="AKA582" s="77"/>
      <c r="AKB582" s="77"/>
      <c r="AKC582" s="77"/>
      <c r="AKD582" s="77"/>
      <c r="AKE582" s="77"/>
      <c r="AKF582" s="77"/>
      <c r="AKG582" s="77"/>
      <c r="AKH582" s="77"/>
      <c r="AKI582" s="77"/>
      <c r="AKJ582" s="77"/>
      <c r="AKK582" s="77"/>
      <c r="AKL582" s="77"/>
      <c r="AKM582" s="77"/>
      <c r="AKN582" s="77"/>
      <c r="AKO582" s="77"/>
      <c r="AKP582" s="77"/>
      <c r="AKQ582" s="77"/>
      <c r="AKR582" s="77"/>
      <c r="AKS582" s="77"/>
      <c r="AKT582" s="77"/>
      <c r="AKU582" s="77"/>
      <c r="AKV582" s="77"/>
      <c r="AKW582" s="77"/>
      <c r="AKX582" s="77"/>
      <c r="AKY582" s="77"/>
      <c r="AKZ582" s="77"/>
      <c r="ALA582" s="77"/>
      <c r="ALB582" s="77"/>
      <c r="ALC582" s="77"/>
      <c r="ALD582" s="77"/>
      <c r="ALE582" s="77"/>
      <c r="ALF582" s="77"/>
      <c r="ALG582" s="77"/>
      <c r="ALH582" s="77"/>
      <c r="ALI582" s="77"/>
      <c r="ALJ582" s="77"/>
      <c r="ALK582" s="77"/>
      <c r="ALL582" s="77"/>
      <c r="ALM582" s="77"/>
      <c r="ALN582" s="77"/>
      <c r="ALO582" s="77"/>
      <c r="ALP582" s="77"/>
      <c r="ALQ582" s="77"/>
      <c r="ALR582" s="77"/>
      <c r="ALS582" s="77"/>
      <c r="ALT582" s="77"/>
      <c r="ALU582" s="77"/>
      <c r="ALV582" s="77"/>
      <c r="ALW582" s="77"/>
      <c r="ALX582" s="77"/>
      <c r="ALY582" s="77"/>
      <c r="ALZ582" s="77"/>
      <c r="AMA582" s="77"/>
      <c r="AMB582" s="77"/>
      <c r="AMC582" s="77"/>
      <c r="AMD582" s="77"/>
      <c r="AME582" s="77"/>
      <c r="AMF582" s="77"/>
      <c r="AMG582" s="77"/>
      <c r="AMH582" s="77"/>
      <c r="AMI582" s="77"/>
      <c r="AMJ582" s="77"/>
      <c r="AMK582" s="77"/>
      <c r="AML582" s="77"/>
      <c r="AMM582" s="77"/>
      <c r="AMN582" s="77"/>
      <c r="AMO582" s="77"/>
      <c r="AMP582" s="77"/>
      <c r="AMQ582" s="77"/>
      <c r="AMR582" s="77"/>
      <c r="AMS582" s="77"/>
      <c r="AMT582" s="77"/>
      <c r="AMU582" s="77"/>
      <c r="AMV582" s="77"/>
      <c r="AMW582" s="77"/>
      <c r="AMX582" s="77"/>
      <c r="AMY582" s="77"/>
      <c r="AMZ582" s="77"/>
      <c r="ANA582" s="77"/>
      <c r="ANB582" s="77"/>
      <c r="ANC582" s="77"/>
      <c r="AND582" s="77"/>
      <c r="ANE582" s="77"/>
      <c r="ANF582" s="77"/>
      <c r="ANG582" s="77"/>
      <c r="ANH582" s="77"/>
      <c r="ANI582" s="77"/>
      <c r="ANJ582" s="77"/>
      <c r="ANK582" s="77"/>
      <c r="ANL582" s="77"/>
      <c r="ANM582" s="77"/>
      <c r="ANN582" s="77"/>
      <c r="ANO582" s="77"/>
      <c r="ANP582" s="77"/>
      <c r="ANQ582" s="77"/>
      <c r="ANR582" s="77"/>
      <c r="ANS582" s="77"/>
      <c r="ANT582" s="77"/>
      <c r="ANU582" s="77"/>
      <c r="ANV582" s="77"/>
      <c r="ANW582" s="77"/>
      <c r="ANX582" s="77"/>
      <c r="ANY582" s="77"/>
      <c r="ANZ582" s="77"/>
      <c r="AOA582" s="77"/>
      <c r="AOB582" s="77"/>
      <c r="AOC582" s="77"/>
      <c r="AOD582" s="77"/>
      <c r="AOE582" s="77"/>
      <c r="AOF582" s="77"/>
      <c r="AOG582" s="77"/>
      <c r="AOH582" s="77"/>
      <c r="AOI582" s="77"/>
      <c r="AOJ582" s="77"/>
      <c r="AOK582" s="77"/>
      <c r="AOL582" s="77"/>
      <c r="AOM582" s="77"/>
      <c r="AON582" s="77"/>
      <c r="AOO582" s="77"/>
      <c r="AOP582" s="77"/>
      <c r="AOQ582" s="77"/>
      <c r="AOR582" s="77"/>
      <c r="AOS582" s="77"/>
      <c r="AOT582" s="77"/>
      <c r="AOU582" s="77"/>
      <c r="AOV582" s="77"/>
      <c r="AOW582" s="77"/>
      <c r="AOX582" s="77"/>
      <c r="AOY582" s="77"/>
      <c r="AOZ582" s="77"/>
      <c r="APA582" s="77"/>
      <c r="APB582" s="77"/>
      <c r="APC582" s="77"/>
      <c r="APD582" s="77"/>
      <c r="APE582" s="77"/>
      <c r="APF582" s="77"/>
      <c r="APG582" s="77"/>
      <c r="APH582" s="77"/>
      <c r="API582" s="77"/>
      <c r="APJ582" s="77"/>
      <c r="APK582" s="77"/>
      <c r="APL582" s="77"/>
      <c r="APM582" s="77"/>
      <c r="APN582" s="77"/>
      <c r="APO582" s="77"/>
      <c r="APP582" s="77"/>
      <c r="APQ582" s="77"/>
      <c r="APR582" s="77"/>
      <c r="APS582" s="77"/>
      <c r="APT582" s="77"/>
      <c r="APU582" s="77"/>
      <c r="APV582" s="77"/>
      <c r="APW582" s="77"/>
      <c r="APX582" s="77"/>
      <c r="APY582" s="77"/>
      <c r="APZ582" s="77"/>
      <c r="AQA582" s="77"/>
      <c r="AQB582" s="77"/>
      <c r="AQC582" s="77"/>
      <c r="AQD582" s="77"/>
      <c r="AQE582" s="77"/>
      <c r="AQF582" s="77"/>
      <c r="AQG582" s="77"/>
      <c r="AQH582" s="77"/>
      <c r="AQI582" s="77"/>
      <c r="AQJ582" s="77"/>
      <c r="AQK582" s="77"/>
      <c r="AQL582" s="77"/>
      <c r="AQM582" s="77"/>
      <c r="AQN582" s="77"/>
      <c r="AQO582" s="77"/>
      <c r="AQP582" s="77"/>
      <c r="AQQ582" s="77"/>
      <c r="AQR582" s="77"/>
      <c r="AQS582" s="77"/>
      <c r="AQT582" s="77"/>
      <c r="AQU582" s="77"/>
      <c r="AQV582" s="77"/>
      <c r="AQW582" s="77"/>
      <c r="AQX582" s="77"/>
      <c r="AQY582" s="77"/>
      <c r="AQZ582" s="77"/>
      <c r="ARA582" s="77"/>
      <c r="ARB582" s="77"/>
      <c r="ARC582" s="77"/>
      <c r="ARD582" s="77"/>
      <c r="ARE582" s="77"/>
      <c r="ARF582" s="77"/>
      <c r="ARG582" s="77"/>
      <c r="ARH582" s="77"/>
      <c r="ARI582" s="77"/>
      <c r="ARJ582" s="77"/>
      <c r="ARK582" s="77"/>
      <c r="ARL582" s="77"/>
      <c r="ARM582" s="77"/>
      <c r="ARN582" s="77"/>
      <c r="ARO582" s="77"/>
      <c r="ARP582" s="77"/>
      <c r="ARQ582" s="77"/>
      <c r="ARR582" s="77"/>
      <c r="ARS582" s="77"/>
      <c r="ART582" s="77"/>
      <c r="ARU582" s="77"/>
      <c r="ARV582" s="77"/>
      <c r="ARW582" s="77"/>
      <c r="ARX582" s="77"/>
      <c r="ARY582" s="77"/>
      <c r="ARZ582" s="77"/>
      <c r="ASA582" s="77"/>
      <c r="ASB582" s="77"/>
      <c r="ASC582" s="77"/>
      <c r="ASD582" s="77"/>
      <c r="ASE582" s="77"/>
      <c r="ASF582" s="77"/>
      <c r="ASG582" s="77"/>
      <c r="ASH582" s="77"/>
      <c r="ASI582" s="77"/>
      <c r="ASJ582" s="77"/>
      <c r="ASK582" s="77"/>
      <c r="ASL582" s="77"/>
      <c r="ASM582" s="77"/>
      <c r="ASN582" s="77"/>
      <c r="ASO582" s="77"/>
      <c r="ASP582" s="77"/>
      <c r="ASQ582" s="77"/>
      <c r="ASR582" s="77"/>
      <c r="ASS582" s="77"/>
      <c r="AST582" s="77"/>
      <c r="ASU582" s="77"/>
      <c r="ASV582" s="77"/>
      <c r="ASW582" s="77"/>
      <c r="ASX582" s="77"/>
      <c r="ASY582" s="77"/>
      <c r="ASZ582" s="77"/>
      <c r="ATA582" s="77"/>
      <c r="ATB582" s="77"/>
      <c r="ATC582" s="77"/>
      <c r="ATD582" s="77"/>
      <c r="ATE582" s="77"/>
      <c r="ATF582" s="77"/>
      <c r="ATG582" s="77"/>
      <c r="ATH582" s="77"/>
      <c r="ATI582" s="77"/>
      <c r="ATJ582" s="77"/>
      <c r="ATK582" s="77"/>
      <c r="ATL582" s="77"/>
      <c r="ATM582" s="77"/>
      <c r="ATN582" s="77"/>
      <c r="ATO582" s="77"/>
      <c r="ATP582" s="77"/>
      <c r="ATQ582" s="77"/>
      <c r="ATR582" s="77"/>
      <c r="ATS582" s="77"/>
      <c r="ATT582" s="77"/>
      <c r="ATU582" s="77"/>
      <c r="ATV582" s="77"/>
      <c r="ATW582" s="77"/>
      <c r="ATX582" s="77"/>
      <c r="ATY582" s="77"/>
      <c r="ATZ582" s="77"/>
      <c r="AUA582" s="77"/>
      <c r="AUB582" s="77"/>
      <c r="AUC582" s="77"/>
      <c r="AUD582" s="77"/>
      <c r="AUE582" s="77"/>
      <c r="AUF582" s="77"/>
      <c r="AUG582" s="77"/>
      <c r="AUH582" s="77"/>
      <c r="AUI582" s="77"/>
      <c r="AUJ582" s="77"/>
      <c r="AUK582" s="77"/>
      <c r="AUL582" s="77"/>
      <c r="AUM582" s="77"/>
      <c r="AUN582" s="77"/>
      <c r="AUO582" s="77"/>
      <c r="AUP582" s="77"/>
      <c r="AUQ582" s="77"/>
      <c r="AUR582" s="77"/>
      <c r="AUS582" s="77"/>
      <c r="AUT582" s="77"/>
      <c r="AUU582" s="77"/>
      <c r="AUV582" s="77"/>
      <c r="AUW582" s="77"/>
      <c r="AUX582" s="77"/>
      <c r="AUY582" s="77"/>
      <c r="AUZ582" s="77"/>
      <c r="AVA582" s="77"/>
      <c r="AVB582" s="77"/>
      <c r="AVC582" s="77"/>
      <c r="AVD582" s="77"/>
      <c r="AVE582" s="77"/>
      <c r="AVF582" s="77"/>
      <c r="AVG582" s="77"/>
      <c r="AVH582" s="77"/>
      <c r="AVI582" s="77"/>
      <c r="AVJ582" s="77"/>
      <c r="AVK582" s="77"/>
      <c r="AVL582" s="77"/>
      <c r="AVM582" s="77"/>
      <c r="AVN582" s="77"/>
      <c r="AVO582" s="77"/>
      <c r="AVP582" s="77"/>
      <c r="AVQ582" s="77"/>
      <c r="AVR582" s="77"/>
      <c r="AVS582" s="77"/>
      <c r="AVT582" s="77"/>
      <c r="AVU582" s="77"/>
      <c r="AVV582" s="77"/>
      <c r="AVW582" s="77"/>
      <c r="AVX582" s="77"/>
      <c r="AVY582" s="77"/>
      <c r="AVZ582" s="77"/>
      <c r="AWA582" s="77"/>
      <c r="AWB582" s="77"/>
      <c r="AWC582" s="77"/>
      <c r="AWD582" s="77"/>
      <c r="AWE582" s="77"/>
      <c r="AWF582" s="77"/>
      <c r="AWG582" s="77"/>
      <c r="AWH582" s="77"/>
      <c r="AWI582" s="77"/>
      <c r="AWJ582" s="77"/>
      <c r="AWK582" s="77"/>
      <c r="AWL582" s="77"/>
      <c r="AWM582" s="77"/>
      <c r="AWN582" s="77"/>
      <c r="AWO582" s="77"/>
      <c r="AWP582" s="77"/>
      <c r="AWQ582" s="77"/>
      <c r="AWR582" s="77"/>
      <c r="AWS582" s="77"/>
      <c r="AWT582" s="77"/>
      <c r="AWU582" s="77"/>
      <c r="AWV582" s="77"/>
      <c r="AWW582" s="77"/>
      <c r="AWX582" s="77"/>
      <c r="AWY582" s="77"/>
      <c r="AWZ582" s="77"/>
      <c r="AXA582" s="77"/>
      <c r="AXB582" s="77"/>
      <c r="AXC582" s="77"/>
      <c r="AXD582" s="77"/>
      <c r="AXE582" s="77"/>
      <c r="AXF582" s="77"/>
      <c r="AXG582" s="77"/>
      <c r="AXH582" s="77"/>
      <c r="AXI582" s="77"/>
      <c r="AXJ582" s="77"/>
      <c r="AXK582" s="77"/>
      <c r="AXL582" s="77"/>
      <c r="AXM582" s="77"/>
      <c r="AXN582" s="77"/>
      <c r="AXO582" s="77"/>
      <c r="AXP582" s="77"/>
      <c r="AXQ582" s="77"/>
      <c r="AXR582" s="77"/>
      <c r="AXS582" s="77"/>
      <c r="AXT582" s="77"/>
      <c r="AXU582" s="77"/>
      <c r="AXV582" s="77"/>
      <c r="AXW582" s="77"/>
      <c r="AXX582" s="77"/>
      <c r="AXY582" s="77"/>
      <c r="AXZ582" s="77"/>
      <c r="AYA582" s="77"/>
      <c r="AYB582" s="77"/>
      <c r="AYC582" s="77"/>
      <c r="AYD582" s="77"/>
      <c r="AYE582" s="77"/>
      <c r="AYF582" s="77"/>
      <c r="AYG582" s="77"/>
      <c r="AYH582" s="77"/>
      <c r="AYI582" s="77"/>
      <c r="AYJ582" s="77"/>
      <c r="AYK582" s="77"/>
      <c r="AYL582" s="77"/>
      <c r="AYM582" s="77"/>
      <c r="AYN582" s="77"/>
      <c r="AYO582" s="77"/>
      <c r="AYP582" s="77"/>
      <c r="AYQ582" s="77"/>
      <c r="AYR582" s="77"/>
      <c r="AYS582" s="77"/>
      <c r="AYT582" s="77"/>
      <c r="AYU582" s="77"/>
      <c r="AYV582" s="77"/>
      <c r="AYW582" s="77"/>
      <c r="AYX582" s="77"/>
      <c r="AYY582" s="77"/>
      <c r="AYZ582" s="77"/>
      <c r="AZA582" s="77"/>
      <c r="AZB582" s="77"/>
      <c r="AZC582" s="77"/>
      <c r="AZD582" s="77"/>
      <c r="AZE582" s="77"/>
      <c r="AZF582" s="77"/>
      <c r="AZG582" s="77"/>
      <c r="AZH582" s="77"/>
      <c r="AZI582" s="77"/>
      <c r="AZJ582" s="77"/>
      <c r="AZK582" s="77"/>
      <c r="AZL582" s="77"/>
      <c r="AZM582" s="77"/>
      <c r="AZN582" s="77"/>
      <c r="AZO582" s="77"/>
      <c r="AZP582" s="77"/>
      <c r="AZQ582" s="77"/>
      <c r="AZR582" s="77"/>
      <c r="AZS582" s="77"/>
      <c r="AZT582" s="77"/>
      <c r="AZU582" s="77"/>
      <c r="AZV582" s="77"/>
      <c r="AZW582" s="77"/>
      <c r="AZX582" s="77"/>
      <c r="AZY582" s="77"/>
      <c r="AZZ582" s="77"/>
      <c r="BAA582" s="77"/>
      <c r="BAB582" s="77"/>
      <c r="BAC582" s="77"/>
      <c r="BAD582" s="77"/>
      <c r="BAE582" s="77"/>
      <c r="BAF582" s="77"/>
      <c r="BAG582" s="77"/>
      <c r="BAH582" s="77"/>
      <c r="BAI582" s="77"/>
      <c r="BAJ582" s="77"/>
      <c r="BAK582" s="77"/>
      <c r="BAL582" s="77"/>
      <c r="BAM582" s="77"/>
      <c r="BAN582" s="77"/>
      <c r="BAO582" s="77"/>
      <c r="BAP582" s="77"/>
      <c r="BAQ582" s="77"/>
      <c r="BAR582" s="77"/>
      <c r="BAS582" s="77"/>
      <c r="BAT582" s="77"/>
      <c r="BAU582" s="77"/>
      <c r="BAV582" s="77"/>
      <c r="BAW582" s="77"/>
      <c r="BAX582" s="77"/>
      <c r="BAY582" s="77"/>
      <c r="BAZ582" s="77"/>
      <c r="BBA582" s="77"/>
      <c r="BBB582" s="77"/>
      <c r="BBC582" s="77"/>
      <c r="BBD582" s="77"/>
      <c r="BBE582" s="77"/>
      <c r="BBF582" s="77"/>
      <c r="BBG582" s="77"/>
      <c r="BBH582" s="77"/>
      <c r="BBI582" s="77"/>
      <c r="BBJ582" s="77"/>
      <c r="BBK582" s="77"/>
      <c r="BBL582" s="77"/>
      <c r="BBM582" s="77"/>
      <c r="BBN582" s="77"/>
      <c r="BBO582" s="77"/>
      <c r="BBP582" s="77"/>
      <c r="BBQ582" s="77"/>
      <c r="BBR582" s="77"/>
      <c r="BBS582" s="77"/>
      <c r="BBT582" s="77"/>
      <c r="BBU582" s="77"/>
      <c r="BBV582" s="77"/>
      <c r="BBW582" s="77"/>
      <c r="BBX582" s="77"/>
      <c r="BBY582" s="77"/>
      <c r="BBZ582" s="77"/>
      <c r="BCA582" s="77"/>
      <c r="BCB582" s="77"/>
      <c r="BCC582" s="77"/>
      <c r="BCD582" s="77"/>
      <c r="BCE582" s="77"/>
      <c r="BCF582" s="77"/>
      <c r="BCG582" s="77"/>
      <c r="BCH582" s="77"/>
      <c r="BCI582" s="77"/>
      <c r="BCJ582" s="77"/>
      <c r="BCK582" s="77"/>
      <c r="BCL582" s="77"/>
      <c r="BCM582" s="77"/>
      <c r="BCN582" s="77"/>
      <c r="BCO582" s="77"/>
      <c r="BCP582" s="77"/>
      <c r="BCQ582" s="77"/>
      <c r="BCR582" s="77"/>
      <c r="BCS582" s="77"/>
      <c r="BCT582" s="77"/>
      <c r="BCU582" s="77"/>
      <c r="BCV582" s="77"/>
      <c r="BCW582" s="77"/>
      <c r="BCX582" s="77"/>
      <c r="BCY582" s="77"/>
      <c r="BCZ582" s="77"/>
      <c r="BDA582" s="77"/>
      <c r="BDB582" s="77"/>
      <c r="BDC582" s="77"/>
      <c r="BDD582" s="77"/>
      <c r="BDE582" s="77"/>
      <c r="BDF582" s="77"/>
      <c r="BDG582" s="77"/>
      <c r="BDH582" s="77"/>
      <c r="BDI582" s="77"/>
      <c r="BDJ582" s="77"/>
      <c r="BDK582" s="77"/>
      <c r="BDL582" s="77"/>
      <c r="BDM582" s="77"/>
      <c r="BDN582" s="77"/>
      <c r="BDO582" s="77"/>
      <c r="BDP582" s="77"/>
      <c r="BDQ582" s="77"/>
      <c r="BDR582" s="77"/>
      <c r="BDS582" s="77"/>
      <c r="BDT582" s="77"/>
      <c r="BDU582" s="77"/>
      <c r="BDV582" s="77"/>
      <c r="BDW582" s="77"/>
      <c r="BDX582" s="77"/>
      <c r="BDY582" s="77"/>
      <c r="BDZ582" s="77"/>
      <c r="BEA582" s="77"/>
      <c r="BEB582" s="77"/>
      <c r="BEC582" s="77"/>
      <c r="BED582" s="77"/>
      <c r="BEE582" s="77"/>
      <c r="BEF582" s="77"/>
      <c r="BEG582" s="77"/>
      <c r="BEH582" s="77"/>
      <c r="BEI582" s="77"/>
      <c r="BEJ582" s="77"/>
      <c r="BEK582" s="77"/>
      <c r="BEL582" s="77"/>
      <c r="BEM582" s="77"/>
      <c r="BEN582" s="77"/>
      <c r="BEO582" s="77"/>
      <c r="BEP582" s="77"/>
      <c r="BEQ582" s="77"/>
      <c r="BER582" s="77"/>
      <c r="BES582" s="77"/>
      <c r="BET582" s="77"/>
      <c r="BEU582" s="77"/>
      <c r="BEV582" s="77"/>
      <c r="BEW582" s="77"/>
      <c r="BEX582" s="77"/>
      <c r="BEY582" s="77"/>
      <c r="BEZ582" s="77"/>
      <c r="BFA582" s="77"/>
      <c r="BFB582" s="77"/>
      <c r="BFC582" s="77"/>
      <c r="BFD582" s="77"/>
      <c r="BFE582" s="77"/>
      <c r="BFF582" s="77"/>
      <c r="BFG582" s="77"/>
      <c r="BFH582" s="77"/>
      <c r="BFI582" s="77"/>
      <c r="BFJ582" s="77"/>
      <c r="BFK582" s="77"/>
      <c r="BFL582" s="77"/>
      <c r="BFM582" s="77"/>
      <c r="BFN582" s="77"/>
      <c r="BFO582" s="77"/>
      <c r="BFP582" s="77"/>
      <c r="BFQ582" s="77"/>
      <c r="BFR582" s="77"/>
      <c r="BFS582" s="77"/>
      <c r="BFT582" s="77"/>
      <c r="BFU582" s="77"/>
      <c r="BFV582" s="77"/>
      <c r="BFW582" s="77"/>
      <c r="BFX582" s="77"/>
      <c r="BFY582" s="77"/>
      <c r="BFZ582" s="77"/>
      <c r="BGA582" s="77"/>
      <c r="BGB582" s="77"/>
      <c r="BGC582" s="77"/>
      <c r="BGD582" s="77"/>
      <c r="BGE582" s="77"/>
      <c r="BGF582" s="77"/>
      <c r="BGG582" s="77"/>
      <c r="BGH582" s="77"/>
      <c r="BGI582" s="77"/>
      <c r="BGJ582" s="77"/>
      <c r="BGK582" s="77"/>
      <c r="BGL582" s="77"/>
      <c r="BGM582" s="77"/>
      <c r="BGN582" s="77"/>
      <c r="BGO582" s="77"/>
      <c r="BGP582" s="77"/>
      <c r="BGQ582" s="77"/>
      <c r="BGR582" s="77"/>
      <c r="BGS582" s="77"/>
      <c r="BGT582" s="77"/>
      <c r="BGU582" s="77"/>
      <c r="BGV582" s="77"/>
      <c r="BGW582" s="77"/>
      <c r="BGX582" s="77"/>
      <c r="BGY582" s="77"/>
      <c r="BGZ582" s="77"/>
      <c r="BHA582" s="77"/>
      <c r="BHB582" s="77"/>
      <c r="BHC582" s="77"/>
      <c r="BHD582" s="77"/>
      <c r="BHE582" s="77"/>
      <c r="BHF582" s="77"/>
      <c r="BHG582" s="77"/>
      <c r="BHH582" s="77"/>
      <c r="BHI582" s="77"/>
      <c r="BHJ582" s="77"/>
      <c r="BHK582" s="77"/>
      <c r="BHL582" s="77"/>
      <c r="BHM582" s="77"/>
      <c r="BHN582" s="77"/>
      <c r="BHO582" s="77"/>
      <c r="BHP582" s="77"/>
      <c r="BHQ582" s="77"/>
      <c r="BHR582" s="77"/>
      <c r="BHS582" s="77"/>
      <c r="BHT582" s="77"/>
      <c r="BHU582" s="77"/>
      <c r="BHV582" s="77"/>
      <c r="BHW582" s="77"/>
      <c r="BHX582" s="77"/>
      <c r="BHY582" s="77"/>
      <c r="BHZ582" s="77"/>
      <c r="BIA582" s="77"/>
      <c r="BIB582" s="77"/>
      <c r="BIC582" s="77"/>
      <c r="BID582" s="77"/>
      <c r="BIE582" s="77"/>
      <c r="BIF582" s="77"/>
      <c r="BIG582" s="77"/>
      <c r="BIH582" s="77"/>
      <c r="BII582" s="77"/>
      <c r="BIJ582" s="77"/>
      <c r="BIK582" s="77"/>
      <c r="BIL582" s="77"/>
      <c r="BIM582" s="77"/>
      <c r="BIN582" s="77"/>
      <c r="BIO582" s="77"/>
      <c r="BIP582" s="77"/>
      <c r="BIQ582" s="77"/>
      <c r="BIR582" s="77"/>
      <c r="BIS582" s="77"/>
      <c r="BIT582" s="77"/>
      <c r="BIU582" s="77"/>
      <c r="BIV582" s="77"/>
      <c r="BIW582" s="77"/>
      <c r="BIX582" s="77"/>
      <c r="BIY582" s="77"/>
      <c r="BIZ582" s="77"/>
      <c r="BJA582" s="77"/>
      <c r="BJB582" s="77"/>
      <c r="BJC582" s="77"/>
      <c r="BJD582" s="77"/>
      <c r="BJE582" s="77"/>
      <c r="BJF582" s="77"/>
      <c r="BJG582" s="77"/>
      <c r="BJH582" s="77"/>
      <c r="BJI582" s="77"/>
      <c r="BJJ582" s="77"/>
      <c r="BJK582" s="77"/>
      <c r="BJL582" s="77"/>
      <c r="BJM582" s="77"/>
      <c r="BJN582" s="77"/>
      <c r="BJO582" s="77"/>
      <c r="BJP582" s="77"/>
      <c r="BJQ582" s="77"/>
      <c r="BJR582" s="77"/>
      <c r="BJS582" s="77"/>
      <c r="BJT582" s="77"/>
      <c r="BJU582" s="77"/>
      <c r="BJV582" s="77"/>
      <c r="BJW582" s="77"/>
      <c r="BJX582" s="77"/>
      <c r="BJY582" s="77"/>
      <c r="BJZ582" s="77"/>
      <c r="BKA582" s="77"/>
      <c r="BKB582" s="77"/>
      <c r="BKC582" s="77"/>
      <c r="BKD582" s="77"/>
      <c r="BKE582" s="77"/>
      <c r="BKF582" s="77"/>
      <c r="BKG582" s="77"/>
      <c r="BKH582" s="77"/>
      <c r="BKI582" s="77"/>
      <c r="BKJ582" s="77"/>
      <c r="BKK582" s="77"/>
      <c r="BKL582" s="77"/>
      <c r="BKM582" s="77"/>
      <c r="BKN582" s="77"/>
      <c r="BKO582" s="77"/>
      <c r="BKP582" s="77"/>
      <c r="BKQ582" s="77"/>
      <c r="BKR582" s="77"/>
      <c r="BKS582" s="77"/>
      <c r="BKT582" s="77"/>
      <c r="BKU582" s="77"/>
      <c r="BKV582" s="77"/>
      <c r="BKW582" s="77"/>
      <c r="BKX582" s="77"/>
      <c r="BKY582" s="77"/>
      <c r="BKZ582" s="77"/>
      <c r="BLA582" s="77"/>
      <c r="BLB582" s="77"/>
      <c r="BLC582" s="77"/>
      <c r="BLD582" s="77"/>
      <c r="BLE582" s="77"/>
      <c r="BLF582" s="77"/>
      <c r="BLG582" s="77"/>
      <c r="BLH582" s="77"/>
      <c r="BLI582" s="77"/>
      <c r="BLJ582" s="77"/>
      <c r="BLK582" s="77"/>
      <c r="BLL582" s="77"/>
      <c r="BLM582" s="77"/>
      <c r="BLN582" s="77"/>
      <c r="BLO582" s="77"/>
      <c r="BLP582" s="77"/>
      <c r="BLQ582" s="77"/>
      <c r="BLR582" s="77"/>
      <c r="BLS582" s="77"/>
      <c r="BLT582" s="77"/>
      <c r="BLU582" s="77"/>
      <c r="BLV582" s="77"/>
      <c r="BLW582" s="77"/>
      <c r="BLX582" s="77"/>
      <c r="BLY582" s="77"/>
      <c r="BLZ582" s="77"/>
      <c r="BMA582" s="77"/>
      <c r="BMB582" s="77"/>
      <c r="BMC582" s="77"/>
      <c r="BMD582" s="77"/>
      <c r="BME582" s="77"/>
      <c r="BMF582" s="77"/>
      <c r="BMG582" s="77"/>
      <c r="BMH582" s="77"/>
      <c r="BMI582" s="77"/>
      <c r="BMJ582" s="77"/>
      <c r="BMK582" s="77"/>
      <c r="BML582" s="77"/>
      <c r="BMM582" s="77"/>
      <c r="BMN582" s="77"/>
      <c r="BMO582" s="77"/>
      <c r="BMP582" s="77"/>
      <c r="BMQ582" s="77"/>
      <c r="BMR582" s="77"/>
      <c r="BMS582" s="77"/>
      <c r="BMT582" s="77"/>
      <c r="BMU582" s="77"/>
      <c r="BMV582" s="77"/>
      <c r="BMW582" s="77"/>
      <c r="BMX582" s="77"/>
      <c r="BMY582" s="77"/>
      <c r="BMZ582" s="77"/>
      <c r="BNA582" s="77"/>
      <c r="BNB582" s="77"/>
      <c r="BNC582" s="77"/>
      <c r="BND582" s="77"/>
      <c r="BNE582" s="77"/>
      <c r="BNF582" s="77"/>
      <c r="BNG582" s="77"/>
      <c r="BNH582" s="77"/>
      <c r="BNI582" s="77"/>
      <c r="BNJ582" s="77"/>
      <c r="BNK582" s="77"/>
      <c r="BNL582" s="77"/>
      <c r="BNM582" s="77"/>
      <c r="BNN582" s="77"/>
      <c r="BNO582" s="77"/>
      <c r="BNP582" s="77"/>
      <c r="BNQ582" s="77"/>
      <c r="BNR582" s="77"/>
      <c r="BNS582" s="77"/>
      <c r="BNT582" s="77"/>
      <c r="BNU582" s="77"/>
      <c r="BNV582" s="77"/>
      <c r="BNW582" s="77"/>
      <c r="BNX582" s="77"/>
      <c r="BNY582" s="77"/>
      <c r="BNZ582" s="77"/>
      <c r="BOA582" s="77"/>
      <c r="BOB582" s="77"/>
      <c r="BOC582" s="77"/>
      <c r="BOD582" s="77"/>
      <c r="BOE582" s="77"/>
      <c r="BOF582" s="77"/>
      <c r="BOG582" s="77"/>
      <c r="BOH582" s="77"/>
      <c r="BOI582" s="77"/>
      <c r="BOJ582" s="77"/>
      <c r="BOK582" s="77"/>
      <c r="BOL582" s="77"/>
      <c r="BOM582" s="77"/>
      <c r="BON582" s="77"/>
      <c r="BOO582" s="77"/>
      <c r="BOP582" s="77"/>
      <c r="BOQ582" s="77"/>
      <c r="BOR582" s="77"/>
      <c r="BOS582" s="77"/>
      <c r="BOT582" s="77"/>
      <c r="BOU582" s="77"/>
      <c r="BOV582" s="77"/>
      <c r="BOW582" s="77"/>
      <c r="BOX582" s="77"/>
      <c r="BOY582" s="77"/>
      <c r="BOZ582" s="77"/>
      <c r="BPA582" s="77"/>
      <c r="BPB582" s="77"/>
      <c r="BPC582" s="77"/>
      <c r="BPD582" s="77"/>
      <c r="BPE582" s="77"/>
      <c r="BPF582" s="77"/>
      <c r="BPG582" s="77"/>
      <c r="BPH582" s="77"/>
      <c r="BPI582" s="77"/>
      <c r="BPJ582" s="77"/>
      <c r="BPK582" s="77"/>
      <c r="BPL582" s="77"/>
      <c r="BPM582" s="77"/>
      <c r="BPN582" s="77"/>
      <c r="BPO582" s="77"/>
      <c r="BPP582" s="77"/>
      <c r="BPQ582" s="77"/>
      <c r="BPR582" s="77"/>
      <c r="BPS582" s="77"/>
      <c r="BPT582" s="77"/>
      <c r="BPU582" s="77"/>
      <c r="BPV582" s="77"/>
      <c r="BPW582" s="77"/>
      <c r="BPX582" s="77"/>
      <c r="BPY582" s="77"/>
      <c r="BPZ582" s="77"/>
      <c r="BQA582" s="77"/>
      <c r="BQB582" s="77"/>
      <c r="BQC582" s="77"/>
      <c r="BQD582" s="77"/>
      <c r="BQE582" s="77"/>
      <c r="BQF582" s="77"/>
      <c r="BQG582" s="77"/>
      <c r="BQH582" s="77"/>
      <c r="BQI582" s="77"/>
      <c r="BQJ582" s="77"/>
      <c r="BQK582" s="77"/>
      <c r="BQL582" s="77"/>
      <c r="BQM582" s="77"/>
      <c r="BQN582" s="77"/>
      <c r="BQO582" s="77"/>
      <c r="BQP582" s="77"/>
      <c r="BQQ582" s="77"/>
      <c r="BQR582" s="77"/>
      <c r="BQS582" s="77"/>
      <c r="BQT582" s="77"/>
      <c r="BQU582" s="77"/>
      <c r="BQV582" s="77"/>
      <c r="BQW582" s="77"/>
      <c r="BQX582" s="77"/>
      <c r="BQY582" s="77"/>
      <c r="BQZ582" s="77"/>
      <c r="BRA582" s="77"/>
      <c r="BRB582" s="77"/>
      <c r="BRC582" s="77"/>
      <c r="BRD582" s="77"/>
      <c r="BRE582" s="77"/>
      <c r="BRF582" s="77"/>
      <c r="BRG582" s="77"/>
      <c r="BRH582" s="77"/>
      <c r="BRI582" s="77"/>
      <c r="BRJ582" s="77"/>
      <c r="BRK582" s="77"/>
      <c r="BRL582" s="77"/>
      <c r="BRM582" s="77"/>
      <c r="BRN582" s="77"/>
      <c r="BRO582" s="77"/>
      <c r="BRP582" s="77"/>
      <c r="BRQ582" s="77"/>
      <c r="BRR582" s="77"/>
      <c r="BRS582" s="77"/>
      <c r="BRT582" s="77"/>
      <c r="BRU582" s="77"/>
      <c r="BRV582" s="77"/>
      <c r="BRW582" s="77"/>
      <c r="BRX582" s="77"/>
      <c r="BRY582" s="77"/>
      <c r="BRZ582" s="77"/>
      <c r="BSA582" s="77"/>
      <c r="BSB582" s="77"/>
      <c r="BSC582" s="77"/>
      <c r="BSD582" s="77"/>
      <c r="BSE582" s="77"/>
      <c r="BSF582" s="77"/>
      <c r="BSG582" s="77"/>
      <c r="BSH582" s="77"/>
      <c r="BSI582" s="77"/>
      <c r="BSJ582" s="77"/>
      <c r="BSK582" s="77"/>
      <c r="BSL582" s="77"/>
      <c r="BSM582" s="77"/>
      <c r="BSN582" s="77"/>
      <c r="BSO582" s="77"/>
      <c r="BSP582" s="77"/>
      <c r="BSQ582" s="77"/>
      <c r="BSR582" s="77"/>
      <c r="BSS582" s="77"/>
      <c r="BST582" s="77"/>
      <c r="BSU582" s="77"/>
      <c r="BSV582" s="77"/>
      <c r="BSW582" s="77"/>
      <c r="BSX582" s="77"/>
      <c r="BSY582" s="77"/>
      <c r="BSZ582" s="77"/>
      <c r="BTA582" s="77"/>
      <c r="BTB582" s="77"/>
      <c r="BTC582" s="77"/>
      <c r="BTD582" s="77"/>
      <c r="BTE582" s="77"/>
      <c r="BTF582" s="77"/>
      <c r="BTG582" s="77"/>
      <c r="BTH582" s="77"/>
      <c r="BTI582" s="77"/>
      <c r="BTJ582" s="77"/>
      <c r="BTK582" s="77"/>
      <c r="BTL582" s="77"/>
      <c r="BTM582" s="77"/>
      <c r="BTN582" s="77"/>
      <c r="BTO582" s="77"/>
      <c r="BTP582" s="77"/>
      <c r="BTQ582" s="77"/>
      <c r="BTR582" s="77"/>
      <c r="BTS582" s="77"/>
      <c r="BTT582" s="77"/>
      <c r="BTU582" s="77"/>
      <c r="BTV582" s="77"/>
      <c r="BTW582" s="77"/>
      <c r="BTX582" s="77"/>
      <c r="BTY582" s="77"/>
      <c r="BTZ582" s="77"/>
      <c r="BUA582" s="77"/>
      <c r="BUB582" s="77"/>
      <c r="BUC582" s="77"/>
      <c r="BUD582" s="77"/>
      <c r="BUE582" s="77"/>
      <c r="BUF582" s="77"/>
      <c r="BUG582" s="77"/>
      <c r="BUH582" s="77"/>
      <c r="BUI582" s="77"/>
      <c r="BUJ582" s="77"/>
      <c r="BUK582" s="77"/>
      <c r="BUL582" s="77"/>
      <c r="BUM582" s="77"/>
      <c r="BUN582" s="77"/>
      <c r="BUO582" s="77"/>
      <c r="BUP582" s="77"/>
      <c r="BUQ582" s="77"/>
      <c r="BUR582" s="77"/>
      <c r="BUS582" s="77"/>
      <c r="BUT582" s="77"/>
      <c r="BUU582" s="77"/>
      <c r="BUV582" s="77"/>
      <c r="BUW582" s="77"/>
      <c r="BUX582" s="77"/>
      <c r="BUY582" s="77"/>
      <c r="BUZ582" s="77"/>
      <c r="BVA582" s="77"/>
      <c r="BVB582" s="77"/>
      <c r="BVC582" s="77"/>
      <c r="BVD582" s="77"/>
      <c r="BVE582" s="77"/>
      <c r="BVF582" s="77"/>
      <c r="BVG582" s="77"/>
      <c r="BVH582" s="77"/>
      <c r="BVI582" s="77"/>
      <c r="BVJ582" s="77"/>
      <c r="BVK582" s="77"/>
      <c r="BVL582" s="77"/>
      <c r="BVM582" s="77"/>
      <c r="BVN582" s="77"/>
      <c r="BVO582" s="77"/>
      <c r="BVP582" s="77"/>
      <c r="BVQ582" s="77"/>
      <c r="BVR582" s="77"/>
      <c r="BVS582" s="77"/>
      <c r="BVT582" s="77"/>
      <c r="BVU582" s="77"/>
      <c r="BVV582" s="77"/>
      <c r="BVW582" s="77"/>
      <c r="BVX582" s="77"/>
      <c r="BVY582" s="77"/>
      <c r="BVZ582" s="77"/>
      <c r="BWA582" s="77"/>
      <c r="BWB582" s="77"/>
      <c r="BWC582" s="77"/>
      <c r="BWD582" s="77"/>
      <c r="BWE582" s="77"/>
      <c r="BWF582" s="77"/>
      <c r="BWG582" s="77"/>
      <c r="BWH582" s="77"/>
      <c r="BWI582" s="77"/>
      <c r="BWJ582" s="77"/>
      <c r="BWK582" s="77"/>
      <c r="BWL582" s="77"/>
      <c r="BWM582" s="77"/>
      <c r="BWN582" s="77"/>
      <c r="BWO582" s="77"/>
      <c r="BWP582" s="77"/>
      <c r="BWQ582" s="77"/>
      <c r="BWR582" s="77"/>
      <c r="BWS582" s="77"/>
      <c r="BWT582" s="77"/>
      <c r="BWU582" s="77"/>
      <c r="BWV582" s="77"/>
      <c r="BWW582" s="77"/>
      <c r="BWX582" s="77"/>
      <c r="BWY582" s="77"/>
      <c r="BWZ582" s="77"/>
      <c r="BXA582" s="77"/>
      <c r="BXB582" s="77"/>
      <c r="BXC582" s="77"/>
      <c r="BXD582" s="77"/>
      <c r="BXE582" s="77"/>
      <c r="BXF582" s="77"/>
      <c r="BXG582" s="77"/>
      <c r="BXH582" s="77"/>
      <c r="BXI582" s="77"/>
      <c r="BXJ582" s="77"/>
      <c r="BXK582" s="77"/>
      <c r="BXL582" s="77"/>
      <c r="BXM582" s="77"/>
      <c r="BXN582" s="77"/>
      <c r="BXO582" s="77"/>
      <c r="BXP582" s="77"/>
      <c r="BXQ582" s="77"/>
      <c r="BXR582" s="77"/>
      <c r="BXS582" s="77"/>
      <c r="BXT582" s="77"/>
      <c r="BXU582" s="77"/>
      <c r="BXV582" s="77"/>
      <c r="BXW582" s="77"/>
      <c r="BXX582" s="77"/>
      <c r="BXY582" s="77"/>
      <c r="BXZ582" s="77"/>
      <c r="BYA582" s="77"/>
      <c r="BYB582" s="77"/>
      <c r="BYC582" s="77"/>
      <c r="BYD582" s="77"/>
      <c r="BYE582" s="77"/>
      <c r="BYF582" s="77"/>
      <c r="BYG582" s="77"/>
      <c r="BYH582" s="77"/>
      <c r="BYI582" s="77"/>
      <c r="BYJ582" s="77"/>
      <c r="BYK582" s="77"/>
      <c r="BYL582" s="77"/>
      <c r="BYM582" s="77"/>
      <c r="BYN582" s="77"/>
      <c r="BYO582" s="77"/>
      <c r="BYP582" s="77"/>
      <c r="BYQ582" s="77"/>
      <c r="BYR582" s="77"/>
      <c r="BYS582" s="77"/>
      <c r="BYT582" s="77"/>
      <c r="BYU582" s="77"/>
      <c r="BYV582" s="77"/>
      <c r="BYW582" s="77"/>
      <c r="BYX582" s="77"/>
      <c r="BYY582" s="77"/>
      <c r="BYZ582" s="77"/>
      <c r="BZA582" s="77"/>
      <c r="BZB582" s="77"/>
      <c r="BZC582" s="77"/>
      <c r="BZD582" s="77"/>
      <c r="BZE582" s="77"/>
      <c r="BZF582" s="77"/>
      <c r="BZG582" s="77"/>
      <c r="BZH582" s="77"/>
      <c r="BZI582" s="77"/>
      <c r="BZJ582" s="77"/>
      <c r="BZK582" s="77"/>
      <c r="BZL582" s="77"/>
      <c r="BZM582" s="77"/>
      <c r="BZN582" s="77"/>
      <c r="BZO582" s="77"/>
      <c r="BZP582" s="77"/>
      <c r="BZQ582" s="77"/>
      <c r="BZR582" s="77"/>
      <c r="BZS582" s="77"/>
      <c r="BZT582" s="77"/>
      <c r="BZU582" s="77"/>
      <c r="BZV582" s="77"/>
      <c r="BZW582" s="77"/>
      <c r="BZX582" s="77"/>
      <c r="BZY582" s="77"/>
      <c r="BZZ582" s="77"/>
      <c r="CAA582" s="77"/>
      <c r="CAB582" s="77"/>
      <c r="CAC582" s="77"/>
      <c r="CAD582" s="77"/>
      <c r="CAE582" s="77"/>
      <c r="CAF582" s="77"/>
      <c r="CAG582" s="77"/>
      <c r="CAH582" s="77"/>
      <c r="CAI582" s="77"/>
      <c r="CAJ582" s="77"/>
      <c r="CAK582" s="77"/>
      <c r="CAL582" s="77"/>
      <c r="CAM582" s="77"/>
      <c r="CAN582" s="77"/>
      <c r="CAO582" s="77"/>
      <c r="CAP582" s="77"/>
      <c r="CAQ582" s="77"/>
      <c r="CAR582" s="77"/>
      <c r="CAS582" s="77"/>
      <c r="CAT582" s="77"/>
      <c r="CAU582" s="77"/>
      <c r="CAV582" s="77"/>
      <c r="CAW582" s="77"/>
      <c r="CAX582" s="77"/>
      <c r="CAY582" s="77"/>
      <c r="CAZ582" s="77"/>
      <c r="CBA582" s="77"/>
      <c r="CBB582" s="77"/>
      <c r="CBC582" s="77"/>
      <c r="CBD582" s="77"/>
      <c r="CBE582" s="77"/>
      <c r="CBF582" s="77"/>
      <c r="CBG582" s="77"/>
      <c r="CBH582" s="77"/>
      <c r="CBI582" s="77"/>
      <c r="CBJ582" s="77"/>
      <c r="CBK582" s="77"/>
      <c r="CBL582" s="77"/>
      <c r="CBM582" s="77"/>
      <c r="CBN582" s="77"/>
      <c r="CBO582" s="77"/>
      <c r="CBP582" s="77"/>
      <c r="CBQ582" s="77"/>
      <c r="CBR582" s="77"/>
      <c r="CBS582" s="77"/>
      <c r="CBT582" s="77"/>
      <c r="CBU582" s="77"/>
      <c r="CBV582" s="77"/>
      <c r="CBW582" s="77"/>
      <c r="CBX582" s="77"/>
      <c r="CBY582" s="77"/>
      <c r="CBZ582" s="77"/>
      <c r="CCA582" s="77"/>
      <c r="CCB582" s="77"/>
      <c r="CCC582" s="77"/>
      <c r="CCD582" s="77"/>
      <c r="CCE582" s="77"/>
      <c r="CCF582" s="77"/>
      <c r="CCG582" s="77"/>
      <c r="CCH582" s="77"/>
      <c r="CCI582" s="77"/>
      <c r="CCJ582" s="77"/>
      <c r="CCK582" s="77"/>
      <c r="CCL582" s="77"/>
      <c r="CCM582" s="77"/>
      <c r="CCN582" s="77"/>
      <c r="CCO582" s="77"/>
      <c r="CCP582" s="77"/>
      <c r="CCQ582" s="77"/>
      <c r="CCR582" s="77"/>
      <c r="CCS582" s="77"/>
      <c r="CCT582" s="77"/>
      <c r="CCU582" s="77"/>
      <c r="CCV582" s="77"/>
      <c r="CCW582" s="77"/>
      <c r="CCX582" s="77"/>
      <c r="CCY582" s="77"/>
      <c r="CCZ582" s="77"/>
      <c r="CDA582" s="77"/>
      <c r="CDB582" s="77"/>
      <c r="CDC582" s="77"/>
      <c r="CDD582" s="77"/>
      <c r="CDE582" s="77"/>
      <c r="CDF582" s="77"/>
      <c r="CDG582" s="77"/>
      <c r="CDH582" s="77"/>
      <c r="CDI582" s="77"/>
      <c r="CDJ582" s="77"/>
      <c r="CDK582" s="77"/>
      <c r="CDL582" s="77"/>
      <c r="CDM582" s="77"/>
      <c r="CDN582" s="77"/>
      <c r="CDO582" s="77"/>
      <c r="CDP582" s="77"/>
      <c r="CDQ582" s="77"/>
      <c r="CDR582" s="77"/>
      <c r="CDS582" s="77"/>
      <c r="CDT582" s="77"/>
      <c r="CDU582" s="77"/>
      <c r="CDV582" s="77"/>
      <c r="CDW582" s="77"/>
      <c r="CDX582" s="77"/>
      <c r="CDY582" s="77"/>
      <c r="CDZ582" s="77"/>
      <c r="CEA582" s="77"/>
      <c r="CEB582" s="77"/>
      <c r="CEC582" s="77"/>
      <c r="CED582" s="77"/>
      <c r="CEE582" s="77"/>
      <c r="CEF582" s="77"/>
      <c r="CEG582" s="77"/>
      <c r="CEH582" s="77"/>
      <c r="CEI582" s="77"/>
      <c r="CEJ582" s="77"/>
      <c r="CEK582" s="77"/>
      <c r="CEL582" s="77"/>
      <c r="CEM582" s="77"/>
      <c r="CEN582" s="77"/>
      <c r="CEO582" s="77"/>
      <c r="CEP582" s="77"/>
      <c r="CEQ582" s="77"/>
      <c r="CER582" s="77"/>
      <c r="CES582" s="77"/>
      <c r="CET582" s="77"/>
      <c r="CEU582" s="77"/>
      <c r="CEV582" s="77"/>
      <c r="CEW582" s="77"/>
      <c r="CEX582" s="77"/>
      <c r="CEY582" s="77"/>
      <c r="CEZ582" s="77"/>
      <c r="CFA582" s="77"/>
      <c r="CFB582" s="77"/>
      <c r="CFC582" s="77"/>
      <c r="CFD582" s="77"/>
      <c r="CFE582" s="77"/>
      <c r="CFF582" s="77"/>
      <c r="CFG582" s="77"/>
      <c r="CFH582" s="77"/>
      <c r="CFI582" s="77"/>
      <c r="CFJ582" s="77"/>
      <c r="CFK582" s="77"/>
      <c r="CFL582" s="77"/>
      <c r="CFM582" s="77"/>
      <c r="CFN582" s="77"/>
      <c r="CFO582" s="77"/>
      <c r="CFP582" s="77"/>
      <c r="CFQ582" s="77"/>
      <c r="CFR582" s="77"/>
      <c r="CFS582" s="77"/>
      <c r="CFT582" s="77"/>
      <c r="CFU582" s="77"/>
      <c r="CFV582" s="77"/>
      <c r="CFW582" s="77"/>
      <c r="CFX582" s="77"/>
      <c r="CFY582" s="77"/>
      <c r="CFZ582" s="77"/>
      <c r="CGA582" s="77"/>
      <c r="CGB582" s="77"/>
      <c r="CGC582" s="77"/>
      <c r="CGD582" s="77"/>
      <c r="CGE582" s="77"/>
      <c r="CGF582" s="77"/>
      <c r="CGG582" s="77"/>
      <c r="CGH582" s="77"/>
      <c r="CGI582" s="77"/>
      <c r="CGJ582" s="77"/>
      <c r="CGK582" s="77"/>
      <c r="CGL582" s="77"/>
      <c r="CGM582" s="77"/>
      <c r="CGN582" s="77"/>
      <c r="CGO582" s="77"/>
      <c r="CGP582" s="77"/>
      <c r="CGQ582" s="77"/>
      <c r="CGR582" s="77"/>
      <c r="CGS582" s="77"/>
      <c r="CGT582" s="77"/>
      <c r="CGU582" s="77"/>
      <c r="CGV582" s="77"/>
      <c r="CGW582" s="77"/>
      <c r="CGX582" s="77"/>
      <c r="CGY582" s="77"/>
      <c r="CGZ582" s="77"/>
      <c r="CHA582" s="77"/>
      <c r="CHB582" s="77"/>
      <c r="CHC582" s="77"/>
      <c r="CHD582" s="77"/>
      <c r="CHE582" s="77"/>
      <c r="CHF582" s="77"/>
      <c r="CHG582" s="77"/>
      <c r="CHH582" s="77"/>
      <c r="CHI582" s="77"/>
      <c r="CHJ582" s="77"/>
      <c r="CHK582" s="77"/>
      <c r="CHL582" s="77"/>
      <c r="CHM582" s="77"/>
      <c r="CHN582" s="77"/>
      <c r="CHO582" s="77"/>
      <c r="CHP582" s="77"/>
      <c r="CHQ582" s="77"/>
      <c r="CHR582" s="77"/>
      <c r="CHS582" s="77"/>
      <c r="CHT582" s="77"/>
      <c r="CHU582" s="77"/>
      <c r="CHV582" s="77"/>
      <c r="CHW582" s="77"/>
      <c r="CHX582" s="77"/>
      <c r="CHY582" s="77"/>
      <c r="CHZ582" s="77"/>
      <c r="CIA582" s="77"/>
      <c r="CIB582" s="77"/>
      <c r="CIC582" s="77"/>
      <c r="CID582" s="77"/>
      <c r="CIE582" s="77"/>
      <c r="CIF582" s="77"/>
      <c r="CIG582" s="77"/>
      <c r="CIH582" s="77"/>
      <c r="CII582" s="77"/>
      <c r="CIJ582" s="77"/>
      <c r="CIK582" s="77"/>
      <c r="CIL582" s="77"/>
      <c r="CIM582" s="77"/>
      <c r="CIN582" s="77"/>
      <c r="CIO582" s="77"/>
      <c r="CIP582" s="77"/>
      <c r="CIQ582" s="77"/>
      <c r="CIR582" s="77"/>
      <c r="CIS582" s="77"/>
      <c r="CIT582" s="77"/>
      <c r="CIU582" s="77"/>
      <c r="CIV582" s="77"/>
      <c r="CIW582" s="77"/>
      <c r="CIX582" s="77"/>
      <c r="CIY582" s="77"/>
      <c r="CIZ582" s="77"/>
      <c r="CJA582" s="77"/>
      <c r="CJB582" s="77"/>
      <c r="CJC582" s="77"/>
      <c r="CJD582" s="77"/>
      <c r="CJE582" s="77"/>
      <c r="CJF582" s="77"/>
      <c r="CJG582" s="77"/>
      <c r="CJH582" s="77"/>
      <c r="CJI582" s="77"/>
      <c r="CJJ582" s="77"/>
      <c r="CJK582" s="77"/>
      <c r="CJL582" s="77"/>
      <c r="CJM582" s="77"/>
      <c r="CJN582" s="77"/>
      <c r="CJO582" s="77"/>
      <c r="CJP582" s="77"/>
      <c r="CJQ582" s="77"/>
      <c r="CJR582" s="77"/>
      <c r="CJS582" s="77"/>
      <c r="CJT582" s="77"/>
      <c r="CJU582" s="77"/>
      <c r="CJV582" s="77"/>
      <c r="CJW582" s="77"/>
      <c r="CJX582" s="77"/>
      <c r="CJY582" s="77"/>
      <c r="CJZ582" s="77"/>
      <c r="CKA582" s="77"/>
      <c r="CKB582" s="77"/>
      <c r="CKC582" s="77"/>
      <c r="CKD582" s="77"/>
      <c r="CKE582" s="77"/>
      <c r="CKF582" s="77"/>
      <c r="CKG582" s="77"/>
      <c r="CKH582" s="77"/>
      <c r="CKI582" s="77"/>
      <c r="CKJ582" s="77"/>
      <c r="CKK582" s="77"/>
      <c r="CKL582" s="77"/>
      <c r="CKM582" s="77"/>
      <c r="CKN582" s="77"/>
      <c r="CKO582" s="77"/>
      <c r="CKP582" s="77"/>
      <c r="CKQ582" s="77"/>
      <c r="CKR582" s="77"/>
      <c r="CKS582" s="77"/>
      <c r="CKT582" s="77"/>
      <c r="CKU582" s="77"/>
      <c r="CKV582" s="77"/>
      <c r="CKW582" s="77"/>
      <c r="CKX582" s="77"/>
      <c r="CKY582" s="77"/>
      <c r="CKZ582" s="77"/>
      <c r="CLA582" s="77"/>
      <c r="CLB582" s="77"/>
      <c r="CLC582" s="77"/>
      <c r="CLD582" s="77"/>
      <c r="CLE582" s="77"/>
      <c r="CLF582" s="77"/>
      <c r="CLG582" s="77"/>
      <c r="CLH582" s="77"/>
      <c r="CLI582" s="77"/>
      <c r="CLJ582" s="77"/>
      <c r="CLK582" s="77"/>
      <c r="CLL582" s="77"/>
      <c r="CLM582" s="77"/>
      <c r="CLN582" s="77"/>
      <c r="CLO582" s="77"/>
      <c r="CLP582" s="77"/>
      <c r="CLQ582" s="77"/>
      <c r="CLR582" s="77"/>
      <c r="CLS582" s="77"/>
      <c r="CLT582" s="77"/>
      <c r="CLU582" s="77"/>
      <c r="CLV582" s="77"/>
      <c r="CLW582" s="77"/>
      <c r="CLX582" s="77"/>
      <c r="CLY582" s="77"/>
      <c r="CLZ582" s="77"/>
      <c r="CMA582" s="77"/>
      <c r="CMB582" s="77"/>
      <c r="CMC582" s="77"/>
      <c r="CMD582" s="77"/>
      <c r="CME582" s="77"/>
      <c r="CMF582" s="77"/>
      <c r="CMG582" s="77"/>
      <c r="CMH582" s="77"/>
      <c r="CMI582" s="77"/>
      <c r="CMJ582" s="77"/>
      <c r="CMK582" s="77"/>
      <c r="CML582" s="77"/>
      <c r="CMM582" s="77"/>
      <c r="CMN582" s="77"/>
      <c r="CMO582" s="77"/>
      <c r="CMP582" s="77"/>
      <c r="CMQ582" s="77"/>
      <c r="CMR582" s="77"/>
      <c r="CMS582" s="77"/>
      <c r="CMT582" s="77"/>
      <c r="CMU582" s="77"/>
      <c r="CMV582" s="77"/>
      <c r="CMW582" s="77"/>
      <c r="CMX582" s="77"/>
      <c r="CMY582" s="77"/>
      <c r="CMZ582" s="77"/>
      <c r="CNA582" s="77"/>
      <c r="CNB582" s="77"/>
      <c r="CNC582" s="77"/>
      <c r="CND582" s="77"/>
      <c r="CNE582" s="77"/>
      <c r="CNF582" s="77"/>
      <c r="CNG582" s="77"/>
      <c r="CNH582" s="77"/>
      <c r="CNI582" s="77"/>
      <c r="CNJ582" s="77"/>
      <c r="CNK582" s="77"/>
      <c r="CNL582" s="77"/>
      <c r="CNM582" s="77"/>
      <c r="CNN582" s="77"/>
      <c r="CNO582" s="77"/>
      <c r="CNP582" s="77"/>
      <c r="CNQ582" s="77"/>
      <c r="CNR582" s="77"/>
      <c r="CNS582" s="77"/>
      <c r="CNT582" s="77"/>
      <c r="CNU582" s="77"/>
      <c r="CNV582" s="77"/>
      <c r="CNW582" s="77"/>
      <c r="CNX582" s="77"/>
      <c r="CNY582" s="77"/>
      <c r="CNZ582" s="77"/>
      <c r="COA582" s="77"/>
      <c r="COB582" s="77"/>
      <c r="COC582" s="77"/>
      <c r="COD582" s="77"/>
      <c r="COE582" s="77"/>
      <c r="COF582" s="77"/>
      <c r="COG582" s="77"/>
      <c r="COH582" s="77"/>
      <c r="COI582" s="77"/>
      <c r="COJ582" s="77"/>
      <c r="COK582" s="77"/>
      <c r="COL582" s="77"/>
      <c r="COM582" s="77"/>
      <c r="CON582" s="77"/>
      <c r="COO582" s="77"/>
      <c r="COP582" s="77"/>
      <c r="COQ582" s="77"/>
      <c r="COR582" s="77"/>
      <c r="COS582" s="77"/>
      <c r="COT582" s="77"/>
      <c r="COU582" s="77"/>
      <c r="COV582" s="77"/>
      <c r="COW582" s="77"/>
      <c r="COX582" s="77"/>
      <c r="COY582" s="77"/>
      <c r="COZ582" s="77"/>
      <c r="CPA582" s="77"/>
      <c r="CPB582" s="77"/>
      <c r="CPC582" s="77"/>
      <c r="CPD582" s="77"/>
      <c r="CPE582" s="77"/>
      <c r="CPF582" s="77"/>
      <c r="CPG582" s="77"/>
      <c r="CPH582" s="77"/>
      <c r="CPI582" s="77"/>
      <c r="CPJ582" s="77"/>
      <c r="CPK582" s="77"/>
      <c r="CPL582" s="77"/>
      <c r="CPM582" s="77"/>
      <c r="CPN582" s="77"/>
      <c r="CPO582" s="77"/>
      <c r="CPP582" s="77"/>
      <c r="CPQ582" s="77"/>
      <c r="CPR582" s="77"/>
      <c r="CPS582" s="77"/>
      <c r="CPT582" s="77"/>
      <c r="CPU582" s="77"/>
      <c r="CPV582" s="77"/>
      <c r="CPW582" s="77"/>
      <c r="CPX582" s="77"/>
      <c r="CPY582" s="77"/>
      <c r="CPZ582" s="77"/>
      <c r="CQA582" s="77"/>
      <c r="CQB582" s="77"/>
      <c r="CQC582" s="77"/>
      <c r="CQD582" s="77"/>
      <c r="CQE582" s="77"/>
      <c r="CQF582" s="77"/>
      <c r="CQG582" s="77"/>
      <c r="CQH582" s="77"/>
      <c r="CQI582" s="77"/>
      <c r="CQJ582" s="77"/>
      <c r="CQK582" s="77"/>
      <c r="CQL582" s="77"/>
      <c r="CQM582" s="77"/>
      <c r="CQN582" s="77"/>
      <c r="CQO582" s="77"/>
      <c r="CQP582" s="77"/>
      <c r="CQQ582" s="77"/>
      <c r="CQR582" s="77"/>
      <c r="CQS582" s="77"/>
      <c r="CQT582" s="77"/>
      <c r="CQU582" s="77"/>
      <c r="CQV582" s="77"/>
      <c r="CQW582" s="77"/>
      <c r="CQX582" s="77"/>
      <c r="CQY582" s="77"/>
      <c r="CQZ582" s="77"/>
      <c r="CRA582" s="77"/>
      <c r="CRB582" s="77"/>
      <c r="CRC582" s="77"/>
      <c r="CRD582" s="77"/>
      <c r="CRE582" s="77"/>
      <c r="CRF582" s="77"/>
      <c r="CRG582" s="77"/>
      <c r="CRH582" s="77"/>
      <c r="CRI582" s="77"/>
      <c r="CRJ582" s="77"/>
      <c r="CRK582" s="77"/>
      <c r="CRL582" s="77"/>
      <c r="CRM582" s="77"/>
      <c r="CRN582" s="77"/>
      <c r="CRO582" s="77"/>
      <c r="CRP582" s="77"/>
      <c r="CRQ582" s="77"/>
      <c r="CRR582" s="77"/>
      <c r="CRS582" s="77"/>
      <c r="CRT582" s="77"/>
      <c r="CRU582" s="77"/>
      <c r="CRV582" s="77"/>
      <c r="CRW582" s="77"/>
      <c r="CRX582" s="77"/>
      <c r="CRY582" s="77"/>
      <c r="CRZ582" s="77"/>
      <c r="CSA582" s="77"/>
      <c r="CSB582" s="77"/>
      <c r="CSC582" s="77"/>
      <c r="CSD582" s="77"/>
      <c r="CSE582" s="77"/>
      <c r="CSF582" s="77"/>
      <c r="CSG582" s="77"/>
      <c r="CSH582" s="77"/>
      <c r="CSI582" s="77"/>
      <c r="CSJ582" s="77"/>
      <c r="CSK582" s="77"/>
      <c r="CSL582" s="77"/>
      <c r="CSM582" s="77"/>
      <c r="CSN582" s="77"/>
      <c r="CSO582" s="77"/>
      <c r="CSP582" s="77"/>
      <c r="CSQ582" s="77"/>
      <c r="CSR582" s="77"/>
      <c r="CSS582" s="77"/>
      <c r="CST582" s="77"/>
      <c r="CSU582" s="77"/>
      <c r="CSV582" s="77"/>
      <c r="CSW582" s="77"/>
      <c r="CSX582" s="77"/>
      <c r="CSY582" s="77"/>
      <c r="CSZ582" s="77"/>
      <c r="CTA582" s="77"/>
      <c r="CTB582" s="77"/>
      <c r="CTC582" s="77"/>
      <c r="CTD582" s="77"/>
      <c r="CTE582" s="77"/>
      <c r="CTF582" s="77"/>
      <c r="CTG582" s="77"/>
      <c r="CTH582" s="77"/>
      <c r="CTI582" s="77"/>
      <c r="CTJ582" s="77"/>
      <c r="CTK582" s="77"/>
      <c r="CTL582" s="77"/>
      <c r="CTM582" s="77"/>
      <c r="CTN582" s="77"/>
      <c r="CTO582" s="77"/>
      <c r="CTP582" s="77"/>
      <c r="CTQ582" s="77"/>
      <c r="CTR582" s="77"/>
      <c r="CTS582" s="77"/>
      <c r="CTT582" s="77"/>
      <c r="CTU582" s="77"/>
      <c r="CTV582" s="77"/>
      <c r="CTW582" s="77"/>
      <c r="CTX582" s="77"/>
      <c r="CTY582" s="77"/>
      <c r="CTZ582" s="77"/>
      <c r="CUA582" s="77"/>
      <c r="CUB582" s="77"/>
      <c r="CUC582" s="77"/>
      <c r="CUD582" s="77"/>
      <c r="CUE582" s="77"/>
      <c r="CUF582" s="77"/>
      <c r="CUG582" s="77"/>
      <c r="CUH582" s="77"/>
      <c r="CUI582" s="77"/>
      <c r="CUJ582" s="77"/>
      <c r="CUK582" s="77"/>
      <c r="CUL582" s="77"/>
      <c r="CUM582" s="77"/>
      <c r="CUN582" s="77"/>
      <c r="CUO582" s="77"/>
      <c r="CUP582" s="77"/>
      <c r="CUQ582" s="77"/>
      <c r="CUR582" s="77"/>
      <c r="CUS582" s="77"/>
      <c r="CUT582" s="77"/>
      <c r="CUU582" s="77"/>
      <c r="CUV582" s="77"/>
      <c r="CUW582" s="77"/>
      <c r="CUX582" s="77"/>
      <c r="CUY582" s="77"/>
      <c r="CUZ582" s="77"/>
      <c r="CVA582" s="77"/>
      <c r="CVB582" s="77"/>
      <c r="CVC582" s="77"/>
      <c r="CVD582" s="77"/>
      <c r="CVE582" s="77"/>
      <c r="CVF582" s="77"/>
      <c r="CVG582" s="77"/>
      <c r="CVH582" s="77"/>
      <c r="CVI582" s="77"/>
      <c r="CVJ582" s="77"/>
      <c r="CVK582" s="77"/>
      <c r="CVL582" s="77"/>
      <c r="CVM582" s="77"/>
      <c r="CVN582" s="77"/>
      <c r="CVO582" s="77"/>
      <c r="CVP582" s="77"/>
      <c r="CVQ582" s="77"/>
      <c r="CVR582" s="77"/>
      <c r="CVS582" s="77"/>
      <c r="CVT582" s="77"/>
      <c r="CVU582" s="77"/>
      <c r="CVV582" s="77"/>
      <c r="CVW582" s="77"/>
      <c r="CVX582" s="77"/>
      <c r="CVY582" s="77"/>
      <c r="CVZ582" s="77"/>
      <c r="CWA582" s="77"/>
      <c r="CWB582" s="77"/>
      <c r="CWC582" s="77"/>
      <c r="CWD582" s="77"/>
      <c r="CWE582" s="77"/>
      <c r="CWF582" s="77"/>
      <c r="CWG582" s="77"/>
      <c r="CWH582" s="77"/>
      <c r="CWI582" s="77"/>
      <c r="CWJ582" s="77"/>
      <c r="CWK582" s="77"/>
      <c r="CWL582" s="77"/>
      <c r="CWM582" s="77"/>
      <c r="CWN582" s="77"/>
      <c r="CWO582" s="77"/>
      <c r="CWP582" s="77"/>
      <c r="CWQ582" s="77"/>
      <c r="CWR582" s="77"/>
      <c r="CWS582" s="77"/>
      <c r="CWT582" s="77"/>
      <c r="CWU582" s="77"/>
      <c r="CWV582" s="77"/>
      <c r="CWW582" s="77"/>
      <c r="CWX582" s="77"/>
      <c r="CWY582" s="77"/>
      <c r="CWZ582" s="77"/>
      <c r="CXA582" s="77"/>
      <c r="CXB582" s="77"/>
      <c r="CXC582" s="77"/>
      <c r="CXD582" s="77"/>
      <c r="CXE582" s="77"/>
      <c r="CXF582" s="77"/>
      <c r="CXG582" s="77"/>
      <c r="CXH582" s="77"/>
      <c r="CXI582" s="77"/>
      <c r="CXJ582" s="77"/>
      <c r="CXK582" s="77"/>
      <c r="CXL582" s="77"/>
      <c r="CXM582" s="77"/>
      <c r="CXN582" s="77"/>
      <c r="CXO582" s="77"/>
      <c r="CXP582" s="77"/>
      <c r="CXQ582" s="77"/>
      <c r="CXR582" s="77"/>
      <c r="CXS582" s="77"/>
      <c r="CXT582" s="77"/>
      <c r="CXU582" s="77"/>
      <c r="CXV582" s="77"/>
      <c r="CXW582" s="77"/>
      <c r="CXX582" s="77"/>
      <c r="CXY582" s="77"/>
      <c r="CXZ582" s="77"/>
      <c r="CYA582" s="77"/>
      <c r="CYB582" s="77"/>
      <c r="CYC582" s="77"/>
      <c r="CYD582" s="77"/>
      <c r="CYE582" s="77"/>
      <c r="CYF582" s="77"/>
      <c r="CYG582" s="77"/>
      <c r="CYH582" s="77"/>
      <c r="CYI582" s="77"/>
      <c r="CYJ582" s="77"/>
      <c r="CYK582" s="77"/>
      <c r="CYL582" s="77"/>
      <c r="CYM582" s="77"/>
      <c r="CYN582" s="77"/>
      <c r="CYO582" s="77"/>
      <c r="CYP582" s="77"/>
      <c r="CYQ582" s="77"/>
      <c r="CYR582" s="77"/>
      <c r="CYS582" s="77"/>
      <c r="CYT582" s="77"/>
      <c r="CYU582" s="77"/>
      <c r="CYV582" s="77"/>
      <c r="CYW582" s="77"/>
      <c r="CYX582" s="77"/>
      <c r="CYY582" s="77"/>
      <c r="CYZ582" s="77"/>
      <c r="CZA582" s="77"/>
      <c r="CZB582" s="77"/>
      <c r="CZC582" s="77"/>
      <c r="CZD582" s="77"/>
      <c r="CZE582" s="77"/>
      <c r="CZF582" s="77"/>
      <c r="CZG582" s="77"/>
      <c r="CZH582" s="77"/>
      <c r="CZI582" s="77"/>
      <c r="CZJ582" s="77"/>
      <c r="CZK582" s="77"/>
      <c r="CZL582" s="77"/>
      <c r="CZM582" s="77"/>
      <c r="CZN582" s="77"/>
      <c r="CZO582" s="77"/>
      <c r="CZP582" s="77"/>
      <c r="CZQ582" s="77"/>
      <c r="CZR582" s="77"/>
      <c r="CZS582" s="77"/>
      <c r="CZT582" s="77"/>
      <c r="CZU582" s="77"/>
      <c r="CZV582" s="77"/>
      <c r="CZW582" s="77"/>
      <c r="CZX582" s="77"/>
      <c r="CZY582" s="77"/>
      <c r="CZZ582" s="77"/>
      <c r="DAA582" s="77"/>
      <c r="DAB582" s="77"/>
      <c r="DAC582" s="77"/>
      <c r="DAD582" s="77"/>
      <c r="DAE582" s="77"/>
      <c r="DAF582" s="77"/>
      <c r="DAG582" s="77"/>
      <c r="DAH582" s="77"/>
      <c r="DAI582" s="77"/>
      <c r="DAJ582" s="77"/>
      <c r="DAK582" s="77"/>
      <c r="DAL582" s="77"/>
      <c r="DAM582" s="77"/>
      <c r="DAN582" s="77"/>
      <c r="DAO582" s="77"/>
      <c r="DAP582" s="77"/>
      <c r="DAQ582" s="77"/>
      <c r="DAR582" s="77"/>
      <c r="DAS582" s="77"/>
      <c r="DAT582" s="77"/>
      <c r="DAU582" s="77"/>
      <c r="DAV582" s="77"/>
      <c r="DAW582" s="77"/>
      <c r="DAX582" s="77"/>
      <c r="DAY582" s="77"/>
      <c r="DAZ582" s="77"/>
      <c r="DBA582" s="77"/>
      <c r="DBB582" s="77"/>
      <c r="DBC582" s="77"/>
      <c r="DBD582" s="77"/>
      <c r="DBE582" s="77"/>
      <c r="DBF582" s="77"/>
      <c r="DBG582" s="77"/>
      <c r="DBH582" s="77"/>
      <c r="DBI582" s="77"/>
      <c r="DBJ582" s="77"/>
      <c r="DBK582" s="77"/>
      <c r="DBL582" s="77"/>
      <c r="DBM582" s="77"/>
      <c r="DBN582" s="77"/>
      <c r="DBO582" s="77"/>
      <c r="DBP582" s="77"/>
      <c r="DBQ582" s="77"/>
      <c r="DBR582" s="77"/>
      <c r="DBS582" s="77"/>
      <c r="DBT582" s="77"/>
      <c r="DBU582" s="77"/>
      <c r="DBV582" s="77"/>
      <c r="DBW582" s="77"/>
      <c r="DBX582" s="77"/>
      <c r="DBY582" s="77"/>
      <c r="DBZ582" s="77"/>
      <c r="DCA582" s="77"/>
      <c r="DCB582" s="77"/>
      <c r="DCC582" s="77"/>
      <c r="DCD582" s="77"/>
      <c r="DCE582" s="77"/>
      <c r="DCF582" s="77"/>
      <c r="DCG582" s="77"/>
      <c r="DCH582" s="77"/>
      <c r="DCI582" s="77"/>
      <c r="DCJ582" s="77"/>
      <c r="DCK582" s="77"/>
      <c r="DCL582" s="77"/>
      <c r="DCM582" s="77"/>
      <c r="DCN582" s="77"/>
      <c r="DCO582" s="77"/>
      <c r="DCP582" s="77"/>
      <c r="DCQ582" s="77"/>
      <c r="DCR582" s="77"/>
      <c r="DCS582" s="77"/>
      <c r="DCT582" s="77"/>
      <c r="DCU582" s="77"/>
      <c r="DCV582" s="77"/>
      <c r="DCW582" s="77"/>
      <c r="DCX582" s="77"/>
      <c r="DCY582" s="77"/>
      <c r="DCZ582" s="77"/>
      <c r="DDA582" s="77"/>
      <c r="DDB582" s="77"/>
      <c r="DDC582" s="77"/>
      <c r="DDD582" s="77"/>
      <c r="DDE582" s="77"/>
      <c r="DDF582" s="77"/>
      <c r="DDG582" s="77"/>
      <c r="DDH582" s="77"/>
      <c r="DDI582" s="77"/>
      <c r="DDJ582" s="77"/>
      <c r="DDK582" s="77"/>
      <c r="DDL582" s="77"/>
      <c r="DDM582" s="77"/>
      <c r="DDN582" s="77"/>
      <c r="DDO582" s="77"/>
      <c r="DDP582" s="77"/>
      <c r="DDQ582" s="77"/>
      <c r="DDR582" s="77"/>
      <c r="DDS582" s="77"/>
      <c r="DDT582" s="77"/>
      <c r="DDU582" s="77"/>
      <c r="DDV582" s="77"/>
      <c r="DDW582" s="77"/>
      <c r="DDX582" s="77"/>
      <c r="DDY582" s="77"/>
      <c r="DDZ582" s="77"/>
      <c r="DEA582" s="77"/>
      <c r="DEB582" s="77"/>
      <c r="DEC582" s="77"/>
      <c r="DED582" s="77"/>
      <c r="DEE582" s="77"/>
      <c r="DEF582" s="77"/>
      <c r="DEG582" s="77"/>
      <c r="DEH582" s="77"/>
      <c r="DEI582" s="77"/>
      <c r="DEJ582" s="77"/>
      <c r="DEK582" s="77"/>
      <c r="DEL582" s="77"/>
      <c r="DEM582" s="77"/>
      <c r="DEN582" s="77"/>
      <c r="DEO582" s="77"/>
      <c r="DEP582" s="77"/>
      <c r="DEQ582" s="77"/>
      <c r="DER582" s="77"/>
      <c r="DES582" s="77"/>
      <c r="DET582" s="77"/>
      <c r="DEU582" s="77"/>
      <c r="DEV582" s="77"/>
      <c r="DEW582" s="77"/>
      <c r="DEX582" s="77"/>
      <c r="DEY582" s="77"/>
      <c r="DEZ582" s="77"/>
      <c r="DFA582" s="77"/>
      <c r="DFB582" s="77"/>
      <c r="DFC582" s="77"/>
      <c r="DFD582" s="77"/>
      <c r="DFE582" s="77"/>
      <c r="DFF582" s="77"/>
      <c r="DFG582" s="77"/>
      <c r="DFH582" s="77"/>
      <c r="DFI582" s="77"/>
      <c r="DFJ582" s="77"/>
      <c r="DFK582" s="77"/>
      <c r="DFL582" s="77"/>
      <c r="DFM582" s="77"/>
      <c r="DFN582" s="77"/>
      <c r="DFO582" s="77"/>
      <c r="DFP582" s="77"/>
      <c r="DFQ582" s="77"/>
      <c r="DFR582" s="77"/>
      <c r="DFS582" s="77"/>
      <c r="DFT582" s="77"/>
      <c r="DFU582" s="77"/>
      <c r="DFV582" s="77"/>
      <c r="DFW582" s="77"/>
      <c r="DFX582" s="77"/>
      <c r="DFY582" s="77"/>
      <c r="DFZ582" s="77"/>
      <c r="DGA582" s="77"/>
      <c r="DGB582" s="77"/>
      <c r="DGC582" s="77"/>
      <c r="DGD582" s="77"/>
      <c r="DGE582" s="77"/>
      <c r="DGF582" s="77"/>
      <c r="DGG582" s="77"/>
      <c r="DGH582" s="77"/>
      <c r="DGI582" s="77"/>
      <c r="DGJ582" s="77"/>
      <c r="DGK582" s="77"/>
      <c r="DGL582" s="77"/>
      <c r="DGM582" s="77"/>
      <c r="DGN582" s="77"/>
      <c r="DGO582" s="77"/>
      <c r="DGP582" s="77"/>
      <c r="DGQ582" s="77"/>
      <c r="DGR582" s="77"/>
      <c r="DGS582" s="77"/>
      <c r="DGT582" s="77"/>
      <c r="DGU582" s="77"/>
      <c r="DGV582" s="77"/>
      <c r="DGW582" s="77"/>
      <c r="DGX582" s="77"/>
      <c r="DGY582" s="77"/>
      <c r="DGZ582" s="77"/>
      <c r="DHA582" s="77"/>
      <c r="DHB582" s="77"/>
      <c r="DHC582" s="77"/>
      <c r="DHD582" s="77"/>
      <c r="DHE582" s="77"/>
      <c r="DHF582" s="77"/>
      <c r="DHG582" s="77"/>
      <c r="DHH582" s="77"/>
      <c r="DHI582" s="77"/>
      <c r="DHJ582" s="77"/>
      <c r="DHK582" s="77"/>
      <c r="DHL582" s="77"/>
      <c r="DHM582" s="77"/>
      <c r="DHN582" s="77"/>
      <c r="DHO582" s="77"/>
      <c r="DHP582" s="77"/>
      <c r="DHQ582" s="77"/>
      <c r="DHR582" s="77"/>
      <c r="DHS582" s="77"/>
      <c r="DHT582" s="77"/>
      <c r="DHU582" s="77"/>
      <c r="DHV582" s="77"/>
      <c r="DHW582" s="77"/>
      <c r="DHX582" s="77"/>
      <c r="DHY582" s="77"/>
      <c r="DHZ582" s="77"/>
      <c r="DIA582" s="77"/>
      <c r="DIB582" s="77"/>
      <c r="DIC582" s="77"/>
      <c r="DID582" s="77"/>
      <c r="DIE582" s="77"/>
      <c r="DIF582" s="77"/>
      <c r="DIG582" s="77"/>
      <c r="DIH582" s="77"/>
      <c r="DII582" s="77"/>
      <c r="DIJ582" s="77"/>
      <c r="DIK582" s="77"/>
      <c r="DIL582" s="77"/>
      <c r="DIM582" s="77"/>
      <c r="DIN582" s="77"/>
      <c r="DIO582" s="77"/>
      <c r="DIP582" s="77"/>
      <c r="DIQ582" s="77"/>
      <c r="DIR582" s="77"/>
      <c r="DIS582" s="77"/>
      <c r="DIT582" s="77"/>
      <c r="DIU582" s="77"/>
      <c r="DIV582" s="77"/>
      <c r="DIW582" s="77"/>
      <c r="DIX582" s="77"/>
      <c r="DIY582" s="77"/>
      <c r="DIZ582" s="77"/>
      <c r="DJA582" s="77"/>
      <c r="DJB582" s="77"/>
      <c r="DJC582" s="77"/>
      <c r="DJD582" s="77"/>
      <c r="DJE582" s="77"/>
      <c r="DJF582" s="77"/>
      <c r="DJG582" s="77"/>
      <c r="DJH582" s="77"/>
      <c r="DJI582" s="77"/>
      <c r="DJJ582" s="77"/>
      <c r="DJK582" s="77"/>
      <c r="DJL582" s="77"/>
      <c r="DJM582" s="77"/>
      <c r="DJN582" s="77"/>
      <c r="DJO582" s="77"/>
      <c r="DJP582" s="77"/>
      <c r="DJQ582" s="77"/>
      <c r="DJR582" s="77"/>
      <c r="DJS582" s="77"/>
      <c r="DJT582" s="77"/>
      <c r="DJU582" s="77"/>
      <c r="DJV582" s="77"/>
      <c r="DJW582" s="77"/>
      <c r="DJX582" s="77"/>
      <c r="DJY582" s="77"/>
      <c r="DJZ582" s="77"/>
      <c r="DKA582" s="77"/>
      <c r="DKB582" s="77"/>
      <c r="DKC582" s="77"/>
      <c r="DKD582" s="77"/>
      <c r="DKE582" s="77"/>
      <c r="DKF582" s="77"/>
      <c r="DKG582" s="77"/>
      <c r="DKH582" s="77"/>
      <c r="DKI582" s="77"/>
      <c r="DKJ582" s="77"/>
      <c r="DKK582" s="77"/>
      <c r="DKL582" s="77"/>
      <c r="DKM582" s="77"/>
      <c r="DKN582" s="77"/>
      <c r="DKO582" s="77"/>
      <c r="DKP582" s="77"/>
      <c r="DKQ582" s="77"/>
      <c r="DKR582" s="77"/>
      <c r="DKS582" s="77"/>
      <c r="DKT582" s="77"/>
      <c r="DKU582" s="77"/>
      <c r="DKV582" s="77"/>
      <c r="DKW582" s="77"/>
      <c r="DKX582" s="77"/>
      <c r="DKY582" s="77"/>
      <c r="DKZ582" s="77"/>
      <c r="DLA582" s="77"/>
      <c r="DLB582" s="77"/>
      <c r="DLC582" s="77"/>
      <c r="DLD582" s="77"/>
      <c r="DLE582" s="77"/>
      <c r="DLF582" s="77"/>
      <c r="DLG582" s="77"/>
      <c r="DLH582" s="77"/>
      <c r="DLI582" s="77"/>
      <c r="DLJ582" s="77"/>
      <c r="DLK582" s="77"/>
      <c r="DLL582" s="77"/>
      <c r="DLM582" s="77"/>
      <c r="DLN582" s="77"/>
      <c r="DLO582" s="77"/>
      <c r="DLP582" s="77"/>
      <c r="DLQ582" s="77"/>
      <c r="DLR582" s="77"/>
      <c r="DLS582" s="77"/>
      <c r="DLT582" s="77"/>
      <c r="DLU582" s="77"/>
      <c r="DLV582" s="77"/>
      <c r="DLW582" s="77"/>
      <c r="DLX582" s="77"/>
      <c r="DLY582" s="77"/>
      <c r="DLZ582" s="77"/>
      <c r="DMA582" s="77"/>
      <c r="DMB582" s="77"/>
      <c r="DMC582" s="77"/>
      <c r="DMD582" s="77"/>
      <c r="DME582" s="77"/>
      <c r="DMF582" s="77"/>
      <c r="DMG582" s="77"/>
      <c r="DMH582" s="77"/>
      <c r="DMI582" s="77"/>
      <c r="DMJ582" s="77"/>
      <c r="DMK582" s="77"/>
      <c r="DML582" s="77"/>
      <c r="DMM582" s="77"/>
      <c r="DMN582" s="77"/>
      <c r="DMO582" s="77"/>
      <c r="DMP582" s="77"/>
      <c r="DMQ582" s="77"/>
      <c r="DMR582" s="77"/>
      <c r="DMS582" s="77"/>
      <c r="DMT582" s="77"/>
      <c r="DMU582" s="77"/>
      <c r="DMV582" s="77"/>
      <c r="DMW582" s="77"/>
      <c r="DMX582" s="77"/>
      <c r="DMY582" s="77"/>
      <c r="DMZ582" s="77"/>
      <c r="DNA582" s="77"/>
      <c r="DNB582" s="77"/>
      <c r="DNC582" s="77"/>
      <c r="DND582" s="77"/>
      <c r="DNE582" s="77"/>
      <c r="DNF582" s="77"/>
      <c r="DNG582" s="77"/>
      <c r="DNH582" s="77"/>
      <c r="DNI582" s="77"/>
      <c r="DNJ582" s="77"/>
      <c r="DNK582" s="77"/>
      <c r="DNL582" s="77"/>
      <c r="DNM582" s="77"/>
      <c r="DNN582" s="77"/>
      <c r="DNO582" s="77"/>
      <c r="DNP582" s="77"/>
      <c r="DNQ582" s="77"/>
      <c r="DNR582" s="77"/>
      <c r="DNS582" s="77"/>
      <c r="DNT582" s="77"/>
      <c r="DNU582" s="77"/>
      <c r="DNV582" s="77"/>
      <c r="DNW582" s="77"/>
      <c r="DNX582" s="77"/>
      <c r="DNY582" s="77"/>
      <c r="DNZ582" s="77"/>
      <c r="DOA582" s="77"/>
      <c r="DOB582" s="77"/>
      <c r="DOC582" s="77"/>
      <c r="DOD582" s="77"/>
      <c r="DOE582" s="77"/>
      <c r="DOF582" s="77"/>
      <c r="DOG582" s="77"/>
      <c r="DOH582" s="77"/>
      <c r="DOI582" s="77"/>
      <c r="DOJ582" s="77"/>
      <c r="DOK582" s="77"/>
      <c r="DOL582" s="77"/>
      <c r="DOM582" s="77"/>
      <c r="DON582" s="77"/>
      <c r="DOO582" s="77"/>
      <c r="DOP582" s="77"/>
      <c r="DOQ582" s="77"/>
      <c r="DOR582" s="77"/>
      <c r="DOS582" s="77"/>
      <c r="DOT582" s="77"/>
      <c r="DOU582" s="77"/>
      <c r="DOV582" s="77"/>
      <c r="DOW582" s="77"/>
      <c r="DOX582" s="77"/>
      <c r="DOY582" s="77"/>
      <c r="DOZ582" s="77"/>
      <c r="DPA582" s="77"/>
      <c r="DPB582" s="77"/>
      <c r="DPC582" s="77"/>
      <c r="DPD582" s="77"/>
      <c r="DPE582" s="77"/>
      <c r="DPF582" s="77"/>
      <c r="DPG582" s="77"/>
      <c r="DPH582" s="77"/>
      <c r="DPI582" s="77"/>
      <c r="DPJ582" s="77"/>
      <c r="DPK582" s="77"/>
      <c r="DPL582" s="77"/>
      <c r="DPM582" s="77"/>
      <c r="DPN582" s="77"/>
      <c r="DPO582" s="77"/>
      <c r="DPP582" s="77"/>
      <c r="DPQ582" s="77"/>
      <c r="DPR582" s="77"/>
      <c r="DPS582" s="77"/>
      <c r="DPT582" s="77"/>
      <c r="DPU582" s="77"/>
      <c r="DPV582" s="77"/>
      <c r="DPW582" s="77"/>
      <c r="DPX582" s="77"/>
      <c r="DPY582" s="77"/>
      <c r="DPZ582" s="77"/>
      <c r="DQA582" s="77"/>
      <c r="DQB582" s="77"/>
      <c r="DQC582" s="77"/>
      <c r="DQD582" s="77"/>
      <c r="DQE582" s="77"/>
      <c r="DQF582" s="77"/>
      <c r="DQG582" s="77"/>
      <c r="DQH582" s="77"/>
      <c r="DQI582" s="77"/>
      <c r="DQJ582" s="77"/>
      <c r="DQK582" s="77"/>
      <c r="DQL582" s="77"/>
      <c r="DQM582" s="77"/>
      <c r="DQN582" s="77"/>
      <c r="DQO582" s="77"/>
      <c r="DQP582" s="77"/>
      <c r="DQQ582" s="77"/>
      <c r="DQR582" s="77"/>
      <c r="DQS582" s="77"/>
      <c r="DQT582" s="77"/>
      <c r="DQU582" s="77"/>
      <c r="DQV582" s="77"/>
      <c r="DQW582" s="77"/>
      <c r="DQX582" s="77"/>
      <c r="DQY582" s="77"/>
      <c r="DQZ582" s="77"/>
      <c r="DRA582" s="77"/>
      <c r="DRB582" s="77"/>
      <c r="DRC582" s="77"/>
      <c r="DRD582" s="77"/>
      <c r="DRE582" s="77"/>
      <c r="DRF582" s="77"/>
      <c r="DRG582" s="77"/>
      <c r="DRH582" s="77"/>
      <c r="DRI582" s="77"/>
      <c r="DRJ582" s="77"/>
      <c r="DRK582" s="77"/>
      <c r="DRL582" s="77"/>
      <c r="DRM582" s="77"/>
      <c r="DRN582" s="77"/>
      <c r="DRO582" s="77"/>
      <c r="DRP582" s="77"/>
      <c r="DRQ582" s="77"/>
      <c r="DRR582" s="77"/>
      <c r="DRS582" s="77"/>
      <c r="DRT582" s="77"/>
      <c r="DRU582" s="77"/>
      <c r="DRV582" s="77"/>
      <c r="DRW582" s="77"/>
      <c r="DRX582" s="77"/>
      <c r="DRY582" s="77"/>
      <c r="DRZ582" s="77"/>
      <c r="DSA582" s="77"/>
      <c r="DSB582" s="77"/>
      <c r="DSC582" s="77"/>
      <c r="DSD582" s="77"/>
      <c r="DSE582" s="77"/>
      <c r="DSF582" s="77"/>
      <c r="DSG582" s="77"/>
      <c r="DSH582" s="77"/>
      <c r="DSI582" s="77"/>
      <c r="DSJ582" s="77"/>
      <c r="DSK582" s="77"/>
      <c r="DSL582" s="77"/>
      <c r="DSM582" s="77"/>
      <c r="DSN582" s="77"/>
      <c r="DSO582" s="77"/>
      <c r="DSP582" s="77"/>
      <c r="DSQ582" s="77"/>
      <c r="DSR582" s="77"/>
      <c r="DSS582" s="77"/>
      <c r="DST582" s="77"/>
      <c r="DSU582" s="77"/>
      <c r="DSV582" s="77"/>
      <c r="DSW582" s="77"/>
      <c r="DSX582" s="77"/>
      <c r="DSY582" s="77"/>
      <c r="DSZ582" s="77"/>
      <c r="DTA582" s="77"/>
      <c r="DTB582" s="77"/>
      <c r="DTC582" s="77"/>
      <c r="DTD582" s="77"/>
      <c r="DTE582" s="77"/>
      <c r="DTF582" s="77"/>
      <c r="DTG582" s="77"/>
      <c r="DTH582" s="77"/>
      <c r="DTI582" s="77"/>
      <c r="DTJ582" s="77"/>
      <c r="DTK582" s="77"/>
      <c r="DTL582" s="77"/>
      <c r="DTM582" s="77"/>
      <c r="DTN582" s="77"/>
      <c r="DTO582" s="77"/>
      <c r="DTP582" s="77"/>
      <c r="DTQ582" s="77"/>
      <c r="DTR582" s="77"/>
      <c r="DTS582" s="77"/>
      <c r="DTT582" s="77"/>
      <c r="DTU582" s="77"/>
      <c r="DTV582" s="77"/>
      <c r="DTW582" s="77"/>
      <c r="DTX582" s="77"/>
      <c r="DTY582" s="77"/>
      <c r="DTZ582" s="77"/>
      <c r="DUA582" s="77"/>
      <c r="DUB582" s="77"/>
      <c r="DUC582" s="77"/>
      <c r="DUD582" s="77"/>
      <c r="DUE582" s="77"/>
      <c r="DUF582" s="77"/>
      <c r="DUG582" s="77"/>
      <c r="DUH582" s="77"/>
      <c r="DUI582" s="77"/>
      <c r="DUJ582" s="77"/>
      <c r="DUK582" s="77"/>
      <c r="DUL582" s="77"/>
      <c r="DUM582" s="77"/>
      <c r="DUN582" s="77"/>
      <c r="DUO582" s="77"/>
      <c r="DUP582" s="77"/>
      <c r="DUQ582" s="77"/>
      <c r="DUR582" s="77"/>
      <c r="DUS582" s="77"/>
      <c r="DUT582" s="77"/>
      <c r="DUU582" s="77"/>
      <c r="DUV582" s="77"/>
      <c r="DUW582" s="77"/>
      <c r="DUX582" s="77"/>
      <c r="DUY582" s="77"/>
      <c r="DUZ582" s="77"/>
      <c r="DVA582" s="77"/>
      <c r="DVB582" s="77"/>
      <c r="DVC582" s="77"/>
      <c r="DVD582" s="77"/>
      <c r="DVE582" s="77"/>
      <c r="DVF582" s="77"/>
      <c r="DVG582" s="77"/>
      <c r="DVH582" s="77"/>
      <c r="DVI582" s="77"/>
      <c r="DVJ582" s="77"/>
      <c r="DVK582" s="77"/>
      <c r="DVL582" s="77"/>
      <c r="DVM582" s="77"/>
      <c r="DVN582" s="77"/>
      <c r="DVO582" s="77"/>
      <c r="DVP582" s="77"/>
      <c r="DVQ582" s="77"/>
      <c r="DVR582" s="77"/>
      <c r="DVS582" s="77"/>
      <c r="DVT582" s="77"/>
      <c r="DVU582" s="77"/>
      <c r="DVV582" s="77"/>
      <c r="DVW582" s="77"/>
      <c r="DVX582" s="77"/>
      <c r="DVY582" s="77"/>
      <c r="DVZ582" s="77"/>
      <c r="DWA582" s="77"/>
      <c r="DWB582" s="77"/>
      <c r="DWC582" s="77"/>
      <c r="DWD582" s="77"/>
      <c r="DWE582" s="77"/>
      <c r="DWF582" s="77"/>
      <c r="DWG582" s="77"/>
      <c r="DWH582" s="77"/>
      <c r="DWI582" s="77"/>
      <c r="DWJ582" s="77"/>
      <c r="DWK582" s="77"/>
      <c r="DWL582" s="77"/>
      <c r="DWM582" s="77"/>
      <c r="DWN582" s="77"/>
      <c r="DWO582" s="77"/>
      <c r="DWP582" s="77"/>
      <c r="DWQ582" s="77"/>
      <c r="DWR582" s="77"/>
      <c r="DWS582" s="77"/>
      <c r="DWT582" s="77"/>
      <c r="DWU582" s="77"/>
      <c r="DWV582" s="77"/>
      <c r="DWW582" s="77"/>
      <c r="DWX582" s="77"/>
      <c r="DWY582" s="77"/>
      <c r="DWZ582" s="77"/>
      <c r="DXA582" s="77"/>
      <c r="DXB582" s="77"/>
      <c r="DXC582" s="77"/>
      <c r="DXD582" s="77"/>
      <c r="DXE582" s="77"/>
      <c r="DXF582" s="77"/>
      <c r="DXG582" s="77"/>
      <c r="DXH582" s="77"/>
      <c r="DXI582" s="77"/>
      <c r="DXJ582" s="77"/>
      <c r="DXK582" s="77"/>
      <c r="DXL582" s="77"/>
      <c r="DXM582" s="77"/>
      <c r="DXN582" s="77"/>
      <c r="DXO582" s="77"/>
      <c r="DXP582" s="77"/>
      <c r="DXQ582" s="77"/>
      <c r="DXR582" s="77"/>
      <c r="DXS582" s="77"/>
      <c r="DXT582" s="77"/>
      <c r="DXU582" s="77"/>
      <c r="DXV582" s="77"/>
      <c r="DXW582" s="77"/>
      <c r="DXX582" s="77"/>
      <c r="DXY582" s="77"/>
      <c r="DXZ582" s="77"/>
      <c r="DYA582" s="77"/>
      <c r="DYB582" s="77"/>
      <c r="DYC582" s="77"/>
      <c r="DYD582" s="77"/>
      <c r="DYE582" s="77"/>
      <c r="DYF582" s="77"/>
      <c r="DYG582" s="77"/>
      <c r="DYH582" s="77"/>
      <c r="DYI582" s="77"/>
      <c r="DYJ582" s="77"/>
      <c r="DYK582" s="77"/>
      <c r="DYL582" s="77"/>
      <c r="DYM582" s="77"/>
      <c r="DYN582" s="77"/>
      <c r="DYO582" s="77"/>
      <c r="DYP582" s="77"/>
      <c r="DYQ582" s="77"/>
      <c r="DYR582" s="77"/>
      <c r="DYS582" s="77"/>
      <c r="DYT582" s="77"/>
      <c r="DYU582" s="77"/>
      <c r="DYV582" s="77"/>
      <c r="DYW582" s="77"/>
      <c r="DYX582" s="77"/>
      <c r="DYY582" s="77"/>
      <c r="DYZ582" s="77"/>
      <c r="DZA582" s="77"/>
      <c r="DZB582" s="77"/>
      <c r="DZC582" s="77"/>
      <c r="DZD582" s="77"/>
      <c r="DZE582" s="77"/>
      <c r="DZF582" s="77"/>
      <c r="DZG582" s="77"/>
      <c r="DZH582" s="77"/>
      <c r="DZI582" s="77"/>
      <c r="DZJ582" s="77"/>
      <c r="DZK582" s="77"/>
      <c r="DZL582" s="77"/>
      <c r="DZM582" s="77"/>
      <c r="DZN582" s="77"/>
      <c r="DZO582" s="77"/>
      <c r="DZP582" s="77"/>
      <c r="DZQ582" s="77"/>
      <c r="DZR582" s="77"/>
      <c r="DZS582" s="77"/>
      <c r="DZT582" s="77"/>
      <c r="DZU582" s="77"/>
      <c r="DZV582" s="77"/>
      <c r="DZW582" s="77"/>
      <c r="DZX582" s="77"/>
      <c r="DZY582" s="77"/>
      <c r="DZZ582" s="77"/>
      <c r="EAA582" s="77"/>
      <c r="EAB582" s="77"/>
      <c r="EAC582" s="77"/>
      <c r="EAD582" s="77"/>
      <c r="EAE582" s="77"/>
      <c r="EAF582" s="77"/>
      <c r="EAG582" s="77"/>
      <c r="EAH582" s="77"/>
      <c r="EAI582" s="77"/>
      <c r="EAJ582" s="77"/>
      <c r="EAK582" s="77"/>
      <c r="EAL582" s="77"/>
      <c r="EAM582" s="77"/>
      <c r="EAN582" s="77"/>
      <c r="EAO582" s="77"/>
      <c r="EAP582" s="77"/>
      <c r="EAQ582" s="77"/>
      <c r="EAR582" s="77"/>
      <c r="EAS582" s="77"/>
      <c r="EAT582" s="77"/>
      <c r="EAU582" s="77"/>
      <c r="EAV582" s="77"/>
      <c r="EAW582" s="77"/>
      <c r="EAX582" s="77"/>
      <c r="EAY582" s="77"/>
      <c r="EAZ582" s="77"/>
      <c r="EBA582" s="77"/>
      <c r="EBB582" s="77"/>
      <c r="EBC582" s="77"/>
      <c r="EBD582" s="77"/>
      <c r="EBE582" s="77"/>
      <c r="EBF582" s="77"/>
      <c r="EBG582" s="77"/>
      <c r="EBH582" s="77"/>
      <c r="EBI582" s="77"/>
      <c r="EBJ582" s="77"/>
      <c r="EBK582" s="77"/>
      <c r="EBL582" s="77"/>
      <c r="EBM582" s="77"/>
      <c r="EBN582" s="77"/>
      <c r="EBO582" s="77"/>
      <c r="EBP582" s="77"/>
      <c r="EBQ582" s="77"/>
      <c r="EBR582" s="77"/>
      <c r="EBS582" s="77"/>
      <c r="EBT582" s="77"/>
      <c r="EBU582" s="77"/>
      <c r="EBV582" s="77"/>
      <c r="EBW582" s="77"/>
      <c r="EBX582" s="77"/>
      <c r="EBY582" s="77"/>
      <c r="EBZ582" s="77"/>
      <c r="ECA582" s="77"/>
      <c r="ECB582" s="77"/>
      <c r="ECC582" s="77"/>
      <c r="ECD582" s="77"/>
      <c r="ECE582" s="77"/>
      <c r="ECF582" s="77"/>
      <c r="ECG582" s="77"/>
      <c r="ECH582" s="77"/>
      <c r="ECI582" s="77"/>
      <c r="ECJ582" s="77"/>
      <c r="ECK582" s="77"/>
      <c r="ECL582" s="77"/>
      <c r="ECM582" s="77"/>
      <c r="ECN582" s="77"/>
      <c r="ECO582" s="77"/>
      <c r="ECP582" s="77"/>
      <c r="ECQ582" s="77"/>
      <c r="ECR582" s="77"/>
      <c r="ECS582" s="77"/>
      <c r="ECT582" s="77"/>
      <c r="ECU582" s="77"/>
      <c r="ECV582" s="77"/>
      <c r="ECW582" s="77"/>
      <c r="ECX582" s="77"/>
      <c r="ECY582" s="77"/>
      <c r="ECZ582" s="77"/>
      <c r="EDA582" s="77"/>
      <c r="EDB582" s="77"/>
      <c r="EDC582" s="77"/>
      <c r="EDD582" s="77"/>
      <c r="EDE582" s="77"/>
      <c r="EDF582" s="77"/>
      <c r="EDG582" s="77"/>
      <c r="EDH582" s="77"/>
      <c r="EDI582" s="77"/>
      <c r="EDJ582" s="77"/>
      <c r="EDK582" s="77"/>
      <c r="EDL582" s="77"/>
      <c r="EDM582" s="77"/>
      <c r="EDN582" s="77"/>
      <c r="EDO582" s="77"/>
      <c r="EDP582" s="77"/>
      <c r="EDQ582" s="77"/>
      <c r="EDR582" s="77"/>
      <c r="EDS582" s="77"/>
      <c r="EDT582" s="77"/>
      <c r="EDU582" s="77"/>
      <c r="EDV582" s="77"/>
      <c r="EDW582" s="77"/>
      <c r="EDX582" s="77"/>
      <c r="EDY582" s="77"/>
      <c r="EDZ582" s="77"/>
      <c r="EEA582" s="77"/>
      <c r="EEB582" s="77"/>
      <c r="EEC582" s="77"/>
      <c r="EED582" s="77"/>
      <c r="EEE582" s="77"/>
      <c r="EEF582" s="77"/>
      <c r="EEG582" s="77"/>
      <c r="EEH582" s="77"/>
      <c r="EEI582" s="77"/>
      <c r="EEJ582" s="77"/>
      <c r="EEK582" s="77"/>
      <c r="EEL582" s="77"/>
      <c r="EEM582" s="77"/>
      <c r="EEN582" s="77"/>
      <c r="EEO582" s="77"/>
      <c r="EEP582" s="77"/>
      <c r="EEQ582" s="77"/>
      <c r="EER582" s="77"/>
      <c r="EES582" s="77"/>
      <c r="EET582" s="77"/>
      <c r="EEU582" s="77"/>
      <c r="EEV582" s="77"/>
      <c r="EEW582" s="77"/>
      <c r="EEX582" s="77"/>
      <c r="EEY582" s="77"/>
      <c r="EEZ582" s="77"/>
      <c r="EFA582" s="77"/>
      <c r="EFB582" s="77"/>
      <c r="EFC582" s="77"/>
      <c r="EFD582" s="77"/>
      <c r="EFE582" s="77"/>
      <c r="EFF582" s="77"/>
      <c r="EFG582" s="77"/>
      <c r="EFH582" s="77"/>
      <c r="EFI582" s="77"/>
      <c r="EFJ582" s="77"/>
      <c r="EFK582" s="77"/>
      <c r="EFL582" s="77"/>
      <c r="EFM582" s="77"/>
      <c r="EFN582" s="77"/>
      <c r="EFO582" s="77"/>
      <c r="EFP582" s="77"/>
      <c r="EFQ582" s="77"/>
      <c r="EFR582" s="77"/>
      <c r="EFS582" s="77"/>
      <c r="EFT582" s="77"/>
      <c r="EFU582" s="77"/>
      <c r="EFV582" s="77"/>
      <c r="EFW582" s="77"/>
      <c r="EFX582" s="77"/>
      <c r="EFY582" s="77"/>
      <c r="EFZ582" s="77"/>
      <c r="EGA582" s="77"/>
      <c r="EGB582" s="77"/>
      <c r="EGC582" s="77"/>
      <c r="EGD582" s="77"/>
      <c r="EGE582" s="77"/>
      <c r="EGF582" s="77"/>
      <c r="EGG582" s="77"/>
      <c r="EGH582" s="77"/>
      <c r="EGI582" s="77"/>
      <c r="EGJ582" s="77"/>
      <c r="EGK582" s="77"/>
      <c r="EGL582" s="77"/>
      <c r="EGM582" s="77"/>
      <c r="EGN582" s="77"/>
      <c r="EGO582" s="77"/>
      <c r="EGP582" s="77"/>
      <c r="EGQ582" s="77"/>
      <c r="EGR582" s="77"/>
      <c r="EGS582" s="77"/>
      <c r="EGT582" s="77"/>
      <c r="EGU582" s="77"/>
      <c r="EGV582" s="77"/>
      <c r="EGW582" s="77"/>
      <c r="EGX582" s="77"/>
      <c r="EGY582" s="77"/>
      <c r="EGZ582" s="77"/>
      <c r="EHA582" s="77"/>
      <c r="EHB582" s="77"/>
      <c r="EHC582" s="77"/>
      <c r="EHD582" s="77"/>
      <c r="EHE582" s="77"/>
      <c r="EHF582" s="77"/>
      <c r="EHG582" s="77"/>
      <c r="EHH582" s="77"/>
      <c r="EHI582" s="77"/>
      <c r="EHJ582" s="77"/>
      <c r="EHK582" s="77"/>
      <c r="EHL582" s="77"/>
      <c r="EHM582" s="77"/>
      <c r="EHN582" s="77"/>
      <c r="EHO582" s="77"/>
      <c r="EHP582" s="77"/>
      <c r="EHQ582" s="77"/>
      <c r="EHR582" s="77"/>
      <c r="EHS582" s="77"/>
      <c r="EHT582" s="77"/>
      <c r="EHU582" s="77"/>
      <c r="EHV582" s="77"/>
      <c r="EHW582" s="77"/>
      <c r="EHX582" s="77"/>
      <c r="EHY582" s="77"/>
      <c r="EHZ582" s="77"/>
      <c r="EIA582" s="77"/>
      <c r="EIB582" s="77"/>
      <c r="EIC582" s="77"/>
      <c r="EID582" s="77"/>
      <c r="EIE582" s="77"/>
      <c r="EIF582" s="77"/>
      <c r="EIG582" s="77"/>
      <c r="EIH582" s="77"/>
      <c r="EII582" s="77"/>
      <c r="EIJ582" s="77"/>
      <c r="EIK582" s="77"/>
      <c r="EIL582" s="77"/>
      <c r="EIM582" s="77"/>
      <c r="EIN582" s="77"/>
      <c r="EIO582" s="77"/>
      <c r="EIP582" s="77"/>
      <c r="EIQ582" s="77"/>
      <c r="EIR582" s="77"/>
      <c r="EIS582" s="77"/>
      <c r="EIT582" s="77"/>
      <c r="EIU582" s="77"/>
      <c r="EIV582" s="77"/>
      <c r="EIW582" s="77"/>
      <c r="EIX582" s="77"/>
      <c r="EIY582" s="77"/>
      <c r="EIZ582" s="77"/>
      <c r="EJA582" s="77"/>
      <c r="EJB582" s="77"/>
      <c r="EJC582" s="77"/>
      <c r="EJD582" s="77"/>
      <c r="EJE582" s="77"/>
      <c r="EJF582" s="77"/>
      <c r="EJG582" s="77"/>
      <c r="EJH582" s="77"/>
      <c r="EJI582" s="77"/>
      <c r="EJJ582" s="77"/>
      <c r="EJK582" s="77"/>
      <c r="EJL582" s="77"/>
      <c r="EJM582" s="77"/>
      <c r="EJN582" s="77"/>
      <c r="EJO582" s="77"/>
      <c r="EJP582" s="77"/>
      <c r="EJQ582" s="77"/>
      <c r="EJR582" s="77"/>
      <c r="EJS582" s="77"/>
      <c r="EJT582" s="77"/>
      <c r="EJU582" s="77"/>
      <c r="EJV582" s="77"/>
      <c r="EJW582" s="77"/>
      <c r="EJX582" s="77"/>
      <c r="EJY582" s="77"/>
      <c r="EJZ582" s="77"/>
      <c r="EKA582" s="77"/>
      <c r="EKB582" s="77"/>
      <c r="EKC582" s="77"/>
      <c r="EKD582" s="77"/>
      <c r="EKE582" s="77"/>
      <c r="EKF582" s="77"/>
      <c r="EKG582" s="77"/>
      <c r="EKH582" s="77"/>
      <c r="EKI582" s="77"/>
      <c r="EKJ582" s="77"/>
      <c r="EKK582" s="77"/>
      <c r="EKL582" s="77"/>
      <c r="EKM582" s="77"/>
      <c r="EKN582" s="77"/>
      <c r="EKO582" s="77"/>
      <c r="EKP582" s="77"/>
      <c r="EKQ582" s="77"/>
      <c r="EKR582" s="77"/>
      <c r="EKS582" s="77"/>
      <c r="EKT582" s="77"/>
      <c r="EKU582" s="77"/>
      <c r="EKV582" s="77"/>
      <c r="EKW582" s="77"/>
      <c r="EKX582" s="77"/>
      <c r="EKY582" s="77"/>
      <c r="EKZ582" s="77"/>
      <c r="ELA582" s="77"/>
      <c r="ELB582" s="77"/>
      <c r="ELC582" s="77"/>
      <c r="ELD582" s="77"/>
      <c r="ELE582" s="77"/>
      <c r="ELF582" s="77"/>
      <c r="ELG582" s="77"/>
      <c r="ELH582" s="77"/>
      <c r="ELI582" s="77"/>
      <c r="ELJ582" s="77"/>
      <c r="ELK582" s="77"/>
      <c r="ELL582" s="77"/>
      <c r="ELM582" s="77"/>
      <c r="ELN582" s="77"/>
      <c r="ELO582" s="77"/>
      <c r="ELP582" s="77"/>
      <c r="ELQ582" s="77"/>
      <c r="ELR582" s="77"/>
      <c r="ELS582" s="77"/>
      <c r="ELT582" s="77"/>
      <c r="ELU582" s="77"/>
      <c r="ELV582" s="77"/>
      <c r="ELW582" s="77"/>
      <c r="ELX582" s="77"/>
      <c r="ELY582" s="77"/>
      <c r="ELZ582" s="77"/>
      <c r="EMA582" s="77"/>
      <c r="EMB582" s="77"/>
      <c r="EMC582" s="77"/>
      <c r="EMD582" s="77"/>
      <c r="EME582" s="77"/>
      <c r="EMF582" s="77"/>
      <c r="EMG582" s="77"/>
      <c r="EMH582" s="77"/>
      <c r="EMI582" s="77"/>
      <c r="EMJ582" s="77"/>
      <c r="EMK582" s="77"/>
      <c r="EML582" s="77"/>
      <c r="EMM582" s="77"/>
      <c r="EMN582" s="77"/>
      <c r="EMO582" s="77"/>
      <c r="EMP582" s="77"/>
      <c r="EMQ582" s="77"/>
      <c r="EMR582" s="77"/>
      <c r="EMS582" s="77"/>
      <c r="EMT582" s="77"/>
      <c r="EMU582" s="77"/>
      <c r="EMV582" s="77"/>
      <c r="EMW582" s="77"/>
      <c r="EMX582" s="77"/>
      <c r="EMY582" s="77"/>
      <c r="EMZ582" s="77"/>
      <c r="ENA582" s="77"/>
      <c r="ENB582" s="77"/>
      <c r="ENC582" s="77"/>
      <c r="END582" s="77"/>
      <c r="ENE582" s="77"/>
      <c r="ENF582" s="77"/>
      <c r="ENG582" s="77"/>
      <c r="ENH582" s="77"/>
      <c r="ENI582" s="77"/>
      <c r="ENJ582" s="77"/>
      <c r="ENK582" s="77"/>
      <c r="ENL582" s="77"/>
      <c r="ENM582" s="77"/>
      <c r="ENN582" s="77"/>
      <c r="ENO582" s="77"/>
      <c r="ENP582" s="77"/>
      <c r="ENQ582" s="77"/>
      <c r="ENR582" s="77"/>
      <c r="ENS582" s="77"/>
      <c r="ENT582" s="77"/>
      <c r="ENU582" s="77"/>
      <c r="ENV582" s="77"/>
      <c r="ENW582" s="77"/>
      <c r="ENX582" s="77"/>
      <c r="ENY582" s="77"/>
      <c r="ENZ582" s="77"/>
      <c r="EOA582" s="77"/>
      <c r="EOB582" s="77"/>
      <c r="EOC582" s="77"/>
      <c r="EOD582" s="77"/>
      <c r="EOE582" s="77"/>
      <c r="EOF582" s="77"/>
      <c r="EOG582" s="77"/>
      <c r="EOH582" s="77"/>
      <c r="EOI582" s="77"/>
      <c r="EOJ582" s="77"/>
      <c r="EOK582" s="77"/>
      <c r="EOL582" s="77"/>
      <c r="EOM582" s="77"/>
      <c r="EON582" s="77"/>
      <c r="EOO582" s="77"/>
      <c r="EOP582" s="77"/>
      <c r="EOQ582" s="77"/>
      <c r="EOR582" s="77"/>
      <c r="EOS582" s="77"/>
      <c r="EOT582" s="77"/>
      <c r="EOU582" s="77"/>
      <c r="EOV582" s="77"/>
      <c r="EOW582" s="77"/>
      <c r="EOX582" s="77"/>
      <c r="EOY582" s="77"/>
      <c r="EOZ582" s="77"/>
      <c r="EPA582" s="77"/>
      <c r="EPB582" s="77"/>
      <c r="EPC582" s="77"/>
      <c r="EPD582" s="77"/>
      <c r="EPE582" s="77"/>
      <c r="EPF582" s="77"/>
      <c r="EPG582" s="77"/>
      <c r="EPH582" s="77"/>
      <c r="EPI582" s="77"/>
      <c r="EPJ582" s="77"/>
      <c r="EPK582" s="77"/>
      <c r="EPL582" s="77"/>
      <c r="EPM582" s="77"/>
      <c r="EPN582" s="77"/>
      <c r="EPO582" s="77"/>
      <c r="EPP582" s="77"/>
      <c r="EPQ582" s="77"/>
      <c r="EPR582" s="77"/>
      <c r="EPS582" s="77"/>
      <c r="EPT582" s="77"/>
      <c r="EPU582" s="77"/>
      <c r="EPV582" s="77"/>
      <c r="EPW582" s="77"/>
      <c r="EPX582" s="77"/>
      <c r="EPY582" s="77"/>
      <c r="EPZ582" s="77"/>
      <c r="EQA582" s="77"/>
      <c r="EQB582" s="77"/>
      <c r="EQC582" s="77"/>
      <c r="EQD582" s="77"/>
      <c r="EQE582" s="77"/>
      <c r="EQF582" s="77"/>
      <c r="EQG582" s="77"/>
      <c r="EQH582" s="77"/>
      <c r="EQI582" s="77"/>
      <c r="EQJ582" s="77"/>
      <c r="EQK582" s="77"/>
      <c r="EQL582" s="77"/>
      <c r="EQM582" s="77"/>
      <c r="EQN582" s="77"/>
      <c r="EQO582" s="77"/>
      <c r="EQP582" s="77"/>
      <c r="EQQ582" s="77"/>
      <c r="EQR582" s="77"/>
      <c r="EQS582" s="77"/>
      <c r="EQT582" s="77"/>
      <c r="EQU582" s="77"/>
      <c r="EQV582" s="77"/>
      <c r="EQW582" s="77"/>
      <c r="EQX582" s="77"/>
      <c r="EQY582" s="77"/>
      <c r="EQZ582" s="77"/>
      <c r="ERA582" s="77"/>
      <c r="ERB582" s="77"/>
      <c r="ERC582" s="77"/>
      <c r="ERD582" s="77"/>
      <c r="ERE582" s="77"/>
      <c r="ERF582" s="77"/>
      <c r="ERG582" s="77"/>
      <c r="ERH582" s="77"/>
      <c r="ERI582" s="77"/>
      <c r="ERJ582" s="77"/>
      <c r="ERK582" s="77"/>
      <c r="ERL582" s="77"/>
      <c r="ERM582" s="77"/>
      <c r="ERN582" s="77"/>
      <c r="ERO582" s="77"/>
      <c r="ERP582" s="77"/>
      <c r="ERQ582" s="77"/>
      <c r="ERR582" s="77"/>
      <c r="ERS582" s="77"/>
      <c r="ERT582" s="77"/>
      <c r="ERU582" s="77"/>
      <c r="ERV582" s="77"/>
      <c r="ERW582" s="77"/>
      <c r="ERX582" s="77"/>
      <c r="ERY582" s="77"/>
      <c r="ERZ582" s="77"/>
      <c r="ESA582" s="77"/>
      <c r="ESB582" s="77"/>
      <c r="ESC582" s="77"/>
      <c r="ESD582" s="77"/>
      <c r="ESE582" s="77"/>
      <c r="ESF582" s="77"/>
      <c r="ESG582" s="77"/>
      <c r="ESH582" s="77"/>
      <c r="ESI582" s="77"/>
      <c r="ESJ582" s="77"/>
      <c r="ESK582" s="77"/>
      <c r="ESL582" s="77"/>
      <c r="ESM582" s="77"/>
      <c r="ESN582" s="77"/>
      <c r="ESO582" s="77"/>
      <c r="ESP582" s="77"/>
      <c r="ESQ582" s="77"/>
      <c r="ESR582" s="77"/>
      <c r="ESS582" s="77"/>
      <c r="EST582" s="77"/>
      <c r="ESU582" s="77"/>
      <c r="ESV582" s="77"/>
      <c r="ESW582" s="77"/>
      <c r="ESX582" s="77"/>
      <c r="ESY582" s="77"/>
      <c r="ESZ582" s="77"/>
      <c r="ETA582" s="77"/>
      <c r="ETB582" s="77"/>
      <c r="ETC582" s="77"/>
      <c r="ETD582" s="77"/>
      <c r="ETE582" s="77"/>
      <c r="ETF582" s="77"/>
      <c r="ETG582" s="77"/>
      <c r="ETH582" s="77"/>
      <c r="ETI582" s="77"/>
      <c r="ETJ582" s="77"/>
      <c r="ETK582" s="77"/>
      <c r="ETL582" s="77"/>
      <c r="ETM582" s="77"/>
      <c r="ETN582" s="77"/>
      <c r="ETO582" s="77"/>
      <c r="ETP582" s="77"/>
      <c r="ETQ582" s="77"/>
      <c r="ETR582" s="77"/>
      <c r="ETS582" s="77"/>
      <c r="ETT582" s="77"/>
      <c r="ETU582" s="77"/>
      <c r="ETV582" s="77"/>
      <c r="ETW582" s="77"/>
      <c r="ETX582" s="77"/>
      <c r="ETY582" s="77"/>
      <c r="ETZ582" s="77"/>
      <c r="EUA582" s="77"/>
      <c r="EUB582" s="77"/>
      <c r="EUC582" s="77"/>
      <c r="EUD582" s="77"/>
      <c r="EUE582" s="77"/>
      <c r="EUF582" s="77"/>
      <c r="EUG582" s="77"/>
      <c r="EUH582" s="77"/>
      <c r="EUI582" s="77"/>
      <c r="EUJ582" s="77"/>
      <c r="EUK582" s="77"/>
      <c r="EUL582" s="77"/>
      <c r="EUM582" s="77"/>
      <c r="EUN582" s="77"/>
      <c r="EUO582" s="77"/>
      <c r="EUP582" s="77"/>
      <c r="EUQ582" s="77"/>
      <c r="EUR582" s="77"/>
      <c r="EUS582" s="77"/>
      <c r="EUT582" s="77"/>
      <c r="EUU582" s="77"/>
      <c r="EUV582" s="77"/>
      <c r="EUW582" s="77"/>
      <c r="EUX582" s="77"/>
      <c r="EUY582" s="77"/>
      <c r="EUZ582" s="77"/>
      <c r="EVA582" s="77"/>
      <c r="EVB582" s="77"/>
      <c r="EVC582" s="77"/>
      <c r="EVD582" s="77"/>
      <c r="EVE582" s="77"/>
      <c r="EVF582" s="77"/>
      <c r="EVG582" s="77"/>
      <c r="EVH582" s="77"/>
      <c r="EVI582" s="77"/>
      <c r="EVJ582" s="77"/>
      <c r="EVK582" s="77"/>
      <c r="EVL582" s="77"/>
      <c r="EVM582" s="77"/>
      <c r="EVN582" s="77"/>
      <c r="EVO582" s="77"/>
      <c r="EVP582" s="77"/>
      <c r="EVQ582" s="77"/>
      <c r="EVR582" s="77"/>
      <c r="EVS582" s="77"/>
      <c r="EVT582" s="77"/>
      <c r="EVU582" s="77"/>
      <c r="EVV582" s="77"/>
      <c r="EVW582" s="77"/>
      <c r="EVX582" s="77"/>
      <c r="EVY582" s="77"/>
      <c r="EVZ582" s="77"/>
      <c r="EWA582" s="77"/>
      <c r="EWB582" s="77"/>
      <c r="EWC582" s="77"/>
      <c r="EWD582" s="77"/>
      <c r="EWE582" s="77"/>
      <c r="EWF582" s="77"/>
      <c r="EWG582" s="77"/>
      <c r="EWH582" s="77"/>
      <c r="EWI582" s="77"/>
      <c r="EWJ582" s="77"/>
      <c r="EWK582" s="77"/>
      <c r="EWL582" s="77"/>
      <c r="EWM582" s="77"/>
      <c r="EWN582" s="77"/>
      <c r="EWO582" s="77"/>
      <c r="EWP582" s="77"/>
      <c r="EWQ582" s="77"/>
      <c r="EWR582" s="77"/>
      <c r="EWS582" s="77"/>
      <c r="EWT582" s="77"/>
      <c r="EWU582" s="77"/>
      <c r="EWV582" s="77"/>
      <c r="EWW582" s="77"/>
      <c r="EWX582" s="77"/>
      <c r="EWY582" s="77"/>
      <c r="EWZ582" s="77"/>
      <c r="EXA582" s="77"/>
      <c r="EXB582" s="77"/>
      <c r="EXC582" s="77"/>
      <c r="EXD582" s="77"/>
      <c r="EXE582" s="77"/>
      <c r="EXF582" s="77"/>
      <c r="EXG582" s="77"/>
      <c r="EXH582" s="77"/>
      <c r="EXI582" s="77"/>
      <c r="EXJ582" s="77"/>
      <c r="EXK582" s="77"/>
      <c r="EXL582" s="77"/>
      <c r="EXM582" s="77"/>
      <c r="EXN582" s="77"/>
      <c r="EXO582" s="77"/>
      <c r="EXP582" s="77"/>
      <c r="EXQ582" s="77"/>
      <c r="EXR582" s="77"/>
      <c r="EXS582" s="77"/>
      <c r="EXT582" s="77"/>
      <c r="EXU582" s="77"/>
      <c r="EXV582" s="77"/>
      <c r="EXW582" s="77"/>
      <c r="EXX582" s="77"/>
      <c r="EXY582" s="77"/>
      <c r="EXZ582" s="77"/>
      <c r="EYA582" s="77"/>
      <c r="EYB582" s="77"/>
      <c r="EYC582" s="77"/>
      <c r="EYD582" s="77"/>
      <c r="EYE582" s="77"/>
      <c r="EYF582" s="77"/>
      <c r="EYG582" s="77"/>
      <c r="EYH582" s="77"/>
      <c r="EYI582" s="77"/>
      <c r="EYJ582" s="77"/>
      <c r="EYK582" s="77"/>
      <c r="EYL582" s="77"/>
      <c r="EYM582" s="77"/>
      <c r="EYN582" s="77"/>
      <c r="EYO582" s="77"/>
      <c r="EYP582" s="77"/>
      <c r="EYQ582" s="77"/>
      <c r="EYR582" s="77"/>
      <c r="EYS582" s="77"/>
      <c r="EYT582" s="77"/>
      <c r="EYU582" s="77"/>
      <c r="EYV582" s="77"/>
      <c r="EYW582" s="77"/>
      <c r="EYX582" s="77"/>
      <c r="EYY582" s="77"/>
      <c r="EYZ582" s="77"/>
      <c r="EZA582" s="77"/>
      <c r="EZB582" s="77"/>
      <c r="EZC582" s="77"/>
      <c r="EZD582" s="77"/>
      <c r="EZE582" s="77"/>
      <c r="EZF582" s="77"/>
      <c r="EZG582" s="77"/>
      <c r="EZH582" s="77"/>
      <c r="EZI582" s="77"/>
      <c r="EZJ582" s="77"/>
      <c r="EZK582" s="77"/>
      <c r="EZL582" s="77"/>
      <c r="EZM582" s="77"/>
      <c r="EZN582" s="77"/>
      <c r="EZO582" s="77"/>
      <c r="EZP582" s="77"/>
      <c r="EZQ582" s="77"/>
      <c r="EZR582" s="77"/>
      <c r="EZS582" s="77"/>
      <c r="EZT582" s="77"/>
      <c r="EZU582" s="77"/>
      <c r="EZV582" s="77"/>
      <c r="EZW582" s="77"/>
      <c r="EZX582" s="77"/>
      <c r="EZY582" s="77"/>
      <c r="EZZ582" s="77"/>
      <c r="FAA582" s="77"/>
      <c r="FAB582" s="77"/>
      <c r="FAC582" s="77"/>
      <c r="FAD582" s="77"/>
      <c r="FAE582" s="77"/>
      <c r="FAF582" s="77"/>
      <c r="FAG582" s="77"/>
      <c r="FAH582" s="77"/>
      <c r="FAI582" s="77"/>
      <c r="FAJ582" s="77"/>
      <c r="FAK582" s="77"/>
      <c r="FAL582" s="77"/>
      <c r="FAM582" s="77"/>
      <c r="FAN582" s="77"/>
      <c r="FAO582" s="77"/>
      <c r="FAP582" s="77"/>
      <c r="FAQ582" s="77"/>
      <c r="FAR582" s="77"/>
      <c r="FAS582" s="77"/>
      <c r="FAT582" s="77"/>
      <c r="FAU582" s="77"/>
      <c r="FAV582" s="77"/>
      <c r="FAW582" s="77"/>
      <c r="FAX582" s="77"/>
      <c r="FAY582" s="77"/>
      <c r="FAZ582" s="77"/>
      <c r="FBA582" s="77"/>
      <c r="FBB582" s="77"/>
      <c r="FBC582" s="77"/>
      <c r="FBD582" s="77"/>
      <c r="FBE582" s="77"/>
      <c r="FBF582" s="77"/>
      <c r="FBG582" s="77"/>
      <c r="FBH582" s="77"/>
      <c r="FBI582" s="77"/>
      <c r="FBJ582" s="77"/>
      <c r="FBK582" s="77"/>
      <c r="FBL582" s="77"/>
      <c r="FBM582" s="77"/>
      <c r="FBN582" s="77"/>
      <c r="FBO582" s="77"/>
      <c r="FBP582" s="77"/>
      <c r="FBQ582" s="77"/>
      <c r="FBR582" s="77"/>
      <c r="FBS582" s="77"/>
      <c r="FBT582" s="77"/>
      <c r="FBU582" s="77"/>
      <c r="FBV582" s="77"/>
      <c r="FBW582" s="77"/>
      <c r="FBX582" s="77"/>
      <c r="FBY582" s="77"/>
      <c r="FBZ582" s="77"/>
      <c r="FCA582" s="77"/>
      <c r="FCB582" s="77"/>
      <c r="FCC582" s="77"/>
      <c r="FCD582" s="77"/>
      <c r="FCE582" s="77"/>
      <c r="FCF582" s="77"/>
      <c r="FCG582" s="77"/>
      <c r="FCH582" s="77"/>
      <c r="FCI582" s="77"/>
      <c r="FCJ582" s="77"/>
      <c r="FCK582" s="77"/>
      <c r="FCL582" s="77"/>
      <c r="FCM582" s="77"/>
      <c r="FCN582" s="77"/>
      <c r="FCO582" s="77"/>
      <c r="FCP582" s="77"/>
      <c r="FCQ582" s="77"/>
      <c r="FCR582" s="77"/>
      <c r="FCS582" s="77"/>
      <c r="FCT582" s="77"/>
      <c r="FCU582" s="77"/>
      <c r="FCV582" s="77"/>
      <c r="FCW582" s="77"/>
      <c r="FCX582" s="77"/>
      <c r="FCY582" s="77"/>
      <c r="FCZ582" s="77"/>
      <c r="FDA582" s="77"/>
      <c r="FDB582" s="77"/>
      <c r="FDC582" s="77"/>
      <c r="FDD582" s="77"/>
      <c r="FDE582" s="77"/>
      <c r="FDF582" s="77"/>
      <c r="FDG582" s="77"/>
      <c r="FDH582" s="77"/>
      <c r="FDI582" s="77"/>
      <c r="FDJ582" s="77"/>
      <c r="FDK582" s="77"/>
      <c r="FDL582" s="77"/>
      <c r="FDM582" s="77"/>
      <c r="FDN582" s="77"/>
      <c r="FDO582" s="77"/>
      <c r="FDP582" s="77"/>
      <c r="FDQ582" s="77"/>
      <c r="FDR582" s="77"/>
      <c r="FDS582" s="77"/>
      <c r="FDT582" s="77"/>
      <c r="FDU582" s="77"/>
      <c r="FDV582" s="77"/>
      <c r="FDW582" s="77"/>
      <c r="FDX582" s="77"/>
      <c r="FDY582" s="77"/>
      <c r="FDZ582" s="77"/>
      <c r="FEA582" s="77"/>
      <c r="FEB582" s="77"/>
      <c r="FEC582" s="77"/>
      <c r="FED582" s="77"/>
      <c r="FEE582" s="77"/>
      <c r="FEF582" s="77"/>
      <c r="FEG582" s="77"/>
      <c r="FEH582" s="77"/>
      <c r="FEI582" s="77"/>
      <c r="FEJ582" s="77"/>
      <c r="FEK582" s="77"/>
      <c r="FEL582" s="77"/>
      <c r="FEM582" s="77"/>
      <c r="FEN582" s="77"/>
      <c r="FEO582" s="77"/>
      <c r="FEP582" s="77"/>
      <c r="FEQ582" s="77"/>
      <c r="FER582" s="77"/>
      <c r="FES582" s="77"/>
      <c r="FET582" s="77"/>
      <c r="FEU582" s="77"/>
      <c r="FEV582" s="77"/>
      <c r="FEW582" s="77"/>
      <c r="FEX582" s="77"/>
      <c r="FEY582" s="77"/>
      <c r="FEZ582" s="77"/>
      <c r="FFA582" s="77"/>
      <c r="FFB582" s="77"/>
      <c r="FFC582" s="77"/>
      <c r="FFD582" s="77"/>
      <c r="FFE582" s="77"/>
      <c r="FFF582" s="77"/>
      <c r="FFG582" s="77"/>
      <c r="FFH582" s="77"/>
      <c r="FFI582" s="77"/>
      <c r="FFJ582" s="77"/>
      <c r="FFK582" s="77"/>
      <c r="FFL582" s="77"/>
      <c r="FFM582" s="77"/>
      <c r="FFN582" s="77"/>
      <c r="FFO582" s="77"/>
      <c r="FFP582" s="77"/>
      <c r="FFQ582" s="77"/>
      <c r="FFR582" s="77"/>
      <c r="FFS582" s="77"/>
      <c r="FFT582" s="77"/>
      <c r="FFU582" s="77"/>
      <c r="FFV582" s="77"/>
      <c r="FFW582" s="77"/>
      <c r="FFX582" s="77"/>
      <c r="FFY582" s="77"/>
      <c r="FFZ582" s="77"/>
      <c r="FGA582" s="77"/>
      <c r="FGB582" s="77"/>
      <c r="FGC582" s="77"/>
      <c r="FGD582" s="77"/>
      <c r="FGE582" s="77"/>
      <c r="FGF582" s="77"/>
      <c r="FGG582" s="77"/>
      <c r="FGH582" s="77"/>
      <c r="FGI582" s="77"/>
      <c r="FGJ582" s="77"/>
      <c r="FGK582" s="77"/>
      <c r="FGL582" s="77"/>
      <c r="FGM582" s="77"/>
      <c r="FGN582" s="77"/>
      <c r="FGO582" s="77"/>
      <c r="FGP582" s="77"/>
      <c r="FGQ582" s="77"/>
      <c r="FGR582" s="77"/>
      <c r="FGS582" s="77"/>
      <c r="FGT582" s="77"/>
      <c r="FGU582" s="77"/>
      <c r="FGV582" s="77"/>
      <c r="FGW582" s="77"/>
      <c r="FGX582" s="77"/>
      <c r="FGY582" s="77"/>
      <c r="FGZ582" s="77"/>
      <c r="FHA582" s="77"/>
      <c r="FHB582" s="77"/>
      <c r="FHC582" s="77"/>
      <c r="FHD582" s="77"/>
      <c r="FHE582" s="77"/>
      <c r="FHF582" s="77"/>
      <c r="FHG582" s="77"/>
      <c r="FHH582" s="77"/>
      <c r="FHI582" s="77"/>
      <c r="FHJ582" s="77"/>
      <c r="FHK582" s="77"/>
      <c r="FHL582" s="77"/>
      <c r="FHM582" s="77"/>
      <c r="FHN582" s="77"/>
      <c r="FHO582" s="77"/>
      <c r="FHP582" s="77"/>
      <c r="FHQ582" s="77"/>
      <c r="FHR582" s="77"/>
      <c r="FHS582" s="77"/>
      <c r="FHT582" s="77"/>
      <c r="FHU582" s="77"/>
      <c r="FHV582" s="77"/>
      <c r="FHW582" s="77"/>
      <c r="FHX582" s="77"/>
      <c r="FHY582" s="77"/>
      <c r="FHZ582" s="77"/>
      <c r="FIA582" s="77"/>
      <c r="FIB582" s="77"/>
      <c r="FIC582" s="77"/>
      <c r="FID582" s="77"/>
      <c r="FIE582" s="77"/>
      <c r="FIF582" s="77"/>
      <c r="FIG582" s="77"/>
      <c r="FIH582" s="77"/>
      <c r="FII582" s="77"/>
      <c r="FIJ582" s="77"/>
      <c r="FIK582" s="77"/>
      <c r="FIL582" s="77"/>
      <c r="FIM582" s="77"/>
      <c r="FIN582" s="77"/>
      <c r="FIO582" s="77"/>
      <c r="FIP582" s="77"/>
      <c r="FIQ582" s="77"/>
      <c r="FIR582" s="77"/>
      <c r="FIS582" s="77"/>
      <c r="FIT582" s="77"/>
      <c r="FIU582" s="77"/>
      <c r="FIV582" s="77"/>
      <c r="FIW582" s="77"/>
      <c r="FIX582" s="77"/>
      <c r="FIY582" s="77"/>
      <c r="FIZ582" s="77"/>
      <c r="FJA582" s="77"/>
      <c r="FJB582" s="77"/>
      <c r="FJC582" s="77"/>
      <c r="FJD582" s="77"/>
      <c r="FJE582" s="77"/>
      <c r="FJF582" s="77"/>
      <c r="FJG582" s="77"/>
      <c r="FJH582" s="77"/>
      <c r="FJI582" s="77"/>
      <c r="FJJ582" s="77"/>
      <c r="FJK582" s="77"/>
      <c r="FJL582" s="77"/>
      <c r="FJM582" s="77"/>
      <c r="FJN582" s="77"/>
      <c r="FJO582" s="77"/>
      <c r="FJP582" s="77"/>
      <c r="FJQ582" s="77"/>
      <c r="FJR582" s="77"/>
      <c r="FJS582" s="77"/>
      <c r="FJT582" s="77"/>
      <c r="FJU582" s="77"/>
      <c r="FJV582" s="77"/>
      <c r="FJW582" s="77"/>
      <c r="FJX582" s="77"/>
      <c r="FJY582" s="77"/>
      <c r="FJZ582" s="77"/>
      <c r="FKA582" s="77"/>
      <c r="FKB582" s="77"/>
      <c r="FKC582" s="77"/>
      <c r="FKD582" s="77"/>
      <c r="FKE582" s="77"/>
      <c r="FKF582" s="77"/>
      <c r="FKG582" s="77"/>
      <c r="FKH582" s="77"/>
      <c r="FKI582" s="77"/>
      <c r="FKJ582" s="77"/>
      <c r="FKK582" s="77"/>
      <c r="FKL582" s="77"/>
      <c r="FKM582" s="77"/>
      <c r="FKN582" s="77"/>
      <c r="FKO582" s="77"/>
      <c r="FKP582" s="77"/>
      <c r="FKQ582" s="77"/>
      <c r="FKR582" s="77"/>
      <c r="FKS582" s="77"/>
      <c r="FKT582" s="77"/>
      <c r="FKU582" s="77"/>
      <c r="FKV582" s="77"/>
      <c r="FKW582" s="77"/>
      <c r="FKX582" s="77"/>
      <c r="FKY582" s="77"/>
      <c r="FKZ582" s="77"/>
      <c r="FLA582" s="77"/>
      <c r="FLB582" s="77"/>
      <c r="FLC582" s="77"/>
      <c r="FLD582" s="77"/>
      <c r="FLE582" s="77"/>
      <c r="FLF582" s="77"/>
      <c r="FLG582" s="77"/>
      <c r="FLH582" s="77"/>
      <c r="FLI582" s="77"/>
      <c r="FLJ582" s="77"/>
      <c r="FLK582" s="77"/>
      <c r="FLL582" s="77"/>
      <c r="FLM582" s="77"/>
      <c r="FLN582" s="77"/>
      <c r="FLO582" s="77"/>
      <c r="FLP582" s="77"/>
      <c r="FLQ582" s="77"/>
      <c r="FLR582" s="77"/>
      <c r="FLS582" s="77"/>
      <c r="FLT582" s="77"/>
      <c r="FLU582" s="77"/>
      <c r="FLV582" s="77"/>
      <c r="FLW582" s="77"/>
      <c r="FLX582" s="77"/>
      <c r="FLY582" s="77"/>
      <c r="FLZ582" s="77"/>
      <c r="FMA582" s="77"/>
      <c r="FMB582" s="77"/>
      <c r="FMC582" s="77"/>
      <c r="FMD582" s="77"/>
      <c r="FME582" s="77"/>
      <c r="FMF582" s="77"/>
      <c r="FMG582" s="77"/>
      <c r="FMH582" s="77"/>
      <c r="FMI582" s="77"/>
      <c r="FMJ582" s="77"/>
      <c r="FMK582" s="77"/>
      <c r="FML582" s="77"/>
      <c r="FMM582" s="77"/>
      <c r="FMN582" s="77"/>
      <c r="FMO582" s="77"/>
      <c r="FMP582" s="77"/>
      <c r="FMQ582" s="77"/>
      <c r="FMR582" s="77"/>
      <c r="FMS582" s="77"/>
      <c r="FMT582" s="77"/>
      <c r="FMU582" s="77"/>
      <c r="FMV582" s="77"/>
      <c r="FMW582" s="77"/>
      <c r="FMX582" s="77"/>
      <c r="FMY582" s="77"/>
      <c r="FMZ582" s="77"/>
      <c r="FNA582" s="77"/>
      <c r="FNB582" s="77"/>
      <c r="FNC582" s="77"/>
      <c r="FND582" s="77"/>
      <c r="FNE582" s="77"/>
      <c r="FNF582" s="77"/>
      <c r="FNG582" s="77"/>
      <c r="FNH582" s="77"/>
      <c r="FNI582" s="77"/>
      <c r="FNJ582" s="77"/>
      <c r="FNK582" s="77"/>
      <c r="FNL582" s="77"/>
      <c r="FNM582" s="77"/>
      <c r="FNN582" s="77"/>
      <c r="FNO582" s="77"/>
      <c r="FNP582" s="77"/>
      <c r="FNQ582" s="77"/>
      <c r="FNR582" s="77"/>
      <c r="FNS582" s="77"/>
      <c r="FNT582" s="77"/>
      <c r="FNU582" s="77"/>
      <c r="FNV582" s="77"/>
      <c r="FNW582" s="77"/>
      <c r="FNX582" s="77"/>
      <c r="FNY582" s="77"/>
      <c r="FNZ582" s="77"/>
      <c r="FOA582" s="77"/>
      <c r="FOB582" s="77"/>
      <c r="FOC582" s="77"/>
      <c r="FOD582" s="77"/>
      <c r="FOE582" s="77"/>
      <c r="FOF582" s="77"/>
      <c r="FOG582" s="77"/>
      <c r="FOH582" s="77"/>
      <c r="FOI582" s="77"/>
      <c r="FOJ582" s="77"/>
      <c r="FOK582" s="77"/>
      <c r="FOL582" s="77"/>
      <c r="FOM582" s="77"/>
      <c r="FON582" s="77"/>
      <c r="FOO582" s="77"/>
      <c r="FOP582" s="77"/>
      <c r="FOQ582" s="77"/>
      <c r="FOR582" s="77"/>
      <c r="FOS582" s="77"/>
      <c r="FOT582" s="77"/>
      <c r="FOU582" s="77"/>
      <c r="FOV582" s="77"/>
      <c r="FOW582" s="77"/>
      <c r="FOX582" s="77"/>
      <c r="FOY582" s="77"/>
      <c r="FOZ582" s="77"/>
      <c r="FPA582" s="77"/>
      <c r="FPB582" s="77"/>
      <c r="FPC582" s="77"/>
      <c r="FPD582" s="77"/>
      <c r="FPE582" s="77"/>
      <c r="FPF582" s="77"/>
      <c r="FPG582" s="77"/>
      <c r="FPH582" s="77"/>
      <c r="FPI582" s="77"/>
      <c r="FPJ582" s="77"/>
      <c r="FPK582" s="77"/>
      <c r="FPL582" s="77"/>
      <c r="FPM582" s="77"/>
      <c r="FPN582" s="77"/>
      <c r="FPO582" s="77"/>
      <c r="FPP582" s="77"/>
      <c r="FPQ582" s="77"/>
      <c r="FPR582" s="77"/>
      <c r="FPS582" s="77"/>
      <c r="FPT582" s="77"/>
      <c r="FPU582" s="77"/>
      <c r="FPV582" s="77"/>
      <c r="FPW582" s="77"/>
      <c r="FPX582" s="77"/>
      <c r="FPY582" s="77"/>
      <c r="FPZ582" s="77"/>
      <c r="FQA582" s="77"/>
      <c r="FQB582" s="77"/>
      <c r="FQC582" s="77"/>
      <c r="FQD582" s="77"/>
      <c r="FQE582" s="77"/>
      <c r="FQF582" s="77"/>
      <c r="FQG582" s="77"/>
      <c r="FQH582" s="77"/>
      <c r="FQI582" s="77"/>
      <c r="FQJ582" s="77"/>
      <c r="FQK582" s="77"/>
      <c r="FQL582" s="77"/>
      <c r="FQM582" s="77"/>
      <c r="FQN582" s="77"/>
      <c r="FQO582" s="77"/>
      <c r="FQP582" s="77"/>
      <c r="FQQ582" s="77"/>
      <c r="FQR582" s="77"/>
      <c r="FQS582" s="77"/>
      <c r="FQT582" s="77"/>
      <c r="FQU582" s="77"/>
      <c r="FQV582" s="77"/>
      <c r="FQW582" s="77"/>
      <c r="FQX582" s="77"/>
      <c r="FQY582" s="77"/>
      <c r="FQZ582" s="77"/>
      <c r="FRA582" s="77"/>
      <c r="FRB582" s="77"/>
      <c r="FRC582" s="77"/>
      <c r="FRD582" s="77"/>
      <c r="FRE582" s="77"/>
      <c r="FRF582" s="77"/>
      <c r="FRG582" s="77"/>
      <c r="FRH582" s="77"/>
      <c r="FRI582" s="77"/>
      <c r="FRJ582" s="77"/>
      <c r="FRK582" s="77"/>
      <c r="FRL582" s="77"/>
      <c r="FRM582" s="77"/>
      <c r="FRN582" s="77"/>
      <c r="FRO582" s="77"/>
      <c r="FRP582" s="77"/>
      <c r="FRQ582" s="77"/>
      <c r="FRR582" s="77"/>
      <c r="FRS582" s="77"/>
      <c r="FRT582" s="77"/>
      <c r="FRU582" s="77"/>
      <c r="FRV582" s="77"/>
      <c r="FRW582" s="77"/>
      <c r="FRX582" s="77"/>
      <c r="FRY582" s="77"/>
      <c r="FRZ582" s="77"/>
      <c r="FSA582" s="77"/>
      <c r="FSB582" s="77"/>
      <c r="FSC582" s="77"/>
      <c r="FSD582" s="77"/>
      <c r="FSE582" s="77"/>
      <c r="FSF582" s="77"/>
      <c r="FSG582" s="77"/>
      <c r="FSH582" s="77"/>
      <c r="FSI582" s="77"/>
      <c r="FSJ582" s="77"/>
      <c r="FSK582" s="77"/>
      <c r="FSL582" s="77"/>
      <c r="FSM582" s="77"/>
      <c r="FSN582" s="77"/>
      <c r="FSO582" s="77"/>
      <c r="FSP582" s="77"/>
      <c r="FSQ582" s="77"/>
      <c r="FSR582" s="77"/>
      <c r="FSS582" s="77"/>
      <c r="FST582" s="77"/>
      <c r="FSU582" s="77"/>
      <c r="FSV582" s="77"/>
      <c r="FSW582" s="77"/>
      <c r="FSX582" s="77"/>
      <c r="FSY582" s="77"/>
      <c r="FSZ582" s="77"/>
      <c r="FTA582" s="77"/>
      <c r="FTB582" s="77"/>
      <c r="FTC582" s="77"/>
      <c r="FTD582" s="77"/>
      <c r="FTE582" s="77"/>
      <c r="FTF582" s="77"/>
      <c r="FTG582" s="77"/>
      <c r="FTH582" s="77"/>
      <c r="FTI582" s="77"/>
      <c r="FTJ582" s="77"/>
      <c r="FTK582" s="77"/>
      <c r="FTL582" s="77"/>
      <c r="FTM582" s="77"/>
      <c r="FTN582" s="77"/>
      <c r="FTO582" s="77"/>
      <c r="FTP582" s="77"/>
      <c r="FTQ582" s="77"/>
      <c r="FTR582" s="77"/>
      <c r="FTS582" s="77"/>
      <c r="FTT582" s="77"/>
      <c r="FTU582" s="77"/>
      <c r="FTV582" s="77"/>
      <c r="FTW582" s="77"/>
      <c r="FTX582" s="77"/>
      <c r="FTY582" s="77"/>
      <c r="FTZ582" s="77"/>
      <c r="FUA582" s="77"/>
      <c r="FUB582" s="77"/>
      <c r="FUC582" s="77"/>
      <c r="FUD582" s="77"/>
      <c r="FUE582" s="77"/>
      <c r="FUF582" s="77"/>
      <c r="FUG582" s="77"/>
      <c r="FUH582" s="77"/>
      <c r="FUI582" s="77"/>
      <c r="FUJ582" s="77"/>
      <c r="FUK582" s="77"/>
      <c r="FUL582" s="77"/>
      <c r="FUM582" s="77"/>
      <c r="FUN582" s="77"/>
      <c r="FUO582" s="77"/>
      <c r="FUP582" s="77"/>
      <c r="FUQ582" s="77"/>
      <c r="FUR582" s="77"/>
      <c r="FUS582" s="77"/>
      <c r="FUT582" s="77"/>
      <c r="FUU582" s="77"/>
      <c r="FUV582" s="77"/>
      <c r="FUW582" s="77"/>
      <c r="FUX582" s="77"/>
      <c r="FUY582" s="77"/>
      <c r="FUZ582" s="77"/>
      <c r="FVA582" s="77"/>
      <c r="FVB582" s="77"/>
      <c r="FVC582" s="77"/>
      <c r="FVD582" s="77"/>
      <c r="FVE582" s="77"/>
      <c r="FVF582" s="77"/>
      <c r="FVG582" s="77"/>
      <c r="FVH582" s="77"/>
      <c r="FVI582" s="77"/>
      <c r="FVJ582" s="77"/>
      <c r="FVK582" s="77"/>
      <c r="FVL582" s="77"/>
      <c r="FVM582" s="77"/>
      <c r="FVN582" s="77"/>
      <c r="FVO582" s="77"/>
      <c r="FVP582" s="77"/>
      <c r="FVQ582" s="77"/>
      <c r="FVR582" s="77"/>
      <c r="FVS582" s="77"/>
      <c r="FVT582" s="77"/>
      <c r="FVU582" s="77"/>
      <c r="FVV582" s="77"/>
      <c r="FVW582" s="77"/>
      <c r="FVX582" s="77"/>
      <c r="FVY582" s="77"/>
      <c r="FVZ582" s="77"/>
      <c r="FWA582" s="77"/>
      <c r="FWB582" s="77"/>
      <c r="FWC582" s="77"/>
      <c r="FWD582" s="77"/>
      <c r="FWE582" s="77"/>
      <c r="FWF582" s="77"/>
      <c r="FWG582" s="77"/>
      <c r="FWH582" s="77"/>
      <c r="FWI582" s="77"/>
      <c r="FWJ582" s="77"/>
      <c r="FWK582" s="77"/>
      <c r="FWL582" s="77"/>
      <c r="FWM582" s="77"/>
      <c r="FWN582" s="77"/>
      <c r="FWO582" s="77"/>
      <c r="FWP582" s="77"/>
      <c r="FWQ582" s="77"/>
      <c r="FWR582" s="77"/>
      <c r="FWS582" s="77"/>
      <c r="FWT582" s="77"/>
      <c r="FWU582" s="77"/>
      <c r="FWV582" s="77"/>
      <c r="FWW582" s="77"/>
      <c r="FWX582" s="77"/>
      <c r="FWY582" s="77"/>
      <c r="FWZ582" s="77"/>
      <c r="FXA582" s="77"/>
      <c r="FXB582" s="77"/>
      <c r="FXC582" s="77"/>
      <c r="FXD582" s="77"/>
      <c r="FXE582" s="77"/>
      <c r="FXF582" s="77"/>
      <c r="FXG582" s="77"/>
      <c r="FXH582" s="77"/>
      <c r="FXI582" s="77"/>
      <c r="FXJ582" s="77"/>
      <c r="FXK582" s="77"/>
      <c r="FXL582" s="77"/>
      <c r="FXM582" s="77"/>
      <c r="FXN582" s="77"/>
      <c r="FXO582" s="77"/>
      <c r="FXP582" s="77"/>
      <c r="FXQ582" s="77"/>
      <c r="FXR582" s="77"/>
      <c r="FXS582" s="77"/>
      <c r="FXT582" s="77"/>
      <c r="FXU582" s="77"/>
      <c r="FXV582" s="77"/>
      <c r="FXW582" s="77"/>
      <c r="FXX582" s="77"/>
      <c r="FXY582" s="77"/>
      <c r="FXZ582" s="77"/>
      <c r="FYA582" s="77"/>
      <c r="FYB582" s="77"/>
      <c r="FYC582" s="77"/>
      <c r="FYD582" s="77"/>
      <c r="FYE582" s="77"/>
      <c r="FYF582" s="77"/>
      <c r="FYG582" s="77"/>
      <c r="FYH582" s="77"/>
      <c r="FYI582" s="77"/>
      <c r="FYJ582" s="77"/>
      <c r="FYK582" s="77"/>
      <c r="FYL582" s="77"/>
      <c r="FYM582" s="77"/>
      <c r="FYN582" s="77"/>
      <c r="FYO582" s="77"/>
      <c r="FYP582" s="77"/>
      <c r="FYQ582" s="77"/>
      <c r="FYR582" s="77"/>
      <c r="FYS582" s="77"/>
      <c r="FYT582" s="77"/>
      <c r="FYU582" s="77"/>
      <c r="FYV582" s="77"/>
      <c r="FYW582" s="77"/>
      <c r="FYX582" s="77"/>
      <c r="FYY582" s="77"/>
      <c r="FYZ582" s="77"/>
      <c r="FZA582" s="77"/>
      <c r="FZB582" s="77"/>
      <c r="FZC582" s="77"/>
      <c r="FZD582" s="77"/>
      <c r="FZE582" s="77"/>
      <c r="FZF582" s="77"/>
      <c r="FZG582" s="77"/>
      <c r="FZH582" s="77"/>
      <c r="FZI582" s="77"/>
      <c r="FZJ582" s="77"/>
      <c r="FZK582" s="77"/>
      <c r="FZL582" s="77"/>
      <c r="FZM582" s="77"/>
      <c r="FZN582" s="77"/>
      <c r="FZO582" s="77"/>
      <c r="FZP582" s="77"/>
      <c r="FZQ582" s="77"/>
      <c r="FZR582" s="77"/>
      <c r="FZS582" s="77"/>
      <c r="FZT582" s="77"/>
      <c r="FZU582" s="77"/>
      <c r="FZV582" s="77"/>
      <c r="FZW582" s="77"/>
      <c r="FZX582" s="77"/>
      <c r="FZY582" s="77"/>
      <c r="FZZ582" s="77"/>
      <c r="GAA582" s="77"/>
      <c r="GAB582" s="77"/>
      <c r="GAC582" s="77"/>
      <c r="GAD582" s="77"/>
      <c r="GAE582" s="77"/>
      <c r="GAF582" s="77"/>
      <c r="GAG582" s="77"/>
      <c r="GAH582" s="77"/>
      <c r="GAI582" s="77"/>
      <c r="GAJ582" s="77"/>
      <c r="GAK582" s="77"/>
      <c r="GAL582" s="77"/>
      <c r="GAM582" s="77"/>
      <c r="GAN582" s="77"/>
      <c r="GAO582" s="77"/>
      <c r="GAP582" s="77"/>
      <c r="GAQ582" s="77"/>
      <c r="GAR582" s="77"/>
      <c r="GAS582" s="77"/>
      <c r="GAT582" s="77"/>
      <c r="GAU582" s="77"/>
      <c r="GAV582" s="77"/>
      <c r="GAW582" s="77"/>
      <c r="GAX582" s="77"/>
      <c r="GAY582" s="77"/>
      <c r="GAZ582" s="77"/>
      <c r="GBA582" s="77"/>
      <c r="GBB582" s="77"/>
      <c r="GBC582" s="77"/>
      <c r="GBD582" s="77"/>
      <c r="GBE582" s="77"/>
      <c r="GBF582" s="77"/>
      <c r="GBG582" s="77"/>
      <c r="GBH582" s="77"/>
      <c r="GBI582" s="77"/>
      <c r="GBJ582" s="77"/>
      <c r="GBK582" s="77"/>
      <c r="GBL582" s="77"/>
      <c r="GBM582" s="77"/>
      <c r="GBN582" s="77"/>
      <c r="GBO582" s="77"/>
      <c r="GBP582" s="77"/>
      <c r="GBQ582" s="77"/>
      <c r="GBR582" s="77"/>
      <c r="GBS582" s="77"/>
      <c r="GBT582" s="77"/>
      <c r="GBU582" s="77"/>
      <c r="GBV582" s="77"/>
      <c r="GBW582" s="77"/>
      <c r="GBX582" s="77"/>
      <c r="GBY582" s="77"/>
      <c r="GBZ582" s="77"/>
      <c r="GCA582" s="77"/>
      <c r="GCB582" s="77"/>
      <c r="GCC582" s="77"/>
      <c r="GCD582" s="77"/>
      <c r="GCE582" s="77"/>
      <c r="GCF582" s="77"/>
      <c r="GCG582" s="77"/>
      <c r="GCH582" s="77"/>
      <c r="GCI582" s="77"/>
      <c r="GCJ582" s="77"/>
      <c r="GCK582" s="77"/>
      <c r="GCL582" s="77"/>
      <c r="GCM582" s="77"/>
      <c r="GCN582" s="77"/>
      <c r="GCO582" s="77"/>
      <c r="GCP582" s="77"/>
      <c r="GCQ582" s="77"/>
      <c r="GCR582" s="77"/>
      <c r="GCS582" s="77"/>
      <c r="GCT582" s="77"/>
      <c r="GCU582" s="77"/>
      <c r="GCV582" s="77"/>
      <c r="GCW582" s="77"/>
      <c r="GCX582" s="77"/>
      <c r="GCY582" s="77"/>
      <c r="GCZ582" s="77"/>
      <c r="GDA582" s="77"/>
      <c r="GDB582" s="77"/>
      <c r="GDC582" s="77"/>
      <c r="GDD582" s="77"/>
      <c r="GDE582" s="77"/>
      <c r="GDF582" s="77"/>
      <c r="GDG582" s="77"/>
      <c r="GDH582" s="77"/>
      <c r="GDI582" s="77"/>
      <c r="GDJ582" s="77"/>
      <c r="GDK582" s="77"/>
      <c r="GDL582" s="77"/>
      <c r="GDM582" s="77"/>
      <c r="GDN582" s="77"/>
      <c r="GDO582" s="77"/>
      <c r="GDP582" s="77"/>
      <c r="GDQ582" s="77"/>
      <c r="GDR582" s="77"/>
      <c r="GDS582" s="77"/>
      <c r="GDT582" s="77"/>
      <c r="GDU582" s="77"/>
      <c r="GDV582" s="77"/>
      <c r="GDW582" s="77"/>
      <c r="GDX582" s="77"/>
      <c r="GDY582" s="77"/>
      <c r="GDZ582" s="77"/>
      <c r="GEA582" s="77"/>
      <c r="GEB582" s="77"/>
      <c r="GEC582" s="77"/>
      <c r="GED582" s="77"/>
      <c r="GEE582" s="77"/>
      <c r="GEF582" s="77"/>
      <c r="GEG582" s="77"/>
      <c r="GEH582" s="77"/>
      <c r="GEI582" s="77"/>
      <c r="GEJ582" s="77"/>
      <c r="GEK582" s="77"/>
      <c r="GEL582" s="77"/>
      <c r="GEM582" s="77"/>
      <c r="GEN582" s="77"/>
      <c r="GEO582" s="77"/>
      <c r="GEP582" s="77"/>
      <c r="GEQ582" s="77"/>
      <c r="GER582" s="77"/>
      <c r="GES582" s="77"/>
      <c r="GET582" s="77"/>
      <c r="GEU582" s="77"/>
      <c r="GEV582" s="77"/>
      <c r="GEW582" s="77"/>
      <c r="GEX582" s="77"/>
      <c r="GEY582" s="77"/>
      <c r="GEZ582" s="77"/>
      <c r="GFA582" s="77"/>
      <c r="GFB582" s="77"/>
      <c r="GFC582" s="77"/>
      <c r="GFD582" s="77"/>
      <c r="GFE582" s="77"/>
      <c r="GFF582" s="77"/>
      <c r="GFG582" s="77"/>
      <c r="GFH582" s="77"/>
      <c r="GFI582" s="77"/>
      <c r="GFJ582" s="77"/>
      <c r="GFK582" s="77"/>
      <c r="GFL582" s="77"/>
      <c r="GFM582" s="77"/>
      <c r="GFN582" s="77"/>
      <c r="GFO582" s="77"/>
      <c r="GFP582" s="77"/>
      <c r="GFQ582" s="77"/>
      <c r="GFR582" s="77"/>
      <c r="GFS582" s="77"/>
      <c r="GFT582" s="77"/>
      <c r="GFU582" s="77"/>
      <c r="GFV582" s="77"/>
      <c r="GFW582" s="77"/>
      <c r="GFX582" s="77"/>
      <c r="GFY582" s="77"/>
      <c r="GFZ582" s="77"/>
      <c r="GGA582" s="77"/>
      <c r="GGB582" s="77"/>
      <c r="GGC582" s="77"/>
      <c r="GGD582" s="77"/>
      <c r="GGE582" s="77"/>
      <c r="GGF582" s="77"/>
      <c r="GGG582" s="77"/>
      <c r="GGH582" s="77"/>
      <c r="GGI582" s="77"/>
      <c r="GGJ582" s="77"/>
      <c r="GGK582" s="77"/>
      <c r="GGL582" s="77"/>
      <c r="GGM582" s="77"/>
      <c r="GGN582" s="77"/>
      <c r="GGO582" s="77"/>
      <c r="GGP582" s="77"/>
      <c r="GGQ582" s="77"/>
      <c r="GGR582" s="77"/>
      <c r="GGS582" s="77"/>
      <c r="GGT582" s="77"/>
      <c r="GGU582" s="77"/>
      <c r="GGV582" s="77"/>
      <c r="GGW582" s="77"/>
      <c r="GGX582" s="77"/>
      <c r="GGY582" s="77"/>
      <c r="GGZ582" s="77"/>
      <c r="GHA582" s="77"/>
      <c r="GHB582" s="77"/>
      <c r="GHC582" s="77"/>
      <c r="GHD582" s="77"/>
      <c r="GHE582" s="77"/>
      <c r="GHF582" s="77"/>
      <c r="GHG582" s="77"/>
      <c r="GHH582" s="77"/>
      <c r="GHI582" s="77"/>
      <c r="GHJ582" s="77"/>
      <c r="GHK582" s="77"/>
      <c r="GHL582" s="77"/>
      <c r="GHM582" s="77"/>
      <c r="GHN582" s="77"/>
      <c r="GHO582" s="77"/>
      <c r="GHP582" s="77"/>
      <c r="GHQ582" s="77"/>
      <c r="GHR582" s="77"/>
      <c r="GHS582" s="77"/>
      <c r="GHT582" s="77"/>
      <c r="GHU582" s="77"/>
      <c r="GHV582" s="77"/>
      <c r="GHW582" s="77"/>
      <c r="GHX582" s="77"/>
      <c r="GHY582" s="77"/>
      <c r="GHZ582" s="77"/>
      <c r="GIA582" s="77"/>
      <c r="GIB582" s="77"/>
      <c r="GIC582" s="77"/>
      <c r="GID582" s="77"/>
      <c r="GIE582" s="77"/>
      <c r="GIF582" s="77"/>
      <c r="GIG582" s="77"/>
      <c r="GIH582" s="77"/>
      <c r="GII582" s="77"/>
      <c r="GIJ582" s="77"/>
      <c r="GIK582" s="77"/>
      <c r="GIL582" s="77"/>
      <c r="GIM582" s="77"/>
      <c r="GIN582" s="77"/>
      <c r="GIO582" s="77"/>
      <c r="GIP582" s="77"/>
      <c r="GIQ582" s="77"/>
      <c r="GIR582" s="77"/>
      <c r="GIS582" s="77"/>
      <c r="GIT582" s="77"/>
      <c r="GIU582" s="77"/>
      <c r="GIV582" s="77"/>
      <c r="GIW582" s="77"/>
      <c r="GIX582" s="77"/>
      <c r="GIY582" s="77"/>
      <c r="GIZ582" s="77"/>
      <c r="GJA582" s="77"/>
      <c r="GJB582" s="77"/>
      <c r="GJC582" s="77"/>
      <c r="GJD582" s="77"/>
      <c r="GJE582" s="77"/>
      <c r="GJF582" s="77"/>
      <c r="GJG582" s="77"/>
      <c r="GJH582" s="77"/>
      <c r="GJI582" s="77"/>
      <c r="GJJ582" s="77"/>
      <c r="GJK582" s="77"/>
      <c r="GJL582" s="77"/>
      <c r="GJM582" s="77"/>
      <c r="GJN582" s="77"/>
      <c r="GJO582" s="77"/>
      <c r="GJP582" s="77"/>
      <c r="GJQ582" s="77"/>
      <c r="GJR582" s="77"/>
      <c r="GJS582" s="77"/>
      <c r="GJT582" s="77"/>
      <c r="GJU582" s="77"/>
      <c r="GJV582" s="77"/>
      <c r="GJW582" s="77"/>
      <c r="GJX582" s="77"/>
      <c r="GJY582" s="77"/>
      <c r="GJZ582" s="77"/>
      <c r="GKA582" s="77"/>
      <c r="GKB582" s="77"/>
      <c r="GKC582" s="77"/>
      <c r="GKD582" s="77"/>
      <c r="GKE582" s="77"/>
      <c r="GKF582" s="77"/>
      <c r="GKG582" s="77"/>
      <c r="GKH582" s="77"/>
      <c r="GKI582" s="77"/>
      <c r="GKJ582" s="77"/>
      <c r="GKK582" s="77"/>
      <c r="GKL582" s="77"/>
      <c r="GKM582" s="77"/>
      <c r="GKN582" s="77"/>
      <c r="GKO582" s="77"/>
      <c r="GKP582" s="77"/>
      <c r="GKQ582" s="77"/>
      <c r="GKR582" s="77"/>
      <c r="GKS582" s="77"/>
      <c r="GKT582" s="77"/>
      <c r="GKU582" s="77"/>
      <c r="GKV582" s="77"/>
      <c r="GKW582" s="77"/>
      <c r="GKX582" s="77"/>
      <c r="GKY582" s="77"/>
      <c r="GKZ582" s="77"/>
      <c r="GLA582" s="77"/>
      <c r="GLB582" s="77"/>
      <c r="GLC582" s="77"/>
      <c r="GLD582" s="77"/>
      <c r="GLE582" s="77"/>
      <c r="GLF582" s="77"/>
      <c r="GLG582" s="77"/>
      <c r="GLH582" s="77"/>
      <c r="GLI582" s="77"/>
      <c r="GLJ582" s="77"/>
      <c r="GLK582" s="77"/>
      <c r="GLL582" s="77"/>
      <c r="GLM582" s="77"/>
      <c r="GLN582" s="77"/>
      <c r="GLO582" s="77"/>
      <c r="GLP582" s="77"/>
      <c r="GLQ582" s="77"/>
      <c r="GLR582" s="77"/>
      <c r="GLS582" s="77"/>
      <c r="GLT582" s="77"/>
      <c r="GLU582" s="77"/>
      <c r="GLV582" s="77"/>
      <c r="GLW582" s="77"/>
      <c r="GLX582" s="77"/>
      <c r="GLY582" s="77"/>
      <c r="GLZ582" s="77"/>
      <c r="GMA582" s="77"/>
      <c r="GMB582" s="77"/>
      <c r="GMC582" s="77"/>
      <c r="GMD582" s="77"/>
      <c r="GME582" s="77"/>
      <c r="GMF582" s="77"/>
      <c r="GMG582" s="77"/>
      <c r="GMH582" s="77"/>
      <c r="GMI582" s="77"/>
      <c r="GMJ582" s="77"/>
      <c r="GMK582" s="77"/>
      <c r="GML582" s="77"/>
      <c r="GMM582" s="77"/>
      <c r="GMN582" s="77"/>
      <c r="GMO582" s="77"/>
      <c r="GMP582" s="77"/>
      <c r="GMQ582" s="77"/>
      <c r="GMR582" s="77"/>
      <c r="GMS582" s="77"/>
      <c r="GMT582" s="77"/>
      <c r="GMU582" s="77"/>
      <c r="GMV582" s="77"/>
      <c r="GMW582" s="77"/>
      <c r="GMX582" s="77"/>
      <c r="GMY582" s="77"/>
      <c r="GMZ582" s="77"/>
      <c r="GNA582" s="77"/>
      <c r="GNB582" s="77"/>
      <c r="GNC582" s="77"/>
      <c r="GND582" s="77"/>
      <c r="GNE582" s="77"/>
      <c r="GNF582" s="77"/>
      <c r="GNG582" s="77"/>
      <c r="GNH582" s="77"/>
      <c r="GNI582" s="77"/>
      <c r="GNJ582" s="77"/>
      <c r="GNK582" s="77"/>
      <c r="GNL582" s="77"/>
      <c r="GNM582" s="77"/>
      <c r="GNN582" s="77"/>
      <c r="GNO582" s="77"/>
      <c r="GNP582" s="77"/>
      <c r="GNQ582" s="77"/>
      <c r="GNR582" s="77"/>
      <c r="GNS582" s="77"/>
      <c r="GNT582" s="77"/>
      <c r="GNU582" s="77"/>
      <c r="GNV582" s="77"/>
      <c r="GNW582" s="77"/>
      <c r="GNX582" s="77"/>
      <c r="GNY582" s="77"/>
      <c r="GNZ582" s="77"/>
      <c r="GOA582" s="77"/>
      <c r="GOB582" s="77"/>
      <c r="GOC582" s="77"/>
      <c r="GOD582" s="77"/>
      <c r="GOE582" s="77"/>
      <c r="GOF582" s="77"/>
      <c r="GOG582" s="77"/>
      <c r="GOH582" s="77"/>
      <c r="GOI582" s="77"/>
      <c r="GOJ582" s="77"/>
      <c r="GOK582" s="77"/>
      <c r="GOL582" s="77"/>
      <c r="GOM582" s="77"/>
      <c r="GON582" s="77"/>
      <c r="GOO582" s="77"/>
      <c r="GOP582" s="77"/>
      <c r="GOQ582" s="77"/>
      <c r="GOR582" s="77"/>
      <c r="GOS582" s="77"/>
      <c r="GOT582" s="77"/>
      <c r="GOU582" s="77"/>
      <c r="GOV582" s="77"/>
      <c r="GOW582" s="77"/>
      <c r="GOX582" s="77"/>
      <c r="GOY582" s="77"/>
      <c r="GOZ582" s="77"/>
      <c r="GPA582" s="77"/>
      <c r="GPB582" s="77"/>
      <c r="GPC582" s="77"/>
      <c r="GPD582" s="77"/>
      <c r="GPE582" s="77"/>
      <c r="GPF582" s="77"/>
      <c r="GPG582" s="77"/>
      <c r="GPH582" s="77"/>
      <c r="GPI582" s="77"/>
      <c r="GPJ582" s="77"/>
      <c r="GPK582" s="77"/>
      <c r="GPL582" s="77"/>
      <c r="GPM582" s="77"/>
      <c r="GPN582" s="77"/>
      <c r="GPO582" s="77"/>
      <c r="GPP582" s="77"/>
      <c r="GPQ582" s="77"/>
      <c r="GPR582" s="77"/>
      <c r="GPS582" s="77"/>
      <c r="GPT582" s="77"/>
      <c r="GPU582" s="77"/>
      <c r="GPV582" s="77"/>
      <c r="GPW582" s="77"/>
      <c r="GPX582" s="77"/>
      <c r="GPY582" s="77"/>
      <c r="GPZ582" s="77"/>
      <c r="GQA582" s="77"/>
      <c r="GQB582" s="77"/>
      <c r="GQC582" s="77"/>
      <c r="GQD582" s="77"/>
      <c r="GQE582" s="77"/>
      <c r="GQF582" s="77"/>
      <c r="GQG582" s="77"/>
      <c r="GQH582" s="77"/>
      <c r="GQI582" s="77"/>
      <c r="GQJ582" s="77"/>
      <c r="GQK582" s="77"/>
      <c r="GQL582" s="77"/>
      <c r="GQM582" s="77"/>
      <c r="GQN582" s="77"/>
      <c r="GQO582" s="77"/>
      <c r="GQP582" s="77"/>
      <c r="GQQ582" s="77"/>
      <c r="GQR582" s="77"/>
      <c r="GQS582" s="77"/>
      <c r="GQT582" s="77"/>
      <c r="GQU582" s="77"/>
      <c r="GQV582" s="77"/>
      <c r="GQW582" s="77"/>
      <c r="GQX582" s="77"/>
      <c r="GQY582" s="77"/>
      <c r="GQZ582" s="77"/>
      <c r="GRA582" s="77"/>
      <c r="GRB582" s="77"/>
      <c r="GRC582" s="77"/>
      <c r="GRD582" s="77"/>
      <c r="GRE582" s="77"/>
      <c r="GRF582" s="77"/>
      <c r="GRG582" s="77"/>
      <c r="GRH582" s="77"/>
      <c r="GRI582" s="77"/>
      <c r="GRJ582" s="77"/>
      <c r="GRK582" s="77"/>
      <c r="GRL582" s="77"/>
      <c r="GRM582" s="77"/>
      <c r="GRN582" s="77"/>
      <c r="GRO582" s="77"/>
      <c r="GRP582" s="77"/>
      <c r="GRQ582" s="77"/>
      <c r="GRR582" s="77"/>
      <c r="GRS582" s="77"/>
      <c r="GRT582" s="77"/>
      <c r="GRU582" s="77"/>
      <c r="GRV582" s="77"/>
      <c r="GRW582" s="77"/>
      <c r="GRX582" s="77"/>
      <c r="GRY582" s="77"/>
      <c r="GRZ582" s="77"/>
      <c r="GSA582" s="77"/>
      <c r="GSB582" s="77"/>
      <c r="GSC582" s="77"/>
      <c r="GSD582" s="77"/>
      <c r="GSE582" s="77"/>
      <c r="GSF582" s="77"/>
      <c r="GSG582" s="77"/>
      <c r="GSH582" s="77"/>
      <c r="GSI582" s="77"/>
      <c r="GSJ582" s="77"/>
      <c r="GSK582" s="77"/>
      <c r="GSL582" s="77"/>
      <c r="GSM582" s="77"/>
      <c r="GSN582" s="77"/>
      <c r="GSO582" s="77"/>
      <c r="GSP582" s="77"/>
      <c r="GSQ582" s="77"/>
      <c r="GSR582" s="77"/>
      <c r="GSS582" s="77"/>
      <c r="GST582" s="77"/>
      <c r="GSU582" s="77"/>
      <c r="GSV582" s="77"/>
      <c r="GSW582" s="77"/>
      <c r="GSX582" s="77"/>
      <c r="GSY582" s="77"/>
      <c r="GSZ582" s="77"/>
      <c r="GTA582" s="77"/>
      <c r="GTB582" s="77"/>
      <c r="GTC582" s="77"/>
      <c r="GTD582" s="77"/>
      <c r="GTE582" s="77"/>
      <c r="GTF582" s="77"/>
      <c r="GTG582" s="77"/>
      <c r="GTH582" s="77"/>
      <c r="GTI582" s="77"/>
      <c r="GTJ582" s="77"/>
      <c r="GTK582" s="77"/>
      <c r="GTL582" s="77"/>
      <c r="GTM582" s="77"/>
      <c r="GTN582" s="77"/>
      <c r="GTO582" s="77"/>
      <c r="GTP582" s="77"/>
      <c r="GTQ582" s="77"/>
      <c r="GTR582" s="77"/>
      <c r="GTS582" s="77"/>
      <c r="GTT582" s="77"/>
      <c r="GTU582" s="77"/>
      <c r="GTV582" s="77"/>
      <c r="GTW582" s="77"/>
      <c r="GTX582" s="77"/>
      <c r="GTY582" s="77"/>
      <c r="GTZ582" s="77"/>
      <c r="GUA582" s="77"/>
      <c r="GUB582" s="77"/>
      <c r="GUC582" s="77"/>
      <c r="GUD582" s="77"/>
      <c r="GUE582" s="77"/>
      <c r="GUF582" s="77"/>
      <c r="GUG582" s="77"/>
      <c r="GUH582" s="77"/>
      <c r="GUI582" s="77"/>
      <c r="GUJ582" s="77"/>
      <c r="GUK582" s="77"/>
      <c r="GUL582" s="77"/>
      <c r="GUM582" s="77"/>
      <c r="GUN582" s="77"/>
      <c r="GUO582" s="77"/>
      <c r="GUP582" s="77"/>
      <c r="GUQ582" s="77"/>
      <c r="GUR582" s="77"/>
      <c r="GUS582" s="77"/>
      <c r="GUT582" s="77"/>
      <c r="GUU582" s="77"/>
      <c r="GUV582" s="77"/>
      <c r="GUW582" s="77"/>
      <c r="GUX582" s="77"/>
      <c r="GUY582" s="77"/>
      <c r="GUZ582" s="77"/>
      <c r="GVA582" s="77"/>
      <c r="GVB582" s="77"/>
      <c r="GVC582" s="77"/>
      <c r="GVD582" s="77"/>
      <c r="GVE582" s="77"/>
      <c r="GVF582" s="77"/>
      <c r="GVG582" s="77"/>
      <c r="GVH582" s="77"/>
      <c r="GVI582" s="77"/>
      <c r="GVJ582" s="77"/>
      <c r="GVK582" s="77"/>
      <c r="GVL582" s="77"/>
      <c r="GVM582" s="77"/>
      <c r="GVN582" s="77"/>
      <c r="GVO582" s="77"/>
      <c r="GVP582" s="77"/>
      <c r="GVQ582" s="77"/>
      <c r="GVR582" s="77"/>
      <c r="GVS582" s="77"/>
      <c r="GVT582" s="77"/>
      <c r="GVU582" s="77"/>
      <c r="GVV582" s="77"/>
      <c r="GVW582" s="77"/>
      <c r="GVX582" s="77"/>
      <c r="GVY582" s="77"/>
      <c r="GVZ582" s="77"/>
      <c r="GWA582" s="77"/>
      <c r="GWB582" s="77"/>
      <c r="GWC582" s="77"/>
      <c r="GWD582" s="77"/>
      <c r="GWE582" s="77"/>
      <c r="GWF582" s="77"/>
      <c r="GWG582" s="77"/>
      <c r="GWH582" s="77"/>
      <c r="GWI582" s="77"/>
      <c r="GWJ582" s="77"/>
      <c r="GWK582" s="77"/>
      <c r="GWL582" s="77"/>
      <c r="GWM582" s="77"/>
      <c r="GWN582" s="77"/>
      <c r="GWO582" s="77"/>
      <c r="GWP582" s="77"/>
      <c r="GWQ582" s="77"/>
      <c r="GWR582" s="77"/>
      <c r="GWS582" s="77"/>
      <c r="GWT582" s="77"/>
      <c r="GWU582" s="77"/>
      <c r="GWV582" s="77"/>
      <c r="GWW582" s="77"/>
      <c r="GWX582" s="77"/>
      <c r="GWY582" s="77"/>
      <c r="GWZ582" s="77"/>
      <c r="GXA582" s="77"/>
      <c r="GXB582" s="77"/>
      <c r="GXC582" s="77"/>
      <c r="GXD582" s="77"/>
      <c r="GXE582" s="77"/>
      <c r="GXF582" s="77"/>
      <c r="GXG582" s="77"/>
      <c r="GXH582" s="77"/>
      <c r="GXI582" s="77"/>
      <c r="GXJ582" s="77"/>
      <c r="GXK582" s="77"/>
      <c r="GXL582" s="77"/>
      <c r="GXM582" s="77"/>
      <c r="GXN582" s="77"/>
      <c r="GXO582" s="77"/>
      <c r="GXP582" s="77"/>
      <c r="GXQ582" s="77"/>
      <c r="GXR582" s="77"/>
      <c r="GXS582" s="77"/>
      <c r="GXT582" s="77"/>
      <c r="GXU582" s="77"/>
      <c r="GXV582" s="77"/>
      <c r="GXW582" s="77"/>
      <c r="GXX582" s="77"/>
      <c r="GXY582" s="77"/>
      <c r="GXZ582" s="77"/>
      <c r="GYA582" s="77"/>
      <c r="GYB582" s="77"/>
      <c r="GYC582" s="77"/>
      <c r="GYD582" s="77"/>
      <c r="GYE582" s="77"/>
      <c r="GYF582" s="77"/>
      <c r="GYG582" s="77"/>
      <c r="GYH582" s="77"/>
      <c r="GYI582" s="77"/>
      <c r="GYJ582" s="77"/>
      <c r="GYK582" s="77"/>
      <c r="GYL582" s="77"/>
      <c r="GYM582" s="77"/>
      <c r="GYN582" s="77"/>
      <c r="GYO582" s="77"/>
      <c r="GYP582" s="77"/>
      <c r="GYQ582" s="77"/>
      <c r="GYR582" s="77"/>
      <c r="GYS582" s="77"/>
      <c r="GYT582" s="77"/>
      <c r="GYU582" s="77"/>
      <c r="GYV582" s="77"/>
      <c r="GYW582" s="77"/>
      <c r="GYX582" s="77"/>
      <c r="GYY582" s="77"/>
      <c r="GYZ582" s="77"/>
      <c r="GZA582" s="77"/>
      <c r="GZB582" s="77"/>
      <c r="GZC582" s="77"/>
      <c r="GZD582" s="77"/>
      <c r="GZE582" s="77"/>
      <c r="GZF582" s="77"/>
      <c r="GZG582" s="77"/>
      <c r="GZH582" s="77"/>
      <c r="GZI582" s="77"/>
      <c r="GZJ582" s="77"/>
      <c r="GZK582" s="77"/>
      <c r="GZL582" s="77"/>
      <c r="GZM582" s="77"/>
      <c r="GZN582" s="77"/>
      <c r="GZO582" s="77"/>
      <c r="GZP582" s="77"/>
      <c r="GZQ582" s="77"/>
      <c r="GZR582" s="77"/>
      <c r="GZS582" s="77"/>
      <c r="GZT582" s="77"/>
      <c r="GZU582" s="77"/>
      <c r="GZV582" s="77"/>
      <c r="GZW582" s="77"/>
      <c r="GZX582" s="77"/>
      <c r="GZY582" s="77"/>
      <c r="GZZ582" s="77"/>
      <c r="HAA582" s="77"/>
      <c r="HAB582" s="77"/>
      <c r="HAC582" s="77"/>
      <c r="HAD582" s="77"/>
      <c r="HAE582" s="77"/>
      <c r="HAF582" s="77"/>
      <c r="HAG582" s="77"/>
      <c r="HAH582" s="77"/>
      <c r="HAI582" s="77"/>
      <c r="HAJ582" s="77"/>
      <c r="HAK582" s="77"/>
      <c r="HAL582" s="77"/>
      <c r="HAM582" s="77"/>
      <c r="HAN582" s="77"/>
      <c r="HAO582" s="77"/>
      <c r="HAP582" s="77"/>
      <c r="HAQ582" s="77"/>
      <c r="HAR582" s="77"/>
      <c r="HAS582" s="77"/>
      <c r="HAT582" s="77"/>
      <c r="HAU582" s="77"/>
      <c r="HAV582" s="77"/>
      <c r="HAW582" s="77"/>
      <c r="HAX582" s="77"/>
      <c r="HAY582" s="77"/>
      <c r="HAZ582" s="77"/>
      <c r="HBA582" s="77"/>
      <c r="HBB582" s="77"/>
      <c r="HBC582" s="77"/>
      <c r="HBD582" s="77"/>
      <c r="HBE582" s="77"/>
      <c r="HBF582" s="77"/>
      <c r="HBG582" s="77"/>
      <c r="HBH582" s="77"/>
      <c r="HBI582" s="77"/>
      <c r="HBJ582" s="77"/>
      <c r="HBK582" s="77"/>
      <c r="HBL582" s="77"/>
      <c r="HBM582" s="77"/>
      <c r="HBN582" s="77"/>
      <c r="HBO582" s="77"/>
      <c r="HBP582" s="77"/>
      <c r="HBQ582" s="77"/>
      <c r="HBR582" s="77"/>
      <c r="HBS582" s="77"/>
      <c r="HBT582" s="77"/>
      <c r="HBU582" s="77"/>
      <c r="HBV582" s="77"/>
      <c r="HBW582" s="77"/>
      <c r="HBX582" s="77"/>
      <c r="HBY582" s="77"/>
      <c r="HBZ582" s="77"/>
      <c r="HCA582" s="77"/>
      <c r="HCB582" s="77"/>
      <c r="HCC582" s="77"/>
      <c r="HCD582" s="77"/>
      <c r="HCE582" s="77"/>
      <c r="HCF582" s="77"/>
      <c r="HCG582" s="77"/>
      <c r="HCH582" s="77"/>
      <c r="HCI582" s="77"/>
      <c r="HCJ582" s="77"/>
      <c r="HCK582" s="77"/>
      <c r="HCL582" s="77"/>
      <c r="HCM582" s="77"/>
      <c r="HCN582" s="77"/>
      <c r="HCO582" s="77"/>
      <c r="HCP582" s="77"/>
      <c r="HCQ582" s="77"/>
      <c r="HCR582" s="77"/>
      <c r="HCS582" s="77"/>
      <c r="HCT582" s="77"/>
      <c r="HCU582" s="77"/>
      <c r="HCV582" s="77"/>
      <c r="HCW582" s="77"/>
      <c r="HCX582" s="77"/>
      <c r="HCY582" s="77"/>
      <c r="HCZ582" s="77"/>
      <c r="HDA582" s="77"/>
      <c r="HDB582" s="77"/>
      <c r="HDC582" s="77"/>
      <c r="HDD582" s="77"/>
      <c r="HDE582" s="77"/>
      <c r="HDF582" s="77"/>
      <c r="HDG582" s="77"/>
      <c r="HDH582" s="77"/>
      <c r="HDI582" s="77"/>
      <c r="HDJ582" s="77"/>
      <c r="HDK582" s="77"/>
      <c r="HDL582" s="77"/>
      <c r="HDM582" s="77"/>
      <c r="HDN582" s="77"/>
      <c r="HDO582" s="77"/>
      <c r="HDP582" s="77"/>
      <c r="HDQ582" s="77"/>
      <c r="HDR582" s="77"/>
      <c r="HDS582" s="77"/>
      <c r="HDT582" s="77"/>
      <c r="HDU582" s="77"/>
      <c r="HDV582" s="77"/>
      <c r="HDW582" s="77"/>
      <c r="HDX582" s="77"/>
      <c r="HDY582" s="77"/>
      <c r="HDZ582" s="77"/>
      <c r="HEA582" s="77"/>
      <c r="HEB582" s="77"/>
      <c r="HEC582" s="77"/>
      <c r="HED582" s="77"/>
      <c r="HEE582" s="77"/>
      <c r="HEF582" s="77"/>
      <c r="HEG582" s="77"/>
      <c r="HEH582" s="77"/>
      <c r="HEI582" s="77"/>
      <c r="HEJ582" s="77"/>
      <c r="HEK582" s="77"/>
      <c r="HEL582" s="77"/>
      <c r="HEM582" s="77"/>
      <c r="HEN582" s="77"/>
      <c r="HEO582" s="77"/>
      <c r="HEP582" s="77"/>
      <c r="HEQ582" s="77"/>
      <c r="HER582" s="77"/>
      <c r="HES582" s="77"/>
      <c r="HET582" s="77"/>
      <c r="HEU582" s="77"/>
      <c r="HEV582" s="77"/>
      <c r="HEW582" s="77"/>
      <c r="HEX582" s="77"/>
      <c r="HEY582" s="77"/>
      <c r="HEZ582" s="77"/>
      <c r="HFA582" s="77"/>
      <c r="HFB582" s="77"/>
      <c r="HFC582" s="77"/>
      <c r="HFD582" s="77"/>
      <c r="HFE582" s="77"/>
      <c r="HFF582" s="77"/>
      <c r="HFG582" s="77"/>
      <c r="HFH582" s="77"/>
      <c r="HFI582" s="77"/>
      <c r="HFJ582" s="77"/>
      <c r="HFK582" s="77"/>
      <c r="HFL582" s="77"/>
      <c r="HFM582" s="77"/>
      <c r="HFN582" s="77"/>
      <c r="HFO582" s="77"/>
      <c r="HFP582" s="77"/>
      <c r="HFQ582" s="77"/>
      <c r="HFR582" s="77"/>
      <c r="HFS582" s="77"/>
      <c r="HFT582" s="77"/>
      <c r="HFU582" s="77"/>
      <c r="HFV582" s="77"/>
      <c r="HFW582" s="77"/>
      <c r="HFX582" s="77"/>
      <c r="HFY582" s="77"/>
      <c r="HFZ582" s="77"/>
      <c r="HGA582" s="77"/>
      <c r="HGB582" s="77"/>
      <c r="HGC582" s="77"/>
      <c r="HGD582" s="77"/>
      <c r="HGE582" s="77"/>
      <c r="HGF582" s="77"/>
      <c r="HGG582" s="77"/>
      <c r="HGH582" s="77"/>
      <c r="HGI582" s="77"/>
      <c r="HGJ582" s="77"/>
      <c r="HGK582" s="77"/>
      <c r="HGL582" s="77"/>
      <c r="HGM582" s="77"/>
      <c r="HGN582" s="77"/>
      <c r="HGO582" s="77"/>
      <c r="HGP582" s="77"/>
      <c r="HGQ582" s="77"/>
      <c r="HGR582" s="77"/>
      <c r="HGS582" s="77"/>
      <c r="HGT582" s="77"/>
      <c r="HGU582" s="77"/>
      <c r="HGV582" s="77"/>
      <c r="HGW582" s="77"/>
      <c r="HGX582" s="77"/>
      <c r="HGY582" s="77"/>
      <c r="HGZ582" s="77"/>
      <c r="HHA582" s="77"/>
      <c r="HHB582" s="77"/>
      <c r="HHC582" s="77"/>
      <c r="HHD582" s="77"/>
      <c r="HHE582" s="77"/>
      <c r="HHF582" s="77"/>
      <c r="HHG582" s="77"/>
      <c r="HHH582" s="77"/>
      <c r="HHI582" s="77"/>
      <c r="HHJ582" s="77"/>
      <c r="HHK582" s="77"/>
      <c r="HHL582" s="77"/>
      <c r="HHM582" s="77"/>
      <c r="HHN582" s="77"/>
      <c r="HHO582" s="77"/>
      <c r="HHP582" s="77"/>
      <c r="HHQ582" s="77"/>
      <c r="HHR582" s="77"/>
      <c r="HHS582" s="77"/>
      <c r="HHT582" s="77"/>
      <c r="HHU582" s="77"/>
      <c r="HHV582" s="77"/>
      <c r="HHW582" s="77"/>
      <c r="HHX582" s="77"/>
      <c r="HHY582" s="77"/>
      <c r="HHZ582" s="77"/>
      <c r="HIA582" s="77"/>
      <c r="HIB582" s="77"/>
      <c r="HIC582" s="77"/>
      <c r="HID582" s="77"/>
      <c r="HIE582" s="77"/>
      <c r="HIF582" s="77"/>
      <c r="HIG582" s="77"/>
      <c r="HIH582" s="77"/>
      <c r="HII582" s="77"/>
      <c r="HIJ582" s="77"/>
      <c r="HIK582" s="77"/>
      <c r="HIL582" s="77"/>
      <c r="HIM582" s="77"/>
      <c r="HIN582" s="77"/>
      <c r="HIO582" s="77"/>
      <c r="HIP582" s="77"/>
      <c r="HIQ582" s="77"/>
      <c r="HIR582" s="77"/>
      <c r="HIS582" s="77"/>
      <c r="HIT582" s="77"/>
      <c r="HIU582" s="77"/>
      <c r="HIV582" s="77"/>
      <c r="HIW582" s="77"/>
      <c r="HIX582" s="77"/>
      <c r="HIY582" s="77"/>
      <c r="HIZ582" s="77"/>
      <c r="HJA582" s="77"/>
      <c r="HJB582" s="77"/>
      <c r="HJC582" s="77"/>
      <c r="HJD582" s="77"/>
      <c r="HJE582" s="77"/>
      <c r="HJF582" s="77"/>
      <c r="HJG582" s="77"/>
      <c r="HJH582" s="77"/>
      <c r="HJI582" s="77"/>
      <c r="HJJ582" s="77"/>
      <c r="HJK582" s="77"/>
      <c r="HJL582" s="77"/>
      <c r="HJM582" s="77"/>
      <c r="HJN582" s="77"/>
      <c r="HJO582" s="77"/>
      <c r="HJP582" s="77"/>
      <c r="HJQ582" s="77"/>
      <c r="HJR582" s="77"/>
      <c r="HJS582" s="77"/>
      <c r="HJT582" s="77"/>
      <c r="HJU582" s="77"/>
      <c r="HJV582" s="77"/>
      <c r="HJW582" s="77"/>
      <c r="HJX582" s="77"/>
      <c r="HJY582" s="77"/>
      <c r="HJZ582" s="77"/>
      <c r="HKA582" s="77"/>
      <c r="HKB582" s="77"/>
      <c r="HKC582" s="77"/>
      <c r="HKD582" s="77"/>
      <c r="HKE582" s="77"/>
      <c r="HKF582" s="77"/>
      <c r="HKG582" s="77"/>
      <c r="HKH582" s="77"/>
      <c r="HKI582" s="77"/>
      <c r="HKJ582" s="77"/>
      <c r="HKK582" s="77"/>
      <c r="HKL582" s="77"/>
      <c r="HKM582" s="77"/>
      <c r="HKN582" s="77"/>
      <c r="HKO582" s="77"/>
      <c r="HKP582" s="77"/>
      <c r="HKQ582" s="77"/>
      <c r="HKR582" s="77"/>
      <c r="HKS582" s="77"/>
      <c r="HKT582" s="77"/>
      <c r="HKU582" s="77"/>
      <c r="HKV582" s="77"/>
      <c r="HKW582" s="77"/>
      <c r="HKX582" s="77"/>
      <c r="HKY582" s="77"/>
      <c r="HKZ582" s="77"/>
      <c r="HLA582" s="77"/>
      <c r="HLB582" s="77"/>
      <c r="HLC582" s="77"/>
      <c r="HLD582" s="77"/>
      <c r="HLE582" s="77"/>
      <c r="HLF582" s="77"/>
      <c r="HLG582" s="77"/>
      <c r="HLH582" s="77"/>
      <c r="HLI582" s="77"/>
      <c r="HLJ582" s="77"/>
      <c r="HLK582" s="77"/>
      <c r="HLL582" s="77"/>
      <c r="HLM582" s="77"/>
      <c r="HLN582" s="77"/>
      <c r="HLO582" s="77"/>
      <c r="HLP582" s="77"/>
      <c r="HLQ582" s="77"/>
      <c r="HLR582" s="77"/>
      <c r="HLS582" s="77"/>
      <c r="HLT582" s="77"/>
      <c r="HLU582" s="77"/>
      <c r="HLV582" s="77"/>
      <c r="HLW582" s="77"/>
      <c r="HLX582" s="77"/>
      <c r="HLY582" s="77"/>
      <c r="HLZ582" s="77"/>
      <c r="HMA582" s="77"/>
      <c r="HMB582" s="77"/>
      <c r="HMC582" s="77"/>
      <c r="HMD582" s="77"/>
      <c r="HME582" s="77"/>
      <c r="HMF582" s="77"/>
      <c r="HMG582" s="77"/>
      <c r="HMH582" s="77"/>
      <c r="HMI582" s="77"/>
      <c r="HMJ582" s="77"/>
      <c r="HMK582" s="77"/>
      <c r="HML582" s="77"/>
      <c r="HMM582" s="77"/>
      <c r="HMN582" s="77"/>
      <c r="HMO582" s="77"/>
      <c r="HMP582" s="77"/>
      <c r="HMQ582" s="77"/>
      <c r="HMR582" s="77"/>
      <c r="HMS582" s="77"/>
      <c r="HMT582" s="77"/>
      <c r="HMU582" s="77"/>
      <c r="HMV582" s="77"/>
      <c r="HMW582" s="77"/>
      <c r="HMX582" s="77"/>
      <c r="HMY582" s="77"/>
      <c r="HMZ582" s="77"/>
      <c r="HNA582" s="77"/>
      <c r="HNB582" s="77"/>
      <c r="HNC582" s="77"/>
      <c r="HND582" s="77"/>
      <c r="HNE582" s="77"/>
      <c r="HNF582" s="77"/>
      <c r="HNG582" s="77"/>
      <c r="HNH582" s="77"/>
      <c r="HNI582" s="77"/>
      <c r="HNJ582" s="77"/>
      <c r="HNK582" s="77"/>
      <c r="HNL582" s="77"/>
      <c r="HNM582" s="77"/>
      <c r="HNN582" s="77"/>
      <c r="HNO582" s="77"/>
      <c r="HNP582" s="77"/>
      <c r="HNQ582" s="77"/>
      <c r="HNR582" s="77"/>
      <c r="HNS582" s="77"/>
      <c r="HNT582" s="77"/>
      <c r="HNU582" s="77"/>
      <c r="HNV582" s="77"/>
      <c r="HNW582" s="77"/>
      <c r="HNX582" s="77"/>
      <c r="HNY582" s="77"/>
      <c r="HNZ582" s="77"/>
      <c r="HOA582" s="77"/>
      <c r="HOB582" s="77"/>
      <c r="HOC582" s="77"/>
      <c r="HOD582" s="77"/>
      <c r="HOE582" s="77"/>
      <c r="HOF582" s="77"/>
      <c r="HOG582" s="77"/>
      <c r="HOH582" s="77"/>
      <c r="HOI582" s="77"/>
      <c r="HOJ582" s="77"/>
      <c r="HOK582" s="77"/>
      <c r="HOL582" s="77"/>
      <c r="HOM582" s="77"/>
      <c r="HON582" s="77"/>
      <c r="HOO582" s="77"/>
      <c r="HOP582" s="77"/>
      <c r="HOQ582" s="77"/>
      <c r="HOR582" s="77"/>
      <c r="HOS582" s="77"/>
      <c r="HOT582" s="77"/>
      <c r="HOU582" s="77"/>
      <c r="HOV582" s="77"/>
      <c r="HOW582" s="77"/>
      <c r="HOX582" s="77"/>
      <c r="HOY582" s="77"/>
      <c r="HOZ582" s="77"/>
      <c r="HPA582" s="77"/>
      <c r="HPB582" s="77"/>
      <c r="HPC582" s="77"/>
      <c r="HPD582" s="77"/>
      <c r="HPE582" s="77"/>
      <c r="HPF582" s="77"/>
      <c r="HPG582" s="77"/>
      <c r="HPH582" s="77"/>
      <c r="HPI582" s="77"/>
      <c r="HPJ582" s="77"/>
      <c r="HPK582" s="77"/>
      <c r="HPL582" s="77"/>
      <c r="HPM582" s="77"/>
      <c r="HPN582" s="77"/>
      <c r="HPO582" s="77"/>
      <c r="HPP582" s="77"/>
      <c r="HPQ582" s="77"/>
      <c r="HPR582" s="77"/>
      <c r="HPS582" s="77"/>
      <c r="HPT582" s="77"/>
      <c r="HPU582" s="77"/>
      <c r="HPV582" s="77"/>
      <c r="HPW582" s="77"/>
      <c r="HPX582" s="77"/>
      <c r="HPY582" s="77"/>
      <c r="HPZ582" s="77"/>
      <c r="HQA582" s="77"/>
      <c r="HQB582" s="77"/>
      <c r="HQC582" s="77"/>
      <c r="HQD582" s="77"/>
      <c r="HQE582" s="77"/>
      <c r="HQF582" s="77"/>
      <c r="HQG582" s="77"/>
      <c r="HQH582" s="77"/>
      <c r="HQI582" s="77"/>
      <c r="HQJ582" s="77"/>
      <c r="HQK582" s="77"/>
      <c r="HQL582" s="77"/>
      <c r="HQM582" s="77"/>
      <c r="HQN582" s="77"/>
      <c r="HQO582" s="77"/>
      <c r="HQP582" s="77"/>
      <c r="HQQ582" s="77"/>
      <c r="HQR582" s="77"/>
      <c r="HQS582" s="77"/>
      <c r="HQT582" s="77"/>
      <c r="HQU582" s="77"/>
      <c r="HQV582" s="77"/>
      <c r="HQW582" s="77"/>
      <c r="HQX582" s="77"/>
      <c r="HQY582" s="77"/>
      <c r="HQZ582" s="77"/>
      <c r="HRA582" s="77"/>
      <c r="HRB582" s="77"/>
      <c r="HRC582" s="77"/>
      <c r="HRD582" s="77"/>
      <c r="HRE582" s="77"/>
      <c r="HRF582" s="77"/>
      <c r="HRG582" s="77"/>
      <c r="HRH582" s="77"/>
      <c r="HRI582" s="77"/>
      <c r="HRJ582" s="77"/>
      <c r="HRK582" s="77"/>
      <c r="HRL582" s="77"/>
      <c r="HRM582" s="77"/>
      <c r="HRN582" s="77"/>
      <c r="HRO582" s="77"/>
      <c r="HRP582" s="77"/>
      <c r="HRQ582" s="77"/>
      <c r="HRR582" s="77"/>
      <c r="HRS582" s="77"/>
      <c r="HRT582" s="77"/>
      <c r="HRU582" s="77"/>
      <c r="HRV582" s="77"/>
      <c r="HRW582" s="77"/>
      <c r="HRX582" s="77"/>
      <c r="HRY582" s="77"/>
      <c r="HRZ582" s="77"/>
      <c r="HSA582" s="77"/>
      <c r="HSB582" s="77"/>
      <c r="HSC582" s="77"/>
      <c r="HSD582" s="77"/>
      <c r="HSE582" s="77"/>
      <c r="HSF582" s="77"/>
      <c r="HSG582" s="77"/>
      <c r="HSH582" s="77"/>
      <c r="HSI582" s="77"/>
      <c r="HSJ582" s="77"/>
      <c r="HSK582" s="77"/>
      <c r="HSL582" s="77"/>
      <c r="HSM582" s="77"/>
      <c r="HSN582" s="77"/>
      <c r="HSO582" s="77"/>
      <c r="HSP582" s="77"/>
      <c r="HSQ582" s="77"/>
      <c r="HSR582" s="77"/>
      <c r="HSS582" s="77"/>
      <c r="HST582" s="77"/>
      <c r="HSU582" s="77"/>
      <c r="HSV582" s="77"/>
      <c r="HSW582" s="77"/>
      <c r="HSX582" s="77"/>
      <c r="HSY582" s="77"/>
      <c r="HSZ582" s="77"/>
      <c r="HTA582" s="77"/>
      <c r="HTB582" s="77"/>
      <c r="HTC582" s="77"/>
      <c r="HTD582" s="77"/>
      <c r="HTE582" s="77"/>
      <c r="HTF582" s="77"/>
      <c r="HTG582" s="77"/>
      <c r="HTH582" s="77"/>
      <c r="HTI582" s="77"/>
      <c r="HTJ582" s="77"/>
      <c r="HTK582" s="77"/>
      <c r="HTL582" s="77"/>
      <c r="HTM582" s="77"/>
      <c r="HTN582" s="77"/>
      <c r="HTO582" s="77"/>
      <c r="HTP582" s="77"/>
      <c r="HTQ582" s="77"/>
      <c r="HTR582" s="77"/>
      <c r="HTS582" s="77"/>
      <c r="HTT582" s="77"/>
      <c r="HTU582" s="77"/>
      <c r="HTV582" s="77"/>
      <c r="HTW582" s="77"/>
      <c r="HTX582" s="77"/>
      <c r="HTY582" s="77"/>
      <c r="HTZ582" s="77"/>
      <c r="HUA582" s="77"/>
      <c r="HUB582" s="77"/>
      <c r="HUC582" s="77"/>
      <c r="HUD582" s="77"/>
      <c r="HUE582" s="77"/>
      <c r="HUF582" s="77"/>
      <c r="HUG582" s="77"/>
      <c r="HUH582" s="77"/>
      <c r="HUI582" s="77"/>
      <c r="HUJ582" s="77"/>
      <c r="HUK582" s="77"/>
      <c r="HUL582" s="77"/>
      <c r="HUM582" s="77"/>
      <c r="HUN582" s="77"/>
      <c r="HUO582" s="77"/>
      <c r="HUP582" s="77"/>
      <c r="HUQ582" s="77"/>
      <c r="HUR582" s="77"/>
      <c r="HUS582" s="77"/>
      <c r="HUT582" s="77"/>
      <c r="HUU582" s="77"/>
      <c r="HUV582" s="77"/>
      <c r="HUW582" s="77"/>
      <c r="HUX582" s="77"/>
      <c r="HUY582" s="77"/>
      <c r="HUZ582" s="77"/>
      <c r="HVA582" s="77"/>
      <c r="HVB582" s="77"/>
      <c r="HVC582" s="77"/>
      <c r="HVD582" s="77"/>
      <c r="HVE582" s="77"/>
      <c r="HVF582" s="77"/>
      <c r="HVG582" s="77"/>
      <c r="HVH582" s="77"/>
      <c r="HVI582" s="77"/>
      <c r="HVJ582" s="77"/>
      <c r="HVK582" s="77"/>
      <c r="HVL582" s="77"/>
      <c r="HVM582" s="77"/>
      <c r="HVN582" s="77"/>
      <c r="HVO582" s="77"/>
      <c r="HVP582" s="77"/>
      <c r="HVQ582" s="77"/>
      <c r="HVR582" s="77"/>
      <c r="HVS582" s="77"/>
      <c r="HVT582" s="77"/>
      <c r="HVU582" s="77"/>
      <c r="HVV582" s="77"/>
      <c r="HVW582" s="77"/>
      <c r="HVX582" s="77"/>
      <c r="HVY582" s="77"/>
      <c r="HVZ582" s="77"/>
      <c r="HWA582" s="77"/>
      <c r="HWB582" s="77"/>
      <c r="HWC582" s="77"/>
      <c r="HWD582" s="77"/>
      <c r="HWE582" s="77"/>
      <c r="HWF582" s="77"/>
      <c r="HWG582" s="77"/>
      <c r="HWH582" s="77"/>
      <c r="HWI582" s="77"/>
      <c r="HWJ582" s="77"/>
      <c r="HWK582" s="77"/>
      <c r="HWL582" s="77"/>
      <c r="HWM582" s="77"/>
      <c r="HWN582" s="77"/>
      <c r="HWO582" s="77"/>
      <c r="HWP582" s="77"/>
      <c r="HWQ582" s="77"/>
      <c r="HWR582" s="77"/>
      <c r="HWS582" s="77"/>
      <c r="HWT582" s="77"/>
      <c r="HWU582" s="77"/>
      <c r="HWV582" s="77"/>
      <c r="HWW582" s="77"/>
      <c r="HWX582" s="77"/>
      <c r="HWY582" s="77"/>
      <c r="HWZ582" s="77"/>
      <c r="HXA582" s="77"/>
      <c r="HXB582" s="77"/>
      <c r="HXC582" s="77"/>
      <c r="HXD582" s="77"/>
      <c r="HXE582" s="77"/>
      <c r="HXF582" s="77"/>
      <c r="HXG582" s="77"/>
      <c r="HXH582" s="77"/>
      <c r="HXI582" s="77"/>
      <c r="HXJ582" s="77"/>
      <c r="HXK582" s="77"/>
      <c r="HXL582" s="77"/>
      <c r="HXM582" s="77"/>
      <c r="HXN582" s="77"/>
      <c r="HXO582" s="77"/>
      <c r="HXP582" s="77"/>
      <c r="HXQ582" s="77"/>
      <c r="HXR582" s="77"/>
      <c r="HXS582" s="77"/>
      <c r="HXT582" s="77"/>
      <c r="HXU582" s="77"/>
      <c r="HXV582" s="77"/>
      <c r="HXW582" s="77"/>
      <c r="HXX582" s="77"/>
      <c r="HXY582" s="77"/>
      <c r="HXZ582" s="77"/>
      <c r="HYA582" s="77"/>
      <c r="HYB582" s="77"/>
      <c r="HYC582" s="77"/>
      <c r="HYD582" s="77"/>
      <c r="HYE582" s="77"/>
      <c r="HYF582" s="77"/>
      <c r="HYG582" s="77"/>
      <c r="HYH582" s="77"/>
      <c r="HYI582" s="77"/>
      <c r="HYJ582" s="77"/>
      <c r="HYK582" s="77"/>
      <c r="HYL582" s="77"/>
      <c r="HYM582" s="77"/>
      <c r="HYN582" s="77"/>
      <c r="HYO582" s="77"/>
      <c r="HYP582" s="77"/>
      <c r="HYQ582" s="77"/>
      <c r="HYR582" s="77"/>
      <c r="HYS582" s="77"/>
      <c r="HYT582" s="77"/>
      <c r="HYU582" s="77"/>
      <c r="HYV582" s="77"/>
      <c r="HYW582" s="77"/>
      <c r="HYX582" s="77"/>
      <c r="HYY582" s="77"/>
      <c r="HYZ582" s="77"/>
      <c r="HZA582" s="77"/>
      <c r="HZB582" s="77"/>
      <c r="HZC582" s="77"/>
      <c r="HZD582" s="77"/>
      <c r="HZE582" s="77"/>
      <c r="HZF582" s="77"/>
      <c r="HZG582" s="77"/>
      <c r="HZH582" s="77"/>
      <c r="HZI582" s="77"/>
      <c r="HZJ582" s="77"/>
      <c r="HZK582" s="77"/>
      <c r="HZL582" s="77"/>
      <c r="HZM582" s="77"/>
      <c r="HZN582" s="77"/>
      <c r="HZO582" s="77"/>
      <c r="HZP582" s="77"/>
      <c r="HZQ582" s="77"/>
      <c r="HZR582" s="77"/>
      <c r="HZS582" s="77"/>
      <c r="HZT582" s="77"/>
      <c r="HZU582" s="77"/>
      <c r="HZV582" s="77"/>
      <c r="HZW582" s="77"/>
      <c r="HZX582" s="77"/>
      <c r="HZY582" s="77"/>
      <c r="HZZ582" s="77"/>
      <c r="IAA582" s="77"/>
      <c r="IAB582" s="77"/>
      <c r="IAC582" s="77"/>
      <c r="IAD582" s="77"/>
      <c r="IAE582" s="77"/>
      <c r="IAF582" s="77"/>
      <c r="IAG582" s="77"/>
      <c r="IAH582" s="77"/>
      <c r="IAI582" s="77"/>
      <c r="IAJ582" s="77"/>
      <c r="IAK582" s="77"/>
      <c r="IAL582" s="77"/>
      <c r="IAM582" s="77"/>
      <c r="IAN582" s="77"/>
      <c r="IAO582" s="77"/>
      <c r="IAP582" s="77"/>
      <c r="IAQ582" s="77"/>
      <c r="IAR582" s="77"/>
      <c r="IAS582" s="77"/>
      <c r="IAT582" s="77"/>
      <c r="IAU582" s="77"/>
      <c r="IAV582" s="77"/>
      <c r="IAW582" s="77"/>
      <c r="IAX582" s="77"/>
      <c r="IAY582" s="77"/>
      <c r="IAZ582" s="77"/>
      <c r="IBA582" s="77"/>
      <c r="IBB582" s="77"/>
      <c r="IBC582" s="77"/>
      <c r="IBD582" s="77"/>
      <c r="IBE582" s="77"/>
      <c r="IBF582" s="77"/>
      <c r="IBG582" s="77"/>
      <c r="IBH582" s="77"/>
      <c r="IBI582" s="77"/>
      <c r="IBJ582" s="77"/>
      <c r="IBK582" s="77"/>
      <c r="IBL582" s="77"/>
      <c r="IBM582" s="77"/>
      <c r="IBN582" s="77"/>
      <c r="IBO582" s="77"/>
      <c r="IBP582" s="77"/>
      <c r="IBQ582" s="77"/>
      <c r="IBR582" s="77"/>
      <c r="IBS582" s="77"/>
      <c r="IBT582" s="77"/>
      <c r="IBU582" s="77"/>
      <c r="IBV582" s="77"/>
      <c r="IBW582" s="77"/>
      <c r="IBX582" s="77"/>
      <c r="IBY582" s="77"/>
      <c r="IBZ582" s="77"/>
      <c r="ICA582" s="77"/>
      <c r="ICB582" s="77"/>
      <c r="ICC582" s="77"/>
      <c r="ICD582" s="77"/>
      <c r="ICE582" s="77"/>
      <c r="ICF582" s="77"/>
      <c r="ICG582" s="77"/>
      <c r="ICH582" s="77"/>
      <c r="ICI582" s="77"/>
      <c r="ICJ582" s="77"/>
      <c r="ICK582" s="77"/>
      <c r="ICL582" s="77"/>
      <c r="ICM582" s="77"/>
      <c r="ICN582" s="77"/>
      <c r="ICO582" s="77"/>
      <c r="ICP582" s="77"/>
      <c r="ICQ582" s="77"/>
      <c r="ICR582" s="77"/>
      <c r="ICS582" s="77"/>
      <c r="ICT582" s="77"/>
      <c r="ICU582" s="77"/>
      <c r="ICV582" s="77"/>
      <c r="ICW582" s="77"/>
      <c r="ICX582" s="77"/>
      <c r="ICY582" s="77"/>
      <c r="ICZ582" s="77"/>
      <c r="IDA582" s="77"/>
      <c r="IDB582" s="77"/>
      <c r="IDC582" s="77"/>
      <c r="IDD582" s="77"/>
      <c r="IDE582" s="77"/>
      <c r="IDF582" s="77"/>
      <c r="IDG582" s="77"/>
      <c r="IDH582" s="77"/>
      <c r="IDI582" s="77"/>
      <c r="IDJ582" s="77"/>
      <c r="IDK582" s="77"/>
      <c r="IDL582" s="77"/>
      <c r="IDM582" s="77"/>
      <c r="IDN582" s="77"/>
      <c r="IDO582" s="77"/>
      <c r="IDP582" s="77"/>
      <c r="IDQ582" s="77"/>
      <c r="IDR582" s="77"/>
      <c r="IDS582" s="77"/>
      <c r="IDT582" s="77"/>
      <c r="IDU582" s="77"/>
      <c r="IDV582" s="77"/>
      <c r="IDW582" s="77"/>
      <c r="IDX582" s="77"/>
      <c r="IDY582" s="77"/>
      <c r="IDZ582" s="77"/>
      <c r="IEA582" s="77"/>
      <c r="IEB582" s="77"/>
      <c r="IEC582" s="77"/>
      <c r="IED582" s="77"/>
      <c r="IEE582" s="77"/>
      <c r="IEF582" s="77"/>
      <c r="IEG582" s="77"/>
      <c r="IEH582" s="77"/>
      <c r="IEI582" s="77"/>
      <c r="IEJ582" s="77"/>
      <c r="IEK582" s="77"/>
      <c r="IEL582" s="77"/>
      <c r="IEM582" s="77"/>
      <c r="IEN582" s="77"/>
      <c r="IEO582" s="77"/>
      <c r="IEP582" s="77"/>
      <c r="IEQ582" s="77"/>
      <c r="IER582" s="77"/>
      <c r="IES582" s="77"/>
      <c r="IET582" s="77"/>
      <c r="IEU582" s="77"/>
      <c r="IEV582" s="77"/>
      <c r="IEW582" s="77"/>
      <c r="IEX582" s="77"/>
      <c r="IEY582" s="77"/>
      <c r="IEZ582" s="77"/>
      <c r="IFA582" s="77"/>
      <c r="IFB582" s="77"/>
      <c r="IFC582" s="77"/>
      <c r="IFD582" s="77"/>
      <c r="IFE582" s="77"/>
      <c r="IFF582" s="77"/>
      <c r="IFG582" s="77"/>
      <c r="IFH582" s="77"/>
      <c r="IFI582" s="77"/>
      <c r="IFJ582" s="77"/>
      <c r="IFK582" s="77"/>
      <c r="IFL582" s="77"/>
      <c r="IFM582" s="77"/>
      <c r="IFN582" s="77"/>
      <c r="IFO582" s="77"/>
      <c r="IFP582" s="77"/>
      <c r="IFQ582" s="77"/>
      <c r="IFR582" s="77"/>
      <c r="IFS582" s="77"/>
      <c r="IFT582" s="77"/>
      <c r="IFU582" s="77"/>
      <c r="IFV582" s="77"/>
      <c r="IFW582" s="77"/>
      <c r="IFX582" s="77"/>
      <c r="IFY582" s="77"/>
      <c r="IFZ582" s="77"/>
      <c r="IGA582" s="77"/>
      <c r="IGB582" s="77"/>
      <c r="IGC582" s="77"/>
      <c r="IGD582" s="77"/>
      <c r="IGE582" s="77"/>
      <c r="IGF582" s="77"/>
      <c r="IGG582" s="77"/>
      <c r="IGH582" s="77"/>
      <c r="IGI582" s="77"/>
      <c r="IGJ582" s="77"/>
      <c r="IGK582" s="77"/>
      <c r="IGL582" s="77"/>
      <c r="IGM582" s="77"/>
      <c r="IGN582" s="77"/>
      <c r="IGO582" s="77"/>
      <c r="IGP582" s="77"/>
      <c r="IGQ582" s="77"/>
      <c r="IGR582" s="77"/>
      <c r="IGS582" s="77"/>
      <c r="IGT582" s="77"/>
      <c r="IGU582" s="77"/>
      <c r="IGV582" s="77"/>
      <c r="IGW582" s="77"/>
      <c r="IGX582" s="77"/>
      <c r="IGY582" s="77"/>
      <c r="IGZ582" s="77"/>
      <c r="IHA582" s="77"/>
      <c r="IHB582" s="77"/>
      <c r="IHC582" s="77"/>
      <c r="IHD582" s="77"/>
      <c r="IHE582" s="77"/>
      <c r="IHF582" s="77"/>
      <c r="IHG582" s="77"/>
      <c r="IHH582" s="77"/>
      <c r="IHI582" s="77"/>
      <c r="IHJ582" s="77"/>
      <c r="IHK582" s="77"/>
      <c r="IHL582" s="77"/>
      <c r="IHM582" s="77"/>
      <c r="IHN582" s="77"/>
      <c r="IHO582" s="77"/>
      <c r="IHP582" s="77"/>
      <c r="IHQ582" s="77"/>
      <c r="IHR582" s="77"/>
      <c r="IHS582" s="77"/>
      <c r="IHT582" s="77"/>
      <c r="IHU582" s="77"/>
      <c r="IHV582" s="77"/>
      <c r="IHW582" s="77"/>
      <c r="IHX582" s="77"/>
      <c r="IHY582" s="77"/>
      <c r="IHZ582" s="77"/>
      <c r="IIA582" s="77"/>
      <c r="IIB582" s="77"/>
      <c r="IIC582" s="77"/>
      <c r="IID582" s="77"/>
      <c r="IIE582" s="77"/>
      <c r="IIF582" s="77"/>
      <c r="IIG582" s="77"/>
      <c r="IIH582" s="77"/>
      <c r="III582" s="77"/>
      <c r="IIJ582" s="77"/>
      <c r="IIK582" s="77"/>
      <c r="IIL582" s="77"/>
      <c r="IIM582" s="77"/>
      <c r="IIN582" s="77"/>
      <c r="IIO582" s="77"/>
      <c r="IIP582" s="77"/>
      <c r="IIQ582" s="77"/>
      <c r="IIR582" s="77"/>
      <c r="IIS582" s="77"/>
      <c r="IIT582" s="77"/>
      <c r="IIU582" s="77"/>
      <c r="IIV582" s="77"/>
      <c r="IIW582" s="77"/>
      <c r="IIX582" s="77"/>
      <c r="IIY582" s="77"/>
      <c r="IIZ582" s="77"/>
      <c r="IJA582" s="77"/>
      <c r="IJB582" s="77"/>
      <c r="IJC582" s="77"/>
      <c r="IJD582" s="77"/>
      <c r="IJE582" s="77"/>
      <c r="IJF582" s="77"/>
      <c r="IJG582" s="77"/>
      <c r="IJH582" s="77"/>
      <c r="IJI582" s="77"/>
      <c r="IJJ582" s="77"/>
      <c r="IJK582" s="77"/>
      <c r="IJL582" s="77"/>
      <c r="IJM582" s="77"/>
      <c r="IJN582" s="77"/>
      <c r="IJO582" s="77"/>
      <c r="IJP582" s="77"/>
      <c r="IJQ582" s="77"/>
      <c r="IJR582" s="77"/>
      <c r="IJS582" s="77"/>
      <c r="IJT582" s="77"/>
      <c r="IJU582" s="77"/>
      <c r="IJV582" s="77"/>
      <c r="IJW582" s="77"/>
      <c r="IJX582" s="77"/>
      <c r="IJY582" s="77"/>
      <c r="IJZ582" s="77"/>
      <c r="IKA582" s="77"/>
      <c r="IKB582" s="77"/>
      <c r="IKC582" s="77"/>
      <c r="IKD582" s="77"/>
      <c r="IKE582" s="77"/>
      <c r="IKF582" s="77"/>
      <c r="IKG582" s="77"/>
      <c r="IKH582" s="77"/>
      <c r="IKI582" s="77"/>
      <c r="IKJ582" s="77"/>
      <c r="IKK582" s="77"/>
      <c r="IKL582" s="77"/>
      <c r="IKM582" s="77"/>
      <c r="IKN582" s="77"/>
      <c r="IKO582" s="77"/>
      <c r="IKP582" s="77"/>
      <c r="IKQ582" s="77"/>
      <c r="IKR582" s="77"/>
      <c r="IKS582" s="77"/>
      <c r="IKT582" s="77"/>
      <c r="IKU582" s="77"/>
      <c r="IKV582" s="77"/>
      <c r="IKW582" s="77"/>
      <c r="IKX582" s="77"/>
      <c r="IKY582" s="77"/>
      <c r="IKZ582" s="77"/>
      <c r="ILA582" s="77"/>
      <c r="ILB582" s="77"/>
      <c r="ILC582" s="77"/>
      <c r="ILD582" s="77"/>
      <c r="ILE582" s="77"/>
      <c r="ILF582" s="77"/>
      <c r="ILG582" s="77"/>
      <c r="ILH582" s="77"/>
      <c r="ILI582" s="77"/>
      <c r="ILJ582" s="77"/>
      <c r="ILK582" s="77"/>
      <c r="ILL582" s="77"/>
      <c r="ILM582" s="77"/>
      <c r="ILN582" s="77"/>
      <c r="ILO582" s="77"/>
      <c r="ILP582" s="77"/>
      <c r="ILQ582" s="77"/>
      <c r="ILR582" s="77"/>
      <c r="ILS582" s="77"/>
      <c r="ILT582" s="77"/>
      <c r="ILU582" s="77"/>
      <c r="ILV582" s="77"/>
      <c r="ILW582" s="77"/>
      <c r="ILX582" s="77"/>
      <c r="ILY582" s="77"/>
      <c r="ILZ582" s="77"/>
      <c r="IMA582" s="77"/>
      <c r="IMB582" s="77"/>
      <c r="IMC582" s="77"/>
      <c r="IMD582" s="77"/>
      <c r="IME582" s="77"/>
      <c r="IMF582" s="77"/>
      <c r="IMG582" s="77"/>
      <c r="IMH582" s="77"/>
      <c r="IMI582" s="77"/>
      <c r="IMJ582" s="77"/>
      <c r="IMK582" s="77"/>
      <c r="IML582" s="77"/>
      <c r="IMM582" s="77"/>
      <c r="IMN582" s="77"/>
      <c r="IMO582" s="77"/>
      <c r="IMP582" s="77"/>
      <c r="IMQ582" s="77"/>
      <c r="IMR582" s="77"/>
      <c r="IMS582" s="77"/>
      <c r="IMT582" s="77"/>
      <c r="IMU582" s="77"/>
      <c r="IMV582" s="77"/>
      <c r="IMW582" s="77"/>
      <c r="IMX582" s="77"/>
      <c r="IMY582" s="77"/>
      <c r="IMZ582" s="77"/>
      <c r="INA582" s="77"/>
      <c r="INB582" s="77"/>
      <c r="INC582" s="77"/>
      <c r="IND582" s="77"/>
      <c r="INE582" s="77"/>
      <c r="INF582" s="77"/>
      <c r="ING582" s="77"/>
      <c r="INH582" s="77"/>
      <c r="INI582" s="77"/>
      <c r="INJ582" s="77"/>
      <c r="INK582" s="77"/>
      <c r="INL582" s="77"/>
      <c r="INM582" s="77"/>
      <c r="INN582" s="77"/>
      <c r="INO582" s="77"/>
      <c r="INP582" s="77"/>
      <c r="INQ582" s="77"/>
      <c r="INR582" s="77"/>
      <c r="INS582" s="77"/>
      <c r="INT582" s="77"/>
      <c r="INU582" s="77"/>
      <c r="INV582" s="77"/>
      <c r="INW582" s="77"/>
      <c r="INX582" s="77"/>
      <c r="INY582" s="77"/>
      <c r="INZ582" s="77"/>
      <c r="IOA582" s="77"/>
      <c r="IOB582" s="77"/>
      <c r="IOC582" s="77"/>
      <c r="IOD582" s="77"/>
      <c r="IOE582" s="77"/>
      <c r="IOF582" s="77"/>
      <c r="IOG582" s="77"/>
      <c r="IOH582" s="77"/>
      <c r="IOI582" s="77"/>
      <c r="IOJ582" s="77"/>
      <c r="IOK582" s="77"/>
      <c r="IOL582" s="77"/>
      <c r="IOM582" s="77"/>
      <c r="ION582" s="77"/>
      <c r="IOO582" s="77"/>
      <c r="IOP582" s="77"/>
      <c r="IOQ582" s="77"/>
      <c r="IOR582" s="77"/>
      <c r="IOS582" s="77"/>
      <c r="IOT582" s="77"/>
      <c r="IOU582" s="77"/>
      <c r="IOV582" s="77"/>
      <c r="IOW582" s="77"/>
      <c r="IOX582" s="77"/>
      <c r="IOY582" s="77"/>
      <c r="IOZ582" s="77"/>
      <c r="IPA582" s="77"/>
      <c r="IPB582" s="77"/>
      <c r="IPC582" s="77"/>
      <c r="IPD582" s="77"/>
      <c r="IPE582" s="77"/>
      <c r="IPF582" s="77"/>
      <c r="IPG582" s="77"/>
      <c r="IPH582" s="77"/>
      <c r="IPI582" s="77"/>
      <c r="IPJ582" s="77"/>
      <c r="IPK582" s="77"/>
      <c r="IPL582" s="77"/>
      <c r="IPM582" s="77"/>
      <c r="IPN582" s="77"/>
      <c r="IPO582" s="77"/>
      <c r="IPP582" s="77"/>
      <c r="IPQ582" s="77"/>
      <c r="IPR582" s="77"/>
      <c r="IPS582" s="77"/>
      <c r="IPT582" s="77"/>
      <c r="IPU582" s="77"/>
      <c r="IPV582" s="77"/>
      <c r="IPW582" s="77"/>
      <c r="IPX582" s="77"/>
      <c r="IPY582" s="77"/>
      <c r="IPZ582" s="77"/>
      <c r="IQA582" s="77"/>
      <c r="IQB582" s="77"/>
      <c r="IQC582" s="77"/>
      <c r="IQD582" s="77"/>
      <c r="IQE582" s="77"/>
      <c r="IQF582" s="77"/>
      <c r="IQG582" s="77"/>
      <c r="IQH582" s="77"/>
      <c r="IQI582" s="77"/>
      <c r="IQJ582" s="77"/>
      <c r="IQK582" s="77"/>
      <c r="IQL582" s="77"/>
      <c r="IQM582" s="77"/>
      <c r="IQN582" s="77"/>
      <c r="IQO582" s="77"/>
      <c r="IQP582" s="77"/>
      <c r="IQQ582" s="77"/>
      <c r="IQR582" s="77"/>
      <c r="IQS582" s="77"/>
      <c r="IQT582" s="77"/>
      <c r="IQU582" s="77"/>
      <c r="IQV582" s="77"/>
      <c r="IQW582" s="77"/>
      <c r="IQX582" s="77"/>
      <c r="IQY582" s="77"/>
      <c r="IQZ582" s="77"/>
      <c r="IRA582" s="77"/>
      <c r="IRB582" s="77"/>
      <c r="IRC582" s="77"/>
      <c r="IRD582" s="77"/>
      <c r="IRE582" s="77"/>
      <c r="IRF582" s="77"/>
      <c r="IRG582" s="77"/>
      <c r="IRH582" s="77"/>
      <c r="IRI582" s="77"/>
      <c r="IRJ582" s="77"/>
      <c r="IRK582" s="77"/>
      <c r="IRL582" s="77"/>
      <c r="IRM582" s="77"/>
      <c r="IRN582" s="77"/>
      <c r="IRO582" s="77"/>
      <c r="IRP582" s="77"/>
      <c r="IRQ582" s="77"/>
      <c r="IRR582" s="77"/>
      <c r="IRS582" s="77"/>
      <c r="IRT582" s="77"/>
      <c r="IRU582" s="77"/>
      <c r="IRV582" s="77"/>
      <c r="IRW582" s="77"/>
      <c r="IRX582" s="77"/>
      <c r="IRY582" s="77"/>
      <c r="IRZ582" s="77"/>
      <c r="ISA582" s="77"/>
      <c r="ISB582" s="77"/>
      <c r="ISC582" s="77"/>
      <c r="ISD582" s="77"/>
      <c r="ISE582" s="77"/>
      <c r="ISF582" s="77"/>
      <c r="ISG582" s="77"/>
      <c r="ISH582" s="77"/>
      <c r="ISI582" s="77"/>
      <c r="ISJ582" s="77"/>
      <c r="ISK582" s="77"/>
      <c r="ISL582" s="77"/>
      <c r="ISM582" s="77"/>
      <c r="ISN582" s="77"/>
      <c r="ISO582" s="77"/>
      <c r="ISP582" s="77"/>
      <c r="ISQ582" s="77"/>
      <c r="ISR582" s="77"/>
      <c r="ISS582" s="77"/>
      <c r="IST582" s="77"/>
      <c r="ISU582" s="77"/>
      <c r="ISV582" s="77"/>
      <c r="ISW582" s="77"/>
      <c r="ISX582" s="77"/>
      <c r="ISY582" s="77"/>
      <c r="ISZ582" s="77"/>
      <c r="ITA582" s="77"/>
      <c r="ITB582" s="77"/>
      <c r="ITC582" s="77"/>
      <c r="ITD582" s="77"/>
      <c r="ITE582" s="77"/>
      <c r="ITF582" s="77"/>
      <c r="ITG582" s="77"/>
      <c r="ITH582" s="77"/>
      <c r="ITI582" s="77"/>
      <c r="ITJ582" s="77"/>
      <c r="ITK582" s="77"/>
      <c r="ITL582" s="77"/>
      <c r="ITM582" s="77"/>
      <c r="ITN582" s="77"/>
      <c r="ITO582" s="77"/>
      <c r="ITP582" s="77"/>
      <c r="ITQ582" s="77"/>
      <c r="ITR582" s="77"/>
      <c r="ITS582" s="77"/>
      <c r="ITT582" s="77"/>
      <c r="ITU582" s="77"/>
      <c r="ITV582" s="77"/>
      <c r="ITW582" s="77"/>
      <c r="ITX582" s="77"/>
      <c r="ITY582" s="77"/>
      <c r="ITZ582" s="77"/>
      <c r="IUA582" s="77"/>
      <c r="IUB582" s="77"/>
      <c r="IUC582" s="77"/>
      <c r="IUD582" s="77"/>
      <c r="IUE582" s="77"/>
      <c r="IUF582" s="77"/>
      <c r="IUG582" s="77"/>
      <c r="IUH582" s="77"/>
      <c r="IUI582" s="77"/>
      <c r="IUJ582" s="77"/>
      <c r="IUK582" s="77"/>
      <c r="IUL582" s="77"/>
      <c r="IUM582" s="77"/>
      <c r="IUN582" s="77"/>
      <c r="IUO582" s="77"/>
      <c r="IUP582" s="77"/>
      <c r="IUQ582" s="77"/>
      <c r="IUR582" s="77"/>
      <c r="IUS582" s="77"/>
      <c r="IUT582" s="77"/>
      <c r="IUU582" s="77"/>
      <c r="IUV582" s="77"/>
      <c r="IUW582" s="77"/>
      <c r="IUX582" s="77"/>
      <c r="IUY582" s="77"/>
      <c r="IUZ582" s="77"/>
      <c r="IVA582" s="77"/>
      <c r="IVB582" s="77"/>
      <c r="IVC582" s="77"/>
      <c r="IVD582" s="77"/>
      <c r="IVE582" s="77"/>
      <c r="IVF582" s="77"/>
      <c r="IVG582" s="77"/>
      <c r="IVH582" s="77"/>
      <c r="IVI582" s="77"/>
      <c r="IVJ582" s="77"/>
      <c r="IVK582" s="77"/>
      <c r="IVL582" s="77"/>
      <c r="IVM582" s="77"/>
      <c r="IVN582" s="77"/>
      <c r="IVO582" s="77"/>
      <c r="IVP582" s="77"/>
      <c r="IVQ582" s="77"/>
      <c r="IVR582" s="77"/>
      <c r="IVS582" s="77"/>
      <c r="IVT582" s="77"/>
      <c r="IVU582" s="77"/>
      <c r="IVV582" s="77"/>
      <c r="IVW582" s="77"/>
      <c r="IVX582" s="77"/>
      <c r="IVY582" s="77"/>
      <c r="IVZ582" s="77"/>
      <c r="IWA582" s="77"/>
      <c r="IWB582" s="77"/>
      <c r="IWC582" s="77"/>
      <c r="IWD582" s="77"/>
      <c r="IWE582" s="77"/>
      <c r="IWF582" s="77"/>
      <c r="IWG582" s="77"/>
      <c r="IWH582" s="77"/>
      <c r="IWI582" s="77"/>
      <c r="IWJ582" s="77"/>
      <c r="IWK582" s="77"/>
      <c r="IWL582" s="77"/>
      <c r="IWM582" s="77"/>
      <c r="IWN582" s="77"/>
      <c r="IWO582" s="77"/>
      <c r="IWP582" s="77"/>
      <c r="IWQ582" s="77"/>
      <c r="IWR582" s="77"/>
      <c r="IWS582" s="77"/>
      <c r="IWT582" s="77"/>
      <c r="IWU582" s="77"/>
      <c r="IWV582" s="77"/>
      <c r="IWW582" s="77"/>
      <c r="IWX582" s="77"/>
      <c r="IWY582" s="77"/>
      <c r="IWZ582" s="77"/>
      <c r="IXA582" s="77"/>
      <c r="IXB582" s="77"/>
      <c r="IXC582" s="77"/>
      <c r="IXD582" s="77"/>
      <c r="IXE582" s="77"/>
      <c r="IXF582" s="77"/>
      <c r="IXG582" s="77"/>
      <c r="IXH582" s="77"/>
      <c r="IXI582" s="77"/>
      <c r="IXJ582" s="77"/>
      <c r="IXK582" s="77"/>
      <c r="IXL582" s="77"/>
      <c r="IXM582" s="77"/>
      <c r="IXN582" s="77"/>
      <c r="IXO582" s="77"/>
      <c r="IXP582" s="77"/>
      <c r="IXQ582" s="77"/>
      <c r="IXR582" s="77"/>
      <c r="IXS582" s="77"/>
      <c r="IXT582" s="77"/>
      <c r="IXU582" s="77"/>
      <c r="IXV582" s="77"/>
      <c r="IXW582" s="77"/>
      <c r="IXX582" s="77"/>
      <c r="IXY582" s="77"/>
      <c r="IXZ582" s="77"/>
      <c r="IYA582" s="77"/>
      <c r="IYB582" s="77"/>
      <c r="IYC582" s="77"/>
      <c r="IYD582" s="77"/>
      <c r="IYE582" s="77"/>
      <c r="IYF582" s="77"/>
      <c r="IYG582" s="77"/>
      <c r="IYH582" s="77"/>
      <c r="IYI582" s="77"/>
      <c r="IYJ582" s="77"/>
      <c r="IYK582" s="77"/>
      <c r="IYL582" s="77"/>
      <c r="IYM582" s="77"/>
      <c r="IYN582" s="77"/>
      <c r="IYO582" s="77"/>
      <c r="IYP582" s="77"/>
      <c r="IYQ582" s="77"/>
      <c r="IYR582" s="77"/>
      <c r="IYS582" s="77"/>
      <c r="IYT582" s="77"/>
      <c r="IYU582" s="77"/>
      <c r="IYV582" s="77"/>
      <c r="IYW582" s="77"/>
      <c r="IYX582" s="77"/>
      <c r="IYY582" s="77"/>
      <c r="IYZ582" s="77"/>
      <c r="IZA582" s="77"/>
      <c r="IZB582" s="77"/>
      <c r="IZC582" s="77"/>
      <c r="IZD582" s="77"/>
      <c r="IZE582" s="77"/>
      <c r="IZF582" s="77"/>
      <c r="IZG582" s="77"/>
      <c r="IZH582" s="77"/>
      <c r="IZI582" s="77"/>
      <c r="IZJ582" s="77"/>
      <c r="IZK582" s="77"/>
      <c r="IZL582" s="77"/>
      <c r="IZM582" s="77"/>
      <c r="IZN582" s="77"/>
      <c r="IZO582" s="77"/>
      <c r="IZP582" s="77"/>
      <c r="IZQ582" s="77"/>
      <c r="IZR582" s="77"/>
      <c r="IZS582" s="77"/>
      <c r="IZT582" s="77"/>
      <c r="IZU582" s="77"/>
      <c r="IZV582" s="77"/>
      <c r="IZW582" s="77"/>
      <c r="IZX582" s="77"/>
      <c r="IZY582" s="77"/>
      <c r="IZZ582" s="77"/>
      <c r="JAA582" s="77"/>
      <c r="JAB582" s="77"/>
      <c r="JAC582" s="77"/>
      <c r="JAD582" s="77"/>
      <c r="JAE582" s="77"/>
      <c r="JAF582" s="77"/>
      <c r="JAG582" s="77"/>
      <c r="JAH582" s="77"/>
      <c r="JAI582" s="77"/>
      <c r="JAJ582" s="77"/>
      <c r="JAK582" s="77"/>
      <c r="JAL582" s="77"/>
      <c r="JAM582" s="77"/>
      <c r="JAN582" s="77"/>
      <c r="JAO582" s="77"/>
      <c r="JAP582" s="77"/>
      <c r="JAQ582" s="77"/>
      <c r="JAR582" s="77"/>
      <c r="JAS582" s="77"/>
      <c r="JAT582" s="77"/>
      <c r="JAU582" s="77"/>
      <c r="JAV582" s="77"/>
      <c r="JAW582" s="77"/>
      <c r="JAX582" s="77"/>
      <c r="JAY582" s="77"/>
      <c r="JAZ582" s="77"/>
      <c r="JBA582" s="77"/>
      <c r="JBB582" s="77"/>
      <c r="JBC582" s="77"/>
      <c r="JBD582" s="77"/>
      <c r="JBE582" s="77"/>
      <c r="JBF582" s="77"/>
      <c r="JBG582" s="77"/>
      <c r="JBH582" s="77"/>
      <c r="JBI582" s="77"/>
      <c r="JBJ582" s="77"/>
      <c r="JBK582" s="77"/>
      <c r="JBL582" s="77"/>
      <c r="JBM582" s="77"/>
      <c r="JBN582" s="77"/>
      <c r="JBO582" s="77"/>
      <c r="JBP582" s="77"/>
      <c r="JBQ582" s="77"/>
      <c r="JBR582" s="77"/>
      <c r="JBS582" s="77"/>
      <c r="JBT582" s="77"/>
      <c r="JBU582" s="77"/>
      <c r="JBV582" s="77"/>
      <c r="JBW582" s="77"/>
      <c r="JBX582" s="77"/>
      <c r="JBY582" s="77"/>
      <c r="JBZ582" s="77"/>
      <c r="JCA582" s="77"/>
      <c r="JCB582" s="77"/>
      <c r="JCC582" s="77"/>
      <c r="JCD582" s="77"/>
      <c r="JCE582" s="77"/>
      <c r="JCF582" s="77"/>
      <c r="JCG582" s="77"/>
      <c r="JCH582" s="77"/>
      <c r="JCI582" s="77"/>
      <c r="JCJ582" s="77"/>
      <c r="JCK582" s="77"/>
      <c r="JCL582" s="77"/>
      <c r="JCM582" s="77"/>
      <c r="JCN582" s="77"/>
      <c r="JCO582" s="77"/>
      <c r="JCP582" s="77"/>
      <c r="JCQ582" s="77"/>
      <c r="JCR582" s="77"/>
      <c r="JCS582" s="77"/>
      <c r="JCT582" s="77"/>
      <c r="JCU582" s="77"/>
      <c r="JCV582" s="77"/>
      <c r="JCW582" s="77"/>
      <c r="JCX582" s="77"/>
      <c r="JCY582" s="77"/>
      <c r="JCZ582" s="77"/>
      <c r="JDA582" s="77"/>
      <c r="JDB582" s="77"/>
      <c r="JDC582" s="77"/>
      <c r="JDD582" s="77"/>
      <c r="JDE582" s="77"/>
      <c r="JDF582" s="77"/>
      <c r="JDG582" s="77"/>
      <c r="JDH582" s="77"/>
      <c r="JDI582" s="77"/>
      <c r="JDJ582" s="77"/>
      <c r="JDK582" s="77"/>
      <c r="JDL582" s="77"/>
      <c r="JDM582" s="77"/>
      <c r="JDN582" s="77"/>
      <c r="JDO582" s="77"/>
      <c r="JDP582" s="77"/>
      <c r="JDQ582" s="77"/>
      <c r="JDR582" s="77"/>
      <c r="JDS582" s="77"/>
      <c r="JDT582" s="77"/>
      <c r="JDU582" s="77"/>
      <c r="JDV582" s="77"/>
      <c r="JDW582" s="77"/>
      <c r="JDX582" s="77"/>
      <c r="JDY582" s="77"/>
      <c r="JDZ582" s="77"/>
      <c r="JEA582" s="77"/>
      <c r="JEB582" s="77"/>
      <c r="JEC582" s="77"/>
      <c r="JED582" s="77"/>
      <c r="JEE582" s="77"/>
      <c r="JEF582" s="77"/>
      <c r="JEG582" s="77"/>
      <c r="JEH582" s="77"/>
      <c r="JEI582" s="77"/>
      <c r="JEJ582" s="77"/>
      <c r="JEK582" s="77"/>
      <c r="JEL582" s="77"/>
      <c r="JEM582" s="77"/>
      <c r="JEN582" s="77"/>
      <c r="JEO582" s="77"/>
      <c r="JEP582" s="77"/>
      <c r="JEQ582" s="77"/>
      <c r="JER582" s="77"/>
      <c r="JES582" s="77"/>
      <c r="JET582" s="77"/>
      <c r="JEU582" s="77"/>
      <c r="JEV582" s="77"/>
      <c r="JEW582" s="77"/>
      <c r="JEX582" s="77"/>
      <c r="JEY582" s="77"/>
      <c r="JEZ582" s="77"/>
      <c r="JFA582" s="77"/>
      <c r="JFB582" s="77"/>
      <c r="JFC582" s="77"/>
      <c r="JFD582" s="77"/>
      <c r="JFE582" s="77"/>
      <c r="JFF582" s="77"/>
      <c r="JFG582" s="77"/>
      <c r="JFH582" s="77"/>
      <c r="JFI582" s="77"/>
      <c r="JFJ582" s="77"/>
      <c r="JFK582" s="77"/>
      <c r="JFL582" s="77"/>
      <c r="JFM582" s="77"/>
      <c r="JFN582" s="77"/>
      <c r="JFO582" s="77"/>
      <c r="JFP582" s="77"/>
      <c r="JFQ582" s="77"/>
      <c r="JFR582" s="77"/>
      <c r="JFS582" s="77"/>
      <c r="JFT582" s="77"/>
      <c r="JFU582" s="77"/>
      <c r="JFV582" s="77"/>
      <c r="JFW582" s="77"/>
      <c r="JFX582" s="77"/>
      <c r="JFY582" s="77"/>
      <c r="JFZ582" s="77"/>
      <c r="JGA582" s="77"/>
      <c r="JGB582" s="77"/>
      <c r="JGC582" s="77"/>
      <c r="JGD582" s="77"/>
      <c r="JGE582" s="77"/>
      <c r="JGF582" s="77"/>
      <c r="JGG582" s="77"/>
      <c r="JGH582" s="77"/>
      <c r="JGI582" s="77"/>
      <c r="JGJ582" s="77"/>
      <c r="JGK582" s="77"/>
      <c r="JGL582" s="77"/>
      <c r="JGM582" s="77"/>
      <c r="JGN582" s="77"/>
      <c r="JGO582" s="77"/>
      <c r="JGP582" s="77"/>
      <c r="JGQ582" s="77"/>
      <c r="JGR582" s="77"/>
      <c r="JGS582" s="77"/>
      <c r="JGT582" s="77"/>
      <c r="JGU582" s="77"/>
      <c r="JGV582" s="77"/>
      <c r="JGW582" s="77"/>
      <c r="JGX582" s="77"/>
      <c r="JGY582" s="77"/>
      <c r="JGZ582" s="77"/>
      <c r="JHA582" s="77"/>
      <c r="JHB582" s="77"/>
      <c r="JHC582" s="77"/>
      <c r="JHD582" s="77"/>
      <c r="JHE582" s="77"/>
      <c r="JHF582" s="77"/>
      <c r="JHG582" s="77"/>
      <c r="JHH582" s="77"/>
      <c r="JHI582" s="77"/>
      <c r="JHJ582" s="77"/>
      <c r="JHK582" s="77"/>
      <c r="JHL582" s="77"/>
      <c r="JHM582" s="77"/>
      <c r="JHN582" s="77"/>
      <c r="JHO582" s="77"/>
      <c r="JHP582" s="77"/>
      <c r="JHQ582" s="77"/>
      <c r="JHR582" s="77"/>
      <c r="JHS582" s="77"/>
      <c r="JHT582" s="77"/>
      <c r="JHU582" s="77"/>
      <c r="JHV582" s="77"/>
      <c r="JHW582" s="77"/>
      <c r="JHX582" s="77"/>
      <c r="JHY582" s="77"/>
      <c r="JHZ582" s="77"/>
      <c r="JIA582" s="77"/>
      <c r="JIB582" s="77"/>
      <c r="JIC582" s="77"/>
      <c r="JID582" s="77"/>
      <c r="JIE582" s="77"/>
      <c r="JIF582" s="77"/>
      <c r="JIG582" s="77"/>
      <c r="JIH582" s="77"/>
      <c r="JII582" s="77"/>
      <c r="JIJ582" s="77"/>
      <c r="JIK582" s="77"/>
      <c r="JIL582" s="77"/>
      <c r="JIM582" s="77"/>
      <c r="JIN582" s="77"/>
      <c r="JIO582" s="77"/>
      <c r="JIP582" s="77"/>
      <c r="JIQ582" s="77"/>
      <c r="JIR582" s="77"/>
      <c r="JIS582" s="77"/>
      <c r="JIT582" s="77"/>
      <c r="JIU582" s="77"/>
      <c r="JIV582" s="77"/>
      <c r="JIW582" s="77"/>
      <c r="JIX582" s="77"/>
      <c r="JIY582" s="77"/>
      <c r="JIZ582" s="77"/>
      <c r="JJA582" s="77"/>
      <c r="JJB582" s="77"/>
      <c r="JJC582" s="77"/>
      <c r="JJD582" s="77"/>
      <c r="JJE582" s="77"/>
      <c r="JJF582" s="77"/>
      <c r="JJG582" s="77"/>
      <c r="JJH582" s="77"/>
      <c r="JJI582" s="77"/>
      <c r="JJJ582" s="77"/>
      <c r="JJK582" s="77"/>
      <c r="JJL582" s="77"/>
      <c r="JJM582" s="77"/>
      <c r="JJN582" s="77"/>
      <c r="JJO582" s="77"/>
      <c r="JJP582" s="77"/>
      <c r="JJQ582" s="77"/>
      <c r="JJR582" s="77"/>
      <c r="JJS582" s="77"/>
      <c r="JJT582" s="77"/>
      <c r="JJU582" s="77"/>
      <c r="JJV582" s="77"/>
      <c r="JJW582" s="77"/>
      <c r="JJX582" s="77"/>
      <c r="JJY582" s="77"/>
      <c r="JJZ582" s="77"/>
      <c r="JKA582" s="77"/>
      <c r="JKB582" s="77"/>
      <c r="JKC582" s="77"/>
      <c r="JKD582" s="77"/>
      <c r="JKE582" s="77"/>
      <c r="JKF582" s="77"/>
      <c r="JKG582" s="77"/>
      <c r="JKH582" s="77"/>
      <c r="JKI582" s="77"/>
      <c r="JKJ582" s="77"/>
      <c r="JKK582" s="77"/>
      <c r="JKL582" s="77"/>
      <c r="JKM582" s="77"/>
      <c r="JKN582" s="77"/>
      <c r="JKO582" s="77"/>
      <c r="JKP582" s="77"/>
      <c r="JKQ582" s="77"/>
      <c r="JKR582" s="77"/>
      <c r="JKS582" s="77"/>
      <c r="JKT582" s="77"/>
      <c r="JKU582" s="77"/>
      <c r="JKV582" s="77"/>
      <c r="JKW582" s="77"/>
      <c r="JKX582" s="77"/>
      <c r="JKY582" s="77"/>
      <c r="JKZ582" s="77"/>
      <c r="JLA582" s="77"/>
      <c r="JLB582" s="77"/>
      <c r="JLC582" s="77"/>
      <c r="JLD582" s="77"/>
      <c r="JLE582" s="77"/>
      <c r="JLF582" s="77"/>
      <c r="JLG582" s="77"/>
      <c r="JLH582" s="77"/>
      <c r="JLI582" s="77"/>
      <c r="JLJ582" s="77"/>
      <c r="JLK582" s="77"/>
      <c r="JLL582" s="77"/>
      <c r="JLM582" s="77"/>
      <c r="JLN582" s="77"/>
      <c r="JLO582" s="77"/>
      <c r="JLP582" s="77"/>
      <c r="JLQ582" s="77"/>
      <c r="JLR582" s="77"/>
      <c r="JLS582" s="77"/>
      <c r="JLT582" s="77"/>
      <c r="JLU582" s="77"/>
      <c r="JLV582" s="77"/>
      <c r="JLW582" s="77"/>
      <c r="JLX582" s="77"/>
      <c r="JLY582" s="77"/>
      <c r="JLZ582" s="77"/>
      <c r="JMA582" s="77"/>
      <c r="JMB582" s="77"/>
      <c r="JMC582" s="77"/>
      <c r="JMD582" s="77"/>
      <c r="JME582" s="77"/>
      <c r="JMF582" s="77"/>
      <c r="JMG582" s="77"/>
      <c r="JMH582" s="77"/>
      <c r="JMI582" s="77"/>
      <c r="JMJ582" s="77"/>
      <c r="JMK582" s="77"/>
      <c r="JML582" s="77"/>
      <c r="JMM582" s="77"/>
      <c r="JMN582" s="77"/>
      <c r="JMO582" s="77"/>
      <c r="JMP582" s="77"/>
      <c r="JMQ582" s="77"/>
      <c r="JMR582" s="77"/>
      <c r="JMS582" s="77"/>
      <c r="JMT582" s="77"/>
      <c r="JMU582" s="77"/>
      <c r="JMV582" s="77"/>
      <c r="JMW582" s="77"/>
      <c r="JMX582" s="77"/>
      <c r="JMY582" s="77"/>
      <c r="JMZ582" s="77"/>
      <c r="JNA582" s="77"/>
      <c r="JNB582" s="77"/>
      <c r="JNC582" s="77"/>
      <c r="JND582" s="77"/>
      <c r="JNE582" s="77"/>
      <c r="JNF582" s="77"/>
      <c r="JNG582" s="77"/>
      <c r="JNH582" s="77"/>
      <c r="JNI582" s="77"/>
      <c r="JNJ582" s="77"/>
      <c r="JNK582" s="77"/>
      <c r="JNL582" s="77"/>
      <c r="JNM582" s="77"/>
      <c r="JNN582" s="77"/>
      <c r="JNO582" s="77"/>
      <c r="JNP582" s="77"/>
      <c r="JNQ582" s="77"/>
      <c r="JNR582" s="77"/>
      <c r="JNS582" s="77"/>
      <c r="JNT582" s="77"/>
      <c r="JNU582" s="77"/>
      <c r="JNV582" s="77"/>
      <c r="JNW582" s="77"/>
      <c r="JNX582" s="77"/>
      <c r="JNY582" s="77"/>
      <c r="JNZ582" s="77"/>
      <c r="JOA582" s="77"/>
      <c r="JOB582" s="77"/>
      <c r="JOC582" s="77"/>
      <c r="JOD582" s="77"/>
      <c r="JOE582" s="77"/>
      <c r="JOF582" s="77"/>
      <c r="JOG582" s="77"/>
      <c r="JOH582" s="77"/>
      <c r="JOI582" s="77"/>
      <c r="JOJ582" s="77"/>
      <c r="JOK582" s="77"/>
      <c r="JOL582" s="77"/>
      <c r="JOM582" s="77"/>
      <c r="JON582" s="77"/>
      <c r="JOO582" s="77"/>
      <c r="JOP582" s="77"/>
      <c r="JOQ582" s="77"/>
      <c r="JOR582" s="77"/>
      <c r="JOS582" s="77"/>
      <c r="JOT582" s="77"/>
      <c r="JOU582" s="77"/>
      <c r="JOV582" s="77"/>
      <c r="JOW582" s="77"/>
      <c r="JOX582" s="77"/>
      <c r="JOY582" s="77"/>
      <c r="JOZ582" s="77"/>
      <c r="JPA582" s="77"/>
      <c r="JPB582" s="77"/>
      <c r="JPC582" s="77"/>
      <c r="JPD582" s="77"/>
      <c r="JPE582" s="77"/>
      <c r="JPF582" s="77"/>
      <c r="JPG582" s="77"/>
      <c r="JPH582" s="77"/>
      <c r="JPI582" s="77"/>
      <c r="JPJ582" s="77"/>
      <c r="JPK582" s="77"/>
      <c r="JPL582" s="77"/>
      <c r="JPM582" s="77"/>
      <c r="JPN582" s="77"/>
      <c r="JPO582" s="77"/>
      <c r="JPP582" s="77"/>
      <c r="JPQ582" s="77"/>
      <c r="JPR582" s="77"/>
      <c r="JPS582" s="77"/>
      <c r="JPT582" s="77"/>
      <c r="JPU582" s="77"/>
      <c r="JPV582" s="77"/>
      <c r="JPW582" s="77"/>
      <c r="JPX582" s="77"/>
      <c r="JPY582" s="77"/>
      <c r="JPZ582" s="77"/>
      <c r="JQA582" s="77"/>
      <c r="JQB582" s="77"/>
      <c r="JQC582" s="77"/>
      <c r="JQD582" s="77"/>
      <c r="JQE582" s="77"/>
      <c r="JQF582" s="77"/>
      <c r="JQG582" s="77"/>
      <c r="JQH582" s="77"/>
      <c r="JQI582" s="77"/>
      <c r="JQJ582" s="77"/>
      <c r="JQK582" s="77"/>
      <c r="JQL582" s="77"/>
      <c r="JQM582" s="77"/>
      <c r="JQN582" s="77"/>
      <c r="JQO582" s="77"/>
      <c r="JQP582" s="77"/>
      <c r="JQQ582" s="77"/>
      <c r="JQR582" s="77"/>
      <c r="JQS582" s="77"/>
      <c r="JQT582" s="77"/>
      <c r="JQU582" s="77"/>
      <c r="JQV582" s="77"/>
      <c r="JQW582" s="77"/>
      <c r="JQX582" s="77"/>
      <c r="JQY582" s="77"/>
      <c r="JQZ582" s="77"/>
      <c r="JRA582" s="77"/>
      <c r="JRB582" s="77"/>
      <c r="JRC582" s="77"/>
      <c r="JRD582" s="77"/>
      <c r="JRE582" s="77"/>
      <c r="JRF582" s="77"/>
      <c r="JRG582" s="77"/>
      <c r="JRH582" s="77"/>
      <c r="JRI582" s="77"/>
      <c r="JRJ582" s="77"/>
      <c r="JRK582" s="77"/>
      <c r="JRL582" s="77"/>
      <c r="JRM582" s="77"/>
      <c r="JRN582" s="77"/>
      <c r="JRO582" s="77"/>
      <c r="JRP582" s="77"/>
      <c r="JRQ582" s="77"/>
      <c r="JRR582" s="77"/>
      <c r="JRS582" s="77"/>
      <c r="JRT582" s="77"/>
      <c r="JRU582" s="77"/>
      <c r="JRV582" s="77"/>
      <c r="JRW582" s="77"/>
      <c r="JRX582" s="77"/>
      <c r="JRY582" s="77"/>
      <c r="JRZ582" s="77"/>
      <c r="JSA582" s="77"/>
      <c r="JSB582" s="77"/>
      <c r="JSC582" s="77"/>
      <c r="JSD582" s="77"/>
      <c r="JSE582" s="77"/>
      <c r="JSF582" s="77"/>
      <c r="JSG582" s="77"/>
      <c r="JSH582" s="77"/>
      <c r="JSI582" s="77"/>
      <c r="JSJ582" s="77"/>
      <c r="JSK582" s="77"/>
      <c r="JSL582" s="77"/>
      <c r="JSM582" s="77"/>
      <c r="JSN582" s="77"/>
      <c r="JSO582" s="77"/>
      <c r="JSP582" s="77"/>
      <c r="JSQ582" s="77"/>
      <c r="JSR582" s="77"/>
      <c r="JSS582" s="77"/>
      <c r="JST582" s="77"/>
      <c r="JSU582" s="77"/>
      <c r="JSV582" s="77"/>
      <c r="JSW582" s="77"/>
      <c r="JSX582" s="77"/>
      <c r="JSY582" s="77"/>
      <c r="JSZ582" s="77"/>
      <c r="JTA582" s="77"/>
      <c r="JTB582" s="77"/>
      <c r="JTC582" s="77"/>
      <c r="JTD582" s="77"/>
      <c r="JTE582" s="77"/>
      <c r="JTF582" s="77"/>
      <c r="JTG582" s="77"/>
      <c r="JTH582" s="77"/>
      <c r="JTI582" s="77"/>
      <c r="JTJ582" s="77"/>
      <c r="JTK582" s="77"/>
      <c r="JTL582" s="77"/>
      <c r="JTM582" s="77"/>
      <c r="JTN582" s="77"/>
      <c r="JTO582" s="77"/>
      <c r="JTP582" s="77"/>
      <c r="JTQ582" s="77"/>
      <c r="JTR582" s="77"/>
      <c r="JTS582" s="77"/>
      <c r="JTT582" s="77"/>
      <c r="JTU582" s="77"/>
      <c r="JTV582" s="77"/>
      <c r="JTW582" s="77"/>
      <c r="JTX582" s="77"/>
      <c r="JTY582" s="77"/>
      <c r="JTZ582" s="77"/>
      <c r="JUA582" s="77"/>
      <c r="JUB582" s="77"/>
      <c r="JUC582" s="77"/>
      <c r="JUD582" s="77"/>
      <c r="JUE582" s="77"/>
      <c r="JUF582" s="77"/>
      <c r="JUG582" s="77"/>
      <c r="JUH582" s="77"/>
      <c r="JUI582" s="77"/>
      <c r="JUJ582" s="77"/>
      <c r="JUK582" s="77"/>
      <c r="JUL582" s="77"/>
      <c r="JUM582" s="77"/>
      <c r="JUN582" s="77"/>
      <c r="JUO582" s="77"/>
      <c r="JUP582" s="77"/>
      <c r="JUQ582" s="77"/>
      <c r="JUR582" s="77"/>
      <c r="JUS582" s="77"/>
      <c r="JUT582" s="77"/>
      <c r="JUU582" s="77"/>
      <c r="JUV582" s="77"/>
      <c r="JUW582" s="77"/>
      <c r="JUX582" s="77"/>
      <c r="JUY582" s="77"/>
      <c r="JUZ582" s="77"/>
      <c r="JVA582" s="77"/>
      <c r="JVB582" s="77"/>
      <c r="JVC582" s="77"/>
      <c r="JVD582" s="77"/>
      <c r="JVE582" s="77"/>
      <c r="JVF582" s="77"/>
      <c r="JVG582" s="77"/>
      <c r="JVH582" s="77"/>
      <c r="JVI582" s="77"/>
      <c r="JVJ582" s="77"/>
      <c r="JVK582" s="77"/>
      <c r="JVL582" s="77"/>
      <c r="JVM582" s="77"/>
      <c r="JVN582" s="77"/>
      <c r="JVO582" s="77"/>
      <c r="JVP582" s="77"/>
      <c r="JVQ582" s="77"/>
      <c r="JVR582" s="77"/>
      <c r="JVS582" s="77"/>
      <c r="JVT582" s="77"/>
      <c r="JVU582" s="77"/>
      <c r="JVV582" s="77"/>
      <c r="JVW582" s="77"/>
      <c r="JVX582" s="77"/>
      <c r="JVY582" s="77"/>
      <c r="JVZ582" s="77"/>
      <c r="JWA582" s="77"/>
      <c r="JWB582" s="77"/>
      <c r="JWC582" s="77"/>
      <c r="JWD582" s="77"/>
      <c r="JWE582" s="77"/>
      <c r="JWF582" s="77"/>
      <c r="JWG582" s="77"/>
      <c r="JWH582" s="77"/>
      <c r="JWI582" s="77"/>
      <c r="JWJ582" s="77"/>
      <c r="JWK582" s="77"/>
      <c r="JWL582" s="77"/>
      <c r="JWM582" s="77"/>
      <c r="JWN582" s="77"/>
      <c r="JWO582" s="77"/>
      <c r="JWP582" s="77"/>
      <c r="JWQ582" s="77"/>
      <c r="JWR582" s="77"/>
      <c r="JWS582" s="77"/>
      <c r="JWT582" s="77"/>
      <c r="JWU582" s="77"/>
      <c r="JWV582" s="77"/>
      <c r="JWW582" s="77"/>
      <c r="JWX582" s="77"/>
      <c r="JWY582" s="77"/>
      <c r="JWZ582" s="77"/>
      <c r="JXA582" s="77"/>
      <c r="JXB582" s="77"/>
      <c r="JXC582" s="77"/>
      <c r="JXD582" s="77"/>
      <c r="JXE582" s="77"/>
      <c r="JXF582" s="77"/>
      <c r="JXG582" s="77"/>
      <c r="JXH582" s="77"/>
      <c r="JXI582" s="77"/>
      <c r="JXJ582" s="77"/>
      <c r="JXK582" s="77"/>
      <c r="JXL582" s="77"/>
      <c r="JXM582" s="77"/>
      <c r="JXN582" s="77"/>
      <c r="JXO582" s="77"/>
      <c r="JXP582" s="77"/>
      <c r="JXQ582" s="77"/>
      <c r="JXR582" s="77"/>
      <c r="JXS582" s="77"/>
      <c r="JXT582" s="77"/>
      <c r="JXU582" s="77"/>
      <c r="JXV582" s="77"/>
      <c r="JXW582" s="77"/>
      <c r="JXX582" s="77"/>
      <c r="JXY582" s="77"/>
      <c r="JXZ582" s="77"/>
      <c r="JYA582" s="77"/>
      <c r="JYB582" s="77"/>
      <c r="JYC582" s="77"/>
      <c r="JYD582" s="77"/>
      <c r="JYE582" s="77"/>
      <c r="JYF582" s="77"/>
      <c r="JYG582" s="77"/>
      <c r="JYH582" s="77"/>
      <c r="JYI582" s="77"/>
      <c r="JYJ582" s="77"/>
      <c r="JYK582" s="77"/>
      <c r="JYL582" s="77"/>
      <c r="JYM582" s="77"/>
      <c r="JYN582" s="77"/>
      <c r="JYO582" s="77"/>
      <c r="JYP582" s="77"/>
      <c r="JYQ582" s="77"/>
      <c r="JYR582" s="77"/>
      <c r="JYS582" s="77"/>
      <c r="JYT582" s="77"/>
      <c r="JYU582" s="77"/>
      <c r="JYV582" s="77"/>
      <c r="JYW582" s="77"/>
      <c r="JYX582" s="77"/>
      <c r="JYY582" s="77"/>
      <c r="JYZ582" s="77"/>
      <c r="JZA582" s="77"/>
      <c r="JZB582" s="77"/>
      <c r="JZC582" s="77"/>
      <c r="JZD582" s="77"/>
      <c r="JZE582" s="77"/>
      <c r="JZF582" s="77"/>
      <c r="JZG582" s="77"/>
      <c r="JZH582" s="77"/>
      <c r="JZI582" s="77"/>
      <c r="JZJ582" s="77"/>
      <c r="JZK582" s="77"/>
      <c r="JZL582" s="77"/>
      <c r="JZM582" s="77"/>
      <c r="JZN582" s="77"/>
      <c r="JZO582" s="77"/>
      <c r="JZP582" s="77"/>
      <c r="JZQ582" s="77"/>
      <c r="JZR582" s="77"/>
      <c r="JZS582" s="77"/>
      <c r="JZT582" s="77"/>
      <c r="JZU582" s="77"/>
      <c r="JZV582" s="77"/>
      <c r="JZW582" s="77"/>
      <c r="JZX582" s="77"/>
      <c r="JZY582" s="77"/>
      <c r="JZZ582" s="77"/>
      <c r="KAA582" s="77"/>
      <c r="KAB582" s="77"/>
      <c r="KAC582" s="77"/>
      <c r="KAD582" s="77"/>
      <c r="KAE582" s="77"/>
      <c r="KAF582" s="77"/>
      <c r="KAG582" s="77"/>
      <c r="KAH582" s="77"/>
      <c r="KAI582" s="77"/>
      <c r="KAJ582" s="77"/>
      <c r="KAK582" s="77"/>
      <c r="KAL582" s="77"/>
      <c r="KAM582" s="77"/>
      <c r="KAN582" s="77"/>
      <c r="KAO582" s="77"/>
      <c r="KAP582" s="77"/>
      <c r="KAQ582" s="77"/>
      <c r="KAR582" s="77"/>
      <c r="KAS582" s="77"/>
      <c r="KAT582" s="77"/>
      <c r="KAU582" s="77"/>
      <c r="KAV582" s="77"/>
      <c r="KAW582" s="77"/>
      <c r="KAX582" s="77"/>
      <c r="KAY582" s="77"/>
      <c r="KAZ582" s="77"/>
      <c r="KBA582" s="77"/>
      <c r="KBB582" s="77"/>
      <c r="KBC582" s="77"/>
      <c r="KBD582" s="77"/>
      <c r="KBE582" s="77"/>
      <c r="KBF582" s="77"/>
      <c r="KBG582" s="77"/>
      <c r="KBH582" s="77"/>
      <c r="KBI582" s="77"/>
      <c r="KBJ582" s="77"/>
      <c r="KBK582" s="77"/>
      <c r="KBL582" s="77"/>
      <c r="KBM582" s="77"/>
      <c r="KBN582" s="77"/>
      <c r="KBO582" s="77"/>
      <c r="KBP582" s="77"/>
      <c r="KBQ582" s="77"/>
      <c r="KBR582" s="77"/>
      <c r="KBS582" s="77"/>
      <c r="KBT582" s="77"/>
      <c r="KBU582" s="77"/>
      <c r="KBV582" s="77"/>
      <c r="KBW582" s="77"/>
      <c r="KBX582" s="77"/>
      <c r="KBY582" s="77"/>
      <c r="KBZ582" s="77"/>
      <c r="KCA582" s="77"/>
      <c r="KCB582" s="77"/>
      <c r="KCC582" s="77"/>
      <c r="KCD582" s="77"/>
      <c r="KCE582" s="77"/>
      <c r="KCF582" s="77"/>
      <c r="KCG582" s="77"/>
      <c r="KCH582" s="77"/>
      <c r="KCI582" s="77"/>
      <c r="KCJ582" s="77"/>
      <c r="KCK582" s="77"/>
      <c r="KCL582" s="77"/>
      <c r="KCM582" s="77"/>
      <c r="KCN582" s="77"/>
      <c r="KCO582" s="77"/>
      <c r="KCP582" s="77"/>
      <c r="KCQ582" s="77"/>
      <c r="KCR582" s="77"/>
      <c r="KCS582" s="77"/>
      <c r="KCT582" s="77"/>
      <c r="KCU582" s="77"/>
      <c r="KCV582" s="77"/>
      <c r="KCW582" s="77"/>
      <c r="KCX582" s="77"/>
      <c r="KCY582" s="77"/>
      <c r="KCZ582" s="77"/>
      <c r="KDA582" s="77"/>
      <c r="KDB582" s="77"/>
      <c r="KDC582" s="77"/>
      <c r="KDD582" s="77"/>
      <c r="KDE582" s="77"/>
      <c r="KDF582" s="77"/>
      <c r="KDG582" s="77"/>
      <c r="KDH582" s="77"/>
      <c r="KDI582" s="77"/>
      <c r="KDJ582" s="77"/>
      <c r="KDK582" s="77"/>
      <c r="KDL582" s="77"/>
      <c r="KDM582" s="77"/>
      <c r="KDN582" s="77"/>
      <c r="KDO582" s="77"/>
      <c r="KDP582" s="77"/>
      <c r="KDQ582" s="77"/>
      <c r="KDR582" s="77"/>
      <c r="KDS582" s="77"/>
      <c r="KDT582" s="77"/>
      <c r="KDU582" s="77"/>
      <c r="KDV582" s="77"/>
      <c r="KDW582" s="77"/>
      <c r="KDX582" s="77"/>
      <c r="KDY582" s="77"/>
      <c r="KDZ582" s="77"/>
      <c r="KEA582" s="77"/>
      <c r="KEB582" s="77"/>
      <c r="KEC582" s="77"/>
      <c r="KED582" s="77"/>
      <c r="KEE582" s="77"/>
      <c r="KEF582" s="77"/>
      <c r="KEG582" s="77"/>
      <c r="KEH582" s="77"/>
      <c r="KEI582" s="77"/>
      <c r="KEJ582" s="77"/>
      <c r="KEK582" s="77"/>
      <c r="KEL582" s="77"/>
      <c r="KEM582" s="77"/>
      <c r="KEN582" s="77"/>
      <c r="KEO582" s="77"/>
      <c r="KEP582" s="77"/>
      <c r="KEQ582" s="77"/>
      <c r="KER582" s="77"/>
      <c r="KES582" s="77"/>
      <c r="KET582" s="77"/>
      <c r="KEU582" s="77"/>
      <c r="KEV582" s="77"/>
      <c r="KEW582" s="77"/>
      <c r="KEX582" s="77"/>
      <c r="KEY582" s="77"/>
      <c r="KEZ582" s="77"/>
      <c r="KFA582" s="77"/>
      <c r="KFB582" s="77"/>
      <c r="KFC582" s="77"/>
      <c r="KFD582" s="77"/>
      <c r="KFE582" s="77"/>
      <c r="KFF582" s="77"/>
      <c r="KFG582" s="77"/>
      <c r="KFH582" s="77"/>
      <c r="KFI582" s="77"/>
      <c r="KFJ582" s="77"/>
      <c r="KFK582" s="77"/>
      <c r="KFL582" s="77"/>
      <c r="KFM582" s="77"/>
      <c r="KFN582" s="77"/>
      <c r="KFO582" s="77"/>
      <c r="KFP582" s="77"/>
      <c r="KFQ582" s="77"/>
      <c r="KFR582" s="77"/>
      <c r="KFS582" s="77"/>
      <c r="KFT582" s="77"/>
      <c r="KFU582" s="77"/>
      <c r="KFV582" s="77"/>
      <c r="KFW582" s="77"/>
      <c r="KFX582" s="77"/>
      <c r="KFY582" s="77"/>
      <c r="KFZ582" s="77"/>
      <c r="KGA582" s="77"/>
      <c r="KGB582" s="77"/>
      <c r="KGC582" s="77"/>
      <c r="KGD582" s="77"/>
      <c r="KGE582" s="77"/>
      <c r="KGF582" s="77"/>
      <c r="KGG582" s="77"/>
      <c r="KGH582" s="77"/>
      <c r="KGI582" s="77"/>
      <c r="KGJ582" s="77"/>
      <c r="KGK582" s="77"/>
      <c r="KGL582" s="77"/>
      <c r="KGM582" s="77"/>
      <c r="KGN582" s="77"/>
      <c r="KGO582" s="77"/>
      <c r="KGP582" s="77"/>
      <c r="KGQ582" s="77"/>
      <c r="KGR582" s="77"/>
      <c r="KGS582" s="77"/>
      <c r="KGT582" s="77"/>
      <c r="KGU582" s="77"/>
      <c r="KGV582" s="77"/>
      <c r="KGW582" s="77"/>
      <c r="KGX582" s="77"/>
      <c r="KGY582" s="77"/>
      <c r="KGZ582" s="77"/>
      <c r="KHA582" s="77"/>
      <c r="KHB582" s="77"/>
      <c r="KHC582" s="77"/>
      <c r="KHD582" s="77"/>
      <c r="KHE582" s="77"/>
      <c r="KHF582" s="77"/>
      <c r="KHG582" s="77"/>
      <c r="KHH582" s="77"/>
      <c r="KHI582" s="77"/>
      <c r="KHJ582" s="77"/>
      <c r="KHK582" s="77"/>
      <c r="KHL582" s="77"/>
      <c r="KHM582" s="77"/>
      <c r="KHN582" s="77"/>
      <c r="KHO582" s="77"/>
      <c r="KHP582" s="77"/>
      <c r="KHQ582" s="77"/>
      <c r="KHR582" s="77"/>
      <c r="KHS582" s="77"/>
      <c r="KHT582" s="77"/>
      <c r="KHU582" s="77"/>
      <c r="KHV582" s="77"/>
      <c r="KHW582" s="77"/>
      <c r="KHX582" s="77"/>
      <c r="KHY582" s="77"/>
      <c r="KHZ582" s="77"/>
      <c r="KIA582" s="77"/>
      <c r="KIB582" s="77"/>
      <c r="KIC582" s="77"/>
      <c r="KID582" s="77"/>
      <c r="KIE582" s="77"/>
      <c r="KIF582" s="77"/>
      <c r="KIG582" s="77"/>
      <c r="KIH582" s="77"/>
      <c r="KII582" s="77"/>
      <c r="KIJ582" s="77"/>
      <c r="KIK582" s="77"/>
      <c r="KIL582" s="77"/>
      <c r="KIM582" s="77"/>
      <c r="KIN582" s="77"/>
      <c r="KIO582" s="77"/>
      <c r="KIP582" s="77"/>
      <c r="KIQ582" s="77"/>
      <c r="KIR582" s="77"/>
      <c r="KIS582" s="77"/>
      <c r="KIT582" s="77"/>
      <c r="KIU582" s="77"/>
      <c r="KIV582" s="77"/>
      <c r="KIW582" s="77"/>
      <c r="KIX582" s="77"/>
      <c r="KIY582" s="77"/>
      <c r="KIZ582" s="77"/>
      <c r="KJA582" s="77"/>
      <c r="KJB582" s="77"/>
      <c r="KJC582" s="77"/>
      <c r="KJD582" s="77"/>
      <c r="KJE582" s="77"/>
      <c r="KJF582" s="77"/>
      <c r="KJG582" s="77"/>
      <c r="KJH582" s="77"/>
      <c r="KJI582" s="77"/>
      <c r="KJJ582" s="77"/>
      <c r="KJK582" s="77"/>
      <c r="KJL582" s="77"/>
      <c r="KJM582" s="77"/>
      <c r="KJN582" s="77"/>
      <c r="KJO582" s="77"/>
      <c r="KJP582" s="77"/>
      <c r="KJQ582" s="77"/>
      <c r="KJR582" s="77"/>
      <c r="KJS582" s="77"/>
      <c r="KJT582" s="77"/>
      <c r="KJU582" s="77"/>
      <c r="KJV582" s="77"/>
      <c r="KJW582" s="77"/>
      <c r="KJX582" s="77"/>
      <c r="KJY582" s="77"/>
      <c r="KJZ582" s="77"/>
      <c r="KKA582" s="77"/>
      <c r="KKB582" s="77"/>
      <c r="KKC582" s="77"/>
      <c r="KKD582" s="77"/>
      <c r="KKE582" s="77"/>
      <c r="KKF582" s="77"/>
      <c r="KKG582" s="77"/>
      <c r="KKH582" s="77"/>
      <c r="KKI582" s="77"/>
      <c r="KKJ582" s="77"/>
      <c r="KKK582" s="77"/>
      <c r="KKL582" s="77"/>
      <c r="KKM582" s="77"/>
      <c r="KKN582" s="77"/>
      <c r="KKO582" s="77"/>
      <c r="KKP582" s="77"/>
      <c r="KKQ582" s="77"/>
      <c r="KKR582" s="77"/>
      <c r="KKS582" s="77"/>
      <c r="KKT582" s="77"/>
      <c r="KKU582" s="77"/>
      <c r="KKV582" s="77"/>
      <c r="KKW582" s="77"/>
      <c r="KKX582" s="77"/>
      <c r="KKY582" s="77"/>
      <c r="KKZ582" s="77"/>
      <c r="KLA582" s="77"/>
      <c r="KLB582" s="77"/>
      <c r="KLC582" s="77"/>
      <c r="KLD582" s="77"/>
      <c r="KLE582" s="77"/>
      <c r="KLF582" s="77"/>
      <c r="KLG582" s="77"/>
      <c r="KLH582" s="77"/>
      <c r="KLI582" s="77"/>
      <c r="KLJ582" s="77"/>
      <c r="KLK582" s="77"/>
      <c r="KLL582" s="77"/>
      <c r="KLM582" s="77"/>
      <c r="KLN582" s="77"/>
      <c r="KLO582" s="77"/>
      <c r="KLP582" s="77"/>
      <c r="KLQ582" s="77"/>
      <c r="KLR582" s="77"/>
      <c r="KLS582" s="77"/>
      <c r="KLT582" s="77"/>
      <c r="KLU582" s="77"/>
      <c r="KLV582" s="77"/>
      <c r="KLW582" s="77"/>
      <c r="KLX582" s="77"/>
      <c r="KLY582" s="77"/>
      <c r="KLZ582" s="77"/>
      <c r="KMA582" s="77"/>
      <c r="KMB582" s="77"/>
      <c r="KMC582" s="77"/>
      <c r="KMD582" s="77"/>
      <c r="KME582" s="77"/>
      <c r="KMF582" s="77"/>
      <c r="KMG582" s="77"/>
      <c r="KMH582" s="77"/>
      <c r="KMI582" s="77"/>
      <c r="KMJ582" s="77"/>
      <c r="KMK582" s="77"/>
      <c r="KML582" s="77"/>
      <c r="KMM582" s="77"/>
      <c r="KMN582" s="77"/>
      <c r="KMO582" s="77"/>
      <c r="KMP582" s="77"/>
      <c r="KMQ582" s="77"/>
      <c r="KMR582" s="77"/>
      <c r="KMS582" s="77"/>
      <c r="KMT582" s="77"/>
      <c r="KMU582" s="77"/>
      <c r="KMV582" s="77"/>
      <c r="KMW582" s="77"/>
      <c r="KMX582" s="77"/>
      <c r="KMY582" s="77"/>
      <c r="KMZ582" s="77"/>
      <c r="KNA582" s="77"/>
      <c r="KNB582" s="77"/>
      <c r="KNC582" s="77"/>
      <c r="KND582" s="77"/>
      <c r="KNE582" s="77"/>
      <c r="KNF582" s="77"/>
      <c r="KNG582" s="77"/>
      <c r="KNH582" s="77"/>
      <c r="KNI582" s="77"/>
      <c r="KNJ582" s="77"/>
      <c r="KNK582" s="77"/>
      <c r="KNL582" s="77"/>
      <c r="KNM582" s="77"/>
      <c r="KNN582" s="77"/>
      <c r="KNO582" s="77"/>
      <c r="KNP582" s="77"/>
      <c r="KNQ582" s="77"/>
      <c r="KNR582" s="77"/>
      <c r="KNS582" s="77"/>
      <c r="KNT582" s="77"/>
      <c r="KNU582" s="77"/>
      <c r="KNV582" s="77"/>
      <c r="KNW582" s="77"/>
      <c r="KNX582" s="77"/>
      <c r="KNY582" s="77"/>
      <c r="KNZ582" s="77"/>
      <c r="KOA582" s="77"/>
      <c r="KOB582" s="77"/>
      <c r="KOC582" s="77"/>
      <c r="KOD582" s="77"/>
      <c r="KOE582" s="77"/>
      <c r="KOF582" s="77"/>
      <c r="KOG582" s="77"/>
      <c r="KOH582" s="77"/>
      <c r="KOI582" s="77"/>
      <c r="KOJ582" s="77"/>
      <c r="KOK582" s="77"/>
      <c r="KOL582" s="77"/>
      <c r="KOM582" s="77"/>
      <c r="KON582" s="77"/>
      <c r="KOO582" s="77"/>
      <c r="KOP582" s="77"/>
      <c r="KOQ582" s="77"/>
      <c r="KOR582" s="77"/>
      <c r="KOS582" s="77"/>
      <c r="KOT582" s="77"/>
      <c r="KOU582" s="77"/>
      <c r="KOV582" s="77"/>
      <c r="KOW582" s="77"/>
      <c r="KOX582" s="77"/>
      <c r="KOY582" s="77"/>
      <c r="KOZ582" s="77"/>
      <c r="KPA582" s="77"/>
      <c r="KPB582" s="77"/>
      <c r="KPC582" s="77"/>
      <c r="KPD582" s="77"/>
      <c r="KPE582" s="77"/>
      <c r="KPF582" s="77"/>
      <c r="KPG582" s="77"/>
      <c r="KPH582" s="77"/>
      <c r="KPI582" s="77"/>
      <c r="KPJ582" s="77"/>
      <c r="KPK582" s="77"/>
      <c r="KPL582" s="77"/>
      <c r="KPM582" s="77"/>
      <c r="KPN582" s="77"/>
      <c r="KPO582" s="77"/>
      <c r="KPP582" s="77"/>
      <c r="KPQ582" s="77"/>
      <c r="KPR582" s="77"/>
      <c r="KPS582" s="77"/>
      <c r="KPT582" s="77"/>
      <c r="KPU582" s="77"/>
      <c r="KPV582" s="77"/>
      <c r="KPW582" s="77"/>
      <c r="KPX582" s="77"/>
      <c r="KPY582" s="77"/>
      <c r="KPZ582" s="77"/>
      <c r="KQA582" s="77"/>
      <c r="KQB582" s="77"/>
      <c r="KQC582" s="77"/>
      <c r="KQD582" s="77"/>
      <c r="KQE582" s="77"/>
      <c r="KQF582" s="77"/>
      <c r="KQG582" s="77"/>
      <c r="KQH582" s="77"/>
      <c r="KQI582" s="77"/>
      <c r="KQJ582" s="77"/>
      <c r="KQK582" s="77"/>
      <c r="KQL582" s="77"/>
      <c r="KQM582" s="77"/>
      <c r="KQN582" s="77"/>
      <c r="KQO582" s="77"/>
      <c r="KQP582" s="77"/>
      <c r="KQQ582" s="77"/>
      <c r="KQR582" s="77"/>
      <c r="KQS582" s="77"/>
      <c r="KQT582" s="77"/>
      <c r="KQU582" s="77"/>
      <c r="KQV582" s="77"/>
      <c r="KQW582" s="77"/>
      <c r="KQX582" s="77"/>
      <c r="KQY582" s="77"/>
      <c r="KQZ582" s="77"/>
      <c r="KRA582" s="77"/>
      <c r="KRB582" s="77"/>
      <c r="KRC582" s="77"/>
      <c r="KRD582" s="77"/>
      <c r="KRE582" s="77"/>
      <c r="KRF582" s="77"/>
      <c r="KRG582" s="77"/>
      <c r="KRH582" s="77"/>
      <c r="KRI582" s="77"/>
      <c r="KRJ582" s="77"/>
      <c r="KRK582" s="77"/>
      <c r="KRL582" s="77"/>
      <c r="KRM582" s="77"/>
      <c r="KRN582" s="77"/>
      <c r="KRO582" s="77"/>
      <c r="KRP582" s="77"/>
      <c r="KRQ582" s="77"/>
      <c r="KRR582" s="77"/>
      <c r="KRS582" s="77"/>
      <c r="KRT582" s="77"/>
      <c r="KRU582" s="77"/>
      <c r="KRV582" s="77"/>
      <c r="KRW582" s="77"/>
      <c r="KRX582" s="77"/>
      <c r="KRY582" s="77"/>
      <c r="KRZ582" s="77"/>
      <c r="KSA582" s="77"/>
      <c r="KSB582" s="77"/>
      <c r="KSC582" s="77"/>
      <c r="KSD582" s="77"/>
      <c r="KSE582" s="77"/>
      <c r="KSF582" s="77"/>
      <c r="KSG582" s="77"/>
      <c r="KSH582" s="77"/>
      <c r="KSI582" s="77"/>
      <c r="KSJ582" s="77"/>
      <c r="KSK582" s="77"/>
      <c r="KSL582" s="77"/>
      <c r="KSM582" s="77"/>
      <c r="KSN582" s="77"/>
      <c r="KSO582" s="77"/>
      <c r="KSP582" s="77"/>
      <c r="KSQ582" s="77"/>
      <c r="KSR582" s="77"/>
      <c r="KSS582" s="77"/>
      <c r="KST582" s="77"/>
      <c r="KSU582" s="77"/>
      <c r="KSV582" s="77"/>
      <c r="KSW582" s="77"/>
      <c r="KSX582" s="77"/>
      <c r="KSY582" s="77"/>
      <c r="KSZ582" s="77"/>
      <c r="KTA582" s="77"/>
      <c r="KTB582" s="77"/>
      <c r="KTC582" s="77"/>
      <c r="KTD582" s="77"/>
      <c r="KTE582" s="77"/>
      <c r="KTF582" s="77"/>
      <c r="KTG582" s="77"/>
      <c r="KTH582" s="77"/>
      <c r="KTI582" s="77"/>
      <c r="KTJ582" s="77"/>
      <c r="KTK582" s="77"/>
      <c r="KTL582" s="77"/>
      <c r="KTM582" s="77"/>
      <c r="KTN582" s="77"/>
      <c r="KTO582" s="77"/>
      <c r="KTP582" s="77"/>
      <c r="KTQ582" s="77"/>
      <c r="KTR582" s="77"/>
      <c r="KTS582" s="77"/>
      <c r="KTT582" s="77"/>
      <c r="KTU582" s="77"/>
      <c r="KTV582" s="77"/>
      <c r="KTW582" s="77"/>
      <c r="KTX582" s="77"/>
      <c r="KTY582" s="77"/>
      <c r="KTZ582" s="77"/>
      <c r="KUA582" s="77"/>
      <c r="KUB582" s="77"/>
      <c r="KUC582" s="77"/>
      <c r="KUD582" s="77"/>
      <c r="KUE582" s="77"/>
      <c r="KUF582" s="77"/>
      <c r="KUG582" s="77"/>
      <c r="KUH582" s="77"/>
      <c r="KUI582" s="77"/>
      <c r="KUJ582" s="77"/>
      <c r="KUK582" s="77"/>
      <c r="KUL582" s="77"/>
      <c r="KUM582" s="77"/>
      <c r="KUN582" s="77"/>
      <c r="KUO582" s="77"/>
      <c r="KUP582" s="77"/>
      <c r="KUQ582" s="77"/>
      <c r="KUR582" s="77"/>
      <c r="KUS582" s="77"/>
      <c r="KUT582" s="77"/>
      <c r="KUU582" s="77"/>
      <c r="KUV582" s="77"/>
      <c r="KUW582" s="77"/>
      <c r="KUX582" s="77"/>
      <c r="KUY582" s="77"/>
      <c r="KUZ582" s="77"/>
      <c r="KVA582" s="77"/>
      <c r="KVB582" s="77"/>
      <c r="KVC582" s="77"/>
      <c r="KVD582" s="77"/>
      <c r="KVE582" s="77"/>
      <c r="KVF582" s="77"/>
      <c r="KVG582" s="77"/>
      <c r="KVH582" s="77"/>
      <c r="KVI582" s="77"/>
      <c r="KVJ582" s="77"/>
      <c r="KVK582" s="77"/>
      <c r="KVL582" s="77"/>
      <c r="KVM582" s="77"/>
      <c r="KVN582" s="77"/>
      <c r="KVO582" s="77"/>
      <c r="KVP582" s="77"/>
      <c r="KVQ582" s="77"/>
      <c r="KVR582" s="77"/>
      <c r="KVS582" s="77"/>
      <c r="KVT582" s="77"/>
      <c r="KVU582" s="77"/>
      <c r="KVV582" s="77"/>
      <c r="KVW582" s="77"/>
      <c r="KVX582" s="77"/>
      <c r="KVY582" s="77"/>
      <c r="KVZ582" s="77"/>
      <c r="KWA582" s="77"/>
      <c r="KWB582" s="77"/>
      <c r="KWC582" s="77"/>
      <c r="KWD582" s="77"/>
      <c r="KWE582" s="77"/>
      <c r="KWF582" s="77"/>
      <c r="KWG582" s="77"/>
      <c r="KWH582" s="77"/>
      <c r="KWI582" s="77"/>
      <c r="KWJ582" s="77"/>
      <c r="KWK582" s="77"/>
      <c r="KWL582" s="77"/>
      <c r="KWM582" s="77"/>
      <c r="KWN582" s="77"/>
      <c r="KWO582" s="77"/>
      <c r="KWP582" s="77"/>
      <c r="KWQ582" s="77"/>
      <c r="KWR582" s="77"/>
      <c r="KWS582" s="77"/>
      <c r="KWT582" s="77"/>
      <c r="KWU582" s="77"/>
      <c r="KWV582" s="77"/>
      <c r="KWW582" s="77"/>
      <c r="KWX582" s="77"/>
      <c r="KWY582" s="77"/>
      <c r="KWZ582" s="77"/>
      <c r="KXA582" s="77"/>
      <c r="KXB582" s="77"/>
      <c r="KXC582" s="77"/>
      <c r="KXD582" s="77"/>
      <c r="KXE582" s="77"/>
      <c r="KXF582" s="77"/>
      <c r="KXG582" s="77"/>
      <c r="KXH582" s="77"/>
      <c r="KXI582" s="77"/>
      <c r="KXJ582" s="77"/>
      <c r="KXK582" s="77"/>
      <c r="KXL582" s="77"/>
      <c r="KXM582" s="77"/>
      <c r="KXN582" s="77"/>
      <c r="KXO582" s="77"/>
      <c r="KXP582" s="77"/>
      <c r="KXQ582" s="77"/>
      <c r="KXR582" s="77"/>
      <c r="KXS582" s="77"/>
      <c r="KXT582" s="77"/>
      <c r="KXU582" s="77"/>
      <c r="KXV582" s="77"/>
      <c r="KXW582" s="77"/>
      <c r="KXX582" s="77"/>
      <c r="KXY582" s="77"/>
      <c r="KXZ582" s="77"/>
      <c r="KYA582" s="77"/>
      <c r="KYB582" s="77"/>
      <c r="KYC582" s="77"/>
      <c r="KYD582" s="77"/>
      <c r="KYE582" s="77"/>
      <c r="KYF582" s="77"/>
      <c r="KYG582" s="77"/>
      <c r="KYH582" s="77"/>
      <c r="KYI582" s="77"/>
      <c r="KYJ582" s="77"/>
      <c r="KYK582" s="77"/>
      <c r="KYL582" s="77"/>
      <c r="KYM582" s="77"/>
      <c r="KYN582" s="77"/>
      <c r="KYO582" s="77"/>
      <c r="KYP582" s="77"/>
      <c r="KYQ582" s="77"/>
      <c r="KYR582" s="77"/>
      <c r="KYS582" s="77"/>
      <c r="KYT582" s="77"/>
      <c r="KYU582" s="77"/>
      <c r="KYV582" s="77"/>
      <c r="KYW582" s="77"/>
      <c r="KYX582" s="77"/>
      <c r="KYY582" s="77"/>
      <c r="KYZ582" s="77"/>
      <c r="KZA582" s="77"/>
      <c r="KZB582" s="77"/>
      <c r="KZC582" s="77"/>
      <c r="KZD582" s="77"/>
      <c r="KZE582" s="77"/>
      <c r="KZF582" s="77"/>
      <c r="KZG582" s="77"/>
      <c r="KZH582" s="77"/>
      <c r="KZI582" s="77"/>
      <c r="KZJ582" s="77"/>
      <c r="KZK582" s="77"/>
      <c r="KZL582" s="77"/>
      <c r="KZM582" s="77"/>
      <c r="KZN582" s="77"/>
      <c r="KZO582" s="77"/>
      <c r="KZP582" s="77"/>
      <c r="KZQ582" s="77"/>
      <c r="KZR582" s="77"/>
      <c r="KZS582" s="77"/>
      <c r="KZT582" s="77"/>
      <c r="KZU582" s="77"/>
      <c r="KZV582" s="77"/>
      <c r="KZW582" s="77"/>
      <c r="KZX582" s="77"/>
      <c r="KZY582" s="77"/>
      <c r="KZZ582" s="77"/>
      <c r="LAA582" s="77"/>
      <c r="LAB582" s="77"/>
      <c r="LAC582" s="77"/>
      <c r="LAD582" s="77"/>
      <c r="LAE582" s="77"/>
      <c r="LAF582" s="77"/>
      <c r="LAG582" s="77"/>
      <c r="LAH582" s="77"/>
      <c r="LAI582" s="77"/>
      <c r="LAJ582" s="77"/>
      <c r="LAK582" s="77"/>
      <c r="LAL582" s="77"/>
      <c r="LAM582" s="77"/>
      <c r="LAN582" s="77"/>
      <c r="LAO582" s="77"/>
      <c r="LAP582" s="77"/>
      <c r="LAQ582" s="77"/>
      <c r="LAR582" s="77"/>
      <c r="LAS582" s="77"/>
      <c r="LAT582" s="77"/>
      <c r="LAU582" s="77"/>
      <c r="LAV582" s="77"/>
      <c r="LAW582" s="77"/>
      <c r="LAX582" s="77"/>
      <c r="LAY582" s="77"/>
      <c r="LAZ582" s="77"/>
      <c r="LBA582" s="77"/>
      <c r="LBB582" s="77"/>
      <c r="LBC582" s="77"/>
      <c r="LBD582" s="77"/>
      <c r="LBE582" s="77"/>
      <c r="LBF582" s="77"/>
      <c r="LBG582" s="77"/>
      <c r="LBH582" s="77"/>
      <c r="LBI582" s="77"/>
      <c r="LBJ582" s="77"/>
      <c r="LBK582" s="77"/>
      <c r="LBL582" s="77"/>
      <c r="LBM582" s="77"/>
      <c r="LBN582" s="77"/>
      <c r="LBO582" s="77"/>
      <c r="LBP582" s="77"/>
      <c r="LBQ582" s="77"/>
      <c r="LBR582" s="77"/>
      <c r="LBS582" s="77"/>
      <c r="LBT582" s="77"/>
      <c r="LBU582" s="77"/>
      <c r="LBV582" s="77"/>
      <c r="LBW582" s="77"/>
      <c r="LBX582" s="77"/>
      <c r="LBY582" s="77"/>
      <c r="LBZ582" s="77"/>
      <c r="LCA582" s="77"/>
      <c r="LCB582" s="77"/>
      <c r="LCC582" s="77"/>
      <c r="LCD582" s="77"/>
      <c r="LCE582" s="77"/>
      <c r="LCF582" s="77"/>
      <c r="LCG582" s="77"/>
      <c r="LCH582" s="77"/>
      <c r="LCI582" s="77"/>
      <c r="LCJ582" s="77"/>
      <c r="LCK582" s="77"/>
      <c r="LCL582" s="77"/>
      <c r="LCM582" s="77"/>
      <c r="LCN582" s="77"/>
      <c r="LCO582" s="77"/>
      <c r="LCP582" s="77"/>
      <c r="LCQ582" s="77"/>
      <c r="LCR582" s="77"/>
      <c r="LCS582" s="77"/>
      <c r="LCT582" s="77"/>
      <c r="LCU582" s="77"/>
      <c r="LCV582" s="77"/>
      <c r="LCW582" s="77"/>
      <c r="LCX582" s="77"/>
      <c r="LCY582" s="77"/>
      <c r="LCZ582" s="77"/>
      <c r="LDA582" s="77"/>
      <c r="LDB582" s="77"/>
      <c r="LDC582" s="77"/>
      <c r="LDD582" s="77"/>
      <c r="LDE582" s="77"/>
      <c r="LDF582" s="77"/>
      <c r="LDG582" s="77"/>
      <c r="LDH582" s="77"/>
      <c r="LDI582" s="77"/>
      <c r="LDJ582" s="77"/>
      <c r="LDK582" s="77"/>
      <c r="LDL582" s="77"/>
      <c r="LDM582" s="77"/>
      <c r="LDN582" s="77"/>
      <c r="LDO582" s="77"/>
      <c r="LDP582" s="77"/>
      <c r="LDQ582" s="77"/>
      <c r="LDR582" s="77"/>
      <c r="LDS582" s="77"/>
      <c r="LDT582" s="77"/>
      <c r="LDU582" s="77"/>
      <c r="LDV582" s="77"/>
      <c r="LDW582" s="77"/>
      <c r="LDX582" s="77"/>
      <c r="LDY582" s="77"/>
      <c r="LDZ582" s="77"/>
      <c r="LEA582" s="77"/>
      <c r="LEB582" s="77"/>
      <c r="LEC582" s="77"/>
      <c r="LED582" s="77"/>
      <c r="LEE582" s="77"/>
      <c r="LEF582" s="77"/>
      <c r="LEG582" s="77"/>
      <c r="LEH582" s="77"/>
      <c r="LEI582" s="77"/>
      <c r="LEJ582" s="77"/>
      <c r="LEK582" s="77"/>
      <c r="LEL582" s="77"/>
      <c r="LEM582" s="77"/>
      <c r="LEN582" s="77"/>
      <c r="LEO582" s="77"/>
      <c r="LEP582" s="77"/>
      <c r="LEQ582" s="77"/>
      <c r="LER582" s="77"/>
      <c r="LES582" s="77"/>
      <c r="LET582" s="77"/>
      <c r="LEU582" s="77"/>
      <c r="LEV582" s="77"/>
      <c r="LEW582" s="77"/>
      <c r="LEX582" s="77"/>
      <c r="LEY582" s="77"/>
      <c r="LEZ582" s="77"/>
      <c r="LFA582" s="77"/>
      <c r="LFB582" s="77"/>
      <c r="LFC582" s="77"/>
      <c r="LFD582" s="77"/>
      <c r="LFE582" s="77"/>
      <c r="LFF582" s="77"/>
      <c r="LFG582" s="77"/>
      <c r="LFH582" s="77"/>
      <c r="LFI582" s="77"/>
      <c r="LFJ582" s="77"/>
      <c r="LFK582" s="77"/>
      <c r="LFL582" s="77"/>
      <c r="LFM582" s="77"/>
      <c r="LFN582" s="77"/>
      <c r="LFO582" s="77"/>
      <c r="LFP582" s="77"/>
      <c r="LFQ582" s="77"/>
      <c r="LFR582" s="77"/>
      <c r="LFS582" s="77"/>
      <c r="LFT582" s="77"/>
      <c r="LFU582" s="77"/>
      <c r="LFV582" s="77"/>
      <c r="LFW582" s="77"/>
      <c r="LFX582" s="77"/>
      <c r="LFY582" s="77"/>
      <c r="LFZ582" s="77"/>
      <c r="LGA582" s="77"/>
      <c r="LGB582" s="77"/>
      <c r="LGC582" s="77"/>
      <c r="LGD582" s="77"/>
      <c r="LGE582" s="77"/>
      <c r="LGF582" s="77"/>
      <c r="LGG582" s="77"/>
      <c r="LGH582" s="77"/>
      <c r="LGI582" s="77"/>
      <c r="LGJ582" s="77"/>
      <c r="LGK582" s="77"/>
      <c r="LGL582" s="77"/>
      <c r="LGM582" s="77"/>
      <c r="LGN582" s="77"/>
      <c r="LGO582" s="77"/>
      <c r="LGP582" s="77"/>
      <c r="LGQ582" s="77"/>
      <c r="LGR582" s="77"/>
      <c r="LGS582" s="77"/>
      <c r="LGT582" s="77"/>
      <c r="LGU582" s="77"/>
      <c r="LGV582" s="77"/>
      <c r="LGW582" s="77"/>
      <c r="LGX582" s="77"/>
      <c r="LGY582" s="77"/>
      <c r="LGZ582" s="77"/>
      <c r="LHA582" s="77"/>
      <c r="LHB582" s="77"/>
      <c r="LHC582" s="77"/>
      <c r="LHD582" s="77"/>
      <c r="LHE582" s="77"/>
      <c r="LHF582" s="77"/>
      <c r="LHG582" s="77"/>
      <c r="LHH582" s="77"/>
      <c r="LHI582" s="77"/>
      <c r="LHJ582" s="77"/>
      <c r="LHK582" s="77"/>
      <c r="LHL582" s="77"/>
      <c r="LHM582" s="77"/>
      <c r="LHN582" s="77"/>
      <c r="LHO582" s="77"/>
      <c r="LHP582" s="77"/>
      <c r="LHQ582" s="77"/>
      <c r="LHR582" s="77"/>
      <c r="LHS582" s="77"/>
      <c r="LHT582" s="77"/>
      <c r="LHU582" s="77"/>
      <c r="LHV582" s="77"/>
      <c r="LHW582" s="77"/>
      <c r="LHX582" s="77"/>
      <c r="LHY582" s="77"/>
      <c r="LHZ582" s="77"/>
      <c r="LIA582" s="77"/>
      <c r="LIB582" s="77"/>
      <c r="LIC582" s="77"/>
      <c r="LID582" s="77"/>
      <c r="LIE582" s="77"/>
      <c r="LIF582" s="77"/>
      <c r="LIG582" s="77"/>
      <c r="LIH582" s="77"/>
      <c r="LII582" s="77"/>
      <c r="LIJ582" s="77"/>
      <c r="LIK582" s="77"/>
      <c r="LIL582" s="77"/>
      <c r="LIM582" s="77"/>
      <c r="LIN582" s="77"/>
      <c r="LIO582" s="77"/>
      <c r="LIP582" s="77"/>
      <c r="LIQ582" s="77"/>
      <c r="LIR582" s="77"/>
      <c r="LIS582" s="77"/>
      <c r="LIT582" s="77"/>
      <c r="LIU582" s="77"/>
      <c r="LIV582" s="77"/>
      <c r="LIW582" s="77"/>
      <c r="LIX582" s="77"/>
      <c r="LIY582" s="77"/>
      <c r="LIZ582" s="77"/>
      <c r="LJA582" s="77"/>
      <c r="LJB582" s="77"/>
      <c r="LJC582" s="77"/>
      <c r="LJD582" s="77"/>
      <c r="LJE582" s="77"/>
      <c r="LJF582" s="77"/>
      <c r="LJG582" s="77"/>
      <c r="LJH582" s="77"/>
      <c r="LJI582" s="77"/>
      <c r="LJJ582" s="77"/>
      <c r="LJK582" s="77"/>
      <c r="LJL582" s="77"/>
      <c r="LJM582" s="77"/>
      <c r="LJN582" s="77"/>
      <c r="LJO582" s="77"/>
      <c r="LJP582" s="77"/>
      <c r="LJQ582" s="77"/>
      <c r="LJR582" s="77"/>
      <c r="LJS582" s="77"/>
      <c r="LJT582" s="77"/>
      <c r="LJU582" s="77"/>
      <c r="LJV582" s="77"/>
      <c r="LJW582" s="77"/>
      <c r="LJX582" s="77"/>
      <c r="LJY582" s="77"/>
      <c r="LJZ582" s="77"/>
      <c r="LKA582" s="77"/>
      <c r="LKB582" s="77"/>
      <c r="LKC582" s="77"/>
      <c r="LKD582" s="77"/>
      <c r="LKE582" s="77"/>
      <c r="LKF582" s="77"/>
      <c r="LKG582" s="77"/>
      <c r="LKH582" s="77"/>
      <c r="LKI582" s="77"/>
      <c r="LKJ582" s="77"/>
      <c r="LKK582" s="77"/>
      <c r="LKL582" s="77"/>
      <c r="LKM582" s="77"/>
      <c r="LKN582" s="77"/>
      <c r="LKO582" s="77"/>
      <c r="LKP582" s="77"/>
      <c r="LKQ582" s="77"/>
      <c r="LKR582" s="77"/>
      <c r="LKS582" s="77"/>
      <c r="LKT582" s="77"/>
      <c r="LKU582" s="77"/>
      <c r="LKV582" s="77"/>
      <c r="LKW582" s="77"/>
      <c r="LKX582" s="77"/>
      <c r="LKY582" s="77"/>
      <c r="LKZ582" s="77"/>
      <c r="LLA582" s="77"/>
      <c r="LLB582" s="77"/>
      <c r="LLC582" s="77"/>
      <c r="LLD582" s="77"/>
      <c r="LLE582" s="77"/>
      <c r="LLF582" s="77"/>
      <c r="LLG582" s="77"/>
      <c r="LLH582" s="77"/>
      <c r="LLI582" s="77"/>
      <c r="LLJ582" s="77"/>
      <c r="LLK582" s="77"/>
      <c r="LLL582" s="77"/>
      <c r="LLM582" s="77"/>
      <c r="LLN582" s="77"/>
      <c r="LLO582" s="77"/>
      <c r="LLP582" s="77"/>
      <c r="LLQ582" s="77"/>
      <c r="LLR582" s="77"/>
      <c r="LLS582" s="77"/>
      <c r="LLT582" s="77"/>
      <c r="LLU582" s="77"/>
      <c r="LLV582" s="77"/>
      <c r="LLW582" s="77"/>
      <c r="LLX582" s="77"/>
      <c r="LLY582" s="77"/>
      <c r="LLZ582" s="77"/>
      <c r="LMA582" s="77"/>
      <c r="LMB582" s="77"/>
      <c r="LMC582" s="77"/>
      <c r="LMD582" s="77"/>
      <c r="LME582" s="77"/>
      <c r="LMF582" s="77"/>
      <c r="LMG582" s="77"/>
      <c r="LMH582" s="77"/>
      <c r="LMI582" s="77"/>
      <c r="LMJ582" s="77"/>
      <c r="LMK582" s="77"/>
      <c r="LML582" s="77"/>
      <c r="LMM582" s="77"/>
      <c r="LMN582" s="77"/>
      <c r="LMO582" s="77"/>
      <c r="LMP582" s="77"/>
      <c r="LMQ582" s="77"/>
      <c r="LMR582" s="77"/>
      <c r="LMS582" s="77"/>
      <c r="LMT582" s="77"/>
      <c r="LMU582" s="77"/>
      <c r="LMV582" s="77"/>
      <c r="LMW582" s="77"/>
      <c r="LMX582" s="77"/>
      <c r="LMY582" s="77"/>
      <c r="LMZ582" s="77"/>
      <c r="LNA582" s="77"/>
      <c r="LNB582" s="77"/>
      <c r="LNC582" s="77"/>
      <c r="LND582" s="77"/>
      <c r="LNE582" s="77"/>
      <c r="LNF582" s="77"/>
      <c r="LNG582" s="77"/>
      <c r="LNH582" s="77"/>
      <c r="LNI582" s="77"/>
      <c r="LNJ582" s="77"/>
      <c r="LNK582" s="77"/>
      <c r="LNL582" s="77"/>
      <c r="LNM582" s="77"/>
      <c r="LNN582" s="77"/>
      <c r="LNO582" s="77"/>
      <c r="LNP582" s="77"/>
      <c r="LNQ582" s="77"/>
      <c r="LNR582" s="77"/>
      <c r="LNS582" s="77"/>
      <c r="LNT582" s="77"/>
      <c r="LNU582" s="77"/>
      <c r="LNV582" s="77"/>
      <c r="LNW582" s="77"/>
      <c r="LNX582" s="77"/>
      <c r="LNY582" s="77"/>
      <c r="LNZ582" s="77"/>
      <c r="LOA582" s="77"/>
      <c r="LOB582" s="77"/>
      <c r="LOC582" s="77"/>
      <c r="LOD582" s="77"/>
      <c r="LOE582" s="77"/>
      <c r="LOF582" s="77"/>
      <c r="LOG582" s="77"/>
      <c r="LOH582" s="77"/>
      <c r="LOI582" s="77"/>
      <c r="LOJ582" s="77"/>
      <c r="LOK582" s="77"/>
      <c r="LOL582" s="77"/>
      <c r="LOM582" s="77"/>
      <c r="LON582" s="77"/>
      <c r="LOO582" s="77"/>
      <c r="LOP582" s="77"/>
      <c r="LOQ582" s="77"/>
      <c r="LOR582" s="77"/>
      <c r="LOS582" s="77"/>
      <c r="LOT582" s="77"/>
      <c r="LOU582" s="77"/>
      <c r="LOV582" s="77"/>
      <c r="LOW582" s="77"/>
      <c r="LOX582" s="77"/>
      <c r="LOY582" s="77"/>
      <c r="LOZ582" s="77"/>
      <c r="LPA582" s="77"/>
      <c r="LPB582" s="77"/>
      <c r="LPC582" s="77"/>
      <c r="LPD582" s="77"/>
      <c r="LPE582" s="77"/>
      <c r="LPF582" s="77"/>
      <c r="LPG582" s="77"/>
      <c r="LPH582" s="77"/>
      <c r="LPI582" s="77"/>
      <c r="LPJ582" s="77"/>
      <c r="LPK582" s="77"/>
      <c r="LPL582" s="77"/>
      <c r="LPM582" s="77"/>
      <c r="LPN582" s="77"/>
      <c r="LPO582" s="77"/>
      <c r="LPP582" s="77"/>
      <c r="LPQ582" s="77"/>
      <c r="LPR582" s="77"/>
      <c r="LPS582" s="77"/>
      <c r="LPT582" s="77"/>
      <c r="LPU582" s="77"/>
      <c r="LPV582" s="77"/>
      <c r="LPW582" s="77"/>
      <c r="LPX582" s="77"/>
      <c r="LPY582" s="77"/>
      <c r="LPZ582" s="77"/>
      <c r="LQA582" s="77"/>
      <c r="LQB582" s="77"/>
      <c r="LQC582" s="77"/>
      <c r="LQD582" s="77"/>
      <c r="LQE582" s="77"/>
      <c r="LQF582" s="77"/>
      <c r="LQG582" s="77"/>
      <c r="LQH582" s="77"/>
      <c r="LQI582" s="77"/>
      <c r="LQJ582" s="77"/>
      <c r="LQK582" s="77"/>
      <c r="LQL582" s="77"/>
      <c r="LQM582" s="77"/>
      <c r="LQN582" s="77"/>
      <c r="LQO582" s="77"/>
      <c r="LQP582" s="77"/>
      <c r="LQQ582" s="77"/>
      <c r="LQR582" s="77"/>
      <c r="LQS582" s="77"/>
      <c r="LQT582" s="77"/>
      <c r="LQU582" s="77"/>
      <c r="LQV582" s="77"/>
      <c r="LQW582" s="77"/>
      <c r="LQX582" s="77"/>
      <c r="LQY582" s="77"/>
      <c r="LQZ582" s="77"/>
      <c r="LRA582" s="77"/>
      <c r="LRB582" s="77"/>
      <c r="LRC582" s="77"/>
      <c r="LRD582" s="77"/>
      <c r="LRE582" s="77"/>
      <c r="LRF582" s="77"/>
      <c r="LRG582" s="77"/>
      <c r="LRH582" s="77"/>
      <c r="LRI582" s="77"/>
      <c r="LRJ582" s="77"/>
      <c r="LRK582" s="77"/>
      <c r="LRL582" s="77"/>
      <c r="LRM582" s="77"/>
      <c r="LRN582" s="77"/>
      <c r="LRO582" s="77"/>
      <c r="LRP582" s="77"/>
      <c r="LRQ582" s="77"/>
      <c r="LRR582" s="77"/>
      <c r="LRS582" s="77"/>
      <c r="LRT582" s="77"/>
      <c r="LRU582" s="77"/>
      <c r="LRV582" s="77"/>
      <c r="LRW582" s="77"/>
      <c r="LRX582" s="77"/>
      <c r="LRY582" s="77"/>
      <c r="LRZ582" s="77"/>
      <c r="LSA582" s="77"/>
      <c r="LSB582" s="77"/>
      <c r="LSC582" s="77"/>
      <c r="LSD582" s="77"/>
      <c r="LSE582" s="77"/>
      <c r="LSF582" s="77"/>
      <c r="LSG582" s="77"/>
      <c r="LSH582" s="77"/>
      <c r="LSI582" s="77"/>
      <c r="LSJ582" s="77"/>
      <c r="LSK582" s="77"/>
      <c r="LSL582" s="77"/>
      <c r="LSM582" s="77"/>
      <c r="LSN582" s="77"/>
      <c r="LSO582" s="77"/>
      <c r="LSP582" s="77"/>
      <c r="LSQ582" s="77"/>
      <c r="LSR582" s="77"/>
      <c r="LSS582" s="77"/>
      <c r="LST582" s="77"/>
      <c r="LSU582" s="77"/>
      <c r="LSV582" s="77"/>
      <c r="LSW582" s="77"/>
      <c r="LSX582" s="77"/>
      <c r="LSY582" s="77"/>
      <c r="LSZ582" s="77"/>
      <c r="LTA582" s="77"/>
      <c r="LTB582" s="77"/>
      <c r="LTC582" s="77"/>
      <c r="LTD582" s="77"/>
      <c r="LTE582" s="77"/>
      <c r="LTF582" s="77"/>
      <c r="LTG582" s="77"/>
      <c r="LTH582" s="77"/>
      <c r="LTI582" s="77"/>
      <c r="LTJ582" s="77"/>
      <c r="LTK582" s="77"/>
      <c r="LTL582" s="77"/>
      <c r="LTM582" s="77"/>
      <c r="LTN582" s="77"/>
      <c r="LTO582" s="77"/>
      <c r="LTP582" s="77"/>
      <c r="LTQ582" s="77"/>
      <c r="LTR582" s="77"/>
      <c r="LTS582" s="77"/>
      <c r="LTT582" s="77"/>
      <c r="LTU582" s="77"/>
      <c r="LTV582" s="77"/>
      <c r="LTW582" s="77"/>
      <c r="LTX582" s="77"/>
      <c r="LTY582" s="77"/>
      <c r="LTZ582" s="77"/>
      <c r="LUA582" s="77"/>
      <c r="LUB582" s="77"/>
      <c r="LUC582" s="77"/>
      <c r="LUD582" s="77"/>
      <c r="LUE582" s="77"/>
      <c r="LUF582" s="77"/>
      <c r="LUG582" s="77"/>
      <c r="LUH582" s="77"/>
      <c r="LUI582" s="77"/>
      <c r="LUJ582" s="77"/>
      <c r="LUK582" s="77"/>
      <c r="LUL582" s="77"/>
      <c r="LUM582" s="77"/>
      <c r="LUN582" s="77"/>
      <c r="LUO582" s="77"/>
      <c r="LUP582" s="77"/>
      <c r="LUQ582" s="77"/>
      <c r="LUR582" s="77"/>
      <c r="LUS582" s="77"/>
      <c r="LUT582" s="77"/>
      <c r="LUU582" s="77"/>
      <c r="LUV582" s="77"/>
      <c r="LUW582" s="77"/>
      <c r="LUX582" s="77"/>
      <c r="LUY582" s="77"/>
      <c r="LUZ582" s="77"/>
      <c r="LVA582" s="77"/>
      <c r="LVB582" s="77"/>
      <c r="LVC582" s="77"/>
      <c r="LVD582" s="77"/>
      <c r="LVE582" s="77"/>
      <c r="LVF582" s="77"/>
      <c r="LVG582" s="77"/>
      <c r="LVH582" s="77"/>
      <c r="LVI582" s="77"/>
      <c r="LVJ582" s="77"/>
      <c r="LVK582" s="77"/>
      <c r="LVL582" s="77"/>
      <c r="LVM582" s="77"/>
      <c r="LVN582" s="77"/>
      <c r="LVO582" s="77"/>
      <c r="LVP582" s="77"/>
      <c r="LVQ582" s="77"/>
      <c r="LVR582" s="77"/>
      <c r="LVS582" s="77"/>
      <c r="LVT582" s="77"/>
      <c r="LVU582" s="77"/>
      <c r="LVV582" s="77"/>
      <c r="LVW582" s="77"/>
      <c r="LVX582" s="77"/>
      <c r="LVY582" s="77"/>
      <c r="LVZ582" s="77"/>
      <c r="LWA582" s="77"/>
      <c r="LWB582" s="77"/>
      <c r="LWC582" s="77"/>
      <c r="LWD582" s="77"/>
      <c r="LWE582" s="77"/>
      <c r="LWF582" s="77"/>
      <c r="LWG582" s="77"/>
      <c r="LWH582" s="77"/>
      <c r="LWI582" s="77"/>
      <c r="LWJ582" s="77"/>
      <c r="LWK582" s="77"/>
      <c r="LWL582" s="77"/>
      <c r="LWM582" s="77"/>
      <c r="LWN582" s="77"/>
      <c r="LWO582" s="77"/>
      <c r="LWP582" s="77"/>
      <c r="LWQ582" s="77"/>
      <c r="LWR582" s="77"/>
      <c r="LWS582" s="77"/>
      <c r="LWT582" s="77"/>
      <c r="LWU582" s="77"/>
      <c r="LWV582" s="77"/>
      <c r="LWW582" s="77"/>
      <c r="LWX582" s="77"/>
      <c r="LWY582" s="77"/>
      <c r="LWZ582" s="77"/>
      <c r="LXA582" s="77"/>
      <c r="LXB582" s="77"/>
      <c r="LXC582" s="77"/>
      <c r="LXD582" s="77"/>
      <c r="LXE582" s="77"/>
      <c r="LXF582" s="77"/>
      <c r="LXG582" s="77"/>
      <c r="LXH582" s="77"/>
      <c r="LXI582" s="77"/>
      <c r="LXJ582" s="77"/>
      <c r="LXK582" s="77"/>
      <c r="LXL582" s="77"/>
      <c r="LXM582" s="77"/>
      <c r="LXN582" s="77"/>
      <c r="LXO582" s="77"/>
      <c r="LXP582" s="77"/>
      <c r="LXQ582" s="77"/>
      <c r="LXR582" s="77"/>
      <c r="LXS582" s="77"/>
      <c r="LXT582" s="77"/>
      <c r="LXU582" s="77"/>
      <c r="LXV582" s="77"/>
      <c r="LXW582" s="77"/>
      <c r="LXX582" s="77"/>
      <c r="LXY582" s="77"/>
      <c r="LXZ582" s="77"/>
      <c r="LYA582" s="77"/>
      <c r="LYB582" s="77"/>
      <c r="LYC582" s="77"/>
      <c r="LYD582" s="77"/>
      <c r="LYE582" s="77"/>
      <c r="LYF582" s="77"/>
      <c r="LYG582" s="77"/>
      <c r="LYH582" s="77"/>
      <c r="LYI582" s="77"/>
      <c r="LYJ582" s="77"/>
      <c r="LYK582" s="77"/>
      <c r="LYL582" s="77"/>
      <c r="LYM582" s="77"/>
      <c r="LYN582" s="77"/>
      <c r="LYO582" s="77"/>
      <c r="LYP582" s="77"/>
      <c r="LYQ582" s="77"/>
      <c r="LYR582" s="77"/>
      <c r="LYS582" s="77"/>
      <c r="LYT582" s="77"/>
      <c r="LYU582" s="77"/>
      <c r="LYV582" s="77"/>
      <c r="LYW582" s="77"/>
      <c r="LYX582" s="77"/>
      <c r="LYY582" s="77"/>
      <c r="LYZ582" s="77"/>
      <c r="LZA582" s="77"/>
      <c r="LZB582" s="77"/>
      <c r="LZC582" s="77"/>
      <c r="LZD582" s="77"/>
      <c r="LZE582" s="77"/>
      <c r="LZF582" s="77"/>
      <c r="LZG582" s="77"/>
      <c r="LZH582" s="77"/>
      <c r="LZI582" s="77"/>
      <c r="LZJ582" s="77"/>
      <c r="LZK582" s="77"/>
      <c r="LZL582" s="77"/>
      <c r="LZM582" s="77"/>
      <c r="LZN582" s="77"/>
      <c r="LZO582" s="77"/>
      <c r="LZP582" s="77"/>
      <c r="LZQ582" s="77"/>
      <c r="LZR582" s="77"/>
      <c r="LZS582" s="77"/>
      <c r="LZT582" s="77"/>
      <c r="LZU582" s="77"/>
      <c r="LZV582" s="77"/>
      <c r="LZW582" s="77"/>
      <c r="LZX582" s="77"/>
      <c r="LZY582" s="77"/>
      <c r="LZZ582" s="77"/>
      <c r="MAA582" s="77"/>
      <c r="MAB582" s="77"/>
      <c r="MAC582" s="77"/>
      <c r="MAD582" s="77"/>
      <c r="MAE582" s="77"/>
      <c r="MAF582" s="77"/>
      <c r="MAG582" s="77"/>
      <c r="MAH582" s="77"/>
      <c r="MAI582" s="77"/>
      <c r="MAJ582" s="77"/>
      <c r="MAK582" s="77"/>
      <c r="MAL582" s="77"/>
      <c r="MAM582" s="77"/>
      <c r="MAN582" s="77"/>
      <c r="MAO582" s="77"/>
      <c r="MAP582" s="77"/>
      <c r="MAQ582" s="77"/>
      <c r="MAR582" s="77"/>
      <c r="MAS582" s="77"/>
      <c r="MAT582" s="77"/>
      <c r="MAU582" s="77"/>
      <c r="MAV582" s="77"/>
      <c r="MAW582" s="77"/>
      <c r="MAX582" s="77"/>
      <c r="MAY582" s="77"/>
      <c r="MAZ582" s="77"/>
      <c r="MBA582" s="77"/>
      <c r="MBB582" s="77"/>
      <c r="MBC582" s="77"/>
      <c r="MBD582" s="77"/>
      <c r="MBE582" s="77"/>
      <c r="MBF582" s="77"/>
      <c r="MBG582" s="77"/>
      <c r="MBH582" s="77"/>
      <c r="MBI582" s="77"/>
      <c r="MBJ582" s="77"/>
      <c r="MBK582" s="77"/>
      <c r="MBL582" s="77"/>
      <c r="MBM582" s="77"/>
      <c r="MBN582" s="77"/>
      <c r="MBO582" s="77"/>
      <c r="MBP582" s="77"/>
      <c r="MBQ582" s="77"/>
      <c r="MBR582" s="77"/>
      <c r="MBS582" s="77"/>
      <c r="MBT582" s="77"/>
      <c r="MBU582" s="77"/>
      <c r="MBV582" s="77"/>
      <c r="MBW582" s="77"/>
      <c r="MBX582" s="77"/>
      <c r="MBY582" s="77"/>
      <c r="MBZ582" s="77"/>
      <c r="MCA582" s="77"/>
      <c r="MCB582" s="77"/>
      <c r="MCC582" s="77"/>
      <c r="MCD582" s="77"/>
      <c r="MCE582" s="77"/>
      <c r="MCF582" s="77"/>
      <c r="MCG582" s="77"/>
      <c r="MCH582" s="77"/>
      <c r="MCI582" s="77"/>
      <c r="MCJ582" s="77"/>
      <c r="MCK582" s="77"/>
      <c r="MCL582" s="77"/>
      <c r="MCM582" s="77"/>
      <c r="MCN582" s="77"/>
      <c r="MCO582" s="77"/>
      <c r="MCP582" s="77"/>
      <c r="MCQ582" s="77"/>
      <c r="MCR582" s="77"/>
      <c r="MCS582" s="77"/>
      <c r="MCT582" s="77"/>
      <c r="MCU582" s="77"/>
      <c r="MCV582" s="77"/>
      <c r="MCW582" s="77"/>
      <c r="MCX582" s="77"/>
      <c r="MCY582" s="77"/>
      <c r="MCZ582" s="77"/>
      <c r="MDA582" s="77"/>
      <c r="MDB582" s="77"/>
      <c r="MDC582" s="77"/>
      <c r="MDD582" s="77"/>
      <c r="MDE582" s="77"/>
      <c r="MDF582" s="77"/>
      <c r="MDG582" s="77"/>
      <c r="MDH582" s="77"/>
      <c r="MDI582" s="77"/>
      <c r="MDJ582" s="77"/>
      <c r="MDK582" s="77"/>
      <c r="MDL582" s="77"/>
      <c r="MDM582" s="77"/>
      <c r="MDN582" s="77"/>
      <c r="MDO582" s="77"/>
      <c r="MDP582" s="77"/>
      <c r="MDQ582" s="77"/>
      <c r="MDR582" s="77"/>
      <c r="MDS582" s="77"/>
      <c r="MDT582" s="77"/>
      <c r="MDU582" s="77"/>
      <c r="MDV582" s="77"/>
      <c r="MDW582" s="77"/>
      <c r="MDX582" s="77"/>
      <c r="MDY582" s="77"/>
      <c r="MDZ582" s="77"/>
      <c r="MEA582" s="77"/>
      <c r="MEB582" s="77"/>
      <c r="MEC582" s="77"/>
      <c r="MED582" s="77"/>
      <c r="MEE582" s="77"/>
      <c r="MEF582" s="77"/>
      <c r="MEG582" s="77"/>
      <c r="MEH582" s="77"/>
      <c r="MEI582" s="77"/>
      <c r="MEJ582" s="77"/>
      <c r="MEK582" s="77"/>
      <c r="MEL582" s="77"/>
      <c r="MEM582" s="77"/>
      <c r="MEN582" s="77"/>
      <c r="MEO582" s="77"/>
      <c r="MEP582" s="77"/>
      <c r="MEQ582" s="77"/>
      <c r="MER582" s="77"/>
      <c r="MES582" s="77"/>
      <c r="MET582" s="77"/>
      <c r="MEU582" s="77"/>
      <c r="MEV582" s="77"/>
      <c r="MEW582" s="77"/>
      <c r="MEX582" s="77"/>
      <c r="MEY582" s="77"/>
      <c r="MEZ582" s="77"/>
      <c r="MFA582" s="77"/>
      <c r="MFB582" s="77"/>
      <c r="MFC582" s="77"/>
      <c r="MFD582" s="77"/>
      <c r="MFE582" s="77"/>
      <c r="MFF582" s="77"/>
      <c r="MFG582" s="77"/>
      <c r="MFH582" s="77"/>
      <c r="MFI582" s="77"/>
      <c r="MFJ582" s="77"/>
      <c r="MFK582" s="77"/>
      <c r="MFL582" s="77"/>
      <c r="MFM582" s="77"/>
      <c r="MFN582" s="77"/>
      <c r="MFO582" s="77"/>
      <c r="MFP582" s="77"/>
      <c r="MFQ582" s="77"/>
      <c r="MFR582" s="77"/>
      <c r="MFS582" s="77"/>
      <c r="MFT582" s="77"/>
      <c r="MFU582" s="77"/>
      <c r="MFV582" s="77"/>
      <c r="MFW582" s="77"/>
      <c r="MFX582" s="77"/>
      <c r="MFY582" s="77"/>
      <c r="MFZ582" s="77"/>
      <c r="MGA582" s="77"/>
      <c r="MGB582" s="77"/>
      <c r="MGC582" s="77"/>
      <c r="MGD582" s="77"/>
      <c r="MGE582" s="77"/>
      <c r="MGF582" s="77"/>
      <c r="MGG582" s="77"/>
      <c r="MGH582" s="77"/>
      <c r="MGI582" s="77"/>
      <c r="MGJ582" s="77"/>
      <c r="MGK582" s="77"/>
      <c r="MGL582" s="77"/>
      <c r="MGM582" s="77"/>
      <c r="MGN582" s="77"/>
      <c r="MGO582" s="77"/>
      <c r="MGP582" s="77"/>
      <c r="MGQ582" s="77"/>
      <c r="MGR582" s="77"/>
      <c r="MGS582" s="77"/>
      <c r="MGT582" s="77"/>
      <c r="MGU582" s="77"/>
      <c r="MGV582" s="77"/>
      <c r="MGW582" s="77"/>
      <c r="MGX582" s="77"/>
      <c r="MGY582" s="77"/>
      <c r="MGZ582" s="77"/>
      <c r="MHA582" s="77"/>
      <c r="MHB582" s="77"/>
      <c r="MHC582" s="77"/>
      <c r="MHD582" s="77"/>
      <c r="MHE582" s="77"/>
      <c r="MHF582" s="77"/>
      <c r="MHG582" s="77"/>
      <c r="MHH582" s="77"/>
      <c r="MHI582" s="77"/>
      <c r="MHJ582" s="77"/>
      <c r="MHK582" s="77"/>
      <c r="MHL582" s="77"/>
      <c r="MHM582" s="77"/>
      <c r="MHN582" s="77"/>
      <c r="MHO582" s="77"/>
      <c r="MHP582" s="77"/>
      <c r="MHQ582" s="77"/>
      <c r="MHR582" s="77"/>
      <c r="MHS582" s="77"/>
      <c r="MHT582" s="77"/>
      <c r="MHU582" s="77"/>
      <c r="MHV582" s="77"/>
      <c r="MHW582" s="77"/>
      <c r="MHX582" s="77"/>
      <c r="MHY582" s="77"/>
      <c r="MHZ582" s="77"/>
      <c r="MIA582" s="77"/>
      <c r="MIB582" s="77"/>
      <c r="MIC582" s="77"/>
      <c r="MID582" s="77"/>
      <c r="MIE582" s="77"/>
      <c r="MIF582" s="77"/>
      <c r="MIG582" s="77"/>
      <c r="MIH582" s="77"/>
      <c r="MII582" s="77"/>
      <c r="MIJ582" s="77"/>
      <c r="MIK582" s="77"/>
      <c r="MIL582" s="77"/>
      <c r="MIM582" s="77"/>
      <c r="MIN582" s="77"/>
      <c r="MIO582" s="77"/>
      <c r="MIP582" s="77"/>
      <c r="MIQ582" s="77"/>
      <c r="MIR582" s="77"/>
      <c r="MIS582" s="77"/>
      <c r="MIT582" s="77"/>
      <c r="MIU582" s="77"/>
      <c r="MIV582" s="77"/>
      <c r="MIW582" s="77"/>
      <c r="MIX582" s="77"/>
      <c r="MIY582" s="77"/>
      <c r="MIZ582" s="77"/>
      <c r="MJA582" s="77"/>
      <c r="MJB582" s="77"/>
      <c r="MJC582" s="77"/>
      <c r="MJD582" s="77"/>
      <c r="MJE582" s="77"/>
      <c r="MJF582" s="77"/>
      <c r="MJG582" s="77"/>
      <c r="MJH582" s="77"/>
      <c r="MJI582" s="77"/>
      <c r="MJJ582" s="77"/>
      <c r="MJK582" s="77"/>
      <c r="MJL582" s="77"/>
      <c r="MJM582" s="77"/>
      <c r="MJN582" s="77"/>
      <c r="MJO582" s="77"/>
      <c r="MJP582" s="77"/>
      <c r="MJQ582" s="77"/>
      <c r="MJR582" s="77"/>
      <c r="MJS582" s="77"/>
      <c r="MJT582" s="77"/>
      <c r="MJU582" s="77"/>
      <c r="MJV582" s="77"/>
      <c r="MJW582" s="77"/>
      <c r="MJX582" s="77"/>
      <c r="MJY582" s="77"/>
      <c r="MJZ582" s="77"/>
      <c r="MKA582" s="77"/>
      <c r="MKB582" s="77"/>
      <c r="MKC582" s="77"/>
      <c r="MKD582" s="77"/>
      <c r="MKE582" s="77"/>
      <c r="MKF582" s="77"/>
      <c r="MKG582" s="77"/>
      <c r="MKH582" s="77"/>
      <c r="MKI582" s="77"/>
      <c r="MKJ582" s="77"/>
      <c r="MKK582" s="77"/>
      <c r="MKL582" s="77"/>
      <c r="MKM582" s="77"/>
      <c r="MKN582" s="77"/>
      <c r="MKO582" s="77"/>
      <c r="MKP582" s="77"/>
      <c r="MKQ582" s="77"/>
      <c r="MKR582" s="77"/>
      <c r="MKS582" s="77"/>
      <c r="MKT582" s="77"/>
      <c r="MKU582" s="77"/>
      <c r="MKV582" s="77"/>
      <c r="MKW582" s="77"/>
      <c r="MKX582" s="77"/>
      <c r="MKY582" s="77"/>
      <c r="MKZ582" s="77"/>
      <c r="MLA582" s="77"/>
      <c r="MLB582" s="77"/>
      <c r="MLC582" s="77"/>
      <c r="MLD582" s="77"/>
      <c r="MLE582" s="77"/>
      <c r="MLF582" s="77"/>
      <c r="MLG582" s="77"/>
      <c r="MLH582" s="77"/>
      <c r="MLI582" s="77"/>
      <c r="MLJ582" s="77"/>
      <c r="MLK582" s="77"/>
      <c r="MLL582" s="77"/>
      <c r="MLM582" s="77"/>
      <c r="MLN582" s="77"/>
      <c r="MLO582" s="77"/>
      <c r="MLP582" s="77"/>
      <c r="MLQ582" s="77"/>
      <c r="MLR582" s="77"/>
      <c r="MLS582" s="77"/>
      <c r="MLT582" s="77"/>
      <c r="MLU582" s="77"/>
      <c r="MLV582" s="77"/>
      <c r="MLW582" s="77"/>
      <c r="MLX582" s="77"/>
      <c r="MLY582" s="77"/>
      <c r="MLZ582" s="77"/>
      <c r="MMA582" s="77"/>
      <c r="MMB582" s="77"/>
      <c r="MMC582" s="77"/>
      <c r="MMD582" s="77"/>
      <c r="MME582" s="77"/>
      <c r="MMF582" s="77"/>
      <c r="MMG582" s="77"/>
      <c r="MMH582" s="77"/>
      <c r="MMI582" s="77"/>
      <c r="MMJ582" s="77"/>
      <c r="MMK582" s="77"/>
      <c r="MML582" s="77"/>
      <c r="MMM582" s="77"/>
      <c r="MMN582" s="77"/>
      <c r="MMO582" s="77"/>
      <c r="MMP582" s="77"/>
      <c r="MMQ582" s="77"/>
      <c r="MMR582" s="77"/>
      <c r="MMS582" s="77"/>
      <c r="MMT582" s="77"/>
      <c r="MMU582" s="77"/>
      <c r="MMV582" s="77"/>
      <c r="MMW582" s="77"/>
      <c r="MMX582" s="77"/>
      <c r="MMY582" s="77"/>
      <c r="MMZ582" s="77"/>
      <c r="MNA582" s="77"/>
      <c r="MNB582" s="77"/>
      <c r="MNC582" s="77"/>
      <c r="MND582" s="77"/>
      <c r="MNE582" s="77"/>
      <c r="MNF582" s="77"/>
      <c r="MNG582" s="77"/>
      <c r="MNH582" s="77"/>
      <c r="MNI582" s="77"/>
      <c r="MNJ582" s="77"/>
      <c r="MNK582" s="77"/>
      <c r="MNL582" s="77"/>
      <c r="MNM582" s="77"/>
      <c r="MNN582" s="77"/>
      <c r="MNO582" s="77"/>
      <c r="MNP582" s="77"/>
      <c r="MNQ582" s="77"/>
      <c r="MNR582" s="77"/>
      <c r="MNS582" s="77"/>
      <c r="MNT582" s="77"/>
      <c r="MNU582" s="77"/>
      <c r="MNV582" s="77"/>
      <c r="MNW582" s="77"/>
      <c r="MNX582" s="77"/>
      <c r="MNY582" s="77"/>
      <c r="MNZ582" s="77"/>
      <c r="MOA582" s="77"/>
      <c r="MOB582" s="77"/>
      <c r="MOC582" s="77"/>
      <c r="MOD582" s="77"/>
      <c r="MOE582" s="77"/>
      <c r="MOF582" s="77"/>
      <c r="MOG582" s="77"/>
      <c r="MOH582" s="77"/>
      <c r="MOI582" s="77"/>
      <c r="MOJ582" s="77"/>
      <c r="MOK582" s="77"/>
      <c r="MOL582" s="77"/>
      <c r="MOM582" s="77"/>
      <c r="MON582" s="77"/>
      <c r="MOO582" s="77"/>
      <c r="MOP582" s="77"/>
      <c r="MOQ582" s="77"/>
      <c r="MOR582" s="77"/>
      <c r="MOS582" s="77"/>
      <c r="MOT582" s="77"/>
      <c r="MOU582" s="77"/>
      <c r="MOV582" s="77"/>
      <c r="MOW582" s="77"/>
      <c r="MOX582" s="77"/>
      <c r="MOY582" s="77"/>
      <c r="MOZ582" s="77"/>
      <c r="MPA582" s="77"/>
      <c r="MPB582" s="77"/>
      <c r="MPC582" s="77"/>
      <c r="MPD582" s="77"/>
      <c r="MPE582" s="77"/>
      <c r="MPF582" s="77"/>
      <c r="MPG582" s="77"/>
      <c r="MPH582" s="77"/>
      <c r="MPI582" s="77"/>
      <c r="MPJ582" s="77"/>
      <c r="MPK582" s="77"/>
      <c r="MPL582" s="77"/>
      <c r="MPM582" s="77"/>
      <c r="MPN582" s="77"/>
      <c r="MPO582" s="77"/>
      <c r="MPP582" s="77"/>
      <c r="MPQ582" s="77"/>
      <c r="MPR582" s="77"/>
      <c r="MPS582" s="77"/>
      <c r="MPT582" s="77"/>
      <c r="MPU582" s="77"/>
      <c r="MPV582" s="77"/>
      <c r="MPW582" s="77"/>
      <c r="MPX582" s="77"/>
      <c r="MPY582" s="77"/>
      <c r="MPZ582" s="77"/>
      <c r="MQA582" s="77"/>
      <c r="MQB582" s="77"/>
      <c r="MQC582" s="77"/>
      <c r="MQD582" s="77"/>
      <c r="MQE582" s="77"/>
      <c r="MQF582" s="77"/>
      <c r="MQG582" s="77"/>
      <c r="MQH582" s="77"/>
      <c r="MQI582" s="77"/>
      <c r="MQJ582" s="77"/>
      <c r="MQK582" s="77"/>
      <c r="MQL582" s="77"/>
      <c r="MQM582" s="77"/>
      <c r="MQN582" s="77"/>
      <c r="MQO582" s="77"/>
      <c r="MQP582" s="77"/>
      <c r="MQQ582" s="77"/>
      <c r="MQR582" s="77"/>
      <c r="MQS582" s="77"/>
      <c r="MQT582" s="77"/>
      <c r="MQU582" s="77"/>
      <c r="MQV582" s="77"/>
      <c r="MQW582" s="77"/>
      <c r="MQX582" s="77"/>
      <c r="MQY582" s="77"/>
      <c r="MQZ582" s="77"/>
      <c r="MRA582" s="77"/>
      <c r="MRB582" s="77"/>
      <c r="MRC582" s="77"/>
      <c r="MRD582" s="77"/>
      <c r="MRE582" s="77"/>
      <c r="MRF582" s="77"/>
      <c r="MRG582" s="77"/>
      <c r="MRH582" s="77"/>
      <c r="MRI582" s="77"/>
      <c r="MRJ582" s="77"/>
      <c r="MRK582" s="77"/>
      <c r="MRL582" s="77"/>
      <c r="MRM582" s="77"/>
      <c r="MRN582" s="77"/>
      <c r="MRO582" s="77"/>
      <c r="MRP582" s="77"/>
      <c r="MRQ582" s="77"/>
      <c r="MRR582" s="77"/>
      <c r="MRS582" s="77"/>
      <c r="MRT582" s="77"/>
      <c r="MRU582" s="77"/>
      <c r="MRV582" s="77"/>
      <c r="MRW582" s="77"/>
      <c r="MRX582" s="77"/>
      <c r="MRY582" s="77"/>
      <c r="MRZ582" s="77"/>
      <c r="MSA582" s="77"/>
      <c r="MSB582" s="77"/>
      <c r="MSC582" s="77"/>
      <c r="MSD582" s="77"/>
      <c r="MSE582" s="77"/>
      <c r="MSF582" s="77"/>
      <c r="MSG582" s="77"/>
      <c r="MSH582" s="77"/>
      <c r="MSI582" s="77"/>
      <c r="MSJ582" s="77"/>
      <c r="MSK582" s="77"/>
      <c r="MSL582" s="77"/>
      <c r="MSM582" s="77"/>
      <c r="MSN582" s="77"/>
      <c r="MSO582" s="77"/>
      <c r="MSP582" s="77"/>
      <c r="MSQ582" s="77"/>
      <c r="MSR582" s="77"/>
      <c r="MSS582" s="77"/>
      <c r="MST582" s="77"/>
      <c r="MSU582" s="77"/>
      <c r="MSV582" s="77"/>
      <c r="MSW582" s="77"/>
      <c r="MSX582" s="77"/>
      <c r="MSY582" s="77"/>
      <c r="MSZ582" s="77"/>
      <c r="MTA582" s="77"/>
      <c r="MTB582" s="77"/>
      <c r="MTC582" s="77"/>
      <c r="MTD582" s="77"/>
      <c r="MTE582" s="77"/>
      <c r="MTF582" s="77"/>
      <c r="MTG582" s="77"/>
      <c r="MTH582" s="77"/>
      <c r="MTI582" s="77"/>
      <c r="MTJ582" s="77"/>
      <c r="MTK582" s="77"/>
      <c r="MTL582" s="77"/>
      <c r="MTM582" s="77"/>
      <c r="MTN582" s="77"/>
      <c r="MTO582" s="77"/>
      <c r="MTP582" s="77"/>
      <c r="MTQ582" s="77"/>
      <c r="MTR582" s="77"/>
      <c r="MTS582" s="77"/>
      <c r="MTT582" s="77"/>
      <c r="MTU582" s="77"/>
      <c r="MTV582" s="77"/>
      <c r="MTW582" s="77"/>
      <c r="MTX582" s="77"/>
      <c r="MTY582" s="77"/>
      <c r="MTZ582" s="77"/>
      <c r="MUA582" s="77"/>
      <c r="MUB582" s="77"/>
      <c r="MUC582" s="77"/>
      <c r="MUD582" s="77"/>
      <c r="MUE582" s="77"/>
      <c r="MUF582" s="77"/>
      <c r="MUG582" s="77"/>
      <c r="MUH582" s="77"/>
      <c r="MUI582" s="77"/>
      <c r="MUJ582" s="77"/>
      <c r="MUK582" s="77"/>
      <c r="MUL582" s="77"/>
      <c r="MUM582" s="77"/>
      <c r="MUN582" s="77"/>
      <c r="MUO582" s="77"/>
      <c r="MUP582" s="77"/>
      <c r="MUQ582" s="77"/>
      <c r="MUR582" s="77"/>
      <c r="MUS582" s="77"/>
      <c r="MUT582" s="77"/>
      <c r="MUU582" s="77"/>
      <c r="MUV582" s="77"/>
      <c r="MUW582" s="77"/>
      <c r="MUX582" s="77"/>
      <c r="MUY582" s="77"/>
      <c r="MUZ582" s="77"/>
      <c r="MVA582" s="77"/>
      <c r="MVB582" s="77"/>
      <c r="MVC582" s="77"/>
      <c r="MVD582" s="77"/>
      <c r="MVE582" s="77"/>
      <c r="MVF582" s="77"/>
      <c r="MVG582" s="77"/>
      <c r="MVH582" s="77"/>
      <c r="MVI582" s="77"/>
      <c r="MVJ582" s="77"/>
      <c r="MVK582" s="77"/>
      <c r="MVL582" s="77"/>
      <c r="MVM582" s="77"/>
      <c r="MVN582" s="77"/>
      <c r="MVO582" s="77"/>
      <c r="MVP582" s="77"/>
      <c r="MVQ582" s="77"/>
      <c r="MVR582" s="77"/>
      <c r="MVS582" s="77"/>
      <c r="MVT582" s="77"/>
      <c r="MVU582" s="77"/>
      <c r="MVV582" s="77"/>
      <c r="MVW582" s="77"/>
      <c r="MVX582" s="77"/>
      <c r="MVY582" s="77"/>
      <c r="MVZ582" s="77"/>
      <c r="MWA582" s="77"/>
      <c r="MWB582" s="77"/>
      <c r="MWC582" s="77"/>
      <c r="MWD582" s="77"/>
      <c r="MWE582" s="77"/>
      <c r="MWF582" s="77"/>
      <c r="MWG582" s="77"/>
      <c r="MWH582" s="77"/>
      <c r="MWI582" s="77"/>
      <c r="MWJ582" s="77"/>
      <c r="MWK582" s="77"/>
      <c r="MWL582" s="77"/>
      <c r="MWM582" s="77"/>
      <c r="MWN582" s="77"/>
      <c r="MWO582" s="77"/>
      <c r="MWP582" s="77"/>
      <c r="MWQ582" s="77"/>
      <c r="MWR582" s="77"/>
      <c r="MWS582" s="77"/>
      <c r="MWT582" s="77"/>
      <c r="MWU582" s="77"/>
      <c r="MWV582" s="77"/>
      <c r="MWW582" s="77"/>
      <c r="MWX582" s="77"/>
      <c r="MWY582" s="77"/>
      <c r="MWZ582" s="77"/>
      <c r="MXA582" s="77"/>
      <c r="MXB582" s="77"/>
      <c r="MXC582" s="77"/>
      <c r="MXD582" s="77"/>
      <c r="MXE582" s="77"/>
      <c r="MXF582" s="77"/>
      <c r="MXG582" s="77"/>
      <c r="MXH582" s="77"/>
      <c r="MXI582" s="77"/>
      <c r="MXJ582" s="77"/>
      <c r="MXK582" s="77"/>
      <c r="MXL582" s="77"/>
      <c r="MXM582" s="77"/>
      <c r="MXN582" s="77"/>
      <c r="MXO582" s="77"/>
      <c r="MXP582" s="77"/>
      <c r="MXQ582" s="77"/>
      <c r="MXR582" s="77"/>
      <c r="MXS582" s="77"/>
      <c r="MXT582" s="77"/>
      <c r="MXU582" s="77"/>
      <c r="MXV582" s="77"/>
      <c r="MXW582" s="77"/>
      <c r="MXX582" s="77"/>
      <c r="MXY582" s="77"/>
      <c r="MXZ582" s="77"/>
      <c r="MYA582" s="77"/>
      <c r="MYB582" s="77"/>
      <c r="MYC582" s="77"/>
      <c r="MYD582" s="77"/>
      <c r="MYE582" s="77"/>
      <c r="MYF582" s="77"/>
      <c r="MYG582" s="77"/>
      <c r="MYH582" s="77"/>
      <c r="MYI582" s="77"/>
      <c r="MYJ582" s="77"/>
      <c r="MYK582" s="77"/>
      <c r="MYL582" s="77"/>
      <c r="MYM582" s="77"/>
      <c r="MYN582" s="77"/>
      <c r="MYO582" s="77"/>
      <c r="MYP582" s="77"/>
      <c r="MYQ582" s="77"/>
      <c r="MYR582" s="77"/>
      <c r="MYS582" s="77"/>
      <c r="MYT582" s="77"/>
      <c r="MYU582" s="77"/>
      <c r="MYV582" s="77"/>
      <c r="MYW582" s="77"/>
      <c r="MYX582" s="77"/>
      <c r="MYY582" s="77"/>
      <c r="MYZ582" s="77"/>
      <c r="MZA582" s="77"/>
      <c r="MZB582" s="77"/>
      <c r="MZC582" s="77"/>
      <c r="MZD582" s="77"/>
      <c r="MZE582" s="77"/>
      <c r="MZF582" s="77"/>
      <c r="MZG582" s="77"/>
      <c r="MZH582" s="77"/>
      <c r="MZI582" s="77"/>
      <c r="MZJ582" s="77"/>
      <c r="MZK582" s="77"/>
      <c r="MZL582" s="77"/>
      <c r="MZM582" s="77"/>
      <c r="MZN582" s="77"/>
      <c r="MZO582" s="77"/>
      <c r="MZP582" s="77"/>
      <c r="MZQ582" s="77"/>
      <c r="MZR582" s="77"/>
      <c r="MZS582" s="77"/>
      <c r="MZT582" s="77"/>
      <c r="MZU582" s="77"/>
      <c r="MZV582" s="77"/>
      <c r="MZW582" s="77"/>
      <c r="MZX582" s="77"/>
      <c r="MZY582" s="77"/>
      <c r="MZZ582" s="77"/>
      <c r="NAA582" s="77"/>
      <c r="NAB582" s="77"/>
      <c r="NAC582" s="77"/>
      <c r="NAD582" s="77"/>
      <c r="NAE582" s="77"/>
      <c r="NAF582" s="77"/>
      <c r="NAG582" s="77"/>
      <c r="NAH582" s="77"/>
      <c r="NAI582" s="77"/>
      <c r="NAJ582" s="77"/>
      <c r="NAK582" s="77"/>
      <c r="NAL582" s="77"/>
      <c r="NAM582" s="77"/>
      <c r="NAN582" s="77"/>
      <c r="NAO582" s="77"/>
      <c r="NAP582" s="77"/>
      <c r="NAQ582" s="77"/>
      <c r="NAR582" s="77"/>
      <c r="NAS582" s="77"/>
      <c r="NAT582" s="77"/>
      <c r="NAU582" s="77"/>
      <c r="NAV582" s="77"/>
      <c r="NAW582" s="77"/>
      <c r="NAX582" s="77"/>
      <c r="NAY582" s="77"/>
      <c r="NAZ582" s="77"/>
      <c r="NBA582" s="77"/>
      <c r="NBB582" s="77"/>
      <c r="NBC582" s="77"/>
      <c r="NBD582" s="77"/>
      <c r="NBE582" s="77"/>
      <c r="NBF582" s="77"/>
      <c r="NBG582" s="77"/>
      <c r="NBH582" s="77"/>
      <c r="NBI582" s="77"/>
      <c r="NBJ582" s="77"/>
      <c r="NBK582" s="77"/>
      <c r="NBL582" s="77"/>
      <c r="NBM582" s="77"/>
      <c r="NBN582" s="77"/>
      <c r="NBO582" s="77"/>
      <c r="NBP582" s="77"/>
      <c r="NBQ582" s="77"/>
      <c r="NBR582" s="77"/>
      <c r="NBS582" s="77"/>
      <c r="NBT582" s="77"/>
      <c r="NBU582" s="77"/>
      <c r="NBV582" s="77"/>
      <c r="NBW582" s="77"/>
      <c r="NBX582" s="77"/>
      <c r="NBY582" s="77"/>
      <c r="NBZ582" s="77"/>
      <c r="NCA582" s="77"/>
      <c r="NCB582" s="77"/>
      <c r="NCC582" s="77"/>
      <c r="NCD582" s="77"/>
      <c r="NCE582" s="77"/>
      <c r="NCF582" s="77"/>
      <c r="NCG582" s="77"/>
      <c r="NCH582" s="77"/>
      <c r="NCI582" s="77"/>
      <c r="NCJ582" s="77"/>
      <c r="NCK582" s="77"/>
      <c r="NCL582" s="77"/>
      <c r="NCM582" s="77"/>
      <c r="NCN582" s="77"/>
      <c r="NCO582" s="77"/>
      <c r="NCP582" s="77"/>
      <c r="NCQ582" s="77"/>
      <c r="NCR582" s="77"/>
      <c r="NCS582" s="77"/>
      <c r="NCT582" s="77"/>
      <c r="NCU582" s="77"/>
      <c r="NCV582" s="77"/>
      <c r="NCW582" s="77"/>
      <c r="NCX582" s="77"/>
      <c r="NCY582" s="77"/>
      <c r="NCZ582" s="77"/>
      <c r="NDA582" s="77"/>
      <c r="NDB582" s="77"/>
      <c r="NDC582" s="77"/>
      <c r="NDD582" s="77"/>
      <c r="NDE582" s="77"/>
      <c r="NDF582" s="77"/>
      <c r="NDG582" s="77"/>
      <c r="NDH582" s="77"/>
      <c r="NDI582" s="77"/>
      <c r="NDJ582" s="77"/>
      <c r="NDK582" s="77"/>
      <c r="NDL582" s="77"/>
      <c r="NDM582" s="77"/>
      <c r="NDN582" s="77"/>
      <c r="NDO582" s="77"/>
      <c r="NDP582" s="77"/>
      <c r="NDQ582" s="77"/>
      <c r="NDR582" s="77"/>
      <c r="NDS582" s="77"/>
      <c r="NDT582" s="77"/>
      <c r="NDU582" s="77"/>
      <c r="NDV582" s="77"/>
      <c r="NDW582" s="77"/>
      <c r="NDX582" s="77"/>
      <c r="NDY582" s="77"/>
      <c r="NDZ582" s="77"/>
      <c r="NEA582" s="77"/>
      <c r="NEB582" s="77"/>
      <c r="NEC582" s="77"/>
      <c r="NED582" s="77"/>
      <c r="NEE582" s="77"/>
      <c r="NEF582" s="77"/>
      <c r="NEG582" s="77"/>
      <c r="NEH582" s="77"/>
      <c r="NEI582" s="77"/>
      <c r="NEJ582" s="77"/>
      <c r="NEK582" s="77"/>
      <c r="NEL582" s="77"/>
      <c r="NEM582" s="77"/>
      <c r="NEN582" s="77"/>
      <c r="NEO582" s="77"/>
      <c r="NEP582" s="77"/>
      <c r="NEQ582" s="77"/>
      <c r="NER582" s="77"/>
      <c r="NES582" s="77"/>
      <c r="NET582" s="77"/>
      <c r="NEU582" s="77"/>
      <c r="NEV582" s="77"/>
      <c r="NEW582" s="77"/>
      <c r="NEX582" s="77"/>
      <c r="NEY582" s="77"/>
      <c r="NEZ582" s="77"/>
      <c r="NFA582" s="77"/>
      <c r="NFB582" s="77"/>
      <c r="NFC582" s="77"/>
      <c r="NFD582" s="77"/>
      <c r="NFE582" s="77"/>
      <c r="NFF582" s="77"/>
      <c r="NFG582" s="77"/>
      <c r="NFH582" s="77"/>
      <c r="NFI582" s="77"/>
      <c r="NFJ582" s="77"/>
      <c r="NFK582" s="77"/>
      <c r="NFL582" s="77"/>
      <c r="NFM582" s="77"/>
      <c r="NFN582" s="77"/>
      <c r="NFO582" s="77"/>
      <c r="NFP582" s="77"/>
      <c r="NFQ582" s="77"/>
      <c r="NFR582" s="77"/>
      <c r="NFS582" s="77"/>
      <c r="NFT582" s="77"/>
      <c r="NFU582" s="77"/>
      <c r="NFV582" s="77"/>
      <c r="NFW582" s="77"/>
      <c r="NFX582" s="77"/>
      <c r="NFY582" s="77"/>
      <c r="NFZ582" s="77"/>
      <c r="NGA582" s="77"/>
      <c r="NGB582" s="77"/>
      <c r="NGC582" s="77"/>
      <c r="NGD582" s="77"/>
      <c r="NGE582" s="77"/>
      <c r="NGF582" s="77"/>
      <c r="NGG582" s="77"/>
      <c r="NGH582" s="77"/>
      <c r="NGI582" s="77"/>
      <c r="NGJ582" s="77"/>
      <c r="NGK582" s="77"/>
      <c r="NGL582" s="77"/>
      <c r="NGM582" s="77"/>
      <c r="NGN582" s="77"/>
      <c r="NGO582" s="77"/>
      <c r="NGP582" s="77"/>
      <c r="NGQ582" s="77"/>
      <c r="NGR582" s="77"/>
      <c r="NGS582" s="77"/>
      <c r="NGT582" s="77"/>
      <c r="NGU582" s="77"/>
      <c r="NGV582" s="77"/>
      <c r="NGW582" s="77"/>
      <c r="NGX582" s="77"/>
      <c r="NGY582" s="77"/>
      <c r="NGZ582" s="77"/>
      <c r="NHA582" s="77"/>
      <c r="NHB582" s="77"/>
      <c r="NHC582" s="77"/>
      <c r="NHD582" s="77"/>
      <c r="NHE582" s="77"/>
      <c r="NHF582" s="77"/>
      <c r="NHG582" s="77"/>
      <c r="NHH582" s="77"/>
      <c r="NHI582" s="77"/>
      <c r="NHJ582" s="77"/>
      <c r="NHK582" s="77"/>
      <c r="NHL582" s="77"/>
      <c r="NHM582" s="77"/>
      <c r="NHN582" s="77"/>
      <c r="NHO582" s="77"/>
      <c r="NHP582" s="77"/>
      <c r="NHQ582" s="77"/>
      <c r="NHR582" s="77"/>
      <c r="NHS582" s="77"/>
      <c r="NHT582" s="77"/>
      <c r="NHU582" s="77"/>
      <c r="NHV582" s="77"/>
      <c r="NHW582" s="77"/>
      <c r="NHX582" s="77"/>
      <c r="NHY582" s="77"/>
      <c r="NHZ582" s="77"/>
      <c r="NIA582" s="77"/>
      <c r="NIB582" s="77"/>
      <c r="NIC582" s="77"/>
      <c r="NID582" s="77"/>
      <c r="NIE582" s="77"/>
      <c r="NIF582" s="77"/>
      <c r="NIG582" s="77"/>
      <c r="NIH582" s="77"/>
      <c r="NII582" s="77"/>
      <c r="NIJ582" s="77"/>
      <c r="NIK582" s="77"/>
      <c r="NIL582" s="77"/>
      <c r="NIM582" s="77"/>
      <c r="NIN582" s="77"/>
      <c r="NIO582" s="77"/>
      <c r="NIP582" s="77"/>
      <c r="NIQ582" s="77"/>
      <c r="NIR582" s="77"/>
      <c r="NIS582" s="77"/>
      <c r="NIT582" s="77"/>
      <c r="NIU582" s="77"/>
      <c r="NIV582" s="77"/>
      <c r="NIW582" s="77"/>
      <c r="NIX582" s="77"/>
      <c r="NIY582" s="77"/>
      <c r="NIZ582" s="77"/>
      <c r="NJA582" s="77"/>
      <c r="NJB582" s="77"/>
      <c r="NJC582" s="77"/>
      <c r="NJD582" s="77"/>
      <c r="NJE582" s="77"/>
      <c r="NJF582" s="77"/>
      <c r="NJG582" s="77"/>
      <c r="NJH582" s="77"/>
      <c r="NJI582" s="77"/>
      <c r="NJJ582" s="77"/>
      <c r="NJK582" s="77"/>
      <c r="NJL582" s="77"/>
      <c r="NJM582" s="77"/>
      <c r="NJN582" s="77"/>
      <c r="NJO582" s="77"/>
      <c r="NJP582" s="77"/>
      <c r="NJQ582" s="77"/>
      <c r="NJR582" s="77"/>
      <c r="NJS582" s="77"/>
      <c r="NJT582" s="77"/>
      <c r="NJU582" s="77"/>
      <c r="NJV582" s="77"/>
      <c r="NJW582" s="77"/>
      <c r="NJX582" s="77"/>
      <c r="NJY582" s="77"/>
      <c r="NJZ582" s="77"/>
      <c r="NKA582" s="77"/>
      <c r="NKB582" s="77"/>
      <c r="NKC582" s="77"/>
      <c r="NKD582" s="77"/>
      <c r="NKE582" s="77"/>
      <c r="NKF582" s="77"/>
      <c r="NKG582" s="77"/>
      <c r="NKH582" s="77"/>
      <c r="NKI582" s="77"/>
      <c r="NKJ582" s="77"/>
      <c r="NKK582" s="77"/>
      <c r="NKL582" s="77"/>
      <c r="NKM582" s="77"/>
      <c r="NKN582" s="77"/>
      <c r="NKO582" s="77"/>
      <c r="NKP582" s="77"/>
      <c r="NKQ582" s="77"/>
      <c r="NKR582" s="77"/>
      <c r="NKS582" s="77"/>
      <c r="NKT582" s="77"/>
      <c r="NKU582" s="77"/>
      <c r="NKV582" s="77"/>
      <c r="NKW582" s="77"/>
      <c r="NKX582" s="77"/>
      <c r="NKY582" s="77"/>
      <c r="NKZ582" s="77"/>
      <c r="NLA582" s="77"/>
      <c r="NLB582" s="77"/>
      <c r="NLC582" s="77"/>
      <c r="NLD582" s="77"/>
      <c r="NLE582" s="77"/>
      <c r="NLF582" s="77"/>
      <c r="NLG582" s="77"/>
      <c r="NLH582" s="77"/>
      <c r="NLI582" s="77"/>
      <c r="NLJ582" s="77"/>
      <c r="NLK582" s="77"/>
      <c r="NLL582" s="77"/>
      <c r="NLM582" s="77"/>
      <c r="NLN582" s="77"/>
      <c r="NLO582" s="77"/>
      <c r="NLP582" s="77"/>
      <c r="NLQ582" s="77"/>
      <c r="NLR582" s="77"/>
      <c r="NLS582" s="77"/>
      <c r="NLT582" s="77"/>
      <c r="NLU582" s="77"/>
      <c r="NLV582" s="77"/>
      <c r="NLW582" s="77"/>
      <c r="NLX582" s="77"/>
      <c r="NLY582" s="77"/>
      <c r="NLZ582" s="77"/>
      <c r="NMA582" s="77"/>
      <c r="NMB582" s="77"/>
      <c r="NMC582" s="77"/>
      <c r="NMD582" s="77"/>
      <c r="NME582" s="77"/>
      <c r="NMF582" s="77"/>
      <c r="NMG582" s="77"/>
      <c r="NMH582" s="77"/>
      <c r="NMI582" s="77"/>
      <c r="NMJ582" s="77"/>
      <c r="NMK582" s="77"/>
      <c r="NML582" s="77"/>
      <c r="NMM582" s="77"/>
      <c r="NMN582" s="77"/>
      <c r="NMO582" s="77"/>
      <c r="NMP582" s="77"/>
      <c r="NMQ582" s="77"/>
      <c r="NMR582" s="77"/>
      <c r="NMS582" s="77"/>
      <c r="NMT582" s="77"/>
      <c r="NMU582" s="77"/>
      <c r="NMV582" s="77"/>
      <c r="NMW582" s="77"/>
      <c r="NMX582" s="77"/>
      <c r="NMY582" s="77"/>
      <c r="NMZ582" s="77"/>
      <c r="NNA582" s="77"/>
      <c r="NNB582" s="77"/>
      <c r="NNC582" s="77"/>
      <c r="NND582" s="77"/>
      <c r="NNE582" s="77"/>
      <c r="NNF582" s="77"/>
      <c r="NNG582" s="77"/>
      <c r="NNH582" s="77"/>
      <c r="NNI582" s="77"/>
      <c r="NNJ582" s="77"/>
      <c r="NNK582" s="77"/>
      <c r="NNL582" s="77"/>
      <c r="NNM582" s="77"/>
      <c r="NNN582" s="77"/>
      <c r="NNO582" s="77"/>
      <c r="NNP582" s="77"/>
      <c r="NNQ582" s="77"/>
      <c r="NNR582" s="77"/>
      <c r="NNS582" s="77"/>
      <c r="NNT582" s="77"/>
      <c r="NNU582" s="77"/>
      <c r="NNV582" s="77"/>
      <c r="NNW582" s="77"/>
      <c r="NNX582" s="77"/>
      <c r="NNY582" s="77"/>
      <c r="NNZ582" s="77"/>
      <c r="NOA582" s="77"/>
      <c r="NOB582" s="77"/>
      <c r="NOC582" s="77"/>
      <c r="NOD582" s="77"/>
      <c r="NOE582" s="77"/>
      <c r="NOF582" s="77"/>
      <c r="NOG582" s="77"/>
      <c r="NOH582" s="77"/>
      <c r="NOI582" s="77"/>
      <c r="NOJ582" s="77"/>
      <c r="NOK582" s="77"/>
      <c r="NOL582" s="77"/>
      <c r="NOM582" s="77"/>
      <c r="NON582" s="77"/>
      <c r="NOO582" s="77"/>
      <c r="NOP582" s="77"/>
      <c r="NOQ582" s="77"/>
      <c r="NOR582" s="77"/>
      <c r="NOS582" s="77"/>
      <c r="NOT582" s="77"/>
      <c r="NOU582" s="77"/>
      <c r="NOV582" s="77"/>
      <c r="NOW582" s="77"/>
      <c r="NOX582" s="77"/>
      <c r="NOY582" s="77"/>
      <c r="NOZ582" s="77"/>
      <c r="NPA582" s="77"/>
      <c r="NPB582" s="77"/>
      <c r="NPC582" s="77"/>
      <c r="NPD582" s="77"/>
      <c r="NPE582" s="77"/>
      <c r="NPF582" s="77"/>
      <c r="NPG582" s="77"/>
      <c r="NPH582" s="77"/>
      <c r="NPI582" s="77"/>
      <c r="NPJ582" s="77"/>
      <c r="NPK582" s="77"/>
      <c r="NPL582" s="77"/>
      <c r="NPM582" s="77"/>
      <c r="NPN582" s="77"/>
      <c r="NPO582" s="77"/>
      <c r="NPP582" s="77"/>
      <c r="NPQ582" s="77"/>
      <c r="NPR582" s="77"/>
      <c r="NPS582" s="77"/>
      <c r="NPT582" s="77"/>
      <c r="NPU582" s="77"/>
      <c r="NPV582" s="77"/>
      <c r="NPW582" s="77"/>
      <c r="NPX582" s="77"/>
      <c r="NPY582" s="77"/>
      <c r="NPZ582" s="77"/>
      <c r="NQA582" s="77"/>
      <c r="NQB582" s="77"/>
      <c r="NQC582" s="77"/>
      <c r="NQD582" s="77"/>
      <c r="NQE582" s="77"/>
      <c r="NQF582" s="77"/>
      <c r="NQG582" s="77"/>
      <c r="NQH582" s="77"/>
      <c r="NQI582" s="77"/>
      <c r="NQJ582" s="77"/>
      <c r="NQK582" s="77"/>
      <c r="NQL582" s="77"/>
      <c r="NQM582" s="77"/>
      <c r="NQN582" s="77"/>
      <c r="NQO582" s="77"/>
      <c r="NQP582" s="77"/>
      <c r="NQQ582" s="77"/>
      <c r="NQR582" s="77"/>
      <c r="NQS582" s="77"/>
      <c r="NQT582" s="77"/>
      <c r="NQU582" s="77"/>
      <c r="NQV582" s="77"/>
      <c r="NQW582" s="77"/>
      <c r="NQX582" s="77"/>
      <c r="NQY582" s="77"/>
      <c r="NQZ582" s="77"/>
      <c r="NRA582" s="77"/>
      <c r="NRB582" s="77"/>
      <c r="NRC582" s="77"/>
      <c r="NRD582" s="77"/>
      <c r="NRE582" s="77"/>
      <c r="NRF582" s="77"/>
      <c r="NRG582" s="77"/>
      <c r="NRH582" s="77"/>
      <c r="NRI582" s="77"/>
      <c r="NRJ582" s="77"/>
      <c r="NRK582" s="77"/>
      <c r="NRL582" s="77"/>
      <c r="NRM582" s="77"/>
      <c r="NRN582" s="77"/>
      <c r="NRO582" s="77"/>
      <c r="NRP582" s="77"/>
      <c r="NRQ582" s="77"/>
      <c r="NRR582" s="77"/>
      <c r="NRS582" s="77"/>
      <c r="NRT582" s="77"/>
      <c r="NRU582" s="77"/>
      <c r="NRV582" s="77"/>
      <c r="NRW582" s="77"/>
      <c r="NRX582" s="77"/>
      <c r="NRY582" s="77"/>
      <c r="NRZ582" s="77"/>
      <c r="NSA582" s="77"/>
      <c r="NSB582" s="77"/>
      <c r="NSC582" s="77"/>
      <c r="NSD582" s="77"/>
      <c r="NSE582" s="77"/>
      <c r="NSF582" s="77"/>
      <c r="NSG582" s="77"/>
      <c r="NSH582" s="77"/>
      <c r="NSI582" s="77"/>
      <c r="NSJ582" s="77"/>
      <c r="NSK582" s="77"/>
      <c r="NSL582" s="77"/>
      <c r="NSM582" s="77"/>
      <c r="NSN582" s="77"/>
      <c r="NSO582" s="77"/>
      <c r="NSP582" s="77"/>
      <c r="NSQ582" s="77"/>
      <c r="NSR582" s="77"/>
      <c r="NSS582" s="77"/>
      <c r="NST582" s="77"/>
      <c r="NSU582" s="77"/>
      <c r="NSV582" s="77"/>
      <c r="NSW582" s="77"/>
      <c r="NSX582" s="77"/>
      <c r="NSY582" s="77"/>
      <c r="NSZ582" s="77"/>
      <c r="NTA582" s="77"/>
      <c r="NTB582" s="77"/>
      <c r="NTC582" s="77"/>
      <c r="NTD582" s="77"/>
      <c r="NTE582" s="77"/>
      <c r="NTF582" s="77"/>
      <c r="NTG582" s="77"/>
      <c r="NTH582" s="77"/>
      <c r="NTI582" s="77"/>
      <c r="NTJ582" s="77"/>
      <c r="NTK582" s="77"/>
      <c r="NTL582" s="77"/>
      <c r="NTM582" s="77"/>
      <c r="NTN582" s="77"/>
      <c r="NTO582" s="77"/>
      <c r="NTP582" s="77"/>
      <c r="NTQ582" s="77"/>
      <c r="NTR582" s="77"/>
      <c r="NTS582" s="77"/>
      <c r="NTT582" s="77"/>
      <c r="NTU582" s="77"/>
      <c r="NTV582" s="77"/>
      <c r="NTW582" s="77"/>
      <c r="NTX582" s="77"/>
      <c r="NTY582" s="77"/>
      <c r="NTZ582" s="77"/>
      <c r="NUA582" s="77"/>
      <c r="NUB582" s="77"/>
      <c r="NUC582" s="77"/>
      <c r="NUD582" s="77"/>
      <c r="NUE582" s="77"/>
      <c r="NUF582" s="77"/>
      <c r="NUG582" s="77"/>
      <c r="NUH582" s="77"/>
      <c r="NUI582" s="77"/>
      <c r="NUJ582" s="77"/>
      <c r="NUK582" s="77"/>
      <c r="NUL582" s="77"/>
      <c r="NUM582" s="77"/>
      <c r="NUN582" s="77"/>
      <c r="NUO582" s="77"/>
      <c r="NUP582" s="77"/>
      <c r="NUQ582" s="77"/>
      <c r="NUR582" s="77"/>
      <c r="NUS582" s="77"/>
      <c r="NUT582" s="77"/>
      <c r="NUU582" s="77"/>
      <c r="NUV582" s="77"/>
      <c r="NUW582" s="77"/>
      <c r="NUX582" s="77"/>
      <c r="NUY582" s="77"/>
      <c r="NUZ582" s="77"/>
      <c r="NVA582" s="77"/>
      <c r="NVB582" s="77"/>
      <c r="NVC582" s="77"/>
      <c r="NVD582" s="77"/>
      <c r="NVE582" s="77"/>
      <c r="NVF582" s="77"/>
      <c r="NVG582" s="77"/>
      <c r="NVH582" s="77"/>
      <c r="NVI582" s="77"/>
      <c r="NVJ582" s="77"/>
      <c r="NVK582" s="77"/>
      <c r="NVL582" s="77"/>
      <c r="NVM582" s="77"/>
      <c r="NVN582" s="77"/>
      <c r="NVO582" s="77"/>
      <c r="NVP582" s="77"/>
      <c r="NVQ582" s="77"/>
      <c r="NVR582" s="77"/>
      <c r="NVS582" s="77"/>
      <c r="NVT582" s="77"/>
      <c r="NVU582" s="77"/>
      <c r="NVV582" s="77"/>
      <c r="NVW582" s="77"/>
      <c r="NVX582" s="77"/>
      <c r="NVY582" s="77"/>
      <c r="NVZ582" s="77"/>
      <c r="NWA582" s="77"/>
      <c r="NWB582" s="77"/>
      <c r="NWC582" s="77"/>
      <c r="NWD582" s="77"/>
      <c r="NWE582" s="77"/>
      <c r="NWF582" s="77"/>
      <c r="NWG582" s="77"/>
      <c r="NWH582" s="77"/>
      <c r="NWI582" s="77"/>
      <c r="NWJ582" s="77"/>
      <c r="NWK582" s="77"/>
      <c r="NWL582" s="77"/>
      <c r="NWM582" s="77"/>
      <c r="NWN582" s="77"/>
      <c r="NWO582" s="77"/>
      <c r="NWP582" s="77"/>
      <c r="NWQ582" s="77"/>
      <c r="NWR582" s="77"/>
      <c r="NWS582" s="77"/>
      <c r="NWT582" s="77"/>
      <c r="NWU582" s="77"/>
      <c r="NWV582" s="77"/>
      <c r="NWW582" s="77"/>
      <c r="NWX582" s="77"/>
      <c r="NWY582" s="77"/>
      <c r="NWZ582" s="77"/>
      <c r="NXA582" s="77"/>
      <c r="NXB582" s="77"/>
      <c r="NXC582" s="77"/>
      <c r="NXD582" s="77"/>
      <c r="NXE582" s="77"/>
      <c r="NXF582" s="77"/>
      <c r="NXG582" s="77"/>
      <c r="NXH582" s="77"/>
      <c r="NXI582" s="77"/>
      <c r="NXJ582" s="77"/>
      <c r="NXK582" s="77"/>
      <c r="NXL582" s="77"/>
      <c r="NXM582" s="77"/>
      <c r="NXN582" s="77"/>
      <c r="NXO582" s="77"/>
      <c r="NXP582" s="77"/>
      <c r="NXQ582" s="77"/>
      <c r="NXR582" s="77"/>
      <c r="NXS582" s="77"/>
      <c r="NXT582" s="77"/>
      <c r="NXU582" s="77"/>
      <c r="NXV582" s="77"/>
      <c r="NXW582" s="77"/>
      <c r="NXX582" s="77"/>
      <c r="NXY582" s="77"/>
      <c r="NXZ582" s="77"/>
      <c r="NYA582" s="77"/>
      <c r="NYB582" s="77"/>
      <c r="NYC582" s="77"/>
      <c r="NYD582" s="77"/>
      <c r="NYE582" s="77"/>
      <c r="NYF582" s="77"/>
      <c r="NYG582" s="77"/>
      <c r="NYH582" s="77"/>
      <c r="NYI582" s="77"/>
      <c r="NYJ582" s="77"/>
      <c r="NYK582" s="77"/>
      <c r="NYL582" s="77"/>
      <c r="NYM582" s="77"/>
      <c r="NYN582" s="77"/>
      <c r="NYO582" s="77"/>
      <c r="NYP582" s="77"/>
      <c r="NYQ582" s="77"/>
      <c r="NYR582" s="77"/>
      <c r="NYS582" s="77"/>
      <c r="NYT582" s="77"/>
      <c r="NYU582" s="77"/>
      <c r="NYV582" s="77"/>
      <c r="NYW582" s="77"/>
      <c r="NYX582" s="77"/>
      <c r="NYY582" s="77"/>
      <c r="NYZ582" s="77"/>
      <c r="NZA582" s="77"/>
      <c r="NZB582" s="77"/>
      <c r="NZC582" s="77"/>
      <c r="NZD582" s="77"/>
      <c r="NZE582" s="77"/>
      <c r="NZF582" s="77"/>
      <c r="NZG582" s="77"/>
      <c r="NZH582" s="77"/>
      <c r="NZI582" s="77"/>
      <c r="NZJ582" s="77"/>
      <c r="NZK582" s="77"/>
      <c r="NZL582" s="77"/>
      <c r="NZM582" s="77"/>
      <c r="NZN582" s="77"/>
      <c r="NZO582" s="77"/>
      <c r="NZP582" s="77"/>
      <c r="NZQ582" s="77"/>
      <c r="NZR582" s="77"/>
      <c r="NZS582" s="77"/>
      <c r="NZT582" s="77"/>
      <c r="NZU582" s="77"/>
      <c r="NZV582" s="77"/>
      <c r="NZW582" s="77"/>
      <c r="NZX582" s="77"/>
      <c r="NZY582" s="77"/>
      <c r="NZZ582" s="77"/>
      <c r="OAA582" s="77"/>
      <c r="OAB582" s="77"/>
      <c r="OAC582" s="77"/>
      <c r="OAD582" s="77"/>
      <c r="OAE582" s="77"/>
      <c r="OAF582" s="77"/>
      <c r="OAG582" s="77"/>
      <c r="OAH582" s="77"/>
      <c r="OAI582" s="77"/>
      <c r="OAJ582" s="77"/>
      <c r="OAK582" s="77"/>
      <c r="OAL582" s="77"/>
      <c r="OAM582" s="77"/>
      <c r="OAN582" s="77"/>
      <c r="OAO582" s="77"/>
      <c r="OAP582" s="77"/>
      <c r="OAQ582" s="77"/>
      <c r="OAR582" s="77"/>
      <c r="OAS582" s="77"/>
      <c r="OAT582" s="77"/>
      <c r="OAU582" s="77"/>
      <c r="OAV582" s="77"/>
      <c r="OAW582" s="77"/>
      <c r="OAX582" s="77"/>
      <c r="OAY582" s="77"/>
      <c r="OAZ582" s="77"/>
      <c r="OBA582" s="77"/>
      <c r="OBB582" s="77"/>
      <c r="OBC582" s="77"/>
      <c r="OBD582" s="77"/>
      <c r="OBE582" s="77"/>
      <c r="OBF582" s="77"/>
      <c r="OBG582" s="77"/>
      <c r="OBH582" s="77"/>
      <c r="OBI582" s="77"/>
      <c r="OBJ582" s="77"/>
      <c r="OBK582" s="77"/>
      <c r="OBL582" s="77"/>
      <c r="OBM582" s="77"/>
      <c r="OBN582" s="77"/>
      <c r="OBO582" s="77"/>
      <c r="OBP582" s="77"/>
      <c r="OBQ582" s="77"/>
      <c r="OBR582" s="77"/>
      <c r="OBS582" s="77"/>
      <c r="OBT582" s="77"/>
      <c r="OBU582" s="77"/>
      <c r="OBV582" s="77"/>
      <c r="OBW582" s="77"/>
      <c r="OBX582" s="77"/>
      <c r="OBY582" s="77"/>
      <c r="OBZ582" s="77"/>
      <c r="OCA582" s="77"/>
      <c r="OCB582" s="77"/>
      <c r="OCC582" s="77"/>
      <c r="OCD582" s="77"/>
      <c r="OCE582" s="77"/>
      <c r="OCF582" s="77"/>
      <c r="OCG582" s="77"/>
      <c r="OCH582" s="77"/>
      <c r="OCI582" s="77"/>
      <c r="OCJ582" s="77"/>
      <c r="OCK582" s="77"/>
      <c r="OCL582" s="77"/>
      <c r="OCM582" s="77"/>
      <c r="OCN582" s="77"/>
      <c r="OCO582" s="77"/>
      <c r="OCP582" s="77"/>
      <c r="OCQ582" s="77"/>
      <c r="OCR582" s="77"/>
      <c r="OCS582" s="77"/>
      <c r="OCT582" s="77"/>
      <c r="OCU582" s="77"/>
      <c r="OCV582" s="77"/>
      <c r="OCW582" s="77"/>
      <c r="OCX582" s="77"/>
      <c r="OCY582" s="77"/>
      <c r="OCZ582" s="77"/>
      <c r="ODA582" s="77"/>
      <c r="ODB582" s="77"/>
      <c r="ODC582" s="77"/>
      <c r="ODD582" s="77"/>
      <c r="ODE582" s="77"/>
      <c r="ODF582" s="77"/>
      <c r="ODG582" s="77"/>
      <c r="ODH582" s="77"/>
      <c r="ODI582" s="77"/>
      <c r="ODJ582" s="77"/>
      <c r="ODK582" s="77"/>
      <c r="ODL582" s="77"/>
      <c r="ODM582" s="77"/>
      <c r="ODN582" s="77"/>
      <c r="ODO582" s="77"/>
      <c r="ODP582" s="77"/>
      <c r="ODQ582" s="77"/>
      <c r="ODR582" s="77"/>
      <c r="ODS582" s="77"/>
      <c r="ODT582" s="77"/>
      <c r="ODU582" s="77"/>
      <c r="ODV582" s="77"/>
      <c r="ODW582" s="77"/>
      <c r="ODX582" s="77"/>
      <c r="ODY582" s="77"/>
      <c r="ODZ582" s="77"/>
      <c r="OEA582" s="77"/>
      <c r="OEB582" s="77"/>
      <c r="OEC582" s="77"/>
      <c r="OED582" s="77"/>
      <c r="OEE582" s="77"/>
      <c r="OEF582" s="77"/>
      <c r="OEG582" s="77"/>
      <c r="OEH582" s="77"/>
      <c r="OEI582" s="77"/>
      <c r="OEJ582" s="77"/>
      <c r="OEK582" s="77"/>
      <c r="OEL582" s="77"/>
      <c r="OEM582" s="77"/>
      <c r="OEN582" s="77"/>
      <c r="OEO582" s="77"/>
      <c r="OEP582" s="77"/>
      <c r="OEQ582" s="77"/>
      <c r="OER582" s="77"/>
      <c r="OES582" s="77"/>
      <c r="OET582" s="77"/>
      <c r="OEU582" s="77"/>
      <c r="OEV582" s="77"/>
      <c r="OEW582" s="77"/>
      <c r="OEX582" s="77"/>
      <c r="OEY582" s="77"/>
      <c r="OEZ582" s="77"/>
      <c r="OFA582" s="77"/>
      <c r="OFB582" s="77"/>
      <c r="OFC582" s="77"/>
      <c r="OFD582" s="77"/>
      <c r="OFE582" s="77"/>
      <c r="OFF582" s="77"/>
      <c r="OFG582" s="77"/>
      <c r="OFH582" s="77"/>
      <c r="OFI582" s="77"/>
      <c r="OFJ582" s="77"/>
      <c r="OFK582" s="77"/>
      <c r="OFL582" s="77"/>
      <c r="OFM582" s="77"/>
      <c r="OFN582" s="77"/>
      <c r="OFO582" s="77"/>
      <c r="OFP582" s="77"/>
      <c r="OFQ582" s="77"/>
      <c r="OFR582" s="77"/>
      <c r="OFS582" s="77"/>
      <c r="OFT582" s="77"/>
      <c r="OFU582" s="77"/>
      <c r="OFV582" s="77"/>
      <c r="OFW582" s="77"/>
      <c r="OFX582" s="77"/>
      <c r="OFY582" s="77"/>
      <c r="OFZ582" s="77"/>
      <c r="OGA582" s="77"/>
      <c r="OGB582" s="77"/>
      <c r="OGC582" s="77"/>
      <c r="OGD582" s="77"/>
      <c r="OGE582" s="77"/>
      <c r="OGF582" s="77"/>
      <c r="OGG582" s="77"/>
      <c r="OGH582" s="77"/>
      <c r="OGI582" s="77"/>
      <c r="OGJ582" s="77"/>
      <c r="OGK582" s="77"/>
      <c r="OGL582" s="77"/>
      <c r="OGM582" s="77"/>
      <c r="OGN582" s="77"/>
      <c r="OGO582" s="77"/>
      <c r="OGP582" s="77"/>
      <c r="OGQ582" s="77"/>
      <c r="OGR582" s="77"/>
      <c r="OGS582" s="77"/>
      <c r="OGT582" s="77"/>
      <c r="OGU582" s="77"/>
      <c r="OGV582" s="77"/>
      <c r="OGW582" s="77"/>
      <c r="OGX582" s="77"/>
      <c r="OGY582" s="77"/>
      <c r="OGZ582" s="77"/>
      <c r="OHA582" s="77"/>
      <c r="OHB582" s="77"/>
      <c r="OHC582" s="77"/>
      <c r="OHD582" s="77"/>
      <c r="OHE582" s="77"/>
      <c r="OHF582" s="77"/>
      <c r="OHG582" s="77"/>
      <c r="OHH582" s="77"/>
      <c r="OHI582" s="77"/>
      <c r="OHJ582" s="77"/>
      <c r="OHK582" s="77"/>
      <c r="OHL582" s="77"/>
      <c r="OHM582" s="77"/>
      <c r="OHN582" s="77"/>
      <c r="OHO582" s="77"/>
      <c r="OHP582" s="77"/>
      <c r="OHQ582" s="77"/>
      <c r="OHR582" s="77"/>
      <c r="OHS582" s="77"/>
      <c r="OHT582" s="77"/>
      <c r="OHU582" s="77"/>
      <c r="OHV582" s="77"/>
      <c r="OHW582" s="77"/>
      <c r="OHX582" s="77"/>
      <c r="OHY582" s="77"/>
      <c r="OHZ582" s="77"/>
      <c r="OIA582" s="77"/>
      <c r="OIB582" s="77"/>
      <c r="OIC582" s="77"/>
      <c r="OID582" s="77"/>
      <c r="OIE582" s="77"/>
      <c r="OIF582" s="77"/>
      <c r="OIG582" s="77"/>
      <c r="OIH582" s="77"/>
      <c r="OII582" s="77"/>
      <c r="OIJ582" s="77"/>
      <c r="OIK582" s="77"/>
      <c r="OIL582" s="77"/>
      <c r="OIM582" s="77"/>
      <c r="OIN582" s="77"/>
      <c r="OIO582" s="77"/>
      <c r="OIP582" s="77"/>
      <c r="OIQ582" s="77"/>
      <c r="OIR582" s="77"/>
      <c r="OIS582" s="77"/>
      <c r="OIT582" s="77"/>
      <c r="OIU582" s="77"/>
      <c r="OIV582" s="77"/>
      <c r="OIW582" s="77"/>
      <c r="OIX582" s="77"/>
      <c r="OIY582" s="77"/>
      <c r="OIZ582" s="77"/>
      <c r="OJA582" s="77"/>
      <c r="OJB582" s="77"/>
      <c r="OJC582" s="77"/>
      <c r="OJD582" s="77"/>
      <c r="OJE582" s="77"/>
      <c r="OJF582" s="77"/>
      <c r="OJG582" s="77"/>
      <c r="OJH582" s="77"/>
      <c r="OJI582" s="77"/>
      <c r="OJJ582" s="77"/>
      <c r="OJK582" s="77"/>
      <c r="OJL582" s="77"/>
      <c r="OJM582" s="77"/>
      <c r="OJN582" s="77"/>
      <c r="OJO582" s="77"/>
      <c r="OJP582" s="77"/>
      <c r="OJQ582" s="77"/>
      <c r="OJR582" s="77"/>
      <c r="OJS582" s="77"/>
      <c r="OJT582" s="77"/>
      <c r="OJU582" s="77"/>
      <c r="OJV582" s="77"/>
      <c r="OJW582" s="77"/>
      <c r="OJX582" s="77"/>
      <c r="OJY582" s="77"/>
      <c r="OJZ582" s="77"/>
      <c r="OKA582" s="77"/>
      <c r="OKB582" s="77"/>
      <c r="OKC582" s="77"/>
      <c r="OKD582" s="77"/>
      <c r="OKE582" s="77"/>
      <c r="OKF582" s="77"/>
      <c r="OKG582" s="77"/>
      <c r="OKH582" s="77"/>
      <c r="OKI582" s="77"/>
      <c r="OKJ582" s="77"/>
      <c r="OKK582" s="77"/>
      <c r="OKL582" s="77"/>
      <c r="OKM582" s="77"/>
      <c r="OKN582" s="77"/>
      <c r="OKO582" s="77"/>
      <c r="OKP582" s="77"/>
      <c r="OKQ582" s="77"/>
      <c r="OKR582" s="77"/>
      <c r="OKS582" s="77"/>
      <c r="OKT582" s="77"/>
      <c r="OKU582" s="77"/>
      <c r="OKV582" s="77"/>
      <c r="OKW582" s="77"/>
      <c r="OKX582" s="77"/>
      <c r="OKY582" s="77"/>
      <c r="OKZ582" s="77"/>
      <c r="OLA582" s="77"/>
      <c r="OLB582" s="77"/>
      <c r="OLC582" s="77"/>
      <c r="OLD582" s="77"/>
      <c r="OLE582" s="77"/>
      <c r="OLF582" s="77"/>
      <c r="OLG582" s="77"/>
      <c r="OLH582" s="77"/>
      <c r="OLI582" s="77"/>
      <c r="OLJ582" s="77"/>
      <c r="OLK582" s="77"/>
      <c r="OLL582" s="77"/>
      <c r="OLM582" s="77"/>
      <c r="OLN582" s="77"/>
      <c r="OLO582" s="77"/>
      <c r="OLP582" s="77"/>
      <c r="OLQ582" s="77"/>
      <c r="OLR582" s="77"/>
      <c r="OLS582" s="77"/>
      <c r="OLT582" s="77"/>
      <c r="OLU582" s="77"/>
      <c r="OLV582" s="77"/>
      <c r="OLW582" s="77"/>
      <c r="OLX582" s="77"/>
      <c r="OLY582" s="77"/>
      <c r="OLZ582" s="77"/>
      <c r="OMA582" s="77"/>
      <c r="OMB582" s="77"/>
      <c r="OMC582" s="77"/>
      <c r="OMD582" s="77"/>
      <c r="OME582" s="77"/>
      <c r="OMF582" s="77"/>
      <c r="OMG582" s="77"/>
      <c r="OMH582" s="77"/>
      <c r="OMI582" s="77"/>
      <c r="OMJ582" s="77"/>
      <c r="OMK582" s="77"/>
      <c r="OML582" s="77"/>
      <c r="OMM582" s="77"/>
      <c r="OMN582" s="77"/>
      <c r="OMO582" s="77"/>
      <c r="OMP582" s="77"/>
      <c r="OMQ582" s="77"/>
      <c r="OMR582" s="77"/>
      <c r="OMS582" s="77"/>
      <c r="OMT582" s="77"/>
      <c r="OMU582" s="77"/>
      <c r="OMV582" s="77"/>
      <c r="OMW582" s="77"/>
      <c r="OMX582" s="77"/>
      <c r="OMY582" s="77"/>
      <c r="OMZ582" s="77"/>
      <c r="ONA582" s="77"/>
      <c r="ONB582" s="77"/>
      <c r="ONC582" s="77"/>
      <c r="OND582" s="77"/>
      <c r="ONE582" s="77"/>
      <c r="ONF582" s="77"/>
      <c r="ONG582" s="77"/>
      <c r="ONH582" s="77"/>
      <c r="ONI582" s="77"/>
      <c r="ONJ582" s="77"/>
      <c r="ONK582" s="77"/>
      <c r="ONL582" s="77"/>
      <c r="ONM582" s="77"/>
      <c r="ONN582" s="77"/>
      <c r="ONO582" s="77"/>
      <c r="ONP582" s="77"/>
      <c r="ONQ582" s="77"/>
      <c r="ONR582" s="77"/>
      <c r="ONS582" s="77"/>
      <c r="ONT582" s="77"/>
      <c r="ONU582" s="77"/>
      <c r="ONV582" s="77"/>
      <c r="ONW582" s="77"/>
      <c r="ONX582" s="77"/>
      <c r="ONY582" s="77"/>
      <c r="ONZ582" s="77"/>
      <c r="OOA582" s="77"/>
      <c r="OOB582" s="77"/>
      <c r="OOC582" s="77"/>
      <c r="OOD582" s="77"/>
      <c r="OOE582" s="77"/>
      <c r="OOF582" s="77"/>
      <c r="OOG582" s="77"/>
      <c r="OOH582" s="77"/>
      <c r="OOI582" s="77"/>
      <c r="OOJ582" s="77"/>
      <c r="OOK582" s="77"/>
      <c r="OOL582" s="77"/>
      <c r="OOM582" s="77"/>
      <c r="OON582" s="77"/>
      <c r="OOO582" s="77"/>
      <c r="OOP582" s="77"/>
      <c r="OOQ582" s="77"/>
      <c r="OOR582" s="77"/>
      <c r="OOS582" s="77"/>
      <c r="OOT582" s="77"/>
      <c r="OOU582" s="77"/>
      <c r="OOV582" s="77"/>
      <c r="OOW582" s="77"/>
      <c r="OOX582" s="77"/>
      <c r="OOY582" s="77"/>
      <c r="OOZ582" s="77"/>
      <c r="OPA582" s="77"/>
      <c r="OPB582" s="77"/>
      <c r="OPC582" s="77"/>
      <c r="OPD582" s="77"/>
      <c r="OPE582" s="77"/>
      <c r="OPF582" s="77"/>
      <c r="OPG582" s="77"/>
      <c r="OPH582" s="77"/>
      <c r="OPI582" s="77"/>
      <c r="OPJ582" s="77"/>
      <c r="OPK582" s="77"/>
      <c r="OPL582" s="77"/>
      <c r="OPM582" s="77"/>
      <c r="OPN582" s="77"/>
      <c r="OPO582" s="77"/>
      <c r="OPP582" s="77"/>
      <c r="OPQ582" s="77"/>
      <c r="OPR582" s="77"/>
      <c r="OPS582" s="77"/>
      <c r="OPT582" s="77"/>
      <c r="OPU582" s="77"/>
      <c r="OPV582" s="77"/>
      <c r="OPW582" s="77"/>
      <c r="OPX582" s="77"/>
      <c r="OPY582" s="77"/>
      <c r="OPZ582" s="77"/>
      <c r="OQA582" s="77"/>
      <c r="OQB582" s="77"/>
      <c r="OQC582" s="77"/>
      <c r="OQD582" s="77"/>
      <c r="OQE582" s="77"/>
      <c r="OQF582" s="77"/>
      <c r="OQG582" s="77"/>
      <c r="OQH582" s="77"/>
      <c r="OQI582" s="77"/>
      <c r="OQJ582" s="77"/>
      <c r="OQK582" s="77"/>
      <c r="OQL582" s="77"/>
      <c r="OQM582" s="77"/>
      <c r="OQN582" s="77"/>
      <c r="OQO582" s="77"/>
      <c r="OQP582" s="77"/>
      <c r="OQQ582" s="77"/>
      <c r="OQR582" s="77"/>
      <c r="OQS582" s="77"/>
      <c r="OQT582" s="77"/>
      <c r="OQU582" s="77"/>
      <c r="OQV582" s="77"/>
      <c r="OQW582" s="77"/>
      <c r="OQX582" s="77"/>
      <c r="OQY582" s="77"/>
      <c r="OQZ582" s="77"/>
      <c r="ORA582" s="77"/>
      <c r="ORB582" s="77"/>
      <c r="ORC582" s="77"/>
      <c r="ORD582" s="77"/>
      <c r="ORE582" s="77"/>
      <c r="ORF582" s="77"/>
      <c r="ORG582" s="77"/>
      <c r="ORH582" s="77"/>
      <c r="ORI582" s="77"/>
      <c r="ORJ582" s="77"/>
      <c r="ORK582" s="77"/>
      <c r="ORL582" s="77"/>
      <c r="ORM582" s="77"/>
      <c r="ORN582" s="77"/>
      <c r="ORO582" s="77"/>
      <c r="ORP582" s="77"/>
      <c r="ORQ582" s="77"/>
      <c r="ORR582" s="77"/>
      <c r="ORS582" s="77"/>
      <c r="ORT582" s="77"/>
      <c r="ORU582" s="77"/>
      <c r="ORV582" s="77"/>
      <c r="ORW582" s="77"/>
      <c r="ORX582" s="77"/>
      <c r="ORY582" s="77"/>
      <c r="ORZ582" s="77"/>
      <c r="OSA582" s="77"/>
      <c r="OSB582" s="77"/>
      <c r="OSC582" s="77"/>
      <c r="OSD582" s="77"/>
      <c r="OSE582" s="77"/>
      <c r="OSF582" s="77"/>
      <c r="OSG582" s="77"/>
      <c r="OSH582" s="77"/>
      <c r="OSI582" s="77"/>
      <c r="OSJ582" s="77"/>
      <c r="OSK582" s="77"/>
      <c r="OSL582" s="77"/>
      <c r="OSM582" s="77"/>
      <c r="OSN582" s="77"/>
      <c r="OSO582" s="77"/>
      <c r="OSP582" s="77"/>
      <c r="OSQ582" s="77"/>
      <c r="OSR582" s="77"/>
      <c r="OSS582" s="77"/>
      <c r="OST582" s="77"/>
      <c r="OSU582" s="77"/>
      <c r="OSV582" s="77"/>
      <c r="OSW582" s="77"/>
      <c r="OSX582" s="77"/>
      <c r="OSY582" s="77"/>
      <c r="OSZ582" s="77"/>
      <c r="OTA582" s="77"/>
      <c r="OTB582" s="77"/>
      <c r="OTC582" s="77"/>
      <c r="OTD582" s="77"/>
      <c r="OTE582" s="77"/>
      <c r="OTF582" s="77"/>
      <c r="OTG582" s="77"/>
      <c r="OTH582" s="77"/>
      <c r="OTI582" s="77"/>
      <c r="OTJ582" s="77"/>
      <c r="OTK582" s="77"/>
      <c r="OTL582" s="77"/>
      <c r="OTM582" s="77"/>
      <c r="OTN582" s="77"/>
      <c r="OTO582" s="77"/>
      <c r="OTP582" s="77"/>
      <c r="OTQ582" s="77"/>
      <c r="OTR582" s="77"/>
      <c r="OTS582" s="77"/>
      <c r="OTT582" s="77"/>
      <c r="OTU582" s="77"/>
      <c r="OTV582" s="77"/>
      <c r="OTW582" s="77"/>
      <c r="OTX582" s="77"/>
      <c r="OTY582" s="77"/>
      <c r="OTZ582" s="77"/>
      <c r="OUA582" s="77"/>
      <c r="OUB582" s="77"/>
      <c r="OUC582" s="77"/>
      <c r="OUD582" s="77"/>
      <c r="OUE582" s="77"/>
      <c r="OUF582" s="77"/>
      <c r="OUG582" s="77"/>
      <c r="OUH582" s="77"/>
      <c r="OUI582" s="77"/>
      <c r="OUJ582" s="77"/>
      <c r="OUK582" s="77"/>
      <c r="OUL582" s="77"/>
      <c r="OUM582" s="77"/>
      <c r="OUN582" s="77"/>
      <c r="OUO582" s="77"/>
      <c r="OUP582" s="77"/>
      <c r="OUQ582" s="77"/>
      <c r="OUR582" s="77"/>
      <c r="OUS582" s="77"/>
      <c r="OUT582" s="77"/>
      <c r="OUU582" s="77"/>
      <c r="OUV582" s="77"/>
      <c r="OUW582" s="77"/>
      <c r="OUX582" s="77"/>
      <c r="OUY582" s="77"/>
      <c r="OUZ582" s="77"/>
      <c r="OVA582" s="77"/>
      <c r="OVB582" s="77"/>
      <c r="OVC582" s="77"/>
      <c r="OVD582" s="77"/>
      <c r="OVE582" s="77"/>
      <c r="OVF582" s="77"/>
      <c r="OVG582" s="77"/>
      <c r="OVH582" s="77"/>
      <c r="OVI582" s="77"/>
      <c r="OVJ582" s="77"/>
      <c r="OVK582" s="77"/>
      <c r="OVL582" s="77"/>
      <c r="OVM582" s="77"/>
      <c r="OVN582" s="77"/>
      <c r="OVO582" s="77"/>
      <c r="OVP582" s="77"/>
      <c r="OVQ582" s="77"/>
      <c r="OVR582" s="77"/>
      <c r="OVS582" s="77"/>
      <c r="OVT582" s="77"/>
      <c r="OVU582" s="77"/>
      <c r="OVV582" s="77"/>
      <c r="OVW582" s="77"/>
      <c r="OVX582" s="77"/>
      <c r="OVY582" s="77"/>
      <c r="OVZ582" s="77"/>
      <c r="OWA582" s="77"/>
      <c r="OWB582" s="77"/>
      <c r="OWC582" s="77"/>
      <c r="OWD582" s="77"/>
      <c r="OWE582" s="77"/>
      <c r="OWF582" s="77"/>
      <c r="OWG582" s="77"/>
      <c r="OWH582" s="77"/>
      <c r="OWI582" s="77"/>
      <c r="OWJ582" s="77"/>
      <c r="OWK582" s="77"/>
      <c r="OWL582" s="77"/>
      <c r="OWM582" s="77"/>
      <c r="OWN582" s="77"/>
      <c r="OWO582" s="77"/>
      <c r="OWP582" s="77"/>
      <c r="OWQ582" s="77"/>
      <c r="OWR582" s="77"/>
      <c r="OWS582" s="77"/>
      <c r="OWT582" s="77"/>
      <c r="OWU582" s="77"/>
      <c r="OWV582" s="77"/>
      <c r="OWW582" s="77"/>
      <c r="OWX582" s="77"/>
      <c r="OWY582" s="77"/>
      <c r="OWZ582" s="77"/>
      <c r="OXA582" s="77"/>
      <c r="OXB582" s="77"/>
      <c r="OXC582" s="77"/>
      <c r="OXD582" s="77"/>
      <c r="OXE582" s="77"/>
      <c r="OXF582" s="77"/>
      <c r="OXG582" s="77"/>
      <c r="OXH582" s="77"/>
      <c r="OXI582" s="77"/>
      <c r="OXJ582" s="77"/>
      <c r="OXK582" s="77"/>
      <c r="OXL582" s="77"/>
      <c r="OXM582" s="77"/>
      <c r="OXN582" s="77"/>
      <c r="OXO582" s="77"/>
      <c r="OXP582" s="77"/>
      <c r="OXQ582" s="77"/>
      <c r="OXR582" s="77"/>
      <c r="OXS582" s="77"/>
      <c r="OXT582" s="77"/>
      <c r="OXU582" s="77"/>
      <c r="OXV582" s="77"/>
      <c r="OXW582" s="77"/>
      <c r="OXX582" s="77"/>
      <c r="OXY582" s="77"/>
      <c r="OXZ582" s="77"/>
      <c r="OYA582" s="77"/>
      <c r="OYB582" s="77"/>
      <c r="OYC582" s="77"/>
      <c r="OYD582" s="77"/>
      <c r="OYE582" s="77"/>
      <c r="OYF582" s="77"/>
      <c r="OYG582" s="77"/>
      <c r="OYH582" s="77"/>
      <c r="OYI582" s="77"/>
      <c r="OYJ582" s="77"/>
      <c r="OYK582" s="77"/>
      <c r="OYL582" s="77"/>
      <c r="OYM582" s="77"/>
      <c r="OYN582" s="77"/>
      <c r="OYO582" s="77"/>
      <c r="OYP582" s="77"/>
      <c r="OYQ582" s="77"/>
      <c r="OYR582" s="77"/>
      <c r="OYS582" s="77"/>
      <c r="OYT582" s="77"/>
      <c r="OYU582" s="77"/>
      <c r="OYV582" s="77"/>
      <c r="OYW582" s="77"/>
      <c r="OYX582" s="77"/>
      <c r="OYY582" s="77"/>
      <c r="OYZ582" s="77"/>
      <c r="OZA582" s="77"/>
      <c r="OZB582" s="77"/>
      <c r="OZC582" s="77"/>
      <c r="OZD582" s="77"/>
      <c r="OZE582" s="77"/>
      <c r="OZF582" s="77"/>
      <c r="OZG582" s="77"/>
      <c r="OZH582" s="77"/>
      <c r="OZI582" s="77"/>
      <c r="OZJ582" s="77"/>
      <c r="OZK582" s="77"/>
      <c r="OZL582" s="77"/>
      <c r="OZM582" s="77"/>
      <c r="OZN582" s="77"/>
      <c r="OZO582" s="77"/>
      <c r="OZP582" s="77"/>
      <c r="OZQ582" s="77"/>
      <c r="OZR582" s="77"/>
      <c r="OZS582" s="77"/>
      <c r="OZT582" s="77"/>
      <c r="OZU582" s="77"/>
      <c r="OZV582" s="77"/>
      <c r="OZW582" s="77"/>
      <c r="OZX582" s="77"/>
      <c r="OZY582" s="77"/>
      <c r="OZZ582" s="77"/>
      <c r="PAA582" s="77"/>
      <c r="PAB582" s="77"/>
      <c r="PAC582" s="77"/>
      <c r="PAD582" s="77"/>
      <c r="PAE582" s="77"/>
      <c r="PAF582" s="77"/>
      <c r="PAG582" s="77"/>
      <c r="PAH582" s="77"/>
      <c r="PAI582" s="77"/>
      <c r="PAJ582" s="77"/>
      <c r="PAK582" s="77"/>
      <c r="PAL582" s="77"/>
      <c r="PAM582" s="77"/>
      <c r="PAN582" s="77"/>
      <c r="PAO582" s="77"/>
      <c r="PAP582" s="77"/>
      <c r="PAQ582" s="77"/>
      <c r="PAR582" s="77"/>
      <c r="PAS582" s="77"/>
      <c r="PAT582" s="77"/>
      <c r="PAU582" s="77"/>
      <c r="PAV582" s="77"/>
      <c r="PAW582" s="77"/>
      <c r="PAX582" s="77"/>
      <c r="PAY582" s="77"/>
      <c r="PAZ582" s="77"/>
      <c r="PBA582" s="77"/>
      <c r="PBB582" s="77"/>
      <c r="PBC582" s="77"/>
      <c r="PBD582" s="77"/>
      <c r="PBE582" s="77"/>
      <c r="PBF582" s="77"/>
      <c r="PBG582" s="77"/>
      <c r="PBH582" s="77"/>
      <c r="PBI582" s="77"/>
      <c r="PBJ582" s="77"/>
      <c r="PBK582" s="77"/>
      <c r="PBL582" s="77"/>
      <c r="PBM582" s="77"/>
      <c r="PBN582" s="77"/>
      <c r="PBO582" s="77"/>
      <c r="PBP582" s="77"/>
      <c r="PBQ582" s="77"/>
      <c r="PBR582" s="77"/>
      <c r="PBS582" s="77"/>
      <c r="PBT582" s="77"/>
      <c r="PBU582" s="77"/>
      <c r="PBV582" s="77"/>
      <c r="PBW582" s="77"/>
      <c r="PBX582" s="77"/>
      <c r="PBY582" s="77"/>
      <c r="PBZ582" s="77"/>
      <c r="PCA582" s="77"/>
      <c r="PCB582" s="77"/>
      <c r="PCC582" s="77"/>
      <c r="PCD582" s="77"/>
      <c r="PCE582" s="77"/>
      <c r="PCF582" s="77"/>
      <c r="PCG582" s="77"/>
      <c r="PCH582" s="77"/>
      <c r="PCI582" s="77"/>
      <c r="PCJ582" s="77"/>
      <c r="PCK582" s="77"/>
      <c r="PCL582" s="77"/>
      <c r="PCM582" s="77"/>
      <c r="PCN582" s="77"/>
      <c r="PCO582" s="77"/>
      <c r="PCP582" s="77"/>
      <c r="PCQ582" s="77"/>
      <c r="PCR582" s="77"/>
      <c r="PCS582" s="77"/>
      <c r="PCT582" s="77"/>
      <c r="PCU582" s="77"/>
      <c r="PCV582" s="77"/>
      <c r="PCW582" s="77"/>
      <c r="PCX582" s="77"/>
      <c r="PCY582" s="77"/>
      <c r="PCZ582" s="77"/>
      <c r="PDA582" s="77"/>
      <c r="PDB582" s="77"/>
      <c r="PDC582" s="77"/>
      <c r="PDD582" s="77"/>
      <c r="PDE582" s="77"/>
      <c r="PDF582" s="77"/>
      <c r="PDG582" s="77"/>
      <c r="PDH582" s="77"/>
      <c r="PDI582" s="77"/>
      <c r="PDJ582" s="77"/>
      <c r="PDK582" s="77"/>
      <c r="PDL582" s="77"/>
      <c r="PDM582" s="77"/>
      <c r="PDN582" s="77"/>
      <c r="PDO582" s="77"/>
      <c r="PDP582" s="77"/>
      <c r="PDQ582" s="77"/>
      <c r="PDR582" s="77"/>
      <c r="PDS582" s="77"/>
      <c r="PDT582" s="77"/>
      <c r="PDU582" s="77"/>
      <c r="PDV582" s="77"/>
      <c r="PDW582" s="77"/>
      <c r="PDX582" s="77"/>
      <c r="PDY582" s="77"/>
      <c r="PDZ582" s="77"/>
      <c r="PEA582" s="77"/>
      <c r="PEB582" s="77"/>
      <c r="PEC582" s="77"/>
      <c r="PED582" s="77"/>
      <c r="PEE582" s="77"/>
      <c r="PEF582" s="77"/>
      <c r="PEG582" s="77"/>
      <c r="PEH582" s="77"/>
      <c r="PEI582" s="77"/>
      <c r="PEJ582" s="77"/>
      <c r="PEK582" s="77"/>
      <c r="PEL582" s="77"/>
      <c r="PEM582" s="77"/>
      <c r="PEN582" s="77"/>
      <c r="PEO582" s="77"/>
      <c r="PEP582" s="77"/>
      <c r="PEQ582" s="77"/>
      <c r="PER582" s="77"/>
      <c r="PES582" s="77"/>
      <c r="PET582" s="77"/>
      <c r="PEU582" s="77"/>
      <c r="PEV582" s="77"/>
      <c r="PEW582" s="77"/>
      <c r="PEX582" s="77"/>
      <c r="PEY582" s="77"/>
      <c r="PEZ582" s="77"/>
      <c r="PFA582" s="77"/>
      <c r="PFB582" s="77"/>
      <c r="PFC582" s="77"/>
      <c r="PFD582" s="77"/>
      <c r="PFE582" s="77"/>
      <c r="PFF582" s="77"/>
      <c r="PFG582" s="77"/>
      <c r="PFH582" s="77"/>
      <c r="PFI582" s="77"/>
      <c r="PFJ582" s="77"/>
      <c r="PFK582" s="77"/>
      <c r="PFL582" s="77"/>
      <c r="PFM582" s="77"/>
      <c r="PFN582" s="77"/>
      <c r="PFO582" s="77"/>
      <c r="PFP582" s="77"/>
      <c r="PFQ582" s="77"/>
      <c r="PFR582" s="77"/>
      <c r="PFS582" s="77"/>
      <c r="PFT582" s="77"/>
      <c r="PFU582" s="77"/>
      <c r="PFV582" s="77"/>
      <c r="PFW582" s="77"/>
      <c r="PFX582" s="77"/>
      <c r="PFY582" s="77"/>
      <c r="PFZ582" s="77"/>
      <c r="PGA582" s="77"/>
      <c r="PGB582" s="77"/>
      <c r="PGC582" s="77"/>
      <c r="PGD582" s="77"/>
      <c r="PGE582" s="77"/>
      <c r="PGF582" s="77"/>
      <c r="PGG582" s="77"/>
      <c r="PGH582" s="77"/>
      <c r="PGI582" s="77"/>
      <c r="PGJ582" s="77"/>
      <c r="PGK582" s="77"/>
      <c r="PGL582" s="77"/>
      <c r="PGM582" s="77"/>
      <c r="PGN582" s="77"/>
      <c r="PGO582" s="77"/>
      <c r="PGP582" s="77"/>
      <c r="PGQ582" s="77"/>
      <c r="PGR582" s="77"/>
      <c r="PGS582" s="77"/>
      <c r="PGT582" s="77"/>
      <c r="PGU582" s="77"/>
      <c r="PGV582" s="77"/>
      <c r="PGW582" s="77"/>
      <c r="PGX582" s="77"/>
      <c r="PGY582" s="77"/>
      <c r="PGZ582" s="77"/>
      <c r="PHA582" s="77"/>
      <c r="PHB582" s="77"/>
      <c r="PHC582" s="77"/>
      <c r="PHD582" s="77"/>
      <c r="PHE582" s="77"/>
      <c r="PHF582" s="77"/>
      <c r="PHG582" s="77"/>
      <c r="PHH582" s="77"/>
      <c r="PHI582" s="77"/>
      <c r="PHJ582" s="77"/>
      <c r="PHK582" s="77"/>
      <c r="PHL582" s="77"/>
      <c r="PHM582" s="77"/>
      <c r="PHN582" s="77"/>
      <c r="PHO582" s="77"/>
      <c r="PHP582" s="77"/>
      <c r="PHQ582" s="77"/>
      <c r="PHR582" s="77"/>
      <c r="PHS582" s="77"/>
      <c r="PHT582" s="77"/>
      <c r="PHU582" s="77"/>
      <c r="PHV582" s="77"/>
      <c r="PHW582" s="77"/>
      <c r="PHX582" s="77"/>
      <c r="PHY582" s="77"/>
      <c r="PHZ582" s="77"/>
      <c r="PIA582" s="77"/>
      <c r="PIB582" s="77"/>
      <c r="PIC582" s="77"/>
      <c r="PID582" s="77"/>
      <c r="PIE582" s="77"/>
      <c r="PIF582" s="77"/>
      <c r="PIG582" s="77"/>
      <c r="PIH582" s="77"/>
      <c r="PII582" s="77"/>
      <c r="PIJ582" s="77"/>
      <c r="PIK582" s="77"/>
      <c r="PIL582" s="77"/>
      <c r="PIM582" s="77"/>
      <c r="PIN582" s="77"/>
      <c r="PIO582" s="77"/>
      <c r="PIP582" s="77"/>
      <c r="PIQ582" s="77"/>
      <c r="PIR582" s="77"/>
      <c r="PIS582" s="77"/>
      <c r="PIT582" s="77"/>
      <c r="PIU582" s="77"/>
      <c r="PIV582" s="77"/>
      <c r="PIW582" s="77"/>
      <c r="PIX582" s="77"/>
      <c r="PIY582" s="77"/>
      <c r="PIZ582" s="77"/>
      <c r="PJA582" s="77"/>
      <c r="PJB582" s="77"/>
      <c r="PJC582" s="77"/>
      <c r="PJD582" s="77"/>
      <c r="PJE582" s="77"/>
      <c r="PJF582" s="77"/>
      <c r="PJG582" s="77"/>
      <c r="PJH582" s="77"/>
      <c r="PJI582" s="77"/>
      <c r="PJJ582" s="77"/>
      <c r="PJK582" s="77"/>
      <c r="PJL582" s="77"/>
      <c r="PJM582" s="77"/>
      <c r="PJN582" s="77"/>
      <c r="PJO582" s="77"/>
      <c r="PJP582" s="77"/>
      <c r="PJQ582" s="77"/>
      <c r="PJR582" s="77"/>
      <c r="PJS582" s="77"/>
      <c r="PJT582" s="77"/>
      <c r="PJU582" s="77"/>
      <c r="PJV582" s="77"/>
      <c r="PJW582" s="77"/>
      <c r="PJX582" s="77"/>
      <c r="PJY582" s="77"/>
      <c r="PJZ582" s="77"/>
      <c r="PKA582" s="77"/>
      <c r="PKB582" s="77"/>
      <c r="PKC582" s="77"/>
      <c r="PKD582" s="77"/>
      <c r="PKE582" s="77"/>
      <c r="PKF582" s="77"/>
      <c r="PKG582" s="77"/>
      <c r="PKH582" s="77"/>
      <c r="PKI582" s="77"/>
      <c r="PKJ582" s="77"/>
      <c r="PKK582" s="77"/>
      <c r="PKL582" s="77"/>
      <c r="PKM582" s="77"/>
      <c r="PKN582" s="77"/>
      <c r="PKO582" s="77"/>
      <c r="PKP582" s="77"/>
      <c r="PKQ582" s="77"/>
      <c r="PKR582" s="77"/>
      <c r="PKS582" s="77"/>
      <c r="PKT582" s="77"/>
      <c r="PKU582" s="77"/>
      <c r="PKV582" s="77"/>
      <c r="PKW582" s="77"/>
      <c r="PKX582" s="77"/>
      <c r="PKY582" s="77"/>
      <c r="PKZ582" s="77"/>
      <c r="PLA582" s="77"/>
      <c r="PLB582" s="77"/>
      <c r="PLC582" s="77"/>
      <c r="PLD582" s="77"/>
      <c r="PLE582" s="77"/>
      <c r="PLF582" s="77"/>
      <c r="PLG582" s="77"/>
      <c r="PLH582" s="77"/>
      <c r="PLI582" s="77"/>
      <c r="PLJ582" s="77"/>
      <c r="PLK582" s="77"/>
      <c r="PLL582" s="77"/>
      <c r="PLM582" s="77"/>
      <c r="PLN582" s="77"/>
      <c r="PLO582" s="77"/>
      <c r="PLP582" s="77"/>
      <c r="PLQ582" s="77"/>
      <c r="PLR582" s="77"/>
      <c r="PLS582" s="77"/>
      <c r="PLT582" s="77"/>
      <c r="PLU582" s="77"/>
      <c r="PLV582" s="77"/>
      <c r="PLW582" s="77"/>
      <c r="PLX582" s="77"/>
      <c r="PLY582" s="77"/>
      <c r="PLZ582" s="77"/>
      <c r="PMA582" s="77"/>
      <c r="PMB582" s="77"/>
      <c r="PMC582" s="77"/>
      <c r="PMD582" s="77"/>
      <c r="PME582" s="77"/>
      <c r="PMF582" s="77"/>
      <c r="PMG582" s="77"/>
      <c r="PMH582" s="77"/>
      <c r="PMI582" s="77"/>
      <c r="PMJ582" s="77"/>
      <c r="PMK582" s="77"/>
      <c r="PML582" s="77"/>
      <c r="PMM582" s="77"/>
      <c r="PMN582" s="77"/>
      <c r="PMO582" s="77"/>
      <c r="PMP582" s="77"/>
      <c r="PMQ582" s="77"/>
      <c r="PMR582" s="77"/>
      <c r="PMS582" s="77"/>
      <c r="PMT582" s="77"/>
      <c r="PMU582" s="77"/>
      <c r="PMV582" s="77"/>
      <c r="PMW582" s="77"/>
      <c r="PMX582" s="77"/>
      <c r="PMY582" s="77"/>
      <c r="PMZ582" s="77"/>
      <c r="PNA582" s="77"/>
      <c r="PNB582" s="77"/>
      <c r="PNC582" s="77"/>
      <c r="PND582" s="77"/>
      <c r="PNE582" s="77"/>
      <c r="PNF582" s="77"/>
      <c r="PNG582" s="77"/>
      <c r="PNH582" s="77"/>
      <c r="PNI582" s="77"/>
      <c r="PNJ582" s="77"/>
      <c r="PNK582" s="77"/>
      <c r="PNL582" s="77"/>
      <c r="PNM582" s="77"/>
      <c r="PNN582" s="77"/>
      <c r="PNO582" s="77"/>
      <c r="PNP582" s="77"/>
      <c r="PNQ582" s="77"/>
      <c r="PNR582" s="77"/>
      <c r="PNS582" s="77"/>
      <c r="PNT582" s="77"/>
      <c r="PNU582" s="77"/>
      <c r="PNV582" s="77"/>
      <c r="PNW582" s="77"/>
      <c r="PNX582" s="77"/>
      <c r="PNY582" s="77"/>
      <c r="PNZ582" s="77"/>
      <c r="POA582" s="77"/>
      <c r="POB582" s="77"/>
      <c r="POC582" s="77"/>
      <c r="POD582" s="77"/>
      <c r="POE582" s="77"/>
      <c r="POF582" s="77"/>
      <c r="POG582" s="77"/>
      <c r="POH582" s="77"/>
      <c r="POI582" s="77"/>
      <c r="POJ582" s="77"/>
      <c r="POK582" s="77"/>
      <c r="POL582" s="77"/>
      <c r="POM582" s="77"/>
      <c r="PON582" s="77"/>
      <c r="POO582" s="77"/>
      <c r="POP582" s="77"/>
      <c r="POQ582" s="77"/>
      <c r="POR582" s="77"/>
      <c r="POS582" s="77"/>
      <c r="POT582" s="77"/>
      <c r="POU582" s="77"/>
      <c r="POV582" s="77"/>
      <c r="POW582" s="77"/>
      <c r="POX582" s="77"/>
      <c r="POY582" s="77"/>
      <c r="POZ582" s="77"/>
      <c r="PPA582" s="77"/>
      <c r="PPB582" s="77"/>
      <c r="PPC582" s="77"/>
      <c r="PPD582" s="77"/>
      <c r="PPE582" s="77"/>
      <c r="PPF582" s="77"/>
      <c r="PPG582" s="77"/>
      <c r="PPH582" s="77"/>
      <c r="PPI582" s="77"/>
      <c r="PPJ582" s="77"/>
      <c r="PPK582" s="77"/>
      <c r="PPL582" s="77"/>
      <c r="PPM582" s="77"/>
      <c r="PPN582" s="77"/>
      <c r="PPO582" s="77"/>
      <c r="PPP582" s="77"/>
      <c r="PPQ582" s="77"/>
      <c r="PPR582" s="77"/>
      <c r="PPS582" s="77"/>
      <c r="PPT582" s="77"/>
      <c r="PPU582" s="77"/>
      <c r="PPV582" s="77"/>
      <c r="PPW582" s="77"/>
      <c r="PPX582" s="77"/>
      <c r="PPY582" s="77"/>
      <c r="PPZ582" s="77"/>
      <c r="PQA582" s="77"/>
      <c r="PQB582" s="77"/>
      <c r="PQC582" s="77"/>
      <c r="PQD582" s="77"/>
      <c r="PQE582" s="77"/>
      <c r="PQF582" s="77"/>
      <c r="PQG582" s="77"/>
      <c r="PQH582" s="77"/>
      <c r="PQI582" s="77"/>
      <c r="PQJ582" s="77"/>
      <c r="PQK582" s="77"/>
      <c r="PQL582" s="77"/>
      <c r="PQM582" s="77"/>
      <c r="PQN582" s="77"/>
      <c r="PQO582" s="77"/>
      <c r="PQP582" s="77"/>
      <c r="PQQ582" s="77"/>
      <c r="PQR582" s="77"/>
      <c r="PQS582" s="77"/>
      <c r="PQT582" s="77"/>
      <c r="PQU582" s="77"/>
      <c r="PQV582" s="77"/>
      <c r="PQW582" s="77"/>
      <c r="PQX582" s="77"/>
      <c r="PQY582" s="77"/>
      <c r="PQZ582" s="77"/>
      <c r="PRA582" s="77"/>
      <c r="PRB582" s="77"/>
      <c r="PRC582" s="77"/>
      <c r="PRD582" s="77"/>
      <c r="PRE582" s="77"/>
      <c r="PRF582" s="77"/>
      <c r="PRG582" s="77"/>
      <c r="PRH582" s="77"/>
      <c r="PRI582" s="77"/>
      <c r="PRJ582" s="77"/>
      <c r="PRK582" s="77"/>
      <c r="PRL582" s="77"/>
      <c r="PRM582" s="77"/>
      <c r="PRN582" s="77"/>
      <c r="PRO582" s="77"/>
      <c r="PRP582" s="77"/>
      <c r="PRQ582" s="77"/>
      <c r="PRR582" s="77"/>
      <c r="PRS582" s="77"/>
      <c r="PRT582" s="77"/>
      <c r="PRU582" s="77"/>
      <c r="PRV582" s="77"/>
      <c r="PRW582" s="77"/>
      <c r="PRX582" s="77"/>
      <c r="PRY582" s="77"/>
      <c r="PRZ582" s="77"/>
      <c r="PSA582" s="77"/>
      <c r="PSB582" s="77"/>
      <c r="PSC582" s="77"/>
      <c r="PSD582" s="77"/>
      <c r="PSE582" s="77"/>
      <c r="PSF582" s="77"/>
      <c r="PSG582" s="77"/>
      <c r="PSH582" s="77"/>
      <c r="PSI582" s="77"/>
      <c r="PSJ582" s="77"/>
      <c r="PSK582" s="77"/>
      <c r="PSL582" s="77"/>
      <c r="PSM582" s="77"/>
      <c r="PSN582" s="77"/>
      <c r="PSO582" s="77"/>
      <c r="PSP582" s="77"/>
      <c r="PSQ582" s="77"/>
      <c r="PSR582" s="77"/>
      <c r="PSS582" s="77"/>
      <c r="PST582" s="77"/>
      <c r="PSU582" s="77"/>
      <c r="PSV582" s="77"/>
      <c r="PSW582" s="77"/>
      <c r="PSX582" s="77"/>
      <c r="PSY582" s="77"/>
      <c r="PSZ582" s="77"/>
      <c r="PTA582" s="77"/>
      <c r="PTB582" s="77"/>
      <c r="PTC582" s="77"/>
      <c r="PTD582" s="77"/>
      <c r="PTE582" s="77"/>
      <c r="PTF582" s="77"/>
      <c r="PTG582" s="77"/>
      <c r="PTH582" s="77"/>
      <c r="PTI582" s="77"/>
      <c r="PTJ582" s="77"/>
      <c r="PTK582" s="77"/>
      <c r="PTL582" s="77"/>
      <c r="PTM582" s="77"/>
      <c r="PTN582" s="77"/>
      <c r="PTO582" s="77"/>
      <c r="PTP582" s="77"/>
      <c r="PTQ582" s="77"/>
      <c r="PTR582" s="77"/>
      <c r="PTS582" s="77"/>
      <c r="PTT582" s="77"/>
      <c r="PTU582" s="77"/>
      <c r="PTV582" s="77"/>
      <c r="PTW582" s="77"/>
      <c r="PTX582" s="77"/>
      <c r="PTY582" s="77"/>
      <c r="PTZ582" s="77"/>
      <c r="PUA582" s="77"/>
      <c r="PUB582" s="77"/>
      <c r="PUC582" s="77"/>
      <c r="PUD582" s="77"/>
      <c r="PUE582" s="77"/>
      <c r="PUF582" s="77"/>
      <c r="PUG582" s="77"/>
      <c r="PUH582" s="77"/>
      <c r="PUI582" s="77"/>
      <c r="PUJ582" s="77"/>
      <c r="PUK582" s="77"/>
      <c r="PUL582" s="77"/>
      <c r="PUM582" s="77"/>
      <c r="PUN582" s="77"/>
      <c r="PUO582" s="77"/>
      <c r="PUP582" s="77"/>
      <c r="PUQ582" s="77"/>
      <c r="PUR582" s="77"/>
      <c r="PUS582" s="77"/>
      <c r="PUT582" s="77"/>
      <c r="PUU582" s="77"/>
      <c r="PUV582" s="77"/>
      <c r="PUW582" s="77"/>
      <c r="PUX582" s="77"/>
      <c r="PUY582" s="77"/>
      <c r="PUZ582" s="77"/>
      <c r="PVA582" s="77"/>
      <c r="PVB582" s="77"/>
      <c r="PVC582" s="77"/>
      <c r="PVD582" s="77"/>
      <c r="PVE582" s="77"/>
      <c r="PVF582" s="77"/>
      <c r="PVG582" s="77"/>
      <c r="PVH582" s="77"/>
      <c r="PVI582" s="77"/>
      <c r="PVJ582" s="77"/>
      <c r="PVK582" s="77"/>
      <c r="PVL582" s="77"/>
      <c r="PVM582" s="77"/>
      <c r="PVN582" s="77"/>
      <c r="PVO582" s="77"/>
      <c r="PVP582" s="77"/>
      <c r="PVQ582" s="77"/>
      <c r="PVR582" s="77"/>
      <c r="PVS582" s="77"/>
      <c r="PVT582" s="77"/>
      <c r="PVU582" s="77"/>
      <c r="PVV582" s="77"/>
      <c r="PVW582" s="77"/>
      <c r="PVX582" s="77"/>
      <c r="PVY582" s="77"/>
      <c r="PVZ582" s="77"/>
      <c r="PWA582" s="77"/>
      <c r="PWB582" s="77"/>
      <c r="PWC582" s="77"/>
      <c r="PWD582" s="77"/>
      <c r="PWE582" s="77"/>
      <c r="PWF582" s="77"/>
      <c r="PWG582" s="77"/>
      <c r="PWH582" s="77"/>
      <c r="PWI582" s="77"/>
      <c r="PWJ582" s="77"/>
      <c r="PWK582" s="77"/>
      <c r="PWL582" s="77"/>
      <c r="PWM582" s="77"/>
      <c r="PWN582" s="77"/>
      <c r="PWO582" s="77"/>
      <c r="PWP582" s="77"/>
      <c r="PWQ582" s="77"/>
      <c r="PWR582" s="77"/>
      <c r="PWS582" s="77"/>
      <c r="PWT582" s="77"/>
      <c r="PWU582" s="77"/>
      <c r="PWV582" s="77"/>
      <c r="PWW582" s="77"/>
      <c r="PWX582" s="77"/>
      <c r="PWY582" s="77"/>
      <c r="PWZ582" s="77"/>
      <c r="PXA582" s="77"/>
      <c r="PXB582" s="77"/>
      <c r="PXC582" s="77"/>
      <c r="PXD582" s="77"/>
      <c r="PXE582" s="77"/>
      <c r="PXF582" s="77"/>
      <c r="PXG582" s="77"/>
      <c r="PXH582" s="77"/>
      <c r="PXI582" s="77"/>
      <c r="PXJ582" s="77"/>
      <c r="PXK582" s="77"/>
      <c r="PXL582" s="77"/>
      <c r="PXM582" s="77"/>
      <c r="PXN582" s="77"/>
      <c r="PXO582" s="77"/>
      <c r="PXP582" s="77"/>
      <c r="PXQ582" s="77"/>
      <c r="PXR582" s="77"/>
      <c r="PXS582" s="77"/>
      <c r="PXT582" s="77"/>
      <c r="PXU582" s="77"/>
      <c r="PXV582" s="77"/>
      <c r="PXW582" s="77"/>
      <c r="PXX582" s="77"/>
      <c r="PXY582" s="77"/>
      <c r="PXZ582" s="77"/>
      <c r="PYA582" s="77"/>
      <c r="PYB582" s="77"/>
      <c r="PYC582" s="77"/>
      <c r="PYD582" s="77"/>
      <c r="PYE582" s="77"/>
      <c r="PYF582" s="77"/>
      <c r="PYG582" s="77"/>
      <c r="PYH582" s="77"/>
      <c r="PYI582" s="77"/>
      <c r="PYJ582" s="77"/>
      <c r="PYK582" s="77"/>
      <c r="PYL582" s="77"/>
      <c r="PYM582" s="77"/>
      <c r="PYN582" s="77"/>
      <c r="PYO582" s="77"/>
      <c r="PYP582" s="77"/>
      <c r="PYQ582" s="77"/>
      <c r="PYR582" s="77"/>
      <c r="PYS582" s="77"/>
      <c r="PYT582" s="77"/>
      <c r="PYU582" s="77"/>
      <c r="PYV582" s="77"/>
      <c r="PYW582" s="77"/>
      <c r="PYX582" s="77"/>
      <c r="PYY582" s="77"/>
      <c r="PYZ582" s="77"/>
      <c r="PZA582" s="77"/>
      <c r="PZB582" s="77"/>
      <c r="PZC582" s="77"/>
      <c r="PZD582" s="77"/>
      <c r="PZE582" s="77"/>
      <c r="PZF582" s="77"/>
      <c r="PZG582" s="77"/>
      <c r="PZH582" s="77"/>
      <c r="PZI582" s="77"/>
      <c r="PZJ582" s="77"/>
      <c r="PZK582" s="77"/>
      <c r="PZL582" s="77"/>
      <c r="PZM582" s="77"/>
      <c r="PZN582" s="77"/>
      <c r="PZO582" s="77"/>
      <c r="PZP582" s="77"/>
      <c r="PZQ582" s="77"/>
      <c r="PZR582" s="77"/>
      <c r="PZS582" s="77"/>
      <c r="PZT582" s="77"/>
      <c r="PZU582" s="77"/>
      <c r="PZV582" s="77"/>
      <c r="PZW582" s="77"/>
      <c r="PZX582" s="77"/>
      <c r="PZY582" s="77"/>
      <c r="PZZ582" s="77"/>
      <c r="QAA582" s="77"/>
      <c r="QAB582" s="77"/>
      <c r="QAC582" s="77"/>
      <c r="QAD582" s="77"/>
      <c r="QAE582" s="77"/>
      <c r="QAF582" s="77"/>
      <c r="QAG582" s="77"/>
      <c r="QAH582" s="77"/>
      <c r="QAI582" s="77"/>
      <c r="QAJ582" s="77"/>
      <c r="QAK582" s="77"/>
      <c r="QAL582" s="77"/>
      <c r="QAM582" s="77"/>
      <c r="QAN582" s="77"/>
      <c r="QAO582" s="77"/>
      <c r="QAP582" s="77"/>
      <c r="QAQ582" s="77"/>
      <c r="QAR582" s="77"/>
      <c r="QAS582" s="77"/>
      <c r="QAT582" s="77"/>
      <c r="QAU582" s="77"/>
      <c r="QAV582" s="77"/>
      <c r="QAW582" s="77"/>
      <c r="QAX582" s="77"/>
      <c r="QAY582" s="77"/>
      <c r="QAZ582" s="77"/>
      <c r="QBA582" s="77"/>
      <c r="QBB582" s="77"/>
      <c r="QBC582" s="77"/>
      <c r="QBD582" s="77"/>
      <c r="QBE582" s="77"/>
      <c r="QBF582" s="77"/>
      <c r="QBG582" s="77"/>
      <c r="QBH582" s="77"/>
      <c r="QBI582" s="77"/>
      <c r="QBJ582" s="77"/>
      <c r="QBK582" s="77"/>
      <c r="QBL582" s="77"/>
      <c r="QBM582" s="77"/>
      <c r="QBN582" s="77"/>
      <c r="QBO582" s="77"/>
      <c r="QBP582" s="77"/>
      <c r="QBQ582" s="77"/>
      <c r="QBR582" s="77"/>
      <c r="QBS582" s="77"/>
      <c r="QBT582" s="77"/>
      <c r="QBU582" s="77"/>
      <c r="QBV582" s="77"/>
      <c r="QBW582" s="77"/>
      <c r="QBX582" s="77"/>
      <c r="QBY582" s="77"/>
      <c r="QBZ582" s="77"/>
      <c r="QCA582" s="77"/>
      <c r="QCB582" s="77"/>
      <c r="QCC582" s="77"/>
      <c r="QCD582" s="77"/>
      <c r="QCE582" s="77"/>
      <c r="QCF582" s="77"/>
      <c r="QCG582" s="77"/>
      <c r="QCH582" s="77"/>
      <c r="QCI582" s="77"/>
      <c r="QCJ582" s="77"/>
      <c r="QCK582" s="77"/>
      <c r="QCL582" s="77"/>
      <c r="QCM582" s="77"/>
      <c r="QCN582" s="77"/>
      <c r="QCO582" s="77"/>
      <c r="QCP582" s="77"/>
      <c r="QCQ582" s="77"/>
      <c r="QCR582" s="77"/>
      <c r="QCS582" s="77"/>
      <c r="QCT582" s="77"/>
      <c r="QCU582" s="77"/>
      <c r="QCV582" s="77"/>
      <c r="QCW582" s="77"/>
      <c r="QCX582" s="77"/>
      <c r="QCY582" s="77"/>
      <c r="QCZ582" s="77"/>
      <c r="QDA582" s="77"/>
      <c r="QDB582" s="77"/>
      <c r="QDC582" s="77"/>
      <c r="QDD582" s="77"/>
      <c r="QDE582" s="77"/>
      <c r="QDF582" s="77"/>
      <c r="QDG582" s="77"/>
      <c r="QDH582" s="77"/>
      <c r="QDI582" s="77"/>
      <c r="QDJ582" s="77"/>
      <c r="QDK582" s="77"/>
      <c r="QDL582" s="77"/>
      <c r="QDM582" s="77"/>
      <c r="QDN582" s="77"/>
      <c r="QDO582" s="77"/>
      <c r="QDP582" s="77"/>
      <c r="QDQ582" s="77"/>
      <c r="QDR582" s="77"/>
      <c r="QDS582" s="77"/>
      <c r="QDT582" s="77"/>
      <c r="QDU582" s="77"/>
      <c r="QDV582" s="77"/>
      <c r="QDW582" s="77"/>
      <c r="QDX582" s="77"/>
      <c r="QDY582" s="77"/>
      <c r="QDZ582" s="77"/>
      <c r="QEA582" s="77"/>
      <c r="QEB582" s="77"/>
      <c r="QEC582" s="77"/>
      <c r="QED582" s="77"/>
      <c r="QEE582" s="77"/>
      <c r="QEF582" s="77"/>
      <c r="QEG582" s="77"/>
      <c r="QEH582" s="77"/>
      <c r="QEI582" s="77"/>
      <c r="QEJ582" s="77"/>
      <c r="QEK582" s="77"/>
      <c r="QEL582" s="77"/>
      <c r="QEM582" s="77"/>
      <c r="QEN582" s="77"/>
      <c r="QEO582" s="77"/>
      <c r="QEP582" s="77"/>
      <c r="QEQ582" s="77"/>
      <c r="QER582" s="77"/>
      <c r="QES582" s="77"/>
      <c r="QET582" s="77"/>
      <c r="QEU582" s="77"/>
      <c r="QEV582" s="77"/>
      <c r="QEW582" s="77"/>
      <c r="QEX582" s="77"/>
      <c r="QEY582" s="77"/>
      <c r="QEZ582" s="77"/>
      <c r="QFA582" s="77"/>
      <c r="QFB582" s="77"/>
      <c r="QFC582" s="77"/>
      <c r="QFD582" s="77"/>
      <c r="QFE582" s="77"/>
      <c r="QFF582" s="77"/>
      <c r="QFG582" s="77"/>
      <c r="QFH582" s="77"/>
      <c r="QFI582" s="77"/>
      <c r="QFJ582" s="77"/>
      <c r="QFK582" s="77"/>
      <c r="QFL582" s="77"/>
      <c r="QFM582" s="77"/>
      <c r="QFN582" s="77"/>
      <c r="QFO582" s="77"/>
      <c r="QFP582" s="77"/>
      <c r="QFQ582" s="77"/>
      <c r="QFR582" s="77"/>
      <c r="QFS582" s="77"/>
      <c r="QFT582" s="77"/>
      <c r="QFU582" s="77"/>
      <c r="QFV582" s="77"/>
      <c r="QFW582" s="77"/>
      <c r="QFX582" s="77"/>
      <c r="QFY582" s="77"/>
      <c r="QFZ582" s="77"/>
      <c r="QGA582" s="77"/>
      <c r="QGB582" s="77"/>
      <c r="QGC582" s="77"/>
      <c r="QGD582" s="77"/>
      <c r="QGE582" s="77"/>
      <c r="QGF582" s="77"/>
      <c r="QGG582" s="77"/>
      <c r="QGH582" s="77"/>
      <c r="QGI582" s="77"/>
      <c r="QGJ582" s="77"/>
      <c r="QGK582" s="77"/>
      <c r="QGL582" s="77"/>
      <c r="QGM582" s="77"/>
      <c r="QGN582" s="77"/>
      <c r="QGO582" s="77"/>
      <c r="QGP582" s="77"/>
      <c r="QGQ582" s="77"/>
      <c r="QGR582" s="77"/>
      <c r="QGS582" s="77"/>
      <c r="QGT582" s="77"/>
      <c r="QGU582" s="77"/>
      <c r="QGV582" s="77"/>
      <c r="QGW582" s="77"/>
      <c r="QGX582" s="77"/>
      <c r="QGY582" s="77"/>
      <c r="QGZ582" s="77"/>
      <c r="QHA582" s="77"/>
      <c r="QHB582" s="77"/>
      <c r="QHC582" s="77"/>
      <c r="QHD582" s="77"/>
      <c r="QHE582" s="77"/>
      <c r="QHF582" s="77"/>
      <c r="QHG582" s="77"/>
      <c r="QHH582" s="77"/>
      <c r="QHI582" s="77"/>
      <c r="QHJ582" s="77"/>
      <c r="QHK582" s="77"/>
      <c r="QHL582" s="77"/>
      <c r="QHM582" s="77"/>
      <c r="QHN582" s="77"/>
      <c r="QHO582" s="77"/>
      <c r="QHP582" s="77"/>
      <c r="QHQ582" s="77"/>
      <c r="QHR582" s="77"/>
      <c r="QHS582" s="77"/>
      <c r="QHT582" s="77"/>
      <c r="QHU582" s="77"/>
      <c r="QHV582" s="77"/>
      <c r="QHW582" s="77"/>
      <c r="QHX582" s="77"/>
      <c r="QHY582" s="77"/>
      <c r="QHZ582" s="77"/>
      <c r="QIA582" s="77"/>
      <c r="QIB582" s="77"/>
      <c r="QIC582" s="77"/>
      <c r="QID582" s="77"/>
      <c r="QIE582" s="77"/>
      <c r="QIF582" s="77"/>
      <c r="QIG582" s="77"/>
      <c r="QIH582" s="77"/>
      <c r="QII582" s="77"/>
      <c r="QIJ582" s="77"/>
      <c r="QIK582" s="77"/>
      <c r="QIL582" s="77"/>
      <c r="QIM582" s="77"/>
      <c r="QIN582" s="77"/>
      <c r="QIO582" s="77"/>
      <c r="QIP582" s="77"/>
      <c r="QIQ582" s="77"/>
      <c r="QIR582" s="77"/>
      <c r="QIS582" s="77"/>
      <c r="QIT582" s="77"/>
      <c r="QIU582" s="77"/>
      <c r="QIV582" s="77"/>
      <c r="QIW582" s="77"/>
      <c r="QIX582" s="77"/>
      <c r="QIY582" s="77"/>
      <c r="QIZ582" s="77"/>
      <c r="QJA582" s="77"/>
      <c r="QJB582" s="77"/>
      <c r="QJC582" s="77"/>
      <c r="QJD582" s="77"/>
      <c r="QJE582" s="77"/>
      <c r="QJF582" s="77"/>
      <c r="QJG582" s="77"/>
      <c r="QJH582" s="77"/>
      <c r="QJI582" s="77"/>
      <c r="QJJ582" s="77"/>
      <c r="QJK582" s="77"/>
      <c r="QJL582" s="77"/>
      <c r="QJM582" s="77"/>
      <c r="QJN582" s="77"/>
      <c r="QJO582" s="77"/>
      <c r="QJP582" s="77"/>
      <c r="QJQ582" s="77"/>
      <c r="QJR582" s="77"/>
      <c r="QJS582" s="77"/>
      <c r="QJT582" s="77"/>
      <c r="QJU582" s="77"/>
      <c r="QJV582" s="77"/>
      <c r="QJW582" s="77"/>
      <c r="QJX582" s="77"/>
      <c r="QJY582" s="77"/>
      <c r="QJZ582" s="77"/>
      <c r="QKA582" s="77"/>
      <c r="QKB582" s="77"/>
      <c r="QKC582" s="77"/>
      <c r="QKD582" s="77"/>
      <c r="QKE582" s="77"/>
      <c r="QKF582" s="77"/>
      <c r="QKG582" s="77"/>
      <c r="QKH582" s="77"/>
      <c r="QKI582" s="77"/>
      <c r="QKJ582" s="77"/>
      <c r="QKK582" s="77"/>
      <c r="QKL582" s="77"/>
      <c r="QKM582" s="77"/>
      <c r="QKN582" s="77"/>
      <c r="QKO582" s="77"/>
      <c r="QKP582" s="77"/>
      <c r="QKQ582" s="77"/>
      <c r="QKR582" s="77"/>
      <c r="QKS582" s="77"/>
      <c r="QKT582" s="77"/>
      <c r="QKU582" s="77"/>
      <c r="QKV582" s="77"/>
      <c r="QKW582" s="77"/>
      <c r="QKX582" s="77"/>
      <c r="QKY582" s="77"/>
      <c r="QKZ582" s="77"/>
      <c r="QLA582" s="77"/>
      <c r="QLB582" s="77"/>
      <c r="QLC582" s="77"/>
      <c r="QLD582" s="77"/>
      <c r="QLE582" s="77"/>
      <c r="QLF582" s="77"/>
      <c r="QLG582" s="77"/>
      <c r="QLH582" s="77"/>
      <c r="QLI582" s="77"/>
      <c r="QLJ582" s="77"/>
      <c r="QLK582" s="77"/>
      <c r="QLL582" s="77"/>
      <c r="QLM582" s="77"/>
      <c r="QLN582" s="77"/>
      <c r="QLO582" s="77"/>
      <c r="QLP582" s="77"/>
      <c r="QLQ582" s="77"/>
      <c r="QLR582" s="77"/>
      <c r="QLS582" s="77"/>
      <c r="QLT582" s="77"/>
      <c r="QLU582" s="77"/>
      <c r="QLV582" s="77"/>
      <c r="QLW582" s="77"/>
      <c r="QLX582" s="77"/>
      <c r="QLY582" s="77"/>
      <c r="QLZ582" s="77"/>
      <c r="QMA582" s="77"/>
      <c r="QMB582" s="77"/>
      <c r="QMC582" s="77"/>
      <c r="QMD582" s="77"/>
      <c r="QME582" s="77"/>
      <c r="QMF582" s="77"/>
      <c r="QMG582" s="77"/>
      <c r="QMH582" s="77"/>
      <c r="QMI582" s="77"/>
      <c r="QMJ582" s="77"/>
      <c r="QMK582" s="77"/>
      <c r="QML582" s="77"/>
      <c r="QMM582" s="77"/>
      <c r="QMN582" s="77"/>
      <c r="QMO582" s="77"/>
      <c r="QMP582" s="77"/>
      <c r="QMQ582" s="77"/>
      <c r="QMR582" s="77"/>
      <c r="QMS582" s="77"/>
      <c r="QMT582" s="77"/>
      <c r="QMU582" s="77"/>
      <c r="QMV582" s="77"/>
      <c r="QMW582" s="77"/>
      <c r="QMX582" s="77"/>
      <c r="QMY582" s="77"/>
      <c r="QMZ582" s="77"/>
      <c r="QNA582" s="77"/>
      <c r="QNB582" s="77"/>
      <c r="QNC582" s="77"/>
      <c r="QND582" s="77"/>
      <c r="QNE582" s="77"/>
      <c r="QNF582" s="77"/>
      <c r="QNG582" s="77"/>
      <c r="QNH582" s="77"/>
      <c r="QNI582" s="77"/>
      <c r="QNJ582" s="77"/>
      <c r="QNK582" s="77"/>
      <c r="QNL582" s="77"/>
      <c r="QNM582" s="77"/>
      <c r="QNN582" s="77"/>
      <c r="QNO582" s="77"/>
      <c r="QNP582" s="77"/>
      <c r="QNQ582" s="77"/>
      <c r="QNR582" s="77"/>
      <c r="QNS582" s="77"/>
      <c r="QNT582" s="77"/>
      <c r="QNU582" s="77"/>
      <c r="QNV582" s="77"/>
      <c r="QNW582" s="77"/>
      <c r="QNX582" s="77"/>
      <c r="QNY582" s="77"/>
      <c r="QNZ582" s="77"/>
      <c r="QOA582" s="77"/>
      <c r="QOB582" s="77"/>
      <c r="QOC582" s="77"/>
      <c r="QOD582" s="77"/>
      <c r="QOE582" s="77"/>
      <c r="QOF582" s="77"/>
      <c r="QOG582" s="77"/>
      <c r="QOH582" s="77"/>
      <c r="QOI582" s="77"/>
      <c r="QOJ582" s="77"/>
      <c r="QOK582" s="77"/>
      <c r="QOL582" s="77"/>
      <c r="QOM582" s="77"/>
      <c r="QON582" s="77"/>
      <c r="QOO582" s="77"/>
      <c r="QOP582" s="77"/>
      <c r="QOQ582" s="77"/>
      <c r="QOR582" s="77"/>
      <c r="QOS582" s="77"/>
      <c r="QOT582" s="77"/>
      <c r="QOU582" s="77"/>
      <c r="QOV582" s="77"/>
      <c r="QOW582" s="77"/>
      <c r="QOX582" s="77"/>
      <c r="QOY582" s="77"/>
      <c r="QOZ582" s="77"/>
      <c r="QPA582" s="77"/>
      <c r="QPB582" s="77"/>
      <c r="QPC582" s="77"/>
      <c r="QPD582" s="77"/>
      <c r="QPE582" s="77"/>
      <c r="QPF582" s="77"/>
      <c r="QPG582" s="77"/>
      <c r="QPH582" s="77"/>
      <c r="QPI582" s="77"/>
      <c r="QPJ582" s="77"/>
      <c r="QPK582" s="77"/>
      <c r="QPL582" s="77"/>
      <c r="QPM582" s="77"/>
      <c r="QPN582" s="77"/>
      <c r="QPO582" s="77"/>
      <c r="QPP582" s="77"/>
      <c r="QPQ582" s="77"/>
      <c r="QPR582" s="77"/>
      <c r="QPS582" s="77"/>
      <c r="QPT582" s="77"/>
      <c r="QPU582" s="77"/>
      <c r="QPV582" s="77"/>
      <c r="QPW582" s="77"/>
      <c r="QPX582" s="77"/>
      <c r="QPY582" s="77"/>
      <c r="QPZ582" s="77"/>
      <c r="QQA582" s="77"/>
      <c r="QQB582" s="77"/>
      <c r="QQC582" s="77"/>
      <c r="QQD582" s="77"/>
      <c r="QQE582" s="77"/>
      <c r="QQF582" s="77"/>
      <c r="QQG582" s="77"/>
      <c r="QQH582" s="77"/>
      <c r="QQI582" s="77"/>
      <c r="QQJ582" s="77"/>
      <c r="QQK582" s="77"/>
      <c r="QQL582" s="77"/>
      <c r="QQM582" s="77"/>
      <c r="QQN582" s="77"/>
      <c r="QQO582" s="77"/>
      <c r="QQP582" s="77"/>
      <c r="QQQ582" s="77"/>
      <c r="QQR582" s="77"/>
      <c r="QQS582" s="77"/>
      <c r="QQT582" s="77"/>
      <c r="QQU582" s="77"/>
      <c r="QQV582" s="77"/>
      <c r="QQW582" s="77"/>
      <c r="QQX582" s="77"/>
      <c r="QQY582" s="77"/>
      <c r="QQZ582" s="77"/>
      <c r="QRA582" s="77"/>
      <c r="QRB582" s="77"/>
      <c r="QRC582" s="77"/>
      <c r="QRD582" s="77"/>
      <c r="QRE582" s="77"/>
      <c r="QRF582" s="77"/>
      <c r="QRG582" s="77"/>
      <c r="QRH582" s="77"/>
      <c r="QRI582" s="77"/>
      <c r="QRJ582" s="77"/>
      <c r="QRK582" s="77"/>
      <c r="QRL582" s="77"/>
      <c r="QRM582" s="77"/>
      <c r="QRN582" s="77"/>
      <c r="QRO582" s="77"/>
      <c r="QRP582" s="77"/>
      <c r="QRQ582" s="77"/>
      <c r="QRR582" s="77"/>
      <c r="QRS582" s="77"/>
      <c r="QRT582" s="77"/>
      <c r="QRU582" s="77"/>
      <c r="QRV582" s="77"/>
      <c r="QRW582" s="77"/>
      <c r="QRX582" s="77"/>
      <c r="QRY582" s="77"/>
      <c r="QRZ582" s="77"/>
      <c r="QSA582" s="77"/>
      <c r="QSB582" s="77"/>
      <c r="QSC582" s="77"/>
      <c r="QSD582" s="77"/>
      <c r="QSE582" s="77"/>
      <c r="QSF582" s="77"/>
      <c r="QSG582" s="77"/>
      <c r="QSH582" s="77"/>
      <c r="QSI582" s="77"/>
      <c r="QSJ582" s="77"/>
      <c r="QSK582" s="77"/>
      <c r="QSL582" s="77"/>
      <c r="QSM582" s="77"/>
      <c r="QSN582" s="77"/>
      <c r="QSO582" s="77"/>
      <c r="QSP582" s="77"/>
      <c r="QSQ582" s="77"/>
      <c r="QSR582" s="77"/>
      <c r="QSS582" s="77"/>
      <c r="QST582" s="77"/>
      <c r="QSU582" s="77"/>
      <c r="QSV582" s="77"/>
      <c r="QSW582" s="77"/>
      <c r="QSX582" s="77"/>
      <c r="QSY582" s="77"/>
      <c r="QSZ582" s="77"/>
      <c r="QTA582" s="77"/>
      <c r="QTB582" s="77"/>
      <c r="QTC582" s="77"/>
      <c r="QTD582" s="77"/>
      <c r="QTE582" s="77"/>
      <c r="QTF582" s="77"/>
      <c r="QTG582" s="77"/>
      <c r="QTH582" s="77"/>
      <c r="QTI582" s="77"/>
      <c r="QTJ582" s="77"/>
      <c r="QTK582" s="77"/>
      <c r="QTL582" s="77"/>
      <c r="QTM582" s="77"/>
      <c r="QTN582" s="77"/>
      <c r="QTO582" s="77"/>
      <c r="QTP582" s="77"/>
      <c r="QTQ582" s="77"/>
      <c r="QTR582" s="77"/>
      <c r="QTS582" s="77"/>
      <c r="QTT582" s="77"/>
      <c r="QTU582" s="77"/>
      <c r="QTV582" s="77"/>
      <c r="QTW582" s="77"/>
      <c r="QTX582" s="77"/>
      <c r="QTY582" s="77"/>
      <c r="QTZ582" s="77"/>
      <c r="QUA582" s="77"/>
      <c r="QUB582" s="77"/>
      <c r="QUC582" s="77"/>
      <c r="QUD582" s="77"/>
      <c r="QUE582" s="77"/>
      <c r="QUF582" s="77"/>
      <c r="QUG582" s="77"/>
      <c r="QUH582" s="77"/>
      <c r="QUI582" s="77"/>
      <c r="QUJ582" s="77"/>
      <c r="QUK582" s="77"/>
      <c r="QUL582" s="77"/>
      <c r="QUM582" s="77"/>
      <c r="QUN582" s="77"/>
      <c r="QUO582" s="77"/>
      <c r="QUP582" s="77"/>
      <c r="QUQ582" s="77"/>
      <c r="QUR582" s="77"/>
      <c r="QUS582" s="77"/>
      <c r="QUT582" s="77"/>
      <c r="QUU582" s="77"/>
      <c r="QUV582" s="77"/>
      <c r="QUW582" s="77"/>
      <c r="QUX582" s="77"/>
      <c r="QUY582" s="77"/>
      <c r="QUZ582" s="77"/>
      <c r="QVA582" s="77"/>
      <c r="QVB582" s="77"/>
      <c r="QVC582" s="77"/>
      <c r="QVD582" s="77"/>
      <c r="QVE582" s="77"/>
      <c r="QVF582" s="77"/>
      <c r="QVG582" s="77"/>
      <c r="QVH582" s="77"/>
      <c r="QVI582" s="77"/>
      <c r="QVJ582" s="77"/>
      <c r="QVK582" s="77"/>
      <c r="QVL582" s="77"/>
      <c r="QVM582" s="77"/>
      <c r="QVN582" s="77"/>
      <c r="QVO582" s="77"/>
      <c r="QVP582" s="77"/>
      <c r="QVQ582" s="77"/>
      <c r="QVR582" s="77"/>
      <c r="QVS582" s="77"/>
      <c r="QVT582" s="77"/>
      <c r="QVU582" s="77"/>
      <c r="QVV582" s="77"/>
      <c r="QVW582" s="77"/>
      <c r="QVX582" s="77"/>
      <c r="QVY582" s="77"/>
      <c r="QVZ582" s="77"/>
      <c r="QWA582" s="77"/>
      <c r="QWB582" s="77"/>
      <c r="QWC582" s="77"/>
      <c r="QWD582" s="77"/>
      <c r="QWE582" s="77"/>
      <c r="QWF582" s="77"/>
      <c r="QWG582" s="77"/>
      <c r="QWH582" s="77"/>
      <c r="QWI582" s="77"/>
      <c r="QWJ582" s="77"/>
      <c r="QWK582" s="77"/>
      <c r="QWL582" s="77"/>
      <c r="QWM582" s="77"/>
      <c r="QWN582" s="77"/>
      <c r="QWO582" s="77"/>
      <c r="QWP582" s="77"/>
      <c r="QWQ582" s="77"/>
      <c r="QWR582" s="77"/>
      <c r="QWS582" s="77"/>
      <c r="QWT582" s="77"/>
      <c r="QWU582" s="77"/>
      <c r="QWV582" s="77"/>
      <c r="QWW582" s="77"/>
      <c r="QWX582" s="77"/>
      <c r="QWY582" s="77"/>
      <c r="QWZ582" s="77"/>
      <c r="QXA582" s="77"/>
      <c r="QXB582" s="77"/>
      <c r="QXC582" s="77"/>
      <c r="QXD582" s="77"/>
      <c r="QXE582" s="77"/>
      <c r="QXF582" s="77"/>
      <c r="QXG582" s="77"/>
      <c r="QXH582" s="77"/>
      <c r="QXI582" s="77"/>
      <c r="QXJ582" s="77"/>
      <c r="QXK582" s="77"/>
      <c r="QXL582" s="77"/>
      <c r="QXM582" s="77"/>
      <c r="QXN582" s="77"/>
      <c r="QXO582" s="77"/>
      <c r="QXP582" s="77"/>
      <c r="QXQ582" s="77"/>
      <c r="QXR582" s="77"/>
      <c r="QXS582" s="77"/>
      <c r="QXT582" s="77"/>
      <c r="QXU582" s="77"/>
      <c r="QXV582" s="77"/>
      <c r="QXW582" s="77"/>
      <c r="QXX582" s="77"/>
      <c r="QXY582" s="77"/>
      <c r="QXZ582" s="77"/>
      <c r="QYA582" s="77"/>
      <c r="QYB582" s="77"/>
      <c r="QYC582" s="77"/>
      <c r="QYD582" s="77"/>
      <c r="QYE582" s="77"/>
      <c r="QYF582" s="77"/>
      <c r="QYG582" s="77"/>
      <c r="QYH582" s="77"/>
      <c r="QYI582" s="77"/>
      <c r="QYJ582" s="77"/>
      <c r="QYK582" s="77"/>
      <c r="QYL582" s="77"/>
      <c r="QYM582" s="77"/>
      <c r="QYN582" s="77"/>
      <c r="QYO582" s="77"/>
      <c r="QYP582" s="77"/>
      <c r="QYQ582" s="77"/>
      <c r="QYR582" s="77"/>
      <c r="QYS582" s="77"/>
      <c r="QYT582" s="77"/>
      <c r="QYU582" s="77"/>
      <c r="QYV582" s="77"/>
      <c r="QYW582" s="77"/>
      <c r="QYX582" s="77"/>
      <c r="QYY582" s="77"/>
      <c r="QYZ582" s="77"/>
      <c r="QZA582" s="77"/>
      <c r="QZB582" s="77"/>
      <c r="QZC582" s="77"/>
      <c r="QZD582" s="77"/>
      <c r="QZE582" s="77"/>
      <c r="QZF582" s="77"/>
      <c r="QZG582" s="77"/>
      <c r="QZH582" s="77"/>
      <c r="QZI582" s="77"/>
      <c r="QZJ582" s="77"/>
      <c r="QZK582" s="77"/>
      <c r="QZL582" s="77"/>
      <c r="QZM582" s="77"/>
      <c r="QZN582" s="77"/>
      <c r="QZO582" s="77"/>
      <c r="QZP582" s="77"/>
      <c r="QZQ582" s="77"/>
      <c r="QZR582" s="77"/>
      <c r="QZS582" s="77"/>
      <c r="QZT582" s="77"/>
      <c r="QZU582" s="77"/>
      <c r="QZV582" s="77"/>
      <c r="QZW582" s="77"/>
      <c r="QZX582" s="77"/>
      <c r="QZY582" s="77"/>
      <c r="QZZ582" s="77"/>
      <c r="RAA582" s="77"/>
      <c r="RAB582" s="77"/>
      <c r="RAC582" s="77"/>
      <c r="RAD582" s="77"/>
      <c r="RAE582" s="77"/>
      <c r="RAF582" s="77"/>
      <c r="RAG582" s="77"/>
      <c r="RAH582" s="77"/>
      <c r="RAI582" s="77"/>
      <c r="RAJ582" s="77"/>
      <c r="RAK582" s="77"/>
      <c r="RAL582" s="77"/>
      <c r="RAM582" s="77"/>
      <c r="RAN582" s="77"/>
      <c r="RAO582" s="77"/>
      <c r="RAP582" s="77"/>
      <c r="RAQ582" s="77"/>
      <c r="RAR582" s="77"/>
      <c r="RAS582" s="77"/>
      <c r="RAT582" s="77"/>
      <c r="RAU582" s="77"/>
      <c r="RAV582" s="77"/>
      <c r="RAW582" s="77"/>
      <c r="RAX582" s="77"/>
      <c r="RAY582" s="77"/>
      <c r="RAZ582" s="77"/>
      <c r="RBA582" s="77"/>
      <c r="RBB582" s="77"/>
      <c r="RBC582" s="77"/>
      <c r="RBD582" s="77"/>
      <c r="RBE582" s="77"/>
      <c r="RBF582" s="77"/>
      <c r="RBG582" s="77"/>
      <c r="RBH582" s="77"/>
      <c r="RBI582" s="77"/>
      <c r="RBJ582" s="77"/>
      <c r="RBK582" s="77"/>
      <c r="RBL582" s="77"/>
      <c r="RBM582" s="77"/>
      <c r="RBN582" s="77"/>
      <c r="RBO582" s="77"/>
      <c r="RBP582" s="77"/>
      <c r="RBQ582" s="77"/>
      <c r="RBR582" s="77"/>
      <c r="RBS582" s="77"/>
      <c r="RBT582" s="77"/>
      <c r="RBU582" s="77"/>
      <c r="RBV582" s="77"/>
      <c r="RBW582" s="77"/>
      <c r="RBX582" s="77"/>
      <c r="RBY582" s="77"/>
      <c r="RBZ582" s="77"/>
      <c r="RCA582" s="77"/>
      <c r="RCB582" s="77"/>
      <c r="RCC582" s="77"/>
      <c r="RCD582" s="77"/>
      <c r="RCE582" s="77"/>
      <c r="RCF582" s="77"/>
      <c r="RCG582" s="77"/>
      <c r="RCH582" s="77"/>
      <c r="RCI582" s="77"/>
      <c r="RCJ582" s="77"/>
      <c r="RCK582" s="77"/>
      <c r="RCL582" s="77"/>
      <c r="RCM582" s="77"/>
      <c r="RCN582" s="77"/>
      <c r="RCO582" s="77"/>
      <c r="RCP582" s="77"/>
      <c r="RCQ582" s="77"/>
      <c r="RCR582" s="77"/>
      <c r="RCS582" s="77"/>
      <c r="RCT582" s="77"/>
      <c r="RCU582" s="77"/>
      <c r="RCV582" s="77"/>
      <c r="RCW582" s="77"/>
      <c r="RCX582" s="77"/>
      <c r="RCY582" s="77"/>
      <c r="RCZ582" s="77"/>
      <c r="RDA582" s="77"/>
      <c r="RDB582" s="77"/>
      <c r="RDC582" s="77"/>
      <c r="RDD582" s="77"/>
      <c r="RDE582" s="77"/>
      <c r="RDF582" s="77"/>
      <c r="RDG582" s="77"/>
      <c r="RDH582" s="77"/>
      <c r="RDI582" s="77"/>
      <c r="RDJ582" s="77"/>
      <c r="RDK582" s="77"/>
      <c r="RDL582" s="77"/>
      <c r="RDM582" s="77"/>
      <c r="RDN582" s="77"/>
      <c r="RDO582" s="77"/>
      <c r="RDP582" s="77"/>
      <c r="RDQ582" s="77"/>
      <c r="RDR582" s="77"/>
      <c r="RDS582" s="77"/>
      <c r="RDT582" s="77"/>
      <c r="RDU582" s="77"/>
      <c r="RDV582" s="77"/>
      <c r="RDW582" s="77"/>
      <c r="RDX582" s="77"/>
      <c r="RDY582" s="77"/>
      <c r="RDZ582" s="77"/>
      <c r="REA582" s="77"/>
      <c r="REB582" s="77"/>
      <c r="REC582" s="77"/>
      <c r="RED582" s="77"/>
      <c r="REE582" s="77"/>
      <c r="REF582" s="77"/>
      <c r="REG582" s="77"/>
      <c r="REH582" s="77"/>
      <c r="REI582" s="77"/>
      <c r="REJ582" s="77"/>
      <c r="REK582" s="77"/>
      <c r="REL582" s="77"/>
      <c r="REM582" s="77"/>
      <c r="REN582" s="77"/>
      <c r="REO582" s="77"/>
      <c r="REP582" s="77"/>
      <c r="REQ582" s="77"/>
      <c r="RER582" s="77"/>
      <c r="RES582" s="77"/>
      <c r="RET582" s="77"/>
      <c r="REU582" s="77"/>
      <c r="REV582" s="77"/>
      <c r="REW582" s="77"/>
      <c r="REX582" s="77"/>
      <c r="REY582" s="77"/>
      <c r="REZ582" s="77"/>
      <c r="RFA582" s="77"/>
      <c r="RFB582" s="77"/>
      <c r="RFC582" s="77"/>
      <c r="RFD582" s="77"/>
      <c r="RFE582" s="77"/>
      <c r="RFF582" s="77"/>
      <c r="RFG582" s="77"/>
      <c r="RFH582" s="77"/>
      <c r="RFI582" s="77"/>
      <c r="RFJ582" s="77"/>
      <c r="RFK582" s="77"/>
      <c r="RFL582" s="77"/>
      <c r="RFM582" s="77"/>
      <c r="RFN582" s="77"/>
      <c r="RFO582" s="77"/>
      <c r="RFP582" s="77"/>
      <c r="RFQ582" s="77"/>
      <c r="RFR582" s="77"/>
      <c r="RFS582" s="77"/>
      <c r="RFT582" s="77"/>
      <c r="RFU582" s="77"/>
      <c r="RFV582" s="77"/>
      <c r="RFW582" s="77"/>
      <c r="RFX582" s="77"/>
      <c r="RFY582" s="77"/>
      <c r="RFZ582" s="77"/>
      <c r="RGA582" s="77"/>
      <c r="RGB582" s="77"/>
      <c r="RGC582" s="77"/>
      <c r="RGD582" s="77"/>
      <c r="RGE582" s="77"/>
      <c r="RGF582" s="77"/>
      <c r="RGG582" s="77"/>
      <c r="RGH582" s="77"/>
      <c r="RGI582" s="77"/>
      <c r="RGJ582" s="77"/>
      <c r="RGK582" s="77"/>
      <c r="RGL582" s="77"/>
      <c r="RGM582" s="77"/>
      <c r="RGN582" s="77"/>
      <c r="RGO582" s="77"/>
      <c r="RGP582" s="77"/>
      <c r="RGQ582" s="77"/>
      <c r="RGR582" s="77"/>
      <c r="RGS582" s="77"/>
      <c r="RGT582" s="77"/>
      <c r="RGU582" s="77"/>
      <c r="RGV582" s="77"/>
      <c r="RGW582" s="77"/>
      <c r="RGX582" s="77"/>
      <c r="RGY582" s="77"/>
      <c r="RGZ582" s="77"/>
      <c r="RHA582" s="77"/>
      <c r="RHB582" s="77"/>
      <c r="RHC582" s="77"/>
      <c r="RHD582" s="77"/>
      <c r="RHE582" s="77"/>
      <c r="RHF582" s="77"/>
      <c r="RHG582" s="77"/>
      <c r="RHH582" s="77"/>
      <c r="RHI582" s="77"/>
      <c r="RHJ582" s="77"/>
      <c r="RHK582" s="77"/>
      <c r="RHL582" s="77"/>
      <c r="RHM582" s="77"/>
      <c r="RHN582" s="77"/>
      <c r="RHO582" s="77"/>
      <c r="RHP582" s="77"/>
      <c r="RHQ582" s="77"/>
      <c r="RHR582" s="77"/>
      <c r="RHS582" s="77"/>
      <c r="RHT582" s="77"/>
      <c r="RHU582" s="77"/>
      <c r="RHV582" s="77"/>
      <c r="RHW582" s="77"/>
      <c r="RHX582" s="77"/>
      <c r="RHY582" s="77"/>
      <c r="RHZ582" s="77"/>
      <c r="RIA582" s="77"/>
      <c r="RIB582" s="77"/>
      <c r="RIC582" s="77"/>
      <c r="RID582" s="77"/>
      <c r="RIE582" s="77"/>
      <c r="RIF582" s="77"/>
      <c r="RIG582" s="77"/>
      <c r="RIH582" s="77"/>
      <c r="RII582" s="77"/>
      <c r="RIJ582" s="77"/>
      <c r="RIK582" s="77"/>
      <c r="RIL582" s="77"/>
      <c r="RIM582" s="77"/>
      <c r="RIN582" s="77"/>
      <c r="RIO582" s="77"/>
      <c r="RIP582" s="77"/>
      <c r="RIQ582" s="77"/>
      <c r="RIR582" s="77"/>
      <c r="RIS582" s="77"/>
      <c r="RIT582" s="77"/>
      <c r="RIU582" s="77"/>
      <c r="RIV582" s="77"/>
      <c r="RIW582" s="77"/>
      <c r="RIX582" s="77"/>
      <c r="RIY582" s="77"/>
      <c r="RIZ582" s="77"/>
      <c r="RJA582" s="77"/>
      <c r="RJB582" s="77"/>
      <c r="RJC582" s="77"/>
      <c r="RJD582" s="77"/>
      <c r="RJE582" s="77"/>
      <c r="RJF582" s="77"/>
      <c r="RJG582" s="77"/>
      <c r="RJH582" s="77"/>
      <c r="RJI582" s="77"/>
      <c r="RJJ582" s="77"/>
      <c r="RJK582" s="77"/>
      <c r="RJL582" s="77"/>
      <c r="RJM582" s="77"/>
      <c r="RJN582" s="77"/>
      <c r="RJO582" s="77"/>
      <c r="RJP582" s="77"/>
      <c r="RJQ582" s="77"/>
      <c r="RJR582" s="77"/>
      <c r="RJS582" s="77"/>
      <c r="RJT582" s="77"/>
      <c r="RJU582" s="77"/>
      <c r="RJV582" s="77"/>
      <c r="RJW582" s="77"/>
      <c r="RJX582" s="77"/>
      <c r="RJY582" s="77"/>
      <c r="RJZ582" s="77"/>
      <c r="RKA582" s="77"/>
      <c r="RKB582" s="77"/>
      <c r="RKC582" s="77"/>
      <c r="RKD582" s="77"/>
      <c r="RKE582" s="77"/>
      <c r="RKF582" s="77"/>
      <c r="RKG582" s="77"/>
      <c r="RKH582" s="77"/>
      <c r="RKI582" s="77"/>
      <c r="RKJ582" s="77"/>
      <c r="RKK582" s="77"/>
      <c r="RKL582" s="77"/>
      <c r="RKM582" s="77"/>
      <c r="RKN582" s="77"/>
      <c r="RKO582" s="77"/>
      <c r="RKP582" s="77"/>
      <c r="RKQ582" s="77"/>
      <c r="RKR582" s="77"/>
      <c r="RKS582" s="77"/>
      <c r="RKT582" s="77"/>
      <c r="RKU582" s="77"/>
      <c r="RKV582" s="77"/>
      <c r="RKW582" s="77"/>
      <c r="RKX582" s="77"/>
      <c r="RKY582" s="77"/>
      <c r="RKZ582" s="77"/>
      <c r="RLA582" s="77"/>
      <c r="RLB582" s="77"/>
      <c r="RLC582" s="77"/>
      <c r="RLD582" s="77"/>
      <c r="RLE582" s="77"/>
      <c r="RLF582" s="77"/>
      <c r="RLG582" s="77"/>
      <c r="RLH582" s="77"/>
      <c r="RLI582" s="77"/>
      <c r="RLJ582" s="77"/>
      <c r="RLK582" s="77"/>
      <c r="RLL582" s="77"/>
      <c r="RLM582" s="77"/>
      <c r="RLN582" s="77"/>
      <c r="RLO582" s="77"/>
      <c r="RLP582" s="77"/>
      <c r="RLQ582" s="77"/>
      <c r="RLR582" s="77"/>
      <c r="RLS582" s="77"/>
      <c r="RLT582" s="77"/>
      <c r="RLU582" s="77"/>
      <c r="RLV582" s="77"/>
      <c r="RLW582" s="77"/>
      <c r="RLX582" s="77"/>
      <c r="RLY582" s="77"/>
      <c r="RLZ582" s="77"/>
      <c r="RMA582" s="77"/>
      <c r="RMB582" s="77"/>
      <c r="RMC582" s="77"/>
      <c r="RMD582" s="77"/>
      <c r="RME582" s="77"/>
      <c r="RMF582" s="77"/>
      <c r="RMG582" s="77"/>
      <c r="RMH582" s="77"/>
      <c r="RMI582" s="77"/>
      <c r="RMJ582" s="77"/>
      <c r="RMK582" s="77"/>
      <c r="RML582" s="77"/>
      <c r="RMM582" s="77"/>
      <c r="RMN582" s="77"/>
      <c r="RMO582" s="77"/>
      <c r="RMP582" s="77"/>
      <c r="RMQ582" s="77"/>
      <c r="RMR582" s="77"/>
      <c r="RMS582" s="77"/>
      <c r="RMT582" s="77"/>
      <c r="RMU582" s="77"/>
      <c r="RMV582" s="77"/>
      <c r="RMW582" s="77"/>
      <c r="RMX582" s="77"/>
      <c r="RMY582" s="77"/>
      <c r="RMZ582" s="77"/>
      <c r="RNA582" s="77"/>
      <c r="RNB582" s="77"/>
      <c r="RNC582" s="77"/>
      <c r="RND582" s="77"/>
      <c r="RNE582" s="77"/>
      <c r="RNF582" s="77"/>
      <c r="RNG582" s="77"/>
      <c r="RNH582" s="77"/>
      <c r="RNI582" s="77"/>
      <c r="RNJ582" s="77"/>
      <c r="RNK582" s="77"/>
      <c r="RNL582" s="77"/>
      <c r="RNM582" s="77"/>
      <c r="RNN582" s="77"/>
      <c r="RNO582" s="77"/>
      <c r="RNP582" s="77"/>
      <c r="RNQ582" s="77"/>
      <c r="RNR582" s="77"/>
      <c r="RNS582" s="77"/>
      <c r="RNT582" s="77"/>
      <c r="RNU582" s="77"/>
      <c r="RNV582" s="77"/>
      <c r="RNW582" s="77"/>
      <c r="RNX582" s="77"/>
      <c r="RNY582" s="77"/>
      <c r="RNZ582" s="77"/>
      <c r="ROA582" s="77"/>
      <c r="ROB582" s="77"/>
      <c r="ROC582" s="77"/>
      <c r="ROD582" s="77"/>
      <c r="ROE582" s="77"/>
      <c r="ROF582" s="77"/>
      <c r="ROG582" s="77"/>
      <c r="ROH582" s="77"/>
      <c r="ROI582" s="77"/>
      <c r="ROJ582" s="77"/>
      <c r="ROK582" s="77"/>
      <c r="ROL582" s="77"/>
      <c r="ROM582" s="77"/>
      <c r="RON582" s="77"/>
      <c r="ROO582" s="77"/>
      <c r="ROP582" s="77"/>
      <c r="ROQ582" s="77"/>
      <c r="ROR582" s="77"/>
      <c r="ROS582" s="77"/>
      <c r="ROT582" s="77"/>
      <c r="ROU582" s="77"/>
      <c r="ROV582" s="77"/>
      <c r="ROW582" s="77"/>
      <c r="ROX582" s="77"/>
      <c r="ROY582" s="77"/>
      <c r="ROZ582" s="77"/>
      <c r="RPA582" s="77"/>
      <c r="RPB582" s="77"/>
      <c r="RPC582" s="77"/>
      <c r="RPD582" s="77"/>
      <c r="RPE582" s="77"/>
      <c r="RPF582" s="77"/>
      <c r="RPG582" s="77"/>
      <c r="RPH582" s="77"/>
      <c r="RPI582" s="77"/>
      <c r="RPJ582" s="77"/>
      <c r="RPK582" s="77"/>
      <c r="RPL582" s="77"/>
      <c r="RPM582" s="77"/>
      <c r="RPN582" s="77"/>
      <c r="RPO582" s="77"/>
      <c r="RPP582" s="77"/>
      <c r="RPQ582" s="77"/>
      <c r="RPR582" s="77"/>
      <c r="RPS582" s="77"/>
      <c r="RPT582" s="77"/>
      <c r="RPU582" s="77"/>
      <c r="RPV582" s="77"/>
      <c r="RPW582" s="77"/>
      <c r="RPX582" s="77"/>
      <c r="RPY582" s="77"/>
      <c r="RPZ582" s="77"/>
      <c r="RQA582" s="77"/>
      <c r="RQB582" s="77"/>
      <c r="RQC582" s="77"/>
      <c r="RQD582" s="77"/>
      <c r="RQE582" s="77"/>
      <c r="RQF582" s="77"/>
      <c r="RQG582" s="77"/>
      <c r="RQH582" s="77"/>
      <c r="RQI582" s="77"/>
      <c r="RQJ582" s="77"/>
      <c r="RQK582" s="77"/>
      <c r="RQL582" s="77"/>
      <c r="RQM582" s="77"/>
      <c r="RQN582" s="77"/>
      <c r="RQO582" s="77"/>
      <c r="RQP582" s="77"/>
      <c r="RQQ582" s="77"/>
      <c r="RQR582" s="77"/>
      <c r="RQS582" s="77"/>
      <c r="RQT582" s="77"/>
      <c r="RQU582" s="77"/>
      <c r="RQV582" s="77"/>
      <c r="RQW582" s="77"/>
      <c r="RQX582" s="77"/>
      <c r="RQY582" s="77"/>
      <c r="RQZ582" s="77"/>
      <c r="RRA582" s="77"/>
      <c r="RRB582" s="77"/>
      <c r="RRC582" s="77"/>
      <c r="RRD582" s="77"/>
      <c r="RRE582" s="77"/>
      <c r="RRF582" s="77"/>
      <c r="RRG582" s="77"/>
      <c r="RRH582" s="77"/>
      <c r="RRI582" s="77"/>
      <c r="RRJ582" s="77"/>
      <c r="RRK582" s="77"/>
      <c r="RRL582" s="77"/>
      <c r="RRM582" s="77"/>
      <c r="RRN582" s="77"/>
      <c r="RRO582" s="77"/>
      <c r="RRP582" s="77"/>
      <c r="RRQ582" s="77"/>
      <c r="RRR582" s="77"/>
      <c r="RRS582" s="77"/>
      <c r="RRT582" s="77"/>
      <c r="RRU582" s="77"/>
      <c r="RRV582" s="77"/>
      <c r="RRW582" s="77"/>
      <c r="RRX582" s="77"/>
      <c r="RRY582" s="77"/>
      <c r="RRZ582" s="77"/>
      <c r="RSA582" s="77"/>
      <c r="RSB582" s="77"/>
      <c r="RSC582" s="77"/>
      <c r="RSD582" s="77"/>
      <c r="RSE582" s="77"/>
      <c r="RSF582" s="77"/>
      <c r="RSG582" s="77"/>
      <c r="RSH582" s="77"/>
      <c r="RSI582" s="77"/>
      <c r="RSJ582" s="77"/>
      <c r="RSK582" s="77"/>
      <c r="RSL582" s="77"/>
      <c r="RSM582" s="77"/>
      <c r="RSN582" s="77"/>
      <c r="RSO582" s="77"/>
      <c r="RSP582" s="77"/>
      <c r="RSQ582" s="77"/>
      <c r="RSR582" s="77"/>
      <c r="RSS582" s="77"/>
      <c r="RST582" s="77"/>
      <c r="RSU582" s="77"/>
      <c r="RSV582" s="77"/>
      <c r="RSW582" s="77"/>
      <c r="RSX582" s="77"/>
      <c r="RSY582" s="77"/>
      <c r="RSZ582" s="77"/>
      <c r="RTA582" s="77"/>
      <c r="RTB582" s="77"/>
      <c r="RTC582" s="77"/>
      <c r="RTD582" s="77"/>
      <c r="RTE582" s="77"/>
      <c r="RTF582" s="77"/>
      <c r="RTG582" s="77"/>
      <c r="RTH582" s="77"/>
      <c r="RTI582" s="77"/>
      <c r="RTJ582" s="77"/>
      <c r="RTK582" s="77"/>
      <c r="RTL582" s="77"/>
      <c r="RTM582" s="77"/>
      <c r="RTN582" s="77"/>
      <c r="RTO582" s="77"/>
      <c r="RTP582" s="77"/>
      <c r="RTQ582" s="77"/>
      <c r="RTR582" s="77"/>
      <c r="RTS582" s="77"/>
      <c r="RTT582" s="77"/>
      <c r="RTU582" s="77"/>
      <c r="RTV582" s="77"/>
      <c r="RTW582" s="77"/>
      <c r="RTX582" s="77"/>
      <c r="RTY582" s="77"/>
      <c r="RTZ582" s="77"/>
      <c r="RUA582" s="77"/>
      <c r="RUB582" s="77"/>
      <c r="RUC582" s="77"/>
      <c r="RUD582" s="77"/>
      <c r="RUE582" s="77"/>
      <c r="RUF582" s="77"/>
      <c r="RUG582" s="77"/>
      <c r="RUH582" s="77"/>
      <c r="RUI582" s="77"/>
      <c r="RUJ582" s="77"/>
      <c r="RUK582" s="77"/>
      <c r="RUL582" s="77"/>
      <c r="RUM582" s="77"/>
      <c r="RUN582" s="77"/>
      <c r="RUO582" s="77"/>
      <c r="RUP582" s="77"/>
      <c r="RUQ582" s="77"/>
      <c r="RUR582" s="77"/>
      <c r="RUS582" s="77"/>
      <c r="RUT582" s="77"/>
      <c r="RUU582" s="77"/>
      <c r="RUV582" s="77"/>
      <c r="RUW582" s="77"/>
      <c r="RUX582" s="77"/>
      <c r="RUY582" s="77"/>
      <c r="RUZ582" s="77"/>
      <c r="RVA582" s="77"/>
      <c r="RVB582" s="77"/>
      <c r="RVC582" s="77"/>
      <c r="RVD582" s="77"/>
      <c r="RVE582" s="77"/>
      <c r="RVF582" s="77"/>
      <c r="RVG582" s="77"/>
      <c r="RVH582" s="77"/>
      <c r="RVI582" s="77"/>
      <c r="RVJ582" s="77"/>
      <c r="RVK582" s="77"/>
      <c r="RVL582" s="77"/>
      <c r="RVM582" s="77"/>
      <c r="RVN582" s="77"/>
      <c r="RVO582" s="77"/>
      <c r="RVP582" s="77"/>
      <c r="RVQ582" s="77"/>
      <c r="RVR582" s="77"/>
      <c r="RVS582" s="77"/>
      <c r="RVT582" s="77"/>
      <c r="RVU582" s="77"/>
      <c r="RVV582" s="77"/>
      <c r="RVW582" s="77"/>
      <c r="RVX582" s="77"/>
      <c r="RVY582" s="77"/>
      <c r="RVZ582" s="77"/>
      <c r="RWA582" s="77"/>
      <c r="RWB582" s="77"/>
      <c r="RWC582" s="77"/>
      <c r="RWD582" s="77"/>
      <c r="RWE582" s="77"/>
      <c r="RWF582" s="77"/>
      <c r="RWG582" s="77"/>
      <c r="RWH582" s="77"/>
      <c r="RWI582" s="77"/>
      <c r="RWJ582" s="77"/>
      <c r="RWK582" s="77"/>
      <c r="RWL582" s="77"/>
      <c r="RWM582" s="77"/>
      <c r="RWN582" s="77"/>
      <c r="RWO582" s="77"/>
      <c r="RWP582" s="77"/>
      <c r="RWQ582" s="77"/>
      <c r="RWR582" s="77"/>
      <c r="RWS582" s="77"/>
      <c r="RWT582" s="77"/>
      <c r="RWU582" s="77"/>
      <c r="RWV582" s="77"/>
      <c r="RWW582" s="77"/>
      <c r="RWX582" s="77"/>
      <c r="RWY582" s="77"/>
      <c r="RWZ582" s="77"/>
      <c r="RXA582" s="77"/>
      <c r="RXB582" s="77"/>
      <c r="RXC582" s="77"/>
      <c r="RXD582" s="77"/>
      <c r="RXE582" s="77"/>
      <c r="RXF582" s="77"/>
      <c r="RXG582" s="77"/>
      <c r="RXH582" s="77"/>
      <c r="RXI582" s="77"/>
      <c r="RXJ582" s="77"/>
      <c r="RXK582" s="77"/>
      <c r="RXL582" s="77"/>
      <c r="RXM582" s="77"/>
      <c r="RXN582" s="77"/>
      <c r="RXO582" s="77"/>
      <c r="RXP582" s="77"/>
      <c r="RXQ582" s="77"/>
      <c r="RXR582" s="77"/>
      <c r="RXS582" s="77"/>
      <c r="RXT582" s="77"/>
      <c r="RXU582" s="77"/>
      <c r="RXV582" s="77"/>
      <c r="RXW582" s="77"/>
      <c r="RXX582" s="77"/>
      <c r="RXY582" s="77"/>
      <c r="RXZ582" s="77"/>
      <c r="RYA582" s="77"/>
      <c r="RYB582" s="77"/>
      <c r="RYC582" s="77"/>
      <c r="RYD582" s="77"/>
      <c r="RYE582" s="77"/>
      <c r="RYF582" s="77"/>
      <c r="RYG582" s="77"/>
      <c r="RYH582" s="77"/>
      <c r="RYI582" s="77"/>
      <c r="RYJ582" s="77"/>
      <c r="RYK582" s="77"/>
      <c r="RYL582" s="77"/>
      <c r="RYM582" s="77"/>
      <c r="RYN582" s="77"/>
      <c r="RYO582" s="77"/>
      <c r="RYP582" s="77"/>
      <c r="RYQ582" s="77"/>
      <c r="RYR582" s="77"/>
      <c r="RYS582" s="77"/>
      <c r="RYT582" s="77"/>
      <c r="RYU582" s="77"/>
      <c r="RYV582" s="77"/>
      <c r="RYW582" s="77"/>
      <c r="RYX582" s="77"/>
      <c r="RYY582" s="77"/>
      <c r="RYZ582" s="77"/>
      <c r="RZA582" s="77"/>
      <c r="RZB582" s="77"/>
      <c r="RZC582" s="77"/>
      <c r="RZD582" s="77"/>
      <c r="RZE582" s="77"/>
      <c r="RZF582" s="77"/>
      <c r="RZG582" s="77"/>
      <c r="RZH582" s="77"/>
      <c r="RZI582" s="77"/>
      <c r="RZJ582" s="77"/>
      <c r="RZK582" s="77"/>
      <c r="RZL582" s="77"/>
      <c r="RZM582" s="77"/>
      <c r="RZN582" s="77"/>
      <c r="RZO582" s="77"/>
      <c r="RZP582" s="77"/>
      <c r="RZQ582" s="77"/>
      <c r="RZR582" s="77"/>
      <c r="RZS582" s="77"/>
      <c r="RZT582" s="77"/>
      <c r="RZU582" s="77"/>
      <c r="RZV582" s="77"/>
      <c r="RZW582" s="77"/>
      <c r="RZX582" s="77"/>
      <c r="RZY582" s="77"/>
      <c r="RZZ582" s="77"/>
      <c r="SAA582" s="77"/>
      <c r="SAB582" s="77"/>
      <c r="SAC582" s="77"/>
      <c r="SAD582" s="77"/>
      <c r="SAE582" s="77"/>
      <c r="SAF582" s="77"/>
      <c r="SAG582" s="77"/>
      <c r="SAH582" s="77"/>
      <c r="SAI582" s="77"/>
      <c r="SAJ582" s="77"/>
      <c r="SAK582" s="77"/>
      <c r="SAL582" s="77"/>
      <c r="SAM582" s="77"/>
      <c r="SAN582" s="77"/>
      <c r="SAO582" s="77"/>
      <c r="SAP582" s="77"/>
      <c r="SAQ582" s="77"/>
      <c r="SAR582" s="77"/>
      <c r="SAS582" s="77"/>
      <c r="SAT582" s="77"/>
      <c r="SAU582" s="77"/>
      <c r="SAV582" s="77"/>
      <c r="SAW582" s="77"/>
      <c r="SAX582" s="77"/>
      <c r="SAY582" s="77"/>
      <c r="SAZ582" s="77"/>
      <c r="SBA582" s="77"/>
      <c r="SBB582" s="77"/>
      <c r="SBC582" s="77"/>
      <c r="SBD582" s="77"/>
      <c r="SBE582" s="77"/>
      <c r="SBF582" s="77"/>
      <c r="SBG582" s="77"/>
      <c r="SBH582" s="77"/>
      <c r="SBI582" s="77"/>
      <c r="SBJ582" s="77"/>
      <c r="SBK582" s="77"/>
      <c r="SBL582" s="77"/>
      <c r="SBM582" s="77"/>
      <c r="SBN582" s="77"/>
      <c r="SBO582" s="77"/>
      <c r="SBP582" s="77"/>
      <c r="SBQ582" s="77"/>
      <c r="SBR582" s="77"/>
      <c r="SBS582" s="77"/>
      <c r="SBT582" s="77"/>
      <c r="SBU582" s="77"/>
      <c r="SBV582" s="77"/>
      <c r="SBW582" s="77"/>
      <c r="SBX582" s="77"/>
      <c r="SBY582" s="77"/>
      <c r="SBZ582" s="77"/>
      <c r="SCA582" s="77"/>
      <c r="SCB582" s="77"/>
      <c r="SCC582" s="77"/>
      <c r="SCD582" s="77"/>
      <c r="SCE582" s="77"/>
      <c r="SCF582" s="77"/>
      <c r="SCG582" s="77"/>
      <c r="SCH582" s="77"/>
      <c r="SCI582" s="77"/>
      <c r="SCJ582" s="77"/>
      <c r="SCK582" s="77"/>
      <c r="SCL582" s="77"/>
      <c r="SCM582" s="77"/>
      <c r="SCN582" s="77"/>
      <c r="SCO582" s="77"/>
      <c r="SCP582" s="77"/>
      <c r="SCQ582" s="77"/>
      <c r="SCR582" s="77"/>
      <c r="SCS582" s="77"/>
      <c r="SCT582" s="77"/>
      <c r="SCU582" s="77"/>
      <c r="SCV582" s="77"/>
      <c r="SCW582" s="77"/>
      <c r="SCX582" s="77"/>
      <c r="SCY582" s="77"/>
      <c r="SCZ582" s="77"/>
      <c r="SDA582" s="77"/>
      <c r="SDB582" s="77"/>
      <c r="SDC582" s="77"/>
      <c r="SDD582" s="77"/>
      <c r="SDE582" s="77"/>
      <c r="SDF582" s="77"/>
      <c r="SDG582" s="77"/>
      <c r="SDH582" s="77"/>
      <c r="SDI582" s="77"/>
      <c r="SDJ582" s="77"/>
      <c r="SDK582" s="77"/>
      <c r="SDL582" s="77"/>
      <c r="SDM582" s="77"/>
      <c r="SDN582" s="77"/>
      <c r="SDO582" s="77"/>
      <c r="SDP582" s="77"/>
      <c r="SDQ582" s="77"/>
      <c r="SDR582" s="77"/>
      <c r="SDS582" s="77"/>
      <c r="SDT582" s="77"/>
      <c r="SDU582" s="77"/>
      <c r="SDV582" s="77"/>
      <c r="SDW582" s="77"/>
      <c r="SDX582" s="77"/>
      <c r="SDY582" s="77"/>
      <c r="SDZ582" s="77"/>
      <c r="SEA582" s="77"/>
      <c r="SEB582" s="77"/>
      <c r="SEC582" s="77"/>
      <c r="SED582" s="77"/>
      <c r="SEE582" s="77"/>
      <c r="SEF582" s="77"/>
      <c r="SEG582" s="77"/>
      <c r="SEH582" s="77"/>
      <c r="SEI582" s="77"/>
      <c r="SEJ582" s="77"/>
      <c r="SEK582" s="77"/>
      <c r="SEL582" s="77"/>
      <c r="SEM582" s="77"/>
      <c r="SEN582" s="77"/>
      <c r="SEO582" s="77"/>
      <c r="SEP582" s="77"/>
      <c r="SEQ582" s="77"/>
      <c r="SER582" s="77"/>
      <c r="SES582" s="77"/>
      <c r="SET582" s="77"/>
      <c r="SEU582" s="77"/>
      <c r="SEV582" s="77"/>
      <c r="SEW582" s="77"/>
      <c r="SEX582" s="77"/>
      <c r="SEY582" s="77"/>
      <c r="SEZ582" s="77"/>
      <c r="SFA582" s="77"/>
      <c r="SFB582" s="77"/>
      <c r="SFC582" s="77"/>
      <c r="SFD582" s="77"/>
      <c r="SFE582" s="77"/>
      <c r="SFF582" s="77"/>
      <c r="SFG582" s="77"/>
      <c r="SFH582" s="77"/>
      <c r="SFI582" s="77"/>
      <c r="SFJ582" s="77"/>
      <c r="SFK582" s="77"/>
      <c r="SFL582" s="77"/>
      <c r="SFM582" s="77"/>
      <c r="SFN582" s="77"/>
      <c r="SFO582" s="77"/>
      <c r="SFP582" s="77"/>
      <c r="SFQ582" s="77"/>
      <c r="SFR582" s="77"/>
      <c r="SFS582" s="77"/>
      <c r="SFT582" s="77"/>
      <c r="SFU582" s="77"/>
      <c r="SFV582" s="77"/>
      <c r="SFW582" s="77"/>
      <c r="SFX582" s="77"/>
      <c r="SFY582" s="77"/>
      <c r="SFZ582" s="77"/>
      <c r="SGA582" s="77"/>
      <c r="SGB582" s="77"/>
      <c r="SGC582" s="77"/>
      <c r="SGD582" s="77"/>
      <c r="SGE582" s="77"/>
      <c r="SGF582" s="77"/>
      <c r="SGG582" s="77"/>
      <c r="SGH582" s="77"/>
      <c r="SGI582" s="77"/>
      <c r="SGJ582" s="77"/>
      <c r="SGK582" s="77"/>
      <c r="SGL582" s="77"/>
      <c r="SGM582" s="77"/>
      <c r="SGN582" s="77"/>
      <c r="SGO582" s="77"/>
      <c r="SGP582" s="77"/>
      <c r="SGQ582" s="77"/>
      <c r="SGR582" s="77"/>
      <c r="SGS582" s="77"/>
      <c r="SGT582" s="77"/>
      <c r="SGU582" s="77"/>
      <c r="SGV582" s="77"/>
      <c r="SGW582" s="77"/>
      <c r="SGX582" s="77"/>
      <c r="SGY582" s="77"/>
      <c r="SGZ582" s="77"/>
      <c r="SHA582" s="77"/>
      <c r="SHB582" s="77"/>
      <c r="SHC582" s="77"/>
      <c r="SHD582" s="77"/>
      <c r="SHE582" s="77"/>
      <c r="SHF582" s="77"/>
      <c r="SHG582" s="77"/>
      <c r="SHH582" s="77"/>
      <c r="SHI582" s="77"/>
      <c r="SHJ582" s="77"/>
      <c r="SHK582" s="77"/>
      <c r="SHL582" s="77"/>
      <c r="SHM582" s="77"/>
      <c r="SHN582" s="77"/>
      <c r="SHO582" s="77"/>
      <c r="SHP582" s="77"/>
      <c r="SHQ582" s="77"/>
      <c r="SHR582" s="77"/>
      <c r="SHS582" s="77"/>
      <c r="SHT582" s="77"/>
      <c r="SHU582" s="77"/>
      <c r="SHV582" s="77"/>
      <c r="SHW582" s="77"/>
      <c r="SHX582" s="77"/>
      <c r="SHY582" s="77"/>
      <c r="SHZ582" s="77"/>
      <c r="SIA582" s="77"/>
      <c r="SIB582" s="77"/>
      <c r="SIC582" s="77"/>
      <c r="SID582" s="77"/>
      <c r="SIE582" s="77"/>
      <c r="SIF582" s="77"/>
      <c r="SIG582" s="77"/>
      <c r="SIH582" s="77"/>
      <c r="SII582" s="77"/>
      <c r="SIJ582" s="77"/>
      <c r="SIK582" s="77"/>
      <c r="SIL582" s="77"/>
      <c r="SIM582" s="77"/>
      <c r="SIN582" s="77"/>
      <c r="SIO582" s="77"/>
      <c r="SIP582" s="77"/>
      <c r="SIQ582" s="77"/>
      <c r="SIR582" s="77"/>
      <c r="SIS582" s="77"/>
      <c r="SIT582" s="77"/>
      <c r="SIU582" s="77"/>
      <c r="SIV582" s="77"/>
      <c r="SIW582" s="77"/>
      <c r="SIX582" s="77"/>
      <c r="SIY582" s="77"/>
      <c r="SIZ582" s="77"/>
      <c r="SJA582" s="77"/>
      <c r="SJB582" s="77"/>
      <c r="SJC582" s="77"/>
      <c r="SJD582" s="77"/>
      <c r="SJE582" s="77"/>
      <c r="SJF582" s="77"/>
      <c r="SJG582" s="77"/>
      <c r="SJH582" s="77"/>
      <c r="SJI582" s="77"/>
      <c r="SJJ582" s="77"/>
      <c r="SJK582" s="77"/>
      <c r="SJL582" s="77"/>
      <c r="SJM582" s="77"/>
      <c r="SJN582" s="77"/>
      <c r="SJO582" s="77"/>
      <c r="SJP582" s="77"/>
      <c r="SJQ582" s="77"/>
      <c r="SJR582" s="77"/>
      <c r="SJS582" s="77"/>
      <c r="SJT582" s="77"/>
      <c r="SJU582" s="77"/>
      <c r="SJV582" s="77"/>
      <c r="SJW582" s="77"/>
      <c r="SJX582" s="77"/>
      <c r="SJY582" s="77"/>
      <c r="SJZ582" s="77"/>
      <c r="SKA582" s="77"/>
      <c r="SKB582" s="77"/>
      <c r="SKC582" s="77"/>
      <c r="SKD582" s="77"/>
      <c r="SKE582" s="77"/>
      <c r="SKF582" s="77"/>
      <c r="SKG582" s="77"/>
      <c r="SKH582" s="77"/>
      <c r="SKI582" s="77"/>
      <c r="SKJ582" s="77"/>
      <c r="SKK582" s="77"/>
      <c r="SKL582" s="77"/>
      <c r="SKM582" s="77"/>
      <c r="SKN582" s="77"/>
      <c r="SKO582" s="77"/>
      <c r="SKP582" s="77"/>
      <c r="SKQ582" s="77"/>
      <c r="SKR582" s="77"/>
      <c r="SKS582" s="77"/>
      <c r="SKT582" s="77"/>
      <c r="SKU582" s="77"/>
      <c r="SKV582" s="77"/>
      <c r="SKW582" s="77"/>
      <c r="SKX582" s="77"/>
      <c r="SKY582" s="77"/>
      <c r="SKZ582" s="77"/>
      <c r="SLA582" s="77"/>
      <c r="SLB582" s="77"/>
      <c r="SLC582" s="77"/>
      <c r="SLD582" s="77"/>
      <c r="SLE582" s="77"/>
      <c r="SLF582" s="77"/>
      <c r="SLG582" s="77"/>
      <c r="SLH582" s="77"/>
      <c r="SLI582" s="77"/>
      <c r="SLJ582" s="77"/>
      <c r="SLK582" s="77"/>
      <c r="SLL582" s="77"/>
      <c r="SLM582" s="77"/>
      <c r="SLN582" s="77"/>
      <c r="SLO582" s="77"/>
      <c r="SLP582" s="77"/>
      <c r="SLQ582" s="77"/>
      <c r="SLR582" s="77"/>
      <c r="SLS582" s="77"/>
      <c r="SLT582" s="77"/>
      <c r="SLU582" s="77"/>
      <c r="SLV582" s="77"/>
      <c r="SLW582" s="77"/>
      <c r="SLX582" s="77"/>
      <c r="SLY582" s="77"/>
      <c r="SLZ582" s="77"/>
      <c r="SMA582" s="77"/>
      <c r="SMB582" s="77"/>
      <c r="SMC582" s="77"/>
      <c r="SMD582" s="77"/>
      <c r="SME582" s="77"/>
      <c r="SMF582" s="77"/>
      <c r="SMG582" s="77"/>
      <c r="SMH582" s="77"/>
      <c r="SMI582" s="77"/>
      <c r="SMJ582" s="77"/>
      <c r="SMK582" s="77"/>
      <c r="SML582" s="77"/>
      <c r="SMM582" s="77"/>
      <c r="SMN582" s="77"/>
      <c r="SMO582" s="77"/>
      <c r="SMP582" s="77"/>
      <c r="SMQ582" s="77"/>
      <c r="SMR582" s="77"/>
      <c r="SMS582" s="77"/>
      <c r="SMT582" s="77"/>
      <c r="SMU582" s="77"/>
      <c r="SMV582" s="77"/>
      <c r="SMW582" s="77"/>
      <c r="SMX582" s="77"/>
      <c r="SMY582" s="77"/>
      <c r="SMZ582" s="77"/>
      <c r="SNA582" s="77"/>
      <c r="SNB582" s="77"/>
      <c r="SNC582" s="77"/>
      <c r="SND582" s="77"/>
      <c r="SNE582" s="77"/>
      <c r="SNF582" s="77"/>
      <c r="SNG582" s="77"/>
      <c r="SNH582" s="77"/>
      <c r="SNI582" s="77"/>
      <c r="SNJ582" s="77"/>
      <c r="SNK582" s="77"/>
      <c r="SNL582" s="77"/>
      <c r="SNM582" s="77"/>
      <c r="SNN582" s="77"/>
      <c r="SNO582" s="77"/>
      <c r="SNP582" s="77"/>
      <c r="SNQ582" s="77"/>
      <c r="SNR582" s="77"/>
      <c r="SNS582" s="77"/>
      <c r="SNT582" s="77"/>
      <c r="SNU582" s="77"/>
      <c r="SNV582" s="77"/>
      <c r="SNW582" s="77"/>
      <c r="SNX582" s="77"/>
      <c r="SNY582" s="77"/>
      <c r="SNZ582" s="77"/>
      <c r="SOA582" s="77"/>
      <c r="SOB582" s="77"/>
      <c r="SOC582" s="77"/>
      <c r="SOD582" s="77"/>
      <c r="SOE582" s="77"/>
      <c r="SOF582" s="77"/>
      <c r="SOG582" s="77"/>
      <c r="SOH582" s="77"/>
      <c r="SOI582" s="77"/>
      <c r="SOJ582" s="77"/>
      <c r="SOK582" s="77"/>
      <c r="SOL582" s="77"/>
      <c r="SOM582" s="77"/>
      <c r="SON582" s="77"/>
      <c r="SOO582" s="77"/>
      <c r="SOP582" s="77"/>
      <c r="SOQ582" s="77"/>
      <c r="SOR582" s="77"/>
      <c r="SOS582" s="77"/>
      <c r="SOT582" s="77"/>
      <c r="SOU582" s="77"/>
      <c r="SOV582" s="77"/>
      <c r="SOW582" s="77"/>
      <c r="SOX582" s="77"/>
      <c r="SOY582" s="77"/>
      <c r="SOZ582" s="77"/>
      <c r="SPA582" s="77"/>
      <c r="SPB582" s="77"/>
      <c r="SPC582" s="77"/>
      <c r="SPD582" s="77"/>
      <c r="SPE582" s="77"/>
      <c r="SPF582" s="77"/>
      <c r="SPG582" s="77"/>
      <c r="SPH582" s="77"/>
      <c r="SPI582" s="77"/>
      <c r="SPJ582" s="77"/>
      <c r="SPK582" s="77"/>
      <c r="SPL582" s="77"/>
      <c r="SPM582" s="77"/>
      <c r="SPN582" s="77"/>
      <c r="SPO582" s="77"/>
      <c r="SPP582" s="77"/>
      <c r="SPQ582" s="77"/>
      <c r="SPR582" s="77"/>
      <c r="SPS582" s="77"/>
      <c r="SPT582" s="77"/>
      <c r="SPU582" s="77"/>
      <c r="SPV582" s="77"/>
      <c r="SPW582" s="77"/>
      <c r="SPX582" s="77"/>
      <c r="SPY582" s="77"/>
      <c r="SPZ582" s="77"/>
      <c r="SQA582" s="77"/>
      <c r="SQB582" s="77"/>
      <c r="SQC582" s="77"/>
      <c r="SQD582" s="77"/>
      <c r="SQE582" s="77"/>
      <c r="SQF582" s="77"/>
      <c r="SQG582" s="77"/>
      <c r="SQH582" s="77"/>
      <c r="SQI582" s="77"/>
      <c r="SQJ582" s="77"/>
      <c r="SQK582" s="77"/>
      <c r="SQL582" s="77"/>
      <c r="SQM582" s="77"/>
      <c r="SQN582" s="77"/>
      <c r="SQO582" s="77"/>
      <c r="SQP582" s="77"/>
      <c r="SQQ582" s="77"/>
      <c r="SQR582" s="77"/>
      <c r="SQS582" s="77"/>
      <c r="SQT582" s="77"/>
      <c r="SQU582" s="77"/>
      <c r="SQV582" s="77"/>
      <c r="SQW582" s="77"/>
      <c r="SQX582" s="77"/>
      <c r="SQY582" s="77"/>
      <c r="SQZ582" s="77"/>
      <c r="SRA582" s="77"/>
      <c r="SRB582" s="77"/>
      <c r="SRC582" s="77"/>
      <c r="SRD582" s="77"/>
      <c r="SRE582" s="77"/>
      <c r="SRF582" s="77"/>
      <c r="SRG582" s="77"/>
      <c r="SRH582" s="77"/>
      <c r="SRI582" s="77"/>
      <c r="SRJ582" s="77"/>
      <c r="SRK582" s="77"/>
      <c r="SRL582" s="77"/>
      <c r="SRM582" s="77"/>
      <c r="SRN582" s="77"/>
      <c r="SRO582" s="77"/>
      <c r="SRP582" s="77"/>
      <c r="SRQ582" s="77"/>
      <c r="SRR582" s="77"/>
      <c r="SRS582" s="77"/>
      <c r="SRT582" s="77"/>
      <c r="SRU582" s="77"/>
      <c r="SRV582" s="77"/>
      <c r="SRW582" s="77"/>
      <c r="SRX582" s="77"/>
      <c r="SRY582" s="77"/>
      <c r="SRZ582" s="77"/>
      <c r="SSA582" s="77"/>
      <c r="SSB582" s="77"/>
      <c r="SSC582" s="77"/>
      <c r="SSD582" s="77"/>
      <c r="SSE582" s="77"/>
      <c r="SSF582" s="77"/>
      <c r="SSG582" s="77"/>
      <c r="SSH582" s="77"/>
      <c r="SSI582" s="77"/>
      <c r="SSJ582" s="77"/>
      <c r="SSK582" s="77"/>
      <c r="SSL582" s="77"/>
      <c r="SSM582" s="77"/>
      <c r="SSN582" s="77"/>
      <c r="SSO582" s="77"/>
      <c r="SSP582" s="77"/>
      <c r="SSQ582" s="77"/>
      <c r="SSR582" s="77"/>
      <c r="SSS582" s="77"/>
      <c r="SST582" s="77"/>
      <c r="SSU582" s="77"/>
      <c r="SSV582" s="77"/>
      <c r="SSW582" s="77"/>
      <c r="SSX582" s="77"/>
      <c r="SSY582" s="77"/>
      <c r="SSZ582" s="77"/>
      <c r="STA582" s="77"/>
      <c r="STB582" s="77"/>
      <c r="STC582" s="77"/>
      <c r="STD582" s="77"/>
      <c r="STE582" s="77"/>
      <c r="STF582" s="77"/>
      <c r="STG582" s="77"/>
      <c r="STH582" s="77"/>
      <c r="STI582" s="77"/>
      <c r="STJ582" s="77"/>
      <c r="STK582" s="77"/>
      <c r="STL582" s="77"/>
      <c r="STM582" s="77"/>
      <c r="STN582" s="77"/>
      <c r="STO582" s="77"/>
      <c r="STP582" s="77"/>
      <c r="STQ582" s="77"/>
      <c r="STR582" s="77"/>
      <c r="STS582" s="77"/>
      <c r="STT582" s="77"/>
      <c r="STU582" s="77"/>
      <c r="STV582" s="77"/>
      <c r="STW582" s="77"/>
      <c r="STX582" s="77"/>
      <c r="STY582" s="77"/>
      <c r="STZ582" s="77"/>
      <c r="SUA582" s="77"/>
      <c r="SUB582" s="77"/>
      <c r="SUC582" s="77"/>
      <c r="SUD582" s="77"/>
      <c r="SUE582" s="77"/>
      <c r="SUF582" s="77"/>
      <c r="SUG582" s="77"/>
      <c r="SUH582" s="77"/>
      <c r="SUI582" s="77"/>
      <c r="SUJ582" s="77"/>
      <c r="SUK582" s="77"/>
      <c r="SUL582" s="77"/>
      <c r="SUM582" s="77"/>
      <c r="SUN582" s="77"/>
      <c r="SUO582" s="77"/>
      <c r="SUP582" s="77"/>
      <c r="SUQ582" s="77"/>
      <c r="SUR582" s="77"/>
      <c r="SUS582" s="77"/>
      <c r="SUT582" s="77"/>
      <c r="SUU582" s="77"/>
      <c r="SUV582" s="77"/>
      <c r="SUW582" s="77"/>
      <c r="SUX582" s="77"/>
      <c r="SUY582" s="77"/>
      <c r="SUZ582" s="77"/>
      <c r="SVA582" s="77"/>
      <c r="SVB582" s="77"/>
      <c r="SVC582" s="77"/>
      <c r="SVD582" s="77"/>
      <c r="SVE582" s="77"/>
      <c r="SVF582" s="77"/>
      <c r="SVG582" s="77"/>
      <c r="SVH582" s="77"/>
      <c r="SVI582" s="77"/>
      <c r="SVJ582" s="77"/>
      <c r="SVK582" s="77"/>
      <c r="SVL582" s="77"/>
      <c r="SVM582" s="77"/>
      <c r="SVN582" s="77"/>
      <c r="SVO582" s="77"/>
      <c r="SVP582" s="77"/>
      <c r="SVQ582" s="77"/>
      <c r="SVR582" s="77"/>
      <c r="SVS582" s="77"/>
      <c r="SVT582" s="77"/>
      <c r="SVU582" s="77"/>
      <c r="SVV582" s="77"/>
      <c r="SVW582" s="77"/>
      <c r="SVX582" s="77"/>
      <c r="SVY582" s="77"/>
      <c r="SVZ582" s="77"/>
      <c r="SWA582" s="77"/>
      <c r="SWB582" s="77"/>
      <c r="SWC582" s="77"/>
      <c r="SWD582" s="77"/>
      <c r="SWE582" s="77"/>
      <c r="SWF582" s="77"/>
      <c r="SWG582" s="77"/>
      <c r="SWH582" s="77"/>
      <c r="SWI582" s="77"/>
      <c r="SWJ582" s="77"/>
      <c r="SWK582" s="77"/>
      <c r="SWL582" s="77"/>
      <c r="SWM582" s="77"/>
      <c r="SWN582" s="77"/>
      <c r="SWO582" s="77"/>
      <c r="SWP582" s="77"/>
      <c r="SWQ582" s="77"/>
      <c r="SWR582" s="77"/>
      <c r="SWS582" s="77"/>
      <c r="SWT582" s="77"/>
      <c r="SWU582" s="77"/>
      <c r="SWV582" s="77"/>
      <c r="SWW582" s="77"/>
      <c r="SWX582" s="77"/>
      <c r="SWY582" s="77"/>
      <c r="SWZ582" s="77"/>
      <c r="SXA582" s="77"/>
      <c r="SXB582" s="77"/>
      <c r="SXC582" s="77"/>
      <c r="SXD582" s="77"/>
      <c r="SXE582" s="77"/>
      <c r="SXF582" s="77"/>
      <c r="SXG582" s="77"/>
      <c r="SXH582" s="77"/>
      <c r="SXI582" s="77"/>
      <c r="SXJ582" s="77"/>
      <c r="SXK582" s="77"/>
      <c r="SXL582" s="77"/>
      <c r="SXM582" s="77"/>
      <c r="SXN582" s="77"/>
      <c r="SXO582" s="77"/>
      <c r="SXP582" s="77"/>
      <c r="SXQ582" s="77"/>
      <c r="SXR582" s="77"/>
      <c r="SXS582" s="77"/>
      <c r="SXT582" s="77"/>
      <c r="SXU582" s="77"/>
      <c r="SXV582" s="77"/>
      <c r="SXW582" s="77"/>
      <c r="SXX582" s="77"/>
      <c r="SXY582" s="77"/>
      <c r="SXZ582" s="77"/>
      <c r="SYA582" s="77"/>
      <c r="SYB582" s="77"/>
      <c r="SYC582" s="77"/>
      <c r="SYD582" s="77"/>
      <c r="SYE582" s="77"/>
      <c r="SYF582" s="77"/>
      <c r="SYG582" s="77"/>
      <c r="SYH582" s="77"/>
      <c r="SYI582" s="77"/>
      <c r="SYJ582" s="77"/>
      <c r="SYK582" s="77"/>
      <c r="SYL582" s="77"/>
      <c r="SYM582" s="77"/>
      <c r="SYN582" s="77"/>
      <c r="SYO582" s="77"/>
      <c r="SYP582" s="77"/>
      <c r="SYQ582" s="77"/>
      <c r="SYR582" s="77"/>
      <c r="SYS582" s="77"/>
      <c r="SYT582" s="77"/>
      <c r="SYU582" s="77"/>
      <c r="SYV582" s="77"/>
      <c r="SYW582" s="77"/>
      <c r="SYX582" s="77"/>
      <c r="SYY582" s="77"/>
      <c r="SYZ582" s="77"/>
      <c r="SZA582" s="77"/>
      <c r="SZB582" s="77"/>
      <c r="SZC582" s="77"/>
      <c r="SZD582" s="77"/>
      <c r="SZE582" s="77"/>
      <c r="SZF582" s="77"/>
      <c r="SZG582" s="77"/>
      <c r="SZH582" s="77"/>
      <c r="SZI582" s="77"/>
      <c r="SZJ582" s="77"/>
      <c r="SZK582" s="77"/>
      <c r="SZL582" s="77"/>
      <c r="SZM582" s="77"/>
      <c r="SZN582" s="77"/>
      <c r="SZO582" s="77"/>
      <c r="SZP582" s="77"/>
      <c r="SZQ582" s="77"/>
      <c r="SZR582" s="77"/>
      <c r="SZS582" s="77"/>
      <c r="SZT582" s="77"/>
      <c r="SZU582" s="77"/>
      <c r="SZV582" s="77"/>
      <c r="SZW582" s="77"/>
      <c r="SZX582" s="77"/>
      <c r="SZY582" s="77"/>
      <c r="SZZ582" s="77"/>
      <c r="TAA582" s="77"/>
      <c r="TAB582" s="77"/>
      <c r="TAC582" s="77"/>
      <c r="TAD582" s="77"/>
      <c r="TAE582" s="77"/>
      <c r="TAF582" s="77"/>
      <c r="TAG582" s="77"/>
      <c r="TAH582" s="77"/>
      <c r="TAI582" s="77"/>
      <c r="TAJ582" s="77"/>
      <c r="TAK582" s="77"/>
      <c r="TAL582" s="77"/>
      <c r="TAM582" s="77"/>
      <c r="TAN582" s="77"/>
      <c r="TAO582" s="77"/>
      <c r="TAP582" s="77"/>
      <c r="TAQ582" s="77"/>
      <c r="TAR582" s="77"/>
      <c r="TAS582" s="77"/>
      <c r="TAT582" s="77"/>
      <c r="TAU582" s="77"/>
      <c r="TAV582" s="77"/>
      <c r="TAW582" s="77"/>
      <c r="TAX582" s="77"/>
      <c r="TAY582" s="77"/>
      <c r="TAZ582" s="77"/>
      <c r="TBA582" s="77"/>
      <c r="TBB582" s="77"/>
      <c r="TBC582" s="77"/>
      <c r="TBD582" s="77"/>
      <c r="TBE582" s="77"/>
      <c r="TBF582" s="77"/>
      <c r="TBG582" s="77"/>
      <c r="TBH582" s="77"/>
      <c r="TBI582" s="77"/>
      <c r="TBJ582" s="77"/>
      <c r="TBK582" s="77"/>
      <c r="TBL582" s="77"/>
      <c r="TBM582" s="77"/>
      <c r="TBN582" s="77"/>
      <c r="TBO582" s="77"/>
      <c r="TBP582" s="77"/>
      <c r="TBQ582" s="77"/>
      <c r="TBR582" s="77"/>
      <c r="TBS582" s="77"/>
      <c r="TBT582" s="77"/>
      <c r="TBU582" s="77"/>
      <c r="TBV582" s="77"/>
      <c r="TBW582" s="77"/>
      <c r="TBX582" s="77"/>
      <c r="TBY582" s="77"/>
      <c r="TBZ582" s="77"/>
      <c r="TCA582" s="77"/>
      <c r="TCB582" s="77"/>
      <c r="TCC582" s="77"/>
      <c r="TCD582" s="77"/>
      <c r="TCE582" s="77"/>
      <c r="TCF582" s="77"/>
      <c r="TCG582" s="77"/>
      <c r="TCH582" s="77"/>
      <c r="TCI582" s="77"/>
      <c r="TCJ582" s="77"/>
      <c r="TCK582" s="77"/>
      <c r="TCL582" s="77"/>
      <c r="TCM582" s="77"/>
      <c r="TCN582" s="77"/>
      <c r="TCO582" s="77"/>
      <c r="TCP582" s="77"/>
      <c r="TCQ582" s="77"/>
      <c r="TCR582" s="77"/>
      <c r="TCS582" s="77"/>
      <c r="TCT582" s="77"/>
      <c r="TCU582" s="77"/>
      <c r="TCV582" s="77"/>
      <c r="TCW582" s="77"/>
      <c r="TCX582" s="77"/>
      <c r="TCY582" s="77"/>
      <c r="TCZ582" s="77"/>
      <c r="TDA582" s="77"/>
      <c r="TDB582" s="77"/>
      <c r="TDC582" s="77"/>
      <c r="TDD582" s="77"/>
      <c r="TDE582" s="77"/>
      <c r="TDF582" s="77"/>
      <c r="TDG582" s="77"/>
      <c r="TDH582" s="77"/>
      <c r="TDI582" s="77"/>
      <c r="TDJ582" s="77"/>
      <c r="TDK582" s="77"/>
      <c r="TDL582" s="77"/>
      <c r="TDM582" s="77"/>
      <c r="TDN582" s="77"/>
      <c r="TDO582" s="77"/>
      <c r="TDP582" s="77"/>
      <c r="TDQ582" s="77"/>
      <c r="TDR582" s="77"/>
      <c r="TDS582" s="77"/>
      <c r="TDT582" s="77"/>
      <c r="TDU582" s="77"/>
      <c r="TDV582" s="77"/>
      <c r="TDW582" s="77"/>
      <c r="TDX582" s="77"/>
      <c r="TDY582" s="77"/>
      <c r="TDZ582" s="77"/>
      <c r="TEA582" s="77"/>
      <c r="TEB582" s="77"/>
      <c r="TEC582" s="77"/>
      <c r="TED582" s="77"/>
      <c r="TEE582" s="77"/>
      <c r="TEF582" s="77"/>
      <c r="TEG582" s="77"/>
      <c r="TEH582" s="77"/>
      <c r="TEI582" s="77"/>
      <c r="TEJ582" s="77"/>
      <c r="TEK582" s="77"/>
      <c r="TEL582" s="77"/>
      <c r="TEM582" s="77"/>
      <c r="TEN582" s="77"/>
      <c r="TEO582" s="77"/>
      <c r="TEP582" s="77"/>
      <c r="TEQ582" s="77"/>
      <c r="TER582" s="77"/>
      <c r="TES582" s="77"/>
      <c r="TET582" s="77"/>
      <c r="TEU582" s="77"/>
      <c r="TEV582" s="77"/>
      <c r="TEW582" s="77"/>
      <c r="TEX582" s="77"/>
      <c r="TEY582" s="77"/>
      <c r="TEZ582" s="77"/>
      <c r="TFA582" s="77"/>
      <c r="TFB582" s="77"/>
      <c r="TFC582" s="77"/>
      <c r="TFD582" s="77"/>
      <c r="TFE582" s="77"/>
      <c r="TFF582" s="77"/>
      <c r="TFG582" s="77"/>
      <c r="TFH582" s="77"/>
      <c r="TFI582" s="77"/>
      <c r="TFJ582" s="77"/>
      <c r="TFK582" s="77"/>
      <c r="TFL582" s="77"/>
      <c r="TFM582" s="77"/>
      <c r="TFN582" s="77"/>
      <c r="TFO582" s="77"/>
      <c r="TFP582" s="77"/>
      <c r="TFQ582" s="77"/>
      <c r="TFR582" s="77"/>
      <c r="TFS582" s="77"/>
      <c r="TFT582" s="77"/>
      <c r="TFU582" s="77"/>
      <c r="TFV582" s="77"/>
      <c r="TFW582" s="77"/>
      <c r="TFX582" s="77"/>
      <c r="TFY582" s="77"/>
      <c r="TFZ582" s="77"/>
      <c r="TGA582" s="77"/>
      <c r="TGB582" s="77"/>
      <c r="TGC582" s="77"/>
      <c r="TGD582" s="77"/>
      <c r="TGE582" s="77"/>
      <c r="TGF582" s="77"/>
      <c r="TGG582" s="77"/>
      <c r="TGH582" s="77"/>
      <c r="TGI582" s="77"/>
      <c r="TGJ582" s="77"/>
      <c r="TGK582" s="77"/>
      <c r="TGL582" s="77"/>
      <c r="TGM582" s="77"/>
      <c r="TGN582" s="77"/>
      <c r="TGO582" s="77"/>
      <c r="TGP582" s="77"/>
      <c r="TGQ582" s="77"/>
      <c r="TGR582" s="77"/>
      <c r="TGS582" s="77"/>
      <c r="TGT582" s="77"/>
      <c r="TGU582" s="77"/>
      <c r="TGV582" s="77"/>
      <c r="TGW582" s="77"/>
      <c r="TGX582" s="77"/>
      <c r="TGY582" s="77"/>
      <c r="TGZ582" s="77"/>
      <c r="THA582" s="77"/>
      <c r="THB582" s="77"/>
      <c r="THC582" s="77"/>
      <c r="THD582" s="77"/>
      <c r="THE582" s="77"/>
      <c r="THF582" s="77"/>
      <c r="THG582" s="77"/>
      <c r="THH582" s="77"/>
      <c r="THI582" s="77"/>
      <c r="THJ582" s="77"/>
      <c r="THK582" s="77"/>
      <c r="THL582" s="77"/>
      <c r="THM582" s="77"/>
      <c r="THN582" s="77"/>
      <c r="THO582" s="77"/>
      <c r="THP582" s="77"/>
      <c r="THQ582" s="77"/>
      <c r="THR582" s="77"/>
      <c r="THS582" s="77"/>
      <c r="THT582" s="77"/>
      <c r="THU582" s="77"/>
      <c r="THV582" s="77"/>
      <c r="THW582" s="77"/>
      <c r="THX582" s="77"/>
      <c r="THY582" s="77"/>
      <c r="THZ582" s="77"/>
      <c r="TIA582" s="77"/>
      <c r="TIB582" s="77"/>
      <c r="TIC582" s="77"/>
      <c r="TID582" s="77"/>
      <c r="TIE582" s="77"/>
      <c r="TIF582" s="77"/>
      <c r="TIG582" s="77"/>
      <c r="TIH582" s="77"/>
      <c r="TII582" s="77"/>
      <c r="TIJ582" s="77"/>
      <c r="TIK582" s="77"/>
      <c r="TIL582" s="77"/>
      <c r="TIM582" s="77"/>
      <c r="TIN582" s="77"/>
      <c r="TIO582" s="77"/>
      <c r="TIP582" s="77"/>
      <c r="TIQ582" s="77"/>
      <c r="TIR582" s="77"/>
      <c r="TIS582" s="77"/>
      <c r="TIT582" s="77"/>
      <c r="TIU582" s="77"/>
      <c r="TIV582" s="77"/>
      <c r="TIW582" s="77"/>
      <c r="TIX582" s="77"/>
      <c r="TIY582" s="77"/>
      <c r="TIZ582" s="77"/>
      <c r="TJA582" s="77"/>
      <c r="TJB582" s="77"/>
      <c r="TJC582" s="77"/>
      <c r="TJD582" s="77"/>
      <c r="TJE582" s="77"/>
      <c r="TJF582" s="77"/>
      <c r="TJG582" s="77"/>
      <c r="TJH582" s="77"/>
      <c r="TJI582" s="77"/>
      <c r="TJJ582" s="77"/>
      <c r="TJK582" s="77"/>
      <c r="TJL582" s="77"/>
      <c r="TJM582" s="77"/>
      <c r="TJN582" s="77"/>
      <c r="TJO582" s="77"/>
      <c r="TJP582" s="77"/>
      <c r="TJQ582" s="77"/>
      <c r="TJR582" s="77"/>
      <c r="TJS582" s="77"/>
      <c r="TJT582" s="77"/>
      <c r="TJU582" s="77"/>
      <c r="TJV582" s="77"/>
      <c r="TJW582" s="77"/>
      <c r="TJX582" s="77"/>
      <c r="TJY582" s="77"/>
      <c r="TJZ582" s="77"/>
      <c r="TKA582" s="77"/>
      <c r="TKB582" s="77"/>
      <c r="TKC582" s="77"/>
      <c r="TKD582" s="77"/>
      <c r="TKE582" s="77"/>
      <c r="TKF582" s="77"/>
      <c r="TKG582" s="77"/>
      <c r="TKH582" s="77"/>
      <c r="TKI582" s="77"/>
      <c r="TKJ582" s="77"/>
      <c r="TKK582" s="77"/>
      <c r="TKL582" s="77"/>
      <c r="TKM582" s="77"/>
      <c r="TKN582" s="77"/>
      <c r="TKO582" s="77"/>
      <c r="TKP582" s="77"/>
      <c r="TKQ582" s="77"/>
      <c r="TKR582" s="77"/>
      <c r="TKS582" s="77"/>
      <c r="TKT582" s="77"/>
      <c r="TKU582" s="77"/>
      <c r="TKV582" s="77"/>
      <c r="TKW582" s="77"/>
      <c r="TKX582" s="77"/>
      <c r="TKY582" s="77"/>
      <c r="TKZ582" s="77"/>
      <c r="TLA582" s="77"/>
      <c r="TLB582" s="77"/>
      <c r="TLC582" s="77"/>
      <c r="TLD582" s="77"/>
      <c r="TLE582" s="77"/>
      <c r="TLF582" s="77"/>
      <c r="TLG582" s="77"/>
      <c r="TLH582" s="77"/>
      <c r="TLI582" s="77"/>
      <c r="TLJ582" s="77"/>
      <c r="TLK582" s="77"/>
      <c r="TLL582" s="77"/>
      <c r="TLM582" s="77"/>
      <c r="TLN582" s="77"/>
      <c r="TLO582" s="77"/>
      <c r="TLP582" s="77"/>
      <c r="TLQ582" s="77"/>
      <c r="TLR582" s="77"/>
      <c r="TLS582" s="77"/>
      <c r="TLT582" s="77"/>
      <c r="TLU582" s="77"/>
      <c r="TLV582" s="77"/>
      <c r="TLW582" s="77"/>
      <c r="TLX582" s="77"/>
      <c r="TLY582" s="77"/>
      <c r="TLZ582" s="77"/>
      <c r="TMA582" s="77"/>
      <c r="TMB582" s="77"/>
      <c r="TMC582" s="77"/>
      <c r="TMD582" s="77"/>
      <c r="TME582" s="77"/>
      <c r="TMF582" s="77"/>
      <c r="TMG582" s="77"/>
      <c r="TMH582" s="77"/>
      <c r="TMI582" s="77"/>
      <c r="TMJ582" s="77"/>
      <c r="TMK582" s="77"/>
      <c r="TML582" s="77"/>
      <c r="TMM582" s="77"/>
      <c r="TMN582" s="77"/>
      <c r="TMO582" s="77"/>
      <c r="TMP582" s="77"/>
      <c r="TMQ582" s="77"/>
      <c r="TMR582" s="77"/>
      <c r="TMS582" s="77"/>
      <c r="TMT582" s="77"/>
      <c r="TMU582" s="77"/>
      <c r="TMV582" s="77"/>
      <c r="TMW582" s="77"/>
      <c r="TMX582" s="77"/>
      <c r="TMY582" s="77"/>
      <c r="TMZ582" s="77"/>
      <c r="TNA582" s="77"/>
      <c r="TNB582" s="77"/>
      <c r="TNC582" s="77"/>
      <c r="TND582" s="77"/>
      <c r="TNE582" s="77"/>
      <c r="TNF582" s="77"/>
      <c r="TNG582" s="77"/>
      <c r="TNH582" s="77"/>
      <c r="TNI582" s="77"/>
      <c r="TNJ582" s="77"/>
      <c r="TNK582" s="77"/>
      <c r="TNL582" s="77"/>
      <c r="TNM582" s="77"/>
      <c r="TNN582" s="77"/>
      <c r="TNO582" s="77"/>
      <c r="TNP582" s="77"/>
      <c r="TNQ582" s="77"/>
      <c r="TNR582" s="77"/>
      <c r="TNS582" s="77"/>
      <c r="TNT582" s="77"/>
      <c r="TNU582" s="77"/>
      <c r="TNV582" s="77"/>
      <c r="TNW582" s="77"/>
      <c r="TNX582" s="77"/>
      <c r="TNY582" s="77"/>
      <c r="TNZ582" s="77"/>
      <c r="TOA582" s="77"/>
      <c r="TOB582" s="77"/>
      <c r="TOC582" s="77"/>
      <c r="TOD582" s="77"/>
      <c r="TOE582" s="77"/>
      <c r="TOF582" s="77"/>
      <c r="TOG582" s="77"/>
      <c r="TOH582" s="77"/>
      <c r="TOI582" s="77"/>
      <c r="TOJ582" s="77"/>
      <c r="TOK582" s="77"/>
      <c r="TOL582" s="77"/>
      <c r="TOM582" s="77"/>
      <c r="TON582" s="77"/>
      <c r="TOO582" s="77"/>
      <c r="TOP582" s="77"/>
      <c r="TOQ582" s="77"/>
      <c r="TOR582" s="77"/>
      <c r="TOS582" s="77"/>
      <c r="TOT582" s="77"/>
      <c r="TOU582" s="77"/>
      <c r="TOV582" s="77"/>
      <c r="TOW582" s="77"/>
      <c r="TOX582" s="77"/>
      <c r="TOY582" s="77"/>
      <c r="TOZ582" s="77"/>
      <c r="TPA582" s="77"/>
      <c r="TPB582" s="77"/>
      <c r="TPC582" s="77"/>
      <c r="TPD582" s="77"/>
      <c r="TPE582" s="77"/>
      <c r="TPF582" s="77"/>
      <c r="TPG582" s="77"/>
      <c r="TPH582" s="77"/>
      <c r="TPI582" s="77"/>
      <c r="TPJ582" s="77"/>
      <c r="TPK582" s="77"/>
      <c r="TPL582" s="77"/>
      <c r="TPM582" s="77"/>
      <c r="TPN582" s="77"/>
      <c r="TPO582" s="77"/>
      <c r="TPP582" s="77"/>
      <c r="TPQ582" s="77"/>
      <c r="TPR582" s="77"/>
      <c r="TPS582" s="77"/>
      <c r="TPT582" s="77"/>
      <c r="TPU582" s="77"/>
      <c r="TPV582" s="77"/>
      <c r="TPW582" s="77"/>
      <c r="TPX582" s="77"/>
      <c r="TPY582" s="77"/>
      <c r="TPZ582" s="77"/>
      <c r="TQA582" s="77"/>
      <c r="TQB582" s="77"/>
      <c r="TQC582" s="77"/>
      <c r="TQD582" s="77"/>
      <c r="TQE582" s="77"/>
      <c r="TQF582" s="77"/>
      <c r="TQG582" s="77"/>
      <c r="TQH582" s="77"/>
      <c r="TQI582" s="77"/>
      <c r="TQJ582" s="77"/>
      <c r="TQK582" s="77"/>
      <c r="TQL582" s="77"/>
      <c r="TQM582" s="77"/>
      <c r="TQN582" s="77"/>
      <c r="TQO582" s="77"/>
      <c r="TQP582" s="77"/>
      <c r="TQQ582" s="77"/>
      <c r="TQR582" s="77"/>
      <c r="TQS582" s="77"/>
      <c r="TQT582" s="77"/>
      <c r="TQU582" s="77"/>
      <c r="TQV582" s="77"/>
      <c r="TQW582" s="77"/>
      <c r="TQX582" s="77"/>
      <c r="TQY582" s="77"/>
      <c r="TQZ582" s="77"/>
      <c r="TRA582" s="77"/>
      <c r="TRB582" s="77"/>
      <c r="TRC582" s="77"/>
      <c r="TRD582" s="77"/>
      <c r="TRE582" s="77"/>
      <c r="TRF582" s="77"/>
      <c r="TRG582" s="77"/>
      <c r="TRH582" s="77"/>
      <c r="TRI582" s="77"/>
      <c r="TRJ582" s="77"/>
      <c r="TRK582" s="77"/>
      <c r="TRL582" s="77"/>
      <c r="TRM582" s="77"/>
      <c r="TRN582" s="77"/>
      <c r="TRO582" s="77"/>
      <c r="TRP582" s="77"/>
      <c r="TRQ582" s="77"/>
      <c r="TRR582" s="77"/>
      <c r="TRS582" s="77"/>
      <c r="TRT582" s="77"/>
      <c r="TRU582" s="77"/>
      <c r="TRV582" s="77"/>
      <c r="TRW582" s="77"/>
      <c r="TRX582" s="77"/>
      <c r="TRY582" s="77"/>
      <c r="TRZ582" s="77"/>
      <c r="TSA582" s="77"/>
      <c r="TSB582" s="77"/>
      <c r="TSC582" s="77"/>
      <c r="TSD582" s="77"/>
      <c r="TSE582" s="77"/>
      <c r="TSF582" s="77"/>
      <c r="TSG582" s="77"/>
      <c r="TSH582" s="77"/>
      <c r="TSI582" s="77"/>
      <c r="TSJ582" s="77"/>
      <c r="TSK582" s="77"/>
      <c r="TSL582" s="77"/>
      <c r="TSM582" s="77"/>
      <c r="TSN582" s="77"/>
      <c r="TSO582" s="77"/>
      <c r="TSP582" s="77"/>
      <c r="TSQ582" s="77"/>
      <c r="TSR582" s="77"/>
      <c r="TSS582" s="77"/>
      <c r="TST582" s="77"/>
      <c r="TSU582" s="77"/>
      <c r="TSV582" s="77"/>
      <c r="TSW582" s="77"/>
      <c r="TSX582" s="77"/>
      <c r="TSY582" s="77"/>
      <c r="TSZ582" s="77"/>
      <c r="TTA582" s="77"/>
      <c r="TTB582" s="77"/>
      <c r="TTC582" s="77"/>
      <c r="TTD582" s="77"/>
      <c r="TTE582" s="77"/>
      <c r="TTF582" s="77"/>
      <c r="TTG582" s="77"/>
      <c r="TTH582" s="77"/>
      <c r="TTI582" s="77"/>
      <c r="TTJ582" s="77"/>
      <c r="TTK582" s="77"/>
      <c r="TTL582" s="77"/>
      <c r="TTM582" s="77"/>
      <c r="TTN582" s="77"/>
      <c r="TTO582" s="77"/>
      <c r="TTP582" s="77"/>
      <c r="TTQ582" s="77"/>
      <c r="TTR582" s="77"/>
      <c r="TTS582" s="77"/>
      <c r="TTT582" s="77"/>
      <c r="TTU582" s="77"/>
      <c r="TTV582" s="77"/>
      <c r="TTW582" s="77"/>
      <c r="TTX582" s="77"/>
      <c r="TTY582" s="77"/>
      <c r="TTZ582" s="77"/>
      <c r="TUA582" s="77"/>
      <c r="TUB582" s="77"/>
      <c r="TUC582" s="77"/>
      <c r="TUD582" s="77"/>
      <c r="TUE582" s="77"/>
      <c r="TUF582" s="77"/>
      <c r="TUG582" s="77"/>
      <c r="TUH582" s="77"/>
      <c r="TUI582" s="77"/>
      <c r="TUJ582" s="77"/>
      <c r="TUK582" s="77"/>
      <c r="TUL582" s="77"/>
      <c r="TUM582" s="77"/>
      <c r="TUN582" s="77"/>
      <c r="TUO582" s="77"/>
      <c r="TUP582" s="77"/>
      <c r="TUQ582" s="77"/>
      <c r="TUR582" s="77"/>
      <c r="TUS582" s="77"/>
      <c r="TUT582" s="77"/>
      <c r="TUU582" s="77"/>
      <c r="TUV582" s="77"/>
      <c r="TUW582" s="77"/>
      <c r="TUX582" s="77"/>
      <c r="TUY582" s="77"/>
      <c r="TUZ582" s="77"/>
      <c r="TVA582" s="77"/>
      <c r="TVB582" s="77"/>
      <c r="TVC582" s="77"/>
      <c r="TVD582" s="77"/>
      <c r="TVE582" s="77"/>
      <c r="TVF582" s="77"/>
      <c r="TVG582" s="77"/>
      <c r="TVH582" s="77"/>
      <c r="TVI582" s="77"/>
      <c r="TVJ582" s="77"/>
      <c r="TVK582" s="77"/>
      <c r="TVL582" s="77"/>
      <c r="TVM582" s="77"/>
      <c r="TVN582" s="77"/>
      <c r="TVO582" s="77"/>
      <c r="TVP582" s="77"/>
      <c r="TVQ582" s="77"/>
      <c r="TVR582" s="77"/>
      <c r="TVS582" s="77"/>
      <c r="TVT582" s="77"/>
      <c r="TVU582" s="77"/>
      <c r="TVV582" s="77"/>
      <c r="TVW582" s="77"/>
      <c r="TVX582" s="77"/>
      <c r="TVY582" s="77"/>
      <c r="TVZ582" s="77"/>
      <c r="TWA582" s="77"/>
      <c r="TWB582" s="77"/>
      <c r="TWC582" s="77"/>
      <c r="TWD582" s="77"/>
      <c r="TWE582" s="77"/>
      <c r="TWF582" s="77"/>
      <c r="TWG582" s="77"/>
      <c r="TWH582" s="77"/>
      <c r="TWI582" s="77"/>
      <c r="TWJ582" s="77"/>
      <c r="TWK582" s="77"/>
      <c r="TWL582" s="77"/>
      <c r="TWM582" s="77"/>
      <c r="TWN582" s="77"/>
      <c r="TWO582" s="77"/>
      <c r="TWP582" s="77"/>
      <c r="TWQ582" s="77"/>
      <c r="TWR582" s="77"/>
      <c r="TWS582" s="77"/>
      <c r="TWT582" s="77"/>
      <c r="TWU582" s="77"/>
      <c r="TWV582" s="77"/>
      <c r="TWW582" s="77"/>
      <c r="TWX582" s="77"/>
      <c r="TWY582" s="77"/>
      <c r="TWZ582" s="77"/>
      <c r="TXA582" s="77"/>
      <c r="TXB582" s="77"/>
      <c r="TXC582" s="77"/>
      <c r="TXD582" s="77"/>
      <c r="TXE582" s="77"/>
      <c r="TXF582" s="77"/>
      <c r="TXG582" s="77"/>
      <c r="TXH582" s="77"/>
      <c r="TXI582" s="77"/>
      <c r="TXJ582" s="77"/>
      <c r="TXK582" s="77"/>
      <c r="TXL582" s="77"/>
      <c r="TXM582" s="77"/>
      <c r="TXN582" s="77"/>
      <c r="TXO582" s="77"/>
      <c r="TXP582" s="77"/>
      <c r="TXQ582" s="77"/>
      <c r="TXR582" s="77"/>
      <c r="TXS582" s="77"/>
      <c r="TXT582" s="77"/>
      <c r="TXU582" s="77"/>
      <c r="TXV582" s="77"/>
      <c r="TXW582" s="77"/>
      <c r="TXX582" s="77"/>
      <c r="TXY582" s="77"/>
      <c r="TXZ582" s="77"/>
      <c r="TYA582" s="77"/>
      <c r="TYB582" s="77"/>
      <c r="TYC582" s="77"/>
      <c r="TYD582" s="77"/>
      <c r="TYE582" s="77"/>
      <c r="TYF582" s="77"/>
      <c r="TYG582" s="77"/>
      <c r="TYH582" s="77"/>
      <c r="TYI582" s="77"/>
      <c r="TYJ582" s="77"/>
      <c r="TYK582" s="77"/>
      <c r="TYL582" s="77"/>
      <c r="TYM582" s="77"/>
      <c r="TYN582" s="77"/>
      <c r="TYO582" s="77"/>
      <c r="TYP582" s="77"/>
      <c r="TYQ582" s="77"/>
      <c r="TYR582" s="77"/>
      <c r="TYS582" s="77"/>
      <c r="TYT582" s="77"/>
      <c r="TYU582" s="77"/>
      <c r="TYV582" s="77"/>
      <c r="TYW582" s="77"/>
      <c r="TYX582" s="77"/>
      <c r="TYY582" s="77"/>
      <c r="TYZ582" s="77"/>
      <c r="TZA582" s="77"/>
      <c r="TZB582" s="77"/>
      <c r="TZC582" s="77"/>
      <c r="TZD582" s="77"/>
      <c r="TZE582" s="77"/>
      <c r="TZF582" s="77"/>
      <c r="TZG582" s="77"/>
      <c r="TZH582" s="77"/>
      <c r="TZI582" s="77"/>
      <c r="TZJ582" s="77"/>
      <c r="TZK582" s="77"/>
      <c r="TZL582" s="77"/>
      <c r="TZM582" s="77"/>
      <c r="TZN582" s="77"/>
      <c r="TZO582" s="77"/>
      <c r="TZP582" s="77"/>
      <c r="TZQ582" s="77"/>
      <c r="TZR582" s="77"/>
      <c r="TZS582" s="77"/>
      <c r="TZT582" s="77"/>
      <c r="TZU582" s="77"/>
      <c r="TZV582" s="77"/>
      <c r="TZW582" s="77"/>
      <c r="TZX582" s="77"/>
      <c r="TZY582" s="77"/>
      <c r="TZZ582" s="77"/>
      <c r="UAA582" s="77"/>
      <c r="UAB582" s="77"/>
      <c r="UAC582" s="77"/>
      <c r="UAD582" s="77"/>
      <c r="UAE582" s="77"/>
      <c r="UAF582" s="77"/>
      <c r="UAG582" s="77"/>
      <c r="UAH582" s="77"/>
      <c r="UAI582" s="77"/>
      <c r="UAJ582" s="77"/>
      <c r="UAK582" s="77"/>
      <c r="UAL582" s="77"/>
      <c r="UAM582" s="77"/>
      <c r="UAN582" s="77"/>
      <c r="UAO582" s="77"/>
      <c r="UAP582" s="77"/>
      <c r="UAQ582" s="77"/>
      <c r="UAR582" s="77"/>
      <c r="UAS582" s="77"/>
      <c r="UAT582" s="77"/>
      <c r="UAU582" s="77"/>
      <c r="UAV582" s="77"/>
      <c r="UAW582" s="77"/>
      <c r="UAX582" s="77"/>
      <c r="UAY582" s="77"/>
      <c r="UAZ582" s="77"/>
      <c r="UBA582" s="77"/>
      <c r="UBB582" s="77"/>
      <c r="UBC582" s="77"/>
      <c r="UBD582" s="77"/>
      <c r="UBE582" s="77"/>
      <c r="UBF582" s="77"/>
      <c r="UBG582" s="77"/>
      <c r="UBH582" s="77"/>
      <c r="UBI582" s="77"/>
      <c r="UBJ582" s="77"/>
      <c r="UBK582" s="77"/>
      <c r="UBL582" s="77"/>
      <c r="UBM582" s="77"/>
      <c r="UBN582" s="77"/>
      <c r="UBO582" s="77"/>
      <c r="UBP582" s="77"/>
      <c r="UBQ582" s="77"/>
      <c r="UBR582" s="77"/>
      <c r="UBS582" s="77"/>
      <c r="UBT582" s="77"/>
      <c r="UBU582" s="77"/>
      <c r="UBV582" s="77"/>
      <c r="UBW582" s="77"/>
      <c r="UBX582" s="77"/>
      <c r="UBY582" s="77"/>
      <c r="UBZ582" s="77"/>
      <c r="UCA582" s="77"/>
      <c r="UCB582" s="77"/>
      <c r="UCC582" s="77"/>
      <c r="UCD582" s="77"/>
      <c r="UCE582" s="77"/>
      <c r="UCF582" s="77"/>
      <c r="UCG582" s="77"/>
      <c r="UCH582" s="77"/>
      <c r="UCI582" s="77"/>
      <c r="UCJ582" s="77"/>
      <c r="UCK582" s="77"/>
      <c r="UCL582" s="77"/>
      <c r="UCM582" s="77"/>
      <c r="UCN582" s="77"/>
      <c r="UCO582" s="77"/>
      <c r="UCP582" s="77"/>
      <c r="UCQ582" s="77"/>
      <c r="UCR582" s="77"/>
      <c r="UCS582" s="77"/>
      <c r="UCT582" s="77"/>
      <c r="UCU582" s="77"/>
      <c r="UCV582" s="77"/>
      <c r="UCW582" s="77"/>
      <c r="UCX582" s="77"/>
      <c r="UCY582" s="77"/>
      <c r="UCZ582" s="77"/>
      <c r="UDA582" s="77"/>
      <c r="UDB582" s="77"/>
      <c r="UDC582" s="77"/>
      <c r="UDD582" s="77"/>
      <c r="UDE582" s="77"/>
      <c r="UDF582" s="77"/>
      <c r="UDG582" s="77"/>
      <c r="UDH582" s="77"/>
      <c r="UDI582" s="77"/>
      <c r="UDJ582" s="77"/>
      <c r="UDK582" s="77"/>
      <c r="UDL582" s="77"/>
      <c r="UDM582" s="77"/>
      <c r="UDN582" s="77"/>
      <c r="UDO582" s="77"/>
      <c r="UDP582" s="77"/>
      <c r="UDQ582" s="77"/>
      <c r="UDR582" s="77"/>
      <c r="UDS582" s="77"/>
      <c r="UDT582" s="77"/>
      <c r="UDU582" s="77"/>
      <c r="UDV582" s="77"/>
      <c r="UDW582" s="77"/>
      <c r="UDX582" s="77"/>
      <c r="UDY582" s="77"/>
      <c r="UDZ582" s="77"/>
      <c r="UEA582" s="77"/>
      <c r="UEB582" s="77"/>
      <c r="UEC582" s="77"/>
      <c r="UED582" s="77"/>
      <c r="UEE582" s="77"/>
      <c r="UEF582" s="77"/>
      <c r="UEG582" s="77"/>
      <c r="UEH582" s="77"/>
      <c r="UEI582" s="77"/>
      <c r="UEJ582" s="77"/>
      <c r="UEK582" s="77"/>
      <c r="UEL582" s="77"/>
      <c r="UEM582" s="77"/>
      <c r="UEN582" s="77"/>
      <c r="UEO582" s="77"/>
      <c r="UEP582" s="77"/>
      <c r="UEQ582" s="77"/>
      <c r="UER582" s="77"/>
      <c r="UES582" s="77"/>
      <c r="UET582" s="77"/>
      <c r="UEU582" s="77"/>
      <c r="UEV582" s="77"/>
      <c r="UEW582" s="77"/>
      <c r="UEX582" s="77"/>
      <c r="UEY582" s="77"/>
      <c r="UEZ582" s="77"/>
      <c r="UFA582" s="77"/>
      <c r="UFB582" s="77"/>
      <c r="UFC582" s="77"/>
      <c r="UFD582" s="77"/>
      <c r="UFE582" s="77"/>
      <c r="UFF582" s="77"/>
      <c r="UFG582" s="77"/>
      <c r="UFH582" s="77"/>
      <c r="UFI582" s="77"/>
      <c r="UFJ582" s="77"/>
      <c r="UFK582" s="77"/>
      <c r="UFL582" s="77"/>
      <c r="UFM582" s="77"/>
      <c r="UFN582" s="77"/>
      <c r="UFO582" s="77"/>
      <c r="UFP582" s="77"/>
      <c r="UFQ582" s="77"/>
      <c r="UFR582" s="77"/>
      <c r="UFS582" s="77"/>
      <c r="UFT582" s="77"/>
      <c r="UFU582" s="77"/>
      <c r="UFV582" s="77"/>
      <c r="UFW582" s="77"/>
      <c r="UFX582" s="77"/>
      <c r="UFY582" s="77"/>
      <c r="UFZ582" s="77"/>
      <c r="UGA582" s="77"/>
      <c r="UGB582" s="77"/>
      <c r="UGC582" s="77"/>
      <c r="UGD582" s="77"/>
      <c r="UGE582" s="77"/>
      <c r="UGF582" s="77"/>
      <c r="UGG582" s="77"/>
      <c r="UGH582" s="77"/>
      <c r="UGI582" s="77"/>
      <c r="UGJ582" s="77"/>
      <c r="UGK582" s="77"/>
      <c r="UGL582" s="77"/>
      <c r="UGM582" s="77"/>
      <c r="UGN582" s="77"/>
      <c r="UGO582" s="77"/>
      <c r="UGP582" s="77"/>
      <c r="UGQ582" s="77"/>
      <c r="UGR582" s="77"/>
      <c r="UGS582" s="77"/>
      <c r="UGT582" s="77"/>
      <c r="UGU582" s="77"/>
      <c r="UGV582" s="77"/>
      <c r="UGW582" s="77"/>
      <c r="UGX582" s="77"/>
      <c r="UGY582" s="77"/>
      <c r="UGZ582" s="77"/>
      <c r="UHA582" s="77"/>
      <c r="UHB582" s="77"/>
      <c r="UHC582" s="77"/>
      <c r="UHD582" s="77"/>
      <c r="UHE582" s="77"/>
      <c r="UHF582" s="77"/>
      <c r="UHG582" s="77"/>
      <c r="UHH582" s="77"/>
      <c r="UHI582" s="77"/>
      <c r="UHJ582" s="77"/>
      <c r="UHK582" s="77"/>
      <c r="UHL582" s="77"/>
      <c r="UHM582" s="77"/>
      <c r="UHN582" s="77"/>
      <c r="UHO582" s="77"/>
      <c r="UHP582" s="77"/>
      <c r="UHQ582" s="77"/>
      <c r="UHR582" s="77"/>
      <c r="UHS582" s="77"/>
      <c r="UHT582" s="77"/>
      <c r="UHU582" s="77"/>
      <c r="UHV582" s="77"/>
      <c r="UHW582" s="77"/>
      <c r="UHX582" s="77"/>
      <c r="UHY582" s="77"/>
      <c r="UHZ582" s="77"/>
      <c r="UIA582" s="77"/>
      <c r="UIB582" s="77"/>
      <c r="UIC582" s="77"/>
      <c r="UID582" s="77"/>
      <c r="UIE582" s="77"/>
      <c r="UIF582" s="77"/>
      <c r="UIG582" s="77"/>
      <c r="UIH582" s="77"/>
      <c r="UII582" s="77"/>
      <c r="UIJ582" s="77"/>
      <c r="UIK582" s="77"/>
      <c r="UIL582" s="77"/>
      <c r="UIM582" s="77"/>
      <c r="UIN582" s="77"/>
      <c r="UIO582" s="77"/>
      <c r="UIP582" s="77"/>
      <c r="UIQ582" s="77"/>
      <c r="UIR582" s="77"/>
      <c r="UIS582" s="77"/>
      <c r="UIT582" s="77"/>
      <c r="UIU582" s="77"/>
      <c r="UIV582" s="77"/>
      <c r="UIW582" s="77"/>
      <c r="UIX582" s="77"/>
      <c r="UIY582" s="77"/>
      <c r="UIZ582" s="77"/>
      <c r="UJA582" s="77"/>
      <c r="UJB582" s="77"/>
      <c r="UJC582" s="77"/>
      <c r="UJD582" s="77"/>
      <c r="UJE582" s="77"/>
      <c r="UJF582" s="77"/>
      <c r="UJG582" s="77"/>
      <c r="UJH582" s="77"/>
      <c r="UJI582" s="77"/>
      <c r="UJJ582" s="77"/>
      <c r="UJK582" s="77"/>
      <c r="UJL582" s="77"/>
      <c r="UJM582" s="77"/>
      <c r="UJN582" s="77"/>
      <c r="UJO582" s="77"/>
      <c r="UJP582" s="77"/>
      <c r="UJQ582" s="77"/>
      <c r="UJR582" s="77"/>
      <c r="UJS582" s="77"/>
      <c r="UJT582" s="77"/>
      <c r="UJU582" s="77"/>
      <c r="UJV582" s="77"/>
      <c r="UJW582" s="77"/>
      <c r="UJX582" s="77"/>
      <c r="UJY582" s="77"/>
      <c r="UJZ582" s="77"/>
      <c r="UKA582" s="77"/>
      <c r="UKB582" s="77"/>
      <c r="UKC582" s="77"/>
      <c r="UKD582" s="77"/>
      <c r="UKE582" s="77"/>
      <c r="UKF582" s="77"/>
      <c r="UKG582" s="77"/>
      <c r="UKH582" s="77"/>
      <c r="UKI582" s="77"/>
      <c r="UKJ582" s="77"/>
      <c r="UKK582" s="77"/>
      <c r="UKL582" s="77"/>
      <c r="UKM582" s="77"/>
      <c r="UKN582" s="77"/>
      <c r="UKO582" s="77"/>
      <c r="UKP582" s="77"/>
      <c r="UKQ582" s="77"/>
      <c r="UKR582" s="77"/>
      <c r="UKS582" s="77"/>
      <c r="UKT582" s="77"/>
      <c r="UKU582" s="77"/>
      <c r="UKV582" s="77"/>
      <c r="UKW582" s="77"/>
      <c r="UKX582" s="77"/>
      <c r="UKY582" s="77"/>
      <c r="UKZ582" s="77"/>
      <c r="ULA582" s="77"/>
      <c r="ULB582" s="77"/>
      <c r="ULC582" s="77"/>
      <c r="ULD582" s="77"/>
      <c r="ULE582" s="77"/>
      <c r="ULF582" s="77"/>
      <c r="ULG582" s="77"/>
      <c r="ULH582" s="77"/>
      <c r="ULI582" s="77"/>
      <c r="ULJ582" s="77"/>
      <c r="ULK582" s="77"/>
      <c r="ULL582" s="77"/>
      <c r="ULM582" s="77"/>
      <c r="ULN582" s="77"/>
      <c r="ULO582" s="77"/>
      <c r="ULP582" s="77"/>
      <c r="ULQ582" s="77"/>
      <c r="ULR582" s="77"/>
      <c r="ULS582" s="77"/>
      <c r="ULT582" s="77"/>
      <c r="ULU582" s="77"/>
      <c r="ULV582" s="77"/>
      <c r="ULW582" s="77"/>
      <c r="ULX582" s="77"/>
      <c r="ULY582" s="77"/>
      <c r="ULZ582" s="77"/>
      <c r="UMA582" s="77"/>
      <c r="UMB582" s="77"/>
      <c r="UMC582" s="77"/>
      <c r="UMD582" s="77"/>
      <c r="UME582" s="77"/>
      <c r="UMF582" s="77"/>
      <c r="UMG582" s="77"/>
      <c r="UMH582" s="77"/>
      <c r="UMI582" s="77"/>
      <c r="UMJ582" s="77"/>
      <c r="UMK582" s="77"/>
      <c r="UML582" s="77"/>
      <c r="UMM582" s="77"/>
      <c r="UMN582" s="77"/>
      <c r="UMO582" s="77"/>
      <c r="UMP582" s="77"/>
      <c r="UMQ582" s="77"/>
      <c r="UMR582" s="77"/>
      <c r="UMS582" s="77"/>
      <c r="UMT582" s="77"/>
      <c r="UMU582" s="77"/>
      <c r="UMV582" s="77"/>
      <c r="UMW582" s="77"/>
      <c r="UMX582" s="77"/>
      <c r="UMY582" s="77"/>
      <c r="UMZ582" s="77"/>
      <c r="UNA582" s="77"/>
      <c r="UNB582" s="77"/>
      <c r="UNC582" s="77"/>
      <c r="UND582" s="77"/>
      <c r="UNE582" s="77"/>
      <c r="UNF582" s="77"/>
      <c r="UNG582" s="77"/>
      <c r="UNH582" s="77"/>
      <c r="UNI582" s="77"/>
      <c r="UNJ582" s="77"/>
      <c r="UNK582" s="77"/>
      <c r="UNL582" s="77"/>
      <c r="UNM582" s="77"/>
      <c r="UNN582" s="77"/>
      <c r="UNO582" s="77"/>
      <c r="UNP582" s="77"/>
      <c r="UNQ582" s="77"/>
      <c r="UNR582" s="77"/>
      <c r="UNS582" s="77"/>
      <c r="UNT582" s="77"/>
      <c r="UNU582" s="77"/>
      <c r="UNV582" s="77"/>
      <c r="UNW582" s="77"/>
      <c r="UNX582" s="77"/>
      <c r="UNY582" s="77"/>
      <c r="UNZ582" s="77"/>
      <c r="UOA582" s="77"/>
      <c r="UOB582" s="77"/>
      <c r="UOC582" s="77"/>
      <c r="UOD582" s="77"/>
      <c r="UOE582" s="77"/>
      <c r="UOF582" s="77"/>
      <c r="UOG582" s="77"/>
      <c r="UOH582" s="77"/>
      <c r="UOI582" s="77"/>
      <c r="UOJ582" s="77"/>
      <c r="UOK582" s="77"/>
      <c r="UOL582" s="77"/>
      <c r="UOM582" s="77"/>
      <c r="UON582" s="77"/>
      <c r="UOO582" s="77"/>
      <c r="UOP582" s="77"/>
      <c r="UOQ582" s="77"/>
      <c r="UOR582" s="77"/>
      <c r="UOS582" s="77"/>
      <c r="UOT582" s="77"/>
      <c r="UOU582" s="77"/>
      <c r="UOV582" s="77"/>
      <c r="UOW582" s="77"/>
      <c r="UOX582" s="77"/>
      <c r="UOY582" s="77"/>
      <c r="UOZ582" s="77"/>
      <c r="UPA582" s="77"/>
      <c r="UPB582" s="77"/>
      <c r="UPC582" s="77"/>
      <c r="UPD582" s="77"/>
      <c r="UPE582" s="77"/>
      <c r="UPF582" s="77"/>
      <c r="UPG582" s="77"/>
      <c r="UPH582" s="77"/>
      <c r="UPI582" s="77"/>
      <c r="UPJ582" s="77"/>
      <c r="UPK582" s="77"/>
      <c r="UPL582" s="77"/>
      <c r="UPM582" s="77"/>
      <c r="UPN582" s="77"/>
      <c r="UPO582" s="77"/>
      <c r="UPP582" s="77"/>
      <c r="UPQ582" s="77"/>
      <c r="UPR582" s="77"/>
      <c r="UPS582" s="77"/>
      <c r="UPT582" s="77"/>
      <c r="UPU582" s="77"/>
      <c r="UPV582" s="77"/>
      <c r="UPW582" s="77"/>
      <c r="UPX582" s="77"/>
      <c r="UPY582" s="77"/>
      <c r="UPZ582" s="77"/>
      <c r="UQA582" s="77"/>
      <c r="UQB582" s="77"/>
      <c r="UQC582" s="77"/>
      <c r="UQD582" s="77"/>
      <c r="UQE582" s="77"/>
      <c r="UQF582" s="77"/>
      <c r="UQG582" s="77"/>
      <c r="UQH582" s="77"/>
      <c r="UQI582" s="77"/>
      <c r="UQJ582" s="77"/>
      <c r="UQK582" s="77"/>
      <c r="UQL582" s="77"/>
      <c r="UQM582" s="77"/>
      <c r="UQN582" s="77"/>
      <c r="UQO582" s="77"/>
      <c r="UQP582" s="77"/>
      <c r="UQQ582" s="77"/>
      <c r="UQR582" s="77"/>
      <c r="UQS582" s="77"/>
      <c r="UQT582" s="77"/>
      <c r="UQU582" s="77"/>
      <c r="UQV582" s="77"/>
      <c r="UQW582" s="77"/>
      <c r="UQX582" s="77"/>
      <c r="UQY582" s="77"/>
      <c r="UQZ582" s="77"/>
      <c r="URA582" s="77"/>
      <c r="URB582" s="77"/>
      <c r="URC582" s="77"/>
      <c r="URD582" s="77"/>
      <c r="URE582" s="77"/>
      <c r="URF582" s="77"/>
      <c r="URG582" s="77"/>
      <c r="URH582" s="77"/>
      <c r="URI582" s="77"/>
      <c r="URJ582" s="77"/>
      <c r="URK582" s="77"/>
      <c r="URL582" s="77"/>
      <c r="URM582" s="77"/>
      <c r="URN582" s="77"/>
      <c r="URO582" s="77"/>
      <c r="URP582" s="77"/>
      <c r="URQ582" s="77"/>
      <c r="URR582" s="77"/>
      <c r="URS582" s="77"/>
      <c r="URT582" s="77"/>
      <c r="URU582" s="77"/>
      <c r="URV582" s="77"/>
      <c r="URW582" s="77"/>
      <c r="URX582" s="77"/>
      <c r="URY582" s="77"/>
      <c r="URZ582" s="77"/>
      <c r="USA582" s="77"/>
      <c r="USB582" s="77"/>
      <c r="USC582" s="77"/>
      <c r="USD582" s="77"/>
      <c r="USE582" s="77"/>
      <c r="USF582" s="77"/>
      <c r="USG582" s="77"/>
      <c r="USH582" s="77"/>
      <c r="USI582" s="77"/>
      <c r="USJ582" s="77"/>
      <c r="USK582" s="77"/>
      <c r="USL582" s="77"/>
      <c r="USM582" s="77"/>
      <c r="USN582" s="77"/>
      <c r="USO582" s="77"/>
      <c r="USP582" s="77"/>
      <c r="USQ582" s="77"/>
      <c r="USR582" s="77"/>
      <c r="USS582" s="77"/>
      <c r="UST582" s="77"/>
      <c r="USU582" s="77"/>
      <c r="USV582" s="77"/>
      <c r="USW582" s="77"/>
      <c r="USX582" s="77"/>
      <c r="USY582" s="77"/>
      <c r="USZ582" s="77"/>
      <c r="UTA582" s="77"/>
      <c r="UTB582" s="77"/>
      <c r="UTC582" s="77"/>
      <c r="UTD582" s="77"/>
      <c r="UTE582" s="77"/>
      <c r="UTF582" s="77"/>
      <c r="UTG582" s="77"/>
      <c r="UTH582" s="77"/>
      <c r="UTI582" s="77"/>
      <c r="UTJ582" s="77"/>
      <c r="UTK582" s="77"/>
      <c r="UTL582" s="77"/>
      <c r="UTM582" s="77"/>
      <c r="UTN582" s="77"/>
      <c r="UTO582" s="77"/>
      <c r="UTP582" s="77"/>
      <c r="UTQ582" s="77"/>
      <c r="UTR582" s="77"/>
      <c r="UTS582" s="77"/>
      <c r="UTT582" s="77"/>
      <c r="UTU582" s="77"/>
      <c r="UTV582" s="77"/>
      <c r="UTW582" s="77"/>
      <c r="UTX582" s="77"/>
      <c r="UTY582" s="77"/>
      <c r="UTZ582" s="77"/>
      <c r="UUA582" s="77"/>
      <c r="UUB582" s="77"/>
      <c r="UUC582" s="77"/>
      <c r="UUD582" s="77"/>
      <c r="UUE582" s="77"/>
      <c r="UUF582" s="77"/>
      <c r="UUG582" s="77"/>
      <c r="UUH582" s="77"/>
      <c r="UUI582" s="77"/>
      <c r="UUJ582" s="77"/>
      <c r="UUK582" s="77"/>
      <c r="UUL582" s="77"/>
      <c r="UUM582" s="77"/>
      <c r="UUN582" s="77"/>
      <c r="UUO582" s="77"/>
      <c r="UUP582" s="77"/>
      <c r="UUQ582" s="77"/>
      <c r="UUR582" s="77"/>
      <c r="UUS582" s="77"/>
      <c r="UUT582" s="77"/>
    </row>
    <row r="583" spans="1:14762" ht="53.25" hidden="1">
      <c r="A583" s="2">
        <v>44501</v>
      </c>
      <c r="D583" s="563" t="s">
        <v>425</v>
      </c>
      <c r="F583" s="4"/>
      <c r="G583" s="631" t="s">
        <v>1241</v>
      </c>
      <c r="H583" s="631" t="s">
        <v>1449</v>
      </c>
      <c r="I583" s="631">
        <v>433201018028</v>
      </c>
      <c r="J583" s="632"/>
      <c r="K583" s="121" t="s">
        <v>552</v>
      </c>
      <c r="L583" s="493"/>
      <c r="O583" s="4" t="s">
        <v>411</v>
      </c>
      <c r="P583" s="72">
        <v>44502</v>
      </c>
      <c r="Q583" s="637" t="s">
        <v>50</v>
      </c>
      <c r="S583" s="5">
        <v>4</v>
      </c>
      <c r="T583" s="5">
        <v>1293</v>
      </c>
      <c r="U583" s="19"/>
      <c r="V583" s="19">
        <v>2010104</v>
      </c>
      <c r="X583" s="19">
        <v>2143096370634</v>
      </c>
      <c r="Y583" s="23">
        <v>332238.71999999997</v>
      </c>
      <c r="AE583" s="13" t="str">
        <f>IF((Реестр!$AA583+Реестр!$AB583+Реестр!$AD583)=0,"",(Реестр!$AA583+Реестр!$AB583+Реестр!$AD583))</f>
        <v/>
      </c>
      <c r="AG583" s="13"/>
      <c r="AH583" s="534"/>
      <c r="AI583" s="448"/>
      <c r="AJ583" s="10"/>
      <c r="AK583" s="448"/>
      <c r="AL583" s="594"/>
      <c r="AM583" s="594"/>
      <c r="AO583" s="535"/>
      <c r="AQ583" s="13"/>
      <c r="AR583" s="752"/>
      <c r="AS583" s="551"/>
      <c r="AT583" s="5"/>
      <c r="AU583" s="4"/>
      <c r="AV583" s="4"/>
      <c r="AW583" s="4"/>
      <c r="AX583" s="4"/>
      <c r="AY583" s="4"/>
      <c r="AZ583" s="4"/>
      <c r="BA583" s="4"/>
      <c r="BB583" s="4"/>
      <c r="BC583" s="4">
        <f>VLOOKUP(K583,'Справочные Данные'!$I$2:$J$262,2,0)</f>
        <v>71742</v>
      </c>
      <c r="BD583" s="4" t="str">
        <f>VLOOKUP(BC583,Z_SD_CUSTOMER!$A$2:$K$1599,10,0)</f>
        <v>50</v>
      </c>
      <c r="BE583" s="4" t="str">
        <f>VLOOKUP(BC583,Z_SD_CUSTOMER!$A$2:$L$1599,11,0)</f>
        <v>CENTRAL</v>
      </c>
      <c r="BF583" s="4" t="str">
        <f>VLOOKUP(BC583,Z_SD_CUSTOMER!$A$2:$K$1599,11,0)</f>
        <v>CENTRAL</v>
      </c>
      <c r="BG583" s="4"/>
      <c r="BH583" s="4"/>
    </row>
    <row r="584" spans="1:14762" ht="409.6" hidden="1">
      <c r="A584" s="2">
        <v>44501</v>
      </c>
      <c r="B584" s="472" t="s">
        <v>60</v>
      </c>
      <c r="C584" s="30" t="s">
        <v>1467</v>
      </c>
      <c r="D584" s="563" t="s">
        <v>257</v>
      </c>
      <c r="F584" s="712" t="s">
        <v>1469</v>
      </c>
      <c r="G584" s="712" t="s">
        <v>1465</v>
      </c>
      <c r="H584" s="712" t="s">
        <v>1468</v>
      </c>
      <c r="I584" s="711">
        <v>521405832069</v>
      </c>
      <c r="J584" s="712" t="s">
        <v>1466</v>
      </c>
      <c r="K584" s="119" t="s">
        <v>534</v>
      </c>
      <c r="L584" s="493"/>
      <c r="O584" s="4" t="s">
        <v>170</v>
      </c>
      <c r="P584" s="72">
        <v>44502</v>
      </c>
      <c r="Q584" s="637" t="s">
        <v>1387</v>
      </c>
      <c r="S584" s="5">
        <v>2</v>
      </c>
      <c r="T584" s="5">
        <v>359</v>
      </c>
      <c r="U584" s="19"/>
      <c r="V584" s="19">
        <v>2010639</v>
      </c>
      <c r="X584" s="19">
        <v>6433543784</v>
      </c>
      <c r="Y584" s="23">
        <v>90133.08</v>
      </c>
      <c r="Z584" s="4" t="s">
        <v>97</v>
      </c>
      <c r="AE584" s="13" t="str">
        <f>IF((Реестр!$AA584+Реестр!$AB584+Реестр!$AD584)=0,"",(Реестр!$AA584+Реестр!$AB584+Реестр!$AD584))</f>
        <v/>
      </c>
      <c r="AG584" s="13"/>
      <c r="AH584" s="534"/>
      <c r="AI584" s="448"/>
      <c r="AJ584" s="10"/>
      <c r="AK584" s="448"/>
      <c r="AL584" s="594"/>
      <c r="AM584" s="594"/>
      <c r="AO584" s="535"/>
      <c r="AQ584" s="13"/>
      <c r="AR584" s="752"/>
      <c r="AS584" s="551"/>
      <c r="AT584" s="5"/>
      <c r="AU584" s="4"/>
      <c r="AV584" s="4"/>
      <c r="AW584" s="4"/>
      <c r="AX584" s="4"/>
      <c r="AY584" s="4"/>
      <c r="AZ584" s="4"/>
      <c r="BA584" s="4"/>
      <c r="BB584" s="4"/>
      <c r="BC584" s="4">
        <f>VLOOKUP(K584,'Справочные Данные'!$I$2:$J$262,2,0)</f>
        <v>70849</v>
      </c>
      <c r="BD584" s="4" t="str">
        <f>VLOOKUP(BC584,Z_SD_CUSTOMER!$A$2:$K$1599,10,0)</f>
        <v>77</v>
      </c>
      <c r="BE584" s="4" t="str">
        <f>VLOOKUP(BC584,Z_SD_CUSTOMER!$A$2:$L$1599,11,0)</f>
        <v>CENTRAL</v>
      </c>
      <c r="BF584" s="4" t="str">
        <f>VLOOKUP(BC584,Z_SD_CUSTOMER!$A$2:$K$1599,11,0)</f>
        <v>CENTRAL</v>
      </c>
      <c r="BG584" s="4"/>
      <c r="BH584" s="4"/>
    </row>
    <row r="585" spans="1:14762" s="4" customFormat="1" ht="369.75" hidden="1">
      <c r="A585" s="2">
        <v>44502</v>
      </c>
      <c r="B585" s="472" t="s">
        <v>59</v>
      </c>
      <c r="C585" s="30" t="s">
        <v>1505</v>
      </c>
      <c r="D585" s="563" t="s">
        <v>250</v>
      </c>
      <c r="E585" s="54" t="s">
        <v>2938</v>
      </c>
      <c r="F585" s="667" t="s">
        <v>210</v>
      </c>
      <c r="G585" s="666" t="s">
        <v>208</v>
      </c>
      <c r="H585" s="670" t="s">
        <v>211</v>
      </c>
      <c r="I585" s="665"/>
      <c r="J585" s="665" t="s">
        <v>212</v>
      </c>
      <c r="K585" s="664" t="s">
        <v>478</v>
      </c>
      <c r="L585" s="493" t="s">
        <v>1259</v>
      </c>
      <c r="M585" s="72">
        <v>44506</v>
      </c>
      <c r="N585" s="4" t="s">
        <v>766</v>
      </c>
      <c r="O585" s="4" t="s">
        <v>131</v>
      </c>
      <c r="P585" s="72">
        <v>44503</v>
      </c>
      <c r="Q585" s="620" t="s">
        <v>132</v>
      </c>
      <c r="R585" s="669"/>
      <c r="S585" s="5">
        <v>1</v>
      </c>
      <c r="T585" s="5">
        <v>81</v>
      </c>
      <c r="U585" s="551"/>
      <c r="V585" s="23">
        <v>2007840</v>
      </c>
      <c r="W585" s="4">
        <v>201487068</v>
      </c>
      <c r="X585" s="19">
        <v>570565</v>
      </c>
      <c r="Y585" s="23">
        <v>18677.759999999998</v>
      </c>
      <c r="Z585" s="4" t="s">
        <v>2936</v>
      </c>
      <c r="AA585" s="4">
        <v>30000</v>
      </c>
      <c r="AE585" s="13">
        <f>IF((Реестр!$AA585+Реестр!$AB585+Реестр!$AD585)=0,"",(Реестр!$AA585+Реестр!$AB585+Реестр!$AD585))</f>
        <v>30000</v>
      </c>
      <c r="AF585" s="4">
        <v>23000</v>
      </c>
      <c r="AG585" s="13"/>
      <c r="AH585" s="534"/>
      <c r="AI585" s="448"/>
      <c r="AJ585" s="10"/>
      <c r="AK585" s="448"/>
      <c r="AL585" s="594"/>
      <c r="AM585" s="594"/>
      <c r="AO585" s="535"/>
      <c r="AQ585" s="13"/>
      <c r="AR585" s="752"/>
      <c r="AS585" s="551"/>
      <c r="AT585" s="5"/>
      <c r="AY585" s="630">
        <f>AC585</f>
        <v>0</v>
      </c>
      <c r="BC585" s="4">
        <f>VLOOKUP(K585,'Справочные Данные'!$I$2:$J$262,2,0)</f>
        <v>30056</v>
      </c>
      <c r="BD585" s="4" t="str">
        <f>VLOOKUP(BC585,Z_SD_CUSTOMER!$A$2:$K$1599,10,0)</f>
        <v>61</v>
      </c>
      <c r="BE585" s="4" t="str">
        <f>VLOOKUP(BC585,Z_SD_CUSTOMER!$A$2:$L$1599,11,0)</f>
        <v>CENTRAL</v>
      </c>
      <c r="BF585" s="4" t="str">
        <f>VLOOKUP(BC585,Z_SD_CUSTOMER!$A$2:$K$1599,11,0)</f>
        <v>CENTRAL</v>
      </c>
      <c r="BI585" s="493"/>
    </row>
    <row r="586" spans="1:14762" s="4" customFormat="1" ht="53.25" hidden="1">
      <c r="A586" s="2">
        <v>44502</v>
      </c>
      <c r="C586" s="30"/>
      <c r="D586" s="563" t="s">
        <v>250</v>
      </c>
      <c r="E586" s="54" t="s">
        <v>2938</v>
      </c>
      <c r="F586" s="666"/>
      <c r="G586" s="666" t="s">
        <v>208</v>
      </c>
      <c r="H586" s="670" t="s">
        <v>211</v>
      </c>
      <c r="I586" s="665"/>
      <c r="K586" s="664" t="s">
        <v>478</v>
      </c>
      <c r="L586" s="77"/>
      <c r="M586" s="72">
        <v>44506</v>
      </c>
      <c r="P586" s="72"/>
      <c r="Q586" s="620"/>
      <c r="R586" s="669"/>
      <c r="S586" s="5">
        <v>4</v>
      </c>
      <c r="T586" s="5">
        <v>229</v>
      </c>
      <c r="U586" s="551"/>
      <c r="V586" s="23">
        <v>2010589</v>
      </c>
      <c r="W586" s="4">
        <v>201487168</v>
      </c>
      <c r="X586" s="19">
        <v>571648</v>
      </c>
      <c r="Y586" s="23">
        <v>67184.399999999994</v>
      </c>
      <c r="AE586" s="13" t="str">
        <f>IF((Реестр!$AA586+Реестр!$AB586+Реестр!$AD586)=0,"",(Реестр!$AA586+Реестр!$AB586+Реестр!$AD586))</f>
        <v/>
      </c>
      <c r="AG586" s="13"/>
      <c r="AH586" s="534"/>
      <c r="AI586" s="448"/>
      <c r="AJ586" s="10"/>
      <c r="AK586" s="448"/>
      <c r="AL586" s="594"/>
      <c r="AM586" s="594"/>
      <c r="AO586" s="535"/>
      <c r="AQ586" s="13"/>
      <c r="AR586" s="752"/>
      <c r="AS586" s="551"/>
      <c r="AT586" s="5"/>
      <c r="AY586" s="630">
        <f>AC586</f>
        <v>0</v>
      </c>
      <c r="BC586" s="4">
        <f>VLOOKUP(K586,'Справочные Данные'!$I$2:$J$262,2,0)</f>
        <v>30056</v>
      </c>
      <c r="BD586" s="4" t="str">
        <f>VLOOKUP(BC586,Z_SD_CUSTOMER!$A$2:$K$1599,10,0)</f>
        <v>61</v>
      </c>
      <c r="BE586" s="4" t="str">
        <f>VLOOKUP(BC586,Z_SD_CUSTOMER!$A$2:$L$1599,11,0)</f>
        <v>CENTRAL</v>
      </c>
      <c r="BF586" s="4" t="str">
        <f>VLOOKUP(BC586,Z_SD_CUSTOMER!$A$2:$K$1599,11,0)</f>
        <v>CENTRAL</v>
      </c>
      <c r="BI586" s="493"/>
    </row>
    <row r="587" spans="1:14762" s="4" customFormat="1" ht="53.25" hidden="1">
      <c r="A587" s="2">
        <v>44502</v>
      </c>
      <c r="C587" s="30"/>
      <c r="D587" s="563" t="s">
        <v>250</v>
      </c>
      <c r="E587" s="54" t="s">
        <v>2938</v>
      </c>
      <c r="G587" s="666" t="s">
        <v>208</v>
      </c>
      <c r="H587" s="670" t="s">
        <v>211</v>
      </c>
      <c r="K587" s="664" t="s">
        <v>480</v>
      </c>
      <c r="L587" s="17" t="s">
        <v>1389</v>
      </c>
      <c r="M587" s="72">
        <v>44510</v>
      </c>
      <c r="N587" s="4" t="s">
        <v>333</v>
      </c>
      <c r="P587" s="72"/>
      <c r="Q587" s="637"/>
      <c r="R587" s="669"/>
      <c r="S587" s="5">
        <v>1</v>
      </c>
      <c r="T587" s="5">
        <v>14</v>
      </c>
      <c r="U587" s="19"/>
      <c r="V587" s="19">
        <v>2010203</v>
      </c>
      <c r="W587" s="4">
        <v>201487171</v>
      </c>
      <c r="X587" s="23">
        <v>493816</v>
      </c>
      <c r="Y587" s="23">
        <v>8164.8</v>
      </c>
      <c r="AE587" s="13" t="str">
        <f>IF((Реестр!$AA587+Реестр!$AB587+Реестр!$AD587)=0,"",(Реестр!$AA587+Реестр!$AB587+Реестр!$AD587))</f>
        <v/>
      </c>
      <c r="AG587" s="13"/>
      <c r="AH587" s="534"/>
      <c r="AI587" s="448"/>
      <c r="AJ587" s="10"/>
      <c r="AK587" s="448"/>
      <c r="AL587" s="594"/>
      <c r="AM587" s="594"/>
      <c r="AO587" s="535"/>
      <c r="AQ587" s="13"/>
      <c r="AR587" s="752"/>
      <c r="AS587" s="551"/>
      <c r="AT587" s="5"/>
      <c r="AY587" s="630">
        <f>AC587</f>
        <v>0</v>
      </c>
      <c r="BC587" s="4">
        <f>VLOOKUP(K587,'Справочные Данные'!$I$2:$J$262,2,0)</f>
        <v>53763</v>
      </c>
      <c r="BD587" s="4" t="str">
        <f>VLOOKUP(BC587,Z_SD_CUSTOMER!$A$2:$K$1599,10,0)</f>
        <v>66</v>
      </c>
      <c r="BE587" s="4" t="str">
        <f>VLOOKUP(BC587,Z_SD_CUSTOMER!$A$2:$L$1599,11,0)</f>
        <v>CENTRAL</v>
      </c>
      <c r="BF587" s="4" t="str">
        <f>VLOOKUP(BC587,Z_SD_CUSTOMER!$A$2:$K$1599,11,0)</f>
        <v>CENTRAL</v>
      </c>
      <c r="BI587" s="493"/>
    </row>
    <row r="588" spans="1:14762" s="4" customFormat="1" ht="53.25" hidden="1">
      <c r="A588" s="2">
        <v>44502</v>
      </c>
      <c r="C588" s="30"/>
      <c r="D588" s="563" t="s">
        <v>250</v>
      </c>
      <c r="E588" s="54" t="s">
        <v>2938</v>
      </c>
      <c r="G588" s="666" t="s">
        <v>208</v>
      </c>
      <c r="H588" s="670" t="s">
        <v>211</v>
      </c>
      <c r="K588" s="664" t="s">
        <v>480</v>
      </c>
      <c r="L588" s="17"/>
      <c r="M588" s="72">
        <v>44510</v>
      </c>
      <c r="P588" s="72"/>
      <c r="Q588" s="637"/>
      <c r="R588" s="669"/>
      <c r="S588" s="5">
        <v>3</v>
      </c>
      <c r="T588" s="5">
        <v>75</v>
      </c>
      <c r="U588" s="19"/>
      <c r="V588" s="19">
        <v>2010972</v>
      </c>
      <c r="W588" s="4">
        <v>201487169</v>
      </c>
      <c r="X588" s="19">
        <v>494029</v>
      </c>
      <c r="Y588" s="23">
        <v>23290.68</v>
      </c>
      <c r="AE588" s="13" t="str">
        <f>IF((Реестр!$AA588+Реестр!$AB588+Реестр!$AD588)=0,"",(Реестр!$AA588+Реестр!$AB588+Реестр!$AD588))</f>
        <v/>
      </c>
      <c r="AG588" s="13"/>
      <c r="AH588" s="534"/>
      <c r="AI588" s="448"/>
      <c r="AJ588" s="10"/>
      <c r="AK588" s="448"/>
      <c r="AL588" s="594"/>
      <c r="AM588" s="594"/>
      <c r="AO588" s="535"/>
      <c r="AQ588" s="13"/>
      <c r="AR588" s="752"/>
      <c r="AS588" s="551"/>
      <c r="AT588" s="5"/>
      <c r="AY588" s="630"/>
      <c r="BC588" s="4">
        <f>VLOOKUP(K588,'Справочные Данные'!$I$2:$J$262,2,0)</f>
        <v>53763</v>
      </c>
      <c r="BD588" s="4" t="str">
        <f>VLOOKUP(BC588,Z_SD_CUSTOMER!$A$2:$K$1599,10,0)</f>
        <v>66</v>
      </c>
      <c r="BE588" s="4" t="str">
        <f>VLOOKUP(BC588,Z_SD_CUSTOMER!$A$2:$L$1599,11,0)</f>
        <v>CENTRAL</v>
      </c>
      <c r="BF588" s="4" t="str">
        <f>VLOOKUP(BC588,Z_SD_CUSTOMER!$A$2:$K$1599,11,0)</f>
        <v>CENTRAL</v>
      </c>
      <c r="BI588" s="493"/>
    </row>
    <row r="589" spans="1:14762" s="4" customFormat="1" ht="53.25" hidden="1">
      <c r="A589" s="2">
        <v>44502</v>
      </c>
      <c r="C589" s="30"/>
      <c r="D589" s="563" t="s">
        <v>250</v>
      </c>
      <c r="E589" s="54" t="s">
        <v>2938</v>
      </c>
      <c r="G589" s="666" t="s">
        <v>208</v>
      </c>
      <c r="H589" s="670" t="s">
        <v>211</v>
      </c>
      <c r="K589" s="664" t="s">
        <v>561</v>
      </c>
      <c r="L589" s="493" t="s">
        <v>1167</v>
      </c>
      <c r="M589" s="72">
        <v>44510</v>
      </c>
      <c r="N589" s="4" t="s">
        <v>132</v>
      </c>
      <c r="P589" s="72"/>
      <c r="Q589" s="606"/>
      <c r="R589" s="669"/>
      <c r="S589" s="5">
        <v>7</v>
      </c>
      <c r="T589" s="5">
        <v>1056</v>
      </c>
      <c r="U589" s="551"/>
      <c r="V589" s="23">
        <v>2009680</v>
      </c>
      <c r="W589" s="4">
        <v>201487162</v>
      </c>
      <c r="X589" s="19">
        <v>107224559</v>
      </c>
      <c r="Y589" s="23">
        <v>354278.40000000002</v>
      </c>
      <c r="AE589" s="13" t="str">
        <f>IF((Реестр!$AA589+Реестр!$AB589+Реестр!$AD589)=0,"",(Реестр!$AA589+Реестр!$AB589+Реестр!$AD589))</f>
        <v/>
      </c>
      <c r="AG589" s="13"/>
      <c r="AH589" s="534"/>
      <c r="AI589" s="448"/>
      <c r="AJ589" s="10"/>
      <c r="AK589" s="448"/>
      <c r="AL589" s="594"/>
      <c r="AM589" s="594"/>
      <c r="AO589" s="535"/>
      <c r="AQ589" s="13"/>
      <c r="AR589" s="752"/>
      <c r="AS589" s="551"/>
      <c r="AT589" s="5"/>
      <c r="AY589" s="630">
        <f>AC589</f>
        <v>0</v>
      </c>
      <c r="BC589" s="4">
        <f>VLOOKUP(K589,'Справочные Данные'!$I$2:$J$262,2,0)</f>
        <v>80753</v>
      </c>
      <c r="BD589" s="4" t="str">
        <f>VLOOKUP(BC589,Z_SD_CUSTOMER!$A$2:$K$1599,10,0)</f>
        <v>66</v>
      </c>
      <c r="BE589" s="4" t="str">
        <f>VLOOKUP(BC589,Z_SD_CUSTOMER!$A$2:$L$1599,11,0)</f>
        <v>URAL</v>
      </c>
      <c r="BF589" s="4" t="str">
        <f>VLOOKUP(BC589,Z_SD_CUSTOMER!$A$2:$K$1599,11,0)</f>
        <v>URAL</v>
      </c>
      <c r="BI589" s="493"/>
    </row>
    <row r="590" spans="1:14762" s="4" customFormat="1" ht="53.25" hidden="1">
      <c r="A590" s="2">
        <v>44502</v>
      </c>
      <c r="C590" s="30"/>
      <c r="D590" s="563" t="s">
        <v>250</v>
      </c>
      <c r="E590" s="54" t="s">
        <v>2938</v>
      </c>
      <c r="G590" s="666" t="s">
        <v>208</v>
      </c>
      <c r="H590" s="670" t="s">
        <v>211</v>
      </c>
      <c r="K590" s="664" t="s">
        <v>477</v>
      </c>
      <c r="L590" s="493"/>
      <c r="M590" s="72">
        <v>44508</v>
      </c>
      <c r="N590" s="4" t="s">
        <v>104</v>
      </c>
      <c r="P590" s="72"/>
      <c r="Q590" s="606"/>
      <c r="R590" s="669"/>
      <c r="S590" s="5">
        <v>1</v>
      </c>
      <c r="T590" s="5">
        <v>31</v>
      </c>
      <c r="U590" s="551"/>
      <c r="V590" s="23">
        <v>2010654</v>
      </c>
      <c r="W590" s="4">
        <v>201487165</v>
      </c>
      <c r="X590" s="19">
        <v>505110</v>
      </c>
      <c r="Y590" s="23">
        <v>18506.88</v>
      </c>
      <c r="AE590" s="13" t="str">
        <f>IF((Реестр!$AA590+Реестр!$AB590+Реестр!$AD590)=0,"",(Реестр!$AA590+Реестр!$AB590+Реестр!$AD590))</f>
        <v/>
      </c>
      <c r="AG590" s="13"/>
      <c r="AH590" s="534"/>
      <c r="AI590" s="448"/>
      <c r="AJ590" s="10"/>
      <c r="AK590" s="448"/>
      <c r="AL590" s="594"/>
      <c r="AM590" s="594"/>
      <c r="AO590" s="535"/>
      <c r="AQ590" s="13"/>
      <c r="AR590" s="752"/>
      <c r="AS590" s="551"/>
      <c r="AT590" s="5"/>
      <c r="AY590" s="630">
        <f>AC590</f>
        <v>0</v>
      </c>
      <c r="BC590" s="4">
        <f>VLOOKUP(K590,'Справочные Данные'!$I$2:$J$262,2,0)</f>
        <v>28240</v>
      </c>
      <c r="BD590" s="4" t="str">
        <f>VLOOKUP(BC590,Z_SD_CUSTOMER!$A$2:$K$1599,10,0)</f>
        <v>63</v>
      </c>
      <c r="BE590" s="4" t="str">
        <f>VLOOKUP(BC590,Z_SD_CUSTOMER!$A$2:$L$1599,11,0)</f>
        <v>CENTRAL</v>
      </c>
      <c r="BF590" s="4" t="str">
        <f>VLOOKUP(BC590,Z_SD_CUSTOMER!$A$2:$K$1599,11,0)</f>
        <v>CENTRAL</v>
      </c>
      <c r="BI590" s="493"/>
    </row>
    <row r="591" spans="1:14762" s="4" customFormat="1" ht="53.25" hidden="1">
      <c r="A591" s="2">
        <v>44502</v>
      </c>
      <c r="C591" s="30"/>
      <c r="D591" s="563" t="s">
        <v>250</v>
      </c>
      <c r="E591" s="54" t="s">
        <v>2938</v>
      </c>
      <c r="G591" s="666" t="s">
        <v>208</v>
      </c>
      <c r="H591" s="670" t="s">
        <v>211</v>
      </c>
      <c r="K591" s="664" t="s">
        <v>477</v>
      </c>
      <c r="L591" s="493"/>
      <c r="M591" s="72">
        <v>44508</v>
      </c>
      <c r="P591" s="72"/>
      <c r="Q591" s="606"/>
      <c r="R591" s="669"/>
      <c r="S591" s="5">
        <v>3</v>
      </c>
      <c r="T591" s="5">
        <v>101</v>
      </c>
      <c r="U591" s="551"/>
      <c r="V591" s="23">
        <v>2010973</v>
      </c>
      <c r="W591" s="4">
        <v>201487164</v>
      </c>
      <c r="X591" s="19">
        <v>505388</v>
      </c>
      <c r="Y591" s="23">
        <v>29244.959999999999</v>
      </c>
      <c r="AE591" s="13" t="str">
        <f>IF((Реестр!$AA591+Реестр!$AB591+Реестр!$AD591)=0,"",(Реестр!$AA591+Реестр!$AB591+Реестр!$AD591))</f>
        <v/>
      </c>
      <c r="AG591" s="13"/>
      <c r="AH591" s="534"/>
      <c r="AI591" s="448"/>
      <c r="AJ591" s="10"/>
      <c r="AK591" s="448"/>
      <c r="AL591" s="594"/>
      <c r="AM591" s="594"/>
      <c r="AO591" s="535"/>
      <c r="AQ591" s="13"/>
      <c r="AR591" s="752"/>
      <c r="AS591" s="551"/>
      <c r="AT591" s="5"/>
      <c r="AY591" s="630"/>
      <c r="BC591" s="4">
        <f>VLOOKUP(K591,'Справочные Данные'!$I$2:$J$262,2,0)</f>
        <v>28240</v>
      </c>
      <c r="BD591" s="4" t="str">
        <f>VLOOKUP(BC591,Z_SD_CUSTOMER!$A$2:$K$1599,10,0)</f>
        <v>63</v>
      </c>
      <c r="BE591" s="4" t="str">
        <f>VLOOKUP(BC591,Z_SD_CUSTOMER!$A$2:$L$1599,11,0)</f>
        <v>CENTRAL</v>
      </c>
      <c r="BF591" s="4" t="str">
        <f>VLOOKUP(BC591,Z_SD_CUSTOMER!$A$2:$K$1599,11,0)</f>
        <v>CENTRAL</v>
      </c>
      <c r="BI591" s="493"/>
    </row>
    <row r="592" spans="1:14762" s="4" customFormat="1" ht="53.25" hidden="1">
      <c r="A592" s="2">
        <v>44502</v>
      </c>
      <c r="C592" s="30"/>
      <c r="D592" s="563" t="s">
        <v>250</v>
      </c>
      <c r="E592" s="54" t="s">
        <v>2938</v>
      </c>
      <c r="G592" s="666" t="s">
        <v>208</v>
      </c>
      <c r="H592" s="670" t="s">
        <v>211</v>
      </c>
      <c r="J592" s="127"/>
      <c r="K592" s="664" t="s">
        <v>438</v>
      </c>
      <c r="L592" s="668"/>
      <c r="M592" s="72">
        <v>44507</v>
      </c>
      <c r="P592" s="72"/>
      <c r="R592" s="669"/>
      <c r="S592" s="5">
        <v>1.02</v>
      </c>
      <c r="T592" s="5">
        <v>960</v>
      </c>
      <c r="U592" s="551"/>
      <c r="V592" s="4">
        <v>2010018</v>
      </c>
      <c r="W592" s="4">
        <v>201486031</v>
      </c>
      <c r="X592" s="19" t="s">
        <v>1391</v>
      </c>
      <c r="Y592" s="23">
        <v>262980</v>
      </c>
      <c r="Z592" s="551"/>
      <c r="AE592" s="13" t="str">
        <f>IF((Реестр!$AA592+Реестр!$AB592+Реестр!$AD592)=0,"",(Реестр!$AA592+Реестр!$AB592+Реестр!$AD592))</f>
        <v/>
      </c>
      <c r="AG592" s="13" t="e">
        <f>Реестр!$AE592-Реестр!$AF592</f>
        <v>#VALUE!</v>
      </c>
      <c r="AH592" s="534" t="str">
        <f>IFERROR((Реестр!$AE592/Реестр!$AF592)-100%, "")</f>
        <v/>
      </c>
      <c r="AI592" s="448" t="str">
        <f>IF(IFERROR(Реестр!$AN592/Реестр!$T592,"")=0,"",IFERROR(Реестр!$AN592/Реестр!$T592,""))</f>
        <v/>
      </c>
      <c r="AJ592" s="10"/>
      <c r="AK592" s="448" t="str">
        <f>IFERROR(Реестр!$AN592/Реестр!$U592,"")</f>
        <v/>
      </c>
      <c r="AL592" s="594"/>
      <c r="AM592" s="594"/>
      <c r="AO592" s="535" t="str">
        <f>IF(IFERROR(Реестр!$AN592/Реестр!$Y592,"")=0,"",IFERROR(Реестр!$AN592/Реестр!$Y592,""))</f>
        <v/>
      </c>
      <c r="AQ592" s="13"/>
      <c r="AR592" s="752"/>
      <c r="AS592" s="551" t="str">
        <f>IF(IFERROR(Реестр!$AI592*1000,"")=0,"",IFERROR(Реестр!$AI592*1000,""))</f>
        <v/>
      </c>
      <c r="AT592" s="5" t="str">
        <f>IF(IFERROR(Реестр!$AS592/80,"")=0,"",IFERROR(Реестр!$AS592/80,""))</f>
        <v/>
      </c>
      <c r="AU592" s="4">
        <f>IF(IFERROR(Y592*0.07,"")=0,"",IFERROR(Y592*0.07,""))</f>
        <v>18408.600000000002</v>
      </c>
      <c r="AV592" s="4">
        <f>IF(IFERROR((AN592-AU592),"")=0,"",IFERROR((AN592-AU592),""))</f>
        <v>-18408.600000000002</v>
      </c>
      <c r="AX592" s="4" t="str">
        <f>IF(IFERROR(AC592+AW592,"")=0,"",IFERROR(AC592+AW592,""))</f>
        <v/>
      </c>
      <c r="AZ592" s="4" t="str">
        <f>IF(IFERROR(AN592+AY592,"")=0,"",IFERROR(AN592+AY592,""))</f>
        <v/>
      </c>
      <c r="BC592" s="4">
        <f>VLOOKUP(K592,'Справочные Данные'!$I$2:$J$262,2,0)</f>
        <v>61647</v>
      </c>
      <c r="BD592" s="4" t="str">
        <f>VLOOKUP(BC592,Z_SD_CUSTOMER!$A$2:$K$1599,10,0)</f>
        <v>71</v>
      </c>
      <c r="BE592" s="4" t="str">
        <f>VLOOKUP(BC592,Z_SD_CUSTOMER!$A$2:$L$1599,11,0)</f>
        <v>CENTRAL</v>
      </c>
      <c r="BF592" s="4" t="str">
        <f>VLOOKUP(BC592,Z_SD_CUSTOMER!$A$2:$K$1599,11,0)</f>
        <v>CENTRAL</v>
      </c>
      <c r="BI592" s="493"/>
    </row>
    <row r="593" spans="1:14770" s="4" customFormat="1" ht="53.25" hidden="1">
      <c r="A593" s="2">
        <v>44502</v>
      </c>
      <c r="C593" s="30"/>
      <c r="D593" s="563" t="s">
        <v>250</v>
      </c>
      <c r="E593" s="54" t="s">
        <v>2938</v>
      </c>
      <c r="G593" s="666" t="s">
        <v>208</v>
      </c>
      <c r="H593" s="670" t="s">
        <v>211</v>
      </c>
      <c r="J593" s="127"/>
      <c r="K593" s="664" t="s">
        <v>438</v>
      </c>
      <c r="L593" s="668"/>
      <c r="M593" s="72">
        <v>44507</v>
      </c>
      <c r="P593" s="72"/>
      <c r="R593" s="669"/>
      <c r="S593" s="5">
        <v>3</v>
      </c>
      <c r="T593" s="5">
        <v>2001</v>
      </c>
      <c r="U593" s="551"/>
      <c r="V593" s="4">
        <v>2011006</v>
      </c>
      <c r="W593" s="4">
        <v>201487127</v>
      </c>
      <c r="X593" s="19" t="s">
        <v>1475</v>
      </c>
      <c r="Y593" s="23">
        <v>524956.56000000006</v>
      </c>
      <c r="Z593" s="551"/>
      <c r="AE593" s="13" t="str">
        <f>IF((Реестр!$AA593+Реестр!$AB593+Реестр!$AD593)=0,"",(Реестр!$AA593+Реестр!$AB593+Реестр!$AD593))</f>
        <v/>
      </c>
      <c r="AG593" s="13"/>
      <c r="AH593" s="534"/>
      <c r="AI593" s="448"/>
      <c r="AJ593" s="10"/>
      <c r="AK593" s="448"/>
      <c r="AL593" s="594"/>
      <c r="AM593" s="594"/>
      <c r="AO593" s="535"/>
      <c r="AQ593" s="13"/>
      <c r="AR593" s="752"/>
      <c r="AS593" s="551"/>
      <c r="AT593" s="5"/>
      <c r="BC593" s="4">
        <f>VLOOKUP(K593,'Справочные Данные'!$I$2:$J$262,2,0)</f>
        <v>61647</v>
      </c>
      <c r="BD593" s="4" t="str">
        <f>VLOOKUP(BC593,Z_SD_CUSTOMER!$A$2:$K$1599,10,0)</f>
        <v>71</v>
      </c>
      <c r="BE593" s="4" t="str">
        <f>VLOOKUP(BC593,Z_SD_CUSTOMER!$A$2:$L$1599,11,0)</f>
        <v>CENTRAL</v>
      </c>
      <c r="BF593" s="4" t="str">
        <f>VLOOKUP(BC593,Z_SD_CUSTOMER!$A$2:$K$1599,11,0)</f>
        <v>CENTRAL</v>
      </c>
      <c r="BI593" s="493"/>
    </row>
    <row r="594" spans="1:14770" s="4" customFormat="1" ht="53.25" hidden="1">
      <c r="A594" s="2">
        <v>44502</v>
      </c>
      <c r="C594" s="30"/>
      <c r="D594" s="563" t="s">
        <v>250</v>
      </c>
      <c r="E594" s="54" t="s">
        <v>2938</v>
      </c>
      <c r="G594" s="666" t="s">
        <v>208</v>
      </c>
      <c r="H594" s="670" t="s">
        <v>211</v>
      </c>
      <c r="J594" s="127"/>
      <c r="K594" s="664" t="s">
        <v>438</v>
      </c>
      <c r="L594" s="668"/>
      <c r="M594" s="72">
        <v>44507</v>
      </c>
      <c r="P594" s="72"/>
      <c r="R594" s="669"/>
      <c r="S594" s="5">
        <v>1</v>
      </c>
      <c r="T594" s="5">
        <v>113</v>
      </c>
      <c r="U594" s="551"/>
      <c r="V594" s="663">
        <v>2010001</v>
      </c>
      <c r="W594" s="4" t="s">
        <v>1494</v>
      </c>
      <c r="X594" s="19" t="s">
        <v>1486</v>
      </c>
      <c r="Y594" s="23">
        <v>27773.279999999999</v>
      </c>
      <c r="Z594" s="551"/>
      <c r="AE594" s="13" t="str">
        <f>IF((Реестр!$AA594+Реестр!$AB594+Реестр!$AD594)=0,"",(Реестр!$AA594+Реестр!$AB594+Реестр!$AD594))</f>
        <v/>
      </c>
      <c r="AG594" s="13"/>
      <c r="AH594" s="534"/>
      <c r="AI594" s="448"/>
      <c r="AJ594" s="10"/>
      <c r="AK594" s="448"/>
      <c r="AL594" s="594"/>
      <c r="AM594" s="594"/>
      <c r="AO594" s="535"/>
      <c r="AQ594" s="13"/>
      <c r="AR594" s="752"/>
      <c r="AS594" s="551"/>
      <c r="AT594" s="5"/>
      <c r="BC594" s="4">
        <f>VLOOKUP(K594,'Справочные Данные'!$I$2:$J$262,2,0)</f>
        <v>61647</v>
      </c>
      <c r="BD594" s="4" t="str">
        <f>VLOOKUP(BC594,Z_SD_CUSTOMER!$A$2:$K$1599,10,0)</f>
        <v>71</v>
      </c>
      <c r="BE594" s="4" t="str">
        <f>VLOOKUP(BC594,Z_SD_CUSTOMER!$A$2:$L$1599,11,0)</f>
        <v>CENTRAL</v>
      </c>
      <c r="BF594" s="4" t="str">
        <f>VLOOKUP(BC594,Z_SD_CUSTOMER!$A$2:$K$1599,11,0)</f>
        <v>CENTRAL</v>
      </c>
      <c r="BI594" s="493"/>
    </row>
    <row r="595" spans="1:14770" s="4" customFormat="1" ht="53.25" hidden="1">
      <c r="A595" s="2">
        <v>44502</v>
      </c>
      <c r="C595" s="30"/>
      <c r="D595" s="563" t="s">
        <v>250</v>
      </c>
      <c r="E595" s="54" t="s">
        <v>2938</v>
      </c>
      <c r="G595" s="666" t="s">
        <v>208</v>
      </c>
      <c r="H595" s="670" t="s">
        <v>211</v>
      </c>
      <c r="J595" s="127"/>
      <c r="K595" s="664" t="s">
        <v>439</v>
      </c>
      <c r="L595" s="668"/>
      <c r="M595" s="72">
        <v>44508</v>
      </c>
      <c r="R595" s="669"/>
      <c r="S595" s="5">
        <v>1</v>
      </c>
      <c r="T595" s="5">
        <v>960</v>
      </c>
      <c r="U595" s="551"/>
      <c r="V595" s="4">
        <v>2010074</v>
      </c>
      <c r="W595" s="4">
        <v>201486170</v>
      </c>
      <c r="X595" s="19" t="s">
        <v>1393</v>
      </c>
      <c r="Y595" s="23">
        <v>262980</v>
      </c>
      <c r="AE595" s="13" t="str">
        <f>IF((Реестр!$AA595+Реестр!$AB595+Реестр!$AD595)=0,"",(Реестр!$AA595+Реестр!$AB595+Реестр!$AD595))</f>
        <v/>
      </c>
      <c r="AG595" s="13" t="e">
        <f>Реестр!$AE595-Реестр!$AF595</f>
        <v>#VALUE!</v>
      </c>
      <c r="AH595" s="534" t="str">
        <f>IFERROR((Реестр!$AE595/Реестр!$AF595)-100%, "")</f>
        <v/>
      </c>
      <c r="AI595" s="448" t="str">
        <f>IF(IFERROR(Реестр!$AN595/Реестр!$T595,"")=0,"",IFERROR(Реестр!$AN595/Реестр!$T595,""))</f>
        <v/>
      </c>
      <c r="AJ595" s="10"/>
      <c r="AK595" s="448" t="str">
        <f>IFERROR(Реестр!$AN595/Реестр!$U595,"")</f>
        <v/>
      </c>
      <c r="AL595" s="594"/>
      <c r="AM595" s="594"/>
      <c r="AO595" s="535" t="str">
        <f>IF(IFERROR(Реестр!$AN595/Реестр!$Y595,"")=0,"",IFERROR(Реестр!$AN595/Реестр!$Y595,""))</f>
        <v/>
      </c>
      <c r="AQ595" s="13"/>
      <c r="AR595" s="752"/>
      <c r="AS595" s="551" t="str">
        <f>IF(IFERROR(Реестр!$AI595*1000,"")=0,"",IFERROR(Реестр!$AI595*1000,""))</f>
        <v/>
      </c>
      <c r="AT595" s="5" t="str">
        <f>IF(IFERROR(Реестр!$AS595/80,"")=0,"",IFERROR(Реестр!$AS595/80,""))</f>
        <v/>
      </c>
      <c r="AU595" s="4">
        <f>IF(IFERROR(Y595*0.07,"")=0,"",IFERROR(Y595*0.07,""))</f>
        <v>18408.600000000002</v>
      </c>
      <c r="AV595" s="4">
        <f>IF(IFERROR((AN595-AU595),"")=0,"",IFERROR((AN595-AU595),""))</f>
        <v>-18408.600000000002</v>
      </c>
      <c r="AX595" s="4" t="str">
        <f>IF(IFERROR(AC595+AW595,"")=0,"",IFERROR(AC595+AW595,""))</f>
        <v/>
      </c>
      <c r="AZ595" s="4" t="str">
        <f>IF(IFERROR(AN595+AY595,"")=0,"",IFERROR(AN595+AY595,""))</f>
        <v/>
      </c>
      <c r="BC595" s="4">
        <f>VLOOKUP(K595,'Справочные Данные'!$I$2:$J$262,2,0)</f>
        <v>61887</v>
      </c>
      <c r="BD595" s="4" t="str">
        <f>VLOOKUP(BC595,Z_SD_CUSTOMER!$A$2:$K$1599,10,0)</f>
        <v>61</v>
      </c>
      <c r="BE595" s="4" t="str">
        <f>VLOOKUP(BC595,Z_SD_CUSTOMER!$A$2:$L$1599,11,0)</f>
        <v>SOUTHERN</v>
      </c>
      <c r="BF595" s="4" t="str">
        <f>VLOOKUP(BC595,Z_SD_CUSTOMER!$A$2:$K$1599,11,0)</f>
        <v>SOUTHERN</v>
      </c>
      <c r="BI595" s="493"/>
    </row>
    <row r="596" spans="1:14770" s="4" customFormat="1" ht="53.25" hidden="1">
      <c r="A596" s="2">
        <v>44502</v>
      </c>
      <c r="C596" s="30"/>
      <c r="D596" s="563" t="s">
        <v>250</v>
      </c>
      <c r="E596" s="54" t="s">
        <v>2938</v>
      </c>
      <c r="G596" s="666" t="s">
        <v>208</v>
      </c>
      <c r="H596" s="670" t="s">
        <v>211</v>
      </c>
      <c r="J596" s="127"/>
      <c r="K596" s="664" t="s">
        <v>439</v>
      </c>
      <c r="L596" s="668"/>
      <c r="M596" s="72">
        <v>44508</v>
      </c>
      <c r="R596" s="669"/>
      <c r="S596" s="5">
        <v>1</v>
      </c>
      <c r="T596" s="5">
        <v>225</v>
      </c>
      <c r="U596" s="551"/>
      <c r="V596" s="4">
        <v>2010095</v>
      </c>
      <c r="W596" s="4">
        <v>201486177</v>
      </c>
      <c r="X596" s="19" t="s">
        <v>1396</v>
      </c>
      <c r="Y596" s="23">
        <v>55546.559999999998</v>
      </c>
      <c r="AE596" s="13" t="str">
        <f>IF((Реестр!$AA596+Реестр!$AB596+Реестр!$AD596)=0,"",(Реестр!$AA596+Реестр!$AB596+Реестр!$AD596))</f>
        <v/>
      </c>
      <c r="AG596" s="13"/>
      <c r="AH596" s="534"/>
      <c r="AI596" s="448"/>
      <c r="AJ596" s="10"/>
      <c r="AK596" s="448"/>
      <c r="AL596" s="594"/>
      <c r="AM596" s="594"/>
      <c r="AO596" s="535"/>
      <c r="AQ596" s="13"/>
      <c r="AR596" s="752"/>
      <c r="AS596" s="551"/>
      <c r="AT596" s="5"/>
      <c r="AU596" s="4">
        <f>IF(IFERROR(Y596*0.07,"")=0,"",IFERROR(Y596*0.07,""))</f>
        <v>3888.2592000000004</v>
      </c>
      <c r="AV596" s="4">
        <f>IF(IFERROR((AN596-AU596),"")=0,"",IFERROR((AN596-AU596),""))</f>
        <v>-3888.2592000000004</v>
      </c>
      <c r="BC596" s="4">
        <f>VLOOKUP(K596,'Справочные Данные'!$I$2:$J$262,2,0)</f>
        <v>61887</v>
      </c>
      <c r="BD596" s="4" t="str">
        <f>VLOOKUP(BC596,Z_SD_CUSTOMER!$A$2:$K$1599,10,0)</f>
        <v>61</v>
      </c>
      <c r="BE596" s="4" t="str">
        <f>VLOOKUP(BC596,Z_SD_CUSTOMER!$A$2:$L$1599,11,0)</f>
        <v>SOUTHERN</v>
      </c>
      <c r="BF596" s="4" t="str">
        <f>VLOOKUP(BC596,Z_SD_CUSTOMER!$A$2:$K$1599,11,0)</f>
        <v>SOUTHERN</v>
      </c>
      <c r="BI596" s="493"/>
    </row>
    <row r="597" spans="1:14770" s="4" customFormat="1" ht="53.25" hidden="1">
      <c r="A597" s="2">
        <v>44502</v>
      </c>
      <c r="C597" s="30"/>
      <c r="D597" s="563" t="s">
        <v>250</v>
      </c>
      <c r="E597" s="54" t="s">
        <v>2938</v>
      </c>
      <c r="G597" s="666" t="s">
        <v>208</v>
      </c>
      <c r="H597" s="670" t="s">
        <v>211</v>
      </c>
      <c r="J597" s="127"/>
      <c r="K597" s="664" t="s">
        <v>439</v>
      </c>
      <c r="L597" s="668"/>
      <c r="M597" s="72">
        <v>44508</v>
      </c>
      <c r="R597" s="669"/>
      <c r="S597" s="5">
        <v>1</v>
      </c>
      <c r="T597" s="5">
        <v>175</v>
      </c>
      <c r="U597" s="551"/>
      <c r="V597" s="4">
        <v>2011002</v>
      </c>
      <c r="W597" s="4">
        <v>201487129</v>
      </c>
      <c r="X597" s="19" t="s">
        <v>1474</v>
      </c>
      <c r="Y597" s="23">
        <v>46744.800000000003</v>
      </c>
      <c r="AE597" s="13" t="str">
        <f>IF((Реестр!$AA597+Реестр!$AB597+Реестр!$AD597)=0,"",(Реестр!$AA597+Реестр!$AB597+Реестр!$AD597))</f>
        <v/>
      </c>
      <c r="AG597" s="13"/>
      <c r="AH597" s="534"/>
      <c r="AI597" s="448"/>
      <c r="AJ597" s="10"/>
      <c r="AK597" s="448"/>
      <c r="AL597" s="594"/>
      <c r="AM597" s="594"/>
      <c r="AO597" s="535"/>
      <c r="AQ597" s="13"/>
      <c r="AR597" s="752"/>
      <c r="AS597" s="551"/>
      <c r="AT597" s="5"/>
      <c r="BC597" s="4">
        <f>VLOOKUP(K597,'Справочные Данные'!$I$2:$J$262,2,0)</f>
        <v>61887</v>
      </c>
      <c r="BD597" s="4" t="str">
        <f>VLOOKUP(BC597,Z_SD_CUSTOMER!$A$2:$K$1599,10,0)</f>
        <v>61</v>
      </c>
      <c r="BE597" s="4" t="str">
        <f>VLOOKUP(BC597,Z_SD_CUSTOMER!$A$2:$L$1599,11,0)</f>
        <v>SOUTHERN</v>
      </c>
      <c r="BF597" s="4" t="str">
        <f>VLOOKUP(BC597,Z_SD_CUSTOMER!$A$2:$K$1599,11,0)</f>
        <v>SOUTHERN</v>
      </c>
      <c r="BI597" s="493"/>
    </row>
    <row r="598" spans="1:14770" s="4" customFormat="1" ht="53.25" hidden="1">
      <c r="A598" s="2">
        <v>44502</v>
      </c>
      <c r="C598" s="30"/>
      <c r="D598" s="563" t="s">
        <v>250</v>
      </c>
      <c r="E598" s="54" t="s">
        <v>2938</v>
      </c>
      <c r="G598" s="666" t="s">
        <v>208</v>
      </c>
      <c r="H598" s="670" t="s">
        <v>211</v>
      </c>
      <c r="J598" s="127"/>
      <c r="K598" s="664" t="s">
        <v>440</v>
      </c>
      <c r="L598" s="668"/>
      <c r="M598" s="72">
        <v>44510</v>
      </c>
      <c r="R598" s="669"/>
      <c r="S598" s="5">
        <v>1</v>
      </c>
      <c r="T598" s="5">
        <v>113</v>
      </c>
      <c r="U598" s="551"/>
      <c r="V598" s="4">
        <v>2010228</v>
      </c>
      <c r="W598" s="4">
        <v>201486372</v>
      </c>
      <c r="X598" s="19" t="s">
        <v>1406</v>
      </c>
      <c r="Y598" s="23">
        <f>27773.28/2</f>
        <v>13886.64</v>
      </c>
      <c r="AE598" s="13" t="str">
        <f>IF((Реестр!$AA598+Реестр!$AB598+Реестр!$AD598)=0,"",(Реестр!$AA598+Реестр!$AB598+Реестр!$AD598))</f>
        <v/>
      </c>
      <c r="AG598" s="13" t="e">
        <f>Реестр!$AE598-Реестр!$AF598</f>
        <v>#VALUE!</v>
      </c>
      <c r="AH598" s="534" t="str">
        <f>IFERROR((Реестр!$AE598/Реестр!$AF598)-100%, "")</f>
        <v/>
      </c>
      <c r="AI598" s="448" t="str">
        <f>IF(IFERROR(Реестр!$AN598/Реестр!$T598,"")=0,"",IFERROR(Реестр!$AN598/Реестр!$T598,""))</f>
        <v/>
      </c>
      <c r="AJ598" s="10"/>
      <c r="AK598" s="448" t="str">
        <f>IFERROR(Реестр!$AN598/Реестр!$U598,"")</f>
        <v/>
      </c>
      <c r="AL598" s="594"/>
      <c r="AM598" s="594"/>
      <c r="AO598" s="535" t="str">
        <f>IF(IFERROR(Реестр!$AN598/Реестр!$Y598,"")=0,"",IFERROR(Реестр!$AN598/Реестр!$Y598,""))</f>
        <v/>
      </c>
      <c r="AQ598" s="13"/>
      <c r="AR598" s="752"/>
      <c r="AS598" s="551" t="str">
        <f>IF(IFERROR(Реестр!$AI598*1000,"")=0,"",IFERROR(Реестр!$AI598*1000,""))</f>
        <v/>
      </c>
      <c r="AT598" s="5" t="str">
        <f>IF(IFERROR(Реестр!$AS598/80,"")=0,"",IFERROR(Реестр!$AS598/80,""))</f>
        <v/>
      </c>
      <c r="AU598" s="4">
        <f>IF(IFERROR(Y598*0.07,"")=0,"",IFERROR(Y598*0.07,""))</f>
        <v>972.0648000000001</v>
      </c>
      <c r="AV598" s="4">
        <f>IF(IFERROR((AN598-AU598),"")=0,"",IFERROR((AN598-AU598),""))</f>
        <v>-972.0648000000001</v>
      </c>
      <c r="AX598" s="4" t="str">
        <f>IF(IFERROR(AC598+AW598,"")=0,"",IFERROR(AC598+AW598,""))</f>
        <v/>
      </c>
      <c r="AZ598" s="4" t="str">
        <f>IF(IFERROR(AN598+AY598,"")=0,"",IFERROR(AN598+AY598,""))</f>
        <v/>
      </c>
      <c r="BC598" s="4">
        <f>VLOOKUP(K598,'Справочные Данные'!$I$2:$J$262,2,0)</f>
        <v>62155</v>
      </c>
      <c r="BD598" s="4" t="str">
        <f>VLOOKUP(BC598,Z_SD_CUSTOMER!$A$2:$K$1599,10,0)</f>
        <v>66</v>
      </c>
      <c r="BE598" s="4" t="str">
        <f>VLOOKUP(BC598,Z_SD_CUSTOMER!$A$2:$L$1599,11,0)</f>
        <v>URAL</v>
      </c>
      <c r="BF598" s="4" t="str">
        <f>VLOOKUP(BC598,Z_SD_CUSTOMER!$A$2:$K$1599,11,0)</f>
        <v>URAL</v>
      </c>
      <c r="BI598" s="493"/>
    </row>
    <row r="599" spans="1:14770" s="4" customFormat="1" ht="53.25" hidden="1">
      <c r="A599" s="2">
        <v>44502</v>
      </c>
      <c r="C599" s="30"/>
      <c r="D599" s="563" t="s">
        <v>250</v>
      </c>
      <c r="E599" s="54" t="s">
        <v>2938</v>
      </c>
      <c r="G599" s="666" t="s">
        <v>208</v>
      </c>
      <c r="H599" s="670" t="s">
        <v>211</v>
      </c>
      <c r="J599" s="127"/>
      <c r="K599" s="664" t="s">
        <v>440</v>
      </c>
      <c r="L599" s="668"/>
      <c r="M599" s="72">
        <v>44510</v>
      </c>
      <c r="R599" s="669"/>
      <c r="S599" s="5">
        <v>1</v>
      </c>
      <c r="T599" s="5">
        <v>225</v>
      </c>
      <c r="U599" s="551"/>
      <c r="V599" s="4">
        <v>2010229</v>
      </c>
      <c r="W599" s="4">
        <v>201486374</v>
      </c>
      <c r="X599" s="19" t="s">
        <v>1408</v>
      </c>
      <c r="Y599" s="23">
        <f>55546.56/2</f>
        <v>27773.279999999999</v>
      </c>
      <c r="AE599" s="13" t="str">
        <f>IF((Реестр!$AA599+Реестр!$AB599+Реестр!$AD599)=0,"",(Реестр!$AA599+Реестр!$AB599+Реестр!$AD599))</f>
        <v/>
      </c>
      <c r="AG599" s="13"/>
      <c r="AH599" s="534"/>
      <c r="AI599" s="448"/>
      <c r="AJ599" s="10"/>
      <c r="AK599" s="448"/>
      <c r="AL599" s="594"/>
      <c r="AM599" s="594"/>
      <c r="AO599" s="535"/>
      <c r="AQ599" s="13"/>
      <c r="AR599" s="752"/>
      <c r="AS599" s="551"/>
      <c r="AT599" s="5"/>
      <c r="BC599" s="4">
        <f>VLOOKUP(K599,'Справочные Данные'!$I$2:$J$262,2,0)</f>
        <v>62155</v>
      </c>
      <c r="BD599" s="4" t="str">
        <f>VLOOKUP(BC599,Z_SD_CUSTOMER!$A$2:$K$1599,10,0)</f>
        <v>66</v>
      </c>
      <c r="BE599" s="4" t="str">
        <f>VLOOKUP(BC599,Z_SD_CUSTOMER!$A$2:$L$1599,11,0)</f>
        <v>URAL</v>
      </c>
      <c r="BF599" s="4" t="str">
        <f>VLOOKUP(BC599,Z_SD_CUSTOMER!$A$2:$K$1599,11,0)</f>
        <v>URAL</v>
      </c>
      <c r="BI599" s="493"/>
    </row>
    <row r="600" spans="1:14770" s="4" customFormat="1" ht="53.25" hidden="1">
      <c r="A600" s="2">
        <v>44502</v>
      </c>
      <c r="C600" s="30"/>
      <c r="D600" s="563" t="s">
        <v>250</v>
      </c>
      <c r="E600" s="54" t="s">
        <v>2938</v>
      </c>
      <c r="G600" s="666" t="s">
        <v>208</v>
      </c>
      <c r="H600" s="670" t="s">
        <v>211</v>
      </c>
      <c r="J600" s="127"/>
      <c r="K600" s="664" t="s">
        <v>440</v>
      </c>
      <c r="L600" s="668"/>
      <c r="M600" s="72">
        <v>44510</v>
      </c>
      <c r="R600" s="669"/>
      <c r="S600" s="5">
        <v>1</v>
      </c>
      <c r="T600" s="5">
        <v>466</v>
      </c>
      <c r="U600" s="551"/>
      <c r="V600" s="4">
        <v>2011004</v>
      </c>
      <c r="W600" s="4">
        <v>201487128</v>
      </c>
      <c r="X600" s="19" t="s">
        <v>1473</v>
      </c>
      <c r="Y600" s="23">
        <f>127397.04/2</f>
        <v>63698.52</v>
      </c>
      <c r="AE600" s="13" t="str">
        <f>IF((Реестр!$AA600+Реестр!$AB600+Реестр!$AD600)=0,"",(Реестр!$AA600+Реестр!$AB600+Реестр!$AD600))</f>
        <v/>
      </c>
      <c r="AG600" s="13"/>
      <c r="AH600" s="534"/>
      <c r="AI600" s="448"/>
      <c r="AJ600" s="10"/>
      <c r="AK600" s="448"/>
      <c r="AL600" s="594"/>
      <c r="AM600" s="594"/>
      <c r="AO600" s="535"/>
      <c r="AQ600" s="13"/>
      <c r="AR600" s="752"/>
      <c r="AS600" s="551"/>
      <c r="AT600" s="5"/>
      <c r="BC600" s="4">
        <f>VLOOKUP(K600,'Справочные Данные'!$I$2:$J$262,2,0)</f>
        <v>62155</v>
      </c>
      <c r="BD600" s="4" t="str">
        <f>VLOOKUP(BC600,Z_SD_CUSTOMER!$A$2:$K$1599,10,0)</f>
        <v>66</v>
      </c>
      <c r="BE600" s="4" t="str">
        <f>VLOOKUP(BC600,Z_SD_CUSTOMER!$A$2:$L$1599,11,0)</f>
        <v>URAL</v>
      </c>
      <c r="BF600" s="4" t="str">
        <f>VLOOKUP(BC600,Z_SD_CUSTOMER!$A$2:$K$1599,11,0)</f>
        <v>URAL</v>
      </c>
      <c r="BI600" s="493"/>
    </row>
    <row r="601" spans="1:14770" s="4" customFormat="1" hidden="1">
      <c r="A601" s="2">
        <v>44502</v>
      </c>
      <c r="B601" s="472" t="s">
        <v>58</v>
      </c>
      <c r="C601" s="30"/>
      <c r="D601" s="564" t="s">
        <v>253</v>
      </c>
      <c r="E601" s="54"/>
      <c r="G601" s="49" t="s">
        <v>107</v>
      </c>
      <c r="H601" s="50" t="s">
        <v>110</v>
      </c>
      <c r="J601" s="127"/>
      <c r="K601" s="690" t="s">
        <v>594</v>
      </c>
      <c r="L601" s="493" t="s">
        <v>1450</v>
      </c>
      <c r="M601" s="72">
        <v>44510</v>
      </c>
      <c r="P601" s="72"/>
      <c r="Q601" s="660"/>
      <c r="S601" s="5">
        <v>3</v>
      </c>
      <c r="T601" s="5">
        <v>1835</v>
      </c>
      <c r="U601" s="551"/>
      <c r="V601" s="19">
        <v>2010779</v>
      </c>
      <c r="W601" s="760">
        <v>201487087</v>
      </c>
      <c r="Y601" s="23">
        <v>567304.19999999995</v>
      </c>
      <c r="AC601" s="4">
        <v>21655</v>
      </c>
      <c r="AE601" s="13" t="str">
        <f>IF((Реестр!$AA601+Реестр!$AB601+Реестр!$AD601)=0,"",(Реестр!$AA601+Реестр!$AB601+Реестр!$AD601))</f>
        <v/>
      </c>
      <c r="AG601" s="13"/>
      <c r="AH601" s="534"/>
      <c r="AI601" s="448"/>
      <c r="AJ601" s="10"/>
      <c r="AK601" s="448"/>
      <c r="AL601" s="594"/>
      <c r="AM601" s="594"/>
      <c r="AO601" s="535"/>
      <c r="AQ601" s="13"/>
      <c r="AR601" s="752"/>
      <c r="AS601" s="551"/>
      <c r="AT601" s="5"/>
      <c r="AX601" s="4">
        <f t="shared" ref="AX601:AX603" si="52">IF(IFERROR(AC601+AW601,"")=0,"",IFERROR(AC601+AW601,""))</f>
        <v>21655</v>
      </c>
      <c r="AY601" s="630">
        <f>((T601/(T601+T602)*AX601))</f>
        <v>20315.401329243352</v>
      </c>
      <c r="BC601" s="4">
        <f>VLOOKUP(K601,'Справочные Данные'!$I$2:$J$262,2,0)</f>
        <v>70860</v>
      </c>
      <c r="BD601" s="4" t="str">
        <f>VLOOKUP(BC601,Z_SD_CUSTOMER!$A$2:$K$1599,10,0)</f>
        <v>23</v>
      </c>
      <c r="BE601" s="4" t="str">
        <f>VLOOKUP(BC601,Z_SD_CUSTOMER!$A$2:$L$1599,11,0)</f>
        <v>SOUTHERN</v>
      </c>
      <c r="BF601" s="4" t="str">
        <f>VLOOKUP(BC601,Z_SD_CUSTOMER!$A$2:$K$1599,11,0)</f>
        <v>SOUTHERN</v>
      </c>
      <c r="BI601" s="99"/>
      <c r="BJ601" s="82"/>
      <c r="BK601" s="82"/>
      <c r="BL601" s="82"/>
      <c r="BM601" s="82"/>
      <c r="BN601" s="82"/>
      <c r="BO601" s="82"/>
      <c r="BP601" s="82"/>
      <c r="BQ601" s="82"/>
      <c r="BR601" s="82"/>
      <c r="BS601" s="82"/>
      <c r="BT601" s="82"/>
      <c r="BU601" s="82"/>
      <c r="BV601" s="82"/>
      <c r="BW601" s="82"/>
      <c r="BX601" s="82"/>
      <c r="BY601" s="82"/>
      <c r="BZ601" s="82"/>
      <c r="CA601" s="82"/>
      <c r="CB601" s="82"/>
      <c r="CC601" s="82"/>
      <c r="CD601" s="82"/>
      <c r="CE601" s="82"/>
      <c r="CF601" s="82"/>
      <c r="CG601" s="82"/>
      <c r="CH601" s="82"/>
      <c r="CI601" s="82"/>
      <c r="CJ601" s="82"/>
      <c r="CK601" s="82"/>
      <c r="CL601" s="82"/>
      <c r="CM601" s="82"/>
      <c r="CN601" s="82"/>
      <c r="CO601" s="82"/>
      <c r="CP601" s="82"/>
      <c r="CQ601" s="82"/>
      <c r="CR601" s="82"/>
      <c r="CS601" s="82"/>
      <c r="CT601" s="82"/>
      <c r="CU601" s="82"/>
      <c r="CV601" s="82"/>
      <c r="CW601" s="82"/>
      <c r="CX601" s="82"/>
      <c r="CY601" s="82"/>
      <c r="CZ601" s="82"/>
      <c r="DA601" s="82"/>
      <c r="DB601" s="82"/>
      <c r="DC601" s="82"/>
      <c r="DD601" s="82"/>
      <c r="DE601" s="82"/>
      <c r="DF601" s="82"/>
      <c r="DG601" s="82"/>
      <c r="DH601" s="82"/>
      <c r="DI601" s="82"/>
      <c r="DJ601" s="82"/>
      <c r="DK601" s="82"/>
      <c r="DL601" s="82"/>
      <c r="DM601" s="82"/>
      <c r="DN601" s="82"/>
      <c r="DO601" s="82"/>
      <c r="DP601" s="82"/>
      <c r="DQ601" s="82"/>
      <c r="DR601" s="82"/>
      <c r="DS601" s="82"/>
      <c r="DT601" s="82"/>
      <c r="DU601" s="82"/>
      <c r="DV601" s="82"/>
      <c r="DW601" s="82"/>
      <c r="DX601" s="82"/>
      <c r="DY601" s="82"/>
      <c r="DZ601" s="82"/>
      <c r="EA601" s="82"/>
      <c r="EB601" s="82"/>
      <c r="EC601" s="82"/>
      <c r="ED601" s="82"/>
      <c r="EE601" s="82"/>
      <c r="EF601" s="82"/>
      <c r="EG601" s="82"/>
      <c r="EH601" s="82"/>
      <c r="EI601" s="82"/>
      <c r="EJ601" s="82"/>
      <c r="EK601" s="82"/>
      <c r="EL601" s="82"/>
      <c r="EM601" s="82"/>
      <c r="EN601" s="82"/>
      <c r="EO601" s="82"/>
      <c r="EP601" s="82"/>
      <c r="EQ601" s="82"/>
      <c r="ER601" s="82"/>
      <c r="ES601" s="82"/>
      <c r="ET601" s="82"/>
      <c r="EU601" s="82"/>
      <c r="EV601" s="82"/>
      <c r="EW601" s="82"/>
      <c r="EX601" s="82"/>
      <c r="EY601" s="82"/>
      <c r="EZ601" s="82"/>
      <c r="FA601" s="82"/>
      <c r="FB601" s="82"/>
      <c r="FC601" s="82"/>
      <c r="FD601" s="82"/>
      <c r="FE601" s="82"/>
      <c r="FF601" s="82"/>
      <c r="FG601" s="82"/>
      <c r="FH601" s="82"/>
      <c r="FI601" s="82"/>
      <c r="FJ601" s="82"/>
      <c r="FK601" s="82"/>
      <c r="FL601" s="82"/>
      <c r="FM601" s="82"/>
      <c r="FN601" s="82"/>
      <c r="FO601" s="82"/>
      <c r="FP601" s="82"/>
      <c r="FQ601" s="82"/>
      <c r="FR601" s="82"/>
      <c r="FS601" s="82"/>
      <c r="FT601" s="82"/>
      <c r="FU601" s="82"/>
      <c r="FV601" s="82"/>
      <c r="FW601" s="82"/>
      <c r="FX601" s="82"/>
      <c r="FY601" s="82"/>
      <c r="FZ601" s="82"/>
      <c r="GA601" s="82"/>
      <c r="GB601" s="82"/>
      <c r="GC601" s="82"/>
      <c r="GD601" s="82"/>
      <c r="GE601" s="82"/>
      <c r="GF601" s="82"/>
      <c r="GG601" s="82"/>
      <c r="GH601" s="82"/>
      <c r="GI601" s="82"/>
      <c r="GJ601" s="82"/>
      <c r="GK601" s="82"/>
      <c r="GL601" s="82"/>
      <c r="GM601" s="82"/>
      <c r="GN601" s="82"/>
      <c r="GO601" s="82"/>
      <c r="GP601" s="82"/>
      <c r="GQ601" s="82"/>
      <c r="GR601" s="82"/>
      <c r="GS601" s="82"/>
      <c r="GT601" s="82"/>
      <c r="GU601" s="82"/>
      <c r="GV601" s="82"/>
      <c r="GW601" s="82"/>
      <c r="GX601" s="82"/>
      <c r="GY601" s="82"/>
      <c r="GZ601" s="82"/>
      <c r="HA601" s="82"/>
      <c r="HB601" s="82"/>
      <c r="HC601" s="82"/>
      <c r="HD601" s="82"/>
      <c r="HE601" s="82"/>
      <c r="HF601" s="82"/>
      <c r="HG601" s="82"/>
      <c r="HH601" s="82"/>
      <c r="HI601" s="82"/>
      <c r="HJ601" s="82"/>
      <c r="HK601" s="82"/>
      <c r="HL601" s="82"/>
      <c r="HM601" s="82"/>
      <c r="HN601" s="82"/>
      <c r="HO601" s="82"/>
      <c r="HP601" s="82"/>
      <c r="HQ601" s="82"/>
      <c r="HR601" s="82"/>
      <c r="HS601" s="82"/>
      <c r="HT601" s="82"/>
      <c r="HU601" s="82"/>
      <c r="HV601" s="82"/>
      <c r="HW601" s="82"/>
      <c r="HX601" s="82"/>
      <c r="HY601" s="82"/>
      <c r="HZ601" s="82"/>
      <c r="IA601" s="82"/>
      <c r="IB601" s="82"/>
      <c r="IC601" s="82"/>
      <c r="ID601" s="82"/>
      <c r="IE601" s="82"/>
      <c r="IF601" s="82"/>
      <c r="IG601" s="82"/>
      <c r="IH601" s="82"/>
      <c r="II601" s="82"/>
      <c r="IJ601" s="82"/>
      <c r="IK601" s="82"/>
      <c r="IL601" s="82"/>
      <c r="IM601" s="82"/>
      <c r="IN601" s="82"/>
      <c r="IO601" s="82"/>
      <c r="IP601" s="82"/>
      <c r="IQ601" s="82"/>
      <c r="IR601" s="82"/>
      <c r="IS601" s="82"/>
      <c r="IT601" s="82"/>
      <c r="IU601" s="82"/>
      <c r="IV601" s="82"/>
      <c r="IW601" s="82"/>
      <c r="IX601" s="82"/>
      <c r="IY601" s="82"/>
      <c r="IZ601" s="82"/>
      <c r="JA601" s="82"/>
      <c r="JB601" s="82"/>
      <c r="JC601" s="82"/>
      <c r="JD601" s="82"/>
      <c r="JE601" s="82"/>
      <c r="JF601" s="82"/>
      <c r="JG601" s="82"/>
      <c r="JH601" s="82"/>
      <c r="JI601" s="82"/>
      <c r="JJ601" s="82"/>
      <c r="JK601" s="82"/>
      <c r="JL601" s="82"/>
      <c r="JM601" s="82"/>
      <c r="JN601" s="82"/>
      <c r="JO601" s="82"/>
      <c r="JP601" s="82"/>
      <c r="JQ601" s="82"/>
      <c r="JR601" s="82"/>
      <c r="JS601" s="82"/>
      <c r="JT601" s="82"/>
      <c r="JU601" s="82"/>
      <c r="JV601" s="82"/>
      <c r="JW601" s="82"/>
      <c r="JX601" s="82"/>
      <c r="JY601" s="82"/>
      <c r="JZ601" s="82"/>
      <c r="KA601" s="82"/>
      <c r="KB601" s="82"/>
      <c r="KC601" s="82"/>
      <c r="KD601" s="82"/>
      <c r="KE601" s="82"/>
      <c r="KF601" s="82"/>
      <c r="KG601" s="82"/>
      <c r="KH601" s="82"/>
      <c r="KI601" s="82"/>
      <c r="KJ601" s="82"/>
      <c r="KK601" s="82"/>
      <c r="KL601" s="82"/>
      <c r="KM601" s="82"/>
      <c r="KN601" s="82"/>
      <c r="KO601" s="82"/>
      <c r="KP601" s="82"/>
      <c r="KQ601" s="82"/>
      <c r="KR601" s="82"/>
      <c r="KS601" s="82"/>
      <c r="KT601" s="82"/>
      <c r="KU601" s="82"/>
      <c r="KV601" s="82"/>
      <c r="KW601" s="82"/>
      <c r="KX601" s="82"/>
      <c r="KY601" s="82"/>
      <c r="KZ601" s="82"/>
      <c r="LA601" s="82"/>
      <c r="LB601" s="82"/>
      <c r="LC601" s="82"/>
      <c r="LD601" s="82"/>
      <c r="LE601" s="82"/>
      <c r="LF601" s="82"/>
      <c r="LG601" s="82"/>
      <c r="LH601" s="82"/>
      <c r="LI601" s="82"/>
      <c r="LJ601" s="82"/>
      <c r="LK601" s="82"/>
      <c r="LL601" s="82"/>
      <c r="LM601" s="82"/>
      <c r="LN601" s="82"/>
      <c r="LO601" s="82"/>
      <c r="LP601" s="82"/>
      <c r="LQ601" s="82"/>
      <c r="LR601" s="82"/>
      <c r="LS601" s="82"/>
      <c r="LT601" s="82"/>
      <c r="LU601" s="82"/>
      <c r="LV601" s="82"/>
      <c r="LW601" s="82"/>
      <c r="LX601" s="82"/>
      <c r="LY601" s="82"/>
      <c r="LZ601" s="82"/>
      <c r="MA601" s="82"/>
      <c r="MB601" s="82"/>
      <c r="MC601" s="82"/>
      <c r="MD601" s="82"/>
      <c r="ME601" s="82"/>
      <c r="MF601" s="82"/>
      <c r="MG601" s="82"/>
      <c r="MH601" s="82"/>
      <c r="MI601" s="82"/>
      <c r="MJ601" s="82"/>
      <c r="MK601" s="82"/>
      <c r="ML601" s="82"/>
      <c r="MM601" s="82"/>
      <c r="MN601" s="82"/>
      <c r="MO601" s="82"/>
      <c r="MP601" s="82"/>
      <c r="MQ601" s="82"/>
      <c r="MR601" s="82"/>
      <c r="MS601" s="82"/>
      <c r="MT601" s="82"/>
      <c r="MU601" s="82"/>
      <c r="MV601" s="82"/>
      <c r="MW601" s="82"/>
      <c r="MX601" s="82"/>
      <c r="MY601" s="82"/>
      <c r="MZ601" s="82"/>
      <c r="NA601" s="82"/>
      <c r="NB601" s="82"/>
      <c r="NC601" s="82"/>
      <c r="ND601" s="82"/>
      <c r="NE601" s="82"/>
      <c r="NF601" s="82"/>
      <c r="NG601" s="82"/>
      <c r="NH601" s="82"/>
      <c r="NI601" s="82"/>
      <c r="NJ601" s="82"/>
      <c r="NK601" s="82"/>
      <c r="NL601" s="82"/>
      <c r="NM601" s="82"/>
      <c r="NN601" s="82"/>
      <c r="NO601" s="82"/>
      <c r="NP601" s="82"/>
      <c r="NQ601" s="82"/>
      <c r="NR601" s="82"/>
      <c r="NS601" s="82"/>
      <c r="NT601" s="82"/>
      <c r="NU601" s="82"/>
      <c r="NV601" s="82"/>
      <c r="NW601" s="82"/>
      <c r="NX601" s="82"/>
      <c r="NY601" s="82"/>
      <c r="NZ601" s="82"/>
      <c r="OA601" s="82"/>
      <c r="OB601" s="82"/>
      <c r="OC601" s="82"/>
      <c r="OD601" s="82"/>
      <c r="OE601" s="82"/>
      <c r="OF601" s="82"/>
      <c r="OG601" s="82"/>
      <c r="OH601" s="82"/>
      <c r="OI601" s="82"/>
      <c r="OJ601" s="82"/>
      <c r="OK601" s="82"/>
      <c r="OL601" s="82"/>
      <c r="OM601" s="82"/>
      <c r="ON601" s="82"/>
      <c r="OO601" s="82"/>
      <c r="OP601" s="82"/>
      <c r="OQ601" s="82"/>
      <c r="OR601" s="82"/>
      <c r="OS601" s="82"/>
      <c r="OT601" s="82"/>
      <c r="OU601" s="82"/>
      <c r="OV601" s="82"/>
      <c r="OW601" s="82"/>
      <c r="OX601" s="82"/>
      <c r="OY601" s="82"/>
      <c r="OZ601" s="82"/>
      <c r="PA601" s="82"/>
      <c r="PB601" s="82"/>
      <c r="PC601" s="82"/>
      <c r="PD601" s="82"/>
      <c r="PE601" s="82"/>
      <c r="PF601" s="82"/>
      <c r="PG601" s="82"/>
      <c r="PH601" s="82"/>
      <c r="PI601" s="82"/>
      <c r="PJ601" s="82"/>
      <c r="PK601" s="82"/>
      <c r="PL601" s="82"/>
      <c r="PM601" s="82"/>
      <c r="PN601" s="82"/>
      <c r="PO601" s="82"/>
      <c r="PP601" s="82"/>
      <c r="PQ601" s="82"/>
      <c r="PR601" s="82"/>
      <c r="PS601" s="82"/>
      <c r="PT601" s="82"/>
      <c r="PU601" s="82"/>
      <c r="PV601" s="82"/>
      <c r="PW601" s="82"/>
      <c r="PX601" s="82"/>
      <c r="PY601" s="82"/>
      <c r="PZ601" s="82"/>
      <c r="QA601" s="82"/>
      <c r="QB601" s="82"/>
      <c r="QC601" s="82"/>
      <c r="QD601" s="82"/>
      <c r="QE601" s="82"/>
      <c r="QF601" s="82"/>
      <c r="QG601" s="82"/>
      <c r="QH601" s="82"/>
      <c r="QI601" s="82"/>
      <c r="QJ601" s="82"/>
      <c r="QK601" s="82"/>
      <c r="QL601" s="82"/>
      <c r="QM601" s="82"/>
      <c r="QN601" s="82"/>
      <c r="QO601" s="82"/>
      <c r="QP601" s="82"/>
      <c r="QQ601" s="82"/>
      <c r="QR601" s="82"/>
      <c r="QS601" s="82"/>
      <c r="QT601" s="82"/>
      <c r="QU601" s="82"/>
      <c r="QV601" s="82"/>
      <c r="QW601" s="82"/>
      <c r="QX601" s="82"/>
      <c r="QY601" s="82"/>
      <c r="QZ601" s="82"/>
      <c r="RA601" s="82"/>
      <c r="RB601" s="82"/>
      <c r="RC601" s="82"/>
      <c r="RD601" s="82"/>
      <c r="RE601" s="82"/>
      <c r="RF601" s="82"/>
      <c r="RG601" s="82"/>
      <c r="RH601" s="82"/>
      <c r="RI601" s="82"/>
      <c r="RJ601" s="82"/>
      <c r="RK601" s="82"/>
      <c r="RL601" s="82"/>
      <c r="RM601" s="82"/>
      <c r="RN601" s="82"/>
      <c r="RO601" s="82"/>
      <c r="RP601" s="82"/>
      <c r="RQ601" s="82"/>
      <c r="RR601" s="82"/>
      <c r="RS601" s="82"/>
      <c r="RT601" s="82"/>
      <c r="RU601" s="82"/>
      <c r="RV601" s="82"/>
      <c r="RW601" s="82"/>
      <c r="RX601" s="82"/>
      <c r="RY601" s="82"/>
      <c r="RZ601" s="82"/>
      <c r="SA601" s="82"/>
      <c r="SB601" s="82"/>
      <c r="SC601" s="82"/>
      <c r="SD601" s="82"/>
      <c r="SE601" s="82"/>
      <c r="SF601" s="82"/>
      <c r="SG601" s="82"/>
      <c r="SH601" s="82"/>
      <c r="SI601" s="82"/>
      <c r="SJ601" s="82"/>
      <c r="SK601" s="82"/>
      <c r="SL601" s="82"/>
      <c r="SM601" s="82"/>
      <c r="SN601" s="82"/>
      <c r="SO601" s="82"/>
      <c r="SP601" s="82"/>
      <c r="SQ601" s="82"/>
      <c r="SR601" s="82"/>
      <c r="SS601" s="82"/>
      <c r="ST601" s="82"/>
      <c r="SU601" s="82"/>
      <c r="SV601" s="82"/>
      <c r="SW601" s="82"/>
      <c r="SX601" s="82"/>
      <c r="SY601" s="82"/>
      <c r="SZ601" s="82"/>
      <c r="TA601" s="82"/>
      <c r="TB601" s="82"/>
      <c r="TC601" s="82"/>
      <c r="TD601" s="82"/>
      <c r="TE601" s="82"/>
      <c r="TF601" s="82"/>
      <c r="TG601" s="82"/>
      <c r="TH601" s="82"/>
      <c r="TI601" s="82"/>
      <c r="TJ601" s="82"/>
      <c r="TK601" s="82"/>
      <c r="TL601" s="82"/>
      <c r="TM601" s="82"/>
      <c r="TN601" s="82"/>
      <c r="TO601" s="82"/>
      <c r="TP601" s="82"/>
      <c r="TQ601" s="82"/>
      <c r="TR601" s="82"/>
      <c r="TS601" s="82"/>
      <c r="TT601" s="82"/>
      <c r="TU601" s="82"/>
      <c r="TV601" s="82"/>
      <c r="TW601" s="82"/>
      <c r="TX601" s="82"/>
      <c r="TY601" s="82"/>
      <c r="TZ601" s="82"/>
      <c r="UA601" s="82"/>
      <c r="UB601" s="82"/>
      <c r="UC601" s="82"/>
      <c r="UD601" s="82"/>
      <c r="UE601" s="82"/>
      <c r="UF601" s="82"/>
      <c r="UG601" s="82"/>
      <c r="UH601" s="82"/>
      <c r="UI601" s="82"/>
      <c r="UJ601" s="82"/>
      <c r="UK601" s="82"/>
      <c r="UL601" s="82"/>
      <c r="UM601" s="82"/>
      <c r="UN601" s="82"/>
      <c r="UO601" s="82"/>
      <c r="UP601" s="82"/>
      <c r="UQ601" s="82"/>
      <c r="UR601" s="82"/>
      <c r="US601" s="82"/>
      <c r="UT601" s="82"/>
      <c r="UU601" s="82"/>
      <c r="UV601" s="82"/>
      <c r="UW601" s="82"/>
      <c r="UX601" s="82"/>
      <c r="UY601" s="82"/>
      <c r="UZ601" s="82"/>
      <c r="VA601" s="82"/>
      <c r="VB601" s="82"/>
      <c r="VC601" s="82"/>
      <c r="VD601" s="82"/>
      <c r="VE601" s="82"/>
      <c r="VF601" s="82"/>
      <c r="VG601" s="82"/>
      <c r="VH601" s="82"/>
      <c r="VI601" s="82"/>
      <c r="VJ601" s="82"/>
      <c r="VK601" s="82"/>
      <c r="VL601" s="82"/>
      <c r="VM601" s="82"/>
      <c r="VN601" s="82"/>
      <c r="VO601" s="82"/>
      <c r="VP601" s="82"/>
      <c r="VQ601" s="82"/>
      <c r="VR601" s="82"/>
      <c r="VS601" s="82"/>
      <c r="VT601" s="82"/>
      <c r="VU601" s="82"/>
      <c r="VV601" s="82"/>
      <c r="VW601" s="82"/>
      <c r="VX601" s="82"/>
      <c r="VY601" s="82"/>
      <c r="VZ601" s="82"/>
      <c r="WA601" s="82"/>
      <c r="WB601" s="82"/>
      <c r="WC601" s="82"/>
      <c r="WD601" s="82"/>
      <c r="WE601" s="82"/>
      <c r="WF601" s="82"/>
      <c r="WG601" s="82"/>
      <c r="WH601" s="82"/>
      <c r="WI601" s="82"/>
      <c r="WJ601" s="82"/>
      <c r="WK601" s="82"/>
      <c r="WL601" s="82"/>
      <c r="WM601" s="82"/>
      <c r="WN601" s="82"/>
      <c r="WO601" s="82"/>
      <c r="WP601" s="82"/>
      <c r="WQ601" s="82"/>
      <c r="WR601" s="82"/>
      <c r="WS601" s="82"/>
      <c r="WT601" s="82"/>
      <c r="WU601" s="82"/>
      <c r="WV601" s="82"/>
      <c r="WW601" s="82"/>
      <c r="WX601" s="82"/>
      <c r="WY601" s="82"/>
      <c r="WZ601" s="82"/>
      <c r="XA601" s="82"/>
      <c r="XB601" s="82"/>
      <c r="XC601" s="82"/>
      <c r="XD601" s="82"/>
      <c r="XE601" s="82"/>
      <c r="XF601" s="82"/>
      <c r="XG601" s="82"/>
      <c r="XH601" s="82"/>
      <c r="XI601" s="82"/>
      <c r="XJ601" s="82"/>
      <c r="XK601" s="82"/>
      <c r="XL601" s="82"/>
      <c r="XM601" s="82"/>
      <c r="XN601" s="82"/>
      <c r="XO601" s="82"/>
      <c r="XP601" s="82"/>
      <c r="XQ601" s="82"/>
      <c r="XR601" s="82"/>
      <c r="XS601" s="82"/>
      <c r="XT601" s="82"/>
      <c r="XU601" s="82"/>
      <c r="XV601" s="82"/>
      <c r="XW601" s="82"/>
      <c r="XX601" s="82"/>
      <c r="XY601" s="82"/>
      <c r="XZ601" s="82"/>
      <c r="YA601" s="82"/>
      <c r="YB601" s="82"/>
      <c r="YC601" s="82"/>
      <c r="YD601" s="82"/>
      <c r="YE601" s="82"/>
      <c r="YF601" s="82"/>
      <c r="YG601" s="82"/>
      <c r="YH601" s="82"/>
      <c r="YI601" s="82"/>
      <c r="YJ601" s="82"/>
      <c r="YK601" s="82"/>
      <c r="YL601" s="82"/>
      <c r="YM601" s="82"/>
      <c r="YN601" s="82"/>
      <c r="YO601" s="82"/>
      <c r="YP601" s="82"/>
      <c r="YQ601" s="82"/>
      <c r="YR601" s="82"/>
      <c r="YS601" s="82"/>
      <c r="YT601" s="82"/>
      <c r="YU601" s="82"/>
      <c r="YV601" s="82"/>
      <c r="YW601" s="82"/>
      <c r="YX601" s="82"/>
      <c r="YY601" s="82"/>
      <c r="YZ601" s="82"/>
      <c r="ZA601" s="82"/>
      <c r="ZB601" s="82"/>
      <c r="ZC601" s="82"/>
      <c r="ZD601" s="82"/>
      <c r="ZE601" s="82"/>
      <c r="ZF601" s="82"/>
      <c r="ZG601" s="82"/>
      <c r="ZH601" s="82"/>
      <c r="ZI601" s="82"/>
      <c r="ZJ601" s="82"/>
      <c r="ZK601" s="82"/>
      <c r="ZL601" s="82"/>
      <c r="ZM601" s="82"/>
      <c r="ZN601" s="82"/>
      <c r="ZO601" s="82"/>
      <c r="ZP601" s="82"/>
      <c r="ZQ601" s="82"/>
      <c r="ZR601" s="82"/>
      <c r="ZS601" s="82"/>
      <c r="ZT601" s="82"/>
      <c r="ZU601" s="82"/>
      <c r="ZV601" s="82"/>
      <c r="ZW601" s="82"/>
      <c r="ZX601" s="82"/>
      <c r="ZY601" s="82"/>
      <c r="ZZ601" s="82"/>
      <c r="AAA601" s="82"/>
      <c r="AAB601" s="82"/>
      <c r="AAC601" s="82"/>
      <c r="AAD601" s="82"/>
      <c r="AAE601" s="82"/>
      <c r="AAF601" s="82"/>
      <c r="AAG601" s="82"/>
      <c r="AAH601" s="82"/>
      <c r="AAI601" s="82"/>
      <c r="AAJ601" s="82"/>
      <c r="AAK601" s="82"/>
      <c r="AAL601" s="82"/>
      <c r="AAM601" s="82"/>
      <c r="AAN601" s="82"/>
      <c r="AAO601" s="82"/>
      <c r="AAP601" s="82"/>
      <c r="AAQ601" s="82"/>
      <c r="AAR601" s="82"/>
      <c r="AAS601" s="82"/>
      <c r="AAT601" s="82"/>
      <c r="AAU601" s="82"/>
      <c r="AAV601" s="82"/>
      <c r="AAW601" s="82"/>
      <c r="AAX601" s="82"/>
      <c r="AAY601" s="82"/>
      <c r="AAZ601" s="82"/>
      <c r="ABA601" s="82"/>
      <c r="ABB601" s="82"/>
      <c r="ABC601" s="82"/>
      <c r="ABD601" s="82"/>
      <c r="ABE601" s="82"/>
      <c r="ABF601" s="82"/>
      <c r="ABG601" s="82"/>
      <c r="ABH601" s="82"/>
      <c r="ABI601" s="82"/>
      <c r="ABJ601" s="82"/>
      <c r="ABK601" s="82"/>
      <c r="ABL601" s="82"/>
      <c r="ABM601" s="82"/>
      <c r="ABN601" s="82"/>
      <c r="ABO601" s="82"/>
      <c r="ABP601" s="82"/>
      <c r="ABQ601" s="82"/>
      <c r="ABR601" s="82"/>
      <c r="ABS601" s="82"/>
      <c r="ABT601" s="82"/>
      <c r="ABU601" s="82"/>
      <c r="ABV601" s="82"/>
      <c r="ABW601" s="82"/>
      <c r="ABX601" s="82"/>
      <c r="ABY601" s="82"/>
      <c r="ABZ601" s="82"/>
      <c r="ACA601" s="82"/>
      <c r="ACB601" s="82"/>
      <c r="ACC601" s="82"/>
      <c r="ACD601" s="82"/>
      <c r="ACE601" s="82"/>
      <c r="ACF601" s="82"/>
      <c r="ACG601" s="82"/>
      <c r="ACH601" s="82"/>
      <c r="ACI601" s="82"/>
      <c r="ACJ601" s="82"/>
      <c r="ACK601" s="82"/>
      <c r="ACL601" s="82"/>
      <c r="ACM601" s="82"/>
      <c r="ACN601" s="82"/>
      <c r="ACO601" s="82"/>
      <c r="ACP601" s="82"/>
      <c r="ACQ601" s="82"/>
      <c r="ACR601" s="82"/>
      <c r="ACS601" s="82"/>
      <c r="ACT601" s="82"/>
      <c r="ACU601" s="82"/>
      <c r="ACV601" s="82"/>
      <c r="ACW601" s="82"/>
      <c r="ACX601" s="82"/>
      <c r="ACY601" s="82"/>
      <c r="ACZ601" s="82"/>
      <c r="ADA601" s="82"/>
      <c r="ADB601" s="82"/>
      <c r="ADC601" s="82"/>
      <c r="ADD601" s="82"/>
      <c r="ADE601" s="82"/>
      <c r="ADF601" s="82"/>
      <c r="ADG601" s="82"/>
      <c r="ADH601" s="82"/>
      <c r="ADI601" s="82"/>
      <c r="ADJ601" s="82"/>
      <c r="ADK601" s="82"/>
      <c r="ADL601" s="82"/>
      <c r="ADM601" s="82"/>
      <c r="ADN601" s="82"/>
      <c r="ADO601" s="82"/>
      <c r="ADP601" s="82"/>
      <c r="ADQ601" s="82"/>
      <c r="ADR601" s="82"/>
      <c r="ADS601" s="82"/>
      <c r="ADT601" s="82"/>
      <c r="ADU601" s="82"/>
      <c r="ADV601" s="82"/>
      <c r="ADW601" s="82"/>
      <c r="ADX601" s="82"/>
      <c r="ADY601" s="82"/>
      <c r="ADZ601" s="82"/>
      <c r="AEA601" s="82"/>
      <c r="AEB601" s="82"/>
      <c r="AEC601" s="82"/>
      <c r="AED601" s="82"/>
      <c r="AEE601" s="82"/>
      <c r="AEF601" s="82"/>
      <c r="AEG601" s="82"/>
      <c r="AEH601" s="82"/>
      <c r="AEI601" s="82"/>
      <c r="AEJ601" s="82"/>
      <c r="AEK601" s="82"/>
      <c r="AEL601" s="82"/>
      <c r="AEM601" s="82"/>
      <c r="AEN601" s="82"/>
      <c r="AEO601" s="82"/>
      <c r="AEP601" s="82"/>
      <c r="AEQ601" s="82"/>
      <c r="AER601" s="82"/>
      <c r="AES601" s="82"/>
      <c r="AET601" s="82"/>
      <c r="AEU601" s="82"/>
      <c r="AEV601" s="82"/>
      <c r="AEW601" s="82"/>
      <c r="AEX601" s="82"/>
      <c r="AEY601" s="82"/>
      <c r="AEZ601" s="82"/>
      <c r="AFA601" s="82"/>
      <c r="AFB601" s="82"/>
      <c r="AFC601" s="82"/>
      <c r="AFD601" s="82"/>
      <c r="AFE601" s="82"/>
      <c r="AFF601" s="82"/>
      <c r="AFG601" s="82"/>
      <c r="AFH601" s="82"/>
      <c r="AFI601" s="82"/>
      <c r="AFJ601" s="82"/>
      <c r="AFK601" s="82"/>
      <c r="AFL601" s="82"/>
      <c r="AFM601" s="82"/>
      <c r="AFN601" s="82"/>
      <c r="AFO601" s="82"/>
      <c r="AFP601" s="82"/>
      <c r="AFQ601" s="82"/>
      <c r="AFR601" s="82"/>
      <c r="AFS601" s="82"/>
      <c r="AFT601" s="82"/>
      <c r="AFU601" s="82"/>
      <c r="AFV601" s="82"/>
      <c r="AFW601" s="82"/>
      <c r="AFX601" s="82"/>
      <c r="AFY601" s="82"/>
      <c r="AFZ601" s="82"/>
      <c r="AGA601" s="82"/>
      <c r="AGB601" s="82"/>
      <c r="AGC601" s="82"/>
      <c r="AGD601" s="82"/>
      <c r="AGE601" s="82"/>
      <c r="AGF601" s="82"/>
      <c r="AGG601" s="82"/>
      <c r="AGH601" s="82"/>
      <c r="AGI601" s="82"/>
      <c r="AGJ601" s="82"/>
      <c r="AGK601" s="82"/>
      <c r="AGL601" s="82"/>
      <c r="AGM601" s="82"/>
      <c r="AGN601" s="82"/>
      <c r="AGO601" s="82"/>
      <c r="AGP601" s="82"/>
      <c r="AGQ601" s="82"/>
      <c r="AGR601" s="82"/>
      <c r="AGS601" s="82"/>
      <c r="AGT601" s="82"/>
      <c r="AGU601" s="82"/>
      <c r="AGV601" s="82"/>
      <c r="AGW601" s="82"/>
      <c r="AGX601" s="82"/>
      <c r="AGY601" s="82"/>
      <c r="AGZ601" s="82"/>
      <c r="AHA601" s="82"/>
      <c r="AHB601" s="82"/>
      <c r="AHC601" s="82"/>
      <c r="AHD601" s="82"/>
      <c r="AHE601" s="82"/>
      <c r="AHF601" s="82"/>
      <c r="AHG601" s="82"/>
      <c r="AHH601" s="82"/>
      <c r="AHI601" s="82"/>
      <c r="AHJ601" s="82"/>
      <c r="AHK601" s="82"/>
      <c r="AHL601" s="82"/>
      <c r="AHM601" s="82"/>
      <c r="AHN601" s="82"/>
      <c r="AHO601" s="82"/>
      <c r="AHP601" s="82"/>
      <c r="AHQ601" s="82"/>
      <c r="AHR601" s="82"/>
      <c r="AHS601" s="82"/>
      <c r="AHT601" s="82"/>
      <c r="AHU601" s="82"/>
      <c r="AHV601" s="82"/>
      <c r="AHW601" s="82"/>
      <c r="AHX601" s="82"/>
      <c r="AHY601" s="82"/>
      <c r="AHZ601" s="82"/>
      <c r="AIA601" s="82"/>
      <c r="AIB601" s="82"/>
      <c r="AIC601" s="82"/>
      <c r="AID601" s="82"/>
      <c r="AIE601" s="82"/>
      <c r="AIF601" s="82"/>
      <c r="AIG601" s="82"/>
      <c r="AIH601" s="82"/>
      <c r="AII601" s="82"/>
      <c r="AIJ601" s="82"/>
      <c r="AIK601" s="82"/>
      <c r="AIL601" s="82"/>
      <c r="AIM601" s="82"/>
      <c r="AIN601" s="82"/>
      <c r="AIO601" s="82"/>
      <c r="AIP601" s="82"/>
      <c r="AIQ601" s="82"/>
      <c r="AIR601" s="82"/>
      <c r="AIS601" s="82"/>
      <c r="AIT601" s="82"/>
      <c r="AIU601" s="82"/>
      <c r="AIV601" s="82"/>
      <c r="AIW601" s="82"/>
      <c r="AIX601" s="82"/>
      <c r="AIY601" s="82"/>
      <c r="AIZ601" s="82"/>
      <c r="AJA601" s="82"/>
      <c r="AJB601" s="82"/>
      <c r="AJC601" s="82"/>
      <c r="AJD601" s="82"/>
      <c r="AJE601" s="82"/>
      <c r="AJF601" s="82"/>
      <c r="AJG601" s="82"/>
      <c r="AJH601" s="82"/>
      <c r="AJI601" s="82"/>
      <c r="AJJ601" s="82"/>
      <c r="AJK601" s="82"/>
      <c r="AJL601" s="82"/>
      <c r="AJM601" s="82"/>
      <c r="AJN601" s="82"/>
      <c r="AJO601" s="82"/>
      <c r="AJP601" s="82"/>
      <c r="AJQ601" s="82"/>
      <c r="AJR601" s="82"/>
      <c r="AJS601" s="82"/>
      <c r="AJT601" s="82"/>
      <c r="AJU601" s="82"/>
      <c r="AJV601" s="82"/>
      <c r="AJW601" s="82"/>
      <c r="AJX601" s="82"/>
      <c r="AJY601" s="82"/>
      <c r="AJZ601" s="82"/>
      <c r="AKA601" s="82"/>
      <c r="AKB601" s="82"/>
      <c r="AKC601" s="82"/>
      <c r="AKD601" s="82"/>
      <c r="AKE601" s="82"/>
      <c r="AKF601" s="82"/>
      <c r="AKG601" s="82"/>
      <c r="AKH601" s="82"/>
      <c r="AKI601" s="82"/>
      <c r="AKJ601" s="82"/>
      <c r="AKK601" s="82"/>
      <c r="AKL601" s="82"/>
      <c r="AKM601" s="82"/>
      <c r="AKN601" s="82"/>
      <c r="AKO601" s="82"/>
      <c r="AKP601" s="82"/>
      <c r="AKQ601" s="82"/>
      <c r="AKR601" s="82"/>
      <c r="AKS601" s="82"/>
      <c r="AKT601" s="82"/>
      <c r="AKU601" s="82"/>
      <c r="AKV601" s="82"/>
      <c r="AKW601" s="82"/>
      <c r="AKX601" s="82"/>
      <c r="AKY601" s="82"/>
      <c r="AKZ601" s="82"/>
      <c r="ALA601" s="82"/>
      <c r="ALB601" s="82"/>
      <c r="ALC601" s="82"/>
      <c r="ALD601" s="82"/>
      <c r="ALE601" s="82"/>
      <c r="ALF601" s="82"/>
      <c r="ALG601" s="82"/>
      <c r="ALH601" s="82"/>
      <c r="ALI601" s="82"/>
      <c r="ALJ601" s="82"/>
      <c r="ALK601" s="82"/>
      <c r="ALL601" s="82"/>
      <c r="ALM601" s="82"/>
      <c r="ALN601" s="82"/>
      <c r="ALO601" s="82"/>
      <c r="ALP601" s="82"/>
      <c r="ALQ601" s="82"/>
      <c r="ALR601" s="82"/>
      <c r="ALS601" s="82"/>
      <c r="ALT601" s="82"/>
      <c r="ALU601" s="82"/>
      <c r="ALV601" s="82"/>
      <c r="ALW601" s="82"/>
      <c r="ALX601" s="82"/>
      <c r="ALY601" s="82"/>
      <c r="ALZ601" s="82"/>
      <c r="AMA601" s="82"/>
      <c r="AMB601" s="82"/>
      <c r="AMC601" s="82"/>
      <c r="AMD601" s="82"/>
      <c r="AME601" s="82"/>
      <c r="AMF601" s="82"/>
      <c r="AMG601" s="82"/>
      <c r="AMH601" s="82"/>
      <c r="AMI601" s="82"/>
      <c r="AMJ601" s="82"/>
      <c r="AMK601" s="82"/>
      <c r="AML601" s="82"/>
      <c r="AMM601" s="82"/>
      <c r="AMN601" s="82"/>
      <c r="AMO601" s="82"/>
      <c r="AMP601" s="82"/>
      <c r="AMQ601" s="82"/>
      <c r="AMR601" s="82"/>
      <c r="AMS601" s="82"/>
      <c r="AMT601" s="82"/>
      <c r="AMU601" s="82"/>
      <c r="AMV601" s="82"/>
      <c r="AMW601" s="82"/>
      <c r="AMX601" s="82"/>
      <c r="AMY601" s="82"/>
      <c r="AMZ601" s="82"/>
      <c r="ANA601" s="82"/>
      <c r="ANB601" s="82"/>
      <c r="ANC601" s="82"/>
      <c r="AND601" s="82"/>
      <c r="ANE601" s="82"/>
      <c r="ANF601" s="82"/>
      <c r="ANG601" s="82"/>
      <c r="ANH601" s="82"/>
      <c r="ANI601" s="82"/>
      <c r="ANJ601" s="82"/>
      <c r="ANK601" s="82"/>
      <c r="ANL601" s="82"/>
      <c r="ANM601" s="82"/>
      <c r="ANN601" s="82"/>
      <c r="ANO601" s="82"/>
      <c r="ANP601" s="82"/>
      <c r="ANQ601" s="82"/>
      <c r="ANR601" s="82"/>
      <c r="ANS601" s="82"/>
      <c r="ANT601" s="82"/>
      <c r="ANU601" s="82"/>
      <c r="ANV601" s="82"/>
      <c r="ANW601" s="82"/>
      <c r="ANX601" s="82"/>
      <c r="ANY601" s="82"/>
      <c r="ANZ601" s="82"/>
      <c r="AOA601" s="82"/>
      <c r="AOB601" s="82"/>
      <c r="AOC601" s="82"/>
      <c r="AOD601" s="82"/>
      <c r="AOE601" s="82"/>
      <c r="AOF601" s="82"/>
      <c r="AOG601" s="82"/>
      <c r="AOH601" s="82"/>
      <c r="AOI601" s="82"/>
      <c r="AOJ601" s="82"/>
      <c r="AOK601" s="82"/>
      <c r="AOL601" s="82"/>
      <c r="AOM601" s="82"/>
      <c r="AON601" s="82"/>
      <c r="AOO601" s="82"/>
      <c r="AOP601" s="82"/>
      <c r="AOQ601" s="82"/>
      <c r="AOR601" s="82"/>
      <c r="AOS601" s="82"/>
      <c r="AOT601" s="82"/>
      <c r="AOU601" s="82"/>
      <c r="AOV601" s="82"/>
      <c r="AOW601" s="82"/>
      <c r="AOX601" s="82"/>
      <c r="AOY601" s="82"/>
      <c r="AOZ601" s="82"/>
      <c r="APA601" s="82"/>
      <c r="APB601" s="82"/>
      <c r="APC601" s="82"/>
      <c r="APD601" s="82"/>
      <c r="APE601" s="82"/>
      <c r="APF601" s="82"/>
      <c r="APG601" s="82"/>
      <c r="APH601" s="82"/>
      <c r="API601" s="82"/>
      <c r="APJ601" s="82"/>
      <c r="APK601" s="82"/>
      <c r="APL601" s="82"/>
      <c r="APM601" s="82"/>
      <c r="APN601" s="82"/>
      <c r="APO601" s="82"/>
      <c r="APP601" s="82"/>
      <c r="APQ601" s="82"/>
      <c r="APR601" s="82"/>
      <c r="APS601" s="82"/>
      <c r="APT601" s="82"/>
      <c r="APU601" s="82"/>
      <c r="APV601" s="82"/>
      <c r="APW601" s="82"/>
      <c r="APX601" s="82"/>
      <c r="APY601" s="82"/>
      <c r="APZ601" s="82"/>
      <c r="AQA601" s="82"/>
      <c r="AQB601" s="82"/>
      <c r="AQC601" s="82"/>
      <c r="AQD601" s="82"/>
      <c r="AQE601" s="82"/>
      <c r="AQF601" s="82"/>
      <c r="AQG601" s="82"/>
      <c r="AQH601" s="82"/>
      <c r="AQI601" s="82"/>
      <c r="AQJ601" s="82"/>
      <c r="AQK601" s="82"/>
      <c r="AQL601" s="82"/>
      <c r="AQM601" s="82"/>
      <c r="AQN601" s="82"/>
      <c r="AQO601" s="82"/>
      <c r="AQP601" s="82"/>
      <c r="AQQ601" s="82"/>
      <c r="AQR601" s="82"/>
      <c r="AQS601" s="82"/>
      <c r="AQT601" s="82"/>
      <c r="AQU601" s="82"/>
      <c r="AQV601" s="82"/>
      <c r="AQW601" s="82"/>
      <c r="AQX601" s="82"/>
      <c r="AQY601" s="82"/>
      <c r="AQZ601" s="82"/>
      <c r="ARA601" s="82"/>
      <c r="ARB601" s="82"/>
      <c r="ARC601" s="82"/>
      <c r="ARD601" s="82"/>
      <c r="ARE601" s="82"/>
      <c r="ARF601" s="82"/>
      <c r="ARG601" s="82"/>
      <c r="ARH601" s="82"/>
      <c r="ARI601" s="82"/>
      <c r="ARJ601" s="82"/>
      <c r="ARK601" s="82"/>
      <c r="ARL601" s="82"/>
      <c r="ARM601" s="82"/>
      <c r="ARN601" s="82"/>
      <c r="ARO601" s="82"/>
      <c r="ARP601" s="82"/>
      <c r="ARQ601" s="82"/>
      <c r="ARR601" s="82"/>
      <c r="ARS601" s="82"/>
      <c r="ART601" s="82"/>
      <c r="ARU601" s="82"/>
      <c r="ARV601" s="82"/>
      <c r="ARW601" s="82"/>
      <c r="ARX601" s="82"/>
      <c r="ARY601" s="82"/>
      <c r="ARZ601" s="82"/>
      <c r="ASA601" s="82"/>
      <c r="ASB601" s="82"/>
      <c r="ASC601" s="82"/>
      <c r="ASD601" s="82"/>
      <c r="ASE601" s="82"/>
      <c r="ASF601" s="82"/>
      <c r="ASG601" s="82"/>
      <c r="ASH601" s="82"/>
      <c r="ASI601" s="82"/>
      <c r="ASJ601" s="82"/>
      <c r="ASK601" s="82"/>
      <c r="ASL601" s="82"/>
      <c r="ASM601" s="82"/>
      <c r="ASN601" s="82"/>
      <c r="ASO601" s="82"/>
      <c r="ASP601" s="82"/>
      <c r="ASQ601" s="82"/>
      <c r="ASR601" s="82"/>
      <c r="ASS601" s="82"/>
      <c r="AST601" s="82"/>
      <c r="ASU601" s="82"/>
      <c r="ASV601" s="82"/>
      <c r="ASW601" s="82"/>
      <c r="ASX601" s="82"/>
      <c r="ASY601" s="82"/>
      <c r="ASZ601" s="82"/>
      <c r="ATA601" s="82"/>
      <c r="ATB601" s="82"/>
      <c r="ATC601" s="82"/>
      <c r="ATD601" s="82"/>
      <c r="ATE601" s="82"/>
      <c r="ATF601" s="82"/>
      <c r="ATG601" s="82"/>
      <c r="ATH601" s="82"/>
      <c r="ATI601" s="82"/>
      <c r="ATJ601" s="82"/>
      <c r="ATK601" s="82"/>
      <c r="ATL601" s="82"/>
      <c r="ATM601" s="82"/>
      <c r="ATN601" s="82"/>
      <c r="ATO601" s="82"/>
      <c r="ATP601" s="82"/>
      <c r="ATQ601" s="82"/>
      <c r="ATR601" s="82"/>
      <c r="ATS601" s="82"/>
      <c r="ATT601" s="82"/>
      <c r="ATU601" s="82"/>
      <c r="ATV601" s="82"/>
      <c r="ATW601" s="82"/>
      <c r="ATX601" s="82"/>
      <c r="ATY601" s="82"/>
      <c r="ATZ601" s="82"/>
      <c r="AUA601" s="82"/>
      <c r="AUB601" s="82"/>
      <c r="AUC601" s="82"/>
      <c r="AUD601" s="82"/>
      <c r="AUE601" s="82"/>
      <c r="AUF601" s="82"/>
      <c r="AUG601" s="82"/>
      <c r="AUH601" s="82"/>
      <c r="AUI601" s="82"/>
      <c r="AUJ601" s="82"/>
      <c r="AUK601" s="82"/>
      <c r="AUL601" s="82"/>
      <c r="AUM601" s="82"/>
      <c r="AUN601" s="82"/>
      <c r="AUO601" s="82"/>
      <c r="AUP601" s="82"/>
      <c r="AUQ601" s="82"/>
      <c r="AUR601" s="82"/>
      <c r="AUS601" s="82"/>
      <c r="AUT601" s="82"/>
      <c r="AUU601" s="82"/>
      <c r="AUV601" s="82"/>
      <c r="AUW601" s="82"/>
      <c r="AUX601" s="82"/>
      <c r="AUY601" s="82"/>
      <c r="AUZ601" s="82"/>
      <c r="AVA601" s="82"/>
      <c r="AVB601" s="82"/>
      <c r="AVC601" s="82"/>
      <c r="AVD601" s="82"/>
      <c r="AVE601" s="82"/>
      <c r="AVF601" s="82"/>
      <c r="AVG601" s="82"/>
      <c r="AVH601" s="82"/>
      <c r="AVI601" s="82"/>
      <c r="AVJ601" s="82"/>
      <c r="AVK601" s="82"/>
      <c r="AVL601" s="82"/>
      <c r="AVM601" s="82"/>
      <c r="AVN601" s="82"/>
      <c r="AVO601" s="82"/>
      <c r="AVP601" s="82"/>
      <c r="AVQ601" s="82"/>
      <c r="AVR601" s="82"/>
      <c r="AVS601" s="82"/>
      <c r="AVT601" s="82"/>
      <c r="AVU601" s="82"/>
      <c r="AVV601" s="82"/>
      <c r="AVW601" s="82"/>
      <c r="AVX601" s="82"/>
      <c r="AVY601" s="82"/>
      <c r="AVZ601" s="82"/>
      <c r="AWA601" s="82"/>
      <c r="AWB601" s="82"/>
      <c r="AWC601" s="82"/>
      <c r="AWD601" s="82"/>
      <c r="AWE601" s="82"/>
      <c r="AWF601" s="82"/>
      <c r="AWG601" s="82"/>
      <c r="AWH601" s="82"/>
      <c r="AWI601" s="82"/>
      <c r="AWJ601" s="82"/>
      <c r="AWK601" s="82"/>
      <c r="AWL601" s="82"/>
      <c r="AWM601" s="82"/>
      <c r="AWN601" s="82"/>
      <c r="AWO601" s="82"/>
      <c r="AWP601" s="82"/>
      <c r="AWQ601" s="82"/>
      <c r="AWR601" s="82"/>
      <c r="AWS601" s="82"/>
      <c r="AWT601" s="82"/>
      <c r="AWU601" s="82"/>
      <c r="AWV601" s="82"/>
      <c r="AWW601" s="82"/>
      <c r="AWX601" s="82"/>
      <c r="AWY601" s="82"/>
      <c r="AWZ601" s="82"/>
      <c r="AXA601" s="82"/>
      <c r="AXB601" s="82"/>
      <c r="AXC601" s="82"/>
      <c r="AXD601" s="82"/>
      <c r="AXE601" s="82"/>
      <c r="AXF601" s="82"/>
      <c r="AXG601" s="82"/>
      <c r="AXH601" s="82"/>
      <c r="AXI601" s="82"/>
      <c r="AXJ601" s="82"/>
      <c r="AXK601" s="82"/>
      <c r="AXL601" s="82"/>
      <c r="AXM601" s="82"/>
      <c r="AXN601" s="82"/>
      <c r="AXO601" s="82"/>
      <c r="AXP601" s="82"/>
      <c r="AXQ601" s="82"/>
      <c r="AXR601" s="82"/>
      <c r="AXS601" s="82"/>
      <c r="AXT601" s="82"/>
      <c r="AXU601" s="82"/>
      <c r="AXV601" s="82"/>
      <c r="AXW601" s="82"/>
      <c r="AXX601" s="82"/>
      <c r="AXY601" s="82"/>
      <c r="AXZ601" s="82"/>
      <c r="AYA601" s="82"/>
      <c r="AYB601" s="82"/>
      <c r="AYC601" s="82"/>
      <c r="AYD601" s="82"/>
      <c r="AYE601" s="82"/>
      <c r="AYF601" s="82"/>
      <c r="AYG601" s="82"/>
      <c r="AYH601" s="82"/>
      <c r="AYI601" s="82"/>
      <c r="AYJ601" s="82"/>
      <c r="AYK601" s="82"/>
      <c r="AYL601" s="82"/>
      <c r="AYM601" s="82"/>
      <c r="AYN601" s="82"/>
      <c r="AYO601" s="82"/>
      <c r="AYP601" s="82"/>
      <c r="AYQ601" s="82"/>
      <c r="AYR601" s="82"/>
      <c r="AYS601" s="82"/>
      <c r="AYT601" s="82"/>
      <c r="AYU601" s="82"/>
      <c r="AYV601" s="82"/>
      <c r="AYW601" s="82"/>
      <c r="AYX601" s="82"/>
      <c r="AYY601" s="82"/>
      <c r="AYZ601" s="82"/>
      <c r="AZA601" s="82"/>
      <c r="AZB601" s="82"/>
      <c r="AZC601" s="82"/>
      <c r="AZD601" s="82"/>
      <c r="AZE601" s="82"/>
      <c r="AZF601" s="82"/>
      <c r="AZG601" s="82"/>
      <c r="AZH601" s="82"/>
      <c r="AZI601" s="82"/>
      <c r="AZJ601" s="82"/>
      <c r="AZK601" s="82"/>
      <c r="AZL601" s="82"/>
      <c r="AZM601" s="82"/>
      <c r="AZN601" s="82"/>
      <c r="AZO601" s="82"/>
      <c r="AZP601" s="82"/>
      <c r="AZQ601" s="82"/>
      <c r="AZR601" s="82"/>
      <c r="AZS601" s="82"/>
      <c r="AZT601" s="82"/>
      <c r="AZU601" s="82"/>
      <c r="AZV601" s="82"/>
      <c r="AZW601" s="82"/>
      <c r="AZX601" s="82"/>
      <c r="AZY601" s="82"/>
      <c r="AZZ601" s="82"/>
      <c r="BAA601" s="82"/>
      <c r="BAB601" s="82"/>
      <c r="BAC601" s="82"/>
      <c r="BAD601" s="82"/>
      <c r="BAE601" s="82"/>
      <c r="BAF601" s="82"/>
      <c r="BAG601" s="82"/>
      <c r="BAH601" s="82"/>
      <c r="BAI601" s="82"/>
      <c r="BAJ601" s="82"/>
      <c r="BAK601" s="82"/>
      <c r="BAL601" s="82"/>
      <c r="BAM601" s="82"/>
      <c r="BAN601" s="82"/>
      <c r="BAO601" s="82"/>
      <c r="BAP601" s="82"/>
      <c r="BAQ601" s="82"/>
      <c r="BAR601" s="82"/>
      <c r="BAS601" s="82"/>
      <c r="BAT601" s="82"/>
      <c r="BAU601" s="82"/>
      <c r="BAV601" s="82"/>
      <c r="BAW601" s="82"/>
      <c r="BAX601" s="82"/>
      <c r="BAY601" s="82"/>
      <c r="BAZ601" s="82"/>
      <c r="BBA601" s="82"/>
      <c r="BBB601" s="82"/>
      <c r="BBC601" s="82"/>
      <c r="BBD601" s="82"/>
      <c r="BBE601" s="82"/>
      <c r="BBF601" s="82"/>
      <c r="BBG601" s="82"/>
      <c r="BBH601" s="82"/>
      <c r="BBI601" s="82"/>
      <c r="BBJ601" s="82"/>
      <c r="BBK601" s="82"/>
      <c r="BBL601" s="82"/>
      <c r="BBM601" s="82"/>
      <c r="BBN601" s="82"/>
      <c r="BBO601" s="82"/>
      <c r="BBP601" s="82"/>
      <c r="BBQ601" s="82"/>
      <c r="BBR601" s="82"/>
      <c r="BBS601" s="82"/>
      <c r="BBT601" s="82"/>
      <c r="BBU601" s="82"/>
      <c r="BBV601" s="82"/>
      <c r="BBW601" s="82"/>
      <c r="BBX601" s="82"/>
      <c r="BBY601" s="82"/>
      <c r="BBZ601" s="82"/>
      <c r="BCA601" s="82"/>
      <c r="BCB601" s="82"/>
      <c r="BCC601" s="82"/>
      <c r="BCD601" s="82"/>
      <c r="BCE601" s="82"/>
      <c r="BCF601" s="82"/>
      <c r="BCG601" s="82"/>
      <c r="BCH601" s="82"/>
      <c r="BCI601" s="82"/>
      <c r="BCJ601" s="82"/>
      <c r="BCK601" s="82"/>
      <c r="BCL601" s="82"/>
      <c r="BCM601" s="82"/>
      <c r="BCN601" s="82"/>
      <c r="BCO601" s="82"/>
      <c r="BCP601" s="82"/>
      <c r="BCQ601" s="82"/>
      <c r="BCR601" s="82"/>
      <c r="BCS601" s="82"/>
      <c r="BCT601" s="82"/>
      <c r="BCU601" s="82"/>
      <c r="BCV601" s="82"/>
      <c r="BCW601" s="82"/>
      <c r="BCX601" s="82"/>
      <c r="BCY601" s="82"/>
      <c r="BCZ601" s="82"/>
      <c r="BDA601" s="82"/>
      <c r="BDB601" s="82"/>
      <c r="BDC601" s="82"/>
      <c r="BDD601" s="82"/>
      <c r="BDE601" s="82"/>
      <c r="BDF601" s="82"/>
      <c r="BDG601" s="82"/>
      <c r="BDH601" s="82"/>
      <c r="BDI601" s="82"/>
      <c r="BDJ601" s="82"/>
      <c r="BDK601" s="82"/>
      <c r="BDL601" s="82"/>
      <c r="BDM601" s="82"/>
      <c r="BDN601" s="82"/>
      <c r="BDO601" s="82"/>
      <c r="BDP601" s="82"/>
      <c r="BDQ601" s="82"/>
      <c r="BDR601" s="82"/>
      <c r="BDS601" s="82"/>
      <c r="BDT601" s="82"/>
      <c r="BDU601" s="82"/>
      <c r="BDV601" s="82"/>
      <c r="BDW601" s="82"/>
      <c r="BDX601" s="82"/>
      <c r="BDY601" s="82"/>
      <c r="BDZ601" s="82"/>
      <c r="BEA601" s="82"/>
      <c r="BEB601" s="82"/>
      <c r="BEC601" s="82"/>
      <c r="BED601" s="82"/>
      <c r="BEE601" s="82"/>
      <c r="BEF601" s="82"/>
      <c r="BEG601" s="82"/>
      <c r="BEH601" s="82"/>
      <c r="BEI601" s="82"/>
      <c r="BEJ601" s="82"/>
      <c r="BEK601" s="82"/>
      <c r="BEL601" s="82"/>
      <c r="BEM601" s="82"/>
      <c r="BEN601" s="82"/>
      <c r="BEO601" s="82"/>
      <c r="BEP601" s="82"/>
      <c r="BEQ601" s="82"/>
      <c r="BER601" s="82"/>
      <c r="BES601" s="82"/>
      <c r="BET601" s="82"/>
      <c r="BEU601" s="82"/>
      <c r="BEV601" s="82"/>
      <c r="BEW601" s="82"/>
      <c r="BEX601" s="82"/>
      <c r="BEY601" s="82"/>
      <c r="BEZ601" s="82"/>
      <c r="BFA601" s="82"/>
      <c r="BFB601" s="82"/>
      <c r="BFC601" s="82"/>
      <c r="BFD601" s="82"/>
      <c r="BFE601" s="82"/>
      <c r="BFF601" s="82"/>
      <c r="BFG601" s="82"/>
      <c r="BFH601" s="82"/>
      <c r="BFI601" s="82"/>
      <c r="BFJ601" s="82"/>
      <c r="BFK601" s="82"/>
      <c r="BFL601" s="82"/>
      <c r="BFM601" s="82"/>
      <c r="BFN601" s="82"/>
      <c r="BFO601" s="82"/>
      <c r="BFP601" s="82"/>
      <c r="BFQ601" s="82"/>
      <c r="BFR601" s="82"/>
      <c r="BFS601" s="82"/>
      <c r="BFT601" s="82"/>
      <c r="BFU601" s="82"/>
      <c r="BFV601" s="82"/>
      <c r="BFW601" s="82"/>
      <c r="BFX601" s="82"/>
      <c r="BFY601" s="82"/>
      <c r="BFZ601" s="82"/>
      <c r="BGA601" s="82"/>
      <c r="BGB601" s="82"/>
      <c r="BGC601" s="82"/>
      <c r="BGD601" s="82"/>
      <c r="BGE601" s="82"/>
      <c r="BGF601" s="82"/>
      <c r="BGG601" s="82"/>
      <c r="BGH601" s="82"/>
      <c r="BGI601" s="82"/>
      <c r="BGJ601" s="82"/>
      <c r="BGK601" s="82"/>
      <c r="BGL601" s="82"/>
      <c r="BGM601" s="82"/>
      <c r="BGN601" s="82"/>
      <c r="BGO601" s="82"/>
      <c r="BGP601" s="82"/>
      <c r="BGQ601" s="82"/>
      <c r="BGR601" s="82"/>
      <c r="BGS601" s="82"/>
      <c r="BGT601" s="82"/>
      <c r="BGU601" s="82"/>
      <c r="BGV601" s="82"/>
      <c r="BGW601" s="82"/>
      <c r="BGX601" s="82"/>
      <c r="BGY601" s="82"/>
      <c r="BGZ601" s="82"/>
      <c r="BHA601" s="82"/>
      <c r="BHB601" s="82"/>
      <c r="BHC601" s="82"/>
      <c r="BHD601" s="82"/>
      <c r="BHE601" s="82"/>
      <c r="BHF601" s="82"/>
      <c r="BHG601" s="82"/>
      <c r="BHH601" s="82"/>
      <c r="BHI601" s="82"/>
      <c r="BHJ601" s="82"/>
      <c r="BHK601" s="82"/>
      <c r="BHL601" s="82"/>
      <c r="BHM601" s="82"/>
      <c r="BHN601" s="82"/>
      <c r="BHO601" s="82"/>
      <c r="BHP601" s="82"/>
      <c r="BHQ601" s="82"/>
      <c r="BHR601" s="82"/>
      <c r="BHS601" s="82"/>
      <c r="BHT601" s="82"/>
      <c r="BHU601" s="82"/>
      <c r="BHV601" s="82"/>
      <c r="BHW601" s="82"/>
      <c r="BHX601" s="82"/>
      <c r="BHY601" s="82"/>
      <c r="BHZ601" s="82"/>
      <c r="BIA601" s="82"/>
      <c r="BIB601" s="82"/>
      <c r="BIC601" s="82"/>
      <c r="BID601" s="82"/>
      <c r="BIE601" s="82"/>
      <c r="BIF601" s="82"/>
      <c r="BIG601" s="82"/>
      <c r="BIH601" s="82"/>
      <c r="BII601" s="82"/>
      <c r="BIJ601" s="82"/>
      <c r="BIK601" s="82"/>
      <c r="BIL601" s="82"/>
      <c r="BIM601" s="82"/>
      <c r="BIN601" s="82"/>
      <c r="BIO601" s="82"/>
      <c r="BIP601" s="82"/>
      <c r="BIQ601" s="82"/>
      <c r="BIR601" s="82"/>
      <c r="BIS601" s="82"/>
      <c r="BIT601" s="82"/>
      <c r="BIU601" s="82"/>
      <c r="BIV601" s="82"/>
      <c r="BIW601" s="82"/>
      <c r="BIX601" s="82"/>
      <c r="BIY601" s="82"/>
      <c r="BIZ601" s="82"/>
      <c r="BJA601" s="82"/>
      <c r="BJB601" s="82"/>
      <c r="BJC601" s="82"/>
      <c r="BJD601" s="82"/>
      <c r="BJE601" s="82"/>
      <c r="BJF601" s="82"/>
      <c r="BJG601" s="82"/>
      <c r="BJH601" s="82"/>
      <c r="BJI601" s="82"/>
      <c r="BJJ601" s="82"/>
      <c r="BJK601" s="82"/>
      <c r="BJL601" s="82"/>
      <c r="BJM601" s="82"/>
      <c r="BJN601" s="82"/>
      <c r="BJO601" s="82"/>
      <c r="BJP601" s="82"/>
      <c r="BJQ601" s="82"/>
      <c r="BJR601" s="82"/>
      <c r="BJS601" s="82"/>
      <c r="BJT601" s="82"/>
      <c r="BJU601" s="82"/>
      <c r="BJV601" s="82"/>
      <c r="BJW601" s="82"/>
      <c r="BJX601" s="82"/>
      <c r="BJY601" s="82"/>
      <c r="BJZ601" s="82"/>
      <c r="BKA601" s="82"/>
      <c r="BKB601" s="82"/>
      <c r="BKC601" s="82"/>
      <c r="BKD601" s="82"/>
      <c r="BKE601" s="82"/>
      <c r="BKF601" s="82"/>
      <c r="BKG601" s="82"/>
      <c r="BKH601" s="82"/>
      <c r="BKI601" s="82"/>
      <c r="BKJ601" s="82"/>
      <c r="BKK601" s="82"/>
      <c r="BKL601" s="82"/>
      <c r="BKM601" s="82"/>
      <c r="BKN601" s="82"/>
      <c r="BKO601" s="82"/>
      <c r="BKP601" s="82"/>
      <c r="BKQ601" s="82"/>
      <c r="BKR601" s="82"/>
      <c r="BKS601" s="82"/>
      <c r="BKT601" s="82"/>
      <c r="BKU601" s="82"/>
      <c r="BKV601" s="82"/>
      <c r="BKW601" s="82"/>
      <c r="BKX601" s="82"/>
      <c r="BKY601" s="82"/>
      <c r="BKZ601" s="82"/>
      <c r="BLA601" s="82"/>
      <c r="BLB601" s="82"/>
      <c r="BLC601" s="82"/>
      <c r="BLD601" s="82"/>
      <c r="BLE601" s="82"/>
      <c r="BLF601" s="82"/>
      <c r="BLG601" s="82"/>
      <c r="BLH601" s="82"/>
      <c r="BLI601" s="82"/>
      <c r="BLJ601" s="82"/>
      <c r="BLK601" s="82"/>
      <c r="BLL601" s="82"/>
      <c r="BLM601" s="82"/>
      <c r="BLN601" s="82"/>
      <c r="BLO601" s="82"/>
      <c r="BLP601" s="82"/>
      <c r="BLQ601" s="82"/>
      <c r="BLR601" s="82"/>
      <c r="BLS601" s="82"/>
      <c r="BLT601" s="82"/>
      <c r="BLU601" s="82"/>
      <c r="BLV601" s="82"/>
      <c r="BLW601" s="82"/>
      <c r="BLX601" s="82"/>
      <c r="BLY601" s="82"/>
      <c r="BLZ601" s="82"/>
      <c r="BMA601" s="82"/>
      <c r="BMB601" s="82"/>
      <c r="BMC601" s="82"/>
      <c r="BMD601" s="82"/>
      <c r="BME601" s="82"/>
      <c r="BMF601" s="82"/>
      <c r="BMG601" s="82"/>
      <c r="BMH601" s="82"/>
      <c r="BMI601" s="82"/>
      <c r="BMJ601" s="82"/>
      <c r="BMK601" s="82"/>
      <c r="BML601" s="82"/>
      <c r="BMM601" s="82"/>
      <c r="BMN601" s="82"/>
      <c r="BMO601" s="82"/>
      <c r="BMP601" s="82"/>
      <c r="BMQ601" s="82"/>
      <c r="BMR601" s="82"/>
      <c r="BMS601" s="82"/>
      <c r="BMT601" s="82"/>
      <c r="BMU601" s="82"/>
      <c r="BMV601" s="82"/>
      <c r="BMW601" s="82"/>
      <c r="BMX601" s="82"/>
      <c r="BMY601" s="82"/>
      <c r="BMZ601" s="82"/>
      <c r="BNA601" s="82"/>
      <c r="BNB601" s="82"/>
      <c r="BNC601" s="82"/>
      <c r="BND601" s="82"/>
      <c r="BNE601" s="82"/>
      <c r="BNF601" s="82"/>
      <c r="BNG601" s="82"/>
      <c r="BNH601" s="82"/>
      <c r="BNI601" s="82"/>
      <c r="BNJ601" s="82"/>
      <c r="BNK601" s="82"/>
      <c r="BNL601" s="82"/>
      <c r="BNM601" s="82"/>
      <c r="BNN601" s="82"/>
      <c r="BNO601" s="82"/>
      <c r="BNP601" s="82"/>
      <c r="BNQ601" s="82"/>
      <c r="BNR601" s="82"/>
      <c r="BNS601" s="82"/>
      <c r="BNT601" s="82"/>
      <c r="BNU601" s="82"/>
      <c r="BNV601" s="82"/>
      <c r="BNW601" s="82"/>
      <c r="BNX601" s="82"/>
      <c r="BNY601" s="82"/>
      <c r="BNZ601" s="82"/>
      <c r="BOA601" s="82"/>
      <c r="BOB601" s="82"/>
      <c r="BOC601" s="82"/>
      <c r="BOD601" s="82"/>
      <c r="BOE601" s="82"/>
      <c r="BOF601" s="82"/>
      <c r="BOG601" s="82"/>
      <c r="BOH601" s="82"/>
      <c r="BOI601" s="82"/>
      <c r="BOJ601" s="82"/>
      <c r="BOK601" s="82"/>
      <c r="BOL601" s="82"/>
      <c r="BOM601" s="82"/>
      <c r="BON601" s="82"/>
      <c r="BOO601" s="82"/>
      <c r="BOP601" s="82"/>
      <c r="BOQ601" s="82"/>
      <c r="BOR601" s="82"/>
      <c r="BOS601" s="82"/>
      <c r="BOT601" s="82"/>
      <c r="BOU601" s="82"/>
      <c r="BOV601" s="82"/>
      <c r="BOW601" s="82"/>
      <c r="BOX601" s="82"/>
      <c r="BOY601" s="82"/>
      <c r="BOZ601" s="82"/>
      <c r="BPA601" s="82"/>
      <c r="BPB601" s="82"/>
      <c r="BPC601" s="82"/>
      <c r="BPD601" s="82"/>
      <c r="BPE601" s="82"/>
      <c r="BPF601" s="82"/>
      <c r="BPG601" s="82"/>
      <c r="BPH601" s="82"/>
      <c r="BPI601" s="82"/>
      <c r="BPJ601" s="82"/>
      <c r="BPK601" s="82"/>
      <c r="BPL601" s="82"/>
      <c r="BPM601" s="82"/>
      <c r="BPN601" s="82"/>
      <c r="BPO601" s="82"/>
      <c r="BPP601" s="82"/>
      <c r="BPQ601" s="82"/>
      <c r="BPR601" s="82"/>
      <c r="BPS601" s="82"/>
      <c r="BPT601" s="82"/>
      <c r="BPU601" s="82"/>
      <c r="BPV601" s="82"/>
      <c r="BPW601" s="82"/>
      <c r="BPX601" s="82"/>
      <c r="BPY601" s="82"/>
      <c r="BPZ601" s="82"/>
      <c r="BQA601" s="82"/>
      <c r="BQB601" s="82"/>
      <c r="BQC601" s="82"/>
      <c r="BQD601" s="82"/>
      <c r="BQE601" s="82"/>
      <c r="BQF601" s="82"/>
      <c r="BQG601" s="82"/>
      <c r="BQH601" s="82"/>
      <c r="BQI601" s="82"/>
      <c r="BQJ601" s="82"/>
      <c r="BQK601" s="82"/>
      <c r="BQL601" s="82"/>
      <c r="BQM601" s="82"/>
      <c r="BQN601" s="82"/>
      <c r="BQO601" s="82"/>
      <c r="BQP601" s="82"/>
      <c r="BQQ601" s="82"/>
      <c r="BQR601" s="82"/>
      <c r="BQS601" s="82"/>
      <c r="BQT601" s="82"/>
      <c r="BQU601" s="82"/>
      <c r="BQV601" s="82"/>
      <c r="BQW601" s="82"/>
      <c r="BQX601" s="82"/>
      <c r="BQY601" s="82"/>
      <c r="BQZ601" s="82"/>
      <c r="BRA601" s="82"/>
      <c r="BRB601" s="82"/>
      <c r="BRC601" s="82"/>
      <c r="BRD601" s="82"/>
      <c r="BRE601" s="82"/>
      <c r="BRF601" s="82"/>
      <c r="BRG601" s="82"/>
      <c r="BRH601" s="82"/>
      <c r="BRI601" s="82"/>
      <c r="BRJ601" s="82"/>
      <c r="BRK601" s="82"/>
      <c r="BRL601" s="82"/>
      <c r="BRM601" s="82"/>
      <c r="BRN601" s="82"/>
      <c r="BRO601" s="82"/>
      <c r="BRP601" s="82"/>
      <c r="BRQ601" s="82"/>
      <c r="BRR601" s="82"/>
      <c r="BRS601" s="82"/>
      <c r="BRT601" s="82"/>
      <c r="BRU601" s="82"/>
      <c r="BRV601" s="82"/>
      <c r="BRW601" s="82"/>
      <c r="BRX601" s="82"/>
      <c r="BRY601" s="82"/>
      <c r="BRZ601" s="82"/>
      <c r="BSA601" s="82"/>
      <c r="BSB601" s="82"/>
      <c r="BSC601" s="82"/>
      <c r="BSD601" s="82"/>
      <c r="BSE601" s="82"/>
      <c r="BSF601" s="82"/>
      <c r="BSG601" s="82"/>
      <c r="BSH601" s="82"/>
      <c r="BSI601" s="82"/>
      <c r="BSJ601" s="82"/>
      <c r="BSK601" s="82"/>
      <c r="BSL601" s="82"/>
      <c r="BSM601" s="82"/>
      <c r="BSN601" s="82"/>
      <c r="BSO601" s="82"/>
      <c r="BSP601" s="82"/>
      <c r="BSQ601" s="82"/>
      <c r="BSR601" s="82"/>
      <c r="BSS601" s="82"/>
      <c r="BST601" s="82"/>
      <c r="BSU601" s="82"/>
      <c r="BSV601" s="82"/>
      <c r="BSW601" s="82"/>
      <c r="BSX601" s="82"/>
      <c r="BSY601" s="82"/>
      <c r="BSZ601" s="82"/>
      <c r="BTA601" s="82"/>
      <c r="BTB601" s="82"/>
      <c r="BTC601" s="82"/>
      <c r="BTD601" s="82"/>
      <c r="BTE601" s="82"/>
      <c r="BTF601" s="82"/>
      <c r="BTG601" s="82"/>
      <c r="BTH601" s="82"/>
      <c r="BTI601" s="82"/>
      <c r="BTJ601" s="82"/>
      <c r="BTK601" s="82"/>
      <c r="BTL601" s="82"/>
      <c r="BTM601" s="82"/>
      <c r="BTN601" s="82"/>
      <c r="BTO601" s="82"/>
      <c r="BTP601" s="82"/>
      <c r="BTQ601" s="82"/>
      <c r="BTR601" s="82"/>
      <c r="BTS601" s="82"/>
      <c r="BTT601" s="82"/>
      <c r="BTU601" s="82"/>
      <c r="BTV601" s="82"/>
      <c r="BTW601" s="82"/>
      <c r="BTX601" s="82"/>
      <c r="BTY601" s="82"/>
      <c r="BTZ601" s="82"/>
      <c r="BUA601" s="82"/>
      <c r="BUB601" s="82"/>
      <c r="BUC601" s="82"/>
      <c r="BUD601" s="82"/>
      <c r="BUE601" s="82"/>
      <c r="BUF601" s="82"/>
      <c r="BUG601" s="82"/>
      <c r="BUH601" s="82"/>
      <c r="BUI601" s="82"/>
      <c r="BUJ601" s="82"/>
      <c r="BUK601" s="82"/>
      <c r="BUL601" s="82"/>
      <c r="BUM601" s="82"/>
      <c r="BUN601" s="82"/>
      <c r="BUO601" s="82"/>
      <c r="BUP601" s="82"/>
      <c r="BUQ601" s="82"/>
      <c r="BUR601" s="82"/>
      <c r="BUS601" s="82"/>
      <c r="BUT601" s="82"/>
      <c r="BUU601" s="82"/>
      <c r="BUV601" s="82"/>
      <c r="BUW601" s="82"/>
      <c r="BUX601" s="82"/>
      <c r="BUY601" s="82"/>
      <c r="BUZ601" s="82"/>
      <c r="BVA601" s="82"/>
      <c r="BVB601" s="82"/>
      <c r="BVC601" s="82"/>
      <c r="BVD601" s="82"/>
      <c r="BVE601" s="82"/>
      <c r="BVF601" s="82"/>
      <c r="BVG601" s="82"/>
      <c r="BVH601" s="82"/>
      <c r="BVI601" s="82"/>
      <c r="BVJ601" s="82"/>
      <c r="BVK601" s="82"/>
      <c r="BVL601" s="82"/>
      <c r="BVM601" s="82"/>
      <c r="BVN601" s="82"/>
      <c r="BVO601" s="82"/>
      <c r="BVP601" s="82"/>
      <c r="BVQ601" s="82"/>
      <c r="BVR601" s="82"/>
      <c r="BVS601" s="82"/>
      <c r="BVT601" s="82"/>
      <c r="BVU601" s="82"/>
      <c r="BVV601" s="82"/>
      <c r="BVW601" s="82"/>
      <c r="BVX601" s="82"/>
      <c r="BVY601" s="82"/>
      <c r="BVZ601" s="82"/>
      <c r="BWA601" s="82"/>
      <c r="BWB601" s="82"/>
      <c r="BWC601" s="82"/>
      <c r="BWD601" s="82"/>
      <c r="BWE601" s="82"/>
      <c r="BWF601" s="82"/>
      <c r="BWG601" s="82"/>
      <c r="BWH601" s="82"/>
      <c r="BWI601" s="82"/>
      <c r="BWJ601" s="82"/>
      <c r="BWK601" s="82"/>
      <c r="BWL601" s="82"/>
      <c r="BWM601" s="82"/>
      <c r="BWN601" s="82"/>
      <c r="BWO601" s="82"/>
      <c r="BWP601" s="82"/>
      <c r="BWQ601" s="82"/>
      <c r="BWR601" s="82"/>
      <c r="BWS601" s="82"/>
      <c r="BWT601" s="82"/>
      <c r="BWU601" s="82"/>
      <c r="BWV601" s="82"/>
      <c r="BWW601" s="82"/>
      <c r="BWX601" s="82"/>
      <c r="BWY601" s="82"/>
      <c r="BWZ601" s="82"/>
      <c r="BXA601" s="82"/>
      <c r="BXB601" s="82"/>
      <c r="BXC601" s="82"/>
      <c r="BXD601" s="82"/>
      <c r="BXE601" s="82"/>
      <c r="BXF601" s="82"/>
      <c r="BXG601" s="82"/>
      <c r="BXH601" s="82"/>
      <c r="BXI601" s="82"/>
      <c r="BXJ601" s="82"/>
      <c r="BXK601" s="82"/>
      <c r="BXL601" s="82"/>
      <c r="BXM601" s="82"/>
      <c r="BXN601" s="82"/>
      <c r="BXO601" s="82"/>
      <c r="BXP601" s="82"/>
      <c r="BXQ601" s="82"/>
      <c r="BXR601" s="82"/>
      <c r="BXS601" s="82"/>
      <c r="BXT601" s="82"/>
      <c r="BXU601" s="82"/>
      <c r="BXV601" s="82"/>
      <c r="BXW601" s="82"/>
      <c r="BXX601" s="82"/>
      <c r="BXY601" s="82"/>
      <c r="BXZ601" s="82"/>
      <c r="BYA601" s="82"/>
      <c r="BYB601" s="82"/>
      <c r="BYC601" s="82"/>
      <c r="BYD601" s="82"/>
      <c r="BYE601" s="82"/>
      <c r="BYF601" s="82"/>
      <c r="BYG601" s="82"/>
      <c r="BYH601" s="82"/>
      <c r="BYI601" s="82"/>
      <c r="BYJ601" s="82"/>
      <c r="BYK601" s="82"/>
      <c r="BYL601" s="82"/>
      <c r="BYM601" s="82"/>
      <c r="BYN601" s="82"/>
      <c r="BYO601" s="82"/>
      <c r="BYP601" s="82"/>
      <c r="BYQ601" s="82"/>
      <c r="BYR601" s="82"/>
      <c r="BYS601" s="82"/>
      <c r="BYT601" s="82"/>
      <c r="BYU601" s="82"/>
      <c r="BYV601" s="82"/>
      <c r="BYW601" s="82"/>
      <c r="BYX601" s="82"/>
      <c r="BYY601" s="82"/>
      <c r="BYZ601" s="82"/>
      <c r="BZA601" s="82"/>
      <c r="BZB601" s="82"/>
      <c r="BZC601" s="82"/>
      <c r="BZD601" s="82"/>
      <c r="BZE601" s="82"/>
      <c r="BZF601" s="82"/>
      <c r="BZG601" s="82"/>
      <c r="BZH601" s="82"/>
      <c r="BZI601" s="82"/>
      <c r="BZJ601" s="82"/>
      <c r="BZK601" s="82"/>
      <c r="BZL601" s="82"/>
      <c r="BZM601" s="82"/>
      <c r="BZN601" s="82"/>
      <c r="BZO601" s="82"/>
      <c r="BZP601" s="82"/>
      <c r="BZQ601" s="82"/>
      <c r="BZR601" s="82"/>
      <c r="BZS601" s="82"/>
      <c r="BZT601" s="82"/>
      <c r="BZU601" s="82"/>
      <c r="BZV601" s="82"/>
      <c r="BZW601" s="82"/>
      <c r="BZX601" s="82"/>
      <c r="BZY601" s="82"/>
      <c r="BZZ601" s="82"/>
      <c r="CAA601" s="82"/>
      <c r="CAB601" s="82"/>
      <c r="CAC601" s="82"/>
      <c r="CAD601" s="82"/>
      <c r="CAE601" s="82"/>
      <c r="CAF601" s="82"/>
      <c r="CAG601" s="82"/>
      <c r="CAH601" s="82"/>
      <c r="CAI601" s="82"/>
      <c r="CAJ601" s="82"/>
      <c r="CAK601" s="82"/>
      <c r="CAL601" s="82"/>
      <c r="CAM601" s="82"/>
      <c r="CAN601" s="82"/>
      <c r="CAO601" s="82"/>
      <c r="CAP601" s="82"/>
      <c r="CAQ601" s="82"/>
      <c r="CAR601" s="82"/>
      <c r="CAS601" s="82"/>
      <c r="CAT601" s="82"/>
      <c r="CAU601" s="82"/>
      <c r="CAV601" s="82"/>
      <c r="CAW601" s="82"/>
      <c r="CAX601" s="82"/>
      <c r="CAY601" s="82"/>
      <c r="CAZ601" s="82"/>
      <c r="CBA601" s="82"/>
      <c r="CBB601" s="82"/>
      <c r="CBC601" s="82"/>
      <c r="CBD601" s="82"/>
      <c r="CBE601" s="82"/>
      <c r="CBF601" s="82"/>
      <c r="CBG601" s="82"/>
      <c r="CBH601" s="82"/>
      <c r="CBI601" s="82"/>
      <c r="CBJ601" s="82"/>
      <c r="CBK601" s="82"/>
      <c r="CBL601" s="82"/>
      <c r="CBM601" s="82"/>
      <c r="CBN601" s="82"/>
      <c r="CBO601" s="82"/>
      <c r="CBP601" s="82"/>
      <c r="CBQ601" s="82"/>
      <c r="CBR601" s="82"/>
      <c r="CBS601" s="82"/>
      <c r="CBT601" s="82"/>
      <c r="CBU601" s="82"/>
      <c r="CBV601" s="82"/>
      <c r="CBW601" s="82"/>
      <c r="CBX601" s="82"/>
      <c r="CBY601" s="82"/>
      <c r="CBZ601" s="82"/>
      <c r="CCA601" s="82"/>
      <c r="CCB601" s="82"/>
      <c r="CCC601" s="82"/>
      <c r="CCD601" s="82"/>
      <c r="CCE601" s="82"/>
      <c r="CCF601" s="82"/>
      <c r="CCG601" s="82"/>
      <c r="CCH601" s="82"/>
      <c r="CCI601" s="82"/>
      <c r="CCJ601" s="82"/>
      <c r="CCK601" s="82"/>
      <c r="CCL601" s="82"/>
      <c r="CCM601" s="82"/>
      <c r="CCN601" s="82"/>
      <c r="CCO601" s="82"/>
      <c r="CCP601" s="82"/>
      <c r="CCQ601" s="82"/>
      <c r="CCR601" s="82"/>
      <c r="CCS601" s="82"/>
      <c r="CCT601" s="82"/>
      <c r="CCU601" s="82"/>
      <c r="CCV601" s="82"/>
      <c r="CCW601" s="82"/>
      <c r="CCX601" s="82"/>
      <c r="CCY601" s="82"/>
      <c r="CCZ601" s="82"/>
      <c r="CDA601" s="82"/>
      <c r="CDB601" s="82"/>
      <c r="CDC601" s="82"/>
      <c r="CDD601" s="82"/>
      <c r="CDE601" s="82"/>
      <c r="CDF601" s="82"/>
      <c r="CDG601" s="82"/>
      <c r="CDH601" s="82"/>
      <c r="CDI601" s="82"/>
      <c r="CDJ601" s="82"/>
      <c r="CDK601" s="82"/>
      <c r="CDL601" s="82"/>
      <c r="CDM601" s="82"/>
      <c r="CDN601" s="82"/>
      <c r="CDO601" s="82"/>
      <c r="CDP601" s="82"/>
      <c r="CDQ601" s="82"/>
      <c r="CDR601" s="82"/>
      <c r="CDS601" s="82"/>
      <c r="CDT601" s="82"/>
      <c r="CDU601" s="82"/>
      <c r="CDV601" s="82"/>
      <c r="CDW601" s="82"/>
      <c r="CDX601" s="82"/>
      <c r="CDY601" s="82"/>
      <c r="CDZ601" s="82"/>
      <c r="CEA601" s="82"/>
      <c r="CEB601" s="82"/>
      <c r="CEC601" s="82"/>
      <c r="CED601" s="82"/>
      <c r="CEE601" s="82"/>
      <c r="CEF601" s="82"/>
      <c r="CEG601" s="82"/>
      <c r="CEH601" s="82"/>
      <c r="CEI601" s="82"/>
      <c r="CEJ601" s="82"/>
      <c r="CEK601" s="82"/>
      <c r="CEL601" s="82"/>
      <c r="CEM601" s="82"/>
      <c r="CEN601" s="82"/>
      <c r="CEO601" s="82"/>
      <c r="CEP601" s="82"/>
      <c r="CEQ601" s="82"/>
      <c r="CER601" s="82"/>
      <c r="CES601" s="82"/>
      <c r="CET601" s="82"/>
      <c r="CEU601" s="82"/>
      <c r="CEV601" s="82"/>
      <c r="CEW601" s="82"/>
      <c r="CEX601" s="82"/>
      <c r="CEY601" s="82"/>
      <c r="CEZ601" s="82"/>
      <c r="CFA601" s="82"/>
      <c r="CFB601" s="82"/>
      <c r="CFC601" s="82"/>
      <c r="CFD601" s="82"/>
      <c r="CFE601" s="82"/>
      <c r="CFF601" s="82"/>
      <c r="CFG601" s="82"/>
      <c r="CFH601" s="82"/>
      <c r="CFI601" s="82"/>
      <c r="CFJ601" s="82"/>
      <c r="CFK601" s="82"/>
      <c r="CFL601" s="82"/>
      <c r="CFM601" s="82"/>
      <c r="CFN601" s="82"/>
      <c r="CFO601" s="82"/>
      <c r="CFP601" s="82"/>
      <c r="CFQ601" s="82"/>
      <c r="CFR601" s="82"/>
      <c r="CFS601" s="82"/>
      <c r="CFT601" s="82"/>
      <c r="CFU601" s="82"/>
      <c r="CFV601" s="82"/>
      <c r="CFW601" s="82"/>
      <c r="CFX601" s="82"/>
      <c r="CFY601" s="82"/>
      <c r="CFZ601" s="82"/>
      <c r="CGA601" s="82"/>
      <c r="CGB601" s="82"/>
      <c r="CGC601" s="82"/>
      <c r="CGD601" s="82"/>
      <c r="CGE601" s="82"/>
      <c r="CGF601" s="82"/>
      <c r="CGG601" s="82"/>
      <c r="CGH601" s="82"/>
      <c r="CGI601" s="82"/>
      <c r="CGJ601" s="82"/>
      <c r="CGK601" s="82"/>
      <c r="CGL601" s="82"/>
      <c r="CGM601" s="82"/>
      <c r="CGN601" s="82"/>
      <c r="CGO601" s="82"/>
      <c r="CGP601" s="82"/>
      <c r="CGQ601" s="82"/>
      <c r="CGR601" s="82"/>
      <c r="CGS601" s="82"/>
      <c r="CGT601" s="82"/>
      <c r="CGU601" s="82"/>
      <c r="CGV601" s="82"/>
      <c r="CGW601" s="82"/>
      <c r="CGX601" s="82"/>
      <c r="CGY601" s="82"/>
      <c r="CGZ601" s="82"/>
      <c r="CHA601" s="82"/>
      <c r="CHB601" s="82"/>
      <c r="CHC601" s="82"/>
      <c r="CHD601" s="82"/>
      <c r="CHE601" s="82"/>
      <c r="CHF601" s="82"/>
      <c r="CHG601" s="82"/>
      <c r="CHH601" s="82"/>
      <c r="CHI601" s="82"/>
      <c r="CHJ601" s="82"/>
      <c r="CHK601" s="82"/>
      <c r="CHL601" s="82"/>
      <c r="CHM601" s="82"/>
      <c r="CHN601" s="82"/>
      <c r="CHO601" s="82"/>
      <c r="CHP601" s="82"/>
      <c r="CHQ601" s="82"/>
      <c r="CHR601" s="82"/>
      <c r="CHS601" s="82"/>
      <c r="CHT601" s="82"/>
      <c r="CHU601" s="82"/>
      <c r="CHV601" s="82"/>
      <c r="CHW601" s="82"/>
      <c r="CHX601" s="82"/>
      <c r="CHY601" s="82"/>
      <c r="CHZ601" s="82"/>
      <c r="CIA601" s="82"/>
      <c r="CIB601" s="82"/>
      <c r="CIC601" s="82"/>
      <c r="CID601" s="82"/>
      <c r="CIE601" s="82"/>
      <c r="CIF601" s="82"/>
      <c r="CIG601" s="82"/>
      <c r="CIH601" s="82"/>
      <c r="CII601" s="82"/>
      <c r="CIJ601" s="82"/>
      <c r="CIK601" s="82"/>
      <c r="CIL601" s="82"/>
      <c r="CIM601" s="82"/>
      <c r="CIN601" s="82"/>
      <c r="CIO601" s="82"/>
      <c r="CIP601" s="82"/>
      <c r="CIQ601" s="82"/>
      <c r="CIR601" s="82"/>
      <c r="CIS601" s="82"/>
      <c r="CIT601" s="82"/>
      <c r="CIU601" s="82"/>
      <c r="CIV601" s="82"/>
      <c r="CIW601" s="82"/>
      <c r="CIX601" s="82"/>
      <c r="CIY601" s="82"/>
      <c r="CIZ601" s="82"/>
      <c r="CJA601" s="82"/>
      <c r="CJB601" s="82"/>
      <c r="CJC601" s="82"/>
      <c r="CJD601" s="82"/>
      <c r="CJE601" s="82"/>
      <c r="CJF601" s="82"/>
      <c r="CJG601" s="82"/>
      <c r="CJH601" s="82"/>
      <c r="CJI601" s="82"/>
      <c r="CJJ601" s="82"/>
      <c r="CJK601" s="82"/>
      <c r="CJL601" s="82"/>
      <c r="CJM601" s="82"/>
      <c r="CJN601" s="82"/>
      <c r="CJO601" s="82"/>
      <c r="CJP601" s="82"/>
      <c r="CJQ601" s="82"/>
      <c r="CJR601" s="82"/>
      <c r="CJS601" s="82"/>
      <c r="CJT601" s="82"/>
      <c r="CJU601" s="82"/>
      <c r="CJV601" s="82"/>
      <c r="CJW601" s="82"/>
      <c r="CJX601" s="82"/>
      <c r="CJY601" s="82"/>
      <c r="CJZ601" s="82"/>
      <c r="CKA601" s="82"/>
      <c r="CKB601" s="82"/>
      <c r="CKC601" s="82"/>
      <c r="CKD601" s="82"/>
      <c r="CKE601" s="82"/>
      <c r="CKF601" s="82"/>
      <c r="CKG601" s="82"/>
      <c r="CKH601" s="82"/>
      <c r="CKI601" s="82"/>
      <c r="CKJ601" s="82"/>
      <c r="CKK601" s="82"/>
      <c r="CKL601" s="82"/>
      <c r="CKM601" s="82"/>
      <c r="CKN601" s="82"/>
      <c r="CKO601" s="82"/>
      <c r="CKP601" s="82"/>
      <c r="CKQ601" s="82"/>
      <c r="CKR601" s="82"/>
      <c r="CKS601" s="82"/>
      <c r="CKT601" s="82"/>
      <c r="CKU601" s="82"/>
      <c r="CKV601" s="82"/>
      <c r="CKW601" s="82"/>
      <c r="CKX601" s="82"/>
      <c r="CKY601" s="82"/>
      <c r="CKZ601" s="82"/>
      <c r="CLA601" s="82"/>
      <c r="CLB601" s="82"/>
      <c r="CLC601" s="82"/>
      <c r="CLD601" s="82"/>
      <c r="CLE601" s="82"/>
      <c r="CLF601" s="82"/>
      <c r="CLG601" s="82"/>
      <c r="CLH601" s="82"/>
      <c r="CLI601" s="82"/>
      <c r="CLJ601" s="82"/>
      <c r="CLK601" s="82"/>
      <c r="CLL601" s="82"/>
      <c r="CLM601" s="82"/>
      <c r="CLN601" s="82"/>
      <c r="CLO601" s="82"/>
      <c r="CLP601" s="82"/>
      <c r="CLQ601" s="82"/>
      <c r="CLR601" s="82"/>
      <c r="CLS601" s="82"/>
      <c r="CLT601" s="82"/>
      <c r="CLU601" s="82"/>
      <c r="CLV601" s="82"/>
      <c r="CLW601" s="82"/>
      <c r="CLX601" s="82"/>
      <c r="CLY601" s="82"/>
      <c r="CLZ601" s="82"/>
      <c r="CMA601" s="82"/>
      <c r="CMB601" s="82"/>
      <c r="CMC601" s="82"/>
      <c r="CMD601" s="82"/>
      <c r="CME601" s="82"/>
      <c r="CMF601" s="82"/>
      <c r="CMG601" s="82"/>
      <c r="CMH601" s="82"/>
      <c r="CMI601" s="82"/>
      <c r="CMJ601" s="82"/>
      <c r="CMK601" s="82"/>
      <c r="CML601" s="82"/>
      <c r="CMM601" s="82"/>
      <c r="CMN601" s="82"/>
      <c r="CMO601" s="82"/>
      <c r="CMP601" s="82"/>
      <c r="CMQ601" s="82"/>
      <c r="CMR601" s="82"/>
      <c r="CMS601" s="82"/>
      <c r="CMT601" s="82"/>
      <c r="CMU601" s="82"/>
      <c r="CMV601" s="82"/>
      <c r="CMW601" s="82"/>
      <c r="CMX601" s="82"/>
      <c r="CMY601" s="82"/>
      <c r="CMZ601" s="82"/>
      <c r="CNA601" s="82"/>
      <c r="CNB601" s="82"/>
      <c r="CNC601" s="82"/>
      <c r="CND601" s="82"/>
      <c r="CNE601" s="82"/>
      <c r="CNF601" s="82"/>
      <c r="CNG601" s="82"/>
      <c r="CNH601" s="82"/>
      <c r="CNI601" s="82"/>
      <c r="CNJ601" s="82"/>
      <c r="CNK601" s="82"/>
      <c r="CNL601" s="82"/>
      <c r="CNM601" s="82"/>
      <c r="CNN601" s="82"/>
      <c r="CNO601" s="82"/>
      <c r="CNP601" s="82"/>
      <c r="CNQ601" s="82"/>
      <c r="CNR601" s="82"/>
      <c r="CNS601" s="82"/>
      <c r="CNT601" s="82"/>
      <c r="CNU601" s="82"/>
      <c r="CNV601" s="82"/>
      <c r="CNW601" s="82"/>
      <c r="CNX601" s="82"/>
      <c r="CNY601" s="82"/>
      <c r="CNZ601" s="82"/>
      <c r="COA601" s="82"/>
      <c r="COB601" s="82"/>
      <c r="COC601" s="82"/>
      <c r="COD601" s="82"/>
      <c r="COE601" s="82"/>
      <c r="COF601" s="82"/>
      <c r="COG601" s="82"/>
      <c r="COH601" s="82"/>
      <c r="COI601" s="82"/>
      <c r="COJ601" s="82"/>
      <c r="COK601" s="82"/>
      <c r="COL601" s="82"/>
      <c r="COM601" s="82"/>
      <c r="CON601" s="82"/>
      <c r="COO601" s="82"/>
      <c r="COP601" s="82"/>
      <c r="COQ601" s="82"/>
      <c r="COR601" s="82"/>
      <c r="COS601" s="82"/>
      <c r="COT601" s="82"/>
      <c r="COU601" s="82"/>
      <c r="COV601" s="82"/>
      <c r="COW601" s="82"/>
      <c r="COX601" s="82"/>
      <c r="COY601" s="82"/>
      <c r="COZ601" s="82"/>
      <c r="CPA601" s="82"/>
      <c r="CPB601" s="82"/>
      <c r="CPC601" s="82"/>
      <c r="CPD601" s="82"/>
      <c r="CPE601" s="82"/>
      <c r="CPF601" s="82"/>
      <c r="CPG601" s="82"/>
      <c r="CPH601" s="82"/>
      <c r="CPI601" s="82"/>
      <c r="CPJ601" s="82"/>
      <c r="CPK601" s="82"/>
      <c r="CPL601" s="82"/>
      <c r="CPM601" s="82"/>
      <c r="CPN601" s="82"/>
      <c r="CPO601" s="82"/>
      <c r="CPP601" s="82"/>
      <c r="CPQ601" s="82"/>
      <c r="CPR601" s="82"/>
      <c r="CPS601" s="82"/>
      <c r="CPT601" s="82"/>
      <c r="CPU601" s="82"/>
      <c r="CPV601" s="82"/>
      <c r="CPW601" s="82"/>
      <c r="CPX601" s="82"/>
      <c r="CPY601" s="82"/>
      <c r="CPZ601" s="82"/>
      <c r="CQA601" s="82"/>
      <c r="CQB601" s="82"/>
      <c r="CQC601" s="82"/>
      <c r="CQD601" s="82"/>
      <c r="CQE601" s="82"/>
      <c r="CQF601" s="82"/>
      <c r="CQG601" s="82"/>
      <c r="CQH601" s="82"/>
      <c r="CQI601" s="82"/>
      <c r="CQJ601" s="82"/>
      <c r="CQK601" s="82"/>
      <c r="CQL601" s="82"/>
      <c r="CQM601" s="82"/>
      <c r="CQN601" s="82"/>
      <c r="CQO601" s="82"/>
      <c r="CQP601" s="82"/>
      <c r="CQQ601" s="82"/>
      <c r="CQR601" s="82"/>
      <c r="CQS601" s="82"/>
      <c r="CQT601" s="82"/>
      <c r="CQU601" s="82"/>
      <c r="CQV601" s="82"/>
      <c r="CQW601" s="82"/>
      <c r="CQX601" s="82"/>
      <c r="CQY601" s="82"/>
      <c r="CQZ601" s="82"/>
      <c r="CRA601" s="82"/>
      <c r="CRB601" s="82"/>
      <c r="CRC601" s="82"/>
      <c r="CRD601" s="82"/>
      <c r="CRE601" s="82"/>
      <c r="CRF601" s="82"/>
      <c r="CRG601" s="82"/>
      <c r="CRH601" s="82"/>
      <c r="CRI601" s="82"/>
      <c r="CRJ601" s="82"/>
      <c r="CRK601" s="82"/>
      <c r="CRL601" s="82"/>
      <c r="CRM601" s="82"/>
      <c r="CRN601" s="82"/>
      <c r="CRO601" s="82"/>
      <c r="CRP601" s="82"/>
      <c r="CRQ601" s="82"/>
      <c r="CRR601" s="82"/>
      <c r="CRS601" s="82"/>
      <c r="CRT601" s="82"/>
      <c r="CRU601" s="82"/>
      <c r="CRV601" s="82"/>
      <c r="CRW601" s="82"/>
      <c r="CRX601" s="82"/>
      <c r="CRY601" s="82"/>
      <c r="CRZ601" s="82"/>
      <c r="CSA601" s="82"/>
      <c r="CSB601" s="82"/>
      <c r="CSC601" s="82"/>
      <c r="CSD601" s="82"/>
      <c r="CSE601" s="82"/>
      <c r="CSF601" s="82"/>
      <c r="CSG601" s="82"/>
      <c r="CSH601" s="82"/>
      <c r="CSI601" s="82"/>
      <c r="CSJ601" s="82"/>
      <c r="CSK601" s="82"/>
      <c r="CSL601" s="82"/>
      <c r="CSM601" s="82"/>
      <c r="CSN601" s="82"/>
      <c r="CSO601" s="82"/>
      <c r="CSP601" s="82"/>
      <c r="CSQ601" s="82"/>
      <c r="CSR601" s="82"/>
      <c r="CSS601" s="82"/>
      <c r="CST601" s="82"/>
      <c r="CSU601" s="82"/>
      <c r="CSV601" s="82"/>
      <c r="CSW601" s="82"/>
      <c r="CSX601" s="82"/>
      <c r="CSY601" s="82"/>
      <c r="CSZ601" s="82"/>
      <c r="CTA601" s="82"/>
      <c r="CTB601" s="82"/>
      <c r="CTC601" s="82"/>
      <c r="CTD601" s="82"/>
      <c r="CTE601" s="82"/>
      <c r="CTF601" s="82"/>
      <c r="CTG601" s="82"/>
      <c r="CTH601" s="82"/>
      <c r="CTI601" s="82"/>
      <c r="CTJ601" s="82"/>
      <c r="CTK601" s="82"/>
      <c r="CTL601" s="82"/>
      <c r="CTM601" s="82"/>
      <c r="CTN601" s="82"/>
      <c r="CTO601" s="82"/>
      <c r="CTP601" s="82"/>
      <c r="CTQ601" s="82"/>
      <c r="CTR601" s="82"/>
      <c r="CTS601" s="82"/>
      <c r="CTT601" s="82"/>
      <c r="CTU601" s="82"/>
      <c r="CTV601" s="82"/>
      <c r="CTW601" s="82"/>
      <c r="CTX601" s="82"/>
      <c r="CTY601" s="82"/>
      <c r="CTZ601" s="82"/>
      <c r="CUA601" s="82"/>
      <c r="CUB601" s="82"/>
      <c r="CUC601" s="82"/>
      <c r="CUD601" s="82"/>
      <c r="CUE601" s="82"/>
      <c r="CUF601" s="82"/>
      <c r="CUG601" s="82"/>
      <c r="CUH601" s="82"/>
      <c r="CUI601" s="82"/>
      <c r="CUJ601" s="82"/>
      <c r="CUK601" s="82"/>
      <c r="CUL601" s="82"/>
      <c r="CUM601" s="82"/>
      <c r="CUN601" s="82"/>
      <c r="CUO601" s="82"/>
      <c r="CUP601" s="82"/>
      <c r="CUQ601" s="82"/>
      <c r="CUR601" s="82"/>
      <c r="CUS601" s="82"/>
      <c r="CUT601" s="82"/>
      <c r="CUU601" s="82"/>
      <c r="CUV601" s="82"/>
      <c r="CUW601" s="82"/>
      <c r="CUX601" s="82"/>
      <c r="CUY601" s="82"/>
      <c r="CUZ601" s="82"/>
      <c r="CVA601" s="82"/>
      <c r="CVB601" s="82"/>
      <c r="CVC601" s="82"/>
      <c r="CVD601" s="82"/>
      <c r="CVE601" s="82"/>
      <c r="CVF601" s="82"/>
      <c r="CVG601" s="82"/>
      <c r="CVH601" s="82"/>
      <c r="CVI601" s="82"/>
      <c r="CVJ601" s="82"/>
      <c r="CVK601" s="82"/>
      <c r="CVL601" s="82"/>
      <c r="CVM601" s="82"/>
      <c r="CVN601" s="82"/>
      <c r="CVO601" s="82"/>
      <c r="CVP601" s="82"/>
      <c r="CVQ601" s="82"/>
      <c r="CVR601" s="82"/>
      <c r="CVS601" s="82"/>
      <c r="CVT601" s="82"/>
      <c r="CVU601" s="82"/>
      <c r="CVV601" s="82"/>
      <c r="CVW601" s="82"/>
      <c r="CVX601" s="82"/>
      <c r="CVY601" s="82"/>
      <c r="CVZ601" s="82"/>
      <c r="CWA601" s="82"/>
      <c r="CWB601" s="82"/>
      <c r="CWC601" s="82"/>
      <c r="CWD601" s="82"/>
      <c r="CWE601" s="82"/>
      <c r="CWF601" s="82"/>
      <c r="CWG601" s="82"/>
      <c r="CWH601" s="82"/>
      <c r="CWI601" s="82"/>
      <c r="CWJ601" s="82"/>
      <c r="CWK601" s="82"/>
      <c r="CWL601" s="82"/>
      <c r="CWM601" s="82"/>
      <c r="CWN601" s="82"/>
      <c r="CWO601" s="82"/>
      <c r="CWP601" s="82"/>
      <c r="CWQ601" s="82"/>
      <c r="CWR601" s="82"/>
      <c r="CWS601" s="82"/>
      <c r="CWT601" s="82"/>
      <c r="CWU601" s="82"/>
      <c r="CWV601" s="82"/>
      <c r="CWW601" s="82"/>
      <c r="CWX601" s="82"/>
      <c r="CWY601" s="82"/>
      <c r="CWZ601" s="82"/>
      <c r="CXA601" s="82"/>
      <c r="CXB601" s="82"/>
      <c r="CXC601" s="82"/>
      <c r="CXD601" s="82"/>
      <c r="CXE601" s="82"/>
      <c r="CXF601" s="82"/>
      <c r="CXG601" s="82"/>
      <c r="CXH601" s="82"/>
      <c r="CXI601" s="82"/>
      <c r="CXJ601" s="82"/>
      <c r="CXK601" s="82"/>
      <c r="CXL601" s="82"/>
      <c r="CXM601" s="82"/>
      <c r="CXN601" s="82"/>
      <c r="CXO601" s="82"/>
      <c r="CXP601" s="82"/>
      <c r="CXQ601" s="82"/>
      <c r="CXR601" s="82"/>
      <c r="CXS601" s="82"/>
      <c r="CXT601" s="82"/>
      <c r="CXU601" s="82"/>
      <c r="CXV601" s="82"/>
      <c r="CXW601" s="82"/>
      <c r="CXX601" s="82"/>
      <c r="CXY601" s="82"/>
      <c r="CXZ601" s="82"/>
      <c r="CYA601" s="82"/>
      <c r="CYB601" s="82"/>
      <c r="CYC601" s="82"/>
      <c r="CYD601" s="82"/>
      <c r="CYE601" s="82"/>
      <c r="CYF601" s="82"/>
      <c r="CYG601" s="82"/>
      <c r="CYH601" s="82"/>
      <c r="CYI601" s="82"/>
      <c r="CYJ601" s="82"/>
      <c r="CYK601" s="82"/>
      <c r="CYL601" s="82"/>
      <c r="CYM601" s="82"/>
      <c r="CYN601" s="82"/>
      <c r="CYO601" s="82"/>
      <c r="CYP601" s="82"/>
      <c r="CYQ601" s="82"/>
      <c r="CYR601" s="82"/>
      <c r="CYS601" s="82"/>
      <c r="CYT601" s="82"/>
      <c r="CYU601" s="82"/>
      <c r="CYV601" s="82"/>
      <c r="CYW601" s="82"/>
      <c r="CYX601" s="82"/>
      <c r="CYY601" s="82"/>
      <c r="CYZ601" s="82"/>
      <c r="CZA601" s="82"/>
      <c r="CZB601" s="82"/>
      <c r="CZC601" s="82"/>
      <c r="CZD601" s="82"/>
      <c r="CZE601" s="82"/>
      <c r="CZF601" s="82"/>
      <c r="CZG601" s="82"/>
      <c r="CZH601" s="82"/>
      <c r="CZI601" s="82"/>
      <c r="CZJ601" s="82"/>
      <c r="CZK601" s="82"/>
      <c r="CZL601" s="82"/>
      <c r="CZM601" s="82"/>
      <c r="CZN601" s="82"/>
      <c r="CZO601" s="82"/>
      <c r="CZP601" s="82"/>
      <c r="CZQ601" s="82"/>
      <c r="CZR601" s="82"/>
      <c r="CZS601" s="82"/>
      <c r="CZT601" s="82"/>
      <c r="CZU601" s="82"/>
      <c r="CZV601" s="82"/>
      <c r="CZW601" s="82"/>
      <c r="CZX601" s="82"/>
      <c r="CZY601" s="82"/>
      <c r="CZZ601" s="82"/>
      <c r="DAA601" s="82"/>
      <c r="DAB601" s="82"/>
      <c r="DAC601" s="82"/>
      <c r="DAD601" s="82"/>
      <c r="DAE601" s="82"/>
      <c r="DAF601" s="82"/>
      <c r="DAG601" s="82"/>
      <c r="DAH601" s="82"/>
      <c r="DAI601" s="82"/>
      <c r="DAJ601" s="82"/>
      <c r="DAK601" s="82"/>
      <c r="DAL601" s="82"/>
      <c r="DAM601" s="82"/>
      <c r="DAN601" s="82"/>
      <c r="DAO601" s="82"/>
      <c r="DAP601" s="82"/>
      <c r="DAQ601" s="82"/>
      <c r="DAR601" s="82"/>
      <c r="DAS601" s="82"/>
      <c r="DAT601" s="82"/>
      <c r="DAU601" s="82"/>
      <c r="DAV601" s="82"/>
      <c r="DAW601" s="82"/>
      <c r="DAX601" s="82"/>
      <c r="DAY601" s="82"/>
      <c r="DAZ601" s="82"/>
      <c r="DBA601" s="82"/>
      <c r="DBB601" s="82"/>
      <c r="DBC601" s="82"/>
      <c r="DBD601" s="82"/>
      <c r="DBE601" s="82"/>
      <c r="DBF601" s="82"/>
      <c r="DBG601" s="82"/>
      <c r="DBH601" s="82"/>
      <c r="DBI601" s="82"/>
      <c r="DBJ601" s="82"/>
      <c r="DBK601" s="82"/>
      <c r="DBL601" s="82"/>
      <c r="DBM601" s="82"/>
      <c r="DBN601" s="82"/>
      <c r="DBO601" s="82"/>
      <c r="DBP601" s="82"/>
      <c r="DBQ601" s="82"/>
      <c r="DBR601" s="82"/>
      <c r="DBS601" s="82"/>
      <c r="DBT601" s="82"/>
      <c r="DBU601" s="82"/>
      <c r="DBV601" s="82"/>
      <c r="DBW601" s="82"/>
      <c r="DBX601" s="82"/>
      <c r="DBY601" s="82"/>
      <c r="DBZ601" s="82"/>
      <c r="DCA601" s="82"/>
      <c r="DCB601" s="82"/>
      <c r="DCC601" s="82"/>
      <c r="DCD601" s="82"/>
      <c r="DCE601" s="82"/>
      <c r="DCF601" s="82"/>
      <c r="DCG601" s="82"/>
      <c r="DCH601" s="82"/>
      <c r="DCI601" s="82"/>
      <c r="DCJ601" s="82"/>
      <c r="DCK601" s="82"/>
      <c r="DCL601" s="82"/>
      <c r="DCM601" s="82"/>
      <c r="DCN601" s="82"/>
      <c r="DCO601" s="82"/>
      <c r="DCP601" s="82"/>
      <c r="DCQ601" s="82"/>
      <c r="DCR601" s="82"/>
      <c r="DCS601" s="82"/>
      <c r="DCT601" s="82"/>
      <c r="DCU601" s="82"/>
      <c r="DCV601" s="82"/>
      <c r="DCW601" s="82"/>
      <c r="DCX601" s="82"/>
      <c r="DCY601" s="82"/>
      <c r="DCZ601" s="82"/>
      <c r="DDA601" s="82"/>
      <c r="DDB601" s="82"/>
      <c r="DDC601" s="82"/>
      <c r="DDD601" s="82"/>
      <c r="DDE601" s="82"/>
      <c r="DDF601" s="82"/>
      <c r="DDG601" s="82"/>
      <c r="DDH601" s="82"/>
      <c r="DDI601" s="82"/>
      <c r="DDJ601" s="82"/>
      <c r="DDK601" s="82"/>
      <c r="DDL601" s="82"/>
      <c r="DDM601" s="82"/>
      <c r="DDN601" s="82"/>
      <c r="DDO601" s="82"/>
      <c r="DDP601" s="82"/>
      <c r="DDQ601" s="82"/>
      <c r="DDR601" s="82"/>
      <c r="DDS601" s="82"/>
      <c r="DDT601" s="82"/>
      <c r="DDU601" s="82"/>
      <c r="DDV601" s="82"/>
      <c r="DDW601" s="82"/>
      <c r="DDX601" s="82"/>
      <c r="DDY601" s="82"/>
      <c r="DDZ601" s="82"/>
      <c r="DEA601" s="82"/>
      <c r="DEB601" s="82"/>
      <c r="DEC601" s="82"/>
      <c r="DED601" s="82"/>
      <c r="DEE601" s="82"/>
      <c r="DEF601" s="82"/>
      <c r="DEG601" s="82"/>
      <c r="DEH601" s="82"/>
      <c r="DEI601" s="82"/>
      <c r="DEJ601" s="82"/>
      <c r="DEK601" s="82"/>
      <c r="DEL601" s="82"/>
      <c r="DEM601" s="82"/>
      <c r="DEN601" s="82"/>
      <c r="DEO601" s="82"/>
      <c r="DEP601" s="82"/>
      <c r="DEQ601" s="82"/>
      <c r="DER601" s="82"/>
      <c r="DES601" s="82"/>
      <c r="DET601" s="82"/>
      <c r="DEU601" s="82"/>
      <c r="DEV601" s="82"/>
      <c r="DEW601" s="82"/>
      <c r="DEX601" s="82"/>
      <c r="DEY601" s="82"/>
      <c r="DEZ601" s="82"/>
      <c r="DFA601" s="82"/>
      <c r="DFB601" s="82"/>
      <c r="DFC601" s="82"/>
      <c r="DFD601" s="82"/>
      <c r="DFE601" s="82"/>
      <c r="DFF601" s="82"/>
      <c r="DFG601" s="82"/>
      <c r="DFH601" s="82"/>
      <c r="DFI601" s="82"/>
      <c r="DFJ601" s="82"/>
      <c r="DFK601" s="82"/>
      <c r="DFL601" s="82"/>
      <c r="DFM601" s="82"/>
      <c r="DFN601" s="82"/>
      <c r="DFO601" s="82"/>
      <c r="DFP601" s="82"/>
      <c r="DFQ601" s="82"/>
      <c r="DFR601" s="82"/>
      <c r="DFS601" s="82"/>
      <c r="DFT601" s="82"/>
      <c r="DFU601" s="82"/>
      <c r="DFV601" s="82"/>
      <c r="DFW601" s="82"/>
      <c r="DFX601" s="82"/>
      <c r="DFY601" s="82"/>
      <c r="DFZ601" s="82"/>
      <c r="DGA601" s="82"/>
      <c r="DGB601" s="82"/>
      <c r="DGC601" s="82"/>
      <c r="DGD601" s="82"/>
      <c r="DGE601" s="82"/>
      <c r="DGF601" s="82"/>
      <c r="DGG601" s="82"/>
      <c r="DGH601" s="82"/>
      <c r="DGI601" s="82"/>
      <c r="DGJ601" s="82"/>
      <c r="DGK601" s="82"/>
      <c r="DGL601" s="82"/>
      <c r="DGM601" s="82"/>
      <c r="DGN601" s="82"/>
      <c r="DGO601" s="82"/>
      <c r="DGP601" s="82"/>
      <c r="DGQ601" s="82"/>
      <c r="DGR601" s="82"/>
      <c r="DGS601" s="82"/>
      <c r="DGT601" s="82"/>
      <c r="DGU601" s="82"/>
      <c r="DGV601" s="82"/>
      <c r="DGW601" s="82"/>
      <c r="DGX601" s="82"/>
      <c r="DGY601" s="82"/>
      <c r="DGZ601" s="82"/>
      <c r="DHA601" s="82"/>
      <c r="DHB601" s="82"/>
      <c r="DHC601" s="82"/>
      <c r="DHD601" s="82"/>
      <c r="DHE601" s="82"/>
      <c r="DHF601" s="82"/>
      <c r="DHG601" s="82"/>
      <c r="DHH601" s="82"/>
      <c r="DHI601" s="82"/>
      <c r="DHJ601" s="82"/>
      <c r="DHK601" s="82"/>
      <c r="DHL601" s="82"/>
      <c r="DHM601" s="82"/>
      <c r="DHN601" s="82"/>
      <c r="DHO601" s="82"/>
      <c r="DHP601" s="82"/>
      <c r="DHQ601" s="82"/>
      <c r="DHR601" s="82"/>
      <c r="DHS601" s="82"/>
      <c r="DHT601" s="82"/>
      <c r="DHU601" s="82"/>
      <c r="DHV601" s="82"/>
      <c r="DHW601" s="82"/>
      <c r="DHX601" s="82"/>
      <c r="DHY601" s="82"/>
      <c r="DHZ601" s="82"/>
      <c r="DIA601" s="82"/>
      <c r="DIB601" s="82"/>
      <c r="DIC601" s="82"/>
      <c r="DID601" s="82"/>
      <c r="DIE601" s="82"/>
      <c r="DIF601" s="82"/>
      <c r="DIG601" s="82"/>
      <c r="DIH601" s="82"/>
      <c r="DII601" s="82"/>
      <c r="DIJ601" s="82"/>
      <c r="DIK601" s="82"/>
      <c r="DIL601" s="82"/>
      <c r="DIM601" s="82"/>
      <c r="DIN601" s="82"/>
      <c r="DIO601" s="82"/>
      <c r="DIP601" s="82"/>
      <c r="DIQ601" s="82"/>
      <c r="DIR601" s="82"/>
      <c r="DIS601" s="82"/>
      <c r="DIT601" s="82"/>
      <c r="DIU601" s="82"/>
      <c r="DIV601" s="82"/>
      <c r="DIW601" s="82"/>
      <c r="DIX601" s="82"/>
      <c r="DIY601" s="82"/>
      <c r="DIZ601" s="82"/>
      <c r="DJA601" s="82"/>
      <c r="DJB601" s="82"/>
      <c r="DJC601" s="82"/>
      <c r="DJD601" s="82"/>
      <c r="DJE601" s="82"/>
      <c r="DJF601" s="82"/>
      <c r="DJG601" s="82"/>
      <c r="DJH601" s="82"/>
      <c r="DJI601" s="82"/>
      <c r="DJJ601" s="82"/>
      <c r="DJK601" s="82"/>
      <c r="DJL601" s="82"/>
      <c r="DJM601" s="82"/>
      <c r="DJN601" s="82"/>
      <c r="DJO601" s="82"/>
      <c r="DJP601" s="82"/>
      <c r="DJQ601" s="82"/>
      <c r="DJR601" s="82"/>
      <c r="DJS601" s="82"/>
      <c r="DJT601" s="82"/>
      <c r="DJU601" s="82"/>
      <c r="DJV601" s="82"/>
      <c r="DJW601" s="82"/>
      <c r="DJX601" s="82"/>
      <c r="DJY601" s="82"/>
      <c r="DJZ601" s="82"/>
      <c r="DKA601" s="82"/>
      <c r="DKB601" s="82"/>
      <c r="DKC601" s="82"/>
      <c r="DKD601" s="82"/>
      <c r="DKE601" s="82"/>
      <c r="DKF601" s="82"/>
      <c r="DKG601" s="82"/>
      <c r="DKH601" s="82"/>
      <c r="DKI601" s="82"/>
      <c r="DKJ601" s="82"/>
      <c r="DKK601" s="82"/>
      <c r="DKL601" s="82"/>
      <c r="DKM601" s="82"/>
      <c r="DKN601" s="82"/>
      <c r="DKO601" s="82"/>
      <c r="DKP601" s="82"/>
      <c r="DKQ601" s="82"/>
      <c r="DKR601" s="82"/>
      <c r="DKS601" s="82"/>
      <c r="DKT601" s="82"/>
      <c r="DKU601" s="82"/>
      <c r="DKV601" s="82"/>
      <c r="DKW601" s="82"/>
      <c r="DKX601" s="82"/>
      <c r="DKY601" s="82"/>
      <c r="DKZ601" s="82"/>
      <c r="DLA601" s="82"/>
      <c r="DLB601" s="82"/>
      <c r="DLC601" s="82"/>
      <c r="DLD601" s="82"/>
      <c r="DLE601" s="82"/>
      <c r="DLF601" s="82"/>
      <c r="DLG601" s="82"/>
      <c r="DLH601" s="82"/>
      <c r="DLI601" s="82"/>
      <c r="DLJ601" s="82"/>
      <c r="DLK601" s="82"/>
      <c r="DLL601" s="82"/>
      <c r="DLM601" s="82"/>
      <c r="DLN601" s="82"/>
      <c r="DLO601" s="82"/>
      <c r="DLP601" s="82"/>
      <c r="DLQ601" s="82"/>
      <c r="DLR601" s="82"/>
      <c r="DLS601" s="82"/>
      <c r="DLT601" s="82"/>
      <c r="DLU601" s="82"/>
      <c r="DLV601" s="82"/>
      <c r="DLW601" s="82"/>
      <c r="DLX601" s="82"/>
      <c r="DLY601" s="82"/>
      <c r="DLZ601" s="82"/>
      <c r="DMA601" s="82"/>
      <c r="DMB601" s="82"/>
      <c r="DMC601" s="82"/>
      <c r="DMD601" s="82"/>
      <c r="DME601" s="82"/>
      <c r="DMF601" s="82"/>
      <c r="DMG601" s="82"/>
      <c r="DMH601" s="82"/>
      <c r="DMI601" s="82"/>
      <c r="DMJ601" s="82"/>
      <c r="DMK601" s="82"/>
      <c r="DML601" s="82"/>
      <c r="DMM601" s="82"/>
      <c r="DMN601" s="82"/>
      <c r="DMO601" s="82"/>
      <c r="DMP601" s="82"/>
      <c r="DMQ601" s="82"/>
      <c r="DMR601" s="82"/>
      <c r="DMS601" s="82"/>
      <c r="DMT601" s="82"/>
      <c r="DMU601" s="82"/>
      <c r="DMV601" s="82"/>
      <c r="DMW601" s="82"/>
      <c r="DMX601" s="82"/>
      <c r="DMY601" s="82"/>
      <c r="DMZ601" s="82"/>
      <c r="DNA601" s="82"/>
      <c r="DNB601" s="82"/>
      <c r="DNC601" s="82"/>
      <c r="DND601" s="82"/>
      <c r="DNE601" s="82"/>
      <c r="DNF601" s="82"/>
      <c r="DNG601" s="82"/>
      <c r="DNH601" s="82"/>
      <c r="DNI601" s="82"/>
      <c r="DNJ601" s="82"/>
      <c r="DNK601" s="82"/>
      <c r="DNL601" s="82"/>
      <c r="DNM601" s="82"/>
      <c r="DNN601" s="82"/>
      <c r="DNO601" s="82"/>
      <c r="DNP601" s="82"/>
      <c r="DNQ601" s="82"/>
      <c r="DNR601" s="82"/>
      <c r="DNS601" s="82"/>
      <c r="DNT601" s="82"/>
      <c r="DNU601" s="82"/>
      <c r="DNV601" s="82"/>
      <c r="DNW601" s="82"/>
      <c r="DNX601" s="82"/>
      <c r="DNY601" s="82"/>
      <c r="DNZ601" s="82"/>
      <c r="DOA601" s="82"/>
      <c r="DOB601" s="82"/>
      <c r="DOC601" s="82"/>
      <c r="DOD601" s="82"/>
      <c r="DOE601" s="82"/>
      <c r="DOF601" s="82"/>
      <c r="DOG601" s="82"/>
      <c r="DOH601" s="82"/>
      <c r="DOI601" s="82"/>
      <c r="DOJ601" s="82"/>
      <c r="DOK601" s="82"/>
      <c r="DOL601" s="82"/>
      <c r="DOM601" s="82"/>
      <c r="DON601" s="82"/>
      <c r="DOO601" s="82"/>
      <c r="DOP601" s="82"/>
      <c r="DOQ601" s="82"/>
      <c r="DOR601" s="82"/>
      <c r="DOS601" s="82"/>
      <c r="DOT601" s="82"/>
      <c r="DOU601" s="82"/>
      <c r="DOV601" s="82"/>
      <c r="DOW601" s="82"/>
      <c r="DOX601" s="82"/>
      <c r="DOY601" s="82"/>
      <c r="DOZ601" s="82"/>
      <c r="DPA601" s="82"/>
      <c r="DPB601" s="82"/>
      <c r="DPC601" s="82"/>
      <c r="DPD601" s="82"/>
      <c r="DPE601" s="82"/>
      <c r="DPF601" s="82"/>
      <c r="DPG601" s="82"/>
      <c r="DPH601" s="82"/>
      <c r="DPI601" s="82"/>
      <c r="DPJ601" s="82"/>
      <c r="DPK601" s="82"/>
      <c r="DPL601" s="82"/>
      <c r="DPM601" s="82"/>
      <c r="DPN601" s="82"/>
      <c r="DPO601" s="82"/>
      <c r="DPP601" s="82"/>
      <c r="DPQ601" s="82"/>
      <c r="DPR601" s="82"/>
      <c r="DPS601" s="82"/>
      <c r="DPT601" s="82"/>
      <c r="DPU601" s="82"/>
      <c r="DPV601" s="82"/>
      <c r="DPW601" s="82"/>
      <c r="DPX601" s="82"/>
      <c r="DPY601" s="82"/>
      <c r="DPZ601" s="82"/>
      <c r="DQA601" s="82"/>
      <c r="DQB601" s="82"/>
      <c r="DQC601" s="82"/>
      <c r="DQD601" s="82"/>
      <c r="DQE601" s="82"/>
      <c r="DQF601" s="82"/>
      <c r="DQG601" s="82"/>
      <c r="DQH601" s="82"/>
      <c r="DQI601" s="82"/>
      <c r="DQJ601" s="82"/>
      <c r="DQK601" s="82"/>
      <c r="DQL601" s="82"/>
      <c r="DQM601" s="82"/>
      <c r="DQN601" s="82"/>
      <c r="DQO601" s="82"/>
      <c r="DQP601" s="82"/>
      <c r="DQQ601" s="82"/>
      <c r="DQR601" s="82"/>
      <c r="DQS601" s="82"/>
      <c r="DQT601" s="82"/>
      <c r="DQU601" s="82"/>
      <c r="DQV601" s="82"/>
      <c r="DQW601" s="82"/>
      <c r="DQX601" s="82"/>
      <c r="DQY601" s="82"/>
      <c r="DQZ601" s="82"/>
      <c r="DRA601" s="82"/>
      <c r="DRB601" s="82"/>
      <c r="DRC601" s="82"/>
      <c r="DRD601" s="82"/>
      <c r="DRE601" s="82"/>
      <c r="DRF601" s="82"/>
      <c r="DRG601" s="82"/>
      <c r="DRH601" s="82"/>
      <c r="DRI601" s="82"/>
      <c r="DRJ601" s="82"/>
      <c r="DRK601" s="82"/>
      <c r="DRL601" s="82"/>
      <c r="DRM601" s="82"/>
      <c r="DRN601" s="82"/>
      <c r="DRO601" s="82"/>
      <c r="DRP601" s="82"/>
      <c r="DRQ601" s="82"/>
      <c r="DRR601" s="82"/>
      <c r="DRS601" s="82"/>
      <c r="DRT601" s="82"/>
      <c r="DRU601" s="82"/>
      <c r="DRV601" s="82"/>
      <c r="DRW601" s="82"/>
      <c r="DRX601" s="82"/>
      <c r="DRY601" s="82"/>
      <c r="DRZ601" s="82"/>
      <c r="DSA601" s="82"/>
      <c r="DSB601" s="82"/>
      <c r="DSC601" s="82"/>
      <c r="DSD601" s="82"/>
      <c r="DSE601" s="82"/>
      <c r="DSF601" s="82"/>
      <c r="DSG601" s="82"/>
      <c r="DSH601" s="82"/>
      <c r="DSI601" s="82"/>
      <c r="DSJ601" s="82"/>
      <c r="DSK601" s="82"/>
      <c r="DSL601" s="82"/>
      <c r="DSM601" s="82"/>
      <c r="DSN601" s="82"/>
      <c r="DSO601" s="82"/>
      <c r="DSP601" s="82"/>
      <c r="DSQ601" s="82"/>
      <c r="DSR601" s="82"/>
      <c r="DSS601" s="82"/>
      <c r="DST601" s="82"/>
      <c r="DSU601" s="82"/>
      <c r="DSV601" s="82"/>
      <c r="DSW601" s="82"/>
      <c r="DSX601" s="82"/>
      <c r="DSY601" s="82"/>
      <c r="DSZ601" s="82"/>
      <c r="DTA601" s="82"/>
      <c r="DTB601" s="82"/>
      <c r="DTC601" s="82"/>
      <c r="DTD601" s="82"/>
      <c r="DTE601" s="82"/>
      <c r="DTF601" s="82"/>
      <c r="DTG601" s="82"/>
      <c r="DTH601" s="82"/>
      <c r="DTI601" s="82"/>
      <c r="DTJ601" s="82"/>
      <c r="DTK601" s="82"/>
      <c r="DTL601" s="82"/>
      <c r="DTM601" s="82"/>
      <c r="DTN601" s="82"/>
      <c r="DTO601" s="82"/>
      <c r="DTP601" s="82"/>
      <c r="DTQ601" s="82"/>
      <c r="DTR601" s="82"/>
      <c r="DTS601" s="82"/>
      <c r="DTT601" s="82"/>
      <c r="DTU601" s="82"/>
      <c r="DTV601" s="82"/>
      <c r="DTW601" s="82"/>
      <c r="DTX601" s="82"/>
      <c r="DTY601" s="82"/>
      <c r="DTZ601" s="82"/>
      <c r="DUA601" s="82"/>
      <c r="DUB601" s="82"/>
      <c r="DUC601" s="82"/>
      <c r="DUD601" s="82"/>
      <c r="DUE601" s="82"/>
      <c r="DUF601" s="82"/>
      <c r="DUG601" s="82"/>
      <c r="DUH601" s="82"/>
      <c r="DUI601" s="82"/>
      <c r="DUJ601" s="82"/>
      <c r="DUK601" s="82"/>
      <c r="DUL601" s="82"/>
      <c r="DUM601" s="82"/>
      <c r="DUN601" s="82"/>
      <c r="DUO601" s="82"/>
      <c r="DUP601" s="82"/>
      <c r="DUQ601" s="82"/>
      <c r="DUR601" s="82"/>
      <c r="DUS601" s="82"/>
      <c r="DUT601" s="82"/>
      <c r="DUU601" s="82"/>
      <c r="DUV601" s="82"/>
      <c r="DUW601" s="82"/>
      <c r="DUX601" s="82"/>
      <c r="DUY601" s="82"/>
      <c r="DUZ601" s="82"/>
      <c r="DVA601" s="82"/>
      <c r="DVB601" s="82"/>
      <c r="DVC601" s="82"/>
      <c r="DVD601" s="82"/>
      <c r="DVE601" s="82"/>
      <c r="DVF601" s="82"/>
      <c r="DVG601" s="82"/>
      <c r="DVH601" s="82"/>
      <c r="DVI601" s="82"/>
      <c r="DVJ601" s="82"/>
      <c r="DVK601" s="82"/>
      <c r="DVL601" s="82"/>
      <c r="DVM601" s="82"/>
      <c r="DVN601" s="82"/>
      <c r="DVO601" s="82"/>
      <c r="DVP601" s="82"/>
      <c r="DVQ601" s="82"/>
      <c r="DVR601" s="82"/>
      <c r="DVS601" s="82"/>
      <c r="DVT601" s="82"/>
      <c r="DVU601" s="82"/>
      <c r="DVV601" s="82"/>
      <c r="DVW601" s="82"/>
      <c r="DVX601" s="82"/>
      <c r="DVY601" s="82"/>
      <c r="DVZ601" s="82"/>
      <c r="DWA601" s="82"/>
      <c r="DWB601" s="82"/>
      <c r="DWC601" s="82"/>
      <c r="DWD601" s="82"/>
      <c r="DWE601" s="82"/>
      <c r="DWF601" s="82"/>
      <c r="DWG601" s="82"/>
      <c r="DWH601" s="82"/>
      <c r="DWI601" s="82"/>
      <c r="DWJ601" s="82"/>
      <c r="DWK601" s="82"/>
      <c r="DWL601" s="82"/>
      <c r="DWM601" s="82"/>
      <c r="DWN601" s="82"/>
      <c r="DWO601" s="82"/>
      <c r="DWP601" s="82"/>
      <c r="DWQ601" s="82"/>
      <c r="DWR601" s="82"/>
      <c r="DWS601" s="82"/>
      <c r="DWT601" s="82"/>
      <c r="DWU601" s="82"/>
      <c r="DWV601" s="82"/>
      <c r="DWW601" s="82"/>
      <c r="DWX601" s="82"/>
      <c r="DWY601" s="82"/>
      <c r="DWZ601" s="82"/>
      <c r="DXA601" s="82"/>
      <c r="DXB601" s="82"/>
      <c r="DXC601" s="82"/>
      <c r="DXD601" s="82"/>
      <c r="DXE601" s="82"/>
      <c r="DXF601" s="82"/>
      <c r="DXG601" s="82"/>
      <c r="DXH601" s="82"/>
      <c r="DXI601" s="82"/>
      <c r="DXJ601" s="82"/>
      <c r="DXK601" s="82"/>
      <c r="DXL601" s="82"/>
      <c r="DXM601" s="82"/>
      <c r="DXN601" s="82"/>
      <c r="DXO601" s="82"/>
      <c r="DXP601" s="82"/>
      <c r="DXQ601" s="82"/>
      <c r="DXR601" s="82"/>
      <c r="DXS601" s="82"/>
      <c r="DXT601" s="82"/>
      <c r="DXU601" s="82"/>
      <c r="DXV601" s="82"/>
      <c r="DXW601" s="82"/>
      <c r="DXX601" s="82"/>
      <c r="DXY601" s="82"/>
      <c r="DXZ601" s="82"/>
      <c r="DYA601" s="82"/>
      <c r="DYB601" s="82"/>
      <c r="DYC601" s="82"/>
      <c r="DYD601" s="82"/>
      <c r="DYE601" s="82"/>
      <c r="DYF601" s="82"/>
      <c r="DYG601" s="82"/>
      <c r="DYH601" s="82"/>
      <c r="DYI601" s="82"/>
      <c r="DYJ601" s="82"/>
      <c r="DYK601" s="82"/>
      <c r="DYL601" s="82"/>
      <c r="DYM601" s="82"/>
      <c r="DYN601" s="82"/>
      <c r="DYO601" s="82"/>
      <c r="DYP601" s="82"/>
      <c r="DYQ601" s="82"/>
      <c r="DYR601" s="82"/>
      <c r="DYS601" s="82"/>
      <c r="DYT601" s="82"/>
      <c r="DYU601" s="82"/>
      <c r="DYV601" s="82"/>
      <c r="DYW601" s="82"/>
      <c r="DYX601" s="82"/>
      <c r="DYY601" s="82"/>
      <c r="DYZ601" s="82"/>
      <c r="DZA601" s="82"/>
      <c r="DZB601" s="82"/>
      <c r="DZC601" s="82"/>
      <c r="DZD601" s="82"/>
      <c r="DZE601" s="82"/>
      <c r="DZF601" s="82"/>
      <c r="DZG601" s="82"/>
      <c r="DZH601" s="82"/>
      <c r="DZI601" s="82"/>
      <c r="DZJ601" s="82"/>
      <c r="DZK601" s="82"/>
      <c r="DZL601" s="82"/>
      <c r="DZM601" s="82"/>
      <c r="DZN601" s="82"/>
      <c r="DZO601" s="82"/>
      <c r="DZP601" s="82"/>
      <c r="DZQ601" s="82"/>
      <c r="DZR601" s="82"/>
      <c r="DZS601" s="82"/>
      <c r="DZT601" s="82"/>
      <c r="DZU601" s="82"/>
      <c r="DZV601" s="82"/>
      <c r="DZW601" s="82"/>
      <c r="DZX601" s="82"/>
      <c r="DZY601" s="82"/>
      <c r="DZZ601" s="82"/>
      <c r="EAA601" s="82"/>
      <c r="EAB601" s="82"/>
      <c r="EAC601" s="82"/>
      <c r="EAD601" s="82"/>
      <c r="EAE601" s="82"/>
      <c r="EAF601" s="82"/>
      <c r="EAG601" s="82"/>
      <c r="EAH601" s="82"/>
      <c r="EAI601" s="82"/>
      <c r="EAJ601" s="82"/>
      <c r="EAK601" s="82"/>
      <c r="EAL601" s="82"/>
      <c r="EAM601" s="82"/>
      <c r="EAN601" s="82"/>
      <c r="EAO601" s="82"/>
      <c r="EAP601" s="82"/>
      <c r="EAQ601" s="82"/>
      <c r="EAR601" s="82"/>
      <c r="EAS601" s="82"/>
      <c r="EAT601" s="82"/>
      <c r="EAU601" s="82"/>
      <c r="EAV601" s="82"/>
      <c r="EAW601" s="82"/>
      <c r="EAX601" s="82"/>
      <c r="EAY601" s="82"/>
      <c r="EAZ601" s="82"/>
      <c r="EBA601" s="82"/>
      <c r="EBB601" s="82"/>
      <c r="EBC601" s="82"/>
      <c r="EBD601" s="82"/>
      <c r="EBE601" s="82"/>
      <c r="EBF601" s="82"/>
      <c r="EBG601" s="82"/>
      <c r="EBH601" s="82"/>
      <c r="EBI601" s="82"/>
      <c r="EBJ601" s="82"/>
      <c r="EBK601" s="82"/>
      <c r="EBL601" s="82"/>
      <c r="EBM601" s="82"/>
      <c r="EBN601" s="82"/>
      <c r="EBO601" s="82"/>
      <c r="EBP601" s="82"/>
      <c r="EBQ601" s="82"/>
      <c r="EBR601" s="82"/>
      <c r="EBS601" s="82"/>
      <c r="EBT601" s="82"/>
      <c r="EBU601" s="82"/>
      <c r="EBV601" s="82"/>
      <c r="EBW601" s="82"/>
      <c r="EBX601" s="82"/>
      <c r="EBY601" s="82"/>
      <c r="EBZ601" s="82"/>
      <c r="ECA601" s="82"/>
      <c r="ECB601" s="82"/>
      <c r="ECC601" s="82"/>
      <c r="ECD601" s="82"/>
      <c r="ECE601" s="82"/>
      <c r="ECF601" s="82"/>
      <c r="ECG601" s="82"/>
      <c r="ECH601" s="82"/>
      <c r="ECI601" s="82"/>
      <c r="ECJ601" s="82"/>
      <c r="ECK601" s="82"/>
      <c r="ECL601" s="82"/>
      <c r="ECM601" s="82"/>
      <c r="ECN601" s="82"/>
      <c r="ECO601" s="82"/>
      <c r="ECP601" s="82"/>
      <c r="ECQ601" s="82"/>
      <c r="ECR601" s="82"/>
      <c r="ECS601" s="82"/>
      <c r="ECT601" s="82"/>
      <c r="ECU601" s="82"/>
      <c r="ECV601" s="82"/>
      <c r="ECW601" s="82"/>
      <c r="ECX601" s="82"/>
      <c r="ECY601" s="82"/>
      <c r="ECZ601" s="82"/>
      <c r="EDA601" s="82"/>
      <c r="EDB601" s="82"/>
      <c r="EDC601" s="82"/>
      <c r="EDD601" s="82"/>
      <c r="EDE601" s="82"/>
      <c r="EDF601" s="82"/>
      <c r="EDG601" s="82"/>
      <c r="EDH601" s="82"/>
      <c r="EDI601" s="82"/>
      <c r="EDJ601" s="82"/>
      <c r="EDK601" s="82"/>
      <c r="EDL601" s="82"/>
      <c r="EDM601" s="82"/>
      <c r="EDN601" s="82"/>
      <c r="EDO601" s="82"/>
      <c r="EDP601" s="82"/>
      <c r="EDQ601" s="82"/>
      <c r="EDR601" s="82"/>
      <c r="EDS601" s="82"/>
      <c r="EDT601" s="82"/>
      <c r="EDU601" s="82"/>
      <c r="EDV601" s="82"/>
      <c r="EDW601" s="82"/>
      <c r="EDX601" s="82"/>
      <c r="EDY601" s="82"/>
      <c r="EDZ601" s="82"/>
      <c r="EEA601" s="82"/>
      <c r="EEB601" s="82"/>
      <c r="EEC601" s="82"/>
      <c r="EED601" s="82"/>
      <c r="EEE601" s="82"/>
      <c r="EEF601" s="82"/>
      <c r="EEG601" s="82"/>
      <c r="EEH601" s="82"/>
      <c r="EEI601" s="82"/>
      <c r="EEJ601" s="82"/>
      <c r="EEK601" s="82"/>
      <c r="EEL601" s="82"/>
      <c r="EEM601" s="82"/>
      <c r="EEN601" s="82"/>
      <c r="EEO601" s="82"/>
      <c r="EEP601" s="82"/>
      <c r="EEQ601" s="82"/>
      <c r="EER601" s="82"/>
      <c r="EES601" s="82"/>
      <c r="EET601" s="82"/>
      <c r="EEU601" s="82"/>
      <c r="EEV601" s="82"/>
      <c r="EEW601" s="82"/>
      <c r="EEX601" s="82"/>
      <c r="EEY601" s="82"/>
      <c r="EEZ601" s="82"/>
      <c r="EFA601" s="82"/>
      <c r="EFB601" s="82"/>
      <c r="EFC601" s="82"/>
      <c r="EFD601" s="82"/>
      <c r="EFE601" s="82"/>
      <c r="EFF601" s="82"/>
      <c r="EFG601" s="82"/>
      <c r="EFH601" s="82"/>
      <c r="EFI601" s="82"/>
      <c r="EFJ601" s="82"/>
      <c r="EFK601" s="82"/>
      <c r="EFL601" s="82"/>
      <c r="EFM601" s="82"/>
      <c r="EFN601" s="82"/>
      <c r="EFO601" s="82"/>
      <c r="EFP601" s="82"/>
      <c r="EFQ601" s="82"/>
      <c r="EFR601" s="82"/>
      <c r="EFS601" s="82"/>
      <c r="EFT601" s="82"/>
      <c r="EFU601" s="82"/>
      <c r="EFV601" s="82"/>
      <c r="EFW601" s="82"/>
      <c r="EFX601" s="82"/>
      <c r="EFY601" s="82"/>
      <c r="EFZ601" s="82"/>
      <c r="EGA601" s="82"/>
      <c r="EGB601" s="82"/>
      <c r="EGC601" s="82"/>
      <c r="EGD601" s="82"/>
      <c r="EGE601" s="82"/>
      <c r="EGF601" s="82"/>
      <c r="EGG601" s="82"/>
      <c r="EGH601" s="82"/>
      <c r="EGI601" s="82"/>
      <c r="EGJ601" s="82"/>
      <c r="EGK601" s="82"/>
      <c r="EGL601" s="82"/>
      <c r="EGM601" s="82"/>
      <c r="EGN601" s="82"/>
      <c r="EGO601" s="82"/>
      <c r="EGP601" s="82"/>
      <c r="EGQ601" s="82"/>
      <c r="EGR601" s="82"/>
      <c r="EGS601" s="82"/>
      <c r="EGT601" s="82"/>
      <c r="EGU601" s="82"/>
      <c r="EGV601" s="82"/>
      <c r="EGW601" s="82"/>
      <c r="EGX601" s="82"/>
      <c r="EGY601" s="82"/>
      <c r="EGZ601" s="82"/>
      <c r="EHA601" s="82"/>
      <c r="EHB601" s="82"/>
      <c r="EHC601" s="82"/>
      <c r="EHD601" s="82"/>
      <c r="EHE601" s="82"/>
      <c r="EHF601" s="82"/>
      <c r="EHG601" s="82"/>
      <c r="EHH601" s="82"/>
      <c r="EHI601" s="82"/>
      <c r="EHJ601" s="82"/>
      <c r="EHK601" s="82"/>
      <c r="EHL601" s="82"/>
      <c r="EHM601" s="82"/>
      <c r="EHN601" s="82"/>
      <c r="EHO601" s="82"/>
      <c r="EHP601" s="82"/>
      <c r="EHQ601" s="82"/>
      <c r="EHR601" s="82"/>
      <c r="EHS601" s="82"/>
      <c r="EHT601" s="82"/>
      <c r="EHU601" s="82"/>
      <c r="EHV601" s="82"/>
      <c r="EHW601" s="82"/>
      <c r="EHX601" s="82"/>
      <c r="EHY601" s="82"/>
      <c r="EHZ601" s="82"/>
      <c r="EIA601" s="82"/>
      <c r="EIB601" s="82"/>
      <c r="EIC601" s="82"/>
      <c r="EID601" s="82"/>
      <c r="EIE601" s="82"/>
      <c r="EIF601" s="82"/>
      <c r="EIG601" s="82"/>
      <c r="EIH601" s="82"/>
      <c r="EII601" s="82"/>
      <c r="EIJ601" s="82"/>
      <c r="EIK601" s="82"/>
      <c r="EIL601" s="82"/>
      <c r="EIM601" s="82"/>
      <c r="EIN601" s="82"/>
      <c r="EIO601" s="82"/>
      <c r="EIP601" s="82"/>
      <c r="EIQ601" s="82"/>
      <c r="EIR601" s="82"/>
      <c r="EIS601" s="82"/>
      <c r="EIT601" s="82"/>
      <c r="EIU601" s="82"/>
      <c r="EIV601" s="82"/>
      <c r="EIW601" s="82"/>
      <c r="EIX601" s="82"/>
      <c r="EIY601" s="82"/>
      <c r="EIZ601" s="82"/>
      <c r="EJA601" s="82"/>
      <c r="EJB601" s="82"/>
      <c r="EJC601" s="82"/>
      <c r="EJD601" s="82"/>
      <c r="EJE601" s="82"/>
      <c r="EJF601" s="82"/>
      <c r="EJG601" s="82"/>
      <c r="EJH601" s="82"/>
      <c r="EJI601" s="82"/>
      <c r="EJJ601" s="82"/>
      <c r="EJK601" s="82"/>
      <c r="EJL601" s="82"/>
      <c r="EJM601" s="82"/>
      <c r="EJN601" s="82"/>
      <c r="EJO601" s="82"/>
      <c r="EJP601" s="82"/>
      <c r="EJQ601" s="82"/>
      <c r="EJR601" s="82"/>
      <c r="EJS601" s="82"/>
      <c r="EJT601" s="82"/>
      <c r="EJU601" s="82"/>
      <c r="EJV601" s="82"/>
      <c r="EJW601" s="82"/>
      <c r="EJX601" s="82"/>
      <c r="EJY601" s="82"/>
      <c r="EJZ601" s="82"/>
      <c r="EKA601" s="82"/>
      <c r="EKB601" s="82"/>
      <c r="EKC601" s="82"/>
      <c r="EKD601" s="82"/>
      <c r="EKE601" s="82"/>
      <c r="EKF601" s="82"/>
      <c r="EKG601" s="82"/>
      <c r="EKH601" s="82"/>
      <c r="EKI601" s="82"/>
      <c r="EKJ601" s="82"/>
      <c r="EKK601" s="82"/>
      <c r="EKL601" s="82"/>
      <c r="EKM601" s="82"/>
      <c r="EKN601" s="82"/>
      <c r="EKO601" s="82"/>
      <c r="EKP601" s="82"/>
      <c r="EKQ601" s="82"/>
      <c r="EKR601" s="82"/>
      <c r="EKS601" s="82"/>
      <c r="EKT601" s="82"/>
      <c r="EKU601" s="82"/>
      <c r="EKV601" s="82"/>
      <c r="EKW601" s="82"/>
      <c r="EKX601" s="82"/>
      <c r="EKY601" s="82"/>
      <c r="EKZ601" s="82"/>
      <c r="ELA601" s="82"/>
      <c r="ELB601" s="82"/>
      <c r="ELC601" s="82"/>
      <c r="ELD601" s="82"/>
      <c r="ELE601" s="82"/>
      <c r="ELF601" s="82"/>
      <c r="ELG601" s="82"/>
      <c r="ELH601" s="82"/>
      <c r="ELI601" s="82"/>
      <c r="ELJ601" s="82"/>
      <c r="ELK601" s="82"/>
      <c r="ELL601" s="82"/>
      <c r="ELM601" s="82"/>
      <c r="ELN601" s="82"/>
      <c r="ELO601" s="82"/>
      <c r="ELP601" s="82"/>
      <c r="ELQ601" s="82"/>
      <c r="ELR601" s="82"/>
      <c r="ELS601" s="82"/>
      <c r="ELT601" s="82"/>
      <c r="ELU601" s="82"/>
      <c r="ELV601" s="82"/>
      <c r="ELW601" s="82"/>
      <c r="ELX601" s="82"/>
      <c r="ELY601" s="82"/>
      <c r="ELZ601" s="82"/>
      <c r="EMA601" s="82"/>
      <c r="EMB601" s="82"/>
      <c r="EMC601" s="82"/>
      <c r="EMD601" s="82"/>
      <c r="EME601" s="82"/>
      <c r="EMF601" s="82"/>
      <c r="EMG601" s="82"/>
      <c r="EMH601" s="82"/>
      <c r="EMI601" s="82"/>
      <c r="EMJ601" s="82"/>
      <c r="EMK601" s="82"/>
      <c r="EML601" s="82"/>
      <c r="EMM601" s="82"/>
      <c r="EMN601" s="82"/>
      <c r="EMO601" s="82"/>
      <c r="EMP601" s="82"/>
      <c r="EMQ601" s="82"/>
      <c r="EMR601" s="82"/>
      <c r="EMS601" s="82"/>
      <c r="EMT601" s="82"/>
      <c r="EMU601" s="82"/>
      <c r="EMV601" s="82"/>
      <c r="EMW601" s="82"/>
      <c r="EMX601" s="82"/>
      <c r="EMY601" s="82"/>
      <c r="EMZ601" s="82"/>
      <c r="ENA601" s="82"/>
      <c r="ENB601" s="82"/>
      <c r="ENC601" s="82"/>
      <c r="END601" s="82"/>
      <c r="ENE601" s="82"/>
      <c r="ENF601" s="82"/>
      <c r="ENG601" s="82"/>
      <c r="ENH601" s="82"/>
      <c r="ENI601" s="82"/>
      <c r="ENJ601" s="82"/>
      <c r="ENK601" s="82"/>
      <c r="ENL601" s="82"/>
      <c r="ENM601" s="82"/>
      <c r="ENN601" s="82"/>
      <c r="ENO601" s="82"/>
      <c r="ENP601" s="82"/>
      <c r="ENQ601" s="82"/>
      <c r="ENR601" s="82"/>
      <c r="ENS601" s="82"/>
      <c r="ENT601" s="82"/>
      <c r="ENU601" s="82"/>
      <c r="ENV601" s="82"/>
      <c r="ENW601" s="82"/>
      <c r="ENX601" s="82"/>
      <c r="ENY601" s="82"/>
      <c r="ENZ601" s="82"/>
      <c r="EOA601" s="82"/>
      <c r="EOB601" s="82"/>
      <c r="EOC601" s="82"/>
      <c r="EOD601" s="82"/>
      <c r="EOE601" s="82"/>
      <c r="EOF601" s="82"/>
      <c r="EOG601" s="82"/>
      <c r="EOH601" s="82"/>
      <c r="EOI601" s="82"/>
      <c r="EOJ601" s="82"/>
      <c r="EOK601" s="82"/>
      <c r="EOL601" s="82"/>
      <c r="EOM601" s="82"/>
      <c r="EON601" s="82"/>
      <c r="EOO601" s="82"/>
      <c r="EOP601" s="82"/>
      <c r="EOQ601" s="82"/>
      <c r="EOR601" s="82"/>
      <c r="EOS601" s="82"/>
      <c r="EOT601" s="82"/>
      <c r="EOU601" s="82"/>
      <c r="EOV601" s="82"/>
      <c r="EOW601" s="82"/>
      <c r="EOX601" s="82"/>
      <c r="EOY601" s="82"/>
      <c r="EOZ601" s="82"/>
      <c r="EPA601" s="82"/>
      <c r="EPB601" s="82"/>
      <c r="EPC601" s="82"/>
      <c r="EPD601" s="82"/>
      <c r="EPE601" s="82"/>
      <c r="EPF601" s="82"/>
      <c r="EPG601" s="82"/>
      <c r="EPH601" s="82"/>
      <c r="EPI601" s="82"/>
      <c r="EPJ601" s="82"/>
      <c r="EPK601" s="82"/>
      <c r="EPL601" s="82"/>
      <c r="EPM601" s="82"/>
      <c r="EPN601" s="82"/>
      <c r="EPO601" s="82"/>
      <c r="EPP601" s="82"/>
      <c r="EPQ601" s="82"/>
      <c r="EPR601" s="82"/>
      <c r="EPS601" s="82"/>
      <c r="EPT601" s="82"/>
      <c r="EPU601" s="82"/>
      <c r="EPV601" s="82"/>
      <c r="EPW601" s="82"/>
      <c r="EPX601" s="82"/>
      <c r="EPY601" s="82"/>
      <c r="EPZ601" s="82"/>
      <c r="EQA601" s="82"/>
      <c r="EQB601" s="82"/>
      <c r="EQC601" s="82"/>
      <c r="EQD601" s="82"/>
      <c r="EQE601" s="82"/>
      <c r="EQF601" s="82"/>
      <c r="EQG601" s="82"/>
      <c r="EQH601" s="82"/>
      <c r="EQI601" s="82"/>
      <c r="EQJ601" s="82"/>
      <c r="EQK601" s="82"/>
      <c r="EQL601" s="82"/>
      <c r="EQM601" s="82"/>
      <c r="EQN601" s="82"/>
      <c r="EQO601" s="82"/>
      <c r="EQP601" s="82"/>
      <c r="EQQ601" s="82"/>
      <c r="EQR601" s="82"/>
      <c r="EQS601" s="82"/>
      <c r="EQT601" s="82"/>
      <c r="EQU601" s="82"/>
      <c r="EQV601" s="82"/>
      <c r="EQW601" s="82"/>
      <c r="EQX601" s="82"/>
      <c r="EQY601" s="82"/>
      <c r="EQZ601" s="82"/>
      <c r="ERA601" s="82"/>
      <c r="ERB601" s="82"/>
      <c r="ERC601" s="82"/>
      <c r="ERD601" s="82"/>
      <c r="ERE601" s="82"/>
      <c r="ERF601" s="82"/>
      <c r="ERG601" s="82"/>
      <c r="ERH601" s="82"/>
      <c r="ERI601" s="82"/>
      <c r="ERJ601" s="82"/>
      <c r="ERK601" s="82"/>
      <c r="ERL601" s="82"/>
      <c r="ERM601" s="82"/>
      <c r="ERN601" s="82"/>
      <c r="ERO601" s="82"/>
      <c r="ERP601" s="82"/>
      <c r="ERQ601" s="82"/>
      <c r="ERR601" s="82"/>
      <c r="ERS601" s="82"/>
      <c r="ERT601" s="82"/>
      <c r="ERU601" s="82"/>
      <c r="ERV601" s="82"/>
      <c r="ERW601" s="82"/>
      <c r="ERX601" s="82"/>
      <c r="ERY601" s="82"/>
      <c r="ERZ601" s="82"/>
      <c r="ESA601" s="82"/>
      <c r="ESB601" s="82"/>
      <c r="ESC601" s="82"/>
      <c r="ESD601" s="82"/>
      <c r="ESE601" s="82"/>
      <c r="ESF601" s="82"/>
      <c r="ESG601" s="82"/>
      <c r="ESH601" s="82"/>
      <c r="ESI601" s="82"/>
      <c r="ESJ601" s="82"/>
      <c r="ESK601" s="82"/>
      <c r="ESL601" s="82"/>
      <c r="ESM601" s="82"/>
      <c r="ESN601" s="82"/>
      <c r="ESO601" s="82"/>
      <c r="ESP601" s="82"/>
      <c r="ESQ601" s="82"/>
      <c r="ESR601" s="82"/>
      <c r="ESS601" s="82"/>
      <c r="EST601" s="82"/>
      <c r="ESU601" s="82"/>
      <c r="ESV601" s="82"/>
      <c r="ESW601" s="82"/>
      <c r="ESX601" s="82"/>
      <c r="ESY601" s="82"/>
      <c r="ESZ601" s="82"/>
      <c r="ETA601" s="82"/>
      <c r="ETB601" s="82"/>
      <c r="ETC601" s="82"/>
      <c r="ETD601" s="82"/>
      <c r="ETE601" s="82"/>
      <c r="ETF601" s="82"/>
      <c r="ETG601" s="82"/>
      <c r="ETH601" s="82"/>
      <c r="ETI601" s="82"/>
      <c r="ETJ601" s="82"/>
      <c r="ETK601" s="82"/>
      <c r="ETL601" s="82"/>
      <c r="ETM601" s="82"/>
      <c r="ETN601" s="82"/>
      <c r="ETO601" s="82"/>
      <c r="ETP601" s="82"/>
      <c r="ETQ601" s="82"/>
      <c r="ETR601" s="82"/>
      <c r="ETS601" s="82"/>
      <c r="ETT601" s="82"/>
      <c r="ETU601" s="82"/>
      <c r="ETV601" s="82"/>
      <c r="ETW601" s="82"/>
      <c r="ETX601" s="82"/>
      <c r="ETY601" s="82"/>
      <c r="ETZ601" s="82"/>
      <c r="EUA601" s="82"/>
      <c r="EUB601" s="82"/>
      <c r="EUC601" s="82"/>
      <c r="EUD601" s="82"/>
      <c r="EUE601" s="82"/>
      <c r="EUF601" s="82"/>
      <c r="EUG601" s="82"/>
      <c r="EUH601" s="82"/>
      <c r="EUI601" s="82"/>
      <c r="EUJ601" s="82"/>
      <c r="EUK601" s="82"/>
      <c r="EUL601" s="82"/>
      <c r="EUM601" s="82"/>
      <c r="EUN601" s="82"/>
      <c r="EUO601" s="82"/>
      <c r="EUP601" s="82"/>
      <c r="EUQ601" s="82"/>
      <c r="EUR601" s="82"/>
      <c r="EUS601" s="82"/>
      <c r="EUT601" s="82"/>
      <c r="EUU601" s="82"/>
      <c r="EUV601" s="82"/>
      <c r="EUW601" s="82"/>
      <c r="EUX601" s="82"/>
      <c r="EUY601" s="82"/>
      <c r="EUZ601" s="82"/>
      <c r="EVA601" s="82"/>
      <c r="EVB601" s="82"/>
      <c r="EVC601" s="82"/>
      <c r="EVD601" s="82"/>
      <c r="EVE601" s="82"/>
      <c r="EVF601" s="82"/>
      <c r="EVG601" s="82"/>
      <c r="EVH601" s="82"/>
      <c r="EVI601" s="82"/>
      <c r="EVJ601" s="82"/>
      <c r="EVK601" s="82"/>
      <c r="EVL601" s="82"/>
      <c r="EVM601" s="82"/>
      <c r="EVN601" s="82"/>
      <c r="EVO601" s="82"/>
      <c r="EVP601" s="82"/>
      <c r="EVQ601" s="82"/>
      <c r="EVR601" s="82"/>
      <c r="EVS601" s="82"/>
      <c r="EVT601" s="82"/>
      <c r="EVU601" s="82"/>
      <c r="EVV601" s="82"/>
      <c r="EVW601" s="82"/>
      <c r="EVX601" s="82"/>
      <c r="EVY601" s="82"/>
      <c r="EVZ601" s="82"/>
      <c r="EWA601" s="82"/>
      <c r="EWB601" s="82"/>
      <c r="EWC601" s="82"/>
      <c r="EWD601" s="82"/>
      <c r="EWE601" s="82"/>
      <c r="EWF601" s="82"/>
      <c r="EWG601" s="82"/>
      <c r="EWH601" s="82"/>
      <c r="EWI601" s="82"/>
      <c r="EWJ601" s="82"/>
      <c r="EWK601" s="82"/>
      <c r="EWL601" s="82"/>
      <c r="EWM601" s="82"/>
      <c r="EWN601" s="82"/>
      <c r="EWO601" s="82"/>
      <c r="EWP601" s="82"/>
      <c r="EWQ601" s="82"/>
      <c r="EWR601" s="82"/>
      <c r="EWS601" s="82"/>
      <c r="EWT601" s="82"/>
      <c r="EWU601" s="82"/>
      <c r="EWV601" s="82"/>
      <c r="EWW601" s="82"/>
      <c r="EWX601" s="82"/>
      <c r="EWY601" s="82"/>
      <c r="EWZ601" s="82"/>
      <c r="EXA601" s="82"/>
      <c r="EXB601" s="82"/>
      <c r="EXC601" s="82"/>
      <c r="EXD601" s="82"/>
      <c r="EXE601" s="82"/>
      <c r="EXF601" s="82"/>
      <c r="EXG601" s="82"/>
      <c r="EXH601" s="82"/>
      <c r="EXI601" s="82"/>
      <c r="EXJ601" s="82"/>
      <c r="EXK601" s="82"/>
      <c r="EXL601" s="82"/>
      <c r="EXM601" s="82"/>
      <c r="EXN601" s="82"/>
      <c r="EXO601" s="82"/>
      <c r="EXP601" s="82"/>
      <c r="EXQ601" s="82"/>
      <c r="EXR601" s="82"/>
      <c r="EXS601" s="82"/>
      <c r="EXT601" s="82"/>
      <c r="EXU601" s="82"/>
      <c r="EXV601" s="82"/>
      <c r="EXW601" s="82"/>
      <c r="EXX601" s="82"/>
      <c r="EXY601" s="82"/>
      <c r="EXZ601" s="82"/>
      <c r="EYA601" s="82"/>
      <c r="EYB601" s="82"/>
      <c r="EYC601" s="82"/>
      <c r="EYD601" s="82"/>
      <c r="EYE601" s="82"/>
      <c r="EYF601" s="82"/>
      <c r="EYG601" s="82"/>
      <c r="EYH601" s="82"/>
      <c r="EYI601" s="82"/>
      <c r="EYJ601" s="82"/>
      <c r="EYK601" s="82"/>
      <c r="EYL601" s="82"/>
      <c r="EYM601" s="82"/>
      <c r="EYN601" s="82"/>
      <c r="EYO601" s="82"/>
      <c r="EYP601" s="82"/>
      <c r="EYQ601" s="82"/>
      <c r="EYR601" s="82"/>
      <c r="EYS601" s="82"/>
      <c r="EYT601" s="82"/>
      <c r="EYU601" s="82"/>
      <c r="EYV601" s="82"/>
      <c r="EYW601" s="82"/>
      <c r="EYX601" s="82"/>
      <c r="EYY601" s="82"/>
      <c r="EYZ601" s="82"/>
      <c r="EZA601" s="82"/>
      <c r="EZB601" s="82"/>
      <c r="EZC601" s="82"/>
      <c r="EZD601" s="82"/>
      <c r="EZE601" s="82"/>
      <c r="EZF601" s="82"/>
      <c r="EZG601" s="82"/>
      <c r="EZH601" s="82"/>
      <c r="EZI601" s="82"/>
      <c r="EZJ601" s="82"/>
      <c r="EZK601" s="82"/>
      <c r="EZL601" s="82"/>
      <c r="EZM601" s="82"/>
      <c r="EZN601" s="82"/>
      <c r="EZO601" s="82"/>
      <c r="EZP601" s="82"/>
      <c r="EZQ601" s="82"/>
      <c r="EZR601" s="82"/>
      <c r="EZS601" s="82"/>
      <c r="EZT601" s="82"/>
      <c r="EZU601" s="82"/>
      <c r="EZV601" s="82"/>
      <c r="EZW601" s="82"/>
      <c r="EZX601" s="82"/>
      <c r="EZY601" s="82"/>
      <c r="EZZ601" s="82"/>
      <c r="FAA601" s="82"/>
      <c r="FAB601" s="82"/>
      <c r="FAC601" s="82"/>
      <c r="FAD601" s="82"/>
      <c r="FAE601" s="82"/>
      <c r="FAF601" s="82"/>
      <c r="FAG601" s="82"/>
      <c r="FAH601" s="82"/>
      <c r="FAI601" s="82"/>
      <c r="FAJ601" s="82"/>
      <c r="FAK601" s="82"/>
      <c r="FAL601" s="82"/>
      <c r="FAM601" s="82"/>
      <c r="FAN601" s="82"/>
      <c r="FAO601" s="82"/>
      <c r="FAP601" s="82"/>
      <c r="FAQ601" s="82"/>
      <c r="FAR601" s="82"/>
      <c r="FAS601" s="82"/>
      <c r="FAT601" s="82"/>
      <c r="FAU601" s="82"/>
      <c r="FAV601" s="82"/>
      <c r="FAW601" s="82"/>
      <c r="FAX601" s="82"/>
      <c r="FAY601" s="82"/>
      <c r="FAZ601" s="82"/>
      <c r="FBA601" s="82"/>
      <c r="FBB601" s="82"/>
      <c r="FBC601" s="82"/>
      <c r="FBD601" s="82"/>
      <c r="FBE601" s="82"/>
      <c r="FBF601" s="82"/>
      <c r="FBG601" s="82"/>
      <c r="FBH601" s="82"/>
      <c r="FBI601" s="82"/>
      <c r="FBJ601" s="82"/>
      <c r="FBK601" s="82"/>
      <c r="FBL601" s="82"/>
      <c r="FBM601" s="82"/>
      <c r="FBN601" s="82"/>
      <c r="FBO601" s="82"/>
      <c r="FBP601" s="82"/>
      <c r="FBQ601" s="82"/>
      <c r="FBR601" s="82"/>
      <c r="FBS601" s="82"/>
      <c r="FBT601" s="82"/>
      <c r="FBU601" s="82"/>
      <c r="FBV601" s="82"/>
      <c r="FBW601" s="82"/>
      <c r="FBX601" s="82"/>
      <c r="FBY601" s="82"/>
      <c r="FBZ601" s="82"/>
      <c r="FCA601" s="82"/>
      <c r="FCB601" s="82"/>
      <c r="FCC601" s="82"/>
      <c r="FCD601" s="82"/>
      <c r="FCE601" s="82"/>
      <c r="FCF601" s="82"/>
      <c r="FCG601" s="82"/>
      <c r="FCH601" s="82"/>
      <c r="FCI601" s="82"/>
      <c r="FCJ601" s="82"/>
      <c r="FCK601" s="82"/>
      <c r="FCL601" s="82"/>
      <c r="FCM601" s="82"/>
      <c r="FCN601" s="82"/>
      <c r="FCO601" s="82"/>
      <c r="FCP601" s="82"/>
      <c r="FCQ601" s="82"/>
      <c r="FCR601" s="82"/>
      <c r="FCS601" s="82"/>
      <c r="FCT601" s="82"/>
      <c r="FCU601" s="82"/>
      <c r="FCV601" s="82"/>
      <c r="FCW601" s="82"/>
      <c r="FCX601" s="82"/>
      <c r="FCY601" s="82"/>
      <c r="FCZ601" s="82"/>
      <c r="FDA601" s="82"/>
      <c r="FDB601" s="82"/>
      <c r="FDC601" s="82"/>
      <c r="FDD601" s="82"/>
      <c r="FDE601" s="82"/>
      <c r="FDF601" s="82"/>
      <c r="FDG601" s="82"/>
      <c r="FDH601" s="82"/>
      <c r="FDI601" s="82"/>
      <c r="FDJ601" s="82"/>
      <c r="FDK601" s="82"/>
      <c r="FDL601" s="82"/>
      <c r="FDM601" s="82"/>
      <c r="FDN601" s="82"/>
      <c r="FDO601" s="82"/>
      <c r="FDP601" s="82"/>
      <c r="FDQ601" s="82"/>
      <c r="FDR601" s="82"/>
      <c r="FDS601" s="82"/>
      <c r="FDT601" s="82"/>
      <c r="FDU601" s="82"/>
      <c r="FDV601" s="82"/>
      <c r="FDW601" s="82"/>
      <c r="FDX601" s="82"/>
      <c r="FDY601" s="82"/>
      <c r="FDZ601" s="82"/>
      <c r="FEA601" s="82"/>
      <c r="FEB601" s="82"/>
      <c r="FEC601" s="82"/>
      <c r="FED601" s="82"/>
      <c r="FEE601" s="82"/>
      <c r="FEF601" s="82"/>
      <c r="FEG601" s="82"/>
      <c r="FEH601" s="82"/>
      <c r="FEI601" s="82"/>
      <c r="FEJ601" s="82"/>
      <c r="FEK601" s="82"/>
      <c r="FEL601" s="82"/>
      <c r="FEM601" s="82"/>
      <c r="FEN601" s="82"/>
      <c r="FEO601" s="82"/>
      <c r="FEP601" s="82"/>
      <c r="FEQ601" s="82"/>
      <c r="FER601" s="82"/>
      <c r="FES601" s="82"/>
      <c r="FET601" s="82"/>
      <c r="FEU601" s="82"/>
      <c r="FEV601" s="82"/>
      <c r="FEW601" s="82"/>
      <c r="FEX601" s="82"/>
      <c r="FEY601" s="82"/>
      <c r="FEZ601" s="82"/>
      <c r="FFA601" s="82"/>
      <c r="FFB601" s="82"/>
      <c r="FFC601" s="82"/>
      <c r="FFD601" s="82"/>
      <c r="FFE601" s="82"/>
      <c r="FFF601" s="82"/>
      <c r="FFG601" s="82"/>
      <c r="FFH601" s="82"/>
      <c r="FFI601" s="82"/>
      <c r="FFJ601" s="82"/>
      <c r="FFK601" s="82"/>
      <c r="FFL601" s="82"/>
      <c r="FFM601" s="82"/>
      <c r="FFN601" s="82"/>
      <c r="FFO601" s="82"/>
      <c r="FFP601" s="82"/>
      <c r="FFQ601" s="82"/>
      <c r="FFR601" s="82"/>
      <c r="FFS601" s="82"/>
      <c r="FFT601" s="82"/>
      <c r="FFU601" s="82"/>
      <c r="FFV601" s="82"/>
      <c r="FFW601" s="82"/>
      <c r="FFX601" s="82"/>
      <c r="FFY601" s="82"/>
      <c r="FFZ601" s="82"/>
      <c r="FGA601" s="82"/>
      <c r="FGB601" s="82"/>
      <c r="FGC601" s="82"/>
      <c r="FGD601" s="82"/>
      <c r="FGE601" s="82"/>
      <c r="FGF601" s="82"/>
      <c r="FGG601" s="82"/>
      <c r="FGH601" s="82"/>
      <c r="FGI601" s="82"/>
      <c r="FGJ601" s="82"/>
      <c r="FGK601" s="82"/>
      <c r="FGL601" s="82"/>
      <c r="FGM601" s="82"/>
      <c r="FGN601" s="82"/>
      <c r="FGO601" s="82"/>
      <c r="FGP601" s="82"/>
      <c r="FGQ601" s="82"/>
      <c r="FGR601" s="82"/>
      <c r="FGS601" s="82"/>
      <c r="FGT601" s="82"/>
      <c r="FGU601" s="82"/>
      <c r="FGV601" s="82"/>
      <c r="FGW601" s="82"/>
      <c r="FGX601" s="82"/>
      <c r="FGY601" s="82"/>
      <c r="FGZ601" s="82"/>
      <c r="FHA601" s="82"/>
      <c r="FHB601" s="82"/>
      <c r="FHC601" s="82"/>
      <c r="FHD601" s="82"/>
      <c r="FHE601" s="82"/>
      <c r="FHF601" s="82"/>
      <c r="FHG601" s="82"/>
      <c r="FHH601" s="82"/>
      <c r="FHI601" s="82"/>
      <c r="FHJ601" s="82"/>
      <c r="FHK601" s="82"/>
      <c r="FHL601" s="82"/>
      <c r="FHM601" s="82"/>
      <c r="FHN601" s="82"/>
      <c r="FHO601" s="82"/>
      <c r="FHP601" s="82"/>
      <c r="FHQ601" s="82"/>
      <c r="FHR601" s="82"/>
      <c r="FHS601" s="82"/>
      <c r="FHT601" s="82"/>
      <c r="FHU601" s="82"/>
      <c r="FHV601" s="82"/>
      <c r="FHW601" s="82"/>
      <c r="FHX601" s="82"/>
      <c r="FHY601" s="82"/>
      <c r="FHZ601" s="82"/>
      <c r="FIA601" s="82"/>
      <c r="FIB601" s="82"/>
      <c r="FIC601" s="82"/>
      <c r="FID601" s="82"/>
      <c r="FIE601" s="82"/>
      <c r="FIF601" s="82"/>
      <c r="FIG601" s="82"/>
      <c r="FIH601" s="82"/>
      <c r="FII601" s="82"/>
      <c r="FIJ601" s="82"/>
      <c r="FIK601" s="82"/>
      <c r="FIL601" s="82"/>
      <c r="FIM601" s="82"/>
      <c r="FIN601" s="82"/>
      <c r="FIO601" s="82"/>
      <c r="FIP601" s="82"/>
      <c r="FIQ601" s="82"/>
      <c r="FIR601" s="82"/>
      <c r="FIS601" s="82"/>
      <c r="FIT601" s="82"/>
      <c r="FIU601" s="82"/>
      <c r="FIV601" s="82"/>
      <c r="FIW601" s="82"/>
      <c r="FIX601" s="82"/>
      <c r="FIY601" s="82"/>
      <c r="FIZ601" s="82"/>
      <c r="FJA601" s="82"/>
      <c r="FJB601" s="82"/>
      <c r="FJC601" s="82"/>
      <c r="FJD601" s="82"/>
      <c r="FJE601" s="82"/>
      <c r="FJF601" s="82"/>
      <c r="FJG601" s="82"/>
      <c r="FJH601" s="82"/>
      <c r="FJI601" s="82"/>
      <c r="FJJ601" s="82"/>
      <c r="FJK601" s="82"/>
      <c r="FJL601" s="82"/>
      <c r="FJM601" s="82"/>
      <c r="FJN601" s="82"/>
      <c r="FJO601" s="82"/>
      <c r="FJP601" s="82"/>
      <c r="FJQ601" s="82"/>
      <c r="FJR601" s="82"/>
      <c r="FJS601" s="82"/>
      <c r="FJT601" s="82"/>
      <c r="FJU601" s="82"/>
      <c r="FJV601" s="82"/>
      <c r="FJW601" s="82"/>
      <c r="FJX601" s="82"/>
      <c r="FJY601" s="82"/>
      <c r="FJZ601" s="82"/>
      <c r="FKA601" s="82"/>
      <c r="FKB601" s="82"/>
      <c r="FKC601" s="82"/>
      <c r="FKD601" s="82"/>
      <c r="FKE601" s="82"/>
      <c r="FKF601" s="82"/>
      <c r="FKG601" s="82"/>
      <c r="FKH601" s="82"/>
      <c r="FKI601" s="82"/>
      <c r="FKJ601" s="82"/>
      <c r="FKK601" s="82"/>
      <c r="FKL601" s="82"/>
      <c r="FKM601" s="82"/>
      <c r="FKN601" s="82"/>
      <c r="FKO601" s="82"/>
      <c r="FKP601" s="82"/>
      <c r="FKQ601" s="82"/>
      <c r="FKR601" s="82"/>
      <c r="FKS601" s="82"/>
      <c r="FKT601" s="82"/>
      <c r="FKU601" s="82"/>
      <c r="FKV601" s="82"/>
      <c r="FKW601" s="82"/>
      <c r="FKX601" s="82"/>
      <c r="FKY601" s="82"/>
      <c r="FKZ601" s="82"/>
      <c r="FLA601" s="82"/>
      <c r="FLB601" s="82"/>
      <c r="FLC601" s="82"/>
      <c r="FLD601" s="82"/>
      <c r="FLE601" s="82"/>
      <c r="FLF601" s="82"/>
      <c r="FLG601" s="82"/>
      <c r="FLH601" s="82"/>
      <c r="FLI601" s="82"/>
      <c r="FLJ601" s="82"/>
      <c r="FLK601" s="82"/>
      <c r="FLL601" s="82"/>
      <c r="FLM601" s="82"/>
      <c r="FLN601" s="82"/>
      <c r="FLO601" s="82"/>
      <c r="FLP601" s="82"/>
      <c r="FLQ601" s="82"/>
      <c r="FLR601" s="82"/>
      <c r="FLS601" s="82"/>
      <c r="FLT601" s="82"/>
      <c r="FLU601" s="82"/>
      <c r="FLV601" s="82"/>
      <c r="FLW601" s="82"/>
      <c r="FLX601" s="82"/>
      <c r="FLY601" s="82"/>
      <c r="FLZ601" s="82"/>
      <c r="FMA601" s="82"/>
      <c r="FMB601" s="82"/>
      <c r="FMC601" s="82"/>
      <c r="FMD601" s="82"/>
      <c r="FME601" s="82"/>
      <c r="FMF601" s="82"/>
      <c r="FMG601" s="82"/>
      <c r="FMH601" s="82"/>
      <c r="FMI601" s="82"/>
      <c r="FMJ601" s="82"/>
      <c r="FMK601" s="82"/>
      <c r="FML601" s="82"/>
      <c r="FMM601" s="82"/>
      <c r="FMN601" s="82"/>
      <c r="FMO601" s="82"/>
      <c r="FMP601" s="82"/>
      <c r="FMQ601" s="82"/>
      <c r="FMR601" s="82"/>
      <c r="FMS601" s="82"/>
      <c r="FMT601" s="82"/>
      <c r="FMU601" s="82"/>
      <c r="FMV601" s="82"/>
      <c r="FMW601" s="82"/>
      <c r="FMX601" s="82"/>
      <c r="FMY601" s="82"/>
      <c r="FMZ601" s="82"/>
      <c r="FNA601" s="82"/>
      <c r="FNB601" s="82"/>
      <c r="FNC601" s="82"/>
      <c r="FND601" s="82"/>
      <c r="FNE601" s="82"/>
      <c r="FNF601" s="82"/>
      <c r="FNG601" s="82"/>
      <c r="FNH601" s="82"/>
      <c r="FNI601" s="82"/>
      <c r="FNJ601" s="82"/>
      <c r="FNK601" s="82"/>
      <c r="FNL601" s="82"/>
      <c r="FNM601" s="82"/>
      <c r="FNN601" s="82"/>
      <c r="FNO601" s="82"/>
      <c r="FNP601" s="82"/>
      <c r="FNQ601" s="82"/>
      <c r="FNR601" s="82"/>
      <c r="FNS601" s="82"/>
      <c r="FNT601" s="82"/>
      <c r="FNU601" s="82"/>
      <c r="FNV601" s="82"/>
      <c r="FNW601" s="82"/>
      <c r="FNX601" s="82"/>
      <c r="FNY601" s="82"/>
      <c r="FNZ601" s="82"/>
      <c r="FOA601" s="82"/>
      <c r="FOB601" s="82"/>
      <c r="FOC601" s="82"/>
      <c r="FOD601" s="82"/>
      <c r="FOE601" s="82"/>
      <c r="FOF601" s="82"/>
      <c r="FOG601" s="82"/>
      <c r="FOH601" s="82"/>
      <c r="FOI601" s="82"/>
      <c r="FOJ601" s="82"/>
      <c r="FOK601" s="82"/>
      <c r="FOL601" s="82"/>
      <c r="FOM601" s="82"/>
      <c r="FON601" s="82"/>
      <c r="FOO601" s="82"/>
      <c r="FOP601" s="82"/>
      <c r="FOQ601" s="82"/>
      <c r="FOR601" s="82"/>
      <c r="FOS601" s="82"/>
      <c r="FOT601" s="82"/>
      <c r="FOU601" s="82"/>
      <c r="FOV601" s="82"/>
      <c r="FOW601" s="82"/>
      <c r="FOX601" s="82"/>
      <c r="FOY601" s="82"/>
      <c r="FOZ601" s="82"/>
      <c r="FPA601" s="82"/>
      <c r="FPB601" s="82"/>
      <c r="FPC601" s="82"/>
      <c r="FPD601" s="82"/>
      <c r="FPE601" s="82"/>
      <c r="FPF601" s="82"/>
      <c r="FPG601" s="82"/>
      <c r="FPH601" s="82"/>
      <c r="FPI601" s="82"/>
      <c r="FPJ601" s="82"/>
      <c r="FPK601" s="82"/>
      <c r="FPL601" s="82"/>
      <c r="FPM601" s="82"/>
      <c r="FPN601" s="82"/>
      <c r="FPO601" s="82"/>
      <c r="FPP601" s="82"/>
      <c r="FPQ601" s="82"/>
      <c r="FPR601" s="82"/>
      <c r="FPS601" s="82"/>
      <c r="FPT601" s="82"/>
      <c r="FPU601" s="82"/>
      <c r="FPV601" s="82"/>
      <c r="FPW601" s="82"/>
      <c r="FPX601" s="82"/>
      <c r="FPY601" s="82"/>
      <c r="FPZ601" s="82"/>
      <c r="FQA601" s="82"/>
      <c r="FQB601" s="82"/>
      <c r="FQC601" s="82"/>
      <c r="FQD601" s="82"/>
      <c r="FQE601" s="82"/>
      <c r="FQF601" s="82"/>
      <c r="FQG601" s="82"/>
      <c r="FQH601" s="82"/>
      <c r="FQI601" s="82"/>
      <c r="FQJ601" s="82"/>
      <c r="FQK601" s="82"/>
      <c r="FQL601" s="82"/>
      <c r="FQM601" s="82"/>
      <c r="FQN601" s="82"/>
      <c r="FQO601" s="82"/>
      <c r="FQP601" s="82"/>
      <c r="FQQ601" s="82"/>
      <c r="FQR601" s="82"/>
      <c r="FQS601" s="82"/>
      <c r="FQT601" s="82"/>
      <c r="FQU601" s="82"/>
      <c r="FQV601" s="82"/>
      <c r="FQW601" s="82"/>
      <c r="FQX601" s="82"/>
      <c r="FQY601" s="82"/>
      <c r="FQZ601" s="82"/>
      <c r="FRA601" s="82"/>
      <c r="FRB601" s="82"/>
      <c r="FRC601" s="82"/>
      <c r="FRD601" s="82"/>
      <c r="FRE601" s="82"/>
      <c r="FRF601" s="82"/>
      <c r="FRG601" s="82"/>
      <c r="FRH601" s="82"/>
      <c r="FRI601" s="82"/>
      <c r="FRJ601" s="82"/>
      <c r="FRK601" s="82"/>
      <c r="FRL601" s="82"/>
      <c r="FRM601" s="82"/>
      <c r="FRN601" s="82"/>
      <c r="FRO601" s="82"/>
      <c r="FRP601" s="82"/>
      <c r="FRQ601" s="82"/>
      <c r="FRR601" s="82"/>
      <c r="FRS601" s="82"/>
      <c r="FRT601" s="82"/>
      <c r="FRU601" s="82"/>
      <c r="FRV601" s="82"/>
      <c r="FRW601" s="82"/>
      <c r="FRX601" s="82"/>
      <c r="FRY601" s="82"/>
      <c r="FRZ601" s="82"/>
      <c r="FSA601" s="82"/>
      <c r="FSB601" s="82"/>
      <c r="FSC601" s="82"/>
      <c r="FSD601" s="82"/>
      <c r="FSE601" s="82"/>
      <c r="FSF601" s="82"/>
      <c r="FSG601" s="82"/>
      <c r="FSH601" s="82"/>
      <c r="FSI601" s="82"/>
      <c r="FSJ601" s="82"/>
      <c r="FSK601" s="82"/>
      <c r="FSL601" s="82"/>
      <c r="FSM601" s="82"/>
      <c r="FSN601" s="82"/>
      <c r="FSO601" s="82"/>
      <c r="FSP601" s="82"/>
      <c r="FSQ601" s="82"/>
      <c r="FSR601" s="82"/>
      <c r="FSS601" s="82"/>
      <c r="FST601" s="82"/>
      <c r="FSU601" s="82"/>
      <c r="FSV601" s="82"/>
      <c r="FSW601" s="82"/>
      <c r="FSX601" s="82"/>
      <c r="FSY601" s="82"/>
      <c r="FSZ601" s="82"/>
      <c r="FTA601" s="82"/>
      <c r="FTB601" s="82"/>
      <c r="FTC601" s="82"/>
      <c r="FTD601" s="82"/>
      <c r="FTE601" s="82"/>
      <c r="FTF601" s="82"/>
      <c r="FTG601" s="82"/>
      <c r="FTH601" s="82"/>
      <c r="FTI601" s="82"/>
      <c r="FTJ601" s="82"/>
      <c r="FTK601" s="82"/>
      <c r="FTL601" s="82"/>
      <c r="FTM601" s="82"/>
      <c r="FTN601" s="82"/>
      <c r="FTO601" s="82"/>
      <c r="FTP601" s="82"/>
      <c r="FTQ601" s="82"/>
      <c r="FTR601" s="82"/>
      <c r="FTS601" s="82"/>
      <c r="FTT601" s="82"/>
      <c r="FTU601" s="82"/>
      <c r="FTV601" s="82"/>
      <c r="FTW601" s="82"/>
      <c r="FTX601" s="82"/>
      <c r="FTY601" s="82"/>
      <c r="FTZ601" s="82"/>
      <c r="FUA601" s="82"/>
      <c r="FUB601" s="82"/>
      <c r="FUC601" s="82"/>
      <c r="FUD601" s="82"/>
      <c r="FUE601" s="82"/>
      <c r="FUF601" s="82"/>
      <c r="FUG601" s="82"/>
      <c r="FUH601" s="82"/>
      <c r="FUI601" s="82"/>
      <c r="FUJ601" s="82"/>
      <c r="FUK601" s="82"/>
      <c r="FUL601" s="82"/>
      <c r="FUM601" s="82"/>
      <c r="FUN601" s="82"/>
      <c r="FUO601" s="82"/>
      <c r="FUP601" s="82"/>
      <c r="FUQ601" s="82"/>
      <c r="FUR601" s="82"/>
      <c r="FUS601" s="82"/>
      <c r="FUT601" s="82"/>
      <c r="FUU601" s="82"/>
      <c r="FUV601" s="82"/>
      <c r="FUW601" s="82"/>
      <c r="FUX601" s="82"/>
      <c r="FUY601" s="82"/>
      <c r="FUZ601" s="82"/>
      <c r="FVA601" s="82"/>
      <c r="FVB601" s="82"/>
      <c r="FVC601" s="82"/>
      <c r="FVD601" s="82"/>
      <c r="FVE601" s="82"/>
      <c r="FVF601" s="82"/>
      <c r="FVG601" s="82"/>
      <c r="FVH601" s="82"/>
      <c r="FVI601" s="82"/>
      <c r="FVJ601" s="82"/>
      <c r="FVK601" s="82"/>
      <c r="FVL601" s="82"/>
      <c r="FVM601" s="82"/>
      <c r="FVN601" s="82"/>
      <c r="FVO601" s="82"/>
      <c r="FVP601" s="82"/>
      <c r="FVQ601" s="82"/>
      <c r="FVR601" s="82"/>
      <c r="FVS601" s="82"/>
      <c r="FVT601" s="82"/>
      <c r="FVU601" s="82"/>
      <c r="FVV601" s="82"/>
      <c r="FVW601" s="82"/>
      <c r="FVX601" s="82"/>
      <c r="FVY601" s="82"/>
      <c r="FVZ601" s="82"/>
      <c r="FWA601" s="82"/>
      <c r="FWB601" s="82"/>
      <c r="FWC601" s="82"/>
      <c r="FWD601" s="82"/>
      <c r="FWE601" s="82"/>
      <c r="FWF601" s="82"/>
      <c r="FWG601" s="82"/>
      <c r="FWH601" s="82"/>
      <c r="FWI601" s="82"/>
      <c r="FWJ601" s="82"/>
      <c r="FWK601" s="82"/>
      <c r="FWL601" s="82"/>
      <c r="FWM601" s="82"/>
      <c r="FWN601" s="82"/>
      <c r="FWO601" s="82"/>
      <c r="FWP601" s="82"/>
      <c r="FWQ601" s="82"/>
      <c r="FWR601" s="82"/>
      <c r="FWS601" s="82"/>
      <c r="FWT601" s="82"/>
      <c r="FWU601" s="82"/>
      <c r="FWV601" s="82"/>
      <c r="FWW601" s="82"/>
      <c r="FWX601" s="82"/>
      <c r="FWY601" s="82"/>
      <c r="FWZ601" s="82"/>
      <c r="FXA601" s="82"/>
      <c r="FXB601" s="82"/>
      <c r="FXC601" s="82"/>
      <c r="FXD601" s="82"/>
      <c r="FXE601" s="82"/>
      <c r="FXF601" s="82"/>
      <c r="FXG601" s="82"/>
      <c r="FXH601" s="82"/>
      <c r="FXI601" s="82"/>
      <c r="FXJ601" s="82"/>
      <c r="FXK601" s="82"/>
      <c r="FXL601" s="82"/>
      <c r="FXM601" s="82"/>
      <c r="FXN601" s="82"/>
      <c r="FXO601" s="82"/>
      <c r="FXP601" s="82"/>
      <c r="FXQ601" s="82"/>
      <c r="FXR601" s="82"/>
      <c r="FXS601" s="82"/>
      <c r="FXT601" s="82"/>
      <c r="FXU601" s="82"/>
      <c r="FXV601" s="82"/>
      <c r="FXW601" s="82"/>
      <c r="FXX601" s="82"/>
      <c r="FXY601" s="82"/>
      <c r="FXZ601" s="82"/>
      <c r="FYA601" s="82"/>
      <c r="FYB601" s="82"/>
      <c r="FYC601" s="82"/>
      <c r="FYD601" s="82"/>
      <c r="FYE601" s="82"/>
      <c r="FYF601" s="82"/>
      <c r="FYG601" s="82"/>
      <c r="FYH601" s="82"/>
      <c r="FYI601" s="82"/>
      <c r="FYJ601" s="82"/>
      <c r="FYK601" s="82"/>
      <c r="FYL601" s="82"/>
      <c r="FYM601" s="82"/>
      <c r="FYN601" s="82"/>
      <c r="FYO601" s="82"/>
      <c r="FYP601" s="82"/>
      <c r="FYQ601" s="82"/>
      <c r="FYR601" s="82"/>
      <c r="FYS601" s="82"/>
      <c r="FYT601" s="82"/>
      <c r="FYU601" s="82"/>
      <c r="FYV601" s="82"/>
      <c r="FYW601" s="82"/>
      <c r="FYX601" s="82"/>
      <c r="FYY601" s="82"/>
      <c r="FYZ601" s="82"/>
      <c r="FZA601" s="82"/>
      <c r="FZB601" s="82"/>
      <c r="FZC601" s="82"/>
      <c r="FZD601" s="82"/>
      <c r="FZE601" s="82"/>
      <c r="FZF601" s="82"/>
      <c r="FZG601" s="82"/>
      <c r="FZH601" s="82"/>
      <c r="FZI601" s="82"/>
      <c r="FZJ601" s="82"/>
      <c r="FZK601" s="82"/>
      <c r="FZL601" s="82"/>
      <c r="FZM601" s="82"/>
      <c r="FZN601" s="82"/>
      <c r="FZO601" s="82"/>
      <c r="FZP601" s="82"/>
      <c r="FZQ601" s="82"/>
      <c r="FZR601" s="82"/>
      <c r="FZS601" s="82"/>
      <c r="FZT601" s="82"/>
      <c r="FZU601" s="82"/>
      <c r="FZV601" s="82"/>
      <c r="FZW601" s="82"/>
      <c r="FZX601" s="82"/>
      <c r="FZY601" s="82"/>
      <c r="FZZ601" s="82"/>
      <c r="GAA601" s="82"/>
      <c r="GAB601" s="82"/>
      <c r="GAC601" s="82"/>
      <c r="GAD601" s="82"/>
      <c r="GAE601" s="82"/>
      <c r="GAF601" s="82"/>
      <c r="GAG601" s="82"/>
      <c r="GAH601" s="82"/>
      <c r="GAI601" s="82"/>
      <c r="GAJ601" s="82"/>
      <c r="GAK601" s="82"/>
      <c r="GAL601" s="82"/>
      <c r="GAM601" s="82"/>
      <c r="GAN601" s="82"/>
      <c r="GAO601" s="82"/>
      <c r="GAP601" s="82"/>
      <c r="GAQ601" s="82"/>
      <c r="GAR601" s="82"/>
      <c r="GAS601" s="82"/>
      <c r="GAT601" s="82"/>
      <c r="GAU601" s="82"/>
      <c r="GAV601" s="82"/>
      <c r="GAW601" s="82"/>
      <c r="GAX601" s="82"/>
      <c r="GAY601" s="82"/>
      <c r="GAZ601" s="82"/>
      <c r="GBA601" s="82"/>
      <c r="GBB601" s="82"/>
      <c r="GBC601" s="82"/>
      <c r="GBD601" s="82"/>
      <c r="GBE601" s="82"/>
      <c r="GBF601" s="82"/>
      <c r="GBG601" s="82"/>
      <c r="GBH601" s="82"/>
      <c r="GBI601" s="82"/>
      <c r="GBJ601" s="82"/>
      <c r="GBK601" s="82"/>
      <c r="GBL601" s="82"/>
      <c r="GBM601" s="82"/>
      <c r="GBN601" s="82"/>
      <c r="GBO601" s="82"/>
      <c r="GBP601" s="82"/>
      <c r="GBQ601" s="82"/>
      <c r="GBR601" s="82"/>
      <c r="GBS601" s="82"/>
      <c r="GBT601" s="82"/>
      <c r="GBU601" s="82"/>
      <c r="GBV601" s="82"/>
      <c r="GBW601" s="82"/>
      <c r="GBX601" s="82"/>
      <c r="GBY601" s="82"/>
      <c r="GBZ601" s="82"/>
      <c r="GCA601" s="82"/>
      <c r="GCB601" s="82"/>
      <c r="GCC601" s="82"/>
      <c r="GCD601" s="82"/>
      <c r="GCE601" s="82"/>
      <c r="GCF601" s="82"/>
      <c r="GCG601" s="82"/>
      <c r="GCH601" s="82"/>
      <c r="GCI601" s="82"/>
      <c r="GCJ601" s="82"/>
      <c r="GCK601" s="82"/>
      <c r="GCL601" s="82"/>
      <c r="GCM601" s="82"/>
      <c r="GCN601" s="82"/>
      <c r="GCO601" s="82"/>
      <c r="GCP601" s="82"/>
      <c r="GCQ601" s="82"/>
      <c r="GCR601" s="82"/>
      <c r="GCS601" s="82"/>
      <c r="GCT601" s="82"/>
      <c r="GCU601" s="82"/>
      <c r="GCV601" s="82"/>
      <c r="GCW601" s="82"/>
      <c r="GCX601" s="82"/>
      <c r="GCY601" s="82"/>
      <c r="GCZ601" s="82"/>
      <c r="GDA601" s="82"/>
      <c r="GDB601" s="82"/>
      <c r="GDC601" s="82"/>
      <c r="GDD601" s="82"/>
      <c r="GDE601" s="82"/>
      <c r="GDF601" s="82"/>
      <c r="GDG601" s="82"/>
      <c r="GDH601" s="82"/>
      <c r="GDI601" s="82"/>
      <c r="GDJ601" s="82"/>
      <c r="GDK601" s="82"/>
      <c r="GDL601" s="82"/>
      <c r="GDM601" s="82"/>
      <c r="GDN601" s="82"/>
      <c r="GDO601" s="82"/>
      <c r="GDP601" s="82"/>
      <c r="GDQ601" s="82"/>
      <c r="GDR601" s="82"/>
      <c r="GDS601" s="82"/>
      <c r="GDT601" s="82"/>
      <c r="GDU601" s="82"/>
      <c r="GDV601" s="82"/>
      <c r="GDW601" s="82"/>
      <c r="GDX601" s="82"/>
      <c r="GDY601" s="82"/>
      <c r="GDZ601" s="82"/>
      <c r="GEA601" s="82"/>
      <c r="GEB601" s="82"/>
      <c r="GEC601" s="82"/>
      <c r="GED601" s="82"/>
      <c r="GEE601" s="82"/>
      <c r="GEF601" s="82"/>
      <c r="GEG601" s="82"/>
      <c r="GEH601" s="82"/>
      <c r="GEI601" s="82"/>
      <c r="GEJ601" s="82"/>
      <c r="GEK601" s="82"/>
      <c r="GEL601" s="82"/>
      <c r="GEM601" s="82"/>
      <c r="GEN601" s="82"/>
      <c r="GEO601" s="82"/>
      <c r="GEP601" s="82"/>
      <c r="GEQ601" s="82"/>
      <c r="GER601" s="82"/>
      <c r="GES601" s="82"/>
      <c r="GET601" s="82"/>
      <c r="GEU601" s="82"/>
      <c r="GEV601" s="82"/>
      <c r="GEW601" s="82"/>
      <c r="GEX601" s="82"/>
      <c r="GEY601" s="82"/>
      <c r="GEZ601" s="82"/>
      <c r="GFA601" s="82"/>
      <c r="GFB601" s="82"/>
      <c r="GFC601" s="82"/>
      <c r="GFD601" s="82"/>
      <c r="GFE601" s="82"/>
      <c r="GFF601" s="82"/>
      <c r="GFG601" s="82"/>
      <c r="GFH601" s="82"/>
      <c r="GFI601" s="82"/>
      <c r="GFJ601" s="82"/>
      <c r="GFK601" s="82"/>
      <c r="GFL601" s="82"/>
      <c r="GFM601" s="82"/>
      <c r="GFN601" s="82"/>
      <c r="GFO601" s="82"/>
      <c r="GFP601" s="82"/>
      <c r="GFQ601" s="82"/>
      <c r="GFR601" s="82"/>
      <c r="GFS601" s="82"/>
      <c r="GFT601" s="82"/>
      <c r="GFU601" s="82"/>
      <c r="GFV601" s="82"/>
      <c r="GFW601" s="82"/>
      <c r="GFX601" s="82"/>
      <c r="GFY601" s="82"/>
      <c r="GFZ601" s="82"/>
      <c r="GGA601" s="82"/>
      <c r="GGB601" s="82"/>
      <c r="GGC601" s="82"/>
      <c r="GGD601" s="82"/>
      <c r="GGE601" s="82"/>
      <c r="GGF601" s="82"/>
      <c r="GGG601" s="82"/>
      <c r="GGH601" s="82"/>
      <c r="GGI601" s="82"/>
      <c r="GGJ601" s="82"/>
      <c r="GGK601" s="82"/>
      <c r="GGL601" s="82"/>
      <c r="GGM601" s="82"/>
      <c r="GGN601" s="82"/>
      <c r="GGO601" s="82"/>
      <c r="GGP601" s="82"/>
      <c r="GGQ601" s="82"/>
      <c r="GGR601" s="82"/>
      <c r="GGS601" s="82"/>
      <c r="GGT601" s="82"/>
      <c r="GGU601" s="82"/>
      <c r="GGV601" s="82"/>
      <c r="GGW601" s="82"/>
      <c r="GGX601" s="82"/>
      <c r="GGY601" s="82"/>
      <c r="GGZ601" s="82"/>
      <c r="GHA601" s="82"/>
      <c r="GHB601" s="82"/>
      <c r="GHC601" s="82"/>
      <c r="GHD601" s="82"/>
      <c r="GHE601" s="82"/>
      <c r="GHF601" s="82"/>
      <c r="GHG601" s="82"/>
      <c r="GHH601" s="82"/>
      <c r="GHI601" s="82"/>
      <c r="GHJ601" s="82"/>
      <c r="GHK601" s="82"/>
      <c r="GHL601" s="82"/>
      <c r="GHM601" s="82"/>
      <c r="GHN601" s="82"/>
      <c r="GHO601" s="82"/>
      <c r="GHP601" s="82"/>
      <c r="GHQ601" s="82"/>
      <c r="GHR601" s="82"/>
      <c r="GHS601" s="82"/>
      <c r="GHT601" s="82"/>
      <c r="GHU601" s="82"/>
      <c r="GHV601" s="82"/>
      <c r="GHW601" s="82"/>
      <c r="GHX601" s="82"/>
      <c r="GHY601" s="82"/>
      <c r="GHZ601" s="82"/>
      <c r="GIA601" s="82"/>
      <c r="GIB601" s="82"/>
      <c r="GIC601" s="82"/>
      <c r="GID601" s="82"/>
      <c r="GIE601" s="82"/>
      <c r="GIF601" s="82"/>
      <c r="GIG601" s="82"/>
      <c r="GIH601" s="82"/>
      <c r="GII601" s="82"/>
      <c r="GIJ601" s="82"/>
      <c r="GIK601" s="82"/>
      <c r="GIL601" s="82"/>
      <c r="GIM601" s="82"/>
      <c r="GIN601" s="82"/>
      <c r="GIO601" s="82"/>
      <c r="GIP601" s="82"/>
      <c r="GIQ601" s="82"/>
      <c r="GIR601" s="82"/>
      <c r="GIS601" s="82"/>
      <c r="GIT601" s="82"/>
      <c r="GIU601" s="82"/>
      <c r="GIV601" s="82"/>
      <c r="GIW601" s="82"/>
      <c r="GIX601" s="82"/>
      <c r="GIY601" s="82"/>
      <c r="GIZ601" s="82"/>
      <c r="GJA601" s="82"/>
      <c r="GJB601" s="82"/>
      <c r="GJC601" s="82"/>
      <c r="GJD601" s="82"/>
      <c r="GJE601" s="82"/>
      <c r="GJF601" s="82"/>
      <c r="GJG601" s="82"/>
      <c r="GJH601" s="82"/>
      <c r="GJI601" s="82"/>
      <c r="GJJ601" s="82"/>
      <c r="GJK601" s="82"/>
      <c r="GJL601" s="82"/>
      <c r="GJM601" s="82"/>
      <c r="GJN601" s="82"/>
      <c r="GJO601" s="82"/>
      <c r="GJP601" s="82"/>
      <c r="GJQ601" s="82"/>
      <c r="GJR601" s="82"/>
      <c r="GJS601" s="82"/>
      <c r="GJT601" s="82"/>
      <c r="GJU601" s="82"/>
      <c r="GJV601" s="82"/>
      <c r="GJW601" s="82"/>
      <c r="GJX601" s="82"/>
      <c r="GJY601" s="82"/>
      <c r="GJZ601" s="82"/>
      <c r="GKA601" s="82"/>
      <c r="GKB601" s="82"/>
      <c r="GKC601" s="82"/>
      <c r="GKD601" s="82"/>
      <c r="GKE601" s="82"/>
      <c r="GKF601" s="82"/>
      <c r="GKG601" s="82"/>
      <c r="GKH601" s="82"/>
      <c r="GKI601" s="82"/>
      <c r="GKJ601" s="82"/>
      <c r="GKK601" s="82"/>
      <c r="GKL601" s="82"/>
      <c r="GKM601" s="82"/>
      <c r="GKN601" s="82"/>
      <c r="GKO601" s="82"/>
      <c r="GKP601" s="82"/>
      <c r="GKQ601" s="82"/>
      <c r="GKR601" s="82"/>
      <c r="GKS601" s="82"/>
      <c r="GKT601" s="82"/>
      <c r="GKU601" s="82"/>
      <c r="GKV601" s="82"/>
      <c r="GKW601" s="82"/>
      <c r="GKX601" s="82"/>
      <c r="GKY601" s="82"/>
      <c r="GKZ601" s="82"/>
      <c r="GLA601" s="82"/>
      <c r="GLB601" s="82"/>
      <c r="GLC601" s="82"/>
      <c r="GLD601" s="82"/>
      <c r="GLE601" s="82"/>
      <c r="GLF601" s="82"/>
      <c r="GLG601" s="82"/>
      <c r="GLH601" s="82"/>
      <c r="GLI601" s="82"/>
      <c r="GLJ601" s="82"/>
      <c r="GLK601" s="82"/>
      <c r="GLL601" s="82"/>
      <c r="GLM601" s="82"/>
      <c r="GLN601" s="82"/>
      <c r="GLO601" s="82"/>
      <c r="GLP601" s="82"/>
      <c r="GLQ601" s="82"/>
      <c r="GLR601" s="82"/>
      <c r="GLS601" s="82"/>
      <c r="GLT601" s="82"/>
      <c r="GLU601" s="82"/>
      <c r="GLV601" s="82"/>
      <c r="GLW601" s="82"/>
      <c r="GLX601" s="82"/>
      <c r="GLY601" s="82"/>
      <c r="GLZ601" s="82"/>
      <c r="GMA601" s="82"/>
      <c r="GMB601" s="82"/>
      <c r="GMC601" s="82"/>
      <c r="GMD601" s="82"/>
      <c r="GME601" s="82"/>
      <c r="GMF601" s="82"/>
      <c r="GMG601" s="82"/>
      <c r="GMH601" s="82"/>
      <c r="GMI601" s="82"/>
      <c r="GMJ601" s="82"/>
      <c r="GMK601" s="82"/>
      <c r="GML601" s="82"/>
      <c r="GMM601" s="82"/>
      <c r="GMN601" s="82"/>
      <c r="GMO601" s="82"/>
      <c r="GMP601" s="82"/>
      <c r="GMQ601" s="82"/>
      <c r="GMR601" s="82"/>
      <c r="GMS601" s="82"/>
      <c r="GMT601" s="82"/>
      <c r="GMU601" s="82"/>
      <c r="GMV601" s="82"/>
      <c r="GMW601" s="82"/>
      <c r="GMX601" s="82"/>
      <c r="GMY601" s="82"/>
      <c r="GMZ601" s="82"/>
      <c r="GNA601" s="82"/>
      <c r="GNB601" s="82"/>
      <c r="GNC601" s="82"/>
      <c r="GND601" s="82"/>
      <c r="GNE601" s="82"/>
      <c r="GNF601" s="82"/>
      <c r="GNG601" s="82"/>
      <c r="GNH601" s="82"/>
      <c r="GNI601" s="82"/>
      <c r="GNJ601" s="82"/>
      <c r="GNK601" s="82"/>
      <c r="GNL601" s="82"/>
      <c r="GNM601" s="82"/>
      <c r="GNN601" s="82"/>
      <c r="GNO601" s="82"/>
      <c r="GNP601" s="82"/>
      <c r="GNQ601" s="82"/>
      <c r="GNR601" s="82"/>
      <c r="GNS601" s="82"/>
      <c r="GNT601" s="82"/>
      <c r="GNU601" s="82"/>
      <c r="GNV601" s="82"/>
      <c r="GNW601" s="82"/>
      <c r="GNX601" s="82"/>
      <c r="GNY601" s="82"/>
      <c r="GNZ601" s="82"/>
      <c r="GOA601" s="82"/>
      <c r="GOB601" s="82"/>
      <c r="GOC601" s="82"/>
      <c r="GOD601" s="82"/>
      <c r="GOE601" s="82"/>
      <c r="GOF601" s="82"/>
      <c r="GOG601" s="82"/>
      <c r="GOH601" s="82"/>
      <c r="GOI601" s="82"/>
      <c r="GOJ601" s="82"/>
      <c r="GOK601" s="82"/>
      <c r="GOL601" s="82"/>
      <c r="GOM601" s="82"/>
      <c r="GON601" s="82"/>
      <c r="GOO601" s="82"/>
      <c r="GOP601" s="82"/>
      <c r="GOQ601" s="82"/>
      <c r="GOR601" s="82"/>
      <c r="GOS601" s="82"/>
      <c r="GOT601" s="82"/>
      <c r="GOU601" s="82"/>
      <c r="GOV601" s="82"/>
      <c r="GOW601" s="82"/>
      <c r="GOX601" s="82"/>
      <c r="GOY601" s="82"/>
      <c r="GOZ601" s="82"/>
      <c r="GPA601" s="82"/>
      <c r="GPB601" s="82"/>
      <c r="GPC601" s="82"/>
      <c r="GPD601" s="82"/>
      <c r="GPE601" s="82"/>
      <c r="GPF601" s="82"/>
      <c r="GPG601" s="82"/>
      <c r="GPH601" s="82"/>
      <c r="GPI601" s="82"/>
      <c r="GPJ601" s="82"/>
      <c r="GPK601" s="82"/>
      <c r="GPL601" s="82"/>
      <c r="GPM601" s="82"/>
      <c r="GPN601" s="82"/>
      <c r="GPO601" s="82"/>
      <c r="GPP601" s="82"/>
      <c r="GPQ601" s="82"/>
      <c r="GPR601" s="82"/>
      <c r="GPS601" s="82"/>
      <c r="GPT601" s="82"/>
      <c r="GPU601" s="82"/>
      <c r="GPV601" s="82"/>
      <c r="GPW601" s="82"/>
      <c r="GPX601" s="82"/>
      <c r="GPY601" s="82"/>
      <c r="GPZ601" s="82"/>
      <c r="GQA601" s="82"/>
      <c r="GQB601" s="82"/>
      <c r="GQC601" s="82"/>
      <c r="GQD601" s="82"/>
      <c r="GQE601" s="82"/>
      <c r="GQF601" s="82"/>
      <c r="GQG601" s="82"/>
      <c r="GQH601" s="82"/>
      <c r="GQI601" s="82"/>
      <c r="GQJ601" s="82"/>
      <c r="GQK601" s="82"/>
      <c r="GQL601" s="82"/>
      <c r="GQM601" s="82"/>
      <c r="GQN601" s="82"/>
      <c r="GQO601" s="82"/>
      <c r="GQP601" s="82"/>
      <c r="GQQ601" s="82"/>
      <c r="GQR601" s="82"/>
      <c r="GQS601" s="82"/>
      <c r="GQT601" s="82"/>
      <c r="GQU601" s="82"/>
      <c r="GQV601" s="82"/>
      <c r="GQW601" s="82"/>
      <c r="GQX601" s="82"/>
      <c r="GQY601" s="82"/>
      <c r="GQZ601" s="82"/>
      <c r="GRA601" s="82"/>
      <c r="GRB601" s="82"/>
      <c r="GRC601" s="82"/>
      <c r="GRD601" s="82"/>
      <c r="GRE601" s="82"/>
      <c r="GRF601" s="82"/>
      <c r="GRG601" s="82"/>
      <c r="GRH601" s="82"/>
      <c r="GRI601" s="82"/>
      <c r="GRJ601" s="82"/>
      <c r="GRK601" s="82"/>
      <c r="GRL601" s="82"/>
      <c r="GRM601" s="82"/>
      <c r="GRN601" s="82"/>
      <c r="GRO601" s="82"/>
      <c r="GRP601" s="82"/>
      <c r="GRQ601" s="82"/>
      <c r="GRR601" s="82"/>
      <c r="GRS601" s="82"/>
      <c r="GRT601" s="82"/>
      <c r="GRU601" s="82"/>
      <c r="GRV601" s="82"/>
      <c r="GRW601" s="82"/>
      <c r="GRX601" s="82"/>
      <c r="GRY601" s="82"/>
      <c r="GRZ601" s="82"/>
      <c r="GSA601" s="82"/>
      <c r="GSB601" s="82"/>
      <c r="GSC601" s="82"/>
      <c r="GSD601" s="82"/>
      <c r="GSE601" s="82"/>
      <c r="GSF601" s="82"/>
      <c r="GSG601" s="82"/>
      <c r="GSH601" s="82"/>
      <c r="GSI601" s="82"/>
      <c r="GSJ601" s="82"/>
      <c r="GSK601" s="82"/>
      <c r="GSL601" s="82"/>
      <c r="GSM601" s="82"/>
      <c r="GSN601" s="82"/>
      <c r="GSO601" s="82"/>
      <c r="GSP601" s="82"/>
      <c r="GSQ601" s="82"/>
      <c r="GSR601" s="82"/>
      <c r="GSS601" s="82"/>
      <c r="GST601" s="82"/>
      <c r="GSU601" s="82"/>
      <c r="GSV601" s="82"/>
      <c r="GSW601" s="82"/>
      <c r="GSX601" s="82"/>
      <c r="GSY601" s="82"/>
      <c r="GSZ601" s="82"/>
      <c r="GTA601" s="82"/>
      <c r="GTB601" s="82"/>
      <c r="GTC601" s="82"/>
      <c r="GTD601" s="82"/>
      <c r="GTE601" s="82"/>
      <c r="GTF601" s="82"/>
      <c r="GTG601" s="82"/>
      <c r="GTH601" s="82"/>
      <c r="GTI601" s="82"/>
      <c r="GTJ601" s="82"/>
      <c r="GTK601" s="82"/>
      <c r="GTL601" s="82"/>
      <c r="GTM601" s="82"/>
      <c r="GTN601" s="82"/>
      <c r="GTO601" s="82"/>
      <c r="GTP601" s="82"/>
      <c r="GTQ601" s="82"/>
      <c r="GTR601" s="82"/>
      <c r="GTS601" s="82"/>
      <c r="GTT601" s="82"/>
      <c r="GTU601" s="82"/>
      <c r="GTV601" s="82"/>
      <c r="GTW601" s="82"/>
      <c r="GTX601" s="82"/>
      <c r="GTY601" s="82"/>
      <c r="GTZ601" s="82"/>
      <c r="GUA601" s="82"/>
      <c r="GUB601" s="82"/>
      <c r="GUC601" s="82"/>
      <c r="GUD601" s="82"/>
      <c r="GUE601" s="82"/>
      <c r="GUF601" s="82"/>
      <c r="GUG601" s="82"/>
      <c r="GUH601" s="82"/>
      <c r="GUI601" s="82"/>
      <c r="GUJ601" s="82"/>
      <c r="GUK601" s="82"/>
      <c r="GUL601" s="82"/>
      <c r="GUM601" s="82"/>
      <c r="GUN601" s="82"/>
      <c r="GUO601" s="82"/>
      <c r="GUP601" s="82"/>
      <c r="GUQ601" s="82"/>
      <c r="GUR601" s="82"/>
      <c r="GUS601" s="82"/>
      <c r="GUT601" s="82"/>
      <c r="GUU601" s="82"/>
      <c r="GUV601" s="82"/>
      <c r="GUW601" s="82"/>
      <c r="GUX601" s="82"/>
      <c r="GUY601" s="82"/>
      <c r="GUZ601" s="82"/>
      <c r="GVA601" s="82"/>
      <c r="GVB601" s="82"/>
      <c r="GVC601" s="82"/>
      <c r="GVD601" s="82"/>
      <c r="GVE601" s="82"/>
      <c r="GVF601" s="82"/>
      <c r="GVG601" s="82"/>
      <c r="GVH601" s="82"/>
      <c r="GVI601" s="82"/>
      <c r="GVJ601" s="82"/>
      <c r="GVK601" s="82"/>
      <c r="GVL601" s="82"/>
      <c r="GVM601" s="82"/>
      <c r="GVN601" s="82"/>
      <c r="GVO601" s="82"/>
      <c r="GVP601" s="82"/>
      <c r="GVQ601" s="82"/>
      <c r="GVR601" s="82"/>
      <c r="GVS601" s="82"/>
      <c r="GVT601" s="82"/>
      <c r="GVU601" s="82"/>
      <c r="GVV601" s="82"/>
      <c r="GVW601" s="82"/>
      <c r="GVX601" s="82"/>
      <c r="GVY601" s="82"/>
      <c r="GVZ601" s="82"/>
      <c r="GWA601" s="82"/>
      <c r="GWB601" s="82"/>
      <c r="GWC601" s="82"/>
      <c r="GWD601" s="82"/>
      <c r="GWE601" s="82"/>
      <c r="GWF601" s="82"/>
      <c r="GWG601" s="82"/>
      <c r="GWH601" s="82"/>
      <c r="GWI601" s="82"/>
      <c r="GWJ601" s="82"/>
      <c r="GWK601" s="82"/>
      <c r="GWL601" s="82"/>
      <c r="GWM601" s="82"/>
      <c r="GWN601" s="82"/>
      <c r="GWO601" s="82"/>
      <c r="GWP601" s="82"/>
      <c r="GWQ601" s="82"/>
      <c r="GWR601" s="82"/>
      <c r="GWS601" s="82"/>
      <c r="GWT601" s="82"/>
      <c r="GWU601" s="82"/>
      <c r="GWV601" s="82"/>
      <c r="GWW601" s="82"/>
      <c r="GWX601" s="82"/>
      <c r="GWY601" s="82"/>
      <c r="GWZ601" s="82"/>
      <c r="GXA601" s="82"/>
      <c r="GXB601" s="82"/>
      <c r="GXC601" s="82"/>
      <c r="GXD601" s="82"/>
      <c r="GXE601" s="82"/>
      <c r="GXF601" s="82"/>
      <c r="GXG601" s="82"/>
      <c r="GXH601" s="82"/>
      <c r="GXI601" s="82"/>
      <c r="GXJ601" s="82"/>
      <c r="GXK601" s="82"/>
      <c r="GXL601" s="82"/>
      <c r="GXM601" s="82"/>
      <c r="GXN601" s="82"/>
      <c r="GXO601" s="82"/>
      <c r="GXP601" s="82"/>
      <c r="GXQ601" s="82"/>
      <c r="GXR601" s="82"/>
      <c r="GXS601" s="82"/>
      <c r="GXT601" s="82"/>
      <c r="GXU601" s="82"/>
      <c r="GXV601" s="82"/>
      <c r="GXW601" s="82"/>
      <c r="GXX601" s="82"/>
      <c r="GXY601" s="82"/>
      <c r="GXZ601" s="82"/>
      <c r="GYA601" s="82"/>
      <c r="GYB601" s="82"/>
      <c r="GYC601" s="82"/>
      <c r="GYD601" s="82"/>
      <c r="GYE601" s="82"/>
      <c r="GYF601" s="82"/>
      <c r="GYG601" s="82"/>
      <c r="GYH601" s="82"/>
      <c r="GYI601" s="82"/>
      <c r="GYJ601" s="82"/>
      <c r="GYK601" s="82"/>
      <c r="GYL601" s="82"/>
      <c r="GYM601" s="82"/>
      <c r="GYN601" s="82"/>
      <c r="GYO601" s="82"/>
      <c r="GYP601" s="82"/>
      <c r="GYQ601" s="82"/>
      <c r="GYR601" s="82"/>
      <c r="GYS601" s="82"/>
      <c r="GYT601" s="82"/>
      <c r="GYU601" s="82"/>
      <c r="GYV601" s="82"/>
      <c r="GYW601" s="82"/>
      <c r="GYX601" s="82"/>
      <c r="GYY601" s="82"/>
      <c r="GYZ601" s="82"/>
      <c r="GZA601" s="82"/>
      <c r="GZB601" s="82"/>
      <c r="GZC601" s="82"/>
      <c r="GZD601" s="82"/>
      <c r="GZE601" s="82"/>
      <c r="GZF601" s="82"/>
      <c r="GZG601" s="82"/>
      <c r="GZH601" s="82"/>
      <c r="GZI601" s="82"/>
      <c r="GZJ601" s="82"/>
      <c r="GZK601" s="82"/>
      <c r="GZL601" s="82"/>
      <c r="GZM601" s="82"/>
      <c r="GZN601" s="82"/>
      <c r="GZO601" s="82"/>
      <c r="GZP601" s="82"/>
      <c r="GZQ601" s="82"/>
      <c r="GZR601" s="82"/>
      <c r="GZS601" s="82"/>
      <c r="GZT601" s="82"/>
      <c r="GZU601" s="82"/>
      <c r="GZV601" s="82"/>
      <c r="GZW601" s="82"/>
      <c r="GZX601" s="82"/>
      <c r="GZY601" s="82"/>
      <c r="GZZ601" s="82"/>
      <c r="HAA601" s="82"/>
      <c r="HAB601" s="82"/>
      <c r="HAC601" s="82"/>
      <c r="HAD601" s="82"/>
      <c r="HAE601" s="82"/>
      <c r="HAF601" s="82"/>
      <c r="HAG601" s="82"/>
      <c r="HAH601" s="82"/>
      <c r="HAI601" s="82"/>
      <c r="HAJ601" s="82"/>
      <c r="HAK601" s="82"/>
      <c r="HAL601" s="82"/>
      <c r="HAM601" s="82"/>
      <c r="HAN601" s="82"/>
      <c r="HAO601" s="82"/>
      <c r="HAP601" s="82"/>
      <c r="HAQ601" s="82"/>
      <c r="HAR601" s="82"/>
      <c r="HAS601" s="82"/>
      <c r="HAT601" s="82"/>
      <c r="HAU601" s="82"/>
      <c r="HAV601" s="82"/>
      <c r="HAW601" s="82"/>
      <c r="HAX601" s="82"/>
      <c r="HAY601" s="82"/>
      <c r="HAZ601" s="82"/>
      <c r="HBA601" s="82"/>
      <c r="HBB601" s="82"/>
      <c r="HBC601" s="82"/>
      <c r="HBD601" s="82"/>
      <c r="HBE601" s="82"/>
      <c r="HBF601" s="82"/>
      <c r="HBG601" s="82"/>
      <c r="HBH601" s="82"/>
      <c r="HBI601" s="82"/>
      <c r="HBJ601" s="82"/>
      <c r="HBK601" s="82"/>
      <c r="HBL601" s="82"/>
      <c r="HBM601" s="82"/>
      <c r="HBN601" s="82"/>
      <c r="HBO601" s="82"/>
      <c r="HBP601" s="82"/>
      <c r="HBQ601" s="82"/>
      <c r="HBR601" s="82"/>
      <c r="HBS601" s="82"/>
      <c r="HBT601" s="82"/>
      <c r="HBU601" s="82"/>
      <c r="HBV601" s="82"/>
      <c r="HBW601" s="82"/>
      <c r="HBX601" s="82"/>
      <c r="HBY601" s="82"/>
      <c r="HBZ601" s="82"/>
      <c r="HCA601" s="82"/>
      <c r="HCB601" s="82"/>
      <c r="HCC601" s="82"/>
      <c r="HCD601" s="82"/>
      <c r="HCE601" s="82"/>
      <c r="HCF601" s="82"/>
      <c r="HCG601" s="82"/>
      <c r="HCH601" s="82"/>
      <c r="HCI601" s="82"/>
      <c r="HCJ601" s="82"/>
      <c r="HCK601" s="82"/>
      <c r="HCL601" s="82"/>
      <c r="HCM601" s="82"/>
      <c r="HCN601" s="82"/>
      <c r="HCO601" s="82"/>
      <c r="HCP601" s="82"/>
      <c r="HCQ601" s="82"/>
      <c r="HCR601" s="82"/>
      <c r="HCS601" s="82"/>
      <c r="HCT601" s="82"/>
      <c r="HCU601" s="82"/>
      <c r="HCV601" s="82"/>
      <c r="HCW601" s="82"/>
      <c r="HCX601" s="82"/>
      <c r="HCY601" s="82"/>
      <c r="HCZ601" s="82"/>
      <c r="HDA601" s="82"/>
      <c r="HDB601" s="82"/>
      <c r="HDC601" s="82"/>
      <c r="HDD601" s="82"/>
      <c r="HDE601" s="82"/>
      <c r="HDF601" s="82"/>
      <c r="HDG601" s="82"/>
      <c r="HDH601" s="82"/>
      <c r="HDI601" s="82"/>
      <c r="HDJ601" s="82"/>
      <c r="HDK601" s="82"/>
      <c r="HDL601" s="82"/>
      <c r="HDM601" s="82"/>
      <c r="HDN601" s="82"/>
      <c r="HDO601" s="82"/>
      <c r="HDP601" s="82"/>
      <c r="HDQ601" s="82"/>
      <c r="HDR601" s="82"/>
      <c r="HDS601" s="82"/>
      <c r="HDT601" s="82"/>
      <c r="HDU601" s="82"/>
      <c r="HDV601" s="82"/>
      <c r="HDW601" s="82"/>
      <c r="HDX601" s="82"/>
      <c r="HDY601" s="82"/>
      <c r="HDZ601" s="82"/>
      <c r="HEA601" s="82"/>
      <c r="HEB601" s="82"/>
      <c r="HEC601" s="82"/>
      <c r="HED601" s="82"/>
      <c r="HEE601" s="82"/>
      <c r="HEF601" s="82"/>
      <c r="HEG601" s="82"/>
      <c r="HEH601" s="82"/>
      <c r="HEI601" s="82"/>
      <c r="HEJ601" s="82"/>
      <c r="HEK601" s="82"/>
      <c r="HEL601" s="82"/>
      <c r="HEM601" s="82"/>
      <c r="HEN601" s="82"/>
      <c r="HEO601" s="82"/>
      <c r="HEP601" s="82"/>
      <c r="HEQ601" s="82"/>
      <c r="HER601" s="82"/>
      <c r="HES601" s="82"/>
      <c r="HET601" s="82"/>
      <c r="HEU601" s="82"/>
      <c r="HEV601" s="82"/>
      <c r="HEW601" s="82"/>
      <c r="HEX601" s="82"/>
      <c r="HEY601" s="82"/>
      <c r="HEZ601" s="82"/>
      <c r="HFA601" s="82"/>
      <c r="HFB601" s="82"/>
      <c r="HFC601" s="82"/>
      <c r="HFD601" s="82"/>
      <c r="HFE601" s="82"/>
      <c r="HFF601" s="82"/>
      <c r="HFG601" s="82"/>
      <c r="HFH601" s="82"/>
      <c r="HFI601" s="82"/>
      <c r="HFJ601" s="82"/>
      <c r="HFK601" s="82"/>
      <c r="HFL601" s="82"/>
      <c r="HFM601" s="82"/>
      <c r="HFN601" s="82"/>
      <c r="HFO601" s="82"/>
      <c r="HFP601" s="82"/>
      <c r="HFQ601" s="82"/>
      <c r="HFR601" s="82"/>
      <c r="HFS601" s="82"/>
      <c r="HFT601" s="82"/>
      <c r="HFU601" s="82"/>
      <c r="HFV601" s="82"/>
      <c r="HFW601" s="82"/>
      <c r="HFX601" s="82"/>
      <c r="HFY601" s="82"/>
      <c r="HFZ601" s="82"/>
      <c r="HGA601" s="82"/>
      <c r="HGB601" s="82"/>
      <c r="HGC601" s="82"/>
      <c r="HGD601" s="82"/>
      <c r="HGE601" s="82"/>
      <c r="HGF601" s="82"/>
      <c r="HGG601" s="82"/>
      <c r="HGH601" s="82"/>
      <c r="HGI601" s="82"/>
      <c r="HGJ601" s="82"/>
      <c r="HGK601" s="82"/>
      <c r="HGL601" s="82"/>
      <c r="HGM601" s="82"/>
      <c r="HGN601" s="82"/>
      <c r="HGO601" s="82"/>
      <c r="HGP601" s="82"/>
      <c r="HGQ601" s="82"/>
      <c r="HGR601" s="82"/>
      <c r="HGS601" s="82"/>
      <c r="HGT601" s="82"/>
      <c r="HGU601" s="82"/>
      <c r="HGV601" s="82"/>
      <c r="HGW601" s="82"/>
      <c r="HGX601" s="82"/>
      <c r="HGY601" s="82"/>
      <c r="HGZ601" s="82"/>
      <c r="HHA601" s="82"/>
      <c r="HHB601" s="82"/>
      <c r="HHC601" s="82"/>
      <c r="HHD601" s="82"/>
      <c r="HHE601" s="82"/>
      <c r="HHF601" s="82"/>
      <c r="HHG601" s="82"/>
      <c r="HHH601" s="82"/>
      <c r="HHI601" s="82"/>
      <c r="HHJ601" s="82"/>
      <c r="HHK601" s="82"/>
      <c r="HHL601" s="82"/>
      <c r="HHM601" s="82"/>
      <c r="HHN601" s="82"/>
      <c r="HHO601" s="82"/>
      <c r="HHP601" s="82"/>
      <c r="HHQ601" s="82"/>
      <c r="HHR601" s="82"/>
      <c r="HHS601" s="82"/>
      <c r="HHT601" s="82"/>
      <c r="HHU601" s="82"/>
      <c r="HHV601" s="82"/>
      <c r="HHW601" s="82"/>
      <c r="HHX601" s="82"/>
      <c r="HHY601" s="82"/>
      <c r="HHZ601" s="82"/>
      <c r="HIA601" s="82"/>
      <c r="HIB601" s="82"/>
      <c r="HIC601" s="82"/>
      <c r="HID601" s="82"/>
      <c r="HIE601" s="82"/>
      <c r="HIF601" s="82"/>
      <c r="HIG601" s="82"/>
      <c r="HIH601" s="82"/>
      <c r="HII601" s="82"/>
      <c r="HIJ601" s="82"/>
      <c r="HIK601" s="82"/>
      <c r="HIL601" s="82"/>
      <c r="HIM601" s="82"/>
      <c r="HIN601" s="82"/>
      <c r="HIO601" s="82"/>
      <c r="HIP601" s="82"/>
      <c r="HIQ601" s="82"/>
      <c r="HIR601" s="82"/>
      <c r="HIS601" s="82"/>
      <c r="HIT601" s="82"/>
      <c r="HIU601" s="82"/>
      <c r="HIV601" s="82"/>
      <c r="HIW601" s="82"/>
      <c r="HIX601" s="82"/>
      <c r="HIY601" s="82"/>
      <c r="HIZ601" s="82"/>
      <c r="HJA601" s="82"/>
      <c r="HJB601" s="82"/>
      <c r="HJC601" s="82"/>
      <c r="HJD601" s="82"/>
      <c r="HJE601" s="82"/>
      <c r="HJF601" s="82"/>
      <c r="HJG601" s="82"/>
      <c r="HJH601" s="82"/>
      <c r="HJI601" s="82"/>
      <c r="HJJ601" s="82"/>
      <c r="HJK601" s="82"/>
      <c r="HJL601" s="82"/>
      <c r="HJM601" s="82"/>
      <c r="HJN601" s="82"/>
      <c r="HJO601" s="82"/>
      <c r="HJP601" s="82"/>
      <c r="HJQ601" s="82"/>
      <c r="HJR601" s="82"/>
      <c r="HJS601" s="82"/>
      <c r="HJT601" s="82"/>
      <c r="HJU601" s="82"/>
      <c r="HJV601" s="82"/>
      <c r="HJW601" s="82"/>
      <c r="HJX601" s="82"/>
      <c r="HJY601" s="82"/>
      <c r="HJZ601" s="82"/>
      <c r="HKA601" s="82"/>
      <c r="HKB601" s="82"/>
      <c r="HKC601" s="82"/>
      <c r="HKD601" s="82"/>
      <c r="HKE601" s="82"/>
      <c r="HKF601" s="82"/>
      <c r="HKG601" s="82"/>
      <c r="HKH601" s="82"/>
      <c r="HKI601" s="82"/>
      <c r="HKJ601" s="82"/>
      <c r="HKK601" s="82"/>
      <c r="HKL601" s="82"/>
      <c r="HKM601" s="82"/>
      <c r="HKN601" s="82"/>
      <c r="HKO601" s="82"/>
      <c r="HKP601" s="82"/>
      <c r="HKQ601" s="82"/>
      <c r="HKR601" s="82"/>
      <c r="HKS601" s="82"/>
      <c r="HKT601" s="82"/>
      <c r="HKU601" s="82"/>
      <c r="HKV601" s="82"/>
      <c r="HKW601" s="82"/>
      <c r="HKX601" s="82"/>
      <c r="HKY601" s="82"/>
      <c r="HKZ601" s="82"/>
      <c r="HLA601" s="82"/>
      <c r="HLB601" s="82"/>
      <c r="HLC601" s="82"/>
      <c r="HLD601" s="82"/>
      <c r="HLE601" s="82"/>
      <c r="HLF601" s="82"/>
      <c r="HLG601" s="82"/>
      <c r="HLH601" s="82"/>
      <c r="HLI601" s="82"/>
      <c r="HLJ601" s="82"/>
      <c r="HLK601" s="82"/>
      <c r="HLL601" s="82"/>
      <c r="HLM601" s="82"/>
      <c r="HLN601" s="82"/>
      <c r="HLO601" s="82"/>
      <c r="HLP601" s="82"/>
      <c r="HLQ601" s="82"/>
      <c r="HLR601" s="82"/>
      <c r="HLS601" s="82"/>
      <c r="HLT601" s="82"/>
      <c r="HLU601" s="82"/>
      <c r="HLV601" s="82"/>
      <c r="HLW601" s="82"/>
      <c r="HLX601" s="82"/>
      <c r="HLY601" s="82"/>
      <c r="HLZ601" s="82"/>
      <c r="HMA601" s="82"/>
      <c r="HMB601" s="82"/>
      <c r="HMC601" s="82"/>
      <c r="HMD601" s="82"/>
      <c r="HME601" s="82"/>
      <c r="HMF601" s="82"/>
      <c r="HMG601" s="82"/>
      <c r="HMH601" s="82"/>
      <c r="HMI601" s="82"/>
      <c r="HMJ601" s="82"/>
      <c r="HMK601" s="82"/>
      <c r="HML601" s="82"/>
      <c r="HMM601" s="82"/>
      <c r="HMN601" s="82"/>
      <c r="HMO601" s="82"/>
      <c r="HMP601" s="82"/>
      <c r="HMQ601" s="82"/>
      <c r="HMR601" s="82"/>
      <c r="HMS601" s="82"/>
      <c r="HMT601" s="82"/>
      <c r="HMU601" s="82"/>
      <c r="HMV601" s="82"/>
      <c r="HMW601" s="82"/>
      <c r="HMX601" s="82"/>
      <c r="HMY601" s="82"/>
      <c r="HMZ601" s="82"/>
      <c r="HNA601" s="82"/>
      <c r="HNB601" s="82"/>
      <c r="HNC601" s="82"/>
      <c r="HND601" s="82"/>
      <c r="HNE601" s="82"/>
      <c r="HNF601" s="82"/>
      <c r="HNG601" s="82"/>
      <c r="HNH601" s="82"/>
      <c r="HNI601" s="82"/>
      <c r="HNJ601" s="82"/>
      <c r="HNK601" s="82"/>
      <c r="HNL601" s="82"/>
      <c r="HNM601" s="82"/>
      <c r="HNN601" s="82"/>
      <c r="HNO601" s="82"/>
      <c r="HNP601" s="82"/>
      <c r="HNQ601" s="82"/>
      <c r="HNR601" s="82"/>
      <c r="HNS601" s="82"/>
      <c r="HNT601" s="82"/>
      <c r="HNU601" s="82"/>
      <c r="HNV601" s="82"/>
      <c r="HNW601" s="82"/>
      <c r="HNX601" s="82"/>
      <c r="HNY601" s="82"/>
      <c r="HNZ601" s="82"/>
      <c r="HOA601" s="82"/>
      <c r="HOB601" s="82"/>
      <c r="HOC601" s="82"/>
      <c r="HOD601" s="82"/>
      <c r="HOE601" s="82"/>
      <c r="HOF601" s="82"/>
      <c r="HOG601" s="82"/>
      <c r="HOH601" s="82"/>
      <c r="HOI601" s="82"/>
      <c r="HOJ601" s="82"/>
      <c r="HOK601" s="82"/>
      <c r="HOL601" s="82"/>
      <c r="HOM601" s="82"/>
      <c r="HON601" s="82"/>
      <c r="HOO601" s="82"/>
      <c r="HOP601" s="82"/>
      <c r="HOQ601" s="82"/>
      <c r="HOR601" s="82"/>
      <c r="HOS601" s="82"/>
      <c r="HOT601" s="82"/>
      <c r="HOU601" s="82"/>
      <c r="HOV601" s="82"/>
      <c r="HOW601" s="82"/>
      <c r="HOX601" s="82"/>
      <c r="HOY601" s="82"/>
      <c r="HOZ601" s="82"/>
      <c r="HPA601" s="82"/>
      <c r="HPB601" s="82"/>
      <c r="HPC601" s="82"/>
      <c r="HPD601" s="82"/>
      <c r="HPE601" s="82"/>
      <c r="HPF601" s="82"/>
      <c r="HPG601" s="82"/>
      <c r="HPH601" s="82"/>
      <c r="HPI601" s="82"/>
      <c r="HPJ601" s="82"/>
      <c r="HPK601" s="82"/>
      <c r="HPL601" s="82"/>
      <c r="HPM601" s="82"/>
      <c r="HPN601" s="82"/>
      <c r="HPO601" s="82"/>
      <c r="HPP601" s="82"/>
      <c r="HPQ601" s="82"/>
      <c r="HPR601" s="82"/>
      <c r="HPS601" s="82"/>
      <c r="HPT601" s="82"/>
      <c r="HPU601" s="82"/>
      <c r="HPV601" s="82"/>
      <c r="HPW601" s="82"/>
      <c r="HPX601" s="82"/>
      <c r="HPY601" s="82"/>
      <c r="HPZ601" s="82"/>
      <c r="HQA601" s="82"/>
      <c r="HQB601" s="82"/>
      <c r="HQC601" s="82"/>
      <c r="HQD601" s="82"/>
      <c r="HQE601" s="82"/>
      <c r="HQF601" s="82"/>
      <c r="HQG601" s="82"/>
      <c r="HQH601" s="82"/>
      <c r="HQI601" s="82"/>
      <c r="HQJ601" s="82"/>
      <c r="HQK601" s="82"/>
      <c r="HQL601" s="82"/>
      <c r="HQM601" s="82"/>
      <c r="HQN601" s="82"/>
      <c r="HQO601" s="82"/>
      <c r="HQP601" s="82"/>
      <c r="HQQ601" s="82"/>
      <c r="HQR601" s="82"/>
      <c r="HQS601" s="82"/>
      <c r="HQT601" s="82"/>
      <c r="HQU601" s="82"/>
      <c r="HQV601" s="82"/>
      <c r="HQW601" s="82"/>
      <c r="HQX601" s="82"/>
      <c r="HQY601" s="82"/>
      <c r="HQZ601" s="82"/>
      <c r="HRA601" s="82"/>
      <c r="HRB601" s="82"/>
      <c r="HRC601" s="82"/>
      <c r="HRD601" s="82"/>
      <c r="HRE601" s="82"/>
      <c r="HRF601" s="82"/>
      <c r="HRG601" s="82"/>
      <c r="HRH601" s="82"/>
      <c r="HRI601" s="82"/>
      <c r="HRJ601" s="82"/>
      <c r="HRK601" s="82"/>
      <c r="HRL601" s="82"/>
      <c r="HRM601" s="82"/>
      <c r="HRN601" s="82"/>
      <c r="HRO601" s="82"/>
      <c r="HRP601" s="82"/>
      <c r="HRQ601" s="82"/>
      <c r="HRR601" s="82"/>
      <c r="HRS601" s="82"/>
      <c r="HRT601" s="82"/>
      <c r="HRU601" s="82"/>
      <c r="HRV601" s="82"/>
      <c r="HRW601" s="82"/>
      <c r="HRX601" s="82"/>
      <c r="HRY601" s="82"/>
      <c r="HRZ601" s="82"/>
      <c r="HSA601" s="82"/>
      <c r="HSB601" s="82"/>
      <c r="HSC601" s="82"/>
      <c r="HSD601" s="82"/>
      <c r="HSE601" s="82"/>
      <c r="HSF601" s="82"/>
      <c r="HSG601" s="82"/>
      <c r="HSH601" s="82"/>
      <c r="HSI601" s="82"/>
      <c r="HSJ601" s="82"/>
      <c r="HSK601" s="82"/>
      <c r="HSL601" s="82"/>
      <c r="HSM601" s="82"/>
      <c r="HSN601" s="82"/>
      <c r="HSO601" s="82"/>
      <c r="HSP601" s="82"/>
      <c r="HSQ601" s="82"/>
      <c r="HSR601" s="82"/>
      <c r="HSS601" s="82"/>
      <c r="HST601" s="82"/>
      <c r="HSU601" s="82"/>
      <c r="HSV601" s="82"/>
      <c r="HSW601" s="82"/>
      <c r="HSX601" s="82"/>
      <c r="HSY601" s="82"/>
      <c r="HSZ601" s="82"/>
      <c r="HTA601" s="82"/>
      <c r="HTB601" s="82"/>
      <c r="HTC601" s="82"/>
      <c r="HTD601" s="82"/>
      <c r="HTE601" s="82"/>
      <c r="HTF601" s="82"/>
      <c r="HTG601" s="82"/>
      <c r="HTH601" s="82"/>
      <c r="HTI601" s="82"/>
      <c r="HTJ601" s="82"/>
      <c r="HTK601" s="82"/>
      <c r="HTL601" s="82"/>
      <c r="HTM601" s="82"/>
      <c r="HTN601" s="82"/>
      <c r="HTO601" s="82"/>
      <c r="HTP601" s="82"/>
      <c r="HTQ601" s="82"/>
      <c r="HTR601" s="82"/>
      <c r="HTS601" s="82"/>
      <c r="HTT601" s="82"/>
      <c r="HTU601" s="82"/>
      <c r="HTV601" s="82"/>
      <c r="HTW601" s="82"/>
      <c r="HTX601" s="82"/>
      <c r="HTY601" s="82"/>
      <c r="HTZ601" s="82"/>
      <c r="HUA601" s="82"/>
      <c r="HUB601" s="82"/>
      <c r="HUC601" s="82"/>
      <c r="HUD601" s="82"/>
      <c r="HUE601" s="82"/>
      <c r="HUF601" s="82"/>
      <c r="HUG601" s="82"/>
      <c r="HUH601" s="82"/>
      <c r="HUI601" s="82"/>
      <c r="HUJ601" s="82"/>
      <c r="HUK601" s="82"/>
      <c r="HUL601" s="82"/>
      <c r="HUM601" s="82"/>
      <c r="HUN601" s="82"/>
      <c r="HUO601" s="82"/>
      <c r="HUP601" s="82"/>
      <c r="HUQ601" s="82"/>
      <c r="HUR601" s="82"/>
      <c r="HUS601" s="82"/>
      <c r="HUT601" s="82"/>
      <c r="HUU601" s="82"/>
      <c r="HUV601" s="82"/>
      <c r="HUW601" s="82"/>
      <c r="HUX601" s="82"/>
      <c r="HUY601" s="82"/>
      <c r="HUZ601" s="82"/>
      <c r="HVA601" s="82"/>
      <c r="HVB601" s="82"/>
      <c r="HVC601" s="82"/>
      <c r="HVD601" s="82"/>
      <c r="HVE601" s="82"/>
      <c r="HVF601" s="82"/>
      <c r="HVG601" s="82"/>
      <c r="HVH601" s="82"/>
      <c r="HVI601" s="82"/>
      <c r="HVJ601" s="82"/>
      <c r="HVK601" s="82"/>
      <c r="HVL601" s="82"/>
      <c r="HVM601" s="82"/>
      <c r="HVN601" s="82"/>
      <c r="HVO601" s="82"/>
      <c r="HVP601" s="82"/>
      <c r="HVQ601" s="82"/>
      <c r="HVR601" s="82"/>
      <c r="HVS601" s="82"/>
      <c r="HVT601" s="82"/>
      <c r="HVU601" s="82"/>
      <c r="HVV601" s="82"/>
      <c r="HVW601" s="82"/>
      <c r="HVX601" s="82"/>
      <c r="HVY601" s="82"/>
      <c r="HVZ601" s="82"/>
      <c r="HWA601" s="82"/>
      <c r="HWB601" s="82"/>
      <c r="HWC601" s="82"/>
      <c r="HWD601" s="82"/>
      <c r="HWE601" s="82"/>
      <c r="HWF601" s="82"/>
      <c r="HWG601" s="82"/>
      <c r="HWH601" s="82"/>
      <c r="HWI601" s="82"/>
      <c r="HWJ601" s="82"/>
      <c r="HWK601" s="82"/>
      <c r="HWL601" s="82"/>
      <c r="HWM601" s="82"/>
      <c r="HWN601" s="82"/>
      <c r="HWO601" s="82"/>
      <c r="HWP601" s="82"/>
      <c r="HWQ601" s="82"/>
      <c r="HWR601" s="82"/>
      <c r="HWS601" s="82"/>
      <c r="HWT601" s="82"/>
      <c r="HWU601" s="82"/>
      <c r="HWV601" s="82"/>
      <c r="HWW601" s="82"/>
      <c r="HWX601" s="82"/>
      <c r="HWY601" s="82"/>
      <c r="HWZ601" s="82"/>
      <c r="HXA601" s="82"/>
      <c r="HXB601" s="82"/>
      <c r="HXC601" s="82"/>
      <c r="HXD601" s="82"/>
      <c r="HXE601" s="82"/>
      <c r="HXF601" s="82"/>
      <c r="HXG601" s="82"/>
      <c r="HXH601" s="82"/>
      <c r="HXI601" s="82"/>
      <c r="HXJ601" s="82"/>
      <c r="HXK601" s="82"/>
      <c r="HXL601" s="82"/>
      <c r="HXM601" s="82"/>
      <c r="HXN601" s="82"/>
      <c r="HXO601" s="82"/>
      <c r="HXP601" s="82"/>
      <c r="HXQ601" s="82"/>
      <c r="HXR601" s="82"/>
      <c r="HXS601" s="82"/>
      <c r="HXT601" s="82"/>
      <c r="HXU601" s="82"/>
      <c r="HXV601" s="82"/>
      <c r="HXW601" s="82"/>
      <c r="HXX601" s="82"/>
      <c r="HXY601" s="82"/>
      <c r="HXZ601" s="82"/>
      <c r="HYA601" s="82"/>
      <c r="HYB601" s="82"/>
      <c r="HYC601" s="82"/>
      <c r="HYD601" s="82"/>
      <c r="HYE601" s="82"/>
      <c r="HYF601" s="82"/>
      <c r="HYG601" s="82"/>
      <c r="HYH601" s="82"/>
      <c r="HYI601" s="82"/>
      <c r="HYJ601" s="82"/>
      <c r="HYK601" s="82"/>
      <c r="HYL601" s="82"/>
      <c r="HYM601" s="82"/>
      <c r="HYN601" s="82"/>
      <c r="HYO601" s="82"/>
      <c r="HYP601" s="82"/>
      <c r="HYQ601" s="82"/>
      <c r="HYR601" s="82"/>
      <c r="HYS601" s="82"/>
      <c r="HYT601" s="82"/>
      <c r="HYU601" s="82"/>
      <c r="HYV601" s="82"/>
      <c r="HYW601" s="82"/>
      <c r="HYX601" s="82"/>
      <c r="HYY601" s="82"/>
      <c r="HYZ601" s="82"/>
      <c r="HZA601" s="82"/>
      <c r="HZB601" s="82"/>
      <c r="HZC601" s="82"/>
      <c r="HZD601" s="82"/>
      <c r="HZE601" s="82"/>
      <c r="HZF601" s="82"/>
      <c r="HZG601" s="82"/>
      <c r="HZH601" s="82"/>
      <c r="HZI601" s="82"/>
      <c r="HZJ601" s="82"/>
      <c r="HZK601" s="82"/>
      <c r="HZL601" s="82"/>
      <c r="HZM601" s="82"/>
      <c r="HZN601" s="82"/>
      <c r="HZO601" s="82"/>
      <c r="HZP601" s="82"/>
      <c r="HZQ601" s="82"/>
      <c r="HZR601" s="82"/>
      <c r="HZS601" s="82"/>
      <c r="HZT601" s="82"/>
      <c r="HZU601" s="82"/>
      <c r="HZV601" s="82"/>
      <c r="HZW601" s="82"/>
      <c r="HZX601" s="82"/>
      <c r="HZY601" s="82"/>
      <c r="HZZ601" s="82"/>
      <c r="IAA601" s="82"/>
      <c r="IAB601" s="82"/>
      <c r="IAC601" s="82"/>
      <c r="IAD601" s="82"/>
      <c r="IAE601" s="82"/>
      <c r="IAF601" s="82"/>
      <c r="IAG601" s="82"/>
      <c r="IAH601" s="82"/>
      <c r="IAI601" s="82"/>
      <c r="IAJ601" s="82"/>
      <c r="IAK601" s="82"/>
      <c r="IAL601" s="82"/>
      <c r="IAM601" s="82"/>
      <c r="IAN601" s="82"/>
      <c r="IAO601" s="82"/>
      <c r="IAP601" s="82"/>
      <c r="IAQ601" s="82"/>
      <c r="IAR601" s="82"/>
      <c r="IAS601" s="82"/>
      <c r="IAT601" s="82"/>
      <c r="IAU601" s="82"/>
      <c r="IAV601" s="82"/>
      <c r="IAW601" s="82"/>
      <c r="IAX601" s="82"/>
      <c r="IAY601" s="82"/>
      <c r="IAZ601" s="82"/>
      <c r="IBA601" s="82"/>
      <c r="IBB601" s="82"/>
      <c r="IBC601" s="82"/>
      <c r="IBD601" s="82"/>
      <c r="IBE601" s="82"/>
      <c r="IBF601" s="82"/>
      <c r="IBG601" s="82"/>
      <c r="IBH601" s="82"/>
      <c r="IBI601" s="82"/>
      <c r="IBJ601" s="82"/>
      <c r="IBK601" s="82"/>
      <c r="IBL601" s="82"/>
      <c r="IBM601" s="82"/>
      <c r="IBN601" s="82"/>
      <c r="IBO601" s="82"/>
      <c r="IBP601" s="82"/>
      <c r="IBQ601" s="82"/>
      <c r="IBR601" s="82"/>
      <c r="IBS601" s="82"/>
      <c r="IBT601" s="82"/>
      <c r="IBU601" s="82"/>
      <c r="IBV601" s="82"/>
      <c r="IBW601" s="82"/>
      <c r="IBX601" s="82"/>
      <c r="IBY601" s="82"/>
      <c r="IBZ601" s="82"/>
      <c r="ICA601" s="82"/>
      <c r="ICB601" s="82"/>
      <c r="ICC601" s="82"/>
      <c r="ICD601" s="82"/>
      <c r="ICE601" s="82"/>
      <c r="ICF601" s="82"/>
      <c r="ICG601" s="82"/>
      <c r="ICH601" s="82"/>
      <c r="ICI601" s="82"/>
      <c r="ICJ601" s="82"/>
      <c r="ICK601" s="82"/>
      <c r="ICL601" s="82"/>
      <c r="ICM601" s="82"/>
      <c r="ICN601" s="82"/>
      <c r="ICO601" s="82"/>
      <c r="ICP601" s="82"/>
      <c r="ICQ601" s="82"/>
      <c r="ICR601" s="82"/>
      <c r="ICS601" s="82"/>
      <c r="ICT601" s="82"/>
      <c r="ICU601" s="82"/>
      <c r="ICV601" s="82"/>
      <c r="ICW601" s="82"/>
      <c r="ICX601" s="82"/>
      <c r="ICY601" s="82"/>
      <c r="ICZ601" s="82"/>
      <c r="IDA601" s="82"/>
      <c r="IDB601" s="82"/>
      <c r="IDC601" s="82"/>
      <c r="IDD601" s="82"/>
      <c r="IDE601" s="82"/>
      <c r="IDF601" s="82"/>
      <c r="IDG601" s="82"/>
      <c r="IDH601" s="82"/>
      <c r="IDI601" s="82"/>
      <c r="IDJ601" s="82"/>
      <c r="IDK601" s="82"/>
      <c r="IDL601" s="82"/>
      <c r="IDM601" s="82"/>
      <c r="IDN601" s="82"/>
      <c r="IDO601" s="82"/>
      <c r="IDP601" s="82"/>
      <c r="IDQ601" s="82"/>
      <c r="IDR601" s="82"/>
      <c r="IDS601" s="82"/>
      <c r="IDT601" s="82"/>
      <c r="IDU601" s="82"/>
      <c r="IDV601" s="82"/>
      <c r="IDW601" s="82"/>
      <c r="IDX601" s="82"/>
      <c r="IDY601" s="82"/>
      <c r="IDZ601" s="82"/>
      <c r="IEA601" s="82"/>
      <c r="IEB601" s="82"/>
      <c r="IEC601" s="82"/>
      <c r="IED601" s="82"/>
      <c r="IEE601" s="82"/>
      <c r="IEF601" s="82"/>
      <c r="IEG601" s="82"/>
      <c r="IEH601" s="82"/>
      <c r="IEI601" s="82"/>
      <c r="IEJ601" s="82"/>
      <c r="IEK601" s="82"/>
      <c r="IEL601" s="82"/>
      <c r="IEM601" s="82"/>
      <c r="IEN601" s="82"/>
      <c r="IEO601" s="82"/>
      <c r="IEP601" s="82"/>
      <c r="IEQ601" s="82"/>
      <c r="IER601" s="82"/>
      <c r="IES601" s="82"/>
      <c r="IET601" s="82"/>
      <c r="IEU601" s="82"/>
      <c r="IEV601" s="82"/>
      <c r="IEW601" s="82"/>
      <c r="IEX601" s="82"/>
      <c r="IEY601" s="82"/>
      <c r="IEZ601" s="82"/>
      <c r="IFA601" s="82"/>
      <c r="IFB601" s="82"/>
      <c r="IFC601" s="82"/>
      <c r="IFD601" s="82"/>
      <c r="IFE601" s="82"/>
      <c r="IFF601" s="82"/>
      <c r="IFG601" s="82"/>
      <c r="IFH601" s="82"/>
      <c r="IFI601" s="82"/>
      <c r="IFJ601" s="82"/>
      <c r="IFK601" s="82"/>
      <c r="IFL601" s="82"/>
      <c r="IFM601" s="82"/>
      <c r="IFN601" s="82"/>
      <c r="IFO601" s="82"/>
      <c r="IFP601" s="82"/>
      <c r="IFQ601" s="82"/>
      <c r="IFR601" s="82"/>
      <c r="IFS601" s="82"/>
      <c r="IFT601" s="82"/>
      <c r="IFU601" s="82"/>
      <c r="IFV601" s="82"/>
      <c r="IFW601" s="82"/>
      <c r="IFX601" s="82"/>
      <c r="IFY601" s="82"/>
      <c r="IFZ601" s="82"/>
      <c r="IGA601" s="82"/>
      <c r="IGB601" s="82"/>
      <c r="IGC601" s="82"/>
      <c r="IGD601" s="82"/>
      <c r="IGE601" s="82"/>
      <c r="IGF601" s="82"/>
      <c r="IGG601" s="82"/>
      <c r="IGH601" s="82"/>
      <c r="IGI601" s="82"/>
      <c r="IGJ601" s="82"/>
      <c r="IGK601" s="82"/>
      <c r="IGL601" s="82"/>
      <c r="IGM601" s="82"/>
      <c r="IGN601" s="82"/>
      <c r="IGO601" s="82"/>
      <c r="IGP601" s="82"/>
      <c r="IGQ601" s="82"/>
      <c r="IGR601" s="82"/>
      <c r="IGS601" s="82"/>
      <c r="IGT601" s="82"/>
      <c r="IGU601" s="82"/>
      <c r="IGV601" s="82"/>
      <c r="IGW601" s="82"/>
      <c r="IGX601" s="82"/>
      <c r="IGY601" s="82"/>
      <c r="IGZ601" s="82"/>
      <c r="IHA601" s="82"/>
      <c r="IHB601" s="82"/>
      <c r="IHC601" s="82"/>
      <c r="IHD601" s="82"/>
      <c r="IHE601" s="82"/>
      <c r="IHF601" s="82"/>
      <c r="IHG601" s="82"/>
      <c r="IHH601" s="82"/>
      <c r="IHI601" s="82"/>
      <c r="IHJ601" s="82"/>
      <c r="IHK601" s="82"/>
      <c r="IHL601" s="82"/>
      <c r="IHM601" s="82"/>
      <c r="IHN601" s="82"/>
      <c r="IHO601" s="82"/>
      <c r="IHP601" s="82"/>
      <c r="IHQ601" s="82"/>
      <c r="IHR601" s="82"/>
      <c r="IHS601" s="82"/>
      <c r="IHT601" s="82"/>
      <c r="IHU601" s="82"/>
      <c r="IHV601" s="82"/>
      <c r="IHW601" s="82"/>
      <c r="IHX601" s="82"/>
      <c r="IHY601" s="82"/>
      <c r="IHZ601" s="82"/>
      <c r="IIA601" s="82"/>
      <c r="IIB601" s="82"/>
      <c r="IIC601" s="82"/>
      <c r="IID601" s="82"/>
      <c r="IIE601" s="82"/>
      <c r="IIF601" s="82"/>
      <c r="IIG601" s="82"/>
      <c r="IIH601" s="82"/>
      <c r="III601" s="82"/>
      <c r="IIJ601" s="82"/>
      <c r="IIK601" s="82"/>
      <c r="IIL601" s="82"/>
      <c r="IIM601" s="82"/>
      <c r="IIN601" s="82"/>
      <c r="IIO601" s="82"/>
      <c r="IIP601" s="82"/>
      <c r="IIQ601" s="82"/>
      <c r="IIR601" s="82"/>
      <c r="IIS601" s="82"/>
      <c r="IIT601" s="82"/>
      <c r="IIU601" s="82"/>
      <c r="IIV601" s="82"/>
      <c r="IIW601" s="82"/>
      <c r="IIX601" s="82"/>
      <c r="IIY601" s="82"/>
      <c r="IIZ601" s="82"/>
      <c r="IJA601" s="82"/>
      <c r="IJB601" s="82"/>
      <c r="IJC601" s="82"/>
      <c r="IJD601" s="82"/>
      <c r="IJE601" s="82"/>
      <c r="IJF601" s="82"/>
      <c r="IJG601" s="82"/>
      <c r="IJH601" s="82"/>
      <c r="IJI601" s="82"/>
      <c r="IJJ601" s="82"/>
      <c r="IJK601" s="82"/>
      <c r="IJL601" s="82"/>
      <c r="IJM601" s="82"/>
      <c r="IJN601" s="82"/>
      <c r="IJO601" s="82"/>
      <c r="IJP601" s="82"/>
      <c r="IJQ601" s="82"/>
      <c r="IJR601" s="82"/>
      <c r="IJS601" s="82"/>
      <c r="IJT601" s="82"/>
      <c r="IJU601" s="82"/>
      <c r="IJV601" s="82"/>
      <c r="IJW601" s="82"/>
      <c r="IJX601" s="82"/>
      <c r="IJY601" s="82"/>
      <c r="IJZ601" s="82"/>
      <c r="IKA601" s="82"/>
      <c r="IKB601" s="82"/>
      <c r="IKC601" s="82"/>
      <c r="IKD601" s="82"/>
      <c r="IKE601" s="82"/>
      <c r="IKF601" s="82"/>
      <c r="IKG601" s="82"/>
      <c r="IKH601" s="82"/>
      <c r="IKI601" s="82"/>
      <c r="IKJ601" s="82"/>
      <c r="IKK601" s="82"/>
      <c r="IKL601" s="82"/>
      <c r="IKM601" s="82"/>
      <c r="IKN601" s="82"/>
      <c r="IKO601" s="82"/>
      <c r="IKP601" s="82"/>
      <c r="IKQ601" s="82"/>
      <c r="IKR601" s="82"/>
      <c r="IKS601" s="82"/>
      <c r="IKT601" s="82"/>
      <c r="IKU601" s="82"/>
      <c r="IKV601" s="82"/>
      <c r="IKW601" s="82"/>
      <c r="IKX601" s="82"/>
      <c r="IKY601" s="82"/>
      <c r="IKZ601" s="82"/>
      <c r="ILA601" s="82"/>
      <c r="ILB601" s="82"/>
      <c r="ILC601" s="82"/>
      <c r="ILD601" s="82"/>
      <c r="ILE601" s="82"/>
      <c r="ILF601" s="82"/>
      <c r="ILG601" s="82"/>
      <c r="ILH601" s="82"/>
      <c r="ILI601" s="82"/>
      <c r="ILJ601" s="82"/>
      <c r="ILK601" s="82"/>
      <c r="ILL601" s="82"/>
      <c r="ILM601" s="82"/>
      <c r="ILN601" s="82"/>
      <c r="ILO601" s="82"/>
      <c r="ILP601" s="82"/>
      <c r="ILQ601" s="82"/>
      <c r="ILR601" s="82"/>
      <c r="ILS601" s="82"/>
      <c r="ILT601" s="82"/>
      <c r="ILU601" s="82"/>
      <c r="ILV601" s="82"/>
      <c r="ILW601" s="82"/>
      <c r="ILX601" s="82"/>
      <c r="ILY601" s="82"/>
      <c r="ILZ601" s="82"/>
      <c r="IMA601" s="82"/>
      <c r="IMB601" s="82"/>
      <c r="IMC601" s="82"/>
      <c r="IMD601" s="82"/>
      <c r="IME601" s="82"/>
      <c r="IMF601" s="82"/>
      <c r="IMG601" s="82"/>
      <c r="IMH601" s="82"/>
      <c r="IMI601" s="82"/>
      <c r="IMJ601" s="82"/>
      <c r="IMK601" s="82"/>
      <c r="IML601" s="82"/>
      <c r="IMM601" s="82"/>
      <c r="IMN601" s="82"/>
      <c r="IMO601" s="82"/>
      <c r="IMP601" s="82"/>
      <c r="IMQ601" s="82"/>
      <c r="IMR601" s="82"/>
      <c r="IMS601" s="82"/>
      <c r="IMT601" s="82"/>
      <c r="IMU601" s="82"/>
      <c r="IMV601" s="82"/>
      <c r="IMW601" s="82"/>
      <c r="IMX601" s="82"/>
      <c r="IMY601" s="82"/>
      <c r="IMZ601" s="82"/>
      <c r="INA601" s="82"/>
      <c r="INB601" s="82"/>
      <c r="INC601" s="82"/>
      <c r="IND601" s="82"/>
      <c r="INE601" s="82"/>
      <c r="INF601" s="82"/>
      <c r="ING601" s="82"/>
      <c r="INH601" s="82"/>
      <c r="INI601" s="82"/>
      <c r="INJ601" s="82"/>
      <c r="INK601" s="82"/>
      <c r="INL601" s="82"/>
      <c r="INM601" s="82"/>
      <c r="INN601" s="82"/>
      <c r="INO601" s="82"/>
      <c r="INP601" s="82"/>
      <c r="INQ601" s="82"/>
      <c r="INR601" s="82"/>
      <c r="INS601" s="82"/>
      <c r="INT601" s="82"/>
      <c r="INU601" s="82"/>
      <c r="INV601" s="82"/>
      <c r="INW601" s="82"/>
      <c r="INX601" s="82"/>
      <c r="INY601" s="82"/>
      <c r="INZ601" s="82"/>
      <c r="IOA601" s="82"/>
      <c r="IOB601" s="82"/>
      <c r="IOC601" s="82"/>
      <c r="IOD601" s="82"/>
      <c r="IOE601" s="82"/>
      <c r="IOF601" s="82"/>
      <c r="IOG601" s="82"/>
      <c r="IOH601" s="82"/>
      <c r="IOI601" s="82"/>
      <c r="IOJ601" s="82"/>
      <c r="IOK601" s="82"/>
      <c r="IOL601" s="82"/>
      <c r="IOM601" s="82"/>
      <c r="ION601" s="82"/>
      <c r="IOO601" s="82"/>
      <c r="IOP601" s="82"/>
      <c r="IOQ601" s="82"/>
      <c r="IOR601" s="82"/>
      <c r="IOS601" s="82"/>
      <c r="IOT601" s="82"/>
      <c r="IOU601" s="82"/>
      <c r="IOV601" s="82"/>
      <c r="IOW601" s="82"/>
      <c r="IOX601" s="82"/>
      <c r="IOY601" s="82"/>
      <c r="IOZ601" s="82"/>
      <c r="IPA601" s="82"/>
      <c r="IPB601" s="82"/>
      <c r="IPC601" s="82"/>
      <c r="IPD601" s="82"/>
      <c r="IPE601" s="82"/>
      <c r="IPF601" s="82"/>
      <c r="IPG601" s="82"/>
      <c r="IPH601" s="82"/>
      <c r="IPI601" s="82"/>
      <c r="IPJ601" s="82"/>
      <c r="IPK601" s="82"/>
      <c r="IPL601" s="82"/>
      <c r="IPM601" s="82"/>
      <c r="IPN601" s="82"/>
      <c r="IPO601" s="82"/>
      <c r="IPP601" s="82"/>
      <c r="IPQ601" s="82"/>
      <c r="IPR601" s="82"/>
      <c r="IPS601" s="82"/>
      <c r="IPT601" s="82"/>
      <c r="IPU601" s="82"/>
      <c r="IPV601" s="82"/>
      <c r="IPW601" s="82"/>
      <c r="IPX601" s="82"/>
      <c r="IPY601" s="82"/>
      <c r="IPZ601" s="82"/>
      <c r="IQA601" s="82"/>
      <c r="IQB601" s="82"/>
      <c r="IQC601" s="82"/>
      <c r="IQD601" s="82"/>
      <c r="IQE601" s="82"/>
      <c r="IQF601" s="82"/>
      <c r="IQG601" s="82"/>
      <c r="IQH601" s="82"/>
      <c r="IQI601" s="82"/>
      <c r="IQJ601" s="82"/>
      <c r="IQK601" s="82"/>
      <c r="IQL601" s="82"/>
      <c r="IQM601" s="82"/>
      <c r="IQN601" s="82"/>
      <c r="IQO601" s="82"/>
      <c r="IQP601" s="82"/>
      <c r="IQQ601" s="82"/>
      <c r="IQR601" s="82"/>
      <c r="IQS601" s="82"/>
      <c r="IQT601" s="82"/>
      <c r="IQU601" s="82"/>
      <c r="IQV601" s="82"/>
      <c r="IQW601" s="82"/>
      <c r="IQX601" s="82"/>
      <c r="IQY601" s="82"/>
      <c r="IQZ601" s="82"/>
      <c r="IRA601" s="82"/>
      <c r="IRB601" s="82"/>
      <c r="IRC601" s="82"/>
      <c r="IRD601" s="82"/>
      <c r="IRE601" s="82"/>
      <c r="IRF601" s="82"/>
      <c r="IRG601" s="82"/>
      <c r="IRH601" s="82"/>
      <c r="IRI601" s="82"/>
      <c r="IRJ601" s="82"/>
      <c r="IRK601" s="82"/>
      <c r="IRL601" s="82"/>
      <c r="IRM601" s="82"/>
      <c r="IRN601" s="82"/>
      <c r="IRO601" s="82"/>
      <c r="IRP601" s="82"/>
      <c r="IRQ601" s="82"/>
      <c r="IRR601" s="82"/>
      <c r="IRS601" s="82"/>
      <c r="IRT601" s="82"/>
      <c r="IRU601" s="82"/>
      <c r="IRV601" s="82"/>
      <c r="IRW601" s="82"/>
      <c r="IRX601" s="82"/>
      <c r="IRY601" s="82"/>
      <c r="IRZ601" s="82"/>
      <c r="ISA601" s="82"/>
      <c r="ISB601" s="82"/>
      <c r="ISC601" s="82"/>
      <c r="ISD601" s="82"/>
      <c r="ISE601" s="82"/>
      <c r="ISF601" s="82"/>
      <c r="ISG601" s="82"/>
      <c r="ISH601" s="82"/>
      <c r="ISI601" s="82"/>
      <c r="ISJ601" s="82"/>
      <c r="ISK601" s="82"/>
      <c r="ISL601" s="82"/>
      <c r="ISM601" s="82"/>
      <c r="ISN601" s="82"/>
      <c r="ISO601" s="82"/>
      <c r="ISP601" s="82"/>
      <c r="ISQ601" s="82"/>
      <c r="ISR601" s="82"/>
      <c r="ISS601" s="82"/>
      <c r="IST601" s="82"/>
      <c r="ISU601" s="82"/>
      <c r="ISV601" s="82"/>
      <c r="ISW601" s="82"/>
      <c r="ISX601" s="82"/>
      <c r="ISY601" s="82"/>
      <c r="ISZ601" s="82"/>
      <c r="ITA601" s="82"/>
      <c r="ITB601" s="82"/>
      <c r="ITC601" s="82"/>
      <c r="ITD601" s="82"/>
      <c r="ITE601" s="82"/>
      <c r="ITF601" s="82"/>
      <c r="ITG601" s="82"/>
      <c r="ITH601" s="82"/>
      <c r="ITI601" s="82"/>
      <c r="ITJ601" s="82"/>
      <c r="ITK601" s="82"/>
      <c r="ITL601" s="82"/>
      <c r="ITM601" s="82"/>
      <c r="ITN601" s="82"/>
      <c r="ITO601" s="82"/>
      <c r="ITP601" s="82"/>
      <c r="ITQ601" s="82"/>
      <c r="ITR601" s="82"/>
      <c r="ITS601" s="82"/>
      <c r="ITT601" s="82"/>
      <c r="ITU601" s="82"/>
      <c r="ITV601" s="82"/>
      <c r="ITW601" s="82"/>
      <c r="ITX601" s="82"/>
      <c r="ITY601" s="82"/>
      <c r="ITZ601" s="82"/>
      <c r="IUA601" s="82"/>
      <c r="IUB601" s="82"/>
      <c r="IUC601" s="82"/>
      <c r="IUD601" s="82"/>
      <c r="IUE601" s="82"/>
      <c r="IUF601" s="82"/>
      <c r="IUG601" s="82"/>
      <c r="IUH601" s="82"/>
      <c r="IUI601" s="82"/>
      <c r="IUJ601" s="82"/>
      <c r="IUK601" s="82"/>
      <c r="IUL601" s="82"/>
      <c r="IUM601" s="82"/>
      <c r="IUN601" s="82"/>
      <c r="IUO601" s="82"/>
      <c r="IUP601" s="82"/>
      <c r="IUQ601" s="82"/>
      <c r="IUR601" s="82"/>
      <c r="IUS601" s="82"/>
      <c r="IUT601" s="82"/>
      <c r="IUU601" s="82"/>
      <c r="IUV601" s="82"/>
      <c r="IUW601" s="82"/>
      <c r="IUX601" s="82"/>
      <c r="IUY601" s="82"/>
      <c r="IUZ601" s="82"/>
      <c r="IVA601" s="82"/>
      <c r="IVB601" s="82"/>
      <c r="IVC601" s="82"/>
      <c r="IVD601" s="82"/>
      <c r="IVE601" s="82"/>
      <c r="IVF601" s="82"/>
      <c r="IVG601" s="82"/>
      <c r="IVH601" s="82"/>
      <c r="IVI601" s="82"/>
      <c r="IVJ601" s="82"/>
      <c r="IVK601" s="82"/>
      <c r="IVL601" s="82"/>
      <c r="IVM601" s="82"/>
      <c r="IVN601" s="82"/>
      <c r="IVO601" s="82"/>
      <c r="IVP601" s="82"/>
      <c r="IVQ601" s="82"/>
      <c r="IVR601" s="82"/>
      <c r="IVS601" s="82"/>
      <c r="IVT601" s="82"/>
      <c r="IVU601" s="82"/>
      <c r="IVV601" s="82"/>
      <c r="IVW601" s="82"/>
      <c r="IVX601" s="82"/>
      <c r="IVY601" s="82"/>
      <c r="IVZ601" s="82"/>
      <c r="IWA601" s="82"/>
      <c r="IWB601" s="82"/>
      <c r="IWC601" s="82"/>
      <c r="IWD601" s="82"/>
      <c r="IWE601" s="82"/>
      <c r="IWF601" s="82"/>
      <c r="IWG601" s="82"/>
      <c r="IWH601" s="82"/>
      <c r="IWI601" s="82"/>
      <c r="IWJ601" s="82"/>
      <c r="IWK601" s="82"/>
      <c r="IWL601" s="82"/>
      <c r="IWM601" s="82"/>
      <c r="IWN601" s="82"/>
      <c r="IWO601" s="82"/>
      <c r="IWP601" s="82"/>
      <c r="IWQ601" s="82"/>
      <c r="IWR601" s="82"/>
      <c r="IWS601" s="82"/>
      <c r="IWT601" s="82"/>
      <c r="IWU601" s="82"/>
      <c r="IWV601" s="82"/>
      <c r="IWW601" s="82"/>
      <c r="IWX601" s="82"/>
      <c r="IWY601" s="82"/>
      <c r="IWZ601" s="82"/>
      <c r="IXA601" s="82"/>
      <c r="IXB601" s="82"/>
      <c r="IXC601" s="82"/>
      <c r="IXD601" s="82"/>
      <c r="IXE601" s="82"/>
      <c r="IXF601" s="82"/>
      <c r="IXG601" s="82"/>
      <c r="IXH601" s="82"/>
      <c r="IXI601" s="82"/>
      <c r="IXJ601" s="82"/>
      <c r="IXK601" s="82"/>
      <c r="IXL601" s="82"/>
      <c r="IXM601" s="82"/>
      <c r="IXN601" s="82"/>
      <c r="IXO601" s="82"/>
      <c r="IXP601" s="82"/>
      <c r="IXQ601" s="82"/>
      <c r="IXR601" s="82"/>
      <c r="IXS601" s="82"/>
      <c r="IXT601" s="82"/>
      <c r="IXU601" s="82"/>
      <c r="IXV601" s="82"/>
      <c r="IXW601" s="82"/>
      <c r="IXX601" s="82"/>
      <c r="IXY601" s="82"/>
      <c r="IXZ601" s="82"/>
      <c r="IYA601" s="82"/>
      <c r="IYB601" s="82"/>
      <c r="IYC601" s="82"/>
      <c r="IYD601" s="82"/>
      <c r="IYE601" s="82"/>
      <c r="IYF601" s="82"/>
      <c r="IYG601" s="82"/>
      <c r="IYH601" s="82"/>
      <c r="IYI601" s="82"/>
      <c r="IYJ601" s="82"/>
      <c r="IYK601" s="82"/>
      <c r="IYL601" s="82"/>
      <c r="IYM601" s="82"/>
      <c r="IYN601" s="82"/>
      <c r="IYO601" s="82"/>
      <c r="IYP601" s="82"/>
      <c r="IYQ601" s="82"/>
      <c r="IYR601" s="82"/>
      <c r="IYS601" s="82"/>
      <c r="IYT601" s="82"/>
      <c r="IYU601" s="82"/>
      <c r="IYV601" s="82"/>
      <c r="IYW601" s="82"/>
      <c r="IYX601" s="82"/>
      <c r="IYY601" s="82"/>
      <c r="IYZ601" s="82"/>
      <c r="IZA601" s="82"/>
      <c r="IZB601" s="82"/>
      <c r="IZC601" s="82"/>
      <c r="IZD601" s="82"/>
      <c r="IZE601" s="82"/>
      <c r="IZF601" s="82"/>
      <c r="IZG601" s="82"/>
      <c r="IZH601" s="82"/>
      <c r="IZI601" s="82"/>
      <c r="IZJ601" s="82"/>
      <c r="IZK601" s="82"/>
      <c r="IZL601" s="82"/>
      <c r="IZM601" s="82"/>
      <c r="IZN601" s="82"/>
      <c r="IZO601" s="82"/>
      <c r="IZP601" s="82"/>
      <c r="IZQ601" s="82"/>
      <c r="IZR601" s="82"/>
      <c r="IZS601" s="82"/>
      <c r="IZT601" s="82"/>
      <c r="IZU601" s="82"/>
      <c r="IZV601" s="82"/>
      <c r="IZW601" s="82"/>
      <c r="IZX601" s="82"/>
      <c r="IZY601" s="82"/>
      <c r="IZZ601" s="82"/>
      <c r="JAA601" s="82"/>
      <c r="JAB601" s="82"/>
      <c r="JAC601" s="82"/>
      <c r="JAD601" s="82"/>
      <c r="JAE601" s="82"/>
      <c r="JAF601" s="82"/>
      <c r="JAG601" s="82"/>
      <c r="JAH601" s="82"/>
      <c r="JAI601" s="82"/>
      <c r="JAJ601" s="82"/>
      <c r="JAK601" s="82"/>
      <c r="JAL601" s="82"/>
      <c r="JAM601" s="82"/>
      <c r="JAN601" s="82"/>
      <c r="JAO601" s="82"/>
      <c r="JAP601" s="82"/>
      <c r="JAQ601" s="82"/>
      <c r="JAR601" s="82"/>
      <c r="JAS601" s="82"/>
      <c r="JAT601" s="82"/>
      <c r="JAU601" s="82"/>
      <c r="JAV601" s="82"/>
      <c r="JAW601" s="82"/>
      <c r="JAX601" s="82"/>
      <c r="JAY601" s="82"/>
      <c r="JAZ601" s="82"/>
      <c r="JBA601" s="82"/>
      <c r="JBB601" s="82"/>
      <c r="JBC601" s="82"/>
      <c r="JBD601" s="82"/>
      <c r="JBE601" s="82"/>
      <c r="JBF601" s="82"/>
      <c r="JBG601" s="82"/>
      <c r="JBH601" s="82"/>
      <c r="JBI601" s="82"/>
      <c r="JBJ601" s="82"/>
      <c r="JBK601" s="82"/>
      <c r="JBL601" s="82"/>
      <c r="JBM601" s="82"/>
      <c r="JBN601" s="82"/>
      <c r="JBO601" s="82"/>
      <c r="JBP601" s="82"/>
      <c r="JBQ601" s="82"/>
      <c r="JBR601" s="82"/>
      <c r="JBS601" s="82"/>
      <c r="JBT601" s="82"/>
      <c r="JBU601" s="82"/>
      <c r="JBV601" s="82"/>
      <c r="JBW601" s="82"/>
      <c r="JBX601" s="82"/>
      <c r="JBY601" s="82"/>
      <c r="JBZ601" s="82"/>
      <c r="JCA601" s="82"/>
      <c r="JCB601" s="82"/>
      <c r="JCC601" s="82"/>
      <c r="JCD601" s="82"/>
      <c r="JCE601" s="82"/>
      <c r="JCF601" s="82"/>
      <c r="JCG601" s="82"/>
      <c r="JCH601" s="82"/>
      <c r="JCI601" s="82"/>
      <c r="JCJ601" s="82"/>
      <c r="JCK601" s="82"/>
      <c r="JCL601" s="82"/>
      <c r="JCM601" s="82"/>
      <c r="JCN601" s="82"/>
      <c r="JCO601" s="82"/>
      <c r="JCP601" s="82"/>
      <c r="JCQ601" s="82"/>
      <c r="JCR601" s="82"/>
      <c r="JCS601" s="82"/>
      <c r="JCT601" s="82"/>
      <c r="JCU601" s="82"/>
      <c r="JCV601" s="82"/>
      <c r="JCW601" s="82"/>
      <c r="JCX601" s="82"/>
      <c r="JCY601" s="82"/>
      <c r="JCZ601" s="82"/>
      <c r="JDA601" s="82"/>
      <c r="JDB601" s="82"/>
      <c r="JDC601" s="82"/>
      <c r="JDD601" s="82"/>
      <c r="JDE601" s="82"/>
      <c r="JDF601" s="82"/>
      <c r="JDG601" s="82"/>
      <c r="JDH601" s="82"/>
      <c r="JDI601" s="82"/>
      <c r="JDJ601" s="82"/>
      <c r="JDK601" s="82"/>
      <c r="JDL601" s="82"/>
      <c r="JDM601" s="82"/>
      <c r="JDN601" s="82"/>
      <c r="JDO601" s="82"/>
      <c r="JDP601" s="82"/>
      <c r="JDQ601" s="82"/>
      <c r="JDR601" s="82"/>
      <c r="JDS601" s="82"/>
      <c r="JDT601" s="82"/>
      <c r="JDU601" s="82"/>
      <c r="JDV601" s="82"/>
      <c r="JDW601" s="82"/>
      <c r="JDX601" s="82"/>
      <c r="JDY601" s="82"/>
      <c r="JDZ601" s="82"/>
      <c r="JEA601" s="82"/>
      <c r="JEB601" s="82"/>
      <c r="JEC601" s="82"/>
      <c r="JED601" s="82"/>
      <c r="JEE601" s="82"/>
      <c r="JEF601" s="82"/>
      <c r="JEG601" s="82"/>
      <c r="JEH601" s="82"/>
      <c r="JEI601" s="82"/>
      <c r="JEJ601" s="82"/>
      <c r="JEK601" s="82"/>
      <c r="JEL601" s="82"/>
      <c r="JEM601" s="82"/>
      <c r="JEN601" s="82"/>
      <c r="JEO601" s="82"/>
      <c r="JEP601" s="82"/>
      <c r="JEQ601" s="82"/>
      <c r="JER601" s="82"/>
      <c r="JES601" s="82"/>
      <c r="JET601" s="82"/>
      <c r="JEU601" s="82"/>
      <c r="JEV601" s="82"/>
      <c r="JEW601" s="82"/>
      <c r="JEX601" s="82"/>
      <c r="JEY601" s="82"/>
      <c r="JEZ601" s="82"/>
      <c r="JFA601" s="82"/>
      <c r="JFB601" s="82"/>
      <c r="JFC601" s="82"/>
      <c r="JFD601" s="82"/>
      <c r="JFE601" s="82"/>
      <c r="JFF601" s="82"/>
      <c r="JFG601" s="82"/>
      <c r="JFH601" s="82"/>
      <c r="JFI601" s="82"/>
      <c r="JFJ601" s="82"/>
      <c r="JFK601" s="82"/>
      <c r="JFL601" s="82"/>
      <c r="JFM601" s="82"/>
      <c r="JFN601" s="82"/>
      <c r="JFO601" s="82"/>
      <c r="JFP601" s="82"/>
      <c r="JFQ601" s="82"/>
      <c r="JFR601" s="82"/>
      <c r="JFS601" s="82"/>
      <c r="JFT601" s="82"/>
      <c r="JFU601" s="82"/>
      <c r="JFV601" s="82"/>
      <c r="JFW601" s="82"/>
      <c r="JFX601" s="82"/>
      <c r="JFY601" s="82"/>
      <c r="JFZ601" s="82"/>
      <c r="JGA601" s="82"/>
      <c r="JGB601" s="82"/>
      <c r="JGC601" s="82"/>
      <c r="JGD601" s="82"/>
      <c r="JGE601" s="82"/>
      <c r="JGF601" s="82"/>
      <c r="JGG601" s="82"/>
      <c r="JGH601" s="82"/>
      <c r="JGI601" s="82"/>
      <c r="JGJ601" s="82"/>
      <c r="JGK601" s="82"/>
      <c r="JGL601" s="82"/>
      <c r="JGM601" s="82"/>
      <c r="JGN601" s="82"/>
      <c r="JGO601" s="82"/>
      <c r="JGP601" s="82"/>
      <c r="JGQ601" s="82"/>
      <c r="JGR601" s="82"/>
      <c r="JGS601" s="82"/>
      <c r="JGT601" s="82"/>
      <c r="JGU601" s="82"/>
      <c r="JGV601" s="82"/>
      <c r="JGW601" s="82"/>
      <c r="JGX601" s="82"/>
      <c r="JGY601" s="82"/>
      <c r="JGZ601" s="82"/>
      <c r="JHA601" s="82"/>
      <c r="JHB601" s="82"/>
      <c r="JHC601" s="82"/>
      <c r="JHD601" s="82"/>
      <c r="JHE601" s="82"/>
      <c r="JHF601" s="82"/>
      <c r="JHG601" s="82"/>
      <c r="JHH601" s="82"/>
      <c r="JHI601" s="82"/>
      <c r="JHJ601" s="82"/>
      <c r="JHK601" s="82"/>
      <c r="JHL601" s="82"/>
      <c r="JHM601" s="82"/>
      <c r="JHN601" s="82"/>
      <c r="JHO601" s="82"/>
      <c r="JHP601" s="82"/>
      <c r="JHQ601" s="82"/>
      <c r="JHR601" s="82"/>
      <c r="JHS601" s="82"/>
      <c r="JHT601" s="82"/>
      <c r="JHU601" s="82"/>
      <c r="JHV601" s="82"/>
      <c r="JHW601" s="82"/>
      <c r="JHX601" s="82"/>
      <c r="JHY601" s="82"/>
      <c r="JHZ601" s="82"/>
      <c r="JIA601" s="82"/>
      <c r="JIB601" s="82"/>
      <c r="JIC601" s="82"/>
      <c r="JID601" s="82"/>
      <c r="JIE601" s="82"/>
      <c r="JIF601" s="82"/>
      <c r="JIG601" s="82"/>
      <c r="JIH601" s="82"/>
      <c r="JII601" s="82"/>
      <c r="JIJ601" s="82"/>
      <c r="JIK601" s="82"/>
      <c r="JIL601" s="82"/>
      <c r="JIM601" s="82"/>
      <c r="JIN601" s="82"/>
      <c r="JIO601" s="82"/>
      <c r="JIP601" s="82"/>
      <c r="JIQ601" s="82"/>
      <c r="JIR601" s="82"/>
      <c r="JIS601" s="82"/>
      <c r="JIT601" s="82"/>
      <c r="JIU601" s="82"/>
      <c r="JIV601" s="82"/>
      <c r="JIW601" s="82"/>
      <c r="JIX601" s="82"/>
      <c r="JIY601" s="82"/>
      <c r="JIZ601" s="82"/>
      <c r="JJA601" s="82"/>
      <c r="JJB601" s="82"/>
      <c r="JJC601" s="82"/>
      <c r="JJD601" s="82"/>
      <c r="JJE601" s="82"/>
      <c r="JJF601" s="82"/>
      <c r="JJG601" s="82"/>
      <c r="JJH601" s="82"/>
      <c r="JJI601" s="82"/>
      <c r="JJJ601" s="82"/>
      <c r="JJK601" s="82"/>
      <c r="JJL601" s="82"/>
      <c r="JJM601" s="82"/>
      <c r="JJN601" s="82"/>
      <c r="JJO601" s="82"/>
      <c r="JJP601" s="82"/>
      <c r="JJQ601" s="82"/>
      <c r="JJR601" s="82"/>
      <c r="JJS601" s="82"/>
      <c r="JJT601" s="82"/>
      <c r="JJU601" s="82"/>
      <c r="JJV601" s="82"/>
      <c r="JJW601" s="82"/>
      <c r="JJX601" s="82"/>
      <c r="JJY601" s="82"/>
      <c r="JJZ601" s="82"/>
      <c r="JKA601" s="82"/>
      <c r="JKB601" s="82"/>
      <c r="JKC601" s="82"/>
      <c r="JKD601" s="82"/>
      <c r="JKE601" s="82"/>
      <c r="JKF601" s="82"/>
      <c r="JKG601" s="82"/>
      <c r="JKH601" s="82"/>
      <c r="JKI601" s="82"/>
      <c r="JKJ601" s="82"/>
      <c r="JKK601" s="82"/>
      <c r="JKL601" s="82"/>
      <c r="JKM601" s="82"/>
      <c r="JKN601" s="82"/>
      <c r="JKO601" s="82"/>
      <c r="JKP601" s="82"/>
      <c r="JKQ601" s="82"/>
      <c r="JKR601" s="82"/>
      <c r="JKS601" s="82"/>
      <c r="JKT601" s="82"/>
      <c r="JKU601" s="82"/>
      <c r="JKV601" s="82"/>
      <c r="JKW601" s="82"/>
      <c r="JKX601" s="82"/>
      <c r="JKY601" s="82"/>
      <c r="JKZ601" s="82"/>
      <c r="JLA601" s="82"/>
      <c r="JLB601" s="82"/>
      <c r="JLC601" s="82"/>
      <c r="JLD601" s="82"/>
      <c r="JLE601" s="82"/>
      <c r="JLF601" s="82"/>
      <c r="JLG601" s="82"/>
      <c r="JLH601" s="82"/>
      <c r="JLI601" s="82"/>
      <c r="JLJ601" s="82"/>
      <c r="JLK601" s="82"/>
      <c r="JLL601" s="82"/>
      <c r="JLM601" s="82"/>
      <c r="JLN601" s="82"/>
      <c r="JLO601" s="82"/>
      <c r="JLP601" s="82"/>
      <c r="JLQ601" s="82"/>
      <c r="JLR601" s="82"/>
      <c r="JLS601" s="82"/>
      <c r="JLT601" s="82"/>
      <c r="JLU601" s="82"/>
      <c r="JLV601" s="82"/>
      <c r="JLW601" s="82"/>
      <c r="JLX601" s="82"/>
      <c r="JLY601" s="82"/>
      <c r="JLZ601" s="82"/>
      <c r="JMA601" s="82"/>
      <c r="JMB601" s="82"/>
      <c r="JMC601" s="82"/>
      <c r="JMD601" s="82"/>
      <c r="JME601" s="82"/>
      <c r="JMF601" s="82"/>
      <c r="JMG601" s="82"/>
      <c r="JMH601" s="82"/>
      <c r="JMI601" s="82"/>
      <c r="JMJ601" s="82"/>
      <c r="JMK601" s="82"/>
      <c r="JML601" s="82"/>
      <c r="JMM601" s="82"/>
      <c r="JMN601" s="82"/>
      <c r="JMO601" s="82"/>
      <c r="JMP601" s="82"/>
      <c r="JMQ601" s="82"/>
      <c r="JMR601" s="82"/>
      <c r="JMS601" s="82"/>
      <c r="JMT601" s="82"/>
      <c r="JMU601" s="82"/>
      <c r="JMV601" s="82"/>
      <c r="JMW601" s="82"/>
      <c r="JMX601" s="82"/>
      <c r="JMY601" s="82"/>
      <c r="JMZ601" s="82"/>
      <c r="JNA601" s="82"/>
      <c r="JNB601" s="82"/>
      <c r="JNC601" s="82"/>
      <c r="JND601" s="82"/>
      <c r="JNE601" s="82"/>
      <c r="JNF601" s="82"/>
      <c r="JNG601" s="82"/>
      <c r="JNH601" s="82"/>
      <c r="JNI601" s="82"/>
      <c r="JNJ601" s="82"/>
      <c r="JNK601" s="82"/>
      <c r="JNL601" s="82"/>
      <c r="JNM601" s="82"/>
      <c r="JNN601" s="82"/>
      <c r="JNO601" s="82"/>
      <c r="JNP601" s="82"/>
      <c r="JNQ601" s="82"/>
      <c r="JNR601" s="82"/>
      <c r="JNS601" s="82"/>
      <c r="JNT601" s="82"/>
      <c r="JNU601" s="82"/>
      <c r="JNV601" s="82"/>
      <c r="JNW601" s="82"/>
      <c r="JNX601" s="82"/>
      <c r="JNY601" s="82"/>
      <c r="JNZ601" s="82"/>
      <c r="JOA601" s="82"/>
      <c r="JOB601" s="82"/>
      <c r="JOC601" s="82"/>
      <c r="JOD601" s="82"/>
      <c r="JOE601" s="82"/>
      <c r="JOF601" s="82"/>
      <c r="JOG601" s="82"/>
      <c r="JOH601" s="82"/>
      <c r="JOI601" s="82"/>
      <c r="JOJ601" s="82"/>
      <c r="JOK601" s="82"/>
      <c r="JOL601" s="82"/>
      <c r="JOM601" s="82"/>
      <c r="JON601" s="82"/>
      <c r="JOO601" s="82"/>
      <c r="JOP601" s="82"/>
      <c r="JOQ601" s="82"/>
      <c r="JOR601" s="82"/>
      <c r="JOS601" s="82"/>
      <c r="JOT601" s="82"/>
      <c r="JOU601" s="82"/>
      <c r="JOV601" s="82"/>
      <c r="JOW601" s="82"/>
      <c r="JOX601" s="82"/>
      <c r="JOY601" s="82"/>
      <c r="JOZ601" s="82"/>
      <c r="JPA601" s="82"/>
      <c r="JPB601" s="82"/>
      <c r="JPC601" s="82"/>
      <c r="JPD601" s="82"/>
      <c r="JPE601" s="82"/>
      <c r="JPF601" s="82"/>
      <c r="JPG601" s="82"/>
      <c r="JPH601" s="82"/>
      <c r="JPI601" s="82"/>
      <c r="JPJ601" s="82"/>
      <c r="JPK601" s="82"/>
      <c r="JPL601" s="82"/>
      <c r="JPM601" s="82"/>
      <c r="JPN601" s="82"/>
      <c r="JPO601" s="82"/>
      <c r="JPP601" s="82"/>
      <c r="JPQ601" s="82"/>
      <c r="JPR601" s="82"/>
      <c r="JPS601" s="82"/>
      <c r="JPT601" s="82"/>
      <c r="JPU601" s="82"/>
      <c r="JPV601" s="82"/>
      <c r="JPW601" s="82"/>
      <c r="JPX601" s="82"/>
      <c r="JPY601" s="82"/>
      <c r="JPZ601" s="82"/>
      <c r="JQA601" s="82"/>
      <c r="JQB601" s="82"/>
      <c r="JQC601" s="82"/>
      <c r="JQD601" s="82"/>
      <c r="JQE601" s="82"/>
      <c r="JQF601" s="82"/>
      <c r="JQG601" s="82"/>
      <c r="JQH601" s="82"/>
      <c r="JQI601" s="82"/>
      <c r="JQJ601" s="82"/>
      <c r="JQK601" s="82"/>
      <c r="JQL601" s="82"/>
      <c r="JQM601" s="82"/>
      <c r="JQN601" s="82"/>
      <c r="JQO601" s="82"/>
      <c r="JQP601" s="82"/>
      <c r="JQQ601" s="82"/>
      <c r="JQR601" s="82"/>
      <c r="JQS601" s="82"/>
      <c r="JQT601" s="82"/>
      <c r="JQU601" s="82"/>
      <c r="JQV601" s="82"/>
      <c r="JQW601" s="82"/>
      <c r="JQX601" s="82"/>
      <c r="JQY601" s="82"/>
      <c r="JQZ601" s="82"/>
      <c r="JRA601" s="82"/>
      <c r="JRB601" s="82"/>
      <c r="JRC601" s="82"/>
      <c r="JRD601" s="82"/>
      <c r="JRE601" s="82"/>
      <c r="JRF601" s="82"/>
      <c r="JRG601" s="82"/>
      <c r="JRH601" s="82"/>
      <c r="JRI601" s="82"/>
      <c r="JRJ601" s="82"/>
      <c r="JRK601" s="82"/>
      <c r="JRL601" s="82"/>
      <c r="JRM601" s="82"/>
      <c r="JRN601" s="82"/>
      <c r="JRO601" s="82"/>
      <c r="JRP601" s="82"/>
      <c r="JRQ601" s="82"/>
      <c r="JRR601" s="82"/>
      <c r="JRS601" s="82"/>
      <c r="JRT601" s="82"/>
      <c r="JRU601" s="82"/>
      <c r="JRV601" s="82"/>
      <c r="JRW601" s="82"/>
      <c r="JRX601" s="82"/>
      <c r="JRY601" s="82"/>
      <c r="JRZ601" s="82"/>
      <c r="JSA601" s="82"/>
      <c r="JSB601" s="82"/>
      <c r="JSC601" s="82"/>
      <c r="JSD601" s="82"/>
      <c r="JSE601" s="82"/>
      <c r="JSF601" s="82"/>
      <c r="JSG601" s="82"/>
      <c r="JSH601" s="82"/>
      <c r="JSI601" s="82"/>
      <c r="JSJ601" s="82"/>
      <c r="JSK601" s="82"/>
      <c r="JSL601" s="82"/>
      <c r="JSM601" s="82"/>
      <c r="JSN601" s="82"/>
      <c r="JSO601" s="82"/>
      <c r="JSP601" s="82"/>
      <c r="JSQ601" s="82"/>
      <c r="JSR601" s="82"/>
      <c r="JSS601" s="82"/>
      <c r="JST601" s="82"/>
      <c r="JSU601" s="82"/>
      <c r="JSV601" s="82"/>
      <c r="JSW601" s="82"/>
      <c r="JSX601" s="82"/>
      <c r="JSY601" s="82"/>
      <c r="JSZ601" s="82"/>
      <c r="JTA601" s="82"/>
      <c r="JTB601" s="82"/>
      <c r="JTC601" s="82"/>
      <c r="JTD601" s="82"/>
      <c r="JTE601" s="82"/>
      <c r="JTF601" s="82"/>
      <c r="JTG601" s="82"/>
      <c r="JTH601" s="82"/>
      <c r="JTI601" s="82"/>
      <c r="JTJ601" s="82"/>
      <c r="JTK601" s="82"/>
      <c r="JTL601" s="82"/>
      <c r="JTM601" s="82"/>
      <c r="JTN601" s="82"/>
      <c r="JTO601" s="82"/>
      <c r="JTP601" s="82"/>
      <c r="JTQ601" s="82"/>
      <c r="JTR601" s="82"/>
      <c r="JTS601" s="82"/>
      <c r="JTT601" s="82"/>
      <c r="JTU601" s="82"/>
      <c r="JTV601" s="82"/>
      <c r="JTW601" s="82"/>
      <c r="JTX601" s="82"/>
      <c r="JTY601" s="82"/>
      <c r="JTZ601" s="82"/>
      <c r="JUA601" s="82"/>
      <c r="JUB601" s="82"/>
      <c r="JUC601" s="82"/>
      <c r="JUD601" s="82"/>
      <c r="JUE601" s="82"/>
      <c r="JUF601" s="82"/>
      <c r="JUG601" s="82"/>
      <c r="JUH601" s="82"/>
      <c r="JUI601" s="82"/>
      <c r="JUJ601" s="82"/>
      <c r="JUK601" s="82"/>
      <c r="JUL601" s="82"/>
      <c r="JUM601" s="82"/>
      <c r="JUN601" s="82"/>
      <c r="JUO601" s="82"/>
      <c r="JUP601" s="82"/>
      <c r="JUQ601" s="82"/>
      <c r="JUR601" s="82"/>
      <c r="JUS601" s="82"/>
      <c r="JUT601" s="82"/>
      <c r="JUU601" s="82"/>
      <c r="JUV601" s="82"/>
      <c r="JUW601" s="82"/>
      <c r="JUX601" s="82"/>
      <c r="JUY601" s="82"/>
      <c r="JUZ601" s="82"/>
      <c r="JVA601" s="82"/>
      <c r="JVB601" s="82"/>
      <c r="JVC601" s="82"/>
      <c r="JVD601" s="82"/>
      <c r="JVE601" s="82"/>
      <c r="JVF601" s="82"/>
      <c r="JVG601" s="82"/>
      <c r="JVH601" s="82"/>
      <c r="JVI601" s="82"/>
      <c r="JVJ601" s="82"/>
      <c r="JVK601" s="82"/>
      <c r="JVL601" s="82"/>
      <c r="JVM601" s="82"/>
      <c r="JVN601" s="82"/>
      <c r="JVO601" s="82"/>
      <c r="JVP601" s="82"/>
      <c r="JVQ601" s="82"/>
      <c r="JVR601" s="82"/>
      <c r="JVS601" s="82"/>
      <c r="JVT601" s="82"/>
      <c r="JVU601" s="82"/>
      <c r="JVV601" s="82"/>
      <c r="JVW601" s="82"/>
      <c r="JVX601" s="82"/>
      <c r="JVY601" s="82"/>
      <c r="JVZ601" s="82"/>
      <c r="JWA601" s="82"/>
      <c r="JWB601" s="82"/>
      <c r="JWC601" s="82"/>
      <c r="JWD601" s="82"/>
      <c r="JWE601" s="82"/>
      <c r="JWF601" s="82"/>
      <c r="JWG601" s="82"/>
      <c r="JWH601" s="82"/>
      <c r="JWI601" s="82"/>
      <c r="JWJ601" s="82"/>
      <c r="JWK601" s="82"/>
      <c r="JWL601" s="82"/>
      <c r="JWM601" s="82"/>
      <c r="JWN601" s="82"/>
      <c r="JWO601" s="82"/>
      <c r="JWP601" s="82"/>
      <c r="JWQ601" s="82"/>
      <c r="JWR601" s="82"/>
      <c r="JWS601" s="82"/>
      <c r="JWT601" s="82"/>
      <c r="JWU601" s="82"/>
      <c r="JWV601" s="82"/>
      <c r="JWW601" s="82"/>
      <c r="JWX601" s="82"/>
      <c r="JWY601" s="82"/>
      <c r="JWZ601" s="82"/>
      <c r="JXA601" s="82"/>
      <c r="JXB601" s="82"/>
      <c r="JXC601" s="82"/>
      <c r="JXD601" s="82"/>
      <c r="JXE601" s="82"/>
      <c r="JXF601" s="82"/>
      <c r="JXG601" s="82"/>
      <c r="JXH601" s="82"/>
      <c r="JXI601" s="82"/>
      <c r="JXJ601" s="82"/>
      <c r="JXK601" s="82"/>
      <c r="JXL601" s="82"/>
      <c r="JXM601" s="82"/>
      <c r="JXN601" s="82"/>
      <c r="JXO601" s="82"/>
      <c r="JXP601" s="82"/>
      <c r="JXQ601" s="82"/>
      <c r="JXR601" s="82"/>
      <c r="JXS601" s="82"/>
      <c r="JXT601" s="82"/>
      <c r="JXU601" s="82"/>
      <c r="JXV601" s="82"/>
      <c r="JXW601" s="82"/>
      <c r="JXX601" s="82"/>
      <c r="JXY601" s="82"/>
      <c r="JXZ601" s="82"/>
      <c r="JYA601" s="82"/>
      <c r="JYB601" s="82"/>
      <c r="JYC601" s="82"/>
      <c r="JYD601" s="82"/>
      <c r="JYE601" s="82"/>
      <c r="JYF601" s="82"/>
      <c r="JYG601" s="82"/>
      <c r="JYH601" s="82"/>
      <c r="JYI601" s="82"/>
      <c r="JYJ601" s="82"/>
      <c r="JYK601" s="82"/>
      <c r="JYL601" s="82"/>
      <c r="JYM601" s="82"/>
      <c r="JYN601" s="82"/>
      <c r="JYO601" s="82"/>
      <c r="JYP601" s="82"/>
      <c r="JYQ601" s="82"/>
      <c r="JYR601" s="82"/>
      <c r="JYS601" s="82"/>
      <c r="JYT601" s="82"/>
      <c r="JYU601" s="82"/>
      <c r="JYV601" s="82"/>
      <c r="JYW601" s="82"/>
      <c r="JYX601" s="82"/>
      <c r="JYY601" s="82"/>
      <c r="JYZ601" s="82"/>
      <c r="JZA601" s="82"/>
      <c r="JZB601" s="82"/>
      <c r="JZC601" s="82"/>
      <c r="JZD601" s="82"/>
      <c r="JZE601" s="82"/>
      <c r="JZF601" s="82"/>
      <c r="JZG601" s="82"/>
      <c r="JZH601" s="82"/>
      <c r="JZI601" s="82"/>
      <c r="JZJ601" s="82"/>
      <c r="JZK601" s="82"/>
      <c r="JZL601" s="82"/>
      <c r="JZM601" s="82"/>
      <c r="JZN601" s="82"/>
      <c r="JZO601" s="82"/>
      <c r="JZP601" s="82"/>
      <c r="JZQ601" s="82"/>
      <c r="JZR601" s="82"/>
      <c r="JZS601" s="82"/>
      <c r="JZT601" s="82"/>
      <c r="JZU601" s="82"/>
      <c r="JZV601" s="82"/>
      <c r="JZW601" s="82"/>
      <c r="JZX601" s="82"/>
      <c r="JZY601" s="82"/>
      <c r="JZZ601" s="82"/>
      <c r="KAA601" s="82"/>
      <c r="KAB601" s="82"/>
      <c r="KAC601" s="82"/>
      <c r="KAD601" s="82"/>
      <c r="KAE601" s="82"/>
      <c r="KAF601" s="82"/>
      <c r="KAG601" s="82"/>
      <c r="KAH601" s="82"/>
      <c r="KAI601" s="82"/>
      <c r="KAJ601" s="82"/>
      <c r="KAK601" s="82"/>
      <c r="KAL601" s="82"/>
      <c r="KAM601" s="82"/>
      <c r="KAN601" s="82"/>
      <c r="KAO601" s="82"/>
      <c r="KAP601" s="82"/>
      <c r="KAQ601" s="82"/>
      <c r="KAR601" s="82"/>
      <c r="KAS601" s="82"/>
      <c r="KAT601" s="82"/>
      <c r="KAU601" s="82"/>
      <c r="KAV601" s="82"/>
      <c r="KAW601" s="82"/>
      <c r="KAX601" s="82"/>
      <c r="KAY601" s="82"/>
      <c r="KAZ601" s="82"/>
      <c r="KBA601" s="82"/>
      <c r="KBB601" s="82"/>
      <c r="KBC601" s="82"/>
      <c r="KBD601" s="82"/>
      <c r="KBE601" s="82"/>
      <c r="KBF601" s="82"/>
      <c r="KBG601" s="82"/>
      <c r="KBH601" s="82"/>
      <c r="KBI601" s="82"/>
      <c r="KBJ601" s="82"/>
      <c r="KBK601" s="82"/>
      <c r="KBL601" s="82"/>
      <c r="KBM601" s="82"/>
      <c r="KBN601" s="82"/>
      <c r="KBO601" s="82"/>
      <c r="KBP601" s="82"/>
      <c r="KBQ601" s="82"/>
      <c r="KBR601" s="82"/>
      <c r="KBS601" s="82"/>
      <c r="KBT601" s="82"/>
      <c r="KBU601" s="82"/>
      <c r="KBV601" s="82"/>
      <c r="KBW601" s="82"/>
      <c r="KBX601" s="82"/>
      <c r="KBY601" s="82"/>
      <c r="KBZ601" s="82"/>
      <c r="KCA601" s="82"/>
      <c r="KCB601" s="82"/>
      <c r="KCC601" s="82"/>
      <c r="KCD601" s="82"/>
      <c r="KCE601" s="82"/>
      <c r="KCF601" s="82"/>
      <c r="KCG601" s="82"/>
      <c r="KCH601" s="82"/>
      <c r="KCI601" s="82"/>
      <c r="KCJ601" s="82"/>
      <c r="KCK601" s="82"/>
      <c r="KCL601" s="82"/>
      <c r="KCM601" s="82"/>
      <c r="KCN601" s="82"/>
      <c r="KCO601" s="82"/>
      <c r="KCP601" s="82"/>
      <c r="KCQ601" s="82"/>
      <c r="KCR601" s="82"/>
      <c r="KCS601" s="82"/>
      <c r="KCT601" s="82"/>
      <c r="KCU601" s="82"/>
      <c r="KCV601" s="82"/>
      <c r="KCW601" s="82"/>
      <c r="KCX601" s="82"/>
      <c r="KCY601" s="82"/>
      <c r="KCZ601" s="82"/>
      <c r="KDA601" s="82"/>
      <c r="KDB601" s="82"/>
      <c r="KDC601" s="82"/>
      <c r="KDD601" s="82"/>
      <c r="KDE601" s="82"/>
      <c r="KDF601" s="82"/>
      <c r="KDG601" s="82"/>
      <c r="KDH601" s="82"/>
      <c r="KDI601" s="82"/>
      <c r="KDJ601" s="82"/>
      <c r="KDK601" s="82"/>
      <c r="KDL601" s="82"/>
      <c r="KDM601" s="82"/>
      <c r="KDN601" s="82"/>
      <c r="KDO601" s="82"/>
      <c r="KDP601" s="82"/>
      <c r="KDQ601" s="82"/>
      <c r="KDR601" s="82"/>
      <c r="KDS601" s="82"/>
      <c r="KDT601" s="82"/>
      <c r="KDU601" s="82"/>
      <c r="KDV601" s="82"/>
      <c r="KDW601" s="82"/>
      <c r="KDX601" s="82"/>
      <c r="KDY601" s="82"/>
      <c r="KDZ601" s="82"/>
      <c r="KEA601" s="82"/>
      <c r="KEB601" s="82"/>
      <c r="KEC601" s="82"/>
      <c r="KED601" s="82"/>
      <c r="KEE601" s="82"/>
      <c r="KEF601" s="82"/>
      <c r="KEG601" s="82"/>
      <c r="KEH601" s="82"/>
      <c r="KEI601" s="82"/>
      <c r="KEJ601" s="82"/>
      <c r="KEK601" s="82"/>
      <c r="KEL601" s="82"/>
      <c r="KEM601" s="82"/>
      <c r="KEN601" s="82"/>
      <c r="KEO601" s="82"/>
      <c r="KEP601" s="82"/>
      <c r="KEQ601" s="82"/>
      <c r="KER601" s="82"/>
      <c r="KES601" s="82"/>
      <c r="KET601" s="82"/>
      <c r="KEU601" s="82"/>
      <c r="KEV601" s="82"/>
      <c r="KEW601" s="82"/>
      <c r="KEX601" s="82"/>
      <c r="KEY601" s="82"/>
      <c r="KEZ601" s="82"/>
      <c r="KFA601" s="82"/>
      <c r="KFB601" s="82"/>
      <c r="KFC601" s="82"/>
      <c r="KFD601" s="82"/>
      <c r="KFE601" s="82"/>
      <c r="KFF601" s="82"/>
      <c r="KFG601" s="82"/>
      <c r="KFH601" s="82"/>
      <c r="KFI601" s="82"/>
      <c r="KFJ601" s="82"/>
      <c r="KFK601" s="82"/>
      <c r="KFL601" s="82"/>
      <c r="KFM601" s="82"/>
      <c r="KFN601" s="82"/>
      <c r="KFO601" s="82"/>
      <c r="KFP601" s="82"/>
      <c r="KFQ601" s="82"/>
      <c r="KFR601" s="82"/>
      <c r="KFS601" s="82"/>
      <c r="KFT601" s="82"/>
      <c r="KFU601" s="82"/>
      <c r="KFV601" s="82"/>
      <c r="KFW601" s="82"/>
      <c r="KFX601" s="82"/>
      <c r="KFY601" s="82"/>
      <c r="KFZ601" s="82"/>
      <c r="KGA601" s="82"/>
      <c r="KGB601" s="82"/>
      <c r="KGC601" s="82"/>
      <c r="KGD601" s="82"/>
      <c r="KGE601" s="82"/>
      <c r="KGF601" s="82"/>
      <c r="KGG601" s="82"/>
      <c r="KGH601" s="82"/>
      <c r="KGI601" s="82"/>
      <c r="KGJ601" s="82"/>
      <c r="KGK601" s="82"/>
      <c r="KGL601" s="82"/>
      <c r="KGM601" s="82"/>
      <c r="KGN601" s="82"/>
      <c r="KGO601" s="82"/>
      <c r="KGP601" s="82"/>
      <c r="KGQ601" s="82"/>
      <c r="KGR601" s="82"/>
      <c r="KGS601" s="82"/>
      <c r="KGT601" s="82"/>
      <c r="KGU601" s="82"/>
      <c r="KGV601" s="82"/>
      <c r="KGW601" s="82"/>
      <c r="KGX601" s="82"/>
      <c r="KGY601" s="82"/>
      <c r="KGZ601" s="82"/>
      <c r="KHA601" s="82"/>
      <c r="KHB601" s="82"/>
      <c r="KHC601" s="82"/>
      <c r="KHD601" s="82"/>
      <c r="KHE601" s="82"/>
      <c r="KHF601" s="82"/>
      <c r="KHG601" s="82"/>
      <c r="KHH601" s="82"/>
      <c r="KHI601" s="82"/>
      <c r="KHJ601" s="82"/>
      <c r="KHK601" s="82"/>
      <c r="KHL601" s="82"/>
      <c r="KHM601" s="82"/>
      <c r="KHN601" s="82"/>
      <c r="KHO601" s="82"/>
      <c r="KHP601" s="82"/>
      <c r="KHQ601" s="82"/>
      <c r="KHR601" s="82"/>
      <c r="KHS601" s="82"/>
      <c r="KHT601" s="82"/>
      <c r="KHU601" s="82"/>
      <c r="KHV601" s="82"/>
      <c r="KHW601" s="82"/>
      <c r="KHX601" s="82"/>
      <c r="KHY601" s="82"/>
      <c r="KHZ601" s="82"/>
      <c r="KIA601" s="82"/>
      <c r="KIB601" s="82"/>
      <c r="KIC601" s="82"/>
      <c r="KID601" s="82"/>
      <c r="KIE601" s="82"/>
      <c r="KIF601" s="82"/>
      <c r="KIG601" s="82"/>
      <c r="KIH601" s="82"/>
      <c r="KII601" s="82"/>
      <c r="KIJ601" s="82"/>
      <c r="KIK601" s="82"/>
      <c r="KIL601" s="82"/>
      <c r="KIM601" s="82"/>
      <c r="KIN601" s="82"/>
      <c r="KIO601" s="82"/>
      <c r="KIP601" s="82"/>
      <c r="KIQ601" s="82"/>
      <c r="KIR601" s="82"/>
      <c r="KIS601" s="82"/>
      <c r="KIT601" s="82"/>
      <c r="KIU601" s="82"/>
      <c r="KIV601" s="82"/>
      <c r="KIW601" s="82"/>
      <c r="KIX601" s="82"/>
      <c r="KIY601" s="82"/>
      <c r="KIZ601" s="82"/>
      <c r="KJA601" s="82"/>
      <c r="KJB601" s="82"/>
      <c r="KJC601" s="82"/>
      <c r="KJD601" s="82"/>
      <c r="KJE601" s="82"/>
      <c r="KJF601" s="82"/>
      <c r="KJG601" s="82"/>
      <c r="KJH601" s="82"/>
      <c r="KJI601" s="82"/>
      <c r="KJJ601" s="82"/>
      <c r="KJK601" s="82"/>
      <c r="KJL601" s="82"/>
      <c r="KJM601" s="82"/>
      <c r="KJN601" s="82"/>
      <c r="KJO601" s="82"/>
      <c r="KJP601" s="82"/>
      <c r="KJQ601" s="82"/>
      <c r="KJR601" s="82"/>
      <c r="KJS601" s="82"/>
      <c r="KJT601" s="82"/>
      <c r="KJU601" s="82"/>
      <c r="KJV601" s="82"/>
      <c r="KJW601" s="82"/>
      <c r="KJX601" s="82"/>
      <c r="KJY601" s="82"/>
      <c r="KJZ601" s="82"/>
      <c r="KKA601" s="82"/>
      <c r="KKB601" s="82"/>
      <c r="KKC601" s="82"/>
      <c r="KKD601" s="82"/>
      <c r="KKE601" s="82"/>
      <c r="KKF601" s="82"/>
      <c r="KKG601" s="82"/>
      <c r="KKH601" s="82"/>
      <c r="KKI601" s="82"/>
      <c r="KKJ601" s="82"/>
      <c r="KKK601" s="82"/>
      <c r="KKL601" s="82"/>
      <c r="KKM601" s="82"/>
      <c r="KKN601" s="82"/>
      <c r="KKO601" s="82"/>
      <c r="KKP601" s="82"/>
      <c r="KKQ601" s="82"/>
      <c r="KKR601" s="82"/>
      <c r="KKS601" s="82"/>
      <c r="KKT601" s="82"/>
      <c r="KKU601" s="82"/>
      <c r="KKV601" s="82"/>
      <c r="KKW601" s="82"/>
      <c r="KKX601" s="82"/>
      <c r="KKY601" s="82"/>
      <c r="KKZ601" s="82"/>
      <c r="KLA601" s="82"/>
      <c r="KLB601" s="82"/>
      <c r="KLC601" s="82"/>
      <c r="KLD601" s="82"/>
      <c r="KLE601" s="82"/>
      <c r="KLF601" s="82"/>
      <c r="KLG601" s="82"/>
      <c r="KLH601" s="82"/>
      <c r="KLI601" s="82"/>
      <c r="KLJ601" s="82"/>
      <c r="KLK601" s="82"/>
      <c r="KLL601" s="82"/>
      <c r="KLM601" s="82"/>
      <c r="KLN601" s="82"/>
      <c r="KLO601" s="82"/>
      <c r="KLP601" s="82"/>
      <c r="KLQ601" s="82"/>
      <c r="KLR601" s="82"/>
      <c r="KLS601" s="82"/>
      <c r="KLT601" s="82"/>
      <c r="KLU601" s="82"/>
      <c r="KLV601" s="82"/>
      <c r="KLW601" s="82"/>
      <c r="KLX601" s="82"/>
      <c r="KLY601" s="82"/>
      <c r="KLZ601" s="82"/>
      <c r="KMA601" s="82"/>
      <c r="KMB601" s="82"/>
      <c r="KMC601" s="82"/>
      <c r="KMD601" s="82"/>
      <c r="KME601" s="82"/>
      <c r="KMF601" s="82"/>
      <c r="KMG601" s="82"/>
      <c r="KMH601" s="82"/>
      <c r="KMI601" s="82"/>
      <c r="KMJ601" s="82"/>
      <c r="KMK601" s="82"/>
      <c r="KML601" s="82"/>
      <c r="KMM601" s="82"/>
      <c r="KMN601" s="82"/>
      <c r="KMO601" s="82"/>
      <c r="KMP601" s="82"/>
      <c r="KMQ601" s="82"/>
      <c r="KMR601" s="82"/>
      <c r="KMS601" s="82"/>
      <c r="KMT601" s="82"/>
      <c r="KMU601" s="82"/>
      <c r="KMV601" s="82"/>
      <c r="KMW601" s="82"/>
      <c r="KMX601" s="82"/>
      <c r="KMY601" s="82"/>
      <c r="KMZ601" s="82"/>
      <c r="KNA601" s="82"/>
      <c r="KNB601" s="82"/>
      <c r="KNC601" s="82"/>
      <c r="KND601" s="82"/>
      <c r="KNE601" s="82"/>
      <c r="KNF601" s="82"/>
      <c r="KNG601" s="82"/>
      <c r="KNH601" s="82"/>
      <c r="KNI601" s="82"/>
      <c r="KNJ601" s="82"/>
      <c r="KNK601" s="82"/>
      <c r="KNL601" s="82"/>
      <c r="KNM601" s="82"/>
      <c r="KNN601" s="82"/>
      <c r="KNO601" s="82"/>
      <c r="KNP601" s="82"/>
      <c r="KNQ601" s="82"/>
      <c r="KNR601" s="82"/>
      <c r="KNS601" s="82"/>
      <c r="KNT601" s="82"/>
      <c r="KNU601" s="82"/>
      <c r="KNV601" s="82"/>
      <c r="KNW601" s="82"/>
      <c r="KNX601" s="82"/>
      <c r="KNY601" s="82"/>
      <c r="KNZ601" s="82"/>
      <c r="KOA601" s="82"/>
      <c r="KOB601" s="82"/>
      <c r="KOC601" s="82"/>
      <c r="KOD601" s="82"/>
      <c r="KOE601" s="82"/>
      <c r="KOF601" s="82"/>
      <c r="KOG601" s="82"/>
      <c r="KOH601" s="82"/>
      <c r="KOI601" s="82"/>
      <c r="KOJ601" s="82"/>
      <c r="KOK601" s="82"/>
      <c r="KOL601" s="82"/>
      <c r="KOM601" s="82"/>
      <c r="KON601" s="82"/>
      <c r="KOO601" s="82"/>
      <c r="KOP601" s="82"/>
      <c r="KOQ601" s="82"/>
      <c r="KOR601" s="82"/>
      <c r="KOS601" s="82"/>
      <c r="KOT601" s="82"/>
      <c r="KOU601" s="82"/>
      <c r="KOV601" s="82"/>
      <c r="KOW601" s="82"/>
      <c r="KOX601" s="82"/>
      <c r="KOY601" s="82"/>
      <c r="KOZ601" s="82"/>
      <c r="KPA601" s="82"/>
      <c r="KPB601" s="82"/>
      <c r="KPC601" s="82"/>
      <c r="KPD601" s="82"/>
      <c r="KPE601" s="82"/>
      <c r="KPF601" s="82"/>
      <c r="KPG601" s="82"/>
      <c r="KPH601" s="82"/>
      <c r="KPI601" s="82"/>
      <c r="KPJ601" s="82"/>
      <c r="KPK601" s="82"/>
      <c r="KPL601" s="82"/>
      <c r="KPM601" s="82"/>
      <c r="KPN601" s="82"/>
      <c r="KPO601" s="82"/>
      <c r="KPP601" s="82"/>
      <c r="KPQ601" s="82"/>
      <c r="KPR601" s="82"/>
      <c r="KPS601" s="82"/>
      <c r="KPT601" s="82"/>
      <c r="KPU601" s="82"/>
      <c r="KPV601" s="82"/>
      <c r="KPW601" s="82"/>
      <c r="KPX601" s="82"/>
      <c r="KPY601" s="82"/>
      <c r="KPZ601" s="82"/>
      <c r="KQA601" s="82"/>
      <c r="KQB601" s="82"/>
      <c r="KQC601" s="82"/>
      <c r="KQD601" s="82"/>
      <c r="KQE601" s="82"/>
      <c r="KQF601" s="82"/>
      <c r="KQG601" s="82"/>
      <c r="KQH601" s="82"/>
      <c r="KQI601" s="82"/>
      <c r="KQJ601" s="82"/>
      <c r="KQK601" s="82"/>
      <c r="KQL601" s="82"/>
      <c r="KQM601" s="82"/>
      <c r="KQN601" s="82"/>
      <c r="KQO601" s="82"/>
      <c r="KQP601" s="82"/>
      <c r="KQQ601" s="82"/>
      <c r="KQR601" s="82"/>
      <c r="KQS601" s="82"/>
      <c r="KQT601" s="82"/>
      <c r="KQU601" s="82"/>
      <c r="KQV601" s="82"/>
      <c r="KQW601" s="82"/>
      <c r="KQX601" s="82"/>
      <c r="KQY601" s="82"/>
      <c r="KQZ601" s="82"/>
      <c r="KRA601" s="82"/>
      <c r="KRB601" s="82"/>
      <c r="KRC601" s="82"/>
      <c r="KRD601" s="82"/>
      <c r="KRE601" s="82"/>
      <c r="KRF601" s="82"/>
      <c r="KRG601" s="82"/>
      <c r="KRH601" s="82"/>
      <c r="KRI601" s="82"/>
      <c r="KRJ601" s="82"/>
      <c r="KRK601" s="82"/>
      <c r="KRL601" s="82"/>
      <c r="KRM601" s="82"/>
      <c r="KRN601" s="82"/>
      <c r="KRO601" s="82"/>
      <c r="KRP601" s="82"/>
      <c r="KRQ601" s="82"/>
      <c r="KRR601" s="82"/>
      <c r="KRS601" s="82"/>
      <c r="KRT601" s="82"/>
      <c r="KRU601" s="82"/>
      <c r="KRV601" s="82"/>
      <c r="KRW601" s="82"/>
      <c r="KRX601" s="82"/>
      <c r="KRY601" s="82"/>
      <c r="KRZ601" s="82"/>
      <c r="KSA601" s="82"/>
      <c r="KSB601" s="82"/>
      <c r="KSC601" s="82"/>
      <c r="KSD601" s="82"/>
      <c r="KSE601" s="82"/>
      <c r="KSF601" s="82"/>
      <c r="KSG601" s="82"/>
      <c r="KSH601" s="82"/>
      <c r="KSI601" s="82"/>
      <c r="KSJ601" s="82"/>
      <c r="KSK601" s="82"/>
      <c r="KSL601" s="82"/>
      <c r="KSM601" s="82"/>
      <c r="KSN601" s="82"/>
      <c r="KSO601" s="82"/>
      <c r="KSP601" s="82"/>
      <c r="KSQ601" s="82"/>
      <c r="KSR601" s="82"/>
      <c r="KSS601" s="82"/>
      <c r="KST601" s="82"/>
      <c r="KSU601" s="82"/>
      <c r="KSV601" s="82"/>
      <c r="KSW601" s="82"/>
      <c r="KSX601" s="82"/>
      <c r="KSY601" s="82"/>
      <c r="KSZ601" s="82"/>
      <c r="KTA601" s="82"/>
      <c r="KTB601" s="82"/>
      <c r="KTC601" s="82"/>
      <c r="KTD601" s="82"/>
      <c r="KTE601" s="82"/>
      <c r="KTF601" s="82"/>
      <c r="KTG601" s="82"/>
      <c r="KTH601" s="82"/>
      <c r="KTI601" s="82"/>
      <c r="KTJ601" s="82"/>
      <c r="KTK601" s="82"/>
      <c r="KTL601" s="82"/>
      <c r="KTM601" s="82"/>
      <c r="KTN601" s="82"/>
      <c r="KTO601" s="82"/>
      <c r="KTP601" s="82"/>
      <c r="KTQ601" s="82"/>
      <c r="KTR601" s="82"/>
      <c r="KTS601" s="82"/>
      <c r="KTT601" s="82"/>
      <c r="KTU601" s="82"/>
      <c r="KTV601" s="82"/>
      <c r="KTW601" s="82"/>
      <c r="KTX601" s="82"/>
      <c r="KTY601" s="82"/>
      <c r="KTZ601" s="82"/>
      <c r="KUA601" s="82"/>
      <c r="KUB601" s="82"/>
      <c r="KUC601" s="82"/>
      <c r="KUD601" s="82"/>
      <c r="KUE601" s="82"/>
      <c r="KUF601" s="82"/>
      <c r="KUG601" s="82"/>
      <c r="KUH601" s="82"/>
      <c r="KUI601" s="82"/>
      <c r="KUJ601" s="82"/>
      <c r="KUK601" s="82"/>
      <c r="KUL601" s="82"/>
      <c r="KUM601" s="82"/>
      <c r="KUN601" s="82"/>
      <c r="KUO601" s="82"/>
      <c r="KUP601" s="82"/>
      <c r="KUQ601" s="82"/>
      <c r="KUR601" s="82"/>
      <c r="KUS601" s="82"/>
      <c r="KUT601" s="82"/>
      <c r="KUU601" s="82"/>
      <c r="KUV601" s="82"/>
      <c r="KUW601" s="82"/>
      <c r="KUX601" s="82"/>
      <c r="KUY601" s="82"/>
      <c r="KUZ601" s="82"/>
      <c r="KVA601" s="82"/>
      <c r="KVB601" s="82"/>
      <c r="KVC601" s="82"/>
      <c r="KVD601" s="82"/>
      <c r="KVE601" s="82"/>
      <c r="KVF601" s="82"/>
      <c r="KVG601" s="82"/>
      <c r="KVH601" s="82"/>
      <c r="KVI601" s="82"/>
      <c r="KVJ601" s="82"/>
      <c r="KVK601" s="82"/>
      <c r="KVL601" s="82"/>
      <c r="KVM601" s="82"/>
      <c r="KVN601" s="82"/>
      <c r="KVO601" s="82"/>
      <c r="KVP601" s="82"/>
      <c r="KVQ601" s="82"/>
      <c r="KVR601" s="82"/>
      <c r="KVS601" s="82"/>
      <c r="KVT601" s="82"/>
      <c r="KVU601" s="82"/>
      <c r="KVV601" s="82"/>
      <c r="KVW601" s="82"/>
      <c r="KVX601" s="82"/>
      <c r="KVY601" s="82"/>
      <c r="KVZ601" s="82"/>
      <c r="KWA601" s="82"/>
      <c r="KWB601" s="82"/>
      <c r="KWC601" s="82"/>
      <c r="KWD601" s="82"/>
      <c r="KWE601" s="82"/>
      <c r="KWF601" s="82"/>
      <c r="KWG601" s="82"/>
      <c r="KWH601" s="82"/>
      <c r="KWI601" s="82"/>
      <c r="KWJ601" s="82"/>
      <c r="KWK601" s="82"/>
      <c r="KWL601" s="82"/>
      <c r="KWM601" s="82"/>
      <c r="KWN601" s="82"/>
      <c r="KWO601" s="82"/>
      <c r="KWP601" s="82"/>
      <c r="KWQ601" s="82"/>
      <c r="KWR601" s="82"/>
      <c r="KWS601" s="82"/>
      <c r="KWT601" s="82"/>
      <c r="KWU601" s="82"/>
      <c r="KWV601" s="82"/>
      <c r="KWW601" s="82"/>
      <c r="KWX601" s="82"/>
      <c r="KWY601" s="82"/>
      <c r="KWZ601" s="82"/>
      <c r="KXA601" s="82"/>
      <c r="KXB601" s="82"/>
      <c r="KXC601" s="82"/>
      <c r="KXD601" s="82"/>
      <c r="KXE601" s="82"/>
      <c r="KXF601" s="82"/>
      <c r="KXG601" s="82"/>
      <c r="KXH601" s="82"/>
      <c r="KXI601" s="82"/>
      <c r="KXJ601" s="82"/>
      <c r="KXK601" s="82"/>
      <c r="KXL601" s="82"/>
      <c r="KXM601" s="82"/>
      <c r="KXN601" s="82"/>
      <c r="KXO601" s="82"/>
      <c r="KXP601" s="82"/>
      <c r="KXQ601" s="82"/>
      <c r="KXR601" s="82"/>
      <c r="KXS601" s="82"/>
      <c r="KXT601" s="82"/>
      <c r="KXU601" s="82"/>
      <c r="KXV601" s="82"/>
      <c r="KXW601" s="82"/>
      <c r="KXX601" s="82"/>
      <c r="KXY601" s="82"/>
      <c r="KXZ601" s="82"/>
      <c r="KYA601" s="82"/>
      <c r="KYB601" s="82"/>
      <c r="KYC601" s="82"/>
      <c r="KYD601" s="82"/>
      <c r="KYE601" s="82"/>
      <c r="KYF601" s="82"/>
      <c r="KYG601" s="82"/>
      <c r="KYH601" s="82"/>
      <c r="KYI601" s="82"/>
      <c r="KYJ601" s="82"/>
      <c r="KYK601" s="82"/>
      <c r="KYL601" s="82"/>
      <c r="KYM601" s="82"/>
      <c r="KYN601" s="82"/>
      <c r="KYO601" s="82"/>
      <c r="KYP601" s="82"/>
      <c r="KYQ601" s="82"/>
      <c r="KYR601" s="82"/>
      <c r="KYS601" s="82"/>
      <c r="KYT601" s="82"/>
      <c r="KYU601" s="82"/>
      <c r="KYV601" s="82"/>
      <c r="KYW601" s="82"/>
      <c r="KYX601" s="82"/>
      <c r="KYY601" s="82"/>
      <c r="KYZ601" s="82"/>
      <c r="KZA601" s="82"/>
      <c r="KZB601" s="82"/>
      <c r="KZC601" s="82"/>
      <c r="KZD601" s="82"/>
      <c r="KZE601" s="82"/>
      <c r="KZF601" s="82"/>
      <c r="KZG601" s="82"/>
      <c r="KZH601" s="82"/>
      <c r="KZI601" s="82"/>
      <c r="KZJ601" s="82"/>
      <c r="KZK601" s="82"/>
      <c r="KZL601" s="82"/>
      <c r="KZM601" s="82"/>
      <c r="KZN601" s="82"/>
      <c r="KZO601" s="82"/>
      <c r="KZP601" s="82"/>
      <c r="KZQ601" s="82"/>
      <c r="KZR601" s="82"/>
      <c r="KZS601" s="82"/>
      <c r="KZT601" s="82"/>
      <c r="KZU601" s="82"/>
      <c r="KZV601" s="82"/>
      <c r="KZW601" s="82"/>
      <c r="KZX601" s="82"/>
      <c r="KZY601" s="82"/>
      <c r="KZZ601" s="82"/>
      <c r="LAA601" s="82"/>
      <c r="LAB601" s="82"/>
      <c r="LAC601" s="82"/>
      <c r="LAD601" s="82"/>
      <c r="LAE601" s="82"/>
      <c r="LAF601" s="82"/>
      <c r="LAG601" s="82"/>
      <c r="LAH601" s="82"/>
      <c r="LAI601" s="82"/>
      <c r="LAJ601" s="82"/>
      <c r="LAK601" s="82"/>
      <c r="LAL601" s="82"/>
      <c r="LAM601" s="82"/>
      <c r="LAN601" s="82"/>
      <c r="LAO601" s="82"/>
      <c r="LAP601" s="82"/>
      <c r="LAQ601" s="82"/>
      <c r="LAR601" s="82"/>
      <c r="LAS601" s="82"/>
      <c r="LAT601" s="82"/>
      <c r="LAU601" s="82"/>
      <c r="LAV601" s="82"/>
      <c r="LAW601" s="82"/>
      <c r="LAX601" s="82"/>
      <c r="LAY601" s="82"/>
      <c r="LAZ601" s="82"/>
      <c r="LBA601" s="82"/>
      <c r="LBB601" s="82"/>
      <c r="LBC601" s="82"/>
      <c r="LBD601" s="82"/>
      <c r="LBE601" s="82"/>
      <c r="LBF601" s="82"/>
      <c r="LBG601" s="82"/>
      <c r="LBH601" s="82"/>
      <c r="LBI601" s="82"/>
      <c r="LBJ601" s="82"/>
      <c r="LBK601" s="82"/>
      <c r="LBL601" s="82"/>
      <c r="LBM601" s="82"/>
      <c r="LBN601" s="82"/>
      <c r="LBO601" s="82"/>
      <c r="LBP601" s="82"/>
      <c r="LBQ601" s="82"/>
      <c r="LBR601" s="82"/>
      <c r="LBS601" s="82"/>
      <c r="LBT601" s="82"/>
      <c r="LBU601" s="82"/>
      <c r="LBV601" s="82"/>
      <c r="LBW601" s="82"/>
      <c r="LBX601" s="82"/>
      <c r="LBY601" s="82"/>
      <c r="LBZ601" s="82"/>
      <c r="LCA601" s="82"/>
      <c r="LCB601" s="82"/>
      <c r="LCC601" s="82"/>
      <c r="LCD601" s="82"/>
      <c r="LCE601" s="82"/>
      <c r="LCF601" s="82"/>
      <c r="LCG601" s="82"/>
      <c r="LCH601" s="82"/>
      <c r="LCI601" s="82"/>
      <c r="LCJ601" s="82"/>
      <c r="LCK601" s="82"/>
      <c r="LCL601" s="82"/>
      <c r="LCM601" s="82"/>
      <c r="LCN601" s="82"/>
      <c r="LCO601" s="82"/>
      <c r="LCP601" s="82"/>
      <c r="LCQ601" s="82"/>
      <c r="LCR601" s="82"/>
      <c r="LCS601" s="82"/>
      <c r="LCT601" s="82"/>
      <c r="LCU601" s="82"/>
      <c r="LCV601" s="82"/>
      <c r="LCW601" s="82"/>
      <c r="LCX601" s="82"/>
      <c r="LCY601" s="82"/>
      <c r="LCZ601" s="82"/>
      <c r="LDA601" s="82"/>
      <c r="LDB601" s="82"/>
      <c r="LDC601" s="82"/>
      <c r="LDD601" s="82"/>
      <c r="LDE601" s="82"/>
      <c r="LDF601" s="82"/>
      <c r="LDG601" s="82"/>
      <c r="LDH601" s="82"/>
      <c r="LDI601" s="82"/>
      <c r="LDJ601" s="82"/>
      <c r="LDK601" s="82"/>
      <c r="LDL601" s="82"/>
      <c r="LDM601" s="82"/>
      <c r="LDN601" s="82"/>
      <c r="LDO601" s="82"/>
      <c r="LDP601" s="82"/>
      <c r="LDQ601" s="82"/>
      <c r="LDR601" s="82"/>
      <c r="LDS601" s="82"/>
      <c r="LDT601" s="82"/>
      <c r="LDU601" s="82"/>
      <c r="LDV601" s="82"/>
      <c r="LDW601" s="82"/>
      <c r="LDX601" s="82"/>
      <c r="LDY601" s="82"/>
      <c r="LDZ601" s="82"/>
      <c r="LEA601" s="82"/>
      <c r="LEB601" s="82"/>
      <c r="LEC601" s="82"/>
      <c r="LED601" s="82"/>
      <c r="LEE601" s="82"/>
      <c r="LEF601" s="82"/>
      <c r="LEG601" s="82"/>
      <c r="LEH601" s="82"/>
      <c r="LEI601" s="82"/>
      <c r="LEJ601" s="82"/>
      <c r="LEK601" s="82"/>
      <c r="LEL601" s="82"/>
      <c r="LEM601" s="82"/>
      <c r="LEN601" s="82"/>
      <c r="LEO601" s="82"/>
      <c r="LEP601" s="82"/>
      <c r="LEQ601" s="82"/>
      <c r="LER601" s="82"/>
      <c r="LES601" s="82"/>
      <c r="LET601" s="82"/>
      <c r="LEU601" s="82"/>
      <c r="LEV601" s="82"/>
      <c r="LEW601" s="82"/>
      <c r="LEX601" s="82"/>
      <c r="LEY601" s="82"/>
      <c r="LEZ601" s="82"/>
      <c r="LFA601" s="82"/>
      <c r="LFB601" s="82"/>
      <c r="LFC601" s="82"/>
      <c r="LFD601" s="82"/>
      <c r="LFE601" s="82"/>
      <c r="LFF601" s="82"/>
      <c r="LFG601" s="82"/>
      <c r="LFH601" s="82"/>
      <c r="LFI601" s="82"/>
      <c r="LFJ601" s="82"/>
      <c r="LFK601" s="82"/>
      <c r="LFL601" s="82"/>
      <c r="LFM601" s="82"/>
      <c r="LFN601" s="82"/>
      <c r="LFO601" s="82"/>
      <c r="LFP601" s="82"/>
      <c r="LFQ601" s="82"/>
      <c r="LFR601" s="82"/>
      <c r="LFS601" s="82"/>
      <c r="LFT601" s="82"/>
      <c r="LFU601" s="82"/>
      <c r="LFV601" s="82"/>
      <c r="LFW601" s="82"/>
      <c r="LFX601" s="82"/>
      <c r="LFY601" s="82"/>
      <c r="LFZ601" s="82"/>
      <c r="LGA601" s="82"/>
      <c r="LGB601" s="82"/>
      <c r="LGC601" s="82"/>
      <c r="LGD601" s="82"/>
      <c r="LGE601" s="82"/>
      <c r="LGF601" s="82"/>
      <c r="LGG601" s="82"/>
      <c r="LGH601" s="82"/>
      <c r="LGI601" s="82"/>
      <c r="LGJ601" s="82"/>
      <c r="LGK601" s="82"/>
      <c r="LGL601" s="82"/>
      <c r="LGM601" s="82"/>
      <c r="LGN601" s="82"/>
      <c r="LGO601" s="82"/>
      <c r="LGP601" s="82"/>
      <c r="LGQ601" s="82"/>
      <c r="LGR601" s="82"/>
      <c r="LGS601" s="82"/>
      <c r="LGT601" s="82"/>
      <c r="LGU601" s="82"/>
      <c r="LGV601" s="82"/>
      <c r="LGW601" s="82"/>
      <c r="LGX601" s="82"/>
      <c r="LGY601" s="82"/>
      <c r="LGZ601" s="82"/>
      <c r="LHA601" s="82"/>
      <c r="LHB601" s="82"/>
      <c r="LHC601" s="82"/>
      <c r="LHD601" s="82"/>
      <c r="LHE601" s="82"/>
      <c r="LHF601" s="82"/>
      <c r="LHG601" s="82"/>
      <c r="LHH601" s="82"/>
      <c r="LHI601" s="82"/>
      <c r="LHJ601" s="82"/>
      <c r="LHK601" s="82"/>
      <c r="LHL601" s="82"/>
      <c r="LHM601" s="82"/>
      <c r="LHN601" s="82"/>
      <c r="LHO601" s="82"/>
      <c r="LHP601" s="82"/>
      <c r="LHQ601" s="82"/>
      <c r="LHR601" s="82"/>
      <c r="LHS601" s="82"/>
      <c r="LHT601" s="82"/>
      <c r="LHU601" s="82"/>
      <c r="LHV601" s="82"/>
      <c r="LHW601" s="82"/>
      <c r="LHX601" s="82"/>
      <c r="LHY601" s="82"/>
      <c r="LHZ601" s="82"/>
      <c r="LIA601" s="82"/>
      <c r="LIB601" s="82"/>
      <c r="LIC601" s="82"/>
      <c r="LID601" s="82"/>
      <c r="LIE601" s="82"/>
      <c r="LIF601" s="82"/>
      <c r="LIG601" s="82"/>
      <c r="LIH601" s="82"/>
      <c r="LII601" s="82"/>
      <c r="LIJ601" s="82"/>
      <c r="LIK601" s="82"/>
      <c r="LIL601" s="82"/>
      <c r="LIM601" s="82"/>
      <c r="LIN601" s="82"/>
      <c r="LIO601" s="82"/>
      <c r="LIP601" s="82"/>
      <c r="LIQ601" s="82"/>
      <c r="LIR601" s="82"/>
      <c r="LIS601" s="82"/>
      <c r="LIT601" s="82"/>
      <c r="LIU601" s="82"/>
      <c r="LIV601" s="82"/>
      <c r="LIW601" s="82"/>
      <c r="LIX601" s="82"/>
      <c r="LIY601" s="82"/>
      <c r="LIZ601" s="82"/>
      <c r="LJA601" s="82"/>
      <c r="LJB601" s="82"/>
      <c r="LJC601" s="82"/>
      <c r="LJD601" s="82"/>
      <c r="LJE601" s="82"/>
      <c r="LJF601" s="82"/>
      <c r="LJG601" s="82"/>
      <c r="LJH601" s="82"/>
      <c r="LJI601" s="82"/>
      <c r="LJJ601" s="82"/>
      <c r="LJK601" s="82"/>
      <c r="LJL601" s="82"/>
      <c r="LJM601" s="82"/>
      <c r="LJN601" s="82"/>
      <c r="LJO601" s="82"/>
      <c r="LJP601" s="82"/>
      <c r="LJQ601" s="82"/>
      <c r="LJR601" s="82"/>
      <c r="LJS601" s="82"/>
      <c r="LJT601" s="82"/>
      <c r="LJU601" s="82"/>
      <c r="LJV601" s="82"/>
      <c r="LJW601" s="82"/>
      <c r="LJX601" s="82"/>
      <c r="LJY601" s="82"/>
      <c r="LJZ601" s="82"/>
      <c r="LKA601" s="82"/>
      <c r="LKB601" s="82"/>
      <c r="LKC601" s="82"/>
      <c r="LKD601" s="82"/>
      <c r="LKE601" s="82"/>
      <c r="LKF601" s="82"/>
      <c r="LKG601" s="82"/>
      <c r="LKH601" s="82"/>
      <c r="LKI601" s="82"/>
      <c r="LKJ601" s="82"/>
      <c r="LKK601" s="82"/>
      <c r="LKL601" s="82"/>
      <c r="LKM601" s="82"/>
      <c r="LKN601" s="82"/>
      <c r="LKO601" s="82"/>
      <c r="LKP601" s="82"/>
      <c r="LKQ601" s="82"/>
      <c r="LKR601" s="82"/>
      <c r="LKS601" s="82"/>
      <c r="LKT601" s="82"/>
      <c r="LKU601" s="82"/>
      <c r="LKV601" s="82"/>
      <c r="LKW601" s="82"/>
      <c r="LKX601" s="82"/>
      <c r="LKY601" s="82"/>
      <c r="LKZ601" s="82"/>
      <c r="LLA601" s="82"/>
      <c r="LLB601" s="82"/>
      <c r="LLC601" s="82"/>
      <c r="LLD601" s="82"/>
      <c r="LLE601" s="82"/>
      <c r="LLF601" s="82"/>
      <c r="LLG601" s="82"/>
      <c r="LLH601" s="82"/>
      <c r="LLI601" s="82"/>
      <c r="LLJ601" s="82"/>
      <c r="LLK601" s="82"/>
      <c r="LLL601" s="82"/>
      <c r="LLM601" s="82"/>
      <c r="LLN601" s="82"/>
      <c r="LLO601" s="82"/>
      <c r="LLP601" s="82"/>
      <c r="LLQ601" s="82"/>
      <c r="LLR601" s="82"/>
      <c r="LLS601" s="82"/>
      <c r="LLT601" s="82"/>
      <c r="LLU601" s="82"/>
      <c r="LLV601" s="82"/>
      <c r="LLW601" s="82"/>
      <c r="LLX601" s="82"/>
      <c r="LLY601" s="82"/>
      <c r="LLZ601" s="82"/>
      <c r="LMA601" s="82"/>
      <c r="LMB601" s="82"/>
      <c r="LMC601" s="82"/>
      <c r="LMD601" s="82"/>
      <c r="LME601" s="82"/>
      <c r="LMF601" s="82"/>
      <c r="LMG601" s="82"/>
      <c r="LMH601" s="82"/>
      <c r="LMI601" s="82"/>
      <c r="LMJ601" s="82"/>
      <c r="LMK601" s="82"/>
      <c r="LML601" s="82"/>
      <c r="LMM601" s="82"/>
      <c r="LMN601" s="82"/>
      <c r="LMO601" s="82"/>
      <c r="LMP601" s="82"/>
      <c r="LMQ601" s="82"/>
      <c r="LMR601" s="82"/>
      <c r="LMS601" s="82"/>
      <c r="LMT601" s="82"/>
      <c r="LMU601" s="82"/>
      <c r="LMV601" s="82"/>
      <c r="LMW601" s="82"/>
      <c r="LMX601" s="82"/>
      <c r="LMY601" s="82"/>
      <c r="LMZ601" s="82"/>
      <c r="LNA601" s="82"/>
      <c r="LNB601" s="82"/>
      <c r="LNC601" s="82"/>
      <c r="LND601" s="82"/>
      <c r="LNE601" s="82"/>
      <c r="LNF601" s="82"/>
      <c r="LNG601" s="82"/>
      <c r="LNH601" s="82"/>
      <c r="LNI601" s="82"/>
      <c r="LNJ601" s="82"/>
      <c r="LNK601" s="82"/>
      <c r="LNL601" s="82"/>
      <c r="LNM601" s="82"/>
      <c r="LNN601" s="82"/>
      <c r="LNO601" s="82"/>
      <c r="LNP601" s="82"/>
      <c r="LNQ601" s="82"/>
      <c r="LNR601" s="82"/>
      <c r="LNS601" s="82"/>
      <c r="LNT601" s="82"/>
      <c r="LNU601" s="82"/>
      <c r="LNV601" s="82"/>
      <c r="LNW601" s="82"/>
      <c r="LNX601" s="82"/>
      <c r="LNY601" s="82"/>
      <c r="LNZ601" s="82"/>
      <c r="LOA601" s="82"/>
      <c r="LOB601" s="82"/>
      <c r="LOC601" s="82"/>
      <c r="LOD601" s="82"/>
      <c r="LOE601" s="82"/>
      <c r="LOF601" s="82"/>
      <c r="LOG601" s="82"/>
      <c r="LOH601" s="82"/>
      <c r="LOI601" s="82"/>
      <c r="LOJ601" s="82"/>
      <c r="LOK601" s="82"/>
      <c r="LOL601" s="82"/>
      <c r="LOM601" s="82"/>
      <c r="LON601" s="82"/>
      <c r="LOO601" s="82"/>
      <c r="LOP601" s="82"/>
      <c r="LOQ601" s="82"/>
      <c r="LOR601" s="82"/>
      <c r="LOS601" s="82"/>
      <c r="LOT601" s="82"/>
      <c r="LOU601" s="82"/>
      <c r="LOV601" s="82"/>
      <c r="LOW601" s="82"/>
      <c r="LOX601" s="82"/>
      <c r="LOY601" s="82"/>
      <c r="LOZ601" s="82"/>
      <c r="LPA601" s="82"/>
      <c r="LPB601" s="82"/>
      <c r="LPC601" s="82"/>
      <c r="LPD601" s="82"/>
      <c r="LPE601" s="82"/>
      <c r="LPF601" s="82"/>
      <c r="LPG601" s="82"/>
      <c r="LPH601" s="82"/>
      <c r="LPI601" s="82"/>
      <c r="LPJ601" s="82"/>
      <c r="LPK601" s="82"/>
      <c r="LPL601" s="82"/>
      <c r="LPM601" s="82"/>
      <c r="LPN601" s="82"/>
      <c r="LPO601" s="82"/>
      <c r="LPP601" s="82"/>
      <c r="LPQ601" s="82"/>
      <c r="LPR601" s="82"/>
      <c r="LPS601" s="82"/>
      <c r="LPT601" s="82"/>
      <c r="LPU601" s="82"/>
      <c r="LPV601" s="82"/>
      <c r="LPW601" s="82"/>
      <c r="LPX601" s="82"/>
      <c r="LPY601" s="82"/>
      <c r="LPZ601" s="82"/>
      <c r="LQA601" s="82"/>
      <c r="LQB601" s="82"/>
      <c r="LQC601" s="82"/>
      <c r="LQD601" s="82"/>
      <c r="LQE601" s="82"/>
      <c r="LQF601" s="82"/>
      <c r="LQG601" s="82"/>
      <c r="LQH601" s="82"/>
      <c r="LQI601" s="82"/>
      <c r="LQJ601" s="82"/>
      <c r="LQK601" s="82"/>
      <c r="LQL601" s="82"/>
      <c r="LQM601" s="82"/>
      <c r="LQN601" s="82"/>
      <c r="LQO601" s="82"/>
      <c r="LQP601" s="82"/>
      <c r="LQQ601" s="82"/>
      <c r="LQR601" s="82"/>
      <c r="LQS601" s="82"/>
      <c r="LQT601" s="82"/>
      <c r="LQU601" s="82"/>
      <c r="LQV601" s="82"/>
      <c r="LQW601" s="82"/>
      <c r="LQX601" s="82"/>
      <c r="LQY601" s="82"/>
      <c r="LQZ601" s="82"/>
      <c r="LRA601" s="82"/>
      <c r="LRB601" s="82"/>
      <c r="LRC601" s="82"/>
      <c r="LRD601" s="82"/>
      <c r="LRE601" s="82"/>
      <c r="LRF601" s="82"/>
      <c r="LRG601" s="82"/>
      <c r="LRH601" s="82"/>
      <c r="LRI601" s="82"/>
      <c r="LRJ601" s="82"/>
      <c r="LRK601" s="82"/>
      <c r="LRL601" s="82"/>
      <c r="LRM601" s="82"/>
      <c r="LRN601" s="82"/>
      <c r="LRO601" s="82"/>
      <c r="LRP601" s="82"/>
      <c r="LRQ601" s="82"/>
      <c r="LRR601" s="82"/>
      <c r="LRS601" s="82"/>
      <c r="LRT601" s="82"/>
      <c r="LRU601" s="82"/>
      <c r="LRV601" s="82"/>
      <c r="LRW601" s="82"/>
      <c r="LRX601" s="82"/>
      <c r="LRY601" s="82"/>
      <c r="LRZ601" s="82"/>
      <c r="LSA601" s="82"/>
      <c r="LSB601" s="82"/>
      <c r="LSC601" s="82"/>
      <c r="LSD601" s="82"/>
      <c r="LSE601" s="82"/>
      <c r="LSF601" s="82"/>
      <c r="LSG601" s="82"/>
      <c r="LSH601" s="82"/>
      <c r="LSI601" s="82"/>
      <c r="LSJ601" s="82"/>
      <c r="LSK601" s="82"/>
      <c r="LSL601" s="82"/>
      <c r="LSM601" s="82"/>
      <c r="LSN601" s="82"/>
      <c r="LSO601" s="82"/>
      <c r="LSP601" s="82"/>
      <c r="LSQ601" s="82"/>
      <c r="LSR601" s="82"/>
      <c r="LSS601" s="82"/>
      <c r="LST601" s="82"/>
      <c r="LSU601" s="82"/>
      <c r="LSV601" s="82"/>
      <c r="LSW601" s="82"/>
      <c r="LSX601" s="82"/>
      <c r="LSY601" s="82"/>
      <c r="LSZ601" s="82"/>
      <c r="LTA601" s="82"/>
      <c r="LTB601" s="82"/>
      <c r="LTC601" s="82"/>
      <c r="LTD601" s="82"/>
      <c r="LTE601" s="82"/>
      <c r="LTF601" s="82"/>
      <c r="LTG601" s="82"/>
      <c r="LTH601" s="82"/>
      <c r="LTI601" s="82"/>
      <c r="LTJ601" s="82"/>
      <c r="LTK601" s="82"/>
      <c r="LTL601" s="82"/>
      <c r="LTM601" s="82"/>
      <c r="LTN601" s="82"/>
      <c r="LTO601" s="82"/>
      <c r="LTP601" s="82"/>
      <c r="LTQ601" s="82"/>
      <c r="LTR601" s="82"/>
      <c r="LTS601" s="82"/>
      <c r="LTT601" s="82"/>
      <c r="LTU601" s="82"/>
      <c r="LTV601" s="82"/>
      <c r="LTW601" s="82"/>
      <c r="LTX601" s="82"/>
      <c r="LTY601" s="82"/>
      <c r="LTZ601" s="82"/>
      <c r="LUA601" s="82"/>
      <c r="LUB601" s="82"/>
      <c r="LUC601" s="82"/>
      <c r="LUD601" s="82"/>
      <c r="LUE601" s="82"/>
      <c r="LUF601" s="82"/>
      <c r="LUG601" s="82"/>
      <c r="LUH601" s="82"/>
      <c r="LUI601" s="82"/>
      <c r="LUJ601" s="82"/>
      <c r="LUK601" s="82"/>
      <c r="LUL601" s="82"/>
      <c r="LUM601" s="82"/>
      <c r="LUN601" s="82"/>
      <c r="LUO601" s="82"/>
      <c r="LUP601" s="82"/>
      <c r="LUQ601" s="82"/>
      <c r="LUR601" s="82"/>
      <c r="LUS601" s="82"/>
      <c r="LUT601" s="82"/>
      <c r="LUU601" s="82"/>
      <c r="LUV601" s="82"/>
      <c r="LUW601" s="82"/>
      <c r="LUX601" s="82"/>
      <c r="LUY601" s="82"/>
      <c r="LUZ601" s="82"/>
      <c r="LVA601" s="82"/>
      <c r="LVB601" s="82"/>
      <c r="LVC601" s="82"/>
      <c r="LVD601" s="82"/>
      <c r="LVE601" s="82"/>
      <c r="LVF601" s="82"/>
      <c r="LVG601" s="82"/>
      <c r="LVH601" s="82"/>
      <c r="LVI601" s="82"/>
      <c r="LVJ601" s="82"/>
      <c r="LVK601" s="82"/>
      <c r="LVL601" s="82"/>
      <c r="LVM601" s="82"/>
      <c r="LVN601" s="82"/>
      <c r="LVO601" s="82"/>
      <c r="LVP601" s="82"/>
      <c r="LVQ601" s="82"/>
      <c r="LVR601" s="82"/>
      <c r="LVS601" s="82"/>
      <c r="LVT601" s="82"/>
      <c r="LVU601" s="82"/>
      <c r="LVV601" s="82"/>
      <c r="LVW601" s="82"/>
      <c r="LVX601" s="82"/>
      <c r="LVY601" s="82"/>
      <c r="LVZ601" s="82"/>
      <c r="LWA601" s="82"/>
      <c r="LWB601" s="82"/>
      <c r="LWC601" s="82"/>
      <c r="LWD601" s="82"/>
      <c r="LWE601" s="82"/>
      <c r="LWF601" s="82"/>
      <c r="LWG601" s="82"/>
      <c r="LWH601" s="82"/>
      <c r="LWI601" s="82"/>
      <c r="LWJ601" s="82"/>
      <c r="LWK601" s="82"/>
      <c r="LWL601" s="82"/>
      <c r="LWM601" s="82"/>
      <c r="LWN601" s="82"/>
      <c r="LWO601" s="82"/>
      <c r="LWP601" s="82"/>
      <c r="LWQ601" s="82"/>
      <c r="LWR601" s="82"/>
      <c r="LWS601" s="82"/>
      <c r="LWT601" s="82"/>
      <c r="LWU601" s="82"/>
      <c r="LWV601" s="82"/>
      <c r="LWW601" s="82"/>
      <c r="LWX601" s="82"/>
      <c r="LWY601" s="82"/>
      <c r="LWZ601" s="82"/>
      <c r="LXA601" s="82"/>
      <c r="LXB601" s="82"/>
      <c r="LXC601" s="82"/>
      <c r="LXD601" s="82"/>
      <c r="LXE601" s="82"/>
      <c r="LXF601" s="82"/>
      <c r="LXG601" s="82"/>
      <c r="LXH601" s="82"/>
      <c r="LXI601" s="82"/>
      <c r="LXJ601" s="82"/>
      <c r="LXK601" s="82"/>
      <c r="LXL601" s="82"/>
      <c r="LXM601" s="82"/>
      <c r="LXN601" s="82"/>
      <c r="LXO601" s="82"/>
      <c r="LXP601" s="82"/>
      <c r="LXQ601" s="82"/>
      <c r="LXR601" s="82"/>
      <c r="LXS601" s="82"/>
      <c r="LXT601" s="82"/>
      <c r="LXU601" s="82"/>
      <c r="LXV601" s="82"/>
      <c r="LXW601" s="82"/>
      <c r="LXX601" s="82"/>
      <c r="LXY601" s="82"/>
      <c r="LXZ601" s="82"/>
      <c r="LYA601" s="82"/>
      <c r="LYB601" s="82"/>
      <c r="LYC601" s="82"/>
      <c r="LYD601" s="82"/>
      <c r="LYE601" s="82"/>
      <c r="LYF601" s="82"/>
      <c r="LYG601" s="82"/>
      <c r="LYH601" s="82"/>
      <c r="LYI601" s="82"/>
      <c r="LYJ601" s="82"/>
      <c r="LYK601" s="82"/>
      <c r="LYL601" s="82"/>
      <c r="LYM601" s="82"/>
      <c r="LYN601" s="82"/>
      <c r="LYO601" s="82"/>
      <c r="LYP601" s="82"/>
      <c r="LYQ601" s="82"/>
      <c r="LYR601" s="82"/>
      <c r="LYS601" s="82"/>
      <c r="LYT601" s="82"/>
      <c r="LYU601" s="82"/>
      <c r="LYV601" s="82"/>
      <c r="LYW601" s="82"/>
      <c r="LYX601" s="82"/>
      <c r="LYY601" s="82"/>
      <c r="LYZ601" s="82"/>
      <c r="LZA601" s="82"/>
      <c r="LZB601" s="82"/>
      <c r="LZC601" s="82"/>
      <c r="LZD601" s="82"/>
      <c r="LZE601" s="82"/>
      <c r="LZF601" s="82"/>
      <c r="LZG601" s="82"/>
      <c r="LZH601" s="82"/>
      <c r="LZI601" s="82"/>
      <c r="LZJ601" s="82"/>
      <c r="LZK601" s="82"/>
      <c r="LZL601" s="82"/>
      <c r="LZM601" s="82"/>
      <c r="LZN601" s="82"/>
      <c r="LZO601" s="82"/>
      <c r="LZP601" s="82"/>
      <c r="LZQ601" s="82"/>
      <c r="LZR601" s="82"/>
      <c r="LZS601" s="82"/>
      <c r="LZT601" s="82"/>
      <c r="LZU601" s="82"/>
      <c r="LZV601" s="82"/>
      <c r="LZW601" s="82"/>
      <c r="LZX601" s="82"/>
      <c r="LZY601" s="82"/>
      <c r="LZZ601" s="82"/>
      <c r="MAA601" s="82"/>
      <c r="MAB601" s="82"/>
      <c r="MAC601" s="82"/>
      <c r="MAD601" s="82"/>
      <c r="MAE601" s="82"/>
      <c r="MAF601" s="82"/>
      <c r="MAG601" s="82"/>
      <c r="MAH601" s="82"/>
      <c r="MAI601" s="82"/>
      <c r="MAJ601" s="82"/>
      <c r="MAK601" s="82"/>
      <c r="MAL601" s="82"/>
      <c r="MAM601" s="82"/>
      <c r="MAN601" s="82"/>
      <c r="MAO601" s="82"/>
      <c r="MAP601" s="82"/>
      <c r="MAQ601" s="82"/>
      <c r="MAR601" s="82"/>
      <c r="MAS601" s="82"/>
      <c r="MAT601" s="82"/>
      <c r="MAU601" s="82"/>
      <c r="MAV601" s="82"/>
      <c r="MAW601" s="82"/>
      <c r="MAX601" s="82"/>
      <c r="MAY601" s="82"/>
      <c r="MAZ601" s="82"/>
      <c r="MBA601" s="82"/>
      <c r="MBB601" s="82"/>
      <c r="MBC601" s="82"/>
      <c r="MBD601" s="82"/>
      <c r="MBE601" s="82"/>
      <c r="MBF601" s="82"/>
      <c r="MBG601" s="82"/>
      <c r="MBH601" s="82"/>
      <c r="MBI601" s="82"/>
      <c r="MBJ601" s="82"/>
      <c r="MBK601" s="82"/>
      <c r="MBL601" s="82"/>
      <c r="MBM601" s="82"/>
      <c r="MBN601" s="82"/>
      <c r="MBO601" s="82"/>
      <c r="MBP601" s="82"/>
      <c r="MBQ601" s="82"/>
      <c r="MBR601" s="82"/>
      <c r="MBS601" s="82"/>
      <c r="MBT601" s="82"/>
      <c r="MBU601" s="82"/>
      <c r="MBV601" s="82"/>
      <c r="MBW601" s="82"/>
      <c r="MBX601" s="82"/>
      <c r="MBY601" s="82"/>
      <c r="MBZ601" s="82"/>
      <c r="MCA601" s="82"/>
      <c r="MCB601" s="82"/>
      <c r="MCC601" s="82"/>
      <c r="MCD601" s="82"/>
      <c r="MCE601" s="82"/>
      <c r="MCF601" s="82"/>
      <c r="MCG601" s="82"/>
      <c r="MCH601" s="82"/>
      <c r="MCI601" s="82"/>
      <c r="MCJ601" s="82"/>
      <c r="MCK601" s="82"/>
      <c r="MCL601" s="82"/>
      <c r="MCM601" s="82"/>
      <c r="MCN601" s="82"/>
      <c r="MCO601" s="82"/>
      <c r="MCP601" s="82"/>
      <c r="MCQ601" s="82"/>
      <c r="MCR601" s="82"/>
      <c r="MCS601" s="82"/>
      <c r="MCT601" s="82"/>
      <c r="MCU601" s="82"/>
      <c r="MCV601" s="82"/>
      <c r="MCW601" s="82"/>
      <c r="MCX601" s="82"/>
      <c r="MCY601" s="82"/>
      <c r="MCZ601" s="82"/>
      <c r="MDA601" s="82"/>
      <c r="MDB601" s="82"/>
      <c r="MDC601" s="82"/>
      <c r="MDD601" s="82"/>
      <c r="MDE601" s="82"/>
      <c r="MDF601" s="82"/>
      <c r="MDG601" s="82"/>
      <c r="MDH601" s="82"/>
      <c r="MDI601" s="82"/>
      <c r="MDJ601" s="82"/>
      <c r="MDK601" s="82"/>
      <c r="MDL601" s="82"/>
      <c r="MDM601" s="82"/>
      <c r="MDN601" s="82"/>
      <c r="MDO601" s="82"/>
      <c r="MDP601" s="82"/>
      <c r="MDQ601" s="82"/>
      <c r="MDR601" s="82"/>
      <c r="MDS601" s="82"/>
      <c r="MDT601" s="82"/>
      <c r="MDU601" s="82"/>
      <c r="MDV601" s="82"/>
      <c r="MDW601" s="82"/>
      <c r="MDX601" s="82"/>
      <c r="MDY601" s="82"/>
      <c r="MDZ601" s="82"/>
      <c r="MEA601" s="82"/>
      <c r="MEB601" s="82"/>
      <c r="MEC601" s="82"/>
      <c r="MED601" s="82"/>
      <c r="MEE601" s="82"/>
      <c r="MEF601" s="82"/>
      <c r="MEG601" s="82"/>
      <c r="MEH601" s="82"/>
      <c r="MEI601" s="82"/>
      <c r="MEJ601" s="82"/>
      <c r="MEK601" s="82"/>
      <c r="MEL601" s="82"/>
      <c r="MEM601" s="82"/>
      <c r="MEN601" s="82"/>
      <c r="MEO601" s="82"/>
      <c r="MEP601" s="82"/>
      <c r="MEQ601" s="82"/>
      <c r="MER601" s="82"/>
      <c r="MES601" s="82"/>
      <c r="MET601" s="82"/>
      <c r="MEU601" s="82"/>
      <c r="MEV601" s="82"/>
      <c r="MEW601" s="82"/>
      <c r="MEX601" s="82"/>
      <c r="MEY601" s="82"/>
      <c r="MEZ601" s="82"/>
      <c r="MFA601" s="82"/>
      <c r="MFB601" s="82"/>
      <c r="MFC601" s="82"/>
      <c r="MFD601" s="82"/>
      <c r="MFE601" s="82"/>
      <c r="MFF601" s="82"/>
      <c r="MFG601" s="82"/>
      <c r="MFH601" s="82"/>
      <c r="MFI601" s="82"/>
      <c r="MFJ601" s="82"/>
      <c r="MFK601" s="82"/>
      <c r="MFL601" s="82"/>
      <c r="MFM601" s="82"/>
      <c r="MFN601" s="82"/>
      <c r="MFO601" s="82"/>
      <c r="MFP601" s="82"/>
      <c r="MFQ601" s="82"/>
      <c r="MFR601" s="82"/>
      <c r="MFS601" s="82"/>
      <c r="MFT601" s="82"/>
      <c r="MFU601" s="82"/>
      <c r="MFV601" s="82"/>
      <c r="MFW601" s="82"/>
      <c r="MFX601" s="82"/>
      <c r="MFY601" s="82"/>
      <c r="MFZ601" s="82"/>
      <c r="MGA601" s="82"/>
      <c r="MGB601" s="82"/>
      <c r="MGC601" s="82"/>
      <c r="MGD601" s="82"/>
      <c r="MGE601" s="82"/>
      <c r="MGF601" s="82"/>
      <c r="MGG601" s="82"/>
      <c r="MGH601" s="82"/>
      <c r="MGI601" s="82"/>
      <c r="MGJ601" s="82"/>
      <c r="MGK601" s="82"/>
      <c r="MGL601" s="82"/>
      <c r="MGM601" s="82"/>
      <c r="MGN601" s="82"/>
      <c r="MGO601" s="82"/>
      <c r="MGP601" s="82"/>
      <c r="MGQ601" s="82"/>
      <c r="MGR601" s="82"/>
      <c r="MGS601" s="82"/>
      <c r="MGT601" s="82"/>
      <c r="MGU601" s="82"/>
      <c r="MGV601" s="82"/>
      <c r="MGW601" s="82"/>
      <c r="MGX601" s="82"/>
      <c r="MGY601" s="82"/>
      <c r="MGZ601" s="82"/>
      <c r="MHA601" s="82"/>
      <c r="MHB601" s="82"/>
      <c r="MHC601" s="82"/>
      <c r="MHD601" s="82"/>
      <c r="MHE601" s="82"/>
      <c r="MHF601" s="82"/>
      <c r="MHG601" s="82"/>
      <c r="MHH601" s="82"/>
      <c r="MHI601" s="82"/>
      <c r="MHJ601" s="82"/>
      <c r="MHK601" s="82"/>
      <c r="MHL601" s="82"/>
      <c r="MHM601" s="82"/>
      <c r="MHN601" s="82"/>
      <c r="MHO601" s="82"/>
      <c r="MHP601" s="82"/>
      <c r="MHQ601" s="82"/>
      <c r="MHR601" s="82"/>
      <c r="MHS601" s="82"/>
      <c r="MHT601" s="82"/>
      <c r="MHU601" s="82"/>
      <c r="MHV601" s="82"/>
      <c r="MHW601" s="82"/>
      <c r="MHX601" s="82"/>
      <c r="MHY601" s="82"/>
      <c r="MHZ601" s="82"/>
      <c r="MIA601" s="82"/>
      <c r="MIB601" s="82"/>
      <c r="MIC601" s="82"/>
      <c r="MID601" s="82"/>
      <c r="MIE601" s="82"/>
      <c r="MIF601" s="82"/>
      <c r="MIG601" s="82"/>
      <c r="MIH601" s="82"/>
      <c r="MII601" s="82"/>
      <c r="MIJ601" s="82"/>
      <c r="MIK601" s="82"/>
      <c r="MIL601" s="82"/>
      <c r="MIM601" s="82"/>
      <c r="MIN601" s="82"/>
      <c r="MIO601" s="82"/>
      <c r="MIP601" s="82"/>
      <c r="MIQ601" s="82"/>
      <c r="MIR601" s="82"/>
      <c r="MIS601" s="82"/>
      <c r="MIT601" s="82"/>
      <c r="MIU601" s="82"/>
      <c r="MIV601" s="82"/>
      <c r="MIW601" s="82"/>
      <c r="MIX601" s="82"/>
      <c r="MIY601" s="82"/>
      <c r="MIZ601" s="82"/>
      <c r="MJA601" s="82"/>
      <c r="MJB601" s="82"/>
      <c r="MJC601" s="82"/>
      <c r="MJD601" s="82"/>
      <c r="MJE601" s="82"/>
      <c r="MJF601" s="82"/>
      <c r="MJG601" s="82"/>
      <c r="MJH601" s="82"/>
      <c r="MJI601" s="82"/>
      <c r="MJJ601" s="82"/>
      <c r="MJK601" s="82"/>
      <c r="MJL601" s="82"/>
      <c r="MJM601" s="82"/>
      <c r="MJN601" s="82"/>
      <c r="MJO601" s="82"/>
      <c r="MJP601" s="82"/>
      <c r="MJQ601" s="82"/>
      <c r="MJR601" s="82"/>
      <c r="MJS601" s="82"/>
      <c r="MJT601" s="82"/>
      <c r="MJU601" s="82"/>
      <c r="MJV601" s="82"/>
      <c r="MJW601" s="82"/>
      <c r="MJX601" s="82"/>
      <c r="MJY601" s="82"/>
      <c r="MJZ601" s="82"/>
      <c r="MKA601" s="82"/>
      <c r="MKB601" s="82"/>
      <c r="MKC601" s="82"/>
      <c r="MKD601" s="82"/>
      <c r="MKE601" s="82"/>
      <c r="MKF601" s="82"/>
      <c r="MKG601" s="82"/>
      <c r="MKH601" s="82"/>
      <c r="MKI601" s="82"/>
      <c r="MKJ601" s="82"/>
      <c r="MKK601" s="82"/>
      <c r="MKL601" s="82"/>
      <c r="MKM601" s="82"/>
      <c r="MKN601" s="82"/>
      <c r="MKO601" s="82"/>
      <c r="MKP601" s="82"/>
      <c r="MKQ601" s="82"/>
      <c r="MKR601" s="82"/>
      <c r="MKS601" s="82"/>
      <c r="MKT601" s="82"/>
      <c r="MKU601" s="82"/>
      <c r="MKV601" s="82"/>
      <c r="MKW601" s="82"/>
      <c r="MKX601" s="82"/>
      <c r="MKY601" s="82"/>
      <c r="MKZ601" s="82"/>
      <c r="MLA601" s="82"/>
      <c r="MLB601" s="82"/>
      <c r="MLC601" s="82"/>
      <c r="MLD601" s="82"/>
      <c r="MLE601" s="82"/>
      <c r="MLF601" s="82"/>
      <c r="MLG601" s="82"/>
      <c r="MLH601" s="82"/>
      <c r="MLI601" s="82"/>
      <c r="MLJ601" s="82"/>
      <c r="MLK601" s="82"/>
      <c r="MLL601" s="82"/>
      <c r="MLM601" s="82"/>
      <c r="MLN601" s="82"/>
      <c r="MLO601" s="82"/>
      <c r="MLP601" s="82"/>
      <c r="MLQ601" s="82"/>
      <c r="MLR601" s="82"/>
      <c r="MLS601" s="82"/>
      <c r="MLT601" s="82"/>
      <c r="MLU601" s="82"/>
      <c r="MLV601" s="82"/>
      <c r="MLW601" s="82"/>
      <c r="MLX601" s="82"/>
      <c r="MLY601" s="82"/>
      <c r="MLZ601" s="82"/>
      <c r="MMA601" s="82"/>
      <c r="MMB601" s="82"/>
      <c r="MMC601" s="82"/>
      <c r="MMD601" s="82"/>
      <c r="MME601" s="82"/>
      <c r="MMF601" s="82"/>
      <c r="MMG601" s="82"/>
      <c r="MMH601" s="82"/>
      <c r="MMI601" s="82"/>
      <c r="MMJ601" s="82"/>
      <c r="MMK601" s="82"/>
      <c r="MML601" s="82"/>
      <c r="MMM601" s="82"/>
      <c r="MMN601" s="82"/>
      <c r="MMO601" s="82"/>
      <c r="MMP601" s="82"/>
      <c r="MMQ601" s="82"/>
      <c r="MMR601" s="82"/>
      <c r="MMS601" s="82"/>
      <c r="MMT601" s="82"/>
      <c r="MMU601" s="82"/>
      <c r="MMV601" s="82"/>
      <c r="MMW601" s="82"/>
      <c r="MMX601" s="82"/>
      <c r="MMY601" s="82"/>
      <c r="MMZ601" s="82"/>
      <c r="MNA601" s="82"/>
      <c r="MNB601" s="82"/>
      <c r="MNC601" s="82"/>
      <c r="MND601" s="82"/>
      <c r="MNE601" s="82"/>
      <c r="MNF601" s="82"/>
      <c r="MNG601" s="82"/>
      <c r="MNH601" s="82"/>
      <c r="MNI601" s="82"/>
      <c r="MNJ601" s="82"/>
      <c r="MNK601" s="82"/>
      <c r="MNL601" s="82"/>
      <c r="MNM601" s="82"/>
      <c r="MNN601" s="82"/>
      <c r="MNO601" s="82"/>
      <c r="MNP601" s="82"/>
      <c r="MNQ601" s="82"/>
      <c r="MNR601" s="82"/>
      <c r="MNS601" s="82"/>
      <c r="MNT601" s="82"/>
      <c r="MNU601" s="82"/>
      <c r="MNV601" s="82"/>
      <c r="MNW601" s="82"/>
      <c r="MNX601" s="82"/>
      <c r="MNY601" s="82"/>
      <c r="MNZ601" s="82"/>
      <c r="MOA601" s="82"/>
      <c r="MOB601" s="82"/>
      <c r="MOC601" s="82"/>
      <c r="MOD601" s="82"/>
      <c r="MOE601" s="82"/>
      <c r="MOF601" s="82"/>
      <c r="MOG601" s="82"/>
      <c r="MOH601" s="82"/>
      <c r="MOI601" s="82"/>
      <c r="MOJ601" s="82"/>
      <c r="MOK601" s="82"/>
      <c r="MOL601" s="82"/>
      <c r="MOM601" s="82"/>
      <c r="MON601" s="82"/>
      <c r="MOO601" s="82"/>
      <c r="MOP601" s="82"/>
      <c r="MOQ601" s="82"/>
      <c r="MOR601" s="82"/>
      <c r="MOS601" s="82"/>
      <c r="MOT601" s="82"/>
      <c r="MOU601" s="82"/>
      <c r="MOV601" s="82"/>
      <c r="MOW601" s="82"/>
      <c r="MOX601" s="82"/>
      <c r="MOY601" s="82"/>
      <c r="MOZ601" s="82"/>
      <c r="MPA601" s="82"/>
      <c r="MPB601" s="82"/>
      <c r="MPC601" s="82"/>
      <c r="MPD601" s="82"/>
      <c r="MPE601" s="82"/>
      <c r="MPF601" s="82"/>
      <c r="MPG601" s="82"/>
      <c r="MPH601" s="82"/>
      <c r="MPI601" s="82"/>
      <c r="MPJ601" s="82"/>
      <c r="MPK601" s="82"/>
      <c r="MPL601" s="82"/>
      <c r="MPM601" s="82"/>
      <c r="MPN601" s="82"/>
      <c r="MPO601" s="82"/>
      <c r="MPP601" s="82"/>
      <c r="MPQ601" s="82"/>
      <c r="MPR601" s="82"/>
      <c r="MPS601" s="82"/>
      <c r="MPT601" s="82"/>
      <c r="MPU601" s="82"/>
      <c r="MPV601" s="82"/>
      <c r="MPW601" s="82"/>
      <c r="MPX601" s="82"/>
      <c r="MPY601" s="82"/>
      <c r="MPZ601" s="82"/>
      <c r="MQA601" s="82"/>
      <c r="MQB601" s="82"/>
      <c r="MQC601" s="82"/>
      <c r="MQD601" s="82"/>
      <c r="MQE601" s="82"/>
      <c r="MQF601" s="82"/>
      <c r="MQG601" s="82"/>
      <c r="MQH601" s="82"/>
      <c r="MQI601" s="82"/>
      <c r="MQJ601" s="82"/>
      <c r="MQK601" s="82"/>
      <c r="MQL601" s="82"/>
      <c r="MQM601" s="82"/>
      <c r="MQN601" s="82"/>
      <c r="MQO601" s="82"/>
      <c r="MQP601" s="82"/>
      <c r="MQQ601" s="82"/>
      <c r="MQR601" s="82"/>
      <c r="MQS601" s="82"/>
      <c r="MQT601" s="82"/>
      <c r="MQU601" s="82"/>
      <c r="MQV601" s="82"/>
      <c r="MQW601" s="82"/>
      <c r="MQX601" s="82"/>
      <c r="MQY601" s="82"/>
      <c r="MQZ601" s="82"/>
      <c r="MRA601" s="82"/>
      <c r="MRB601" s="82"/>
      <c r="MRC601" s="82"/>
      <c r="MRD601" s="82"/>
      <c r="MRE601" s="82"/>
      <c r="MRF601" s="82"/>
      <c r="MRG601" s="82"/>
      <c r="MRH601" s="82"/>
      <c r="MRI601" s="82"/>
      <c r="MRJ601" s="82"/>
      <c r="MRK601" s="82"/>
      <c r="MRL601" s="82"/>
      <c r="MRM601" s="82"/>
      <c r="MRN601" s="82"/>
      <c r="MRO601" s="82"/>
      <c r="MRP601" s="82"/>
      <c r="MRQ601" s="82"/>
      <c r="MRR601" s="82"/>
      <c r="MRS601" s="82"/>
      <c r="MRT601" s="82"/>
      <c r="MRU601" s="82"/>
      <c r="MRV601" s="82"/>
      <c r="MRW601" s="82"/>
      <c r="MRX601" s="82"/>
      <c r="MRY601" s="82"/>
      <c r="MRZ601" s="82"/>
      <c r="MSA601" s="82"/>
      <c r="MSB601" s="82"/>
      <c r="MSC601" s="82"/>
      <c r="MSD601" s="82"/>
      <c r="MSE601" s="82"/>
      <c r="MSF601" s="82"/>
      <c r="MSG601" s="82"/>
      <c r="MSH601" s="82"/>
      <c r="MSI601" s="82"/>
      <c r="MSJ601" s="82"/>
      <c r="MSK601" s="82"/>
      <c r="MSL601" s="82"/>
      <c r="MSM601" s="82"/>
      <c r="MSN601" s="82"/>
      <c r="MSO601" s="82"/>
      <c r="MSP601" s="82"/>
      <c r="MSQ601" s="82"/>
      <c r="MSR601" s="82"/>
      <c r="MSS601" s="82"/>
      <c r="MST601" s="82"/>
      <c r="MSU601" s="82"/>
      <c r="MSV601" s="82"/>
      <c r="MSW601" s="82"/>
      <c r="MSX601" s="82"/>
      <c r="MSY601" s="82"/>
      <c r="MSZ601" s="82"/>
      <c r="MTA601" s="82"/>
      <c r="MTB601" s="82"/>
      <c r="MTC601" s="82"/>
      <c r="MTD601" s="82"/>
      <c r="MTE601" s="82"/>
      <c r="MTF601" s="82"/>
      <c r="MTG601" s="82"/>
      <c r="MTH601" s="82"/>
      <c r="MTI601" s="82"/>
      <c r="MTJ601" s="82"/>
      <c r="MTK601" s="82"/>
      <c r="MTL601" s="82"/>
      <c r="MTM601" s="82"/>
      <c r="MTN601" s="82"/>
      <c r="MTO601" s="82"/>
      <c r="MTP601" s="82"/>
      <c r="MTQ601" s="82"/>
      <c r="MTR601" s="82"/>
      <c r="MTS601" s="82"/>
      <c r="MTT601" s="82"/>
      <c r="MTU601" s="82"/>
      <c r="MTV601" s="82"/>
      <c r="MTW601" s="82"/>
      <c r="MTX601" s="82"/>
      <c r="MTY601" s="82"/>
      <c r="MTZ601" s="82"/>
      <c r="MUA601" s="82"/>
      <c r="MUB601" s="82"/>
      <c r="MUC601" s="82"/>
      <c r="MUD601" s="82"/>
      <c r="MUE601" s="82"/>
      <c r="MUF601" s="82"/>
      <c r="MUG601" s="82"/>
      <c r="MUH601" s="82"/>
      <c r="MUI601" s="82"/>
      <c r="MUJ601" s="82"/>
      <c r="MUK601" s="82"/>
      <c r="MUL601" s="82"/>
      <c r="MUM601" s="82"/>
      <c r="MUN601" s="82"/>
      <c r="MUO601" s="82"/>
      <c r="MUP601" s="82"/>
      <c r="MUQ601" s="82"/>
      <c r="MUR601" s="82"/>
      <c r="MUS601" s="82"/>
      <c r="MUT601" s="82"/>
      <c r="MUU601" s="82"/>
      <c r="MUV601" s="82"/>
      <c r="MUW601" s="82"/>
      <c r="MUX601" s="82"/>
      <c r="MUY601" s="82"/>
      <c r="MUZ601" s="82"/>
      <c r="MVA601" s="82"/>
      <c r="MVB601" s="82"/>
      <c r="MVC601" s="82"/>
      <c r="MVD601" s="82"/>
      <c r="MVE601" s="82"/>
      <c r="MVF601" s="82"/>
      <c r="MVG601" s="82"/>
      <c r="MVH601" s="82"/>
      <c r="MVI601" s="82"/>
      <c r="MVJ601" s="82"/>
      <c r="MVK601" s="82"/>
      <c r="MVL601" s="82"/>
      <c r="MVM601" s="82"/>
      <c r="MVN601" s="82"/>
      <c r="MVO601" s="82"/>
      <c r="MVP601" s="82"/>
      <c r="MVQ601" s="82"/>
      <c r="MVR601" s="82"/>
      <c r="MVS601" s="82"/>
      <c r="MVT601" s="82"/>
      <c r="MVU601" s="82"/>
      <c r="MVV601" s="82"/>
      <c r="MVW601" s="82"/>
      <c r="MVX601" s="82"/>
      <c r="MVY601" s="82"/>
      <c r="MVZ601" s="82"/>
      <c r="MWA601" s="82"/>
      <c r="MWB601" s="82"/>
      <c r="MWC601" s="82"/>
      <c r="MWD601" s="82"/>
      <c r="MWE601" s="82"/>
      <c r="MWF601" s="82"/>
      <c r="MWG601" s="82"/>
      <c r="MWH601" s="82"/>
      <c r="MWI601" s="82"/>
      <c r="MWJ601" s="82"/>
      <c r="MWK601" s="82"/>
      <c r="MWL601" s="82"/>
      <c r="MWM601" s="82"/>
      <c r="MWN601" s="82"/>
      <c r="MWO601" s="82"/>
      <c r="MWP601" s="82"/>
      <c r="MWQ601" s="82"/>
      <c r="MWR601" s="82"/>
      <c r="MWS601" s="82"/>
      <c r="MWT601" s="82"/>
      <c r="MWU601" s="82"/>
      <c r="MWV601" s="82"/>
      <c r="MWW601" s="82"/>
      <c r="MWX601" s="82"/>
      <c r="MWY601" s="82"/>
      <c r="MWZ601" s="82"/>
      <c r="MXA601" s="82"/>
      <c r="MXB601" s="82"/>
      <c r="MXC601" s="82"/>
      <c r="MXD601" s="82"/>
      <c r="MXE601" s="82"/>
      <c r="MXF601" s="82"/>
      <c r="MXG601" s="82"/>
      <c r="MXH601" s="82"/>
      <c r="MXI601" s="82"/>
      <c r="MXJ601" s="82"/>
      <c r="MXK601" s="82"/>
      <c r="MXL601" s="82"/>
      <c r="MXM601" s="82"/>
      <c r="MXN601" s="82"/>
      <c r="MXO601" s="82"/>
      <c r="MXP601" s="82"/>
      <c r="MXQ601" s="82"/>
      <c r="MXR601" s="82"/>
      <c r="MXS601" s="82"/>
      <c r="MXT601" s="82"/>
      <c r="MXU601" s="82"/>
      <c r="MXV601" s="82"/>
      <c r="MXW601" s="82"/>
      <c r="MXX601" s="82"/>
      <c r="MXY601" s="82"/>
      <c r="MXZ601" s="82"/>
      <c r="MYA601" s="82"/>
      <c r="MYB601" s="82"/>
      <c r="MYC601" s="82"/>
      <c r="MYD601" s="82"/>
      <c r="MYE601" s="82"/>
      <c r="MYF601" s="82"/>
      <c r="MYG601" s="82"/>
      <c r="MYH601" s="82"/>
      <c r="MYI601" s="82"/>
      <c r="MYJ601" s="82"/>
      <c r="MYK601" s="82"/>
      <c r="MYL601" s="82"/>
      <c r="MYM601" s="82"/>
      <c r="MYN601" s="82"/>
      <c r="MYO601" s="82"/>
      <c r="MYP601" s="82"/>
      <c r="MYQ601" s="82"/>
      <c r="MYR601" s="82"/>
      <c r="MYS601" s="82"/>
      <c r="MYT601" s="82"/>
      <c r="MYU601" s="82"/>
      <c r="MYV601" s="82"/>
      <c r="MYW601" s="82"/>
      <c r="MYX601" s="82"/>
      <c r="MYY601" s="82"/>
      <c r="MYZ601" s="82"/>
      <c r="MZA601" s="82"/>
      <c r="MZB601" s="82"/>
      <c r="MZC601" s="82"/>
      <c r="MZD601" s="82"/>
      <c r="MZE601" s="82"/>
      <c r="MZF601" s="82"/>
      <c r="MZG601" s="82"/>
      <c r="MZH601" s="82"/>
      <c r="MZI601" s="82"/>
      <c r="MZJ601" s="82"/>
      <c r="MZK601" s="82"/>
      <c r="MZL601" s="82"/>
      <c r="MZM601" s="82"/>
      <c r="MZN601" s="82"/>
      <c r="MZO601" s="82"/>
      <c r="MZP601" s="82"/>
      <c r="MZQ601" s="82"/>
      <c r="MZR601" s="82"/>
      <c r="MZS601" s="82"/>
      <c r="MZT601" s="82"/>
      <c r="MZU601" s="82"/>
      <c r="MZV601" s="82"/>
      <c r="MZW601" s="82"/>
      <c r="MZX601" s="82"/>
      <c r="MZY601" s="82"/>
      <c r="MZZ601" s="82"/>
      <c r="NAA601" s="82"/>
      <c r="NAB601" s="82"/>
      <c r="NAC601" s="82"/>
      <c r="NAD601" s="82"/>
      <c r="NAE601" s="82"/>
      <c r="NAF601" s="82"/>
      <c r="NAG601" s="82"/>
      <c r="NAH601" s="82"/>
      <c r="NAI601" s="82"/>
      <c r="NAJ601" s="82"/>
      <c r="NAK601" s="82"/>
      <c r="NAL601" s="82"/>
      <c r="NAM601" s="82"/>
      <c r="NAN601" s="82"/>
      <c r="NAO601" s="82"/>
      <c r="NAP601" s="82"/>
      <c r="NAQ601" s="82"/>
      <c r="NAR601" s="82"/>
      <c r="NAS601" s="82"/>
      <c r="NAT601" s="82"/>
      <c r="NAU601" s="82"/>
      <c r="NAV601" s="82"/>
      <c r="NAW601" s="82"/>
      <c r="NAX601" s="82"/>
      <c r="NAY601" s="82"/>
      <c r="NAZ601" s="82"/>
      <c r="NBA601" s="82"/>
      <c r="NBB601" s="82"/>
      <c r="NBC601" s="82"/>
      <c r="NBD601" s="82"/>
      <c r="NBE601" s="82"/>
      <c r="NBF601" s="82"/>
      <c r="NBG601" s="82"/>
      <c r="NBH601" s="82"/>
      <c r="NBI601" s="82"/>
      <c r="NBJ601" s="82"/>
      <c r="NBK601" s="82"/>
      <c r="NBL601" s="82"/>
      <c r="NBM601" s="82"/>
      <c r="NBN601" s="82"/>
      <c r="NBO601" s="82"/>
      <c r="NBP601" s="82"/>
      <c r="NBQ601" s="82"/>
      <c r="NBR601" s="82"/>
      <c r="NBS601" s="82"/>
      <c r="NBT601" s="82"/>
      <c r="NBU601" s="82"/>
      <c r="NBV601" s="82"/>
      <c r="NBW601" s="82"/>
      <c r="NBX601" s="82"/>
      <c r="NBY601" s="82"/>
      <c r="NBZ601" s="82"/>
      <c r="NCA601" s="82"/>
      <c r="NCB601" s="82"/>
      <c r="NCC601" s="82"/>
      <c r="NCD601" s="82"/>
      <c r="NCE601" s="82"/>
      <c r="NCF601" s="82"/>
      <c r="NCG601" s="82"/>
      <c r="NCH601" s="82"/>
      <c r="NCI601" s="82"/>
      <c r="NCJ601" s="82"/>
      <c r="NCK601" s="82"/>
      <c r="NCL601" s="82"/>
      <c r="NCM601" s="82"/>
      <c r="NCN601" s="82"/>
      <c r="NCO601" s="82"/>
      <c r="NCP601" s="82"/>
      <c r="NCQ601" s="82"/>
      <c r="NCR601" s="82"/>
      <c r="NCS601" s="82"/>
      <c r="NCT601" s="82"/>
      <c r="NCU601" s="82"/>
      <c r="NCV601" s="82"/>
      <c r="NCW601" s="82"/>
      <c r="NCX601" s="82"/>
      <c r="NCY601" s="82"/>
      <c r="NCZ601" s="82"/>
      <c r="NDA601" s="82"/>
      <c r="NDB601" s="82"/>
      <c r="NDC601" s="82"/>
      <c r="NDD601" s="82"/>
      <c r="NDE601" s="82"/>
      <c r="NDF601" s="82"/>
      <c r="NDG601" s="82"/>
      <c r="NDH601" s="82"/>
      <c r="NDI601" s="82"/>
      <c r="NDJ601" s="82"/>
      <c r="NDK601" s="82"/>
      <c r="NDL601" s="82"/>
      <c r="NDM601" s="82"/>
      <c r="NDN601" s="82"/>
      <c r="NDO601" s="82"/>
      <c r="NDP601" s="82"/>
      <c r="NDQ601" s="82"/>
      <c r="NDR601" s="82"/>
      <c r="NDS601" s="82"/>
      <c r="NDT601" s="82"/>
      <c r="NDU601" s="82"/>
      <c r="NDV601" s="82"/>
      <c r="NDW601" s="82"/>
      <c r="NDX601" s="82"/>
      <c r="NDY601" s="82"/>
      <c r="NDZ601" s="82"/>
      <c r="NEA601" s="82"/>
      <c r="NEB601" s="82"/>
      <c r="NEC601" s="82"/>
      <c r="NED601" s="82"/>
      <c r="NEE601" s="82"/>
      <c r="NEF601" s="82"/>
      <c r="NEG601" s="82"/>
      <c r="NEH601" s="82"/>
      <c r="NEI601" s="82"/>
      <c r="NEJ601" s="82"/>
      <c r="NEK601" s="82"/>
      <c r="NEL601" s="82"/>
      <c r="NEM601" s="82"/>
      <c r="NEN601" s="82"/>
      <c r="NEO601" s="82"/>
      <c r="NEP601" s="82"/>
      <c r="NEQ601" s="82"/>
      <c r="NER601" s="82"/>
      <c r="NES601" s="82"/>
      <c r="NET601" s="82"/>
      <c r="NEU601" s="82"/>
      <c r="NEV601" s="82"/>
      <c r="NEW601" s="82"/>
      <c r="NEX601" s="82"/>
      <c r="NEY601" s="82"/>
      <c r="NEZ601" s="82"/>
      <c r="NFA601" s="82"/>
      <c r="NFB601" s="82"/>
      <c r="NFC601" s="82"/>
      <c r="NFD601" s="82"/>
      <c r="NFE601" s="82"/>
      <c r="NFF601" s="82"/>
      <c r="NFG601" s="82"/>
      <c r="NFH601" s="82"/>
      <c r="NFI601" s="82"/>
      <c r="NFJ601" s="82"/>
      <c r="NFK601" s="82"/>
      <c r="NFL601" s="82"/>
      <c r="NFM601" s="82"/>
      <c r="NFN601" s="82"/>
      <c r="NFO601" s="82"/>
      <c r="NFP601" s="82"/>
      <c r="NFQ601" s="82"/>
      <c r="NFR601" s="82"/>
      <c r="NFS601" s="82"/>
      <c r="NFT601" s="82"/>
      <c r="NFU601" s="82"/>
      <c r="NFV601" s="82"/>
      <c r="NFW601" s="82"/>
      <c r="NFX601" s="82"/>
      <c r="NFY601" s="82"/>
      <c r="NFZ601" s="82"/>
      <c r="NGA601" s="82"/>
      <c r="NGB601" s="82"/>
      <c r="NGC601" s="82"/>
      <c r="NGD601" s="82"/>
      <c r="NGE601" s="82"/>
      <c r="NGF601" s="82"/>
      <c r="NGG601" s="82"/>
      <c r="NGH601" s="82"/>
      <c r="NGI601" s="82"/>
      <c r="NGJ601" s="82"/>
      <c r="NGK601" s="82"/>
      <c r="NGL601" s="82"/>
      <c r="NGM601" s="82"/>
      <c r="NGN601" s="82"/>
      <c r="NGO601" s="82"/>
      <c r="NGP601" s="82"/>
      <c r="NGQ601" s="82"/>
      <c r="NGR601" s="82"/>
      <c r="NGS601" s="82"/>
      <c r="NGT601" s="82"/>
      <c r="NGU601" s="82"/>
      <c r="NGV601" s="82"/>
      <c r="NGW601" s="82"/>
      <c r="NGX601" s="82"/>
      <c r="NGY601" s="82"/>
      <c r="NGZ601" s="82"/>
      <c r="NHA601" s="82"/>
      <c r="NHB601" s="82"/>
      <c r="NHC601" s="82"/>
      <c r="NHD601" s="82"/>
      <c r="NHE601" s="82"/>
      <c r="NHF601" s="82"/>
      <c r="NHG601" s="82"/>
      <c r="NHH601" s="82"/>
      <c r="NHI601" s="82"/>
      <c r="NHJ601" s="82"/>
      <c r="NHK601" s="82"/>
      <c r="NHL601" s="82"/>
      <c r="NHM601" s="82"/>
      <c r="NHN601" s="82"/>
      <c r="NHO601" s="82"/>
      <c r="NHP601" s="82"/>
      <c r="NHQ601" s="82"/>
      <c r="NHR601" s="82"/>
      <c r="NHS601" s="82"/>
      <c r="NHT601" s="82"/>
      <c r="NHU601" s="82"/>
      <c r="NHV601" s="82"/>
      <c r="NHW601" s="82"/>
      <c r="NHX601" s="82"/>
      <c r="NHY601" s="82"/>
      <c r="NHZ601" s="82"/>
      <c r="NIA601" s="82"/>
      <c r="NIB601" s="82"/>
      <c r="NIC601" s="82"/>
      <c r="NID601" s="82"/>
      <c r="NIE601" s="82"/>
      <c r="NIF601" s="82"/>
      <c r="NIG601" s="82"/>
      <c r="NIH601" s="82"/>
      <c r="NII601" s="82"/>
      <c r="NIJ601" s="82"/>
      <c r="NIK601" s="82"/>
      <c r="NIL601" s="82"/>
      <c r="NIM601" s="82"/>
      <c r="NIN601" s="82"/>
      <c r="NIO601" s="82"/>
      <c r="NIP601" s="82"/>
      <c r="NIQ601" s="82"/>
      <c r="NIR601" s="82"/>
      <c r="NIS601" s="82"/>
      <c r="NIT601" s="82"/>
      <c r="NIU601" s="82"/>
      <c r="NIV601" s="82"/>
      <c r="NIW601" s="82"/>
      <c r="NIX601" s="82"/>
      <c r="NIY601" s="82"/>
      <c r="NIZ601" s="82"/>
      <c r="NJA601" s="82"/>
      <c r="NJB601" s="82"/>
      <c r="NJC601" s="82"/>
      <c r="NJD601" s="82"/>
      <c r="NJE601" s="82"/>
      <c r="NJF601" s="82"/>
      <c r="NJG601" s="82"/>
      <c r="NJH601" s="82"/>
      <c r="NJI601" s="82"/>
      <c r="NJJ601" s="82"/>
      <c r="NJK601" s="82"/>
      <c r="NJL601" s="82"/>
      <c r="NJM601" s="82"/>
      <c r="NJN601" s="82"/>
      <c r="NJO601" s="82"/>
      <c r="NJP601" s="82"/>
      <c r="NJQ601" s="82"/>
      <c r="NJR601" s="82"/>
      <c r="NJS601" s="82"/>
      <c r="NJT601" s="82"/>
      <c r="NJU601" s="82"/>
      <c r="NJV601" s="82"/>
      <c r="NJW601" s="82"/>
      <c r="NJX601" s="82"/>
      <c r="NJY601" s="82"/>
      <c r="NJZ601" s="82"/>
      <c r="NKA601" s="82"/>
      <c r="NKB601" s="82"/>
      <c r="NKC601" s="82"/>
      <c r="NKD601" s="82"/>
      <c r="NKE601" s="82"/>
      <c r="NKF601" s="82"/>
      <c r="NKG601" s="82"/>
      <c r="NKH601" s="82"/>
      <c r="NKI601" s="82"/>
      <c r="NKJ601" s="82"/>
      <c r="NKK601" s="82"/>
      <c r="NKL601" s="82"/>
      <c r="NKM601" s="82"/>
      <c r="NKN601" s="82"/>
      <c r="NKO601" s="82"/>
      <c r="NKP601" s="82"/>
      <c r="NKQ601" s="82"/>
      <c r="NKR601" s="82"/>
      <c r="NKS601" s="82"/>
      <c r="NKT601" s="82"/>
      <c r="NKU601" s="82"/>
      <c r="NKV601" s="82"/>
      <c r="NKW601" s="82"/>
      <c r="NKX601" s="82"/>
      <c r="NKY601" s="82"/>
      <c r="NKZ601" s="82"/>
      <c r="NLA601" s="82"/>
      <c r="NLB601" s="82"/>
      <c r="NLC601" s="82"/>
      <c r="NLD601" s="82"/>
      <c r="NLE601" s="82"/>
      <c r="NLF601" s="82"/>
      <c r="NLG601" s="82"/>
      <c r="NLH601" s="82"/>
      <c r="NLI601" s="82"/>
      <c r="NLJ601" s="82"/>
      <c r="NLK601" s="82"/>
      <c r="NLL601" s="82"/>
      <c r="NLM601" s="82"/>
      <c r="NLN601" s="82"/>
      <c r="NLO601" s="82"/>
      <c r="NLP601" s="82"/>
      <c r="NLQ601" s="82"/>
      <c r="NLR601" s="82"/>
      <c r="NLS601" s="82"/>
      <c r="NLT601" s="82"/>
      <c r="NLU601" s="82"/>
      <c r="NLV601" s="82"/>
      <c r="NLW601" s="82"/>
      <c r="NLX601" s="82"/>
      <c r="NLY601" s="82"/>
      <c r="NLZ601" s="82"/>
      <c r="NMA601" s="82"/>
      <c r="NMB601" s="82"/>
      <c r="NMC601" s="82"/>
      <c r="NMD601" s="82"/>
      <c r="NME601" s="82"/>
      <c r="NMF601" s="82"/>
      <c r="NMG601" s="82"/>
      <c r="NMH601" s="82"/>
      <c r="NMI601" s="82"/>
      <c r="NMJ601" s="82"/>
      <c r="NMK601" s="82"/>
      <c r="NML601" s="82"/>
      <c r="NMM601" s="82"/>
      <c r="NMN601" s="82"/>
      <c r="NMO601" s="82"/>
      <c r="NMP601" s="82"/>
      <c r="NMQ601" s="82"/>
      <c r="NMR601" s="82"/>
      <c r="NMS601" s="82"/>
      <c r="NMT601" s="82"/>
      <c r="NMU601" s="82"/>
      <c r="NMV601" s="82"/>
      <c r="NMW601" s="82"/>
      <c r="NMX601" s="82"/>
      <c r="NMY601" s="82"/>
      <c r="NMZ601" s="82"/>
      <c r="NNA601" s="82"/>
      <c r="NNB601" s="82"/>
      <c r="NNC601" s="82"/>
      <c r="NND601" s="82"/>
      <c r="NNE601" s="82"/>
      <c r="NNF601" s="82"/>
      <c r="NNG601" s="82"/>
      <c r="NNH601" s="82"/>
      <c r="NNI601" s="82"/>
      <c r="NNJ601" s="82"/>
      <c r="NNK601" s="82"/>
      <c r="NNL601" s="82"/>
      <c r="NNM601" s="82"/>
      <c r="NNN601" s="82"/>
      <c r="NNO601" s="82"/>
      <c r="NNP601" s="82"/>
      <c r="NNQ601" s="82"/>
      <c r="NNR601" s="82"/>
      <c r="NNS601" s="82"/>
      <c r="NNT601" s="82"/>
      <c r="NNU601" s="82"/>
      <c r="NNV601" s="82"/>
      <c r="NNW601" s="82"/>
      <c r="NNX601" s="82"/>
      <c r="NNY601" s="82"/>
      <c r="NNZ601" s="82"/>
      <c r="NOA601" s="82"/>
      <c r="NOB601" s="82"/>
      <c r="NOC601" s="82"/>
      <c r="NOD601" s="82"/>
      <c r="NOE601" s="82"/>
      <c r="NOF601" s="82"/>
      <c r="NOG601" s="82"/>
      <c r="NOH601" s="82"/>
      <c r="NOI601" s="82"/>
      <c r="NOJ601" s="82"/>
      <c r="NOK601" s="82"/>
      <c r="NOL601" s="82"/>
      <c r="NOM601" s="82"/>
      <c r="NON601" s="82"/>
      <c r="NOO601" s="82"/>
      <c r="NOP601" s="82"/>
      <c r="NOQ601" s="82"/>
      <c r="NOR601" s="82"/>
      <c r="NOS601" s="82"/>
      <c r="NOT601" s="82"/>
      <c r="NOU601" s="82"/>
      <c r="NOV601" s="82"/>
      <c r="NOW601" s="82"/>
      <c r="NOX601" s="82"/>
      <c r="NOY601" s="82"/>
      <c r="NOZ601" s="82"/>
      <c r="NPA601" s="82"/>
      <c r="NPB601" s="82"/>
      <c r="NPC601" s="82"/>
      <c r="NPD601" s="82"/>
      <c r="NPE601" s="82"/>
      <c r="NPF601" s="82"/>
      <c r="NPG601" s="82"/>
      <c r="NPH601" s="82"/>
      <c r="NPI601" s="82"/>
      <c r="NPJ601" s="82"/>
      <c r="NPK601" s="82"/>
      <c r="NPL601" s="82"/>
      <c r="NPM601" s="82"/>
      <c r="NPN601" s="82"/>
      <c r="NPO601" s="82"/>
      <c r="NPP601" s="82"/>
      <c r="NPQ601" s="82"/>
      <c r="NPR601" s="82"/>
      <c r="NPS601" s="82"/>
      <c r="NPT601" s="82"/>
      <c r="NPU601" s="82"/>
      <c r="NPV601" s="82"/>
      <c r="NPW601" s="82"/>
      <c r="NPX601" s="82"/>
      <c r="NPY601" s="82"/>
      <c r="NPZ601" s="82"/>
      <c r="NQA601" s="82"/>
      <c r="NQB601" s="82"/>
      <c r="NQC601" s="82"/>
      <c r="NQD601" s="82"/>
      <c r="NQE601" s="82"/>
      <c r="NQF601" s="82"/>
      <c r="NQG601" s="82"/>
      <c r="NQH601" s="82"/>
      <c r="NQI601" s="82"/>
      <c r="NQJ601" s="82"/>
      <c r="NQK601" s="82"/>
      <c r="NQL601" s="82"/>
      <c r="NQM601" s="82"/>
      <c r="NQN601" s="82"/>
      <c r="NQO601" s="82"/>
      <c r="NQP601" s="82"/>
      <c r="NQQ601" s="82"/>
      <c r="NQR601" s="82"/>
      <c r="NQS601" s="82"/>
      <c r="NQT601" s="82"/>
      <c r="NQU601" s="82"/>
      <c r="NQV601" s="82"/>
      <c r="NQW601" s="82"/>
      <c r="NQX601" s="82"/>
      <c r="NQY601" s="82"/>
      <c r="NQZ601" s="82"/>
      <c r="NRA601" s="82"/>
      <c r="NRB601" s="82"/>
      <c r="NRC601" s="82"/>
      <c r="NRD601" s="82"/>
      <c r="NRE601" s="82"/>
      <c r="NRF601" s="82"/>
      <c r="NRG601" s="82"/>
      <c r="NRH601" s="82"/>
      <c r="NRI601" s="82"/>
      <c r="NRJ601" s="82"/>
      <c r="NRK601" s="82"/>
      <c r="NRL601" s="82"/>
      <c r="NRM601" s="82"/>
      <c r="NRN601" s="82"/>
      <c r="NRO601" s="82"/>
      <c r="NRP601" s="82"/>
      <c r="NRQ601" s="82"/>
      <c r="NRR601" s="82"/>
      <c r="NRS601" s="82"/>
      <c r="NRT601" s="82"/>
      <c r="NRU601" s="82"/>
      <c r="NRV601" s="82"/>
      <c r="NRW601" s="82"/>
      <c r="NRX601" s="82"/>
      <c r="NRY601" s="82"/>
      <c r="NRZ601" s="82"/>
      <c r="NSA601" s="82"/>
      <c r="NSB601" s="82"/>
      <c r="NSC601" s="82"/>
      <c r="NSD601" s="82"/>
      <c r="NSE601" s="82"/>
      <c r="NSF601" s="82"/>
      <c r="NSG601" s="82"/>
      <c r="NSH601" s="82"/>
      <c r="NSI601" s="82"/>
      <c r="NSJ601" s="82"/>
      <c r="NSK601" s="82"/>
      <c r="NSL601" s="82"/>
      <c r="NSM601" s="82"/>
      <c r="NSN601" s="82"/>
      <c r="NSO601" s="82"/>
      <c r="NSP601" s="82"/>
      <c r="NSQ601" s="82"/>
      <c r="NSR601" s="82"/>
      <c r="NSS601" s="82"/>
      <c r="NST601" s="82"/>
      <c r="NSU601" s="82"/>
      <c r="NSV601" s="82"/>
      <c r="NSW601" s="82"/>
      <c r="NSX601" s="82"/>
      <c r="NSY601" s="82"/>
      <c r="NSZ601" s="82"/>
      <c r="NTA601" s="82"/>
      <c r="NTB601" s="82"/>
      <c r="NTC601" s="82"/>
      <c r="NTD601" s="82"/>
      <c r="NTE601" s="82"/>
      <c r="NTF601" s="82"/>
      <c r="NTG601" s="82"/>
      <c r="NTH601" s="82"/>
      <c r="NTI601" s="82"/>
      <c r="NTJ601" s="82"/>
      <c r="NTK601" s="82"/>
      <c r="NTL601" s="82"/>
      <c r="NTM601" s="82"/>
      <c r="NTN601" s="82"/>
      <c r="NTO601" s="82"/>
      <c r="NTP601" s="82"/>
      <c r="NTQ601" s="82"/>
      <c r="NTR601" s="82"/>
      <c r="NTS601" s="82"/>
      <c r="NTT601" s="82"/>
      <c r="NTU601" s="82"/>
      <c r="NTV601" s="82"/>
      <c r="NTW601" s="82"/>
      <c r="NTX601" s="82"/>
      <c r="NTY601" s="82"/>
      <c r="NTZ601" s="82"/>
      <c r="NUA601" s="82"/>
      <c r="NUB601" s="82"/>
      <c r="NUC601" s="82"/>
      <c r="NUD601" s="82"/>
      <c r="NUE601" s="82"/>
      <c r="NUF601" s="82"/>
      <c r="NUG601" s="82"/>
      <c r="NUH601" s="82"/>
      <c r="NUI601" s="82"/>
      <c r="NUJ601" s="82"/>
      <c r="NUK601" s="82"/>
      <c r="NUL601" s="82"/>
      <c r="NUM601" s="82"/>
      <c r="NUN601" s="82"/>
      <c r="NUO601" s="82"/>
      <c r="NUP601" s="82"/>
      <c r="NUQ601" s="82"/>
      <c r="NUR601" s="82"/>
      <c r="NUS601" s="82"/>
      <c r="NUT601" s="82"/>
      <c r="NUU601" s="82"/>
      <c r="NUV601" s="82"/>
      <c r="NUW601" s="82"/>
      <c r="NUX601" s="82"/>
      <c r="NUY601" s="82"/>
      <c r="NUZ601" s="82"/>
      <c r="NVA601" s="82"/>
      <c r="NVB601" s="82"/>
      <c r="NVC601" s="82"/>
      <c r="NVD601" s="82"/>
      <c r="NVE601" s="82"/>
      <c r="NVF601" s="82"/>
      <c r="NVG601" s="82"/>
      <c r="NVH601" s="82"/>
      <c r="NVI601" s="82"/>
      <c r="NVJ601" s="82"/>
      <c r="NVK601" s="82"/>
      <c r="NVL601" s="82"/>
      <c r="NVM601" s="82"/>
      <c r="NVN601" s="82"/>
      <c r="NVO601" s="82"/>
      <c r="NVP601" s="82"/>
      <c r="NVQ601" s="82"/>
      <c r="NVR601" s="82"/>
      <c r="NVS601" s="82"/>
      <c r="NVT601" s="82"/>
      <c r="NVU601" s="82"/>
      <c r="NVV601" s="82"/>
      <c r="NVW601" s="82"/>
      <c r="NVX601" s="82"/>
      <c r="NVY601" s="82"/>
      <c r="NVZ601" s="82"/>
      <c r="NWA601" s="82"/>
      <c r="NWB601" s="82"/>
      <c r="NWC601" s="82"/>
      <c r="NWD601" s="82"/>
      <c r="NWE601" s="82"/>
      <c r="NWF601" s="82"/>
      <c r="NWG601" s="82"/>
      <c r="NWH601" s="82"/>
      <c r="NWI601" s="82"/>
      <c r="NWJ601" s="82"/>
      <c r="NWK601" s="82"/>
      <c r="NWL601" s="82"/>
      <c r="NWM601" s="82"/>
      <c r="NWN601" s="82"/>
      <c r="NWO601" s="82"/>
      <c r="NWP601" s="82"/>
      <c r="NWQ601" s="82"/>
      <c r="NWR601" s="82"/>
      <c r="NWS601" s="82"/>
      <c r="NWT601" s="82"/>
      <c r="NWU601" s="82"/>
      <c r="NWV601" s="82"/>
      <c r="NWW601" s="82"/>
      <c r="NWX601" s="82"/>
      <c r="NWY601" s="82"/>
      <c r="NWZ601" s="82"/>
      <c r="NXA601" s="82"/>
      <c r="NXB601" s="82"/>
      <c r="NXC601" s="82"/>
      <c r="NXD601" s="82"/>
      <c r="NXE601" s="82"/>
      <c r="NXF601" s="82"/>
      <c r="NXG601" s="82"/>
      <c r="NXH601" s="82"/>
      <c r="NXI601" s="82"/>
      <c r="NXJ601" s="82"/>
      <c r="NXK601" s="82"/>
      <c r="NXL601" s="82"/>
      <c r="NXM601" s="82"/>
      <c r="NXN601" s="82"/>
      <c r="NXO601" s="82"/>
      <c r="NXP601" s="82"/>
      <c r="NXQ601" s="82"/>
      <c r="NXR601" s="82"/>
      <c r="NXS601" s="82"/>
      <c r="NXT601" s="82"/>
      <c r="NXU601" s="82"/>
      <c r="NXV601" s="82"/>
      <c r="NXW601" s="82"/>
      <c r="NXX601" s="82"/>
      <c r="NXY601" s="82"/>
      <c r="NXZ601" s="82"/>
      <c r="NYA601" s="82"/>
      <c r="NYB601" s="82"/>
      <c r="NYC601" s="82"/>
      <c r="NYD601" s="82"/>
      <c r="NYE601" s="82"/>
      <c r="NYF601" s="82"/>
      <c r="NYG601" s="82"/>
      <c r="NYH601" s="82"/>
      <c r="NYI601" s="82"/>
      <c r="NYJ601" s="82"/>
      <c r="NYK601" s="82"/>
      <c r="NYL601" s="82"/>
      <c r="NYM601" s="82"/>
      <c r="NYN601" s="82"/>
      <c r="NYO601" s="82"/>
      <c r="NYP601" s="82"/>
      <c r="NYQ601" s="82"/>
      <c r="NYR601" s="82"/>
      <c r="NYS601" s="82"/>
      <c r="NYT601" s="82"/>
      <c r="NYU601" s="82"/>
      <c r="NYV601" s="82"/>
      <c r="NYW601" s="82"/>
      <c r="NYX601" s="82"/>
      <c r="NYY601" s="82"/>
      <c r="NYZ601" s="82"/>
      <c r="NZA601" s="82"/>
      <c r="NZB601" s="82"/>
      <c r="NZC601" s="82"/>
      <c r="NZD601" s="82"/>
      <c r="NZE601" s="82"/>
      <c r="NZF601" s="82"/>
      <c r="NZG601" s="82"/>
      <c r="NZH601" s="82"/>
      <c r="NZI601" s="82"/>
      <c r="NZJ601" s="82"/>
      <c r="NZK601" s="82"/>
      <c r="NZL601" s="82"/>
      <c r="NZM601" s="82"/>
      <c r="NZN601" s="82"/>
      <c r="NZO601" s="82"/>
      <c r="NZP601" s="82"/>
      <c r="NZQ601" s="82"/>
      <c r="NZR601" s="82"/>
      <c r="NZS601" s="82"/>
      <c r="NZT601" s="82"/>
      <c r="NZU601" s="82"/>
      <c r="NZV601" s="82"/>
      <c r="NZW601" s="82"/>
      <c r="NZX601" s="82"/>
      <c r="NZY601" s="82"/>
      <c r="NZZ601" s="82"/>
      <c r="OAA601" s="82"/>
      <c r="OAB601" s="82"/>
      <c r="OAC601" s="82"/>
      <c r="OAD601" s="82"/>
      <c r="OAE601" s="82"/>
      <c r="OAF601" s="82"/>
      <c r="OAG601" s="82"/>
      <c r="OAH601" s="82"/>
      <c r="OAI601" s="82"/>
      <c r="OAJ601" s="82"/>
      <c r="OAK601" s="82"/>
      <c r="OAL601" s="82"/>
      <c r="OAM601" s="82"/>
      <c r="OAN601" s="82"/>
      <c r="OAO601" s="82"/>
      <c r="OAP601" s="82"/>
      <c r="OAQ601" s="82"/>
      <c r="OAR601" s="82"/>
      <c r="OAS601" s="82"/>
      <c r="OAT601" s="82"/>
      <c r="OAU601" s="82"/>
      <c r="OAV601" s="82"/>
      <c r="OAW601" s="82"/>
      <c r="OAX601" s="82"/>
      <c r="OAY601" s="82"/>
      <c r="OAZ601" s="82"/>
      <c r="OBA601" s="82"/>
      <c r="OBB601" s="82"/>
      <c r="OBC601" s="82"/>
      <c r="OBD601" s="82"/>
      <c r="OBE601" s="82"/>
      <c r="OBF601" s="82"/>
      <c r="OBG601" s="82"/>
      <c r="OBH601" s="82"/>
      <c r="OBI601" s="82"/>
      <c r="OBJ601" s="82"/>
      <c r="OBK601" s="82"/>
      <c r="OBL601" s="82"/>
      <c r="OBM601" s="82"/>
      <c r="OBN601" s="82"/>
      <c r="OBO601" s="82"/>
      <c r="OBP601" s="82"/>
      <c r="OBQ601" s="82"/>
      <c r="OBR601" s="82"/>
      <c r="OBS601" s="82"/>
      <c r="OBT601" s="82"/>
      <c r="OBU601" s="82"/>
      <c r="OBV601" s="82"/>
      <c r="OBW601" s="82"/>
      <c r="OBX601" s="82"/>
      <c r="OBY601" s="82"/>
      <c r="OBZ601" s="82"/>
      <c r="OCA601" s="82"/>
      <c r="OCB601" s="82"/>
      <c r="OCC601" s="82"/>
      <c r="OCD601" s="82"/>
      <c r="OCE601" s="82"/>
      <c r="OCF601" s="82"/>
      <c r="OCG601" s="82"/>
      <c r="OCH601" s="82"/>
      <c r="OCI601" s="82"/>
      <c r="OCJ601" s="82"/>
      <c r="OCK601" s="82"/>
      <c r="OCL601" s="82"/>
      <c r="OCM601" s="82"/>
      <c r="OCN601" s="82"/>
      <c r="OCO601" s="82"/>
      <c r="OCP601" s="82"/>
      <c r="OCQ601" s="82"/>
      <c r="OCR601" s="82"/>
      <c r="OCS601" s="82"/>
      <c r="OCT601" s="82"/>
      <c r="OCU601" s="82"/>
      <c r="OCV601" s="82"/>
      <c r="OCW601" s="82"/>
      <c r="OCX601" s="82"/>
      <c r="OCY601" s="82"/>
      <c r="OCZ601" s="82"/>
      <c r="ODA601" s="82"/>
      <c r="ODB601" s="82"/>
      <c r="ODC601" s="82"/>
      <c r="ODD601" s="82"/>
      <c r="ODE601" s="82"/>
      <c r="ODF601" s="82"/>
      <c r="ODG601" s="82"/>
      <c r="ODH601" s="82"/>
      <c r="ODI601" s="82"/>
      <c r="ODJ601" s="82"/>
      <c r="ODK601" s="82"/>
      <c r="ODL601" s="82"/>
      <c r="ODM601" s="82"/>
      <c r="ODN601" s="82"/>
      <c r="ODO601" s="82"/>
      <c r="ODP601" s="82"/>
      <c r="ODQ601" s="82"/>
      <c r="ODR601" s="82"/>
      <c r="ODS601" s="82"/>
      <c r="ODT601" s="82"/>
      <c r="ODU601" s="82"/>
      <c r="ODV601" s="82"/>
      <c r="ODW601" s="82"/>
      <c r="ODX601" s="82"/>
      <c r="ODY601" s="82"/>
      <c r="ODZ601" s="82"/>
      <c r="OEA601" s="82"/>
      <c r="OEB601" s="82"/>
      <c r="OEC601" s="82"/>
      <c r="OED601" s="82"/>
      <c r="OEE601" s="82"/>
      <c r="OEF601" s="82"/>
      <c r="OEG601" s="82"/>
      <c r="OEH601" s="82"/>
      <c r="OEI601" s="82"/>
      <c r="OEJ601" s="82"/>
      <c r="OEK601" s="82"/>
      <c r="OEL601" s="82"/>
      <c r="OEM601" s="82"/>
      <c r="OEN601" s="82"/>
      <c r="OEO601" s="82"/>
      <c r="OEP601" s="82"/>
      <c r="OEQ601" s="82"/>
      <c r="OER601" s="82"/>
      <c r="OES601" s="82"/>
      <c r="OET601" s="82"/>
      <c r="OEU601" s="82"/>
      <c r="OEV601" s="82"/>
      <c r="OEW601" s="82"/>
      <c r="OEX601" s="82"/>
      <c r="OEY601" s="82"/>
      <c r="OEZ601" s="82"/>
      <c r="OFA601" s="82"/>
      <c r="OFB601" s="82"/>
      <c r="OFC601" s="82"/>
      <c r="OFD601" s="82"/>
      <c r="OFE601" s="82"/>
      <c r="OFF601" s="82"/>
      <c r="OFG601" s="82"/>
      <c r="OFH601" s="82"/>
      <c r="OFI601" s="82"/>
      <c r="OFJ601" s="82"/>
      <c r="OFK601" s="82"/>
      <c r="OFL601" s="82"/>
      <c r="OFM601" s="82"/>
      <c r="OFN601" s="82"/>
      <c r="OFO601" s="82"/>
      <c r="OFP601" s="82"/>
      <c r="OFQ601" s="82"/>
      <c r="OFR601" s="82"/>
      <c r="OFS601" s="82"/>
      <c r="OFT601" s="82"/>
      <c r="OFU601" s="82"/>
      <c r="OFV601" s="82"/>
      <c r="OFW601" s="82"/>
      <c r="OFX601" s="82"/>
      <c r="OFY601" s="82"/>
      <c r="OFZ601" s="82"/>
      <c r="OGA601" s="82"/>
      <c r="OGB601" s="82"/>
      <c r="OGC601" s="82"/>
      <c r="OGD601" s="82"/>
      <c r="OGE601" s="82"/>
      <c r="OGF601" s="82"/>
      <c r="OGG601" s="82"/>
      <c r="OGH601" s="82"/>
      <c r="OGI601" s="82"/>
      <c r="OGJ601" s="82"/>
      <c r="OGK601" s="82"/>
      <c r="OGL601" s="82"/>
      <c r="OGM601" s="82"/>
      <c r="OGN601" s="82"/>
      <c r="OGO601" s="82"/>
      <c r="OGP601" s="82"/>
      <c r="OGQ601" s="82"/>
      <c r="OGR601" s="82"/>
      <c r="OGS601" s="82"/>
      <c r="OGT601" s="82"/>
      <c r="OGU601" s="82"/>
      <c r="OGV601" s="82"/>
      <c r="OGW601" s="82"/>
      <c r="OGX601" s="82"/>
      <c r="OGY601" s="82"/>
      <c r="OGZ601" s="82"/>
      <c r="OHA601" s="82"/>
      <c r="OHB601" s="82"/>
      <c r="OHC601" s="82"/>
      <c r="OHD601" s="82"/>
      <c r="OHE601" s="82"/>
      <c r="OHF601" s="82"/>
      <c r="OHG601" s="82"/>
      <c r="OHH601" s="82"/>
      <c r="OHI601" s="82"/>
      <c r="OHJ601" s="82"/>
      <c r="OHK601" s="82"/>
      <c r="OHL601" s="82"/>
      <c r="OHM601" s="82"/>
      <c r="OHN601" s="82"/>
      <c r="OHO601" s="82"/>
      <c r="OHP601" s="82"/>
      <c r="OHQ601" s="82"/>
      <c r="OHR601" s="82"/>
      <c r="OHS601" s="82"/>
      <c r="OHT601" s="82"/>
      <c r="OHU601" s="82"/>
      <c r="OHV601" s="82"/>
      <c r="OHW601" s="82"/>
      <c r="OHX601" s="82"/>
      <c r="OHY601" s="82"/>
      <c r="OHZ601" s="82"/>
      <c r="OIA601" s="82"/>
      <c r="OIB601" s="82"/>
      <c r="OIC601" s="82"/>
      <c r="OID601" s="82"/>
      <c r="OIE601" s="82"/>
      <c r="OIF601" s="82"/>
      <c r="OIG601" s="82"/>
      <c r="OIH601" s="82"/>
      <c r="OII601" s="82"/>
      <c r="OIJ601" s="82"/>
      <c r="OIK601" s="82"/>
      <c r="OIL601" s="82"/>
      <c r="OIM601" s="82"/>
      <c r="OIN601" s="82"/>
      <c r="OIO601" s="82"/>
      <c r="OIP601" s="82"/>
      <c r="OIQ601" s="82"/>
      <c r="OIR601" s="82"/>
      <c r="OIS601" s="82"/>
      <c r="OIT601" s="82"/>
      <c r="OIU601" s="82"/>
      <c r="OIV601" s="82"/>
      <c r="OIW601" s="82"/>
      <c r="OIX601" s="82"/>
      <c r="OIY601" s="82"/>
      <c r="OIZ601" s="82"/>
      <c r="OJA601" s="82"/>
      <c r="OJB601" s="82"/>
      <c r="OJC601" s="82"/>
      <c r="OJD601" s="82"/>
      <c r="OJE601" s="82"/>
      <c r="OJF601" s="82"/>
      <c r="OJG601" s="82"/>
      <c r="OJH601" s="82"/>
      <c r="OJI601" s="82"/>
      <c r="OJJ601" s="82"/>
      <c r="OJK601" s="82"/>
      <c r="OJL601" s="82"/>
      <c r="OJM601" s="82"/>
      <c r="OJN601" s="82"/>
      <c r="OJO601" s="82"/>
      <c r="OJP601" s="82"/>
      <c r="OJQ601" s="82"/>
      <c r="OJR601" s="82"/>
      <c r="OJS601" s="82"/>
      <c r="OJT601" s="82"/>
      <c r="OJU601" s="82"/>
      <c r="OJV601" s="82"/>
      <c r="OJW601" s="82"/>
      <c r="OJX601" s="82"/>
      <c r="OJY601" s="82"/>
      <c r="OJZ601" s="82"/>
      <c r="OKA601" s="82"/>
      <c r="OKB601" s="82"/>
      <c r="OKC601" s="82"/>
      <c r="OKD601" s="82"/>
      <c r="OKE601" s="82"/>
      <c r="OKF601" s="82"/>
      <c r="OKG601" s="82"/>
      <c r="OKH601" s="82"/>
      <c r="OKI601" s="82"/>
      <c r="OKJ601" s="82"/>
      <c r="OKK601" s="82"/>
      <c r="OKL601" s="82"/>
      <c r="OKM601" s="82"/>
      <c r="OKN601" s="82"/>
      <c r="OKO601" s="82"/>
      <c r="OKP601" s="82"/>
      <c r="OKQ601" s="82"/>
      <c r="OKR601" s="82"/>
      <c r="OKS601" s="82"/>
      <c r="OKT601" s="82"/>
      <c r="OKU601" s="82"/>
      <c r="OKV601" s="82"/>
      <c r="OKW601" s="82"/>
      <c r="OKX601" s="82"/>
      <c r="OKY601" s="82"/>
      <c r="OKZ601" s="82"/>
      <c r="OLA601" s="82"/>
      <c r="OLB601" s="82"/>
      <c r="OLC601" s="82"/>
      <c r="OLD601" s="82"/>
      <c r="OLE601" s="82"/>
      <c r="OLF601" s="82"/>
      <c r="OLG601" s="82"/>
      <c r="OLH601" s="82"/>
      <c r="OLI601" s="82"/>
      <c r="OLJ601" s="82"/>
      <c r="OLK601" s="82"/>
      <c r="OLL601" s="82"/>
      <c r="OLM601" s="82"/>
      <c r="OLN601" s="82"/>
      <c r="OLO601" s="82"/>
      <c r="OLP601" s="82"/>
      <c r="OLQ601" s="82"/>
      <c r="OLR601" s="82"/>
      <c r="OLS601" s="82"/>
      <c r="OLT601" s="82"/>
      <c r="OLU601" s="82"/>
      <c r="OLV601" s="82"/>
      <c r="OLW601" s="82"/>
      <c r="OLX601" s="82"/>
      <c r="OLY601" s="82"/>
      <c r="OLZ601" s="82"/>
      <c r="OMA601" s="82"/>
      <c r="OMB601" s="82"/>
      <c r="OMC601" s="82"/>
      <c r="OMD601" s="82"/>
      <c r="OME601" s="82"/>
      <c r="OMF601" s="82"/>
      <c r="OMG601" s="82"/>
      <c r="OMH601" s="82"/>
      <c r="OMI601" s="82"/>
      <c r="OMJ601" s="82"/>
      <c r="OMK601" s="82"/>
      <c r="OML601" s="82"/>
      <c r="OMM601" s="82"/>
      <c r="OMN601" s="82"/>
      <c r="OMO601" s="82"/>
      <c r="OMP601" s="82"/>
      <c r="OMQ601" s="82"/>
      <c r="OMR601" s="82"/>
      <c r="OMS601" s="82"/>
      <c r="OMT601" s="82"/>
      <c r="OMU601" s="82"/>
      <c r="OMV601" s="82"/>
      <c r="OMW601" s="82"/>
      <c r="OMX601" s="82"/>
      <c r="OMY601" s="82"/>
      <c r="OMZ601" s="82"/>
      <c r="ONA601" s="82"/>
      <c r="ONB601" s="82"/>
      <c r="ONC601" s="82"/>
      <c r="OND601" s="82"/>
      <c r="ONE601" s="82"/>
      <c r="ONF601" s="82"/>
      <c r="ONG601" s="82"/>
      <c r="ONH601" s="82"/>
      <c r="ONI601" s="82"/>
      <c r="ONJ601" s="82"/>
      <c r="ONK601" s="82"/>
      <c r="ONL601" s="82"/>
      <c r="ONM601" s="82"/>
      <c r="ONN601" s="82"/>
      <c r="ONO601" s="82"/>
      <c r="ONP601" s="82"/>
      <c r="ONQ601" s="82"/>
      <c r="ONR601" s="82"/>
      <c r="ONS601" s="82"/>
      <c r="ONT601" s="82"/>
      <c r="ONU601" s="82"/>
      <c r="ONV601" s="82"/>
      <c r="ONW601" s="82"/>
      <c r="ONX601" s="82"/>
      <c r="ONY601" s="82"/>
      <c r="ONZ601" s="82"/>
      <c r="OOA601" s="82"/>
      <c r="OOB601" s="82"/>
      <c r="OOC601" s="82"/>
      <c r="OOD601" s="82"/>
      <c r="OOE601" s="82"/>
      <c r="OOF601" s="82"/>
      <c r="OOG601" s="82"/>
      <c r="OOH601" s="82"/>
      <c r="OOI601" s="82"/>
      <c r="OOJ601" s="82"/>
      <c r="OOK601" s="82"/>
      <c r="OOL601" s="82"/>
      <c r="OOM601" s="82"/>
      <c r="OON601" s="82"/>
      <c r="OOO601" s="82"/>
      <c r="OOP601" s="82"/>
      <c r="OOQ601" s="82"/>
      <c r="OOR601" s="82"/>
      <c r="OOS601" s="82"/>
      <c r="OOT601" s="82"/>
      <c r="OOU601" s="82"/>
      <c r="OOV601" s="82"/>
      <c r="OOW601" s="82"/>
      <c r="OOX601" s="82"/>
      <c r="OOY601" s="82"/>
      <c r="OOZ601" s="82"/>
      <c r="OPA601" s="82"/>
      <c r="OPB601" s="82"/>
      <c r="OPC601" s="82"/>
      <c r="OPD601" s="82"/>
      <c r="OPE601" s="82"/>
      <c r="OPF601" s="82"/>
      <c r="OPG601" s="82"/>
      <c r="OPH601" s="82"/>
      <c r="OPI601" s="82"/>
      <c r="OPJ601" s="82"/>
      <c r="OPK601" s="82"/>
      <c r="OPL601" s="82"/>
      <c r="OPM601" s="82"/>
      <c r="OPN601" s="82"/>
      <c r="OPO601" s="82"/>
      <c r="OPP601" s="82"/>
      <c r="OPQ601" s="82"/>
      <c r="OPR601" s="82"/>
      <c r="OPS601" s="82"/>
      <c r="OPT601" s="82"/>
      <c r="OPU601" s="82"/>
      <c r="OPV601" s="82"/>
      <c r="OPW601" s="82"/>
      <c r="OPX601" s="82"/>
      <c r="OPY601" s="82"/>
      <c r="OPZ601" s="82"/>
      <c r="OQA601" s="82"/>
      <c r="OQB601" s="82"/>
      <c r="OQC601" s="82"/>
      <c r="OQD601" s="82"/>
      <c r="OQE601" s="82"/>
      <c r="OQF601" s="82"/>
      <c r="OQG601" s="82"/>
      <c r="OQH601" s="82"/>
      <c r="OQI601" s="82"/>
      <c r="OQJ601" s="82"/>
      <c r="OQK601" s="82"/>
      <c r="OQL601" s="82"/>
      <c r="OQM601" s="82"/>
      <c r="OQN601" s="82"/>
      <c r="OQO601" s="82"/>
      <c r="OQP601" s="82"/>
      <c r="OQQ601" s="82"/>
      <c r="OQR601" s="82"/>
      <c r="OQS601" s="82"/>
      <c r="OQT601" s="82"/>
      <c r="OQU601" s="82"/>
      <c r="OQV601" s="82"/>
      <c r="OQW601" s="82"/>
      <c r="OQX601" s="82"/>
      <c r="OQY601" s="82"/>
      <c r="OQZ601" s="82"/>
      <c r="ORA601" s="82"/>
      <c r="ORB601" s="82"/>
      <c r="ORC601" s="82"/>
      <c r="ORD601" s="82"/>
      <c r="ORE601" s="82"/>
      <c r="ORF601" s="82"/>
      <c r="ORG601" s="82"/>
      <c r="ORH601" s="82"/>
      <c r="ORI601" s="82"/>
      <c r="ORJ601" s="82"/>
      <c r="ORK601" s="82"/>
      <c r="ORL601" s="82"/>
      <c r="ORM601" s="82"/>
      <c r="ORN601" s="82"/>
      <c r="ORO601" s="82"/>
      <c r="ORP601" s="82"/>
      <c r="ORQ601" s="82"/>
      <c r="ORR601" s="82"/>
      <c r="ORS601" s="82"/>
      <c r="ORT601" s="82"/>
      <c r="ORU601" s="82"/>
      <c r="ORV601" s="82"/>
      <c r="ORW601" s="82"/>
      <c r="ORX601" s="82"/>
      <c r="ORY601" s="82"/>
      <c r="ORZ601" s="82"/>
      <c r="OSA601" s="82"/>
      <c r="OSB601" s="82"/>
      <c r="OSC601" s="82"/>
      <c r="OSD601" s="82"/>
      <c r="OSE601" s="82"/>
      <c r="OSF601" s="82"/>
      <c r="OSG601" s="82"/>
      <c r="OSH601" s="82"/>
      <c r="OSI601" s="82"/>
      <c r="OSJ601" s="82"/>
      <c r="OSK601" s="82"/>
      <c r="OSL601" s="82"/>
      <c r="OSM601" s="82"/>
      <c r="OSN601" s="82"/>
      <c r="OSO601" s="82"/>
      <c r="OSP601" s="82"/>
      <c r="OSQ601" s="82"/>
      <c r="OSR601" s="82"/>
      <c r="OSS601" s="82"/>
      <c r="OST601" s="82"/>
      <c r="OSU601" s="82"/>
      <c r="OSV601" s="82"/>
      <c r="OSW601" s="82"/>
      <c r="OSX601" s="82"/>
      <c r="OSY601" s="82"/>
      <c r="OSZ601" s="82"/>
      <c r="OTA601" s="82"/>
      <c r="OTB601" s="82"/>
      <c r="OTC601" s="82"/>
      <c r="OTD601" s="82"/>
      <c r="OTE601" s="82"/>
      <c r="OTF601" s="82"/>
      <c r="OTG601" s="82"/>
      <c r="OTH601" s="82"/>
      <c r="OTI601" s="82"/>
      <c r="OTJ601" s="82"/>
      <c r="OTK601" s="82"/>
      <c r="OTL601" s="82"/>
      <c r="OTM601" s="82"/>
      <c r="OTN601" s="82"/>
      <c r="OTO601" s="82"/>
      <c r="OTP601" s="82"/>
      <c r="OTQ601" s="82"/>
      <c r="OTR601" s="82"/>
      <c r="OTS601" s="82"/>
      <c r="OTT601" s="82"/>
      <c r="OTU601" s="82"/>
      <c r="OTV601" s="82"/>
      <c r="OTW601" s="82"/>
      <c r="OTX601" s="82"/>
      <c r="OTY601" s="82"/>
      <c r="OTZ601" s="82"/>
      <c r="OUA601" s="82"/>
      <c r="OUB601" s="82"/>
      <c r="OUC601" s="82"/>
      <c r="OUD601" s="82"/>
      <c r="OUE601" s="82"/>
      <c r="OUF601" s="82"/>
      <c r="OUG601" s="82"/>
      <c r="OUH601" s="82"/>
      <c r="OUI601" s="82"/>
      <c r="OUJ601" s="82"/>
      <c r="OUK601" s="82"/>
      <c r="OUL601" s="82"/>
      <c r="OUM601" s="82"/>
      <c r="OUN601" s="82"/>
      <c r="OUO601" s="82"/>
      <c r="OUP601" s="82"/>
      <c r="OUQ601" s="82"/>
      <c r="OUR601" s="82"/>
      <c r="OUS601" s="82"/>
      <c r="OUT601" s="82"/>
      <c r="OUU601" s="82"/>
      <c r="OUV601" s="82"/>
      <c r="OUW601" s="82"/>
      <c r="OUX601" s="82"/>
      <c r="OUY601" s="82"/>
      <c r="OUZ601" s="82"/>
      <c r="OVA601" s="82"/>
      <c r="OVB601" s="82"/>
      <c r="OVC601" s="82"/>
      <c r="OVD601" s="82"/>
      <c r="OVE601" s="82"/>
      <c r="OVF601" s="82"/>
      <c r="OVG601" s="82"/>
      <c r="OVH601" s="82"/>
      <c r="OVI601" s="82"/>
      <c r="OVJ601" s="82"/>
      <c r="OVK601" s="82"/>
      <c r="OVL601" s="82"/>
      <c r="OVM601" s="82"/>
      <c r="OVN601" s="82"/>
      <c r="OVO601" s="82"/>
      <c r="OVP601" s="82"/>
      <c r="OVQ601" s="82"/>
      <c r="OVR601" s="82"/>
      <c r="OVS601" s="82"/>
      <c r="OVT601" s="82"/>
      <c r="OVU601" s="82"/>
      <c r="OVV601" s="82"/>
      <c r="OVW601" s="82"/>
      <c r="OVX601" s="82"/>
      <c r="OVY601" s="82"/>
      <c r="OVZ601" s="82"/>
      <c r="OWA601" s="82"/>
      <c r="OWB601" s="82"/>
      <c r="OWC601" s="82"/>
      <c r="OWD601" s="82"/>
      <c r="OWE601" s="82"/>
      <c r="OWF601" s="82"/>
      <c r="OWG601" s="82"/>
      <c r="OWH601" s="82"/>
      <c r="OWI601" s="82"/>
      <c r="OWJ601" s="82"/>
      <c r="OWK601" s="82"/>
      <c r="OWL601" s="82"/>
      <c r="OWM601" s="82"/>
      <c r="OWN601" s="82"/>
      <c r="OWO601" s="82"/>
      <c r="OWP601" s="82"/>
      <c r="OWQ601" s="82"/>
      <c r="OWR601" s="82"/>
      <c r="OWS601" s="82"/>
      <c r="OWT601" s="82"/>
      <c r="OWU601" s="82"/>
      <c r="OWV601" s="82"/>
      <c r="OWW601" s="82"/>
      <c r="OWX601" s="82"/>
      <c r="OWY601" s="82"/>
      <c r="OWZ601" s="82"/>
      <c r="OXA601" s="82"/>
      <c r="OXB601" s="82"/>
      <c r="OXC601" s="82"/>
      <c r="OXD601" s="82"/>
      <c r="OXE601" s="82"/>
      <c r="OXF601" s="82"/>
      <c r="OXG601" s="82"/>
      <c r="OXH601" s="82"/>
      <c r="OXI601" s="82"/>
      <c r="OXJ601" s="82"/>
      <c r="OXK601" s="82"/>
      <c r="OXL601" s="82"/>
      <c r="OXM601" s="82"/>
      <c r="OXN601" s="82"/>
      <c r="OXO601" s="82"/>
      <c r="OXP601" s="82"/>
      <c r="OXQ601" s="82"/>
      <c r="OXR601" s="82"/>
      <c r="OXS601" s="82"/>
      <c r="OXT601" s="82"/>
      <c r="OXU601" s="82"/>
      <c r="OXV601" s="82"/>
      <c r="OXW601" s="82"/>
      <c r="OXX601" s="82"/>
      <c r="OXY601" s="82"/>
      <c r="OXZ601" s="82"/>
      <c r="OYA601" s="82"/>
      <c r="OYB601" s="82"/>
      <c r="OYC601" s="82"/>
      <c r="OYD601" s="82"/>
      <c r="OYE601" s="82"/>
      <c r="OYF601" s="82"/>
      <c r="OYG601" s="82"/>
      <c r="OYH601" s="82"/>
      <c r="OYI601" s="82"/>
      <c r="OYJ601" s="82"/>
      <c r="OYK601" s="82"/>
      <c r="OYL601" s="82"/>
      <c r="OYM601" s="82"/>
      <c r="OYN601" s="82"/>
      <c r="OYO601" s="82"/>
      <c r="OYP601" s="82"/>
      <c r="OYQ601" s="82"/>
      <c r="OYR601" s="82"/>
      <c r="OYS601" s="82"/>
      <c r="OYT601" s="82"/>
      <c r="OYU601" s="82"/>
      <c r="OYV601" s="82"/>
      <c r="OYW601" s="82"/>
      <c r="OYX601" s="82"/>
      <c r="OYY601" s="82"/>
      <c r="OYZ601" s="82"/>
      <c r="OZA601" s="82"/>
      <c r="OZB601" s="82"/>
      <c r="OZC601" s="82"/>
      <c r="OZD601" s="82"/>
      <c r="OZE601" s="82"/>
      <c r="OZF601" s="82"/>
      <c r="OZG601" s="82"/>
      <c r="OZH601" s="82"/>
      <c r="OZI601" s="82"/>
      <c r="OZJ601" s="82"/>
      <c r="OZK601" s="82"/>
      <c r="OZL601" s="82"/>
      <c r="OZM601" s="82"/>
      <c r="OZN601" s="82"/>
      <c r="OZO601" s="82"/>
      <c r="OZP601" s="82"/>
      <c r="OZQ601" s="82"/>
      <c r="OZR601" s="82"/>
      <c r="OZS601" s="82"/>
      <c r="OZT601" s="82"/>
      <c r="OZU601" s="82"/>
      <c r="OZV601" s="82"/>
      <c r="OZW601" s="82"/>
      <c r="OZX601" s="82"/>
      <c r="OZY601" s="82"/>
      <c r="OZZ601" s="82"/>
      <c r="PAA601" s="82"/>
      <c r="PAB601" s="82"/>
      <c r="PAC601" s="82"/>
      <c r="PAD601" s="82"/>
      <c r="PAE601" s="82"/>
      <c r="PAF601" s="82"/>
      <c r="PAG601" s="82"/>
      <c r="PAH601" s="82"/>
      <c r="PAI601" s="82"/>
      <c r="PAJ601" s="82"/>
      <c r="PAK601" s="82"/>
      <c r="PAL601" s="82"/>
      <c r="PAM601" s="82"/>
      <c r="PAN601" s="82"/>
      <c r="PAO601" s="82"/>
      <c r="PAP601" s="82"/>
      <c r="PAQ601" s="82"/>
      <c r="PAR601" s="82"/>
      <c r="PAS601" s="82"/>
      <c r="PAT601" s="82"/>
      <c r="PAU601" s="82"/>
      <c r="PAV601" s="82"/>
      <c r="PAW601" s="82"/>
      <c r="PAX601" s="82"/>
      <c r="PAY601" s="82"/>
      <c r="PAZ601" s="82"/>
      <c r="PBA601" s="82"/>
      <c r="PBB601" s="82"/>
      <c r="PBC601" s="82"/>
      <c r="PBD601" s="82"/>
      <c r="PBE601" s="82"/>
      <c r="PBF601" s="82"/>
      <c r="PBG601" s="82"/>
      <c r="PBH601" s="82"/>
      <c r="PBI601" s="82"/>
      <c r="PBJ601" s="82"/>
      <c r="PBK601" s="82"/>
      <c r="PBL601" s="82"/>
      <c r="PBM601" s="82"/>
      <c r="PBN601" s="82"/>
      <c r="PBO601" s="82"/>
      <c r="PBP601" s="82"/>
      <c r="PBQ601" s="82"/>
      <c r="PBR601" s="82"/>
      <c r="PBS601" s="82"/>
      <c r="PBT601" s="82"/>
      <c r="PBU601" s="82"/>
      <c r="PBV601" s="82"/>
      <c r="PBW601" s="82"/>
      <c r="PBX601" s="82"/>
      <c r="PBY601" s="82"/>
      <c r="PBZ601" s="82"/>
      <c r="PCA601" s="82"/>
      <c r="PCB601" s="82"/>
      <c r="PCC601" s="82"/>
      <c r="PCD601" s="82"/>
      <c r="PCE601" s="82"/>
      <c r="PCF601" s="82"/>
      <c r="PCG601" s="82"/>
      <c r="PCH601" s="82"/>
      <c r="PCI601" s="82"/>
      <c r="PCJ601" s="82"/>
      <c r="PCK601" s="82"/>
      <c r="PCL601" s="82"/>
      <c r="PCM601" s="82"/>
      <c r="PCN601" s="82"/>
      <c r="PCO601" s="82"/>
      <c r="PCP601" s="82"/>
      <c r="PCQ601" s="82"/>
      <c r="PCR601" s="82"/>
      <c r="PCS601" s="82"/>
      <c r="PCT601" s="82"/>
      <c r="PCU601" s="82"/>
      <c r="PCV601" s="82"/>
      <c r="PCW601" s="82"/>
      <c r="PCX601" s="82"/>
      <c r="PCY601" s="82"/>
      <c r="PCZ601" s="82"/>
      <c r="PDA601" s="82"/>
      <c r="PDB601" s="82"/>
      <c r="PDC601" s="82"/>
      <c r="PDD601" s="82"/>
      <c r="PDE601" s="82"/>
      <c r="PDF601" s="82"/>
      <c r="PDG601" s="82"/>
      <c r="PDH601" s="82"/>
      <c r="PDI601" s="82"/>
      <c r="PDJ601" s="82"/>
      <c r="PDK601" s="82"/>
      <c r="PDL601" s="82"/>
      <c r="PDM601" s="82"/>
      <c r="PDN601" s="82"/>
      <c r="PDO601" s="82"/>
      <c r="PDP601" s="82"/>
      <c r="PDQ601" s="82"/>
      <c r="PDR601" s="82"/>
      <c r="PDS601" s="82"/>
      <c r="PDT601" s="82"/>
      <c r="PDU601" s="82"/>
      <c r="PDV601" s="82"/>
      <c r="PDW601" s="82"/>
      <c r="PDX601" s="82"/>
      <c r="PDY601" s="82"/>
      <c r="PDZ601" s="82"/>
      <c r="PEA601" s="82"/>
      <c r="PEB601" s="82"/>
      <c r="PEC601" s="82"/>
      <c r="PED601" s="82"/>
      <c r="PEE601" s="82"/>
      <c r="PEF601" s="82"/>
      <c r="PEG601" s="82"/>
      <c r="PEH601" s="82"/>
      <c r="PEI601" s="82"/>
      <c r="PEJ601" s="82"/>
      <c r="PEK601" s="82"/>
      <c r="PEL601" s="82"/>
      <c r="PEM601" s="82"/>
      <c r="PEN601" s="82"/>
      <c r="PEO601" s="82"/>
      <c r="PEP601" s="82"/>
      <c r="PEQ601" s="82"/>
      <c r="PER601" s="82"/>
      <c r="PES601" s="82"/>
      <c r="PET601" s="82"/>
      <c r="PEU601" s="82"/>
      <c r="PEV601" s="82"/>
      <c r="PEW601" s="82"/>
      <c r="PEX601" s="82"/>
      <c r="PEY601" s="82"/>
      <c r="PEZ601" s="82"/>
      <c r="PFA601" s="82"/>
      <c r="PFB601" s="82"/>
      <c r="PFC601" s="82"/>
      <c r="PFD601" s="82"/>
      <c r="PFE601" s="82"/>
      <c r="PFF601" s="82"/>
      <c r="PFG601" s="82"/>
      <c r="PFH601" s="82"/>
      <c r="PFI601" s="82"/>
      <c r="PFJ601" s="82"/>
      <c r="PFK601" s="82"/>
      <c r="PFL601" s="82"/>
      <c r="PFM601" s="82"/>
      <c r="PFN601" s="82"/>
      <c r="PFO601" s="82"/>
      <c r="PFP601" s="82"/>
      <c r="PFQ601" s="82"/>
      <c r="PFR601" s="82"/>
      <c r="PFS601" s="82"/>
      <c r="PFT601" s="82"/>
      <c r="PFU601" s="82"/>
      <c r="PFV601" s="82"/>
      <c r="PFW601" s="82"/>
      <c r="PFX601" s="82"/>
      <c r="PFY601" s="82"/>
      <c r="PFZ601" s="82"/>
      <c r="PGA601" s="82"/>
      <c r="PGB601" s="82"/>
      <c r="PGC601" s="82"/>
      <c r="PGD601" s="82"/>
      <c r="PGE601" s="82"/>
      <c r="PGF601" s="82"/>
      <c r="PGG601" s="82"/>
      <c r="PGH601" s="82"/>
      <c r="PGI601" s="82"/>
      <c r="PGJ601" s="82"/>
      <c r="PGK601" s="82"/>
      <c r="PGL601" s="82"/>
      <c r="PGM601" s="82"/>
      <c r="PGN601" s="82"/>
      <c r="PGO601" s="82"/>
      <c r="PGP601" s="82"/>
      <c r="PGQ601" s="82"/>
      <c r="PGR601" s="82"/>
      <c r="PGS601" s="82"/>
      <c r="PGT601" s="82"/>
      <c r="PGU601" s="82"/>
      <c r="PGV601" s="82"/>
      <c r="PGW601" s="82"/>
      <c r="PGX601" s="82"/>
      <c r="PGY601" s="82"/>
      <c r="PGZ601" s="82"/>
      <c r="PHA601" s="82"/>
      <c r="PHB601" s="82"/>
      <c r="PHC601" s="82"/>
      <c r="PHD601" s="82"/>
      <c r="PHE601" s="82"/>
      <c r="PHF601" s="82"/>
      <c r="PHG601" s="82"/>
      <c r="PHH601" s="82"/>
      <c r="PHI601" s="82"/>
      <c r="PHJ601" s="82"/>
      <c r="PHK601" s="82"/>
      <c r="PHL601" s="82"/>
      <c r="PHM601" s="82"/>
      <c r="PHN601" s="82"/>
      <c r="PHO601" s="82"/>
      <c r="PHP601" s="82"/>
      <c r="PHQ601" s="82"/>
      <c r="PHR601" s="82"/>
      <c r="PHS601" s="82"/>
      <c r="PHT601" s="82"/>
      <c r="PHU601" s="82"/>
      <c r="PHV601" s="82"/>
      <c r="PHW601" s="82"/>
      <c r="PHX601" s="82"/>
      <c r="PHY601" s="82"/>
      <c r="PHZ601" s="82"/>
      <c r="PIA601" s="82"/>
      <c r="PIB601" s="82"/>
      <c r="PIC601" s="82"/>
      <c r="PID601" s="82"/>
      <c r="PIE601" s="82"/>
      <c r="PIF601" s="82"/>
      <c r="PIG601" s="82"/>
      <c r="PIH601" s="82"/>
      <c r="PII601" s="82"/>
      <c r="PIJ601" s="82"/>
      <c r="PIK601" s="82"/>
      <c r="PIL601" s="82"/>
      <c r="PIM601" s="82"/>
      <c r="PIN601" s="82"/>
      <c r="PIO601" s="82"/>
      <c r="PIP601" s="82"/>
      <c r="PIQ601" s="82"/>
      <c r="PIR601" s="82"/>
      <c r="PIS601" s="82"/>
      <c r="PIT601" s="82"/>
      <c r="PIU601" s="82"/>
      <c r="PIV601" s="82"/>
      <c r="PIW601" s="82"/>
      <c r="PIX601" s="82"/>
      <c r="PIY601" s="82"/>
      <c r="PIZ601" s="82"/>
      <c r="PJA601" s="82"/>
      <c r="PJB601" s="82"/>
      <c r="PJC601" s="82"/>
      <c r="PJD601" s="82"/>
      <c r="PJE601" s="82"/>
      <c r="PJF601" s="82"/>
      <c r="PJG601" s="82"/>
      <c r="PJH601" s="82"/>
      <c r="PJI601" s="82"/>
      <c r="PJJ601" s="82"/>
      <c r="PJK601" s="82"/>
      <c r="PJL601" s="82"/>
      <c r="PJM601" s="82"/>
      <c r="PJN601" s="82"/>
      <c r="PJO601" s="82"/>
      <c r="PJP601" s="82"/>
      <c r="PJQ601" s="82"/>
      <c r="PJR601" s="82"/>
      <c r="PJS601" s="82"/>
      <c r="PJT601" s="82"/>
      <c r="PJU601" s="82"/>
      <c r="PJV601" s="82"/>
      <c r="PJW601" s="82"/>
      <c r="PJX601" s="82"/>
      <c r="PJY601" s="82"/>
      <c r="PJZ601" s="82"/>
      <c r="PKA601" s="82"/>
      <c r="PKB601" s="82"/>
      <c r="PKC601" s="82"/>
      <c r="PKD601" s="82"/>
      <c r="PKE601" s="82"/>
      <c r="PKF601" s="82"/>
      <c r="PKG601" s="82"/>
      <c r="PKH601" s="82"/>
      <c r="PKI601" s="82"/>
      <c r="PKJ601" s="82"/>
      <c r="PKK601" s="82"/>
      <c r="PKL601" s="82"/>
      <c r="PKM601" s="82"/>
      <c r="PKN601" s="82"/>
      <c r="PKO601" s="82"/>
      <c r="PKP601" s="82"/>
      <c r="PKQ601" s="82"/>
      <c r="PKR601" s="82"/>
      <c r="PKS601" s="82"/>
      <c r="PKT601" s="82"/>
      <c r="PKU601" s="82"/>
      <c r="PKV601" s="82"/>
      <c r="PKW601" s="82"/>
      <c r="PKX601" s="82"/>
      <c r="PKY601" s="82"/>
      <c r="PKZ601" s="82"/>
      <c r="PLA601" s="82"/>
      <c r="PLB601" s="82"/>
      <c r="PLC601" s="82"/>
      <c r="PLD601" s="82"/>
      <c r="PLE601" s="82"/>
      <c r="PLF601" s="82"/>
      <c r="PLG601" s="82"/>
      <c r="PLH601" s="82"/>
      <c r="PLI601" s="82"/>
      <c r="PLJ601" s="82"/>
      <c r="PLK601" s="82"/>
      <c r="PLL601" s="82"/>
      <c r="PLM601" s="82"/>
      <c r="PLN601" s="82"/>
      <c r="PLO601" s="82"/>
      <c r="PLP601" s="82"/>
      <c r="PLQ601" s="82"/>
      <c r="PLR601" s="82"/>
      <c r="PLS601" s="82"/>
      <c r="PLT601" s="82"/>
      <c r="PLU601" s="82"/>
      <c r="PLV601" s="82"/>
      <c r="PLW601" s="82"/>
      <c r="PLX601" s="82"/>
      <c r="PLY601" s="82"/>
      <c r="PLZ601" s="82"/>
      <c r="PMA601" s="82"/>
      <c r="PMB601" s="82"/>
      <c r="PMC601" s="82"/>
      <c r="PMD601" s="82"/>
      <c r="PME601" s="82"/>
      <c r="PMF601" s="82"/>
      <c r="PMG601" s="82"/>
      <c r="PMH601" s="82"/>
      <c r="PMI601" s="82"/>
      <c r="PMJ601" s="82"/>
      <c r="PMK601" s="82"/>
      <c r="PML601" s="82"/>
      <c r="PMM601" s="82"/>
      <c r="PMN601" s="82"/>
      <c r="PMO601" s="82"/>
      <c r="PMP601" s="82"/>
      <c r="PMQ601" s="82"/>
      <c r="PMR601" s="82"/>
      <c r="PMS601" s="82"/>
      <c r="PMT601" s="82"/>
      <c r="PMU601" s="82"/>
      <c r="PMV601" s="82"/>
      <c r="PMW601" s="82"/>
      <c r="PMX601" s="82"/>
      <c r="PMY601" s="82"/>
      <c r="PMZ601" s="82"/>
      <c r="PNA601" s="82"/>
      <c r="PNB601" s="82"/>
      <c r="PNC601" s="82"/>
      <c r="PND601" s="82"/>
      <c r="PNE601" s="82"/>
      <c r="PNF601" s="82"/>
      <c r="PNG601" s="82"/>
      <c r="PNH601" s="82"/>
      <c r="PNI601" s="82"/>
      <c r="PNJ601" s="82"/>
      <c r="PNK601" s="82"/>
      <c r="PNL601" s="82"/>
      <c r="PNM601" s="82"/>
      <c r="PNN601" s="82"/>
      <c r="PNO601" s="82"/>
      <c r="PNP601" s="82"/>
      <c r="PNQ601" s="82"/>
      <c r="PNR601" s="82"/>
      <c r="PNS601" s="82"/>
      <c r="PNT601" s="82"/>
      <c r="PNU601" s="82"/>
      <c r="PNV601" s="82"/>
      <c r="PNW601" s="82"/>
      <c r="PNX601" s="82"/>
      <c r="PNY601" s="82"/>
      <c r="PNZ601" s="82"/>
      <c r="POA601" s="82"/>
      <c r="POB601" s="82"/>
      <c r="POC601" s="82"/>
      <c r="POD601" s="82"/>
      <c r="POE601" s="82"/>
      <c r="POF601" s="82"/>
      <c r="POG601" s="82"/>
      <c r="POH601" s="82"/>
      <c r="POI601" s="82"/>
      <c r="POJ601" s="82"/>
      <c r="POK601" s="82"/>
      <c r="POL601" s="82"/>
      <c r="POM601" s="82"/>
      <c r="PON601" s="82"/>
      <c r="POO601" s="82"/>
      <c r="POP601" s="82"/>
      <c r="POQ601" s="82"/>
      <c r="POR601" s="82"/>
      <c r="POS601" s="82"/>
      <c r="POT601" s="82"/>
      <c r="POU601" s="82"/>
      <c r="POV601" s="82"/>
      <c r="POW601" s="82"/>
      <c r="POX601" s="82"/>
      <c r="POY601" s="82"/>
      <c r="POZ601" s="82"/>
      <c r="PPA601" s="82"/>
      <c r="PPB601" s="82"/>
      <c r="PPC601" s="82"/>
      <c r="PPD601" s="82"/>
      <c r="PPE601" s="82"/>
      <c r="PPF601" s="82"/>
      <c r="PPG601" s="82"/>
      <c r="PPH601" s="82"/>
      <c r="PPI601" s="82"/>
      <c r="PPJ601" s="82"/>
      <c r="PPK601" s="82"/>
      <c r="PPL601" s="82"/>
      <c r="PPM601" s="82"/>
      <c r="PPN601" s="82"/>
      <c r="PPO601" s="82"/>
      <c r="PPP601" s="82"/>
      <c r="PPQ601" s="82"/>
      <c r="PPR601" s="82"/>
      <c r="PPS601" s="82"/>
      <c r="PPT601" s="82"/>
      <c r="PPU601" s="82"/>
      <c r="PPV601" s="82"/>
      <c r="PPW601" s="82"/>
      <c r="PPX601" s="82"/>
      <c r="PPY601" s="82"/>
      <c r="PPZ601" s="82"/>
      <c r="PQA601" s="82"/>
      <c r="PQB601" s="82"/>
      <c r="PQC601" s="82"/>
      <c r="PQD601" s="82"/>
      <c r="PQE601" s="82"/>
      <c r="PQF601" s="82"/>
      <c r="PQG601" s="82"/>
      <c r="PQH601" s="82"/>
      <c r="PQI601" s="82"/>
      <c r="PQJ601" s="82"/>
      <c r="PQK601" s="82"/>
      <c r="PQL601" s="82"/>
      <c r="PQM601" s="82"/>
      <c r="PQN601" s="82"/>
      <c r="PQO601" s="82"/>
      <c r="PQP601" s="82"/>
      <c r="PQQ601" s="82"/>
      <c r="PQR601" s="82"/>
      <c r="PQS601" s="82"/>
      <c r="PQT601" s="82"/>
      <c r="PQU601" s="82"/>
      <c r="PQV601" s="82"/>
      <c r="PQW601" s="82"/>
      <c r="PQX601" s="82"/>
      <c r="PQY601" s="82"/>
      <c r="PQZ601" s="82"/>
      <c r="PRA601" s="82"/>
      <c r="PRB601" s="82"/>
      <c r="PRC601" s="82"/>
      <c r="PRD601" s="82"/>
      <c r="PRE601" s="82"/>
      <c r="PRF601" s="82"/>
      <c r="PRG601" s="82"/>
      <c r="PRH601" s="82"/>
      <c r="PRI601" s="82"/>
      <c r="PRJ601" s="82"/>
      <c r="PRK601" s="82"/>
      <c r="PRL601" s="82"/>
      <c r="PRM601" s="82"/>
      <c r="PRN601" s="82"/>
      <c r="PRO601" s="82"/>
      <c r="PRP601" s="82"/>
      <c r="PRQ601" s="82"/>
      <c r="PRR601" s="82"/>
      <c r="PRS601" s="82"/>
      <c r="PRT601" s="82"/>
      <c r="PRU601" s="82"/>
      <c r="PRV601" s="82"/>
      <c r="PRW601" s="82"/>
      <c r="PRX601" s="82"/>
      <c r="PRY601" s="82"/>
      <c r="PRZ601" s="82"/>
      <c r="PSA601" s="82"/>
      <c r="PSB601" s="82"/>
      <c r="PSC601" s="82"/>
      <c r="PSD601" s="82"/>
      <c r="PSE601" s="82"/>
      <c r="PSF601" s="82"/>
      <c r="PSG601" s="82"/>
      <c r="PSH601" s="82"/>
      <c r="PSI601" s="82"/>
      <c r="PSJ601" s="82"/>
      <c r="PSK601" s="82"/>
      <c r="PSL601" s="82"/>
      <c r="PSM601" s="82"/>
      <c r="PSN601" s="82"/>
      <c r="PSO601" s="82"/>
      <c r="PSP601" s="82"/>
      <c r="PSQ601" s="82"/>
      <c r="PSR601" s="82"/>
      <c r="PSS601" s="82"/>
      <c r="PST601" s="82"/>
      <c r="PSU601" s="82"/>
      <c r="PSV601" s="82"/>
      <c r="PSW601" s="82"/>
      <c r="PSX601" s="82"/>
      <c r="PSY601" s="82"/>
      <c r="PSZ601" s="82"/>
      <c r="PTA601" s="82"/>
      <c r="PTB601" s="82"/>
      <c r="PTC601" s="82"/>
      <c r="PTD601" s="82"/>
      <c r="PTE601" s="82"/>
      <c r="PTF601" s="82"/>
      <c r="PTG601" s="82"/>
      <c r="PTH601" s="82"/>
      <c r="PTI601" s="82"/>
      <c r="PTJ601" s="82"/>
      <c r="PTK601" s="82"/>
      <c r="PTL601" s="82"/>
      <c r="PTM601" s="82"/>
      <c r="PTN601" s="82"/>
      <c r="PTO601" s="82"/>
      <c r="PTP601" s="82"/>
      <c r="PTQ601" s="82"/>
      <c r="PTR601" s="82"/>
      <c r="PTS601" s="82"/>
      <c r="PTT601" s="82"/>
      <c r="PTU601" s="82"/>
      <c r="PTV601" s="82"/>
      <c r="PTW601" s="82"/>
      <c r="PTX601" s="82"/>
      <c r="PTY601" s="82"/>
      <c r="PTZ601" s="82"/>
      <c r="PUA601" s="82"/>
      <c r="PUB601" s="82"/>
      <c r="PUC601" s="82"/>
      <c r="PUD601" s="82"/>
      <c r="PUE601" s="82"/>
      <c r="PUF601" s="82"/>
      <c r="PUG601" s="82"/>
      <c r="PUH601" s="82"/>
      <c r="PUI601" s="82"/>
      <c r="PUJ601" s="82"/>
      <c r="PUK601" s="82"/>
      <c r="PUL601" s="82"/>
      <c r="PUM601" s="82"/>
      <c r="PUN601" s="82"/>
      <c r="PUO601" s="82"/>
      <c r="PUP601" s="82"/>
      <c r="PUQ601" s="82"/>
      <c r="PUR601" s="82"/>
      <c r="PUS601" s="82"/>
      <c r="PUT601" s="82"/>
      <c r="PUU601" s="82"/>
      <c r="PUV601" s="82"/>
      <c r="PUW601" s="82"/>
      <c r="PUX601" s="82"/>
      <c r="PUY601" s="82"/>
      <c r="PUZ601" s="82"/>
      <c r="PVA601" s="82"/>
      <c r="PVB601" s="82"/>
      <c r="PVC601" s="82"/>
      <c r="PVD601" s="82"/>
      <c r="PVE601" s="82"/>
      <c r="PVF601" s="82"/>
      <c r="PVG601" s="82"/>
      <c r="PVH601" s="82"/>
      <c r="PVI601" s="82"/>
      <c r="PVJ601" s="82"/>
      <c r="PVK601" s="82"/>
      <c r="PVL601" s="82"/>
      <c r="PVM601" s="82"/>
      <c r="PVN601" s="82"/>
      <c r="PVO601" s="82"/>
      <c r="PVP601" s="82"/>
      <c r="PVQ601" s="82"/>
      <c r="PVR601" s="82"/>
      <c r="PVS601" s="82"/>
      <c r="PVT601" s="82"/>
      <c r="PVU601" s="82"/>
      <c r="PVV601" s="82"/>
      <c r="PVW601" s="82"/>
      <c r="PVX601" s="82"/>
      <c r="PVY601" s="82"/>
      <c r="PVZ601" s="82"/>
      <c r="PWA601" s="82"/>
      <c r="PWB601" s="82"/>
      <c r="PWC601" s="82"/>
      <c r="PWD601" s="82"/>
      <c r="PWE601" s="82"/>
      <c r="PWF601" s="82"/>
      <c r="PWG601" s="82"/>
      <c r="PWH601" s="82"/>
      <c r="PWI601" s="82"/>
      <c r="PWJ601" s="82"/>
      <c r="PWK601" s="82"/>
      <c r="PWL601" s="82"/>
      <c r="PWM601" s="82"/>
      <c r="PWN601" s="82"/>
      <c r="PWO601" s="82"/>
      <c r="PWP601" s="82"/>
      <c r="PWQ601" s="82"/>
      <c r="PWR601" s="82"/>
      <c r="PWS601" s="82"/>
      <c r="PWT601" s="82"/>
      <c r="PWU601" s="82"/>
      <c r="PWV601" s="82"/>
      <c r="PWW601" s="82"/>
      <c r="PWX601" s="82"/>
      <c r="PWY601" s="82"/>
      <c r="PWZ601" s="82"/>
      <c r="PXA601" s="82"/>
      <c r="PXB601" s="82"/>
      <c r="PXC601" s="82"/>
      <c r="PXD601" s="82"/>
      <c r="PXE601" s="82"/>
      <c r="PXF601" s="82"/>
      <c r="PXG601" s="82"/>
      <c r="PXH601" s="82"/>
      <c r="PXI601" s="82"/>
      <c r="PXJ601" s="82"/>
      <c r="PXK601" s="82"/>
      <c r="PXL601" s="82"/>
      <c r="PXM601" s="82"/>
      <c r="PXN601" s="82"/>
      <c r="PXO601" s="82"/>
      <c r="PXP601" s="82"/>
      <c r="PXQ601" s="82"/>
      <c r="PXR601" s="82"/>
      <c r="PXS601" s="82"/>
      <c r="PXT601" s="82"/>
      <c r="PXU601" s="82"/>
      <c r="PXV601" s="82"/>
      <c r="PXW601" s="82"/>
      <c r="PXX601" s="82"/>
      <c r="PXY601" s="82"/>
      <c r="PXZ601" s="82"/>
      <c r="PYA601" s="82"/>
      <c r="PYB601" s="82"/>
      <c r="PYC601" s="82"/>
      <c r="PYD601" s="82"/>
      <c r="PYE601" s="82"/>
      <c r="PYF601" s="82"/>
      <c r="PYG601" s="82"/>
      <c r="PYH601" s="82"/>
      <c r="PYI601" s="82"/>
      <c r="PYJ601" s="82"/>
      <c r="PYK601" s="82"/>
      <c r="PYL601" s="82"/>
      <c r="PYM601" s="82"/>
      <c r="PYN601" s="82"/>
      <c r="PYO601" s="82"/>
      <c r="PYP601" s="82"/>
      <c r="PYQ601" s="82"/>
      <c r="PYR601" s="82"/>
      <c r="PYS601" s="82"/>
      <c r="PYT601" s="82"/>
      <c r="PYU601" s="82"/>
      <c r="PYV601" s="82"/>
      <c r="PYW601" s="82"/>
      <c r="PYX601" s="82"/>
      <c r="PYY601" s="82"/>
      <c r="PYZ601" s="82"/>
      <c r="PZA601" s="82"/>
      <c r="PZB601" s="82"/>
      <c r="PZC601" s="82"/>
      <c r="PZD601" s="82"/>
      <c r="PZE601" s="82"/>
      <c r="PZF601" s="82"/>
      <c r="PZG601" s="82"/>
      <c r="PZH601" s="82"/>
      <c r="PZI601" s="82"/>
      <c r="PZJ601" s="82"/>
      <c r="PZK601" s="82"/>
      <c r="PZL601" s="82"/>
      <c r="PZM601" s="82"/>
      <c r="PZN601" s="82"/>
      <c r="PZO601" s="82"/>
      <c r="PZP601" s="82"/>
      <c r="PZQ601" s="82"/>
      <c r="PZR601" s="82"/>
      <c r="PZS601" s="82"/>
      <c r="PZT601" s="82"/>
      <c r="PZU601" s="82"/>
      <c r="PZV601" s="82"/>
      <c r="PZW601" s="82"/>
      <c r="PZX601" s="82"/>
      <c r="PZY601" s="82"/>
      <c r="PZZ601" s="82"/>
      <c r="QAA601" s="82"/>
      <c r="QAB601" s="82"/>
      <c r="QAC601" s="82"/>
      <c r="QAD601" s="82"/>
      <c r="QAE601" s="82"/>
      <c r="QAF601" s="82"/>
      <c r="QAG601" s="82"/>
      <c r="QAH601" s="82"/>
      <c r="QAI601" s="82"/>
      <c r="QAJ601" s="82"/>
      <c r="QAK601" s="82"/>
      <c r="QAL601" s="82"/>
      <c r="QAM601" s="82"/>
      <c r="QAN601" s="82"/>
      <c r="QAO601" s="82"/>
      <c r="QAP601" s="82"/>
      <c r="QAQ601" s="82"/>
      <c r="QAR601" s="82"/>
      <c r="QAS601" s="82"/>
      <c r="QAT601" s="82"/>
      <c r="QAU601" s="82"/>
      <c r="QAV601" s="82"/>
      <c r="QAW601" s="82"/>
      <c r="QAX601" s="82"/>
      <c r="QAY601" s="82"/>
      <c r="QAZ601" s="82"/>
      <c r="QBA601" s="82"/>
      <c r="QBB601" s="82"/>
      <c r="QBC601" s="82"/>
      <c r="QBD601" s="82"/>
      <c r="QBE601" s="82"/>
      <c r="QBF601" s="82"/>
      <c r="QBG601" s="82"/>
      <c r="QBH601" s="82"/>
      <c r="QBI601" s="82"/>
      <c r="QBJ601" s="82"/>
      <c r="QBK601" s="82"/>
      <c r="QBL601" s="82"/>
      <c r="QBM601" s="82"/>
      <c r="QBN601" s="82"/>
      <c r="QBO601" s="82"/>
      <c r="QBP601" s="82"/>
      <c r="QBQ601" s="82"/>
      <c r="QBR601" s="82"/>
      <c r="QBS601" s="82"/>
      <c r="QBT601" s="82"/>
      <c r="QBU601" s="82"/>
      <c r="QBV601" s="82"/>
      <c r="QBW601" s="82"/>
      <c r="QBX601" s="82"/>
      <c r="QBY601" s="82"/>
      <c r="QBZ601" s="82"/>
      <c r="QCA601" s="82"/>
      <c r="QCB601" s="82"/>
      <c r="QCC601" s="82"/>
      <c r="QCD601" s="82"/>
      <c r="QCE601" s="82"/>
      <c r="QCF601" s="82"/>
      <c r="QCG601" s="82"/>
      <c r="QCH601" s="82"/>
      <c r="QCI601" s="82"/>
      <c r="QCJ601" s="82"/>
      <c r="QCK601" s="82"/>
      <c r="QCL601" s="82"/>
      <c r="QCM601" s="82"/>
      <c r="QCN601" s="82"/>
      <c r="QCO601" s="82"/>
      <c r="QCP601" s="82"/>
      <c r="QCQ601" s="82"/>
      <c r="QCR601" s="82"/>
      <c r="QCS601" s="82"/>
      <c r="QCT601" s="82"/>
      <c r="QCU601" s="82"/>
      <c r="QCV601" s="82"/>
      <c r="QCW601" s="82"/>
      <c r="QCX601" s="82"/>
      <c r="QCY601" s="82"/>
      <c r="QCZ601" s="82"/>
      <c r="QDA601" s="82"/>
      <c r="QDB601" s="82"/>
      <c r="QDC601" s="82"/>
      <c r="QDD601" s="82"/>
      <c r="QDE601" s="82"/>
      <c r="QDF601" s="82"/>
      <c r="QDG601" s="82"/>
      <c r="QDH601" s="82"/>
      <c r="QDI601" s="82"/>
      <c r="QDJ601" s="82"/>
      <c r="QDK601" s="82"/>
      <c r="QDL601" s="82"/>
      <c r="QDM601" s="82"/>
      <c r="QDN601" s="82"/>
      <c r="QDO601" s="82"/>
      <c r="QDP601" s="82"/>
      <c r="QDQ601" s="82"/>
      <c r="QDR601" s="82"/>
      <c r="QDS601" s="82"/>
      <c r="QDT601" s="82"/>
      <c r="QDU601" s="82"/>
      <c r="QDV601" s="82"/>
      <c r="QDW601" s="82"/>
      <c r="QDX601" s="82"/>
      <c r="QDY601" s="82"/>
      <c r="QDZ601" s="82"/>
      <c r="QEA601" s="82"/>
      <c r="QEB601" s="82"/>
      <c r="QEC601" s="82"/>
      <c r="QED601" s="82"/>
      <c r="QEE601" s="82"/>
      <c r="QEF601" s="82"/>
      <c r="QEG601" s="82"/>
      <c r="QEH601" s="82"/>
      <c r="QEI601" s="82"/>
      <c r="QEJ601" s="82"/>
      <c r="QEK601" s="82"/>
      <c r="QEL601" s="82"/>
      <c r="QEM601" s="82"/>
      <c r="QEN601" s="82"/>
      <c r="QEO601" s="82"/>
      <c r="QEP601" s="82"/>
      <c r="QEQ601" s="82"/>
      <c r="QER601" s="82"/>
      <c r="QES601" s="82"/>
      <c r="QET601" s="82"/>
      <c r="QEU601" s="82"/>
      <c r="QEV601" s="82"/>
      <c r="QEW601" s="82"/>
      <c r="QEX601" s="82"/>
      <c r="QEY601" s="82"/>
      <c r="QEZ601" s="82"/>
      <c r="QFA601" s="82"/>
      <c r="QFB601" s="82"/>
      <c r="QFC601" s="82"/>
      <c r="QFD601" s="82"/>
      <c r="QFE601" s="82"/>
      <c r="QFF601" s="82"/>
      <c r="QFG601" s="82"/>
      <c r="QFH601" s="82"/>
      <c r="QFI601" s="82"/>
      <c r="QFJ601" s="82"/>
      <c r="QFK601" s="82"/>
      <c r="QFL601" s="82"/>
      <c r="QFM601" s="82"/>
      <c r="QFN601" s="82"/>
      <c r="QFO601" s="82"/>
      <c r="QFP601" s="82"/>
      <c r="QFQ601" s="82"/>
      <c r="QFR601" s="82"/>
      <c r="QFS601" s="82"/>
      <c r="QFT601" s="82"/>
      <c r="QFU601" s="82"/>
      <c r="QFV601" s="82"/>
      <c r="QFW601" s="82"/>
      <c r="QFX601" s="82"/>
      <c r="QFY601" s="82"/>
      <c r="QFZ601" s="82"/>
      <c r="QGA601" s="82"/>
      <c r="QGB601" s="82"/>
      <c r="QGC601" s="82"/>
      <c r="QGD601" s="82"/>
      <c r="QGE601" s="82"/>
      <c r="QGF601" s="82"/>
      <c r="QGG601" s="82"/>
      <c r="QGH601" s="82"/>
      <c r="QGI601" s="82"/>
      <c r="QGJ601" s="82"/>
      <c r="QGK601" s="82"/>
      <c r="QGL601" s="82"/>
      <c r="QGM601" s="82"/>
      <c r="QGN601" s="82"/>
      <c r="QGO601" s="82"/>
      <c r="QGP601" s="82"/>
      <c r="QGQ601" s="82"/>
      <c r="QGR601" s="82"/>
      <c r="QGS601" s="82"/>
      <c r="QGT601" s="82"/>
      <c r="QGU601" s="82"/>
      <c r="QGV601" s="82"/>
      <c r="QGW601" s="82"/>
      <c r="QGX601" s="82"/>
      <c r="QGY601" s="82"/>
      <c r="QGZ601" s="82"/>
      <c r="QHA601" s="82"/>
      <c r="QHB601" s="82"/>
      <c r="QHC601" s="82"/>
      <c r="QHD601" s="82"/>
      <c r="QHE601" s="82"/>
      <c r="QHF601" s="82"/>
      <c r="QHG601" s="82"/>
      <c r="QHH601" s="82"/>
      <c r="QHI601" s="82"/>
      <c r="QHJ601" s="82"/>
      <c r="QHK601" s="82"/>
      <c r="QHL601" s="82"/>
      <c r="QHM601" s="82"/>
      <c r="QHN601" s="82"/>
      <c r="QHO601" s="82"/>
      <c r="QHP601" s="82"/>
      <c r="QHQ601" s="82"/>
      <c r="QHR601" s="82"/>
      <c r="QHS601" s="82"/>
      <c r="QHT601" s="82"/>
      <c r="QHU601" s="82"/>
      <c r="QHV601" s="82"/>
      <c r="QHW601" s="82"/>
      <c r="QHX601" s="82"/>
      <c r="QHY601" s="82"/>
      <c r="QHZ601" s="82"/>
      <c r="QIA601" s="82"/>
      <c r="QIB601" s="82"/>
      <c r="QIC601" s="82"/>
      <c r="QID601" s="82"/>
      <c r="QIE601" s="82"/>
      <c r="QIF601" s="82"/>
      <c r="QIG601" s="82"/>
      <c r="QIH601" s="82"/>
      <c r="QII601" s="82"/>
      <c r="QIJ601" s="82"/>
      <c r="QIK601" s="82"/>
      <c r="QIL601" s="82"/>
      <c r="QIM601" s="82"/>
      <c r="QIN601" s="82"/>
      <c r="QIO601" s="82"/>
      <c r="QIP601" s="82"/>
      <c r="QIQ601" s="82"/>
      <c r="QIR601" s="82"/>
      <c r="QIS601" s="82"/>
      <c r="QIT601" s="82"/>
      <c r="QIU601" s="82"/>
      <c r="QIV601" s="82"/>
      <c r="QIW601" s="82"/>
      <c r="QIX601" s="82"/>
      <c r="QIY601" s="82"/>
      <c r="QIZ601" s="82"/>
      <c r="QJA601" s="82"/>
      <c r="QJB601" s="82"/>
      <c r="QJC601" s="82"/>
      <c r="QJD601" s="82"/>
      <c r="QJE601" s="82"/>
      <c r="QJF601" s="82"/>
      <c r="QJG601" s="82"/>
      <c r="QJH601" s="82"/>
      <c r="QJI601" s="82"/>
      <c r="QJJ601" s="82"/>
      <c r="QJK601" s="82"/>
      <c r="QJL601" s="82"/>
      <c r="QJM601" s="82"/>
      <c r="QJN601" s="82"/>
      <c r="QJO601" s="82"/>
      <c r="QJP601" s="82"/>
      <c r="QJQ601" s="82"/>
      <c r="QJR601" s="82"/>
      <c r="QJS601" s="82"/>
      <c r="QJT601" s="82"/>
      <c r="QJU601" s="82"/>
      <c r="QJV601" s="82"/>
      <c r="QJW601" s="82"/>
      <c r="QJX601" s="82"/>
      <c r="QJY601" s="82"/>
      <c r="QJZ601" s="82"/>
      <c r="QKA601" s="82"/>
      <c r="QKB601" s="82"/>
      <c r="QKC601" s="82"/>
      <c r="QKD601" s="82"/>
      <c r="QKE601" s="82"/>
      <c r="QKF601" s="82"/>
      <c r="QKG601" s="82"/>
      <c r="QKH601" s="82"/>
      <c r="QKI601" s="82"/>
      <c r="QKJ601" s="82"/>
      <c r="QKK601" s="82"/>
      <c r="QKL601" s="82"/>
      <c r="QKM601" s="82"/>
      <c r="QKN601" s="82"/>
      <c r="QKO601" s="82"/>
      <c r="QKP601" s="82"/>
      <c r="QKQ601" s="82"/>
      <c r="QKR601" s="82"/>
      <c r="QKS601" s="82"/>
      <c r="QKT601" s="82"/>
      <c r="QKU601" s="82"/>
      <c r="QKV601" s="82"/>
      <c r="QKW601" s="82"/>
      <c r="QKX601" s="82"/>
      <c r="QKY601" s="82"/>
      <c r="QKZ601" s="82"/>
      <c r="QLA601" s="82"/>
      <c r="QLB601" s="82"/>
      <c r="QLC601" s="82"/>
      <c r="QLD601" s="82"/>
      <c r="QLE601" s="82"/>
      <c r="QLF601" s="82"/>
      <c r="QLG601" s="82"/>
      <c r="QLH601" s="82"/>
      <c r="QLI601" s="82"/>
      <c r="QLJ601" s="82"/>
      <c r="QLK601" s="82"/>
      <c r="QLL601" s="82"/>
      <c r="QLM601" s="82"/>
      <c r="QLN601" s="82"/>
      <c r="QLO601" s="82"/>
      <c r="QLP601" s="82"/>
      <c r="QLQ601" s="82"/>
      <c r="QLR601" s="82"/>
      <c r="QLS601" s="82"/>
      <c r="QLT601" s="82"/>
      <c r="QLU601" s="82"/>
      <c r="QLV601" s="82"/>
      <c r="QLW601" s="82"/>
      <c r="QLX601" s="82"/>
      <c r="QLY601" s="82"/>
      <c r="QLZ601" s="82"/>
      <c r="QMA601" s="82"/>
      <c r="QMB601" s="82"/>
      <c r="QMC601" s="82"/>
      <c r="QMD601" s="82"/>
      <c r="QME601" s="82"/>
      <c r="QMF601" s="82"/>
      <c r="QMG601" s="82"/>
      <c r="QMH601" s="82"/>
      <c r="QMI601" s="82"/>
      <c r="QMJ601" s="82"/>
      <c r="QMK601" s="82"/>
      <c r="QML601" s="82"/>
      <c r="QMM601" s="82"/>
      <c r="QMN601" s="82"/>
      <c r="QMO601" s="82"/>
      <c r="QMP601" s="82"/>
      <c r="QMQ601" s="82"/>
      <c r="QMR601" s="82"/>
      <c r="QMS601" s="82"/>
      <c r="QMT601" s="82"/>
      <c r="QMU601" s="82"/>
      <c r="QMV601" s="82"/>
      <c r="QMW601" s="82"/>
      <c r="QMX601" s="82"/>
      <c r="QMY601" s="82"/>
      <c r="QMZ601" s="82"/>
      <c r="QNA601" s="82"/>
      <c r="QNB601" s="82"/>
      <c r="QNC601" s="82"/>
      <c r="QND601" s="82"/>
      <c r="QNE601" s="82"/>
      <c r="QNF601" s="82"/>
      <c r="QNG601" s="82"/>
      <c r="QNH601" s="82"/>
      <c r="QNI601" s="82"/>
      <c r="QNJ601" s="82"/>
      <c r="QNK601" s="82"/>
      <c r="QNL601" s="82"/>
      <c r="QNM601" s="82"/>
      <c r="QNN601" s="82"/>
      <c r="QNO601" s="82"/>
      <c r="QNP601" s="82"/>
      <c r="QNQ601" s="82"/>
      <c r="QNR601" s="82"/>
      <c r="QNS601" s="82"/>
      <c r="QNT601" s="82"/>
      <c r="QNU601" s="82"/>
      <c r="QNV601" s="82"/>
      <c r="QNW601" s="82"/>
      <c r="QNX601" s="82"/>
      <c r="QNY601" s="82"/>
      <c r="QNZ601" s="82"/>
      <c r="QOA601" s="82"/>
      <c r="QOB601" s="82"/>
      <c r="QOC601" s="82"/>
      <c r="QOD601" s="82"/>
      <c r="QOE601" s="82"/>
      <c r="QOF601" s="82"/>
      <c r="QOG601" s="82"/>
      <c r="QOH601" s="82"/>
      <c r="QOI601" s="82"/>
      <c r="QOJ601" s="82"/>
      <c r="QOK601" s="82"/>
      <c r="QOL601" s="82"/>
      <c r="QOM601" s="82"/>
      <c r="QON601" s="82"/>
      <c r="QOO601" s="82"/>
      <c r="QOP601" s="82"/>
      <c r="QOQ601" s="82"/>
      <c r="QOR601" s="82"/>
      <c r="QOS601" s="82"/>
      <c r="QOT601" s="82"/>
      <c r="QOU601" s="82"/>
      <c r="QOV601" s="82"/>
      <c r="QOW601" s="82"/>
      <c r="QOX601" s="82"/>
      <c r="QOY601" s="82"/>
      <c r="QOZ601" s="82"/>
      <c r="QPA601" s="82"/>
      <c r="QPB601" s="82"/>
      <c r="QPC601" s="82"/>
      <c r="QPD601" s="82"/>
      <c r="QPE601" s="82"/>
      <c r="QPF601" s="82"/>
      <c r="QPG601" s="82"/>
      <c r="QPH601" s="82"/>
      <c r="QPI601" s="82"/>
      <c r="QPJ601" s="82"/>
      <c r="QPK601" s="82"/>
      <c r="QPL601" s="82"/>
      <c r="QPM601" s="82"/>
      <c r="QPN601" s="82"/>
      <c r="QPO601" s="82"/>
      <c r="QPP601" s="82"/>
      <c r="QPQ601" s="82"/>
      <c r="QPR601" s="82"/>
      <c r="QPS601" s="82"/>
      <c r="QPT601" s="82"/>
      <c r="QPU601" s="82"/>
      <c r="QPV601" s="82"/>
      <c r="QPW601" s="82"/>
      <c r="QPX601" s="82"/>
      <c r="QPY601" s="82"/>
      <c r="QPZ601" s="82"/>
      <c r="QQA601" s="82"/>
      <c r="QQB601" s="82"/>
      <c r="QQC601" s="82"/>
      <c r="QQD601" s="82"/>
      <c r="QQE601" s="82"/>
      <c r="QQF601" s="82"/>
      <c r="QQG601" s="82"/>
      <c r="QQH601" s="82"/>
      <c r="QQI601" s="82"/>
      <c r="QQJ601" s="82"/>
      <c r="QQK601" s="82"/>
      <c r="QQL601" s="82"/>
      <c r="QQM601" s="82"/>
      <c r="QQN601" s="82"/>
      <c r="QQO601" s="82"/>
      <c r="QQP601" s="82"/>
      <c r="QQQ601" s="82"/>
      <c r="QQR601" s="82"/>
      <c r="QQS601" s="82"/>
      <c r="QQT601" s="82"/>
      <c r="QQU601" s="82"/>
      <c r="QQV601" s="82"/>
      <c r="QQW601" s="82"/>
      <c r="QQX601" s="82"/>
      <c r="QQY601" s="82"/>
      <c r="QQZ601" s="82"/>
      <c r="QRA601" s="82"/>
      <c r="QRB601" s="82"/>
      <c r="QRC601" s="82"/>
      <c r="QRD601" s="82"/>
      <c r="QRE601" s="82"/>
      <c r="QRF601" s="82"/>
      <c r="QRG601" s="82"/>
      <c r="QRH601" s="82"/>
      <c r="QRI601" s="82"/>
      <c r="QRJ601" s="82"/>
      <c r="QRK601" s="82"/>
      <c r="QRL601" s="82"/>
      <c r="QRM601" s="82"/>
      <c r="QRN601" s="82"/>
      <c r="QRO601" s="82"/>
      <c r="QRP601" s="82"/>
      <c r="QRQ601" s="82"/>
      <c r="QRR601" s="82"/>
      <c r="QRS601" s="82"/>
      <c r="QRT601" s="82"/>
      <c r="QRU601" s="82"/>
      <c r="QRV601" s="82"/>
      <c r="QRW601" s="82"/>
      <c r="QRX601" s="82"/>
      <c r="QRY601" s="82"/>
      <c r="QRZ601" s="82"/>
      <c r="QSA601" s="82"/>
      <c r="QSB601" s="82"/>
      <c r="QSC601" s="82"/>
      <c r="QSD601" s="82"/>
      <c r="QSE601" s="82"/>
      <c r="QSF601" s="82"/>
      <c r="QSG601" s="82"/>
      <c r="QSH601" s="82"/>
      <c r="QSI601" s="82"/>
      <c r="QSJ601" s="82"/>
      <c r="QSK601" s="82"/>
      <c r="QSL601" s="82"/>
      <c r="QSM601" s="82"/>
      <c r="QSN601" s="82"/>
      <c r="QSO601" s="82"/>
      <c r="QSP601" s="82"/>
      <c r="QSQ601" s="82"/>
      <c r="QSR601" s="82"/>
      <c r="QSS601" s="82"/>
      <c r="QST601" s="82"/>
      <c r="QSU601" s="82"/>
      <c r="QSV601" s="82"/>
      <c r="QSW601" s="82"/>
      <c r="QSX601" s="82"/>
      <c r="QSY601" s="82"/>
      <c r="QSZ601" s="82"/>
      <c r="QTA601" s="82"/>
      <c r="QTB601" s="82"/>
      <c r="QTC601" s="82"/>
      <c r="QTD601" s="82"/>
      <c r="QTE601" s="82"/>
      <c r="QTF601" s="82"/>
      <c r="QTG601" s="82"/>
      <c r="QTH601" s="82"/>
      <c r="QTI601" s="82"/>
      <c r="QTJ601" s="82"/>
      <c r="QTK601" s="82"/>
      <c r="QTL601" s="82"/>
      <c r="QTM601" s="82"/>
      <c r="QTN601" s="82"/>
      <c r="QTO601" s="82"/>
      <c r="QTP601" s="82"/>
      <c r="QTQ601" s="82"/>
      <c r="QTR601" s="82"/>
      <c r="QTS601" s="82"/>
      <c r="QTT601" s="82"/>
      <c r="QTU601" s="82"/>
      <c r="QTV601" s="82"/>
      <c r="QTW601" s="82"/>
      <c r="QTX601" s="82"/>
      <c r="QTY601" s="82"/>
      <c r="QTZ601" s="82"/>
      <c r="QUA601" s="82"/>
      <c r="QUB601" s="82"/>
      <c r="QUC601" s="82"/>
      <c r="QUD601" s="82"/>
      <c r="QUE601" s="82"/>
      <c r="QUF601" s="82"/>
      <c r="QUG601" s="82"/>
      <c r="QUH601" s="82"/>
      <c r="QUI601" s="82"/>
      <c r="QUJ601" s="82"/>
      <c r="QUK601" s="82"/>
      <c r="QUL601" s="82"/>
      <c r="QUM601" s="82"/>
      <c r="QUN601" s="82"/>
      <c r="QUO601" s="82"/>
      <c r="QUP601" s="82"/>
      <c r="QUQ601" s="82"/>
      <c r="QUR601" s="82"/>
      <c r="QUS601" s="82"/>
      <c r="QUT601" s="82"/>
      <c r="QUU601" s="82"/>
      <c r="QUV601" s="82"/>
      <c r="QUW601" s="82"/>
      <c r="QUX601" s="82"/>
      <c r="QUY601" s="82"/>
      <c r="QUZ601" s="82"/>
      <c r="QVA601" s="82"/>
      <c r="QVB601" s="82"/>
      <c r="QVC601" s="82"/>
      <c r="QVD601" s="82"/>
      <c r="QVE601" s="82"/>
      <c r="QVF601" s="82"/>
      <c r="QVG601" s="82"/>
      <c r="QVH601" s="82"/>
      <c r="QVI601" s="82"/>
      <c r="QVJ601" s="82"/>
      <c r="QVK601" s="82"/>
      <c r="QVL601" s="82"/>
      <c r="QVM601" s="82"/>
      <c r="QVN601" s="82"/>
      <c r="QVO601" s="82"/>
      <c r="QVP601" s="82"/>
      <c r="QVQ601" s="82"/>
      <c r="QVR601" s="82"/>
      <c r="QVS601" s="82"/>
      <c r="QVT601" s="82"/>
      <c r="QVU601" s="82"/>
      <c r="QVV601" s="82"/>
      <c r="QVW601" s="82"/>
      <c r="QVX601" s="82"/>
      <c r="QVY601" s="82"/>
      <c r="QVZ601" s="82"/>
      <c r="QWA601" s="82"/>
      <c r="QWB601" s="82"/>
      <c r="QWC601" s="82"/>
      <c r="QWD601" s="82"/>
      <c r="QWE601" s="82"/>
      <c r="QWF601" s="82"/>
      <c r="QWG601" s="82"/>
      <c r="QWH601" s="82"/>
      <c r="QWI601" s="82"/>
      <c r="QWJ601" s="82"/>
      <c r="QWK601" s="82"/>
      <c r="QWL601" s="82"/>
      <c r="QWM601" s="82"/>
      <c r="QWN601" s="82"/>
      <c r="QWO601" s="82"/>
      <c r="QWP601" s="82"/>
      <c r="QWQ601" s="82"/>
      <c r="QWR601" s="82"/>
      <c r="QWS601" s="82"/>
      <c r="QWT601" s="82"/>
      <c r="QWU601" s="82"/>
      <c r="QWV601" s="82"/>
      <c r="QWW601" s="82"/>
      <c r="QWX601" s="82"/>
      <c r="QWY601" s="82"/>
      <c r="QWZ601" s="82"/>
      <c r="QXA601" s="82"/>
      <c r="QXB601" s="82"/>
      <c r="QXC601" s="82"/>
      <c r="QXD601" s="82"/>
      <c r="QXE601" s="82"/>
      <c r="QXF601" s="82"/>
      <c r="QXG601" s="82"/>
      <c r="QXH601" s="82"/>
      <c r="QXI601" s="82"/>
      <c r="QXJ601" s="82"/>
      <c r="QXK601" s="82"/>
      <c r="QXL601" s="82"/>
      <c r="QXM601" s="82"/>
      <c r="QXN601" s="82"/>
      <c r="QXO601" s="82"/>
      <c r="QXP601" s="82"/>
      <c r="QXQ601" s="82"/>
      <c r="QXR601" s="82"/>
      <c r="QXS601" s="82"/>
      <c r="QXT601" s="82"/>
      <c r="QXU601" s="82"/>
      <c r="QXV601" s="82"/>
      <c r="QXW601" s="82"/>
      <c r="QXX601" s="82"/>
      <c r="QXY601" s="82"/>
      <c r="QXZ601" s="82"/>
      <c r="QYA601" s="82"/>
      <c r="QYB601" s="82"/>
      <c r="QYC601" s="82"/>
      <c r="QYD601" s="82"/>
      <c r="QYE601" s="82"/>
      <c r="QYF601" s="82"/>
      <c r="QYG601" s="82"/>
      <c r="QYH601" s="82"/>
      <c r="QYI601" s="82"/>
      <c r="QYJ601" s="82"/>
      <c r="QYK601" s="82"/>
      <c r="QYL601" s="82"/>
      <c r="QYM601" s="82"/>
      <c r="QYN601" s="82"/>
      <c r="QYO601" s="82"/>
      <c r="QYP601" s="82"/>
      <c r="QYQ601" s="82"/>
      <c r="QYR601" s="82"/>
      <c r="QYS601" s="82"/>
      <c r="QYT601" s="82"/>
      <c r="QYU601" s="82"/>
      <c r="QYV601" s="82"/>
      <c r="QYW601" s="82"/>
      <c r="QYX601" s="82"/>
      <c r="QYY601" s="82"/>
      <c r="QYZ601" s="82"/>
      <c r="QZA601" s="82"/>
      <c r="QZB601" s="82"/>
      <c r="QZC601" s="82"/>
      <c r="QZD601" s="82"/>
      <c r="QZE601" s="82"/>
      <c r="QZF601" s="82"/>
      <c r="QZG601" s="82"/>
      <c r="QZH601" s="82"/>
      <c r="QZI601" s="82"/>
      <c r="QZJ601" s="82"/>
      <c r="QZK601" s="82"/>
      <c r="QZL601" s="82"/>
      <c r="QZM601" s="82"/>
      <c r="QZN601" s="82"/>
      <c r="QZO601" s="82"/>
      <c r="QZP601" s="82"/>
      <c r="QZQ601" s="82"/>
      <c r="QZR601" s="82"/>
      <c r="QZS601" s="82"/>
      <c r="QZT601" s="82"/>
      <c r="QZU601" s="82"/>
      <c r="QZV601" s="82"/>
      <c r="QZW601" s="82"/>
      <c r="QZX601" s="82"/>
      <c r="QZY601" s="82"/>
      <c r="QZZ601" s="82"/>
      <c r="RAA601" s="82"/>
      <c r="RAB601" s="82"/>
      <c r="RAC601" s="82"/>
      <c r="RAD601" s="82"/>
      <c r="RAE601" s="82"/>
      <c r="RAF601" s="82"/>
      <c r="RAG601" s="82"/>
      <c r="RAH601" s="82"/>
      <c r="RAI601" s="82"/>
      <c r="RAJ601" s="82"/>
      <c r="RAK601" s="82"/>
      <c r="RAL601" s="82"/>
      <c r="RAM601" s="82"/>
      <c r="RAN601" s="82"/>
      <c r="RAO601" s="82"/>
      <c r="RAP601" s="82"/>
      <c r="RAQ601" s="82"/>
      <c r="RAR601" s="82"/>
      <c r="RAS601" s="82"/>
      <c r="RAT601" s="82"/>
      <c r="RAU601" s="82"/>
      <c r="RAV601" s="82"/>
      <c r="RAW601" s="82"/>
      <c r="RAX601" s="82"/>
      <c r="RAY601" s="82"/>
      <c r="RAZ601" s="82"/>
      <c r="RBA601" s="82"/>
      <c r="RBB601" s="82"/>
      <c r="RBC601" s="82"/>
      <c r="RBD601" s="82"/>
      <c r="RBE601" s="82"/>
      <c r="RBF601" s="82"/>
      <c r="RBG601" s="82"/>
      <c r="RBH601" s="82"/>
      <c r="RBI601" s="82"/>
      <c r="RBJ601" s="82"/>
      <c r="RBK601" s="82"/>
      <c r="RBL601" s="82"/>
      <c r="RBM601" s="82"/>
      <c r="RBN601" s="82"/>
      <c r="RBO601" s="82"/>
      <c r="RBP601" s="82"/>
      <c r="RBQ601" s="82"/>
      <c r="RBR601" s="82"/>
      <c r="RBS601" s="82"/>
      <c r="RBT601" s="82"/>
      <c r="RBU601" s="82"/>
      <c r="RBV601" s="82"/>
      <c r="RBW601" s="82"/>
      <c r="RBX601" s="82"/>
      <c r="RBY601" s="82"/>
      <c r="RBZ601" s="82"/>
      <c r="RCA601" s="82"/>
      <c r="RCB601" s="82"/>
      <c r="RCC601" s="82"/>
      <c r="RCD601" s="82"/>
      <c r="RCE601" s="82"/>
      <c r="RCF601" s="82"/>
      <c r="RCG601" s="82"/>
      <c r="RCH601" s="82"/>
      <c r="RCI601" s="82"/>
      <c r="RCJ601" s="82"/>
      <c r="RCK601" s="82"/>
      <c r="RCL601" s="82"/>
      <c r="RCM601" s="82"/>
      <c r="RCN601" s="82"/>
      <c r="RCO601" s="82"/>
      <c r="RCP601" s="82"/>
      <c r="RCQ601" s="82"/>
      <c r="RCR601" s="82"/>
      <c r="RCS601" s="82"/>
      <c r="RCT601" s="82"/>
      <c r="RCU601" s="82"/>
      <c r="RCV601" s="82"/>
      <c r="RCW601" s="82"/>
      <c r="RCX601" s="82"/>
      <c r="RCY601" s="82"/>
      <c r="RCZ601" s="82"/>
      <c r="RDA601" s="82"/>
      <c r="RDB601" s="82"/>
      <c r="RDC601" s="82"/>
      <c r="RDD601" s="82"/>
      <c r="RDE601" s="82"/>
      <c r="RDF601" s="82"/>
      <c r="RDG601" s="82"/>
      <c r="RDH601" s="82"/>
      <c r="RDI601" s="82"/>
      <c r="RDJ601" s="82"/>
      <c r="RDK601" s="82"/>
      <c r="RDL601" s="82"/>
      <c r="RDM601" s="82"/>
      <c r="RDN601" s="82"/>
      <c r="RDO601" s="82"/>
      <c r="RDP601" s="82"/>
      <c r="RDQ601" s="82"/>
      <c r="RDR601" s="82"/>
      <c r="RDS601" s="82"/>
      <c r="RDT601" s="82"/>
      <c r="RDU601" s="82"/>
      <c r="RDV601" s="82"/>
      <c r="RDW601" s="82"/>
      <c r="RDX601" s="82"/>
      <c r="RDY601" s="82"/>
      <c r="RDZ601" s="82"/>
      <c r="REA601" s="82"/>
      <c r="REB601" s="82"/>
      <c r="REC601" s="82"/>
      <c r="RED601" s="82"/>
      <c r="REE601" s="82"/>
      <c r="REF601" s="82"/>
      <c r="REG601" s="82"/>
      <c r="REH601" s="82"/>
      <c r="REI601" s="82"/>
      <c r="REJ601" s="82"/>
      <c r="REK601" s="82"/>
      <c r="REL601" s="82"/>
      <c r="REM601" s="82"/>
      <c r="REN601" s="82"/>
      <c r="REO601" s="82"/>
      <c r="REP601" s="82"/>
      <c r="REQ601" s="82"/>
      <c r="RER601" s="82"/>
      <c r="RES601" s="82"/>
      <c r="RET601" s="82"/>
      <c r="REU601" s="82"/>
      <c r="REV601" s="82"/>
      <c r="REW601" s="82"/>
      <c r="REX601" s="82"/>
      <c r="REY601" s="82"/>
      <c r="REZ601" s="82"/>
      <c r="RFA601" s="82"/>
      <c r="RFB601" s="82"/>
      <c r="RFC601" s="82"/>
      <c r="RFD601" s="82"/>
      <c r="RFE601" s="82"/>
      <c r="RFF601" s="82"/>
      <c r="RFG601" s="82"/>
      <c r="RFH601" s="82"/>
      <c r="RFI601" s="82"/>
      <c r="RFJ601" s="82"/>
      <c r="RFK601" s="82"/>
      <c r="RFL601" s="82"/>
      <c r="RFM601" s="82"/>
      <c r="RFN601" s="82"/>
      <c r="RFO601" s="82"/>
      <c r="RFP601" s="82"/>
      <c r="RFQ601" s="82"/>
      <c r="RFR601" s="82"/>
      <c r="RFS601" s="82"/>
      <c r="RFT601" s="82"/>
      <c r="RFU601" s="82"/>
      <c r="RFV601" s="82"/>
      <c r="RFW601" s="82"/>
      <c r="RFX601" s="82"/>
      <c r="RFY601" s="82"/>
      <c r="RFZ601" s="82"/>
      <c r="RGA601" s="82"/>
      <c r="RGB601" s="82"/>
      <c r="RGC601" s="82"/>
      <c r="RGD601" s="82"/>
      <c r="RGE601" s="82"/>
      <c r="RGF601" s="82"/>
      <c r="RGG601" s="82"/>
      <c r="RGH601" s="82"/>
      <c r="RGI601" s="82"/>
      <c r="RGJ601" s="82"/>
      <c r="RGK601" s="82"/>
      <c r="RGL601" s="82"/>
      <c r="RGM601" s="82"/>
      <c r="RGN601" s="82"/>
      <c r="RGO601" s="82"/>
      <c r="RGP601" s="82"/>
      <c r="RGQ601" s="82"/>
      <c r="RGR601" s="82"/>
      <c r="RGS601" s="82"/>
      <c r="RGT601" s="82"/>
      <c r="RGU601" s="82"/>
      <c r="RGV601" s="82"/>
      <c r="RGW601" s="82"/>
      <c r="RGX601" s="82"/>
      <c r="RGY601" s="82"/>
      <c r="RGZ601" s="82"/>
      <c r="RHA601" s="82"/>
      <c r="RHB601" s="82"/>
      <c r="RHC601" s="82"/>
      <c r="RHD601" s="82"/>
      <c r="RHE601" s="82"/>
      <c r="RHF601" s="82"/>
      <c r="RHG601" s="82"/>
      <c r="RHH601" s="82"/>
      <c r="RHI601" s="82"/>
      <c r="RHJ601" s="82"/>
      <c r="RHK601" s="82"/>
      <c r="RHL601" s="82"/>
      <c r="RHM601" s="82"/>
      <c r="RHN601" s="82"/>
      <c r="RHO601" s="82"/>
      <c r="RHP601" s="82"/>
      <c r="RHQ601" s="82"/>
      <c r="RHR601" s="82"/>
      <c r="RHS601" s="82"/>
      <c r="RHT601" s="82"/>
      <c r="RHU601" s="82"/>
      <c r="RHV601" s="82"/>
      <c r="RHW601" s="82"/>
      <c r="RHX601" s="82"/>
      <c r="RHY601" s="82"/>
      <c r="RHZ601" s="82"/>
      <c r="RIA601" s="82"/>
      <c r="RIB601" s="82"/>
      <c r="RIC601" s="82"/>
      <c r="RID601" s="82"/>
      <c r="RIE601" s="82"/>
      <c r="RIF601" s="82"/>
      <c r="RIG601" s="82"/>
      <c r="RIH601" s="82"/>
      <c r="RII601" s="82"/>
      <c r="RIJ601" s="82"/>
      <c r="RIK601" s="82"/>
      <c r="RIL601" s="82"/>
      <c r="RIM601" s="82"/>
      <c r="RIN601" s="82"/>
      <c r="RIO601" s="82"/>
      <c r="RIP601" s="82"/>
      <c r="RIQ601" s="82"/>
      <c r="RIR601" s="82"/>
      <c r="RIS601" s="82"/>
      <c r="RIT601" s="82"/>
      <c r="RIU601" s="82"/>
      <c r="RIV601" s="82"/>
      <c r="RIW601" s="82"/>
      <c r="RIX601" s="82"/>
      <c r="RIY601" s="82"/>
      <c r="RIZ601" s="82"/>
      <c r="RJA601" s="82"/>
      <c r="RJB601" s="82"/>
      <c r="RJC601" s="82"/>
      <c r="RJD601" s="82"/>
      <c r="RJE601" s="82"/>
      <c r="RJF601" s="82"/>
      <c r="RJG601" s="82"/>
      <c r="RJH601" s="82"/>
      <c r="RJI601" s="82"/>
      <c r="RJJ601" s="82"/>
      <c r="RJK601" s="82"/>
      <c r="RJL601" s="82"/>
      <c r="RJM601" s="82"/>
      <c r="RJN601" s="82"/>
      <c r="RJO601" s="82"/>
      <c r="RJP601" s="82"/>
      <c r="RJQ601" s="82"/>
      <c r="RJR601" s="82"/>
      <c r="RJS601" s="82"/>
      <c r="RJT601" s="82"/>
      <c r="RJU601" s="82"/>
      <c r="RJV601" s="82"/>
      <c r="RJW601" s="82"/>
      <c r="RJX601" s="82"/>
      <c r="RJY601" s="82"/>
      <c r="RJZ601" s="82"/>
      <c r="RKA601" s="82"/>
      <c r="RKB601" s="82"/>
      <c r="RKC601" s="82"/>
      <c r="RKD601" s="82"/>
      <c r="RKE601" s="82"/>
      <c r="RKF601" s="82"/>
      <c r="RKG601" s="82"/>
      <c r="RKH601" s="82"/>
      <c r="RKI601" s="82"/>
      <c r="RKJ601" s="82"/>
      <c r="RKK601" s="82"/>
      <c r="RKL601" s="82"/>
      <c r="RKM601" s="82"/>
      <c r="RKN601" s="82"/>
      <c r="RKO601" s="82"/>
      <c r="RKP601" s="82"/>
      <c r="RKQ601" s="82"/>
      <c r="RKR601" s="82"/>
      <c r="RKS601" s="82"/>
      <c r="RKT601" s="82"/>
      <c r="RKU601" s="82"/>
      <c r="RKV601" s="82"/>
      <c r="RKW601" s="82"/>
      <c r="RKX601" s="82"/>
      <c r="RKY601" s="82"/>
      <c r="RKZ601" s="82"/>
      <c r="RLA601" s="82"/>
      <c r="RLB601" s="82"/>
      <c r="RLC601" s="82"/>
      <c r="RLD601" s="82"/>
      <c r="RLE601" s="82"/>
      <c r="RLF601" s="82"/>
      <c r="RLG601" s="82"/>
      <c r="RLH601" s="82"/>
      <c r="RLI601" s="82"/>
      <c r="RLJ601" s="82"/>
      <c r="RLK601" s="82"/>
      <c r="RLL601" s="82"/>
      <c r="RLM601" s="82"/>
      <c r="RLN601" s="82"/>
      <c r="RLO601" s="82"/>
      <c r="RLP601" s="82"/>
      <c r="RLQ601" s="82"/>
      <c r="RLR601" s="82"/>
      <c r="RLS601" s="82"/>
      <c r="RLT601" s="82"/>
      <c r="RLU601" s="82"/>
      <c r="RLV601" s="82"/>
      <c r="RLW601" s="82"/>
      <c r="RLX601" s="82"/>
      <c r="RLY601" s="82"/>
      <c r="RLZ601" s="82"/>
      <c r="RMA601" s="82"/>
      <c r="RMB601" s="82"/>
      <c r="RMC601" s="82"/>
      <c r="RMD601" s="82"/>
      <c r="RME601" s="82"/>
      <c r="RMF601" s="82"/>
      <c r="RMG601" s="82"/>
      <c r="RMH601" s="82"/>
      <c r="RMI601" s="82"/>
      <c r="RMJ601" s="82"/>
      <c r="RMK601" s="82"/>
      <c r="RML601" s="82"/>
      <c r="RMM601" s="82"/>
      <c r="RMN601" s="82"/>
      <c r="RMO601" s="82"/>
      <c r="RMP601" s="82"/>
      <c r="RMQ601" s="82"/>
      <c r="RMR601" s="82"/>
      <c r="RMS601" s="82"/>
      <c r="RMT601" s="82"/>
      <c r="RMU601" s="82"/>
      <c r="RMV601" s="82"/>
      <c r="RMW601" s="82"/>
      <c r="RMX601" s="82"/>
      <c r="RMY601" s="82"/>
      <c r="RMZ601" s="82"/>
      <c r="RNA601" s="82"/>
      <c r="RNB601" s="82"/>
      <c r="RNC601" s="82"/>
      <c r="RND601" s="82"/>
      <c r="RNE601" s="82"/>
      <c r="RNF601" s="82"/>
      <c r="RNG601" s="82"/>
      <c r="RNH601" s="82"/>
      <c r="RNI601" s="82"/>
      <c r="RNJ601" s="82"/>
      <c r="RNK601" s="82"/>
      <c r="RNL601" s="82"/>
      <c r="RNM601" s="82"/>
      <c r="RNN601" s="82"/>
      <c r="RNO601" s="82"/>
      <c r="RNP601" s="82"/>
      <c r="RNQ601" s="82"/>
      <c r="RNR601" s="82"/>
      <c r="RNS601" s="82"/>
      <c r="RNT601" s="82"/>
      <c r="RNU601" s="82"/>
      <c r="RNV601" s="82"/>
      <c r="RNW601" s="82"/>
      <c r="RNX601" s="82"/>
      <c r="RNY601" s="82"/>
      <c r="RNZ601" s="82"/>
      <c r="ROA601" s="82"/>
      <c r="ROB601" s="82"/>
      <c r="ROC601" s="82"/>
      <c r="ROD601" s="82"/>
      <c r="ROE601" s="82"/>
      <c r="ROF601" s="82"/>
      <c r="ROG601" s="82"/>
      <c r="ROH601" s="82"/>
      <c r="ROI601" s="82"/>
      <c r="ROJ601" s="82"/>
      <c r="ROK601" s="82"/>
      <c r="ROL601" s="82"/>
      <c r="ROM601" s="82"/>
      <c r="RON601" s="82"/>
      <c r="ROO601" s="82"/>
      <c r="ROP601" s="82"/>
      <c r="ROQ601" s="82"/>
      <c r="ROR601" s="82"/>
      <c r="ROS601" s="82"/>
      <c r="ROT601" s="82"/>
      <c r="ROU601" s="82"/>
      <c r="ROV601" s="82"/>
      <c r="ROW601" s="82"/>
      <c r="ROX601" s="82"/>
      <c r="ROY601" s="82"/>
      <c r="ROZ601" s="82"/>
      <c r="RPA601" s="82"/>
      <c r="RPB601" s="82"/>
      <c r="RPC601" s="82"/>
      <c r="RPD601" s="82"/>
      <c r="RPE601" s="82"/>
      <c r="RPF601" s="82"/>
      <c r="RPG601" s="82"/>
      <c r="RPH601" s="82"/>
      <c r="RPI601" s="82"/>
      <c r="RPJ601" s="82"/>
      <c r="RPK601" s="82"/>
      <c r="RPL601" s="82"/>
      <c r="RPM601" s="82"/>
      <c r="RPN601" s="82"/>
      <c r="RPO601" s="82"/>
      <c r="RPP601" s="82"/>
      <c r="RPQ601" s="82"/>
      <c r="RPR601" s="82"/>
      <c r="RPS601" s="82"/>
      <c r="RPT601" s="82"/>
      <c r="RPU601" s="82"/>
      <c r="RPV601" s="82"/>
      <c r="RPW601" s="82"/>
      <c r="RPX601" s="82"/>
      <c r="RPY601" s="82"/>
      <c r="RPZ601" s="82"/>
      <c r="RQA601" s="82"/>
      <c r="RQB601" s="82"/>
      <c r="RQC601" s="82"/>
      <c r="RQD601" s="82"/>
      <c r="RQE601" s="82"/>
      <c r="RQF601" s="82"/>
      <c r="RQG601" s="82"/>
      <c r="RQH601" s="82"/>
      <c r="RQI601" s="82"/>
      <c r="RQJ601" s="82"/>
      <c r="RQK601" s="82"/>
      <c r="RQL601" s="82"/>
      <c r="RQM601" s="82"/>
      <c r="RQN601" s="82"/>
      <c r="RQO601" s="82"/>
      <c r="RQP601" s="82"/>
      <c r="RQQ601" s="82"/>
      <c r="RQR601" s="82"/>
      <c r="RQS601" s="82"/>
      <c r="RQT601" s="82"/>
      <c r="RQU601" s="82"/>
      <c r="RQV601" s="82"/>
      <c r="RQW601" s="82"/>
      <c r="RQX601" s="82"/>
      <c r="RQY601" s="82"/>
      <c r="RQZ601" s="82"/>
      <c r="RRA601" s="82"/>
      <c r="RRB601" s="82"/>
      <c r="RRC601" s="82"/>
      <c r="RRD601" s="82"/>
      <c r="RRE601" s="82"/>
      <c r="RRF601" s="82"/>
      <c r="RRG601" s="82"/>
      <c r="RRH601" s="82"/>
      <c r="RRI601" s="82"/>
      <c r="RRJ601" s="82"/>
      <c r="RRK601" s="82"/>
      <c r="RRL601" s="82"/>
      <c r="RRM601" s="82"/>
      <c r="RRN601" s="82"/>
      <c r="RRO601" s="82"/>
      <c r="RRP601" s="82"/>
      <c r="RRQ601" s="82"/>
      <c r="RRR601" s="82"/>
      <c r="RRS601" s="82"/>
      <c r="RRT601" s="82"/>
      <c r="RRU601" s="82"/>
      <c r="RRV601" s="82"/>
      <c r="RRW601" s="82"/>
      <c r="RRX601" s="82"/>
      <c r="RRY601" s="82"/>
      <c r="RRZ601" s="82"/>
      <c r="RSA601" s="82"/>
      <c r="RSB601" s="82"/>
      <c r="RSC601" s="82"/>
      <c r="RSD601" s="82"/>
      <c r="RSE601" s="82"/>
      <c r="RSF601" s="82"/>
      <c r="RSG601" s="82"/>
      <c r="RSH601" s="82"/>
      <c r="RSI601" s="82"/>
      <c r="RSJ601" s="82"/>
      <c r="RSK601" s="82"/>
      <c r="RSL601" s="82"/>
      <c r="RSM601" s="82"/>
      <c r="RSN601" s="82"/>
      <c r="RSO601" s="82"/>
      <c r="RSP601" s="82"/>
      <c r="RSQ601" s="82"/>
      <c r="RSR601" s="82"/>
      <c r="RSS601" s="82"/>
      <c r="RST601" s="82"/>
      <c r="RSU601" s="82"/>
      <c r="RSV601" s="82"/>
      <c r="RSW601" s="82"/>
      <c r="RSX601" s="82"/>
      <c r="RSY601" s="82"/>
      <c r="RSZ601" s="82"/>
      <c r="RTA601" s="82"/>
      <c r="RTB601" s="82"/>
      <c r="RTC601" s="82"/>
      <c r="RTD601" s="82"/>
      <c r="RTE601" s="82"/>
      <c r="RTF601" s="82"/>
      <c r="RTG601" s="82"/>
      <c r="RTH601" s="82"/>
      <c r="RTI601" s="82"/>
      <c r="RTJ601" s="82"/>
      <c r="RTK601" s="82"/>
      <c r="RTL601" s="82"/>
      <c r="RTM601" s="82"/>
      <c r="RTN601" s="82"/>
      <c r="RTO601" s="82"/>
      <c r="RTP601" s="82"/>
      <c r="RTQ601" s="82"/>
      <c r="RTR601" s="82"/>
      <c r="RTS601" s="82"/>
      <c r="RTT601" s="82"/>
      <c r="RTU601" s="82"/>
      <c r="RTV601" s="82"/>
      <c r="RTW601" s="82"/>
      <c r="RTX601" s="82"/>
      <c r="RTY601" s="82"/>
      <c r="RTZ601" s="82"/>
      <c r="RUA601" s="82"/>
      <c r="RUB601" s="82"/>
      <c r="RUC601" s="82"/>
      <c r="RUD601" s="82"/>
      <c r="RUE601" s="82"/>
      <c r="RUF601" s="82"/>
      <c r="RUG601" s="82"/>
      <c r="RUH601" s="82"/>
      <c r="RUI601" s="82"/>
      <c r="RUJ601" s="82"/>
      <c r="RUK601" s="82"/>
      <c r="RUL601" s="82"/>
      <c r="RUM601" s="82"/>
      <c r="RUN601" s="82"/>
      <c r="RUO601" s="82"/>
      <c r="RUP601" s="82"/>
      <c r="RUQ601" s="82"/>
      <c r="RUR601" s="82"/>
      <c r="RUS601" s="82"/>
      <c r="RUT601" s="82"/>
      <c r="RUU601" s="82"/>
      <c r="RUV601" s="82"/>
      <c r="RUW601" s="82"/>
      <c r="RUX601" s="82"/>
      <c r="RUY601" s="82"/>
      <c r="RUZ601" s="82"/>
      <c r="RVA601" s="82"/>
      <c r="RVB601" s="82"/>
      <c r="RVC601" s="82"/>
      <c r="RVD601" s="82"/>
      <c r="RVE601" s="82"/>
      <c r="RVF601" s="82"/>
      <c r="RVG601" s="82"/>
      <c r="RVH601" s="82"/>
      <c r="RVI601" s="82"/>
      <c r="RVJ601" s="82"/>
      <c r="RVK601" s="82"/>
      <c r="RVL601" s="82"/>
      <c r="RVM601" s="82"/>
      <c r="RVN601" s="82"/>
      <c r="RVO601" s="82"/>
      <c r="RVP601" s="82"/>
      <c r="RVQ601" s="82"/>
      <c r="RVR601" s="82"/>
      <c r="RVS601" s="82"/>
      <c r="RVT601" s="82"/>
      <c r="RVU601" s="82"/>
      <c r="RVV601" s="82"/>
      <c r="RVW601" s="82"/>
      <c r="RVX601" s="82"/>
      <c r="RVY601" s="82"/>
      <c r="RVZ601" s="82"/>
      <c r="RWA601" s="82"/>
      <c r="RWB601" s="82"/>
      <c r="RWC601" s="82"/>
      <c r="RWD601" s="82"/>
      <c r="RWE601" s="82"/>
      <c r="RWF601" s="82"/>
      <c r="RWG601" s="82"/>
      <c r="RWH601" s="82"/>
      <c r="RWI601" s="82"/>
      <c r="RWJ601" s="82"/>
      <c r="RWK601" s="82"/>
      <c r="RWL601" s="82"/>
      <c r="RWM601" s="82"/>
      <c r="RWN601" s="82"/>
      <c r="RWO601" s="82"/>
      <c r="RWP601" s="82"/>
      <c r="RWQ601" s="82"/>
      <c r="RWR601" s="82"/>
      <c r="RWS601" s="82"/>
      <c r="RWT601" s="82"/>
      <c r="RWU601" s="82"/>
      <c r="RWV601" s="82"/>
      <c r="RWW601" s="82"/>
      <c r="RWX601" s="82"/>
      <c r="RWY601" s="82"/>
      <c r="RWZ601" s="82"/>
      <c r="RXA601" s="82"/>
      <c r="RXB601" s="82"/>
      <c r="RXC601" s="82"/>
      <c r="RXD601" s="82"/>
      <c r="RXE601" s="82"/>
      <c r="RXF601" s="82"/>
      <c r="RXG601" s="82"/>
      <c r="RXH601" s="82"/>
      <c r="RXI601" s="82"/>
      <c r="RXJ601" s="82"/>
      <c r="RXK601" s="82"/>
      <c r="RXL601" s="82"/>
      <c r="RXM601" s="82"/>
      <c r="RXN601" s="82"/>
      <c r="RXO601" s="82"/>
      <c r="RXP601" s="82"/>
      <c r="RXQ601" s="82"/>
      <c r="RXR601" s="82"/>
      <c r="RXS601" s="82"/>
      <c r="RXT601" s="82"/>
      <c r="RXU601" s="82"/>
      <c r="RXV601" s="82"/>
      <c r="RXW601" s="82"/>
      <c r="RXX601" s="82"/>
      <c r="RXY601" s="82"/>
      <c r="RXZ601" s="82"/>
      <c r="RYA601" s="82"/>
      <c r="RYB601" s="82"/>
      <c r="RYC601" s="82"/>
      <c r="RYD601" s="82"/>
      <c r="RYE601" s="82"/>
      <c r="RYF601" s="82"/>
      <c r="RYG601" s="82"/>
      <c r="RYH601" s="82"/>
      <c r="RYI601" s="82"/>
      <c r="RYJ601" s="82"/>
      <c r="RYK601" s="82"/>
      <c r="RYL601" s="82"/>
      <c r="RYM601" s="82"/>
      <c r="RYN601" s="82"/>
      <c r="RYO601" s="82"/>
      <c r="RYP601" s="82"/>
      <c r="RYQ601" s="82"/>
      <c r="RYR601" s="82"/>
      <c r="RYS601" s="82"/>
      <c r="RYT601" s="82"/>
      <c r="RYU601" s="82"/>
      <c r="RYV601" s="82"/>
      <c r="RYW601" s="82"/>
      <c r="RYX601" s="82"/>
      <c r="RYY601" s="82"/>
      <c r="RYZ601" s="82"/>
      <c r="RZA601" s="82"/>
      <c r="RZB601" s="82"/>
      <c r="RZC601" s="82"/>
      <c r="RZD601" s="82"/>
      <c r="RZE601" s="82"/>
      <c r="RZF601" s="82"/>
      <c r="RZG601" s="82"/>
      <c r="RZH601" s="82"/>
      <c r="RZI601" s="82"/>
      <c r="RZJ601" s="82"/>
      <c r="RZK601" s="82"/>
      <c r="RZL601" s="82"/>
      <c r="RZM601" s="82"/>
      <c r="RZN601" s="82"/>
      <c r="RZO601" s="82"/>
      <c r="RZP601" s="82"/>
      <c r="RZQ601" s="82"/>
      <c r="RZR601" s="82"/>
      <c r="RZS601" s="82"/>
      <c r="RZT601" s="82"/>
      <c r="RZU601" s="82"/>
      <c r="RZV601" s="82"/>
      <c r="RZW601" s="82"/>
      <c r="RZX601" s="82"/>
      <c r="RZY601" s="82"/>
      <c r="RZZ601" s="82"/>
      <c r="SAA601" s="82"/>
      <c r="SAB601" s="82"/>
      <c r="SAC601" s="82"/>
      <c r="SAD601" s="82"/>
      <c r="SAE601" s="82"/>
      <c r="SAF601" s="82"/>
      <c r="SAG601" s="82"/>
      <c r="SAH601" s="82"/>
      <c r="SAI601" s="82"/>
      <c r="SAJ601" s="82"/>
      <c r="SAK601" s="82"/>
      <c r="SAL601" s="82"/>
      <c r="SAM601" s="82"/>
      <c r="SAN601" s="82"/>
      <c r="SAO601" s="82"/>
      <c r="SAP601" s="82"/>
      <c r="SAQ601" s="82"/>
      <c r="SAR601" s="82"/>
      <c r="SAS601" s="82"/>
      <c r="SAT601" s="82"/>
      <c r="SAU601" s="82"/>
      <c r="SAV601" s="82"/>
      <c r="SAW601" s="82"/>
      <c r="SAX601" s="82"/>
      <c r="SAY601" s="82"/>
      <c r="SAZ601" s="82"/>
      <c r="SBA601" s="82"/>
      <c r="SBB601" s="82"/>
      <c r="SBC601" s="82"/>
      <c r="SBD601" s="82"/>
      <c r="SBE601" s="82"/>
      <c r="SBF601" s="82"/>
      <c r="SBG601" s="82"/>
      <c r="SBH601" s="82"/>
      <c r="SBI601" s="82"/>
      <c r="SBJ601" s="82"/>
      <c r="SBK601" s="82"/>
      <c r="SBL601" s="82"/>
      <c r="SBM601" s="82"/>
      <c r="SBN601" s="82"/>
      <c r="SBO601" s="82"/>
      <c r="SBP601" s="82"/>
      <c r="SBQ601" s="82"/>
      <c r="SBR601" s="82"/>
      <c r="SBS601" s="82"/>
      <c r="SBT601" s="82"/>
      <c r="SBU601" s="82"/>
      <c r="SBV601" s="82"/>
      <c r="SBW601" s="82"/>
      <c r="SBX601" s="82"/>
      <c r="SBY601" s="82"/>
      <c r="SBZ601" s="82"/>
      <c r="SCA601" s="82"/>
      <c r="SCB601" s="82"/>
      <c r="SCC601" s="82"/>
      <c r="SCD601" s="82"/>
      <c r="SCE601" s="82"/>
      <c r="SCF601" s="82"/>
      <c r="SCG601" s="82"/>
      <c r="SCH601" s="82"/>
      <c r="SCI601" s="82"/>
      <c r="SCJ601" s="82"/>
      <c r="SCK601" s="82"/>
      <c r="SCL601" s="82"/>
      <c r="SCM601" s="82"/>
      <c r="SCN601" s="82"/>
      <c r="SCO601" s="82"/>
      <c r="SCP601" s="82"/>
      <c r="SCQ601" s="82"/>
      <c r="SCR601" s="82"/>
      <c r="SCS601" s="82"/>
      <c r="SCT601" s="82"/>
      <c r="SCU601" s="82"/>
      <c r="SCV601" s="82"/>
      <c r="SCW601" s="82"/>
      <c r="SCX601" s="82"/>
      <c r="SCY601" s="82"/>
      <c r="SCZ601" s="82"/>
      <c r="SDA601" s="82"/>
      <c r="SDB601" s="82"/>
      <c r="SDC601" s="82"/>
      <c r="SDD601" s="82"/>
      <c r="SDE601" s="82"/>
      <c r="SDF601" s="82"/>
      <c r="SDG601" s="82"/>
      <c r="SDH601" s="82"/>
      <c r="SDI601" s="82"/>
      <c r="SDJ601" s="82"/>
      <c r="SDK601" s="82"/>
      <c r="SDL601" s="82"/>
      <c r="SDM601" s="82"/>
      <c r="SDN601" s="82"/>
      <c r="SDO601" s="82"/>
      <c r="SDP601" s="82"/>
      <c r="SDQ601" s="82"/>
      <c r="SDR601" s="82"/>
      <c r="SDS601" s="82"/>
      <c r="SDT601" s="82"/>
      <c r="SDU601" s="82"/>
      <c r="SDV601" s="82"/>
      <c r="SDW601" s="82"/>
      <c r="SDX601" s="82"/>
      <c r="SDY601" s="82"/>
      <c r="SDZ601" s="82"/>
      <c r="SEA601" s="82"/>
      <c r="SEB601" s="82"/>
      <c r="SEC601" s="82"/>
      <c r="SED601" s="82"/>
      <c r="SEE601" s="82"/>
      <c r="SEF601" s="82"/>
      <c r="SEG601" s="82"/>
      <c r="SEH601" s="82"/>
      <c r="SEI601" s="82"/>
      <c r="SEJ601" s="82"/>
      <c r="SEK601" s="82"/>
      <c r="SEL601" s="82"/>
      <c r="SEM601" s="82"/>
      <c r="SEN601" s="82"/>
      <c r="SEO601" s="82"/>
      <c r="SEP601" s="82"/>
      <c r="SEQ601" s="82"/>
      <c r="SER601" s="82"/>
      <c r="SES601" s="82"/>
      <c r="SET601" s="82"/>
      <c r="SEU601" s="82"/>
      <c r="SEV601" s="82"/>
      <c r="SEW601" s="82"/>
      <c r="SEX601" s="82"/>
      <c r="SEY601" s="82"/>
      <c r="SEZ601" s="82"/>
      <c r="SFA601" s="82"/>
      <c r="SFB601" s="82"/>
      <c r="SFC601" s="82"/>
      <c r="SFD601" s="82"/>
      <c r="SFE601" s="82"/>
      <c r="SFF601" s="82"/>
      <c r="SFG601" s="82"/>
      <c r="SFH601" s="82"/>
      <c r="SFI601" s="82"/>
      <c r="SFJ601" s="82"/>
      <c r="SFK601" s="82"/>
      <c r="SFL601" s="82"/>
      <c r="SFM601" s="82"/>
      <c r="SFN601" s="82"/>
      <c r="SFO601" s="82"/>
      <c r="SFP601" s="82"/>
      <c r="SFQ601" s="82"/>
      <c r="SFR601" s="82"/>
      <c r="SFS601" s="82"/>
      <c r="SFT601" s="82"/>
      <c r="SFU601" s="82"/>
      <c r="SFV601" s="82"/>
      <c r="SFW601" s="82"/>
      <c r="SFX601" s="82"/>
      <c r="SFY601" s="82"/>
      <c r="SFZ601" s="82"/>
      <c r="SGA601" s="82"/>
      <c r="SGB601" s="82"/>
      <c r="SGC601" s="82"/>
      <c r="SGD601" s="82"/>
      <c r="SGE601" s="82"/>
      <c r="SGF601" s="82"/>
      <c r="SGG601" s="82"/>
      <c r="SGH601" s="82"/>
      <c r="SGI601" s="82"/>
      <c r="SGJ601" s="82"/>
      <c r="SGK601" s="82"/>
      <c r="SGL601" s="82"/>
      <c r="SGM601" s="82"/>
      <c r="SGN601" s="82"/>
      <c r="SGO601" s="82"/>
      <c r="SGP601" s="82"/>
      <c r="SGQ601" s="82"/>
      <c r="SGR601" s="82"/>
      <c r="SGS601" s="82"/>
      <c r="SGT601" s="82"/>
      <c r="SGU601" s="82"/>
      <c r="SGV601" s="82"/>
      <c r="SGW601" s="82"/>
      <c r="SGX601" s="82"/>
      <c r="SGY601" s="82"/>
      <c r="SGZ601" s="82"/>
      <c r="SHA601" s="82"/>
      <c r="SHB601" s="82"/>
      <c r="SHC601" s="82"/>
      <c r="SHD601" s="82"/>
      <c r="SHE601" s="82"/>
      <c r="SHF601" s="82"/>
      <c r="SHG601" s="82"/>
      <c r="SHH601" s="82"/>
      <c r="SHI601" s="82"/>
      <c r="SHJ601" s="82"/>
      <c r="SHK601" s="82"/>
      <c r="SHL601" s="82"/>
      <c r="SHM601" s="82"/>
      <c r="SHN601" s="82"/>
      <c r="SHO601" s="82"/>
      <c r="SHP601" s="82"/>
      <c r="SHQ601" s="82"/>
      <c r="SHR601" s="82"/>
      <c r="SHS601" s="82"/>
      <c r="SHT601" s="82"/>
      <c r="SHU601" s="82"/>
      <c r="SHV601" s="82"/>
      <c r="SHW601" s="82"/>
      <c r="SHX601" s="82"/>
      <c r="SHY601" s="82"/>
      <c r="SHZ601" s="82"/>
      <c r="SIA601" s="82"/>
      <c r="SIB601" s="82"/>
      <c r="SIC601" s="82"/>
      <c r="SID601" s="82"/>
      <c r="SIE601" s="82"/>
      <c r="SIF601" s="82"/>
      <c r="SIG601" s="82"/>
      <c r="SIH601" s="82"/>
      <c r="SII601" s="82"/>
      <c r="SIJ601" s="82"/>
      <c r="SIK601" s="82"/>
      <c r="SIL601" s="82"/>
      <c r="SIM601" s="82"/>
      <c r="SIN601" s="82"/>
      <c r="SIO601" s="82"/>
      <c r="SIP601" s="82"/>
      <c r="SIQ601" s="82"/>
      <c r="SIR601" s="82"/>
      <c r="SIS601" s="82"/>
      <c r="SIT601" s="82"/>
      <c r="SIU601" s="82"/>
      <c r="SIV601" s="82"/>
      <c r="SIW601" s="82"/>
      <c r="SIX601" s="82"/>
      <c r="SIY601" s="82"/>
      <c r="SIZ601" s="82"/>
      <c r="SJA601" s="82"/>
      <c r="SJB601" s="82"/>
      <c r="SJC601" s="82"/>
      <c r="SJD601" s="82"/>
      <c r="SJE601" s="82"/>
      <c r="SJF601" s="82"/>
      <c r="SJG601" s="82"/>
      <c r="SJH601" s="82"/>
      <c r="SJI601" s="82"/>
      <c r="SJJ601" s="82"/>
      <c r="SJK601" s="82"/>
      <c r="SJL601" s="82"/>
      <c r="SJM601" s="82"/>
      <c r="SJN601" s="82"/>
      <c r="SJO601" s="82"/>
      <c r="SJP601" s="82"/>
      <c r="SJQ601" s="82"/>
      <c r="SJR601" s="82"/>
      <c r="SJS601" s="82"/>
      <c r="SJT601" s="82"/>
      <c r="SJU601" s="82"/>
      <c r="SJV601" s="82"/>
      <c r="SJW601" s="82"/>
      <c r="SJX601" s="82"/>
      <c r="SJY601" s="82"/>
      <c r="SJZ601" s="82"/>
      <c r="SKA601" s="82"/>
      <c r="SKB601" s="82"/>
      <c r="SKC601" s="82"/>
      <c r="SKD601" s="82"/>
      <c r="SKE601" s="82"/>
      <c r="SKF601" s="82"/>
      <c r="SKG601" s="82"/>
      <c r="SKH601" s="82"/>
      <c r="SKI601" s="82"/>
      <c r="SKJ601" s="82"/>
      <c r="SKK601" s="82"/>
      <c r="SKL601" s="82"/>
      <c r="SKM601" s="82"/>
      <c r="SKN601" s="82"/>
      <c r="SKO601" s="82"/>
      <c r="SKP601" s="82"/>
      <c r="SKQ601" s="82"/>
      <c r="SKR601" s="82"/>
      <c r="SKS601" s="82"/>
      <c r="SKT601" s="82"/>
      <c r="SKU601" s="82"/>
      <c r="SKV601" s="82"/>
      <c r="SKW601" s="82"/>
      <c r="SKX601" s="82"/>
      <c r="SKY601" s="82"/>
      <c r="SKZ601" s="82"/>
      <c r="SLA601" s="82"/>
      <c r="SLB601" s="82"/>
      <c r="SLC601" s="82"/>
      <c r="SLD601" s="82"/>
      <c r="SLE601" s="82"/>
      <c r="SLF601" s="82"/>
      <c r="SLG601" s="82"/>
      <c r="SLH601" s="82"/>
      <c r="SLI601" s="82"/>
      <c r="SLJ601" s="82"/>
      <c r="SLK601" s="82"/>
      <c r="SLL601" s="82"/>
      <c r="SLM601" s="82"/>
      <c r="SLN601" s="82"/>
      <c r="SLO601" s="82"/>
      <c r="SLP601" s="82"/>
      <c r="SLQ601" s="82"/>
      <c r="SLR601" s="82"/>
      <c r="SLS601" s="82"/>
      <c r="SLT601" s="82"/>
      <c r="SLU601" s="82"/>
      <c r="SLV601" s="82"/>
      <c r="SLW601" s="82"/>
      <c r="SLX601" s="82"/>
      <c r="SLY601" s="82"/>
      <c r="SLZ601" s="82"/>
      <c r="SMA601" s="82"/>
      <c r="SMB601" s="82"/>
      <c r="SMC601" s="82"/>
      <c r="SMD601" s="82"/>
      <c r="SME601" s="82"/>
      <c r="SMF601" s="82"/>
      <c r="SMG601" s="82"/>
      <c r="SMH601" s="82"/>
      <c r="SMI601" s="82"/>
      <c r="SMJ601" s="82"/>
      <c r="SMK601" s="82"/>
      <c r="SML601" s="82"/>
      <c r="SMM601" s="82"/>
      <c r="SMN601" s="82"/>
      <c r="SMO601" s="82"/>
      <c r="SMP601" s="82"/>
      <c r="SMQ601" s="82"/>
      <c r="SMR601" s="82"/>
      <c r="SMS601" s="82"/>
      <c r="SMT601" s="82"/>
      <c r="SMU601" s="82"/>
      <c r="SMV601" s="82"/>
      <c r="SMW601" s="82"/>
      <c r="SMX601" s="82"/>
      <c r="SMY601" s="82"/>
      <c r="SMZ601" s="82"/>
      <c r="SNA601" s="82"/>
      <c r="SNB601" s="82"/>
      <c r="SNC601" s="82"/>
      <c r="SND601" s="82"/>
      <c r="SNE601" s="82"/>
      <c r="SNF601" s="82"/>
      <c r="SNG601" s="82"/>
      <c r="SNH601" s="82"/>
      <c r="SNI601" s="82"/>
      <c r="SNJ601" s="82"/>
      <c r="SNK601" s="82"/>
      <c r="SNL601" s="82"/>
      <c r="SNM601" s="82"/>
      <c r="SNN601" s="82"/>
      <c r="SNO601" s="82"/>
      <c r="SNP601" s="82"/>
      <c r="SNQ601" s="82"/>
      <c r="SNR601" s="82"/>
      <c r="SNS601" s="82"/>
      <c r="SNT601" s="82"/>
      <c r="SNU601" s="82"/>
      <c r="SNV601" s="82"/>
      <c r="SNW601" s="82"/>
      <c r="SNX601" s="82"/>
      <c r="SNY601" s="82"/>
      <c r="SNZ601" s="82"/>
      <c r="SOA601" s="82"/>
      <c r="SOB601" s="82"/>
      <c r="SOC601" s="82"/>
      <c r="SOD601" s="82"/>
      <c r="SOE601" s="82"/>
      <c r="SOF601" s="82"/>
      <c r="SOG601" s="82"/>
      <c r="SOH601" s="82"/>
      <c r="SOI601" s="82"/>
      <c r="SOJ601" s="82"/>
      <c r="SOK601" s="82"/>
      <c r="SOL601" s="82"/>
      <c r="SOM601" s="82"/>
      <c r="SON601" s="82"/>
      <c r="SOO601" s="82"/>
      <c r="SOP601" s="82"/>
      <c r="SOQ601" s="82"/>
      <c r="SOR601" s="82"/>
      <c r="SOS601" s="82"/>
      <c r="SOT601" s="82"/>
      <c r="SOU601" s="82"/>
      <c r="SOV601" s="82"/>
      <c r="SOW601" s="82"/>
      <c r="SOX601" s="82"/>
      <c r="SOY601" s="82"/>
      <c r="SOZ601" s="82"/>
      <c r="SPA601" s="82"/>
      <c r="SPB601" s="82"/>
      <c r="SPC601" s="82"/>
      <c r="SPD601" s="82"/>
      <c r="SPE601" s="82"/>
      <c r="SPF601" s="82"/>
      <c r="SPG601" s="82"/>
      <c r="SPH601" s="82"/>
      <c r="SPI601" s="82"/>
      <c r="SPJ601" s="82"/>
      <c r="SPK601" s="82"/>
      <c r="SPL601" s="82"/>
      <c r="SPM601" s="82"/>
      <c r="SPN601" s="82"/>
      <c r="SPO601" s="82"/>
      <c r="SPP601" s="82"/>
      <c r="SPQ601" s="82"/>
      <c r="SPR601" s="82"/>
      <c r="SPS601" s="82"/>
      <c r="SPT601" s="82"/>
      <c r="SPU601" s="82"/>
      <c r="SPV601" s="82"/>
      <c r="SPW601" s="82"/>
      <c r="SPX601" s="82"/>
      <c r="SPY601" s="82"/>
      <c r="SPZ601" s="82"/>
      <c r="SQA601" s="82"/>
      <c r="SQB601" s="82"/>
      <c r="SQC601" s="82"/>
      <c r="SQD601" s="82"/>
      <c r="SQE601" s="82"/>
      <c r="SQF601" s="82"/>
      <c r="SQG601" s="82"/>
      <c r="SQH601" s="82"/>
      <c r="SQI601" s="82"/>
      <c r="SQJ601" s="82"/>
      <c r="SQK601" s="82"/>
      <c r="SQL601" s="82"/>
      <c r="SQM601" s="82"/>
      <c r="SQN601" s="82"/>
      <c r="SQO601" s="82"/>
      <c r="SQP601" s="82"/>
      <c r="SQQ601" s="82"/>
      <c r="SQR601" s="82"/>
      <c r="SQS601" s="82"/>
      <c r="SQT601" s="82"/>
      <c r="SQU601" s="82"/>
      <c r="SQV601" s="82"/>
      <c r="SQW601" s="82"/>
      <c r="SQX601" s="82"/>
      <c r="SQY601" s="82"/>
      <c r="SQZ601" s="82"/>
      <c r="SRA601" s="82"/>
      <c r="SRB601" s="82"/>
      <c r="SRC601" s="82"/>
      <c r="SRD601" s="82"/>
      <c r="SRE601" s="82"/>
      <c r="SRF601" s="82"/>
      <c r="SRG601" s="82"/>
      <c r="SRH601" s="82"/>
      <c r="SRI601" s="82"/>
      <c r="SRJ601" s="82"/>
      <c r="SRK601" s="82"/>
      <c r="SRL601" s="82"/>
      <c r="SRM601" s="82"/>
      <c r="SRN601" s="82"/>
      <c r="SRO601" s="82"/>
      <c r="SRP601" s="82"/>
      <c r="SRQ601" s="82"/>
      <c r="SRR601" s="82"/>
      <c r="SRS601" s="82"/>
      <c r="SRT601" s="82"/>
      <c r="SRU601" s="82"/>
      <c r="SRV601" s="82"/>
      <c r="SRW601" s="82"/>
      <c r="SRX601" s="82"/>
      <c r="SRY601" s="82"/>
      <c r="SRZ601" s="82"/>
      <c r="SSA601" s="82"/>
      <c r="SSB601" s="82"/>
      <c r="SSC601" s="82"/>
      <c r="SSD601" s="82"/>
      <c r="SSE601" s="82"/>
      <c r="SSF601" s="82"/>
      <c r="SSG601" s="82"/>
      <c r="SSH601" s="82"/>
      <c r="SSI601" s="82"/>
      <c r="SSJ601" s="82"/>
      <c r="SSK601" s="82"/>
      <c r="SSL601" s="82"/>
      <c r="SSM601" s="82"/>
      <c r="SSN601" s="82"/>
      <c r="SSO601" s="82"/>
      <c r="SSP601" s="82"/>
      <c r="SSQ601" s="82"/>
      <c r="SSR601" s="82"/>
      <c r="SSS601" s="82"/>
      <c r="SST601" s="82"/>
      <c r="SSU601" s="82"/>
      <c r="SSV601" s="82"/>
      <c r="SSW601" s="82"/>
      <c r="SSX601" s="82"/>
      <c r="SSY601" s="82"/>
      <c r="SSZ601" s="82"/>
      <c r="STA601" s="82"/>
      <c r="STB601" s="82"/>
      <c r="STC601" s="82"/>
      <c r="STD601" s="82"/>
      <c r="STE601" s="82"/>
      <c r="STF601" s="82"/>
      <c r="STG601" s="82"/>
      <c r="STH601" s="82"/>
      <c r="STI601" s="82"/>
      <c r="STJ601" s="82"/>
      <c r="STK601" s="82"/>
      <c r="STL601" s="82"/>
      <c r="STM601" s="82"/>
      <c r="STN601" s="82"/>
      <c r="STO601" s="82"/>
      <c r="STP601" s="82"/>
      <c r="STQ601" s="82"/>
      <c r="STR601" s="82"/>
      <c r="STS601" s="82"/>
      <c r="STT601" s="82"/>
      <c r="STU601" s="82"/>
      <c r="STV601" s="82"/>
      <c r="STW601" s="82"/>
      <c r="STX601" s="82"/>
      <c r="STY601" s="82"/>
      <c r="STZ601" s="82"/>
      <c r="SUA601" s="82"/>
      <c r="SUB601" s="82"/>
      <c r="SUC601" s="82"/>
      <c r="SUD601" s="82"/>
      <c r="SUE601" s="82"/>
      <c r="SUF601" s="82"/>
      <c r="SUG601" s="82"/>
      <c r="SUH601" s="82"/>
      <c r="SUI601" s="82"/>
      <c r="SUJ601" s="82"/>
      <c r="SUK601" s="82"/>
      <c r="SUL601" s="82"/>
      <c r="SUM601" s="82"/>
      <c r="SUN601" s="82"/>
      <c r="SUO601" s="82"/>
      <c r="SUP601" s="82"/>
      <c r="SUQ601" s="82"/>
      <c r="SUR601" s="82"/>
      <c r="SUS601" s="82"/>
      <c r="SUT601" s="82"/>
      <c r="SUU601" s="82"/>
      <c r="SUV601" s="82"/>
      <c r="SUW601" s="82"/>
      <c r="SUX601" s="82"/>
      <c r="SUY601" s="82"/>
      <c r="SUZ601" s="82"/>
      <c r="SVA601" s="82"/>
      <c r="SVB601" s="82"/>
      <c r="SVC601" s="82"/>
      <c r="SVD601" s="82"/>
      <c r="SVE601" s="82"/>
      <c r="SVF601" s="82"/>
      <c r="SVG601" s="82"/>
      <c r="SVH601" s="82"/>
      <c r="SVI601" s="82"/>
      <c r="SVJ601" s="82"/>
      <c r="SVK601" s="82"/>
      <c r="SVL601" s="82"/>
      <c r="SVM601" s="82"/>
      <c r="SVN601" s="82"/>
      <c r="SVO601" s="82"/>
      <c r="SVP601" s="82"/>
      <c r="SVQ601" s="82"/>
      <c r="SVR601" s="82"/>
      <c r="SVS601" s="82"/>
      <c r="SVT601" s="82"/>
      <c r="SVU601" s="82"/>
      <c r="SVV601" s="82"/>
      <c r="SVW601" s="82"/>
      <c r="SVX601" s="82"/>
      <c r="SVY601" s="82"/>
      <c r="SVZ601" s="82"/>
      <c r="SWA601" s="82"/>
      <c r="SWB601" s="82"/>
      <c r="SWC601" s="82"/>
      <c r="SWD601" s="82"/>
      <c r="SWE601" s="82"/>
      <c r="SWF601" s="82"/>
      <c r="SWG601" s="82"/>
      <c r="SWH601" s="82"/>
      <c r="SWI601" s="82"/>
      <c r="SWJ601" s="82"/>
      <c r="SWK601" s="82"/>
      <c r="SWL601" s="82"/>
      <c r="SWM601" s="82"/>
      <c r="SWN601" s="82"/>
      <c r="SWO601" s="82"/>
      <c r="SWP601" s="82"/>
      <c r="SWQ601" s="82"/>
      <c r="SWR601" s="82"/>
      <c r="SWS601" s="82"/>
      <c r="SWT601" s="82"/>
      <c r="SWU601" s="82"/>
      <c r="SWV601" s="82"/>
      <c r="SWW601" s="82"/>
      <c r="SWX601" s="82"/>
      <c r="SWY601" s="82"/>
      <c r="SWZ601" s="82"/>
      <c r="SXA601" s="82"/>
      <c r="SXB601" s="82"/>
      <c r="SXC601" s="82"/>
      <c r="SXD601" s="82"/>
      <c r="SXE601" s="82"/>
      <c r="SXF601" s="82"/>
      <c r="SXG601" s="82"/>
      <c r="SXH601" s="82"/>
      <c r="SXI601" s="82"/>
      <c r="SXJ601" s="82"/>
      <c r="SXK601" s="82"/>
      <c r="SXL601" s="82"/>
      <c r="SXM601" s="82"/>
      <c r="SXN601" s="82"/>
      <c r="SXO601" s="82"/>
      <c r="SXP601" s="82"/>
      <c r="SXQ601" s="82"/>
      <c r="SXR601" s="82"/>
      <c r="SXS601" s="82"/>
      <c r="SXT601" s="82"/>
      <c r="SXU601" s="82"/>
      <c r="SXV601" s="82"/>
      <c r="SXW601" s="82"/>
      <c r="SXX601" s="82"/>
      <c r="SXY601" s="82"/>
      <c r="SXZ601" s="82"/>
      <c r="SYA601" s="82"/>
      <c r="SYB601" s="82"/>
      <c r="SYC601" s="82"/>
      <c r="SYD601" s="82"/>
      <c r="SYE601" s="82"/>
      <c r="SYF601" s="82"/>
      <c r="SYG601" s="82"/>
      <c r="SYH601" s="82"/>
      <c r="SYI601" s="82"/>
      <c r="SYJ601" s="82"/>
      <c r="SYK601" s="82"/>
      <c r="SYL601" s="82"/>
      <c r="SYM601" s="82"/>
      <c r="SYN601" s="82"/>
      <c r="SYO601" s="82"/>
      <c r="SYP601" s="82"/>
      <c r="SYQ601" s="82"/>
      <c r="SYR601" s="82"/>
      <c r="SYS601" s="82"/>
      <c r="SYT601" s="82"/>
      <c r="SYU601" s="82"/>
      <c r="SYV601" s="82"/>
      <c r="SYW601" s="82"/>
      <c r="SYX601" s="82"/>
      <c r="SYY601" s="82"/>
      <c r="SYZ601" s="82"/>
      <c r="SZA601" s="82"/>
      <c r="SZB601" s="82"/>
      <c r="SZC601" s="82"/>
      <c r="SZD601" s="82"/>
      <c r="SZE601" s="82"/>
      <c r="SZF601" s="82"/>
      <c r="SZG601" s="82"/>
      <c r="SZH601" s="82"/>
      <c r="SZI601" s="82"/>
      <c r="SZJ601" s="82"/>
      <c r="SZK601" s="82"/>
      <c r="SZL601" s="82"/>
      <c r="SZM601" s="82"/>
      <c r="SZN601" s="82"/>
      <c r="SZO601" s="82"/>
      <c r="SZP601" s="82"/>
      <c r="SZQ601" s="82"/>
      <c r="SZR601" s="82"/>
      <c r="SZS601" s="82"/>
      <c r="SZT601" s="82"/>
      <c r="SZU601" s="82"/>
      <c r="SZV601" s="82"/>
      <c r="SZW601" s="82"/>
      <c r="SZX601" s="82"/>
      <c r="SZY601" s="82"/>
      <c r="SZZ601" s="82"/>
      <c r="TAA601" s="82"/>
      <c r="TAB601" s="82"/>
      <c r="TAC601" s="82"/>
      <c r="TAD601" s="82"/>
      <c r="TAE601" s="82"/>
      <c r="TAF601" s="82"/>
      <c r="TAG601" s="82"/>
      <c r="TAH601" s="82"/>
      <c r="TAI601" s="82"/>
      <c r="TAJ601" s="82"/>
      <c r="TAK601" s="82"/>
      <c r="TAL601" s="82"/>
      <c r="TAM601" s="82"/>
      <c r="TAN601" s="82"/>
      <c r="TAO601" s="82"/>
      <c r="TAP601" s="82"/>
      <c r="TAQ601" s="82"/>
      <c r="TAR601" s="82"/>
      <c r="TAS601" s="82"/>
      <c r="TAT601" s="82"/>
      <c r="TAU601" s="82"/>
      <c r="TAV601" s="82"/>
      <c r="TAW601" s="82"/>
      <c r="TAX601" s="82"/>
      <c r="TAY601" s="82"/>
      <c r="TAZ601" s="82"/>
      <c r="TBA601" s="82"/>
      <c r="TBB601" s="82"/>
      <c r="TBC601" s="82"/>
      <c r="TBD601" s="82"/>
      <c r="TBE601" s="82"/>
      <c r="TBF601" s="82"/>
      <c r="TBG601" s="82"/>
      <c r="TBH601" s="82"/>
      <c r="TBI601" s="82"/>
      <c r="TBJ601" s="82"/>
      <c r="TBK601" s="82"/>
      <c r="TBL601" s="82"/>
      <c r="TBM601" s="82"/>
      <c r="TBN601" s="82"/>
      <c r="TBO601" s="82"/>
      <c r="TBP601" s="82"/>
      <c r="TBQ601" s="82"/>
      <c r="TBR601" s="82"/>
      <c r="TBS601" s="82"/>
      <c r="TBT601" s="82"/>
      <c r="TBU601" s="82"/>
      <c r="TBV601" s="82"/>
      <c r="TBW601" s="82"/>
      <c r="TBX601" s="82"/>
      <c r="TBY601" s="82"/>
      <c r="TBZ601" s="82"/>
      <c r="TCA601" s="82"/>
      <c r="TCB601" s="82"/>
      <c r="TCC601" s="82"/>
      <c r="TCD601" s="82"/>
      <c r="TCE601" s="82"/>
      <c r="TCF601" s="82"/>
      <c r="TCG601" s="82"/>
      <c r="TCH601" s="82"/>
      <c r="TCI601" s="82"/>
      <c r="TCJ601" s="82"/>
      <c r="TCK601" s="82"/>
      <c r="TCL601" s="82"/>
      <c r="TCM601" s="82"/>
      <c r="TCN601" s="82"/>
      <c r="TCO601" s="82"/>
      <c r="TCP601" s="82"/>
      <c r="TCQ601" s="82"/>
      <c r="TCR601" s="82"/>
      <c r="TCS601" s="82"/>
      <c r="TCT601" s="82"/>
      <c r="TCU601" s="82"/>
      <c r="TCV601" s="82"/>
      <c r="TCW601" s="82"/>
      <c r="TCX601" s="82"/>
      <c r="TCY601" s="82"/>
      <c r="TCZ601" s="82"/>
      <c r="TDA601" s="82"/>
      <c r="TDB601" s="82"/>
      <c r="TDC601" s="82"/>
      <c r="TDD601" s="82"/>
      <c r="TDE601" s="82"/>
      <c r="TDF601" s="82"/>
      <c r="TDG601" s="82"/>
      <c r="TDH601" s="82"/>
      <c r="TDI601" s="82"/>
      <c r="TDJ601" s="82"/>
      <c r="TDK601" s="82"/>
      <c r="TDL601" s="82"/>
      <c r="TDM601" s="82"/>
      <c r="TDN601" s="82"/>
      <c r="TDO601" s="82"/>
      <c r="TDP601" s="82"/>
      <c r="TDQ601" s="82"/>
      <c r="TDR601" s="82"/>
      <c r="TDS601" s="82"/>
      <c r="TDT601" s="82"/>
      <c r="TDU601" s="82"/>
      <c r="TDV601" s="82"/>
      <c r="TDW601" s="82"/>
      <c r="TDX601" s="82"/>
      <c r="TDY601" s="82"/>
      <c r="TDZ601" s="82"/>
      <c r="TEA601" s="82"/>
      <c r="TEB601" s="82"/>
      <c r="TEC601" s="82"/>
      <c r="TED601" s="82"/>
      <c r="TEE601" s="82"/>
      <c r="TEF601" s="82"/>
      <c r="TEG601" s="82"/>
      <c r="TEH601" s="82"/>
      <c r="TEI601" s="82"/>
      <c r="TEJ601" s="82"/>
      <c r="TEK601" s="82"/>
      <c r="TEL601" s="82"/>
      <c r="TEM601" s="82"/>
      <c r="TEN601" s="82"/>
      <c r="TEO601" s="82"/>
      <c r="TEP601" s="82"/>
      <c r="TEQ601" s="82"/>
      <c r="TER601" s="82"/>
      <c r="TES601" s="82"/>
      <c r="TET601" s="82"/>
      <c r="TEU601" s="82"/>
      <c r="TEV601" s="82"/>
      <c r="TEW601" s="82"/>
      <c r="TEX601" s="82"/>
      <c r="TEY601" s="82"/>
      <c r="TEZ601" s="82"/>
      <c r="TFA601" s="82"/>
      <c r="TFB601" s="82"/>
      <c r="TFC601" s="82"/>
      <c r="TFD601" s="82"/>
      <c r="TFE601" s="82"/>
      <c r="TFF601" s="82"/>
      <c r="TFG601" s="82"/>
      <c r="TFH601" s="82"/>
      <c r="TFI601" s="82"/>
      <c r="TFJ601" s="82"/>
      <c r="TFK601" s="82"/>
      <c r="TFL601" s="82"/>
      <c r="TFM601" s="82"/>
      <c r="TFN601" s="82"/>
      <c r="TFO601" s="82"/>
      <c r="TFP601" s="82"/>
      <c r="TFQ601" s="82"/>
      <c r="TFR601" s="82"/>
      <c r="TFS601" s="82"/>
      <c r="TFT601" s="82"/>
      <c r="TFU601" s="82"/>
      <c r="TFV601" s="82"/>
      <c r="TFW601" s="82"/>
      <c r="TFX601" s="82"/>
      <c r="TFY601" s="82"/>
      <c r="TFZ601" s="82"/>
      <c r="TGA601" s="82"/>
      <c r="TGB601" s="82"/>
      <c r="TGC601" s="82"/>
      <c r="TGD601" s="82"/>
      <c r="TGE601" s="82"/>
      <c r="TGF601" s="82"/>
      <c r="TGG601" s="82"/>
      <c r="TGH601" s="82"/>
      <c r="TGI601" s="82"/>
      <c r="TGJ601" s="82"/>
      <c r="TGK601" s="82"/>
      <c r="TGL601" s="82"/>
      <c r="TGM601" s="82"/>
      <c r="TGN601" s="82"/>
      <c r="TGO601" s="82"/>
      <c r="TGP601" s="82"/>
      <c r="TGQ601" s="82"/>
      <c r="TGR601" s="82"/>
      <c r="TGS601" s="82"/>
      <c r="TGT601" s="82"/>
      <c r="TGU601" s="82"/>
      <c r="TGV601" s="82"/>
      <c r="TGW601" s="82"/>
      <c r="TGX601" s="82"/>
      <c r="TGY601" s="82"/>
      <c r="TGZ601" s="82"/>
      <c r="THA601" s="82"/>
      <c r="THB601" s="82"/>
      <c r="THC601" s="82"/>
      <c r="THD601" s="82"/>
      <c r="THE601" s="82"/>
      <c r="THF601" s="82"/>
      <c r="THG601" s="82"/>
      <c r="THH601" s="82"/>
      <c r="THI601" s="82"/>
      <c r="THJ601" s="82"/>
      <c r="THK601" s="82"/>
      <c r="THL601" s="82"/>
      <c r="THM601" s="82"/>
      <c r="THN601" s="82"/>
      <c r="THO601" s="82"/>
      <c r="THP601" s="82"/>
      <c r="THQ601" s="82"/>
      <c r="THR601" s="82"/>
      <c r="THS601" s="82"/>
      <c r="THT601" s="82"/>
      <c r="THU601" s="82"/>
      <c r="THV601" s="82"/>
      <c r="THW601" s="82"/>
      <c r="THX601" s="82"/>
      <c r="THY601" s="82"/>
      <c r="THZ601" s="82"/>
      <c r="TIA601" s="82"/>
      <c r="TIB601" s="82"/>
      <c r="TIC601" s="82"/>
      <c r="TID601" s="82"/>
      <c r="TIE601" s="82"/>
      <c r="TIF601" s="82"/>
      <c r="TIG601" s="82"/>
      <c r="TIH601" s="82"/>
      <c r="TII601" s="82"/>
      <c r="TIJ601" s="82"/>
      <c r="TIK601" s="82"/>
      <c r="TIL601" s="82"/>
      <c r="TIM601" s="82"/>
      <c r="TIN601" s="82"/>
      <c r="TIO601" s="82"/>
      <c r="TIP601" s="82"/>
      <c r="TIQ601" s="82"/>
      <c r="TIR601" s="82"/>
      <c r="TIS601" s="82"/>
      <c r="TIT601" s="82"/>
      <c r="TIU601" s="82"/>
      <c r="TIV601" s="82"/>
      <c r="TIW601" s="82"/>
      <c r="TIX601" s="82"/>
      <c r="TIY601" s="82"/>
      <c r="TIZ601" s="82"/>
      <c r="TJA601" s="82"/>
      <c r="TJB601" s="82"/>
      <c r="TJC601" s="82"/>
      <c r="TJD601" s="82"/>
      <c r="TJE601" s="82"/>
      <c r="TJF601" s="82"/>
      <c r="TJG601" s="82"/>
      <c r="TJH601" s="82"/>
      <c r="TJI601" s="82"/>
      <c r="TJJ601" s="82"/>
      <c r="TJK601" s="82"/>
      <c r="TJL601" s="82"/>
      <c r="TJM601" s="82"/>
      <c r="TJN601" s="82"/>
      <c r="TJO601" s="82"/>
      <c r="TJP601" s="82"/>
      <c r="TJQ601" s="82"/>
      <c r="TJR601" s="82"/>
      <c r="TJS601" s="82"/>
      <c r="TJT601" s="82"/>
      <c r="TJU601" s="82"/>
      <c r="TJV601" s="82"/>
      <c r="TJW601" s="82"/>
      <c r="TJX601" s="82"/>
      <c r="TJY601" s="82"/>
      <c r="TJZ601" s="82"/>
      <c r="TKA601" s="82"/>
      <c r="TKB601" s="82"/>
      <c r="TKC601" s="82"/>
      <c r="TKD601" s="82"/>
      <c r="TKE601" s="82"/>
      <c r="TKF601" s="82"/>
      <c r="TKG601" s="82"/>
      <c r="TKH601" s="82"/>
      <c r="TKI601" s="82"/>
      <c r="TKJ601" s="82"/>
      <c r="TKK601" s="82"/>
      <c r="TKL601" s="82"/>
      <c r="TKM601" s="82"/>
      <c r="TKN601" s="82"/>
      <c r="TKO601" s="82"/>
      <c r="TKP601" s="82"/>
      <c r="TKQ601" s="82"/>
      <c r="TKR601" s="82"/>
      <c r="TKS601" s="82"/>
      <c r="TKT601" s="82"/>
      <c r="TKU601" s="82"/>
      <c r="TKV601" s="82"/>
      <c r="TKW601" s="82"/>
      <c r="TKX601" s="82"/>
      <c r="TKY601" s="82"/>
      <c r="TKZ601" s="82"/>
      <c r="TLA601" s="82"/>
      <c r="TLB601" s="82"/>
      <c r="TLC601" s="82"/>
      <c r="TLD601" s="82"/>
      <c r="TLE601" s="82"/>
      <c r="TLF601" s="82"/>
      <c r="TLG601" s="82"/>
      <c r="TLH601" s="82"/>
      <c r="TLI601" s="82"/>
      <c r="TLJ601" s="82"/>
      <c r="TLK601" s="82"/>
      <c r="TLL601" s="82"/>
      <c r="TLM601" s="82"/>
      <c r="TLN601" s="82"/>
      <c r="TLO601" s="82"/>
      <c r="TLP601" s="82"/>
      <c r="TLQ601" s="82"/>
      <c r="TLR601" s="82"/>
      <c r="TLS601" s="82"/>
      <c r="TLT601" s="82"/>
      <c r="TLU601" s="82"/>
      <c r="TLV601" s="82"/>
      <c r="TLW601" s="82"/>
      <c r="TLX601" s="82"/>
      <c r="TLY601" s="82"/>
      <c r="TLZ601" s="82"/>
      <c r="TMA601" s="82"/>
      <c r="TMB601" s="82"/>
      <c r="TMC601" s="82"/>
      <c r="TMD601" s="82"/>
      <c r="TME601" s="82"/>
      <c r="TMF601" s="82"/>
      <c r="TMG601" s="82"/>
      <c r="TMH601" s="82"/>
      <c r="TMI601" s="82"/>
      <c r="TMJ601" s="82"/>
      <c r="TMK601" s="82"/>
      <c r="TML601" s="82"/>
      <c r="TMM601" s="82"/>
      <c r="TMN601" s="82"/>
      <c r="TMO601" s="82"/>
      <c r="TMP601" s="82"/>
      <c r="TMQ601" s="82"/>
      <c r="TMR601" s="82"/>
      <c r="TMS601" s="82"/>
      <c r="TMT601" s="82"/>
      <c r="TMU601" s="82"/>
      <c r="TMV601" s="82"/>
      <c r="TMW601" s="82"/>
      <c r="TMX601" s="82"/>
      <c r="TMY601" s="82"/>
      <c r="TMZ601" s="82"/>
      <c r="TNA601" s="82"/>
      <c r="TNB601" s="82"/>
      <c r="TNC601" s="82"/>
      <c r="TND601" s="82"/>
      <c r="TNE601" s="82"/>
      <c r="TNF601" s="82"/>
      <c r="TNG601" s="82"/>
      <c r="TNH601" s="82"/>
      <c r="TNI601" s="82"/>
      <c r="TNJ601" s="82"/>
      <c r="TNK601" s="82"/>
      <c r="TNL601" s="82"/>
      <c r="TNM601" s="82"/>
      <c r="TNN601" s="82"/>
      <c r="TNO601" s="82"/>
      <c r="TNP601" s="82"/>
      <c r="TNQ601" s="82"/>
      <c r="TNR601" s="82"/>
      <c r="TNS601" s="82"/>
      <c r="TNT601" s="82"/>
      <c r="TNU601" s="82"/>
      <c r="TNV601" s="82"/>
      <c r="TNW601" s="82"/>
      <c r="TNX601" s="82"/>
      <c r="TNY601" s="82"/>
      <c r="TNZ601" s="82"/>
      <c r="TOA601" s="82"/>
      <c r="TOB601" s="82"/>
      <c r="TOC601" s="82"/>
      <c r="TOD601" s="82"/>
      <c r="TOE601" s="82"/>
      <c r="TOF601" s="82"/>
      <c r="TOG601" s="82"/>
      <c r="TOH601" s="82"/>
      <c r="TOI601" s="82"/>
      <c r="TOJ601" s="82"/>
      <c r="TOK601" s="82"/>
      <c r="TOL601" s="82"/>
      <c r="TOM601" s="82"/>
      <c r="TON601" s="82"/>
      <c r="TOO601" s="82"/>
      <c r="TOP601" s="82"/>
      <c r="TOQ601" s="82"/>
      <c r="TOR601" s="82"/>
      <c r="TOS601" s="82"/>
      <c r="TOT601" s="82"/>
      <c r="TOU601" s="82"/>
      <c r="TOV601" s="82"/>
      <c r="TOW601" s="82"/>
      <c r="TOX601" s="82"/>
      <c r="TOY601" s="82"/>
      <c r="TOZ601" s="82"/>
      <c r="TPA601" s="82"/>
      <c r="TPB601" s="82"/>
      <c r="TPC601" s="82"/>
      <c r="TPD601" s="82"/>
      <c r="TPE601" s="82"/>
      <c r="TPF601" s="82"/>
      <c r="TPG601" s="82"/>
      <c r="TPH601" s="82"/>
      <c r="TPI601" s="82"/>
      <c r="TPJ601" s="82"/>
      <c r="TPK601" s="82"/>
      <c r="TPL601" s="82"/>
      <c r="TPM601" s="82"/>
      <c r="TPN601" s="82"/>
      <c r="TPO601" s="82"/>
      <c r="TPP601" s="82"/>
      <c r="TPQ601" s="82"/>
      <c r="TPR601" s="82"/>
      <c r="TPS601" s="82"/>
      <c r="TPT601" s="82"/>
      <c r="TPU601" s="82"/>
      <c r="TPV601" s="82"/>
      <c r="TPW601" s="82"/>
      <c r="TPX601" s="82"/>
      <c r="TPY601" s="82"/>
      <c r="TPZ601" s="82"/>
      <c r="TQA601" s="82"/>
      <c r="TQB601" s="82"/>
      <c r="TQC601" s="82"/>
      <c r="TQD601" s="82"/>
      <c r="TQE601" s="82"/>
      <c r="TQF601" s="82"/>
      <c r="TQG601" s="82"/>
      <c r="TQH601" s="82"/>
      <c r="TQI601" s="82"/>
      <c r="TQJ601" s="82"/>
      <c r="TQK601" s="82"/>
      <c r="TQL601" s="82"/>
      <c r="TQM601" s="82"/>
      <c r="TQN601" s="82"/>
      <c r="TQO601" s="82"/>
      <c r="TQP601" s="82"/>
      <c r="TQQ601" s="82"/>
      <c r="TQR601" s="82"/>
      <c r="TQS601" s="82"/>
      <c r="TQT601" s="82"/>
      <c r="TQU601" s="82"/>
      <c r="TQV601" s="82"/>
      <c r="TQW601" s="82"/>
      <c r="TQX601" s="82"/>
      <c r="TQY601" s="82"/>
      <c r="TQZ601" s="82"/>
      <c r="TRA601" s="82"/>
      <c r="TRB601" s="82"/>
      <c r="TRC601" s="82"/>
      <c r="TRD601" s="82"/>
      <c r="TRE601" s="82"/>
      <c r="TRF601" s="82"/>
      <c r="TRG601" s="82"/>
      <c r="TRH601" s="82"/>
      <c r="TRI601" s="82"/>
      <c r="TRJ601" s="82"/>
      <c r="TRK601" s="82"/>
      <c r="TRL601" s="82"/>
      <c r="TRM601" s="82"/>
      <c r="TRN601" s="82"/>
      <c r="TRO601" s="82"/>
      <c r="TRP601" s="82"/>
      <c r="TRQ601" s="82"/>
      <c r="TRR601" s="82"/>
      <c r="TRS601" s="82"/>
      <c r="TRT601" s="82"/>
      <c r="TRU601" s="82"/>
      <c r="TRV601" s="82"/>
      <c r="TRW601" s="82"/>
      <c r="TRX601" s="82"/>
      <c r="TRY601" s="82"/>
      <c r="TRZ601" s="82"/>
      <c r="TSA601" s="82"/>
      <c r="TSB601" s="82"/>
      <c r="TSC601" s="82"/>
      <c r="TSD601" s="82"/>
      <c r="TSE601" s="82"/>
      <c r="TSF601" s="82"/>
      <c r="TSG601" s="82"/>
      <c r="TSH601" s="82"/>
      <c r="TSI601" s="82"/>
      <c r="TSJ601" s="82"/>
      <c r="TSK601" s="82"/>
      <c r="TSL601" s="82"/>
      <c r="TSM601" s="82"/>
      <c r="TSN601" s="82"/>
      <c r="TSO601" s="82"/>
      <c r="TSP601" s="82"/>
      <c r="TSQ601" s="82"/>
      <c r="TSR601" s="82"/>
      <c r="TSS601" s="82"/>
      <c r="TST601" s="82"/>
      <c r="TSU601" s="82"/>
      <c r="TSV601" s="82"/>
      <c r="TSW601" s="82"/>
      <c r="TSX601" s="82"/>
      <c r="TSY601" s="82"/>
      <c r="TSZ601" s="82"/>
      <c r="TTA601" s="82"/>
      <c r="TTB601" s="82"/>
      <c r="TTC601" s="82"/>
      <c r="TTD601" s="82"/>
      <c r="TTE601" s="82"/>
      <c r="TTF601" s="82"/>
      <c r="TTG601" s="82"/>
      <c r="TTH601" s="82"/>
      <c r="TTI601" s="82"/>
      <c r="TTJ601" s="82"/>
      <c r="TTK601" s="82"/>
      <c r="TTL601" s="82"/>
      <c r="TTM601" s="82"/>
      <c r="TTN601" s="82"/>
      <c r="TTO601" s="82"/>
      <c r="TTP601" s="82"/>
      <c r="TTQ601" s="82"/>
      <c r="TTR601" s="82"/>
      <c r="TTS601" s="82"/>
      <c r="TTT601" s="82"/>
      <c r="TTU601" s="82"/>
      <c r="TTV601" s="82"/>
      <c r="TTW601" s="82"/>
      <c r="TTX601" s="82"/>
      <c r="TTY601" s="82"/>
      <c r="TTZ601" s="82"/>
      <c r="TUA601" s="82"/>
      <c r="TUB601" s="82"/>
      <c r="TUC601" s="82"/>
      <c r="TUD601" s="82"/>
      <c r="TUE601" s="82"/>
      <c r="TUF601" s="82"/>
      <c r="TUG601" s="82"/>
      <c r="TUH601" s="82"/>
      <c r="TUI601" s="82"/>
      <c r="TUJ601" s="82"/>
      <c r="TUK601" s="82"/>
      <c r="TUL601" s="82"/>
      <c r="TUM601" s="82"/>
      <c r="TUN601" s="82"/>
      <c r="TUO601" s="82"/>
      <c r="TUP601" s="82"/>
      <c r="TUQ601" s="82"/>
      <c r="TUR601" s="82"/>
      <c r="TUS601" s="82"/>
      <c r="TUT601" s="82"/>
      <c r="TUU601" s="82"/>
      <c r="TUV601" s="82"/>
      <c r="TUW601" s="82"/>
      <c r="TUX601" s="82"/>
      <c r="TUY601" s="82"/>
      <c r="TUZ601" s="82"/>
      <c r="TVA601" s="82"/>
      <c r="TVB601" s="82"/>
      <c r="TVC601" s="82"/>
      <c r="TVD601" s="82"/>
      <c r="TVE601" s="82"/>
      <c r="TVF601" s="82"/>
      <c r="TVG601" s="82"/>
      <c r="TVH601" s="82"/>
      <c r="TVI601" s="82"/>
      <c r="TVJ601" s="82"/>
      <c r="TVK601" s="82"/>
      <c r="TVL601" s="82"/>
      <c r="TVM601" s="82"/>
      <c r="TVN601" s="82"/>
      <c r="TVO601" s="82"/>
      <c r="TVP601" s="82"/>
      <c r="TVQ601" s="82"/>
      <c r="TVR601" s="82"/>
      <c r="TVS601" s="82"/>
      <c r="TVT601" s="82"/>
      <c r="TVU601" s="82"/>
      <c r="TVV601" s="82"/>
      <c r="TVW601" s="82"/>
      <c r="TVX601" s="82"/>
      <c r="TVY601" s="82"/>
      <c r="TVZ601" s="82"/>
      <c r="TWA601" s="82"/>
      <c r="TWB601" s="82"/>
      <c r="TWC601" s="82"/>
      <c r="TWD601" s="82"/>
      <c r="TWE601" s="82"/>
      <c r="TWF601" s="82"/>
      <c r="TWG601" s="82"/>
      <c r="TWH601" s="82"/>
      <c r="TWI601" s="82"/>
      <c r="TWJ601" s="82"/>
      <c r="TWK601" s="82"/>
      <c r="TWL601" s="82"/>
      <c r="TWM601" s="82"/>
      <c r="TWN601" s="82"/>
      <c r="TWO601" s="82"/>
      <c r="TWP601" s="82"/>
      <c r="TWQ601" s="82"/>
      <c r="TWR601" s="82"/>
      <c r="TWS601" s="82"/>
      <c r="TWT601" s="82"/>
      <c r="TWU601" s="82"/>
      <c r="TWV601" s="82"/>
      <c r="TWW601" s="82"/>
      <c r="TWX601" s="82"/>
      <c r="TWY601" s="82"/>
      <c r="TWZ601" s="82"/>
      <c r="TXA601" s="82"/>
      <c r="TXB601" s="82"/>
      <c r="TXC601" s="82"/>
      <c r="TXD601" s="82"/>
      <c r="TXE601" s="82"/>
      <c r="TXF601" s="82"/>
      <c r="TXG601" s="82"/>
      <c r="TXH601" s="82"/>
      <c r="TXI601" s="82"/>
      <c r="TXJ601" s="82"/>
      <c r="TXK601" s="82"/>
      <c r="TXL601" s="82"/>
      <c r="TXM601" s="82"/>
      <c r="TXN601" s="82"/>
      <c r="TXO601" s="82"/>
      <c r="TXP601" s="82"/>
      <c r="TXQ601" s="82"/>
      <c r="TXR601" s="82"/>
      <c r="TXS601" s="82"/>
      <c r="TXT601" s="82"/>
      <c r="TXU601" s="82"/>
      <c r="TXV601" s="82"/>
      <c r="TXW601" s="82"/>
      <c r="TXX601" s="82"/>
      <c r="TXY601" s="82"/>
      <c r="TXZ601" s="82"/>
      <c r="TYA601" s="82"/>
      <c r="TYB601" s="82"/>
      <c r="TYC601" s="82"/>
      <c r="TYD601" s="82"/>
      <c r="TYE601" s="82"/>
      <c r="TYF601" s="82"/>
      <c r="TYG601" s="82"/>
      <c r="TYH601" s="82"/>
      <c r="TYI601" s="82"/>
      <c r="TYJ601" s="82"/>
      <c r="TYK601" s="82"/>
      <c r="TYL601" s="82"/>
      <c r="TYM601" s="82"/>
      <c r="TYN601" s="82"/>
      <c r="TYO601" s="82"/>
      <c r="TYP601" s="82"/>
      <c r="TYQ601" s="82"/>
      <c r="TYR601" s="82"/>
      <c r="TYS601" s="82"/>
      <c r="TYT601" s="82"/>
      <c r="TYU601" s="82"/>
      <c r="TYV601" s="82"/>
      <c r="TYW601" s="82"/>
      <c r="TYX601" s="82"/>
      <c r="TYY601" s="82"/>
      <c r="TYZ601" s="82"/>
      <c r="TZA601" s="82"/>
      <c r="TZB601" s="82"/>
      <c r="TZC601" s="82"/>
      <c r="TZD601" s="82"/>
      <c r="TZE601" s="82"/>
      <c r="TZF601" s="82"/>
      <c r="TZG601" s="82"/>
      <c r="TZH601" s="82"/>
      <c r="TZI601" s="82"/>
      <c r="TZJ601" s="82"/>
      <c r="TZK601" s="82"/>
      <c r="TZL601" s="82"/>
      <c r="TZM601" s="82"/>
      <c r="TZN601" s="82"/>
      <c r="TZO601" s="82"/>
      <c r="TZP601" s="82"/>
      <c r="TZQ601" s="82"/>
      <c r="TZR601" s="82"/>
      <c r="TZS601" s="82"/>
      <c r="TZT601" s="82"/>
      <c r="TZU601" s="82"/>
      <c r="TZV601" s="82"/>
      <c r="TZW601" s="82"/>
      <c r="TZX601" s="82"/>
      <c r="TZY601" s="82"/>
      <c r="TZZ601" s="82"/>
      <c r="UAA601" s="82"/>
      <c r="UAB601" s="82"/>
      <c r="UAC601" s="82"/>
      <c r="UAD601" s="82"/>
      <c r="UAE601" s="82"/>
      <c r="UAF601" s="82"/>
      <c r="UAG601" s="82"/>
      <c r="UAH601" s="82"/>
      <c r="UAI601" s="82"/>
      <c r="UAJ601" s="82"/>
      <c r="UAK601" s="82"/>
      <c r="UAL601" s="82"/>
      <c r="UAM601" s="82"/>
      <c r="UAN601" s="82"/>
      <c r="UAO601" s="82"/>
      <c r="UAP601" s="82"/>
      <c r="UAQ601" s="82"/>
      <c r="UAR601" s="82"/>
      <c r="UAS601" s="82"/>
      <c r="UAT601" s="82"/>
      <c r="UAU601" s="82"/>
      <c r="UAV601" s="82"/>
      <c r="UAW601" s="82"/>
      <c r="UAX601" s="82"/>
      <c r="UAY601" s="82"/>
      <c r="UAZ601" s="82"/>
      <c r="UBA601" s="82"/>
      <c r="UBB601" s="82"/>
      <c r="UBC601" s="82"/>
      <c r="UBD601" s="82"/>
      <c r="UBE601" s="82"/>
      <c r="UBF601" s="82"/>
      <c r="UBG601" s="82"/>
      <c r="UBH601" s="82"/>
      <c r="UBI601" s="82"/>
      <c r="UBJ601" s="82"/>
      <c r="UBK601" s="82"/>
      <c r="UBL601" s="82"/>
      <c r="UBM601" s="82"/>
      <c r="UBN601" s="82"/>
      <c r="UBO601" s="82"/>
      <c r="UBP601" s="82"/>
      <c r="UBQ601" s="82"/>
      <c r="UBR601" s="82"/>
      <c r="UBS601" s="82"/>
      <c r="UBT601" s="82"/>
      <c r="UBU601" s="82"/>
      <c r="UBV601" s="82"/>
      <c r="UBW601" s="82"/>
      <c r="UBX601" s="82"/>
      <c r="UBY601" s="82"/>
      <c r="UBZ601" s="82"/>
      <c r="UCA601" s="82"/>
      <c r="UCB601" s="82"/>
      <c r="UCC601" s="82"/>
      <c r="UCD601" s="82"/>
      <c r="UCE601" s="82"/>
      <c r="UCF601" s="82"/>
      <c r="UCG601" s="82"/>
      <c r="UCH601" s="82"/>
      <c r="UCI601" s="82"/>
      <c r="UCJ601" s="82"/>
      <c r="UCK601" s="82"/>
      <c r="UCL601" s="82"/>
      <c r="UCM601" s="82"/>
      <c r="UCN601" s="82"/>
      <c r="UCO601" s="82"/>
      <c r="UCP601" s="82"/>
      <c r="UCQ601" s="82"/>
      <c r="UCR601" s="82"/>
      <c r="UCS601" s="82"/>
      <c r="UCT601" s="82"/>
      <c r="UCU601" s="82"/>
      <c r="UCV601" s="82"/>
      <c r="UCW601" s="82"/>
      <c r="UCX601" s="82"/>
      <c r="UCY601" s="82"/>
      <c r="UCZ601" s="82"/>
      <c r="UDA601" s="82"/>
      <c r="UDB601" s="82"/>
      <c r="UDC601" s="82"/>
      <c r="UDD601" s="82"/>
      <c r="UDE601" s="82"/>
      <c r="UDF601" s="82"/>
      <c r="UDG601" s="82"/>
      <c r="UDH601" s="82"/>
      <c r="UDI601" s="82"/>
      <c r="UDJ601" s="82"/>
      <c r="UDK601" s="82"/>
      <c r="UDL601" s="82"/>
      <c r="UDM601" s="82"/>
      <c r="UDN601" s="82"/>
      <c r="UDO601" s="82"/>
      <c r="UDP601" s="82"/>
      <c r="UDQ601" s="82"/>
      <c r="UDR601" s="82"/>
      <c r="UDS601" s="82"/>
      <c r="UDT601" s="82"/>
      <c r="UDU601" s="82"/>
      <c r="UDV601" s="82"/>
      <c r="UDW601" s="82"/>
      <c r="UDX601" s="82"/>
      <c r="UDY601" s="82"/>
      <c r="UDZ601" s="82"/>
      <c r="UEA601" s="82"/>
      <c r="UEB601" s="82"/>
      <c r="UEC601" s="82"/>
      <c r="UED601" s="82"/>
      <c r="UEE601" s="82"/>
      <c r="UEF601" s="82"/>
      <c r="UEG601" s="82"/>
      <c r="UEH601" s="82"/>
      <c r="UEI601" s="82"/>
      <c r="UEJ601" s="82"/>
      <c r="UEK601" s="82"/>
      <c r="UEL601" s="82"/>
      <c r="UEM601" s="82"/>
      <c r="UEN601" s="82"/>
      <c r="UEO601" s="82"/>
      <c r="UEP601" s="82"/>
      <c r="UEQ601" s="82"/>
      <c r="UER601" s="82"/>
      <c r="UES601" s="82"/>
      <c r="UET601" s="82"/>
      <c r="UEU601" s="82"/>
      <c r="UEV601" s="82"/>
      <c r="UEW601" s="82"/>
      <c r="UEX601" s="82"/>
      <c r="UEY601" s="82"/>
      <c r="UEZ601" s="82"/>
      <c r="UFA601" s="82"/>
      <c r="UFB601" s="82"/>
      <c r="UFC601" s="82"/>
      <c r="UFD601" s="82"/>
      <c r="UFE601" s="82"/>
      <c r="UFF601" s="82"/>
      <c r="UFG601" s="82"/>
      <c r="UFH601" s="82"/>
      <c r="UFI601" s="82"/>
      <c r="UFJ601" s="82"/>
      <c r="UFK601" s="82"/>
      <c r="UFL601" s="82"/>
      <c r="UFM601" s="82"/>
      <c r="UFN601" s="82"/>
      <c r="UFO601" s="82"/>
      <c r="UFP601" s="82"/>
      <c r="UFQ601" s="82"/>
      <c r="UFR601" s="82"/>
      <c r="UFS601" s="82"/>
      <c r="UFT601" s="82"/>
      <c r="UFU601" s="82"/>
      <c r="UFV601" s="82"/>
      <c r="UFW601" s="82"/>
      <c r="UFX601" s="82"/>
      <c r="UFY601" s="82"/>
      <c r="UFZ601" s="82"/>
      <c r="UGA601" s="82"/>
      <c r="UGB601" s="82"/>
      <c r="UGC601" s="82"/>
      <c r="UGD601" s="82"/>
      <c r="UGE601" s="82"/>
      <c r="UGF601" s="82"/>
      <c r="UGG601" s="82"/>
      <c r="UGH601" s="82"/>
      <c r="UGI601" s="82"/>
      <c r="UGJ601" s="82"/>
      <c r="UGK601" s="82"/>
      <c r="UGL601" s="82"/>
      <c r="UGM601" s="82"/>
      <c r="UGN601" s="82"/>
      <c r="UGO601" s="82"/>
      <c r="UGP601" s="82"/>
      <c r="UGQ601" s="82"/>
      <c r="UGR601" s="82"/>
      <c r="UGS601" s="82"/>
      <c r="UGT601" s="82"/>
      <c r="UGU601" s="82"/>
      <c r="UGV601" s="82"/>
      <c r="UGW601" s="82"/>
      <c r="UGX601" s="82"/>
      <c r="UGY601" s="82"/>
      <c r="UGZ601" s="82"/>
      <c r="UHA601" s="82"/>
      <c r="UHB601" s="82"/>
      <c r="UHC601" s="82"/>
      <c r="UHD601" s="82"/>
      <c r="UHE601" s="82"/>
      <c r="UHF601" s="82"/>
      <c r="UHG601" s="82"/>
      <c r="UHH601" s="82"/>
      <c r="UHI601" s="82"/>
      <c r="UHJ601" s="82"/>
      <c r="UHK601" s="82"/>
      <c r="UHL601" s="82"/>
      <c r="UHM601" s="82"/>
      <c r="UHN601" s="82"/>
      <c r="UHO601" s="82"/>
      <c r="UHP601" s="82"/>
      <c r="UHQ601" s="82"/>
      <c r="UHR601" s="82"/>
      <c r="UHS601" s="82"/>
      <c r="UHT601" s="82"/>
      <c r="UHU601" s="82"/>
      <c r="UHV601" s="82"/>
      <c r="UHW601" s="82"/>
      <c r="UHX601" s="82"/>
      <c r="UHY601" s="82"/>
      <c r="UHZ601" s="82"/>
      <c r="UIA601" s="82"/>
      <c r="UIB601" s="82"/>
      <c r="UIC601" s="82"/>
      <c r="UID601" s="82"/>
      <c r="UIE601" s="82"/>
      <c r="UIF601" s="82"/>
      <c r="UIG601" s="82"/>
      <c r="UIH601" s="82"/>
      <c r="UII601" s="82"/>
      <c r="UIJ601" s="82"/>
      <c r="UIK601" s="82"/>
      <c r="UIL601" s="82"/>
      <c r="UIM601" s="82"/>
      <c r="UIN601" s="82"/>
      <c r="UIO601" s="82"/>
      <c r="UIP601" s="82"/>
      <c r="UIQ601" s="82"/>
      <c r="UIR601" s="82"/>
      <c r="UIS601" s="82"/>
      <c r="UIT601" s="82"/>
      <c r="UIU601" s="82"/>
      <c r="UIV601" s="82"/>
      <c r="UIW601" s="82"/>
      <c r="UIX601" s="82"/>
      <c r="UIY601" s="82"/>
      <c r="UIZ601" s="82"/>
      <c r="UJA601" s="82"/>
      <c r="UJB601" s="82"/>
      <c r="UJC601" s="82"/>
      <c r="UJD601" s="82"/>
      <c r="UJE601" s="82"/>
      <c r="UJF601" s="82"/>
      <c r="UJG601" s="82"/>
      <c r="UJH601" s="82"/>
      <c r="UJI601" s="82"/>
      <c r="UJJ601" s="82"/>
      <c r="UJK601" s="82"/>
      <c r="UJL601" s="82"/>
      <c r="UJM601" s="82"/>
      <c r="UJN601" s="82"/>
      <c r="UJO601" s="82"/>
      <c r="UJP601" s="82"/>
      <c r="UJQ601" s="82"/>
      <c r="UJR601" s="82"/>
      <c r="UJS601" s="82"/>
      <c r="UJT601" s="82"/>
      <c r="UJU601" s="82"/>
      <c r="UJV601" s="82"/>
      <c r="UJW601" s="82"/>
      <c r="UJX601" s="82"/>
      <c r="UJY601" s="82"/>
      <c r="UJZ601" s="82"/>
      <c r="UKA601" s="82"/>
      <c r="UKB601" s="82"/>
      <c r="UKC601" s="82"/>
      <c r="UKD601" s="82"/>
      <c r="UKE601" s="82"/>
      <c r="UKF601" s="82"/>
      <c r="UKG601" s="82"/>
      <c r="UKH601" s="82"/>
      <c r="UKI601" s="82"/>
      <c r="UKJ601" s="82"/>
      <c r="UKK601" s="82"/>
      <c r="UKL601" s="82"/>
      <c r="UKM601" s="82"/>
      <c r="UKN601" s="82"/>
      <c r="UKO601" s="82"/>
      <c r="UKP601" s="82"/>
      <c r="UKQ601" s="82"/>
      <c r="UKR601" s="82"/>
      <c r="UKS601" s="82"/>
      <c r="UKT601" s="82"/>
      <c r="UKU601" s="82"/>
      <c r="UKV601" s="82"/>
      <c r="UKW601" s="82"/>
      <c r="UKX601" s="82"/>
      <c r="UKY601" s="82"/>
      <c r="UKZ601" s="82"/>
      <c r="ULA601" s="82"/>
      <c r="ULB601" s="82"/>
      <c r="ULC601" s="82"/>
      <c r="ULD601" s="82"/>
      <c r="ULE601" s="82"/>
      <c r="ULF601" s="82"/>
      <c r="ULG601" s="82"/>
      <c r="ULH601" s="82"/>
      <c r="ULI601" s="82"/>
      <c r="ULJ601" s="82"/>
      <c r="ULK601" s="82"/>
      <c r="ULL601" s="82"/>
      <c r="ULM601" s="82"/>
      <c r="ULN601" s="82"/>
      <c r="ULO601" s="82"/>
      <c r="ULP601" s="82"/>
      <c r="ULQ601" s="82"/>
      <c r="ULR601" s="82"/>
      <c r="ULS601" s="82"/>
      <c r="ULT601" s="82"/>
      <c r="ULU601" s="82"/>
      <c r="ULV601" s="82"/>
      <c r="ULW601" s="82"/>
      <c r="ULX601" s="82"/>
      <c r="ULY601" s="82"/>
      <c r="ULZ601" s="82"/>
      <c r="UMA601" s="82"/>
      <c r="UMB601" s="82"/>
      <c r="UMC601" s="82"/>
      <c r="UMD601" s="82"/>
      <c r="UME601" s="82"/>
      <c r="UMF601" s="82"/>
      <c r="UMG601" s="82"/>
      <c r="UMH601" s="82"/>
      <c r="UMI601" s="82"/>
      <c r="UMJ601" s="82"/>
      <c r="UMK601" s="82"/>
      <c r="UML601" s="82"/>
      <c r="UMM601" s="82"/>
      <c r="UMN601" s="82"/>
      <c r="UMO601" s="82"/>
      <c r="UMP601" s="82"/>
      <c r="UMQ601" s="82"/>
      <c r="UMR601" s="82"/>
      <c r="UMS601" s="82"/>
      <c r="UMT601" s="82"/>
      <c r="UMU601" s="82"/>
      <c r="UMV601" s="82"/>
      <c r="UMW601" s="82"/>
      <c r="UMX601" s="82"/>
      <c r="UMY601" s="82"/>
      <c r="UMZ601" s="82"/>
      <c r="UNA601" s="82"/>
      <c r="UNB601" s="82"/>
      <c r="UNC601" s="82"/>
      <c r="UND601" s="82"/>
      <c r="UNE601" s="82"/>
      <c r="UNF601" s="82"/>
      <c r="UNG601" s="82"/>
      <c r="UNH601" s="82"/>
      <c r="UNI601" s="82"/>
      <c r="UNJ601" s="82"/>
      <c r="UNK601" s="82"/>
      <c r="UNL601" s="82"/>
      <c r="UNM601" s="82"/>
      <c r="UNN601" s="82"/>
      <c r="UNO601" s="82"/>
      <c r="UNP601" s="82"/>
      <c r="UNQ601" s="82"/>
      <c r="UNR601" s="82"/>
      <c r="UNS601" s="82"/>
      <c r="UNT601" s="82"/>
      <c r="UNU601" s="82"/>
      <c r="UNV601" s="82"/>
      <c r="UNW601" s="82"/>
      <c r="UNX601" s="82"/>
      <c r="UNY601" s="82"/>
      <c r="UNZ601" s="82"/>
      <c r="UOA601" s="82"/>
      <c r="UOB601" s="82"/>
      <c r="UOC601" s="82"/>
      <c r="UOD601" s="82"/>
      <c r="UOE601" s="82"/>
      <c r="UOF601" s="82"/>
      <c r="UOG601" s="82"/>
      <c r="UOH601" s="82"/>
      <c r="UOI601" s="82"/>
      <c r="UOJ601" s="82"/>
      <c r="UOK601" s="82"/>
      <c r="UOL601" s="82"/>
      <c r="UOM601" s="82"/>
      <c r="UON601" s="82"/>
      <c r="UOO601" s="82"/>
      <c r="UOP601" s="82"/>
      <c r="UOQ601" s="82"/>
      <c r="UOR601" s="82"/>
      <c r="UOS601" s="82"/>
      <c r="UOT601" s="82"/>
      <c r="UOU601" s="82"/>
      <c r="UOV601" s="82"/>
      <c r="UOW601" s="82"/>
      <c r="UOX601" s="82"/>
      <c r="UOY601" s="82"/>
      <c r="UOZ601" s="82"/>
      <c r="UPA601" s="82"/>
      <c r="UPB601" s="82"/>
      <c r="UPC601" s="82"/>
      <c r="UPD601" s="82"/>
      <c r="UPE601" s="82"/>
      <c r="UPF601" s="82"/>
      <c r="UPG601" s="82"/>
      <c r="UPH601" s="82"/>
      <c r="UPI601" s="82"/>
      <c r="UPJ601" s="82"/>
      <c r="UPK601" s="82"/>
      <c r="UPL601" s="82"/>
      <c r="UPM601" s="82"/>
      <c r="UPN601" s="82"/>
      <c r="UPO601" s="82"/>
      <c r="UPP601" s="82"/>
      <c r="UPQ601" s="82"/>
      <c r="UPR601" s="82"/>
      <c r="UPS601" s="82"/>
      <c r="UPT601" s="82"/>
      <c r="UPU601" s="82"/>
      <c r="UPV601" s="82"/>
      <c r="UPW601" s="82"/>
      <c r="UPX601" s="82"/>
      <c r="UPY601" s="82"/>
      <c r="UPZ601" s="82"/>
      <c r="UQA601" s="82"/>
      <c r="UQB601" s="82"/>
      <c r="UQC601" s="82"/>
      <c r="UQD601" s="82"/>
      <c r="UQE601" s="82"/>
      <c r="UQF601" s="82"/>
      <c r="UQG601" s="82"/>
      <c r="UQH601" s="82"/>
      <c r="UQI601" s="82"/>
      <c r="UQJ601" s="82"/>
      <c r="UQK601" s="82"/>
      <c r="UQL601" s="82"/>
      <c r="UQM601" s="82"/>
      <c r="UQN601" s="82"/>
      <c r="UQO601" s="82"/>
      <c r="UQP601" s="82"/>
      <c r="UQQ601" s="82"/>
      <c r="UQR601" s="82"/>
      <c r="UQS601" s="82"/>
      <c r="UQT601" s="82"/>
      <c r="UQU601" s="82"/>
      <c r="UQV601" s="82"/>
      <c r="UQW601" s="82"/>
      <c r="UQX601" s="82"/>
      <c r="UQY601" s="82"/>
      <c r="UQZ601" s="82"/>
      <c r="URA601" s="82"/>
      <c r="URB601" s="82"/>
      <c r="URC601" s="82"/>
      <c r="URD601" s="82"/>
      <c r="URE601" s="82"/>
      <c r="URF601" s="82"/>
      <c r="URG601" s="82"/>
      <c r="URH601" s="82"/>
      <c r="URI601" s="82"/>
      <c r="URJ601" s="82"/>
      <c r="URK601" s="82"/>
      <c r="URL601" s="82"/>
      <c r="URM601" s="82"/>
      <c r="URN601" s="82"/>
      <c r="URO601" s="82"/>
      <c r="URP601" s="82"/>
      <c r="URQ601" s="82"/>
      <c r="URR601" s="82"/>
      <c r="URS601" s="82"/>
      <c r="URT601" s="82"/>
      <c r="URU601" s="82"/>
      <c r="URV601" s="82"/>
      <c r="URW601" s="82"/>
      <c r="URX601" s="82"/>
      <c r="URY601" s="82"/>
      <c r="URZ601" s="82"/>
      <c r="USA601" s="82"/>
      <c r="USB601" s="82"/>
      <c r="USC601" s="82"/>
      <c r="USD601" s="82"/>
      <c r="USE601" s="82"/>
      <c r="USF601" s="82"/>
      <c r="USG601" s="82"/>
      <c r="USH601" s="82"/>
      <c r="USI601" s="82"/>
      <c r="USJ601" s="82"/>
      <c r="USK601" s="82"/>
      <c r="USL601" s="82"/>
      <c r="USM601" s="82"/>
      <c r="USN601" s="82"/>
      <c r="USO601" s="82"/>
      <c r="USP601" s="82"/>
      <c r="USQ601" s="82"/>
      <c r="USR601" s="82"/>
      <c r="USS601" s="82"/>
      <c r="UST601" s="82"/>
      <c r="USU601" s="82"/>
      <c r="USV601" s="82"/>
      <c r="USW601" s="82"/>
      <c r="USX601" s="82"/>
      <c r="USY601" s="82"/>
      <c r="USZ601" s="82"/>
      <c r="UTA601" s="82"/>
      <c r="UTB601" s="82"/>
      <c r="UTC601" s="82"/>
      <c r="UTD601" s="82"/>
      <c r="UTE601" s="82"/>
      <c r="UTF601" s="82"/>
      <c r="UTG601" s="82"/>
      <c r="UTH601" s="82"/>
      <c r="UTI601" s="82"/>
      <c r="UTJ601" s="82"/>
      <c r="UTK601" s="82"/>
      <c r="UTL601" s="82"/>
      <c r="UTM601" s="82"/>
      <c r="UTN601" s="82"/>
      <c r="UTO601" s="82"/>
      <c r="UTP601" s="82"/>
      <c r="UTQ601" s="82"/>
      <c r="UTR601" s="82"/>
      <c r="UTS601" s="82"/>
      <c r="UTT601" s="82"/>
      <c r="UTU601" s="82"/>
      <c r="UTV601" s="82"/>
      <c r="UTW601" s="82"/>
      <c r="UTX601" s="82"/>
      <c r="UTY601" s="82"/>
      <c r="UTZ601" s="82"/>
      <c r="UUA601" s="82"/>
      <c r="UUB601" s="82"/>
      <c r="UUC601" s="82"/>
      <c r="UUD601" s="82"/>
      <c r="UUE601" s="82"/>
      <c r="UUF601" s="82"/>
      <c r="UUG601" s="82"/>
      <c r="UUH601" s="82"/>
      <c r="UUI601" s="82"/>
      <c r="UUJ601" s="82"/>
      <c r="UUK601" s="82"/>
      <c r="UUL601" s="82"/>
      <c r="UUM601" s="82"/>
      <c r="UUN601" s="82"/>
      <c r="UUO601" s="82"/>
      <c r="UUP601" s="82"/>
      <c r="UUQ601" s="82"/>
      <c r="UUR601" s="82"/>
      <c r="UUS601" s="82"/>
      <c r="UUT601" s="82"/>
      <c r="UUU601" s="82"/>
      <c r="UUV601" s="82"/>
      <c r="UUW601" s="82"/>
      <c r="UUX601" s="82"/>
      <c r="UUY601" s="82"/>
      <c r="UUZ601" s="82"/>
      <c r="UVA601" s="82"/>
      <c r="UVB601" s="82"/>
    </row>
    <row r="602" spans="1:14770" hidden="1">
      <c r="A602" s="2">
        <v>44502</v>
      </c>
      <c r="D602" s="564" t="s">
        <v>253</v>
      </c>
      <c r="F602" s="4"/>
      <c r="G602" s="49" t="s">
        <v>107</v>
      </c>
      <c r="H602" s="50" t="s">
        <v>110</v>
      </c>
      <c r="K602" s="116" t="s">
        <v>471</v>
      </c>
      <c r="L602" s="668"/>
      <c r="M602" s="72">
        <v>44511</v>
      </c>
      <c r="S602" s="152">
        <v>1</v>
      </c>
      <c r="T602" s="5">
        <v>121</v>
      </c>
      <c r="V602" s="4">
        <v>2010227</v>
      </c>
      <c r="W602" s="4">
        <v>201486375</v>
      </c>
      <c r="X602" s="19" t="s">
        <v>1407</v>
      </c>
      <c r="Y602" s="23">
        <v>29830.560000000001</v>
      </c>
      <c r="AE602" s="13" t="str">
        <f>IF((Реестр!$AA602+Реестр!$AB602+Реестр!$AD602)=0,"",(Реестр!$AA602+Реестр!$AB602+Реестр!$AD602))</f>
        <v/>
      </c>
      <c r="AG602" s="13" t="e">
        <f>Реестр!$AE602-Реестр!$AF602</f>
        <v>#VALUE!</v>
      </c>
      <c r="AH602" s="534" t="str">
        <f>IFERROR((Реестр!$AE602/Реестр!$AF602)-100%, "")</f>
        <v/>
      </c>
      <c r="AI602" s="448" t="str">
        <f>IF(IFERROR(Реестр!$AN602/Реестр!$T602,"")=0,"",IFERROR(Реестр!$AN602/Реестр!$T602,""))</f>
        <v/>
      </c>
      <c r="AJ602" s="10"/>
      <c r="AK602" s="448" t="str">
        <f>IFERROR(Реестр!$AN602/Реестр!$U602,"")</f>
        <v/>
      </c>
      <c r="AL602" s="594"/>
      <c r="AM602" s="594"/>
      <c r="AO602" s="535" t="str">
        <f>IF(IFERROR(Реестр!$AN602/Реестр!$Y602,"")=0,"",IFERROR(Реестр!$AN602/Реестр!$Y602,""))</f>
        <v/>
      </c>
      <c r="AQ602" s="13"/>
      <c r="AR602" s="752"/>
      <c r="AS602" s="551" t="str">
        <f>IF(IFERROR(Реестр!$AI602*1000,"")=0,"",IFERROR(Реестр!$AI602*1000,""))</f>
        <v/>
      </c>
      <c r="AT602" s="5" t="str">
        <f>IF(IFERROR(Реестр!$AS602/80,"")=0,"",IFERROR(Реестр!$AS602/80,""))</f>
        <v/>
      </c>
      <c r="AU602" s="4">
        <f>IF(IFERROR(Y602*0.07,"")=0,"",IFERROR(Y602*0.07,""))</f>
        <v>2088.1392000000001</v>
      </c>
      <c r="AV602" s="4">
        <f>IF(IFERROR((AN602-AU602),"")=0,"",IFERROR((AN602-AU602),""))</f>
        <v>-2088.1392000000001</v>
      </c>
      <c r="AW602" s="4"/>
      <c r="AX602" s="4" t="str">
        <f t="shared" si="52"/>
        <v/>
      </c>
      <c r="AY602" s="630">
        <f>((T602/(T601+T602)*AX601))</f>
        <v>1339.5986707566462</v>
      </c>
      <c r="AZ602" s="4">
        <f>IF(IFERROR(AN602+AY602,"")=0,"",IFERROR(AN602+AY602,""))</f>
        <v>1339.5986707566462</v>
      </c>
      <c r="BA602" s="4"/>
      <c r="BB602" s="4"/>
      <c r="BC602" s="4">
        <f>VLOOKUP(K602,'Справочные Данные'!$I$2:$J$262,2,0)</f>
        <v>80086</v>
      </c>
      <c r="BD602" s="4" t="str">
        <f>VLOOKUP(BC602,Z_SD_CUSTOMER!$A$2:$K$1599,10,0)</f>
        <v>86</v>
      </c>
      <c r="BE602" s="4" t="str">
        <f>VLOOKUP(BC602,Z_SD_CUSTOMER!$A$2:$L$1599,11,0)</f>
        <v>SIBERIAN</v>
      </c>
      <c r="BF602" s="4" t="str">
        <f>VLOOKUP(BC602,Z_SD_CUSTOMER!$A$2:$K$1599,11,0)</f>
        <v>SIBERIAN</v>
      </c>
      <c r="BG602" s="4"/>
      <c r="BH602" s="4"/>
    </row>
    <row r="603" spans="1:14770" hidden="1">
      <c r="A603" s="2">
        <v>44502</v>
      </c>
      <c r="D603" s="564" t="s">
        <v>253</v>
      </c>
      <c r="F603" s="4"/>
      <c r="G603" s="49" t="s">
        <v>107</v>
      </c>
      <c r="H603" s="50" t="s">
        <v>110</v>
      </c>
      <c r="K603" s="116" t="s">
        <v>471</v>
      </c>
      <c r="L603" s="668"/>
      <c r="M603" s="72">
        <v>44511</v>
      </c>
      <c r="N603" s="39"/>
      <c r="O603" s="39"/>
      <c r="P603" s="87"/>
      <c r="Q603" s="606"/>
      <c r="R603" s="39"/>
      <c r="S603" s="152">
        <v>0</v>
      </c>
      <c r="T603" s="5">
        <v>30</v>
      </c>
      <c r="V603" s="23">
        <v>2011001</v>
      </c>
      <c r="W603" s="4">
        <v>201487124</v>
      </c>
      <c r="X603" s="19" t="s">
        <v>1472</v>
      </c>
      <c r="Y603" s="23">
        <v>7200.48</v>
      </c>
      <c r="AC603" s="4">
        <v>4765</v>
      </c>
      <c r="AE603" s="13" t="str">
        <f>IF((Реестр!$AA603+Реестр!$AB603+Реестр!$AD603)=0,"",(Реестр!$AA603+Реестр!$AB603+Реестр!$AD603))</f>
        <v/>
      </c>
      <c r="AG603" s="13"/>
      <c r="AH603" s="534"/>
      <c r="AI603" s="448"/>
      <c r="AJ603" s="10"/>
      <c r="AK603" s="448"/>
      <c r="AL603" s="594"/>
      <c r="AM603" s="594"/>
      <c r="AO603" s="535"/>
      <c r="AQ603" s="13"/>
      <c r="AR603" s="752"/>
      <c r="AS603" s="551"/>
      <c r="AT603" s="5"/>
      <c r="AU603" s="4"/>
      <c r="AV603" s="4"/>
      <c r="AW603" s="4"/>
      <c r="AX603" s="4">
        <f t="shared" si="52"/>
        <v>4765</v>
      </c>
      <c r="AY603" s="4"/>
      <c r="AZ603" s="4"/>
      <c r="BA603" s="4"/>
      <c r="BB603" s="4"/>
      <c r="BC603" s="4">
        <f>VLOOKUP(K603,'Справочные Данные'!$I$2:$J$262,2,0)</f>
        <v>80086</v>
      </c>
      <c r="BD603" s="4" t="str">
        <f>VLOOKUP(BC603,Z_SD_CUSTOMER!$A$2:$K$1599,10,0)</f>
        <v>86</v>
      </c>
      <c r="BE603" s="4" t="str">
        <f>VLOOKUP(BC603,Z_SD_CUSTOMER!$A$2:$L$1599,11,0)</f>
        <v>SIBERIAN</v>
      </c>
      <c r="BF603" s="4" t="str">
        <f>VLOOKUP(BC603,Z_SD_CUSTOMER!$A$2:$K$1599,11,0)</f>
        <v>SIBERIAN</v>
      </c>
      <c r="BG603" s="4"/>
      <c r="BH603" s="4"/>
    </row>
    <row r="604" spans="1:14770" ht="117" hidden="1">
      <c r="A604" s="2">
        <v>44502</v>
      </c>
      <c r="B604" s="472" t="s">
        <v>55</v>
      </c>
      <c r="C604" s="30" t="s">
        <v>1496</v>
      </c>
      <c r="D604" s="563" t="s">
        <v>425</v>
      </c>
      <c r="F604" s="4"/>
      <c r="G604" s="742" t="s">
        <v>1495</v>
      </c>
      <c r="H604" s="742" t="s">
        <v>1327</v>
      </c>
      <c r="I604" s="742">
        <v>526318085250</v>
      </c>
      <c r="J604" s="742" t="s">
        <v>1328</v>
      </c>
      <c r="K604" s="120" t="s">
        <v>555</v>
      </c>
      <c r="L604" s="99"/>
      <c r="M604" s="82"/>
      <c r="N604" s="82"/>
      <c r="O604" s="82" t="s">
        <v>1263</v>
      </c>
      <c r="P604" s="88">
        <v>44503</v>
      </c>
      <c r="Q604" s="620" t="s">
        <v>125</v>
      </c>
      <c r="R604" s="82" t="s">
        <v>1127</v>
      </c>
      <c r="S604" s="5">
        <v>3</v>
      </c>
      <c r="T604" s="5">
        <v>2053</v>
      </c>
      <c r="V604" s="23">
        <v>2009628</v>
      </c>
      <c r="W604" s="4">
        <v>201485986</v>
      </c>
      <c r="X604" s="19">
        <v>45363573</v>
      </c>
      <c r="Y604" s="23">
        <v>636000</v>
      </c>
      <c r="Z604" s="4" t="s">
        <v>2972</v>
      </c>
      <c r="AA604" s="4">
        <v>15200</v>
      </c>
      <c r="AB604" s="4">
        <v>1700</v>
      </c>
      <c r="AE604" s="13">
        <f>IF((Реестр!$AA604+Реестр!$AB604+Реестр!$AD604)=0,"",(Реестр!$AA604+Реестр!$AB604+Реестр!$AD604))</f>
        <v>16900</v>
      </c>
      <c r="AF604" s="4">
        <v>16900</v>
      </c>
      <c r="AG604" s="13"/>
      <c r="AH604" s="534"/>
      <c r="AI604" s="448"/>
      <c r="AJ604" s="10"/>
      <c r="AK604" s="448"/>
      <c r="AL604" s="594"/>
      <c r="AM604" s="594"/>
      <c r="AO604" s="535"/>
      <c r="AQ604" s="13"/>
      <c r="AR604" s="752"/>
      <c r="AS604" s="551"/>
      <c r="AT604" s="5"/>
      <c r="AU604" s="4"/>
      <c r="AV604" s="4"/>
      <c r="AW604" s="4"/>
      <c r="AX604" s="4"/>
      <c r="AY604" s="4"/>
      <c r="AZ604" s="4"/>
      <c r="BA604" s="4"/>
      <c r="BB604" s="4"/>
      <c r="BC604" s="4">
        <f>VLOOKUP(K604,'Справочные Данные'!$I$2:$J$262,2,0)</f>
        <v>61698</v>
      </c>
      <c r="BD604" s="4" t="str">
        <f>VLOOKUP(BC604,Z_SD_CUSTOMER!$A$2:$K$1599,10,0)</f>
        <v>50</v>
      </c>
      <c r="BE604" s="4" t="str">
        <f>VLOOKUP(BC604,Z_SD_CUSTOMER!$A$2:$L$1599,11,0)</f>
        <v>CENTRAL</v>
      </c>
      <c r="BF604" s="4" t="str">
        <f>VLOOKUP(BC604,Z_SD_CUSTOMER!$A$2:$K$1599,11,0)</f>
        <v>CENTRAL</v>
      </c>
      <c r="BG604" s="4"/>
      <c r="BH604" s="4"/>
    </row>
    <row r="605" spans="1:14770" ht="53.25" hidden="1">
      <c r="A605" s="2">
        <v>44502</v>
      </c>
      <c r="D605" s="563" t="s">
        <v>425</v>
      </c>
      <c r="F605" s="4"/>
      <c r="G605" s="742" t="s">
        <v>1495</v>
      </c>
      <c r="H605" s="742" t="s">
        <v>1327</v>
      </c>
      <c r="I605" s="742">
        <v>526318085250</v>
      </c>
      <c r="J605" s="742"/>
      <c r="K605" s="120" t="s">
        <v>549</v>
      </c>
      <c r="L605" s="493"/>
      <c r="O605" s="4" t="s">
        <v>244</v>
      </c>
      <c r="P605" s="72">
        <v>44503</v>
      </c>
      <c r="Q605" s="659" t="s">
        <v>172</v>
      </c>
      <c r="S605" s="5">
        <v>3</v>
      </c>
      <c r="T605" s="5">
        <v>893</v>
      </c>
      <c r="V605" s="19">
        <v>2010106</v>
      </c>
      <c r="X605" s="19">
        <v>2143096370636</v>
      </c>
      <c r="Y605" s="23">
        <v>228479.16</v>
      </c>
      <c r="AE605" s="13" t="str">
        <f>IF((Реестр!$AA605+Реестр!$AB605+Реестр!$AD605)=0,"",(Реестр!$AA605+Реестр!$AB605+Реестр!$AD605))</f>
        <v/>
      </c>
      <c r="AG605" s="13"/>
      <c r="AH605" s="534"/>
      <c r="AI605" s="448"/>
      <c r="AJ605" s="10"/>
      <c r="AK605" s="448"/>
      <c r="AL605" s="594"/>
      <c r="AM605" s="594"/>
      <c r="AO605" s="535"/>
      <c r="AQ605" s="13"/>
      <c r="AR605" s="752"/>
      <c r="AS605" s="551"/>
      <c r="AT605" s="5"/>
      <c r="AU605" s="4"/>
      <c r="AV605" s="4"/>
      <c r="AW605" s="4"/>
      <c r="AX605" s="4"/>
      <c r="AY605" s="4"/>
      <c r="AZ605" s="4"/>
      <c r="BA605" s="4"/>
      <c r="BB605" s="4"/>
      <c r="BC605" s="4">
        <f>VLOOKUP(K605,'Справочные Данные'!$I$2:$J$262,2,0)</f>
        <v>60291</v>
      </c>
      <c r="BD605" s="4" t="str">
        <f>VLOOKUP(BC605,Z_SD_CUSTOMER!$A$2:$K$1599,10,0)</f>
        <v>50</v>
      </c>
      <c r="BE605" s="4" t="str">
        <f>VLOOKUP(BC605,Z_SD_CUSTOMER!$A$2:$L$1599,11,0)</f>
        <v>CENTRAL</v>
      </c>
      <c r="BF605" s="4" t="str">
        <f>VLOOKUP(BC605,Z_SD_CUSTOMER!$A$2:$K$1599,11,0)</f>
        <v>CENTRAL</v>
      </c>
      <c r="BG605" s="4"/>
      <c r="BH605" s="4"/>
    </row>
    <row r="606" spans="1:14770" ht="308.25" hidden="1">
      <c r="A606" s="2">
        <v>44503</v>
      </c>
      <c r="B606" s="472" t="s">
        <v>57</v>
      </c>
      <c r="C606" s="30" t="s">
        <v>2946</v>
      </c>
      <c r="D606" s="566" t="s">
        <v>250</v>
      </c>
      <c r="F606" s="541" t="s">
        <v>2922</v>
      </c>
      <c r="G606" s="541" t="s">
        <v>2947</v>
      </c>
      <c r="H606" s="541" t="s">
        <v>2923</v>
      </c>
      <c r="I606" s="541"/>
      <c r="J606" s="541" t="s">
        <v>2924</v>
      </c>
      <c r="K606" s="121" t="s">
        <v>625</v>
      </c>
      <c r="L606" s="494"/>
      <c r="M606" s="39"/>
      <c r="N606" s="39"/>
      <c r="O606" s="39" t="s">
        <v>155</v>
      </c>
      <c r="P606" s="87">
        <v>44507</v>
      </c>
      <c r="Q606" s="39"/>
      <c r="R606" s="39"/>
      <c r="S606" s="5">
        <v>15</v>
      </c>
      <c r="T606" s="5">
        <v>9450</v>
      </c>
      <c r="V606" s="19">
        <v>2009011</v>
      </c>
      <c r="W606" s="680">
        <v>201485436</v>
      </c>
      <c r="Y606" s="23"/>
      <c r="Z606" s="4" t="s">
        <v>2936</v>
      </c>
      <c r="AA606" s="4">
        <v>50000</v>
      </c>
      <c r="AE606" s="13">
        <f>IF((Реестр!$AA606+Реестр!$AB606+Реестр!$AD606)=0,"",(Реестр!$AA606+Реестр!$AB606+Реестр!$AD606))</f>
        <v>50000</v>
      </c>
      <c r="AF606" s="4">
        <v>38000</v>
      </c>
      <c r="AG606" s="13"/>
      <c r="AH606" s="534"/>
      <c r="AI606" s="448"/>
      <c r="AJ606" s="10"/>
      <c r="AK606" s="448"/>
      <c r="AL606" s="594"/>
      <c r="AM606" s="594"/>
      <c r="AO606" s="535"/>
      <c r="AQ606" s="13"/>
      <c r="AR606" s="752"/>
      <c r="AS606" s="551"/>
      <c r="AT606" s="5"/>
      <c r="AU606" s="4" t="str">
        <f>IF(IFERROR(Y606*0.07,"")=0,"",IFERROR(Y606*0.07,""))</f>
        <v/>
      </c>
      <c r="AV606" s="4" t="str">
        <f>IF(IFERROR((AN606-AU606),"")=0,"",IFERROR((AN606-AU606),""))</f>
        <v/>
      </c>
      <c r="AW606" s="4"/>
      <c r="AX606" s="4" t="str">
        <f>IF(IFERROR(AC606+AW606,"")=0,"",IFERROR(AC606+AW606,""))</f>
        <v/>
      </c>
      <c r="AY606" s="4"/>
      <c r="AZ606" s="4" t="str">
        <f>IF(IFERROR(AN606+AY606,"")=0,"",IFERROR(AN606+AY606,""))</f>
        <v/>
      </c>
      <c r="BA606" s="4"/>
      <c r="BB606" s="4"/>
      <c r="BC606" s="4">
        <f>VLOOKUP(K606,'Справочные Данные'!$I$2:$J$262,2,0)</f>
        <v>70694</v>
      </c>
      <c r="BD606" s="4" t="str">
        <f>VLOOKUP(BC606,Z_SD_CUSTOMER!$A$2:$K$1599,10,0)</f>
        <v>47</v>
      </c>
      <c r="BE606" s="4" t="str">
        <f>VLOOKUP(BC606,Z_SD_CUSTOMER!$A$2:$L$1599,11,0)</f>
        <v>NORTHWEST</v>
      </c>
      <c r="BF606" s="4" t="str">
        <f>VLOOKUP(BC606,Z_SD_CUSTOMER!$A$2:$K$1599,11,0)</f>
        <v>NORTHWEST</v>
      </c>
      <c r="BG606" s="4"/>
      <c r="BH606" s="4"/>
    </row>
    <row r="607" spans="1:14770" s="4" customFormat="1" ht="270" hidden="1">
      <c r="A607" s="2">
        <v>44503</v>
      </c>
      <c r="B607" s="472" t="s">
        <v>60</v>
      </c>
      <c r="C607" s="30" t="s">
        <v>2943</v>
      </c>
      <c r="D607" s="563" t="s">
        <v>250</v>
      </c>
      <c r="E607" s="54" t="s">
        <v>2938</v>
      </c>
      <c r="F607" s="541" t="s">
        <v>2925</v>
      </c>
      <c r="G607" s="678" t="s">
        <v>2926</v>
      </c>
      <c r="H607" s="539" t="s">
        <v>2927</v>
      </c>
      <c r="I607" s="712"/>
      <c r="J607" s="539" t="s">
        <v>2928</v>
      </c>
      <c r="K607" s="679" t="s">
        <v>506</v>
      </c>
      <c r="L607" s="493"/>
      <c r="M607" s="72">
        <v>44510</v>
      </c>
      <c r="N607" s="72" t="s">
        <v>1497</v>
      </c>
      <c r="P607" s="72"/>
      <c r="S607" s="5">
        <v>1</v>
      </c>
      <c r="T607" s="5">
        <v>294</v>
      </c>
      <c r="U607" s="551"/>
      <c r="V607" s="19">
        <v>2010986</v>
      </c>
      <c r="W607" s="680">
        <v>201487114</v>
      </c>
      <c r="X607" s="19">
        <v>6434217410</v>
      </c>
      <c r="Y607" s="23">
        <v>72519.12</v>
      </c>
      <c r="Z607" s="4" t="s">
        <v>2936</v>
      </c>
      <c r="AE607" s="13" t="str">
        <f>IF((Реестр!$AA607+Реестр!$AB607+Реестр!$AD607)=0,"",(Реестр!$AA607+Реестр!$AB607+Реестр!$AD607))</f>
        <v/>
      </c>
      <c r="AG607" s="13"/>
      <c r="AH607" s="534"/>
      <c r="AI607" s="448"/>
      <c r="AJ607" s="10"/>
      <c r="AK607" s="448"/>
      <c r="AL607" s="594"/>
      <c r="AM607" s="594"/>
      <c r="AO607" s="535"/>
      <c r="AQ607" s="13"/>
      <c r="AR607" s="752"/>
      <c r="AS607" s="551"/>
      <c r="AT607" s="5"/>
      <c r="BC607" s="4">
        <f>VLOOKUP(K607,'Справочные Данные'!$I$2:$J$262,2,0)</f>
        <v>80199</v>
      </c>
      <c r="BD607" s="4" t="str">
        <f>VLOOKUP(BC607,Z_SD_CUSTOMER!$A$2:$K$1599,10,0)</f>
        <v>16</v>
      </c>
      <c r="BE607" s="4" t="str">
        <f>VLOOKUP(BC607,Z_SD_CUSTOMER!$A$2:$L$1599,11,0)</f>
        <v>VOLGA</v>
      </c>
      <c r="BF607" s="4" t="str">
        <f>VLOOKUP(BC607,Z_SD_CUSTOMER!$A$2:$K$1599,11,0)</f>
        <v>VOLGA</v>
      </c>
      <c r="BI607" s="493"/>
    </row>
    <row r="608" spans="1:14770" s="4" customFormat="1" ht="46.5" hidden="1">
      <c r="A608" s="2">
        <v>44503</v>
      </c>
      <c r="C608" s="30"/>
      <c r="D608" s="563" t="s">
        <v>250</v>
      </c>
      <c r="E608" s="54" t="s">
        <v>2938</v>
      </c>
      <c r="G608" s="678" t="s">
        <v>2926</v>
      </c>
      <c r="H608" s="539" t="s">
        <v>2927</v>
      </c>
      <c r="J608" s="127"/>
      <c r="K608" s="679" t="s">
        <v>547</v>
      </c>
      <c r="L608" s="493"/>
      <c r="M608" s="72">
        <v>44507</v>
      </c>
      <c r="N608" s="4" t="s">
        <v>114</v>
      </c>
      <c r="P608" s="72"/>
      <c r="S608" s="5">
        <v>2</v>
      </c>
      <c r="T608" s="5">
        <v>1088</v>
      </c>
      <c r="U608" s="551"/>
      <c r="V608" s="19">
        <v>2011346</v>
      </c>
      <c r="W608" s="680">
        <v>201487431</v>
      </c>
      <c r="X608" s="19">
        <v>2144097537180</v>
      </c>
      <c r="Y608" s="23">
        <v>294167.03999999998</v>
      </c>
      <c r="AE608" s="13" t="str">
        <f>IF((Реестр!$AA608+Реестр!$AB608+Реестр!$AD608)=0,"",(Реестр!$AA608+Реестр!$AB608+Реестр!$AD608))</f>
        <v/>
      </c>
      <c r="AG608" s="13"/>
      <c r="AH608" s="534"/>
      <c r="AI608" s="448"/>
      <c r="AJ608" s="10"/>
      <c r="AK608" s="448"/>
      <c r="AL608" s="594"/>
      <c r="AM608" s="594"/>
      <c r="AO608" s="535"/>
      <c r="AQ608" s="13"/>
      <c r="AR608" s="752"/>
      <c r="AS608" s="551"/>
      <c r="AT608" s="5"/>
      <c r="BC608" s="4">
        <f>VLOOKUP(K608,'Справочные Данные'!$I$2:$J$262,2,0)</f>
        <v>60132</v>
      </c>
      <c r="BD608" s="4" t="str">
        <f>VLOOKUP(BC608,Z_SD_CUSTOMER!$A$2:$K$1599,10,0)</f>
        <v>78</v>
      </c>
      <c r="BE608" s="4" t="str">
        <f>VLOOKUP(BC608,Z_SD_CUSTOMER!$A$2:$L$1599,11,0)</f>
        <v>NORTHWEST</v>
      </c>
      <c r="BF608" s="4" t="str">
        <f>VLOOKUP(BC608,Z_SD_CUSTOMER!$A$2:$K$1599,11,0)</f>
        <v>NORTHWEST</v>
      </c>
      <c r="BI608" s="493"/>
    </row>
    <row r="609" spans="1:61" s="4" customFormat="1" ht="46.5" hidden="1">
      <c r="A609" s="2">
        <v>44503</v>
      </c>
      <c r="C609" s="30"/>
      <c r="D609" s="563" t="s">
        <v>250</v>
      </c>
      <c r="E609" s="54" t="s">
        <v>2938</v>
      </c>
      <c r="G609" s="678" t="s">
        <v>2926</v>
      </c>
      <c r="H609" s="539" t="s">
        <v>2927</v>
      </c>
      <c r="J609" s="127"/>
      <c r="K609" s="120" t="s">
        <v>451</v>
      </c>
      <c r="L609" s="668"/>
      <c r="M609" s="72">
        <v>44509</v>
      </c>
      <c r="O609" s="4" t="s">
        <v>403</v>
      </c>
      <c r="P609" s="72">
        <v>44504</v>
      </c>
      <c r="Q609" s="4" t="s">
        <v>94</v>
      </c>
      <c r="S609" s="5">
        <v>1</v>
      </c>
      <c r="T609" s="5">
        <v>225</v>
      </c>
      <c r="U609" s="551"/>
      <c r="V609" s="4">
        <v>2010082</v>
      </c>
      <c r="W609" s="4">
        <v>201486173</v>
      </c>
      <c r="X609" s="19" t="s">
        <v>1394</v>
      </c>
      <c r="Y609" s="4">
        <v>55546.559999999998</v>
      </c>
      <c r="AE609" s="13" t="str">
        <f>IF((Реестр!$AA609+Реестр!$AB609+Реестр!$AD609)=0,"",(Реестр!$AA609+Реестр!$AB609+Реестр!$AD609))</f>
        <v/>
      </c>
      <c r="AG609" s="13" t="e">
        <f>Реестр!$AE609-Реестр!$AF609</f>
        <v>#VALUE!</v>
      </c>
      <c r="AH609" s="534" t="str">
        <f>IFERROR((Реестр!$AE609/Реестр!$AF609)-100%, "")</f>
        <v/>
      </c>
      <c r="AI609" s="448" t="str">
        <f>IF(IFERROR(Реестр!$AN609/Реестр!$T609,"")=0,"",IFERROR(Реестр!$AN609/Реестр!$T609,""))</f>
        <v/>
      </c>
      <c r="AJ609" s="10"/>
      <c r="AK609" s="448" t="str">
        <f>IFERROR(Реестр!$AN609/Реестр!$U609,"")</f>
        <v/>
      </c>
      <c r="AL609" s="594"/>
      <c r="AM609" s="594"/>
      <c r="AO609" s="535" t="str">
        <f>IF(IFERROR(Реестр!$AN609/Реестр!$Y609,"")=0,"",IFERROR(Реестр!$AN609/Реестр!$Y609,""))</f>
        <v/>
      </c>
      <c r="AQ609" s="13"/>
      <c r="AR609" s="752"/>
      <c r="AS609" s="551" t="str">
        <f>IF(IFERROR(Реестр!$AI609*1000,"")=0,"",IFERROR(Реестр!$AI609*1000,""))</f>
        <v/>
      </c>
      <c r="AT609" s="5" t="str">
        <f>IF(IFERROR(Реестр!$AS609/80,"")=0,"",IFERROR(Реестр!$AS609/80,""))</f>
        <v/>
      </c>
      <c r="AU609" s="4">
        <f t="shared" ref="AU609:AU614" si="53">IF(IFERROR(Y609*0.07,"")=0,"",IFERROR(Y609*0.07,""))</f>
        <v>3888.2592000000004</v>
      </c>
      <c r="AV609" s="4">
        <f t="shared" ref="AV609:AV614" si="54">IF(IFERROR((AN609-AU609),"")=0,"",IFERROR((AN609-AU609),""))</f>
        <v>-3888.2592000000004</v>
      </c>
      <c r="AX609" s="4" t="str">
        <f t="shared" ref="AX609:AX614" si="55">IF(IFERROR(AC609+AW609,"")=0,"",IFERROR(AC609+AW609,""))</f>
        <v/>
      </c>
      <c r="AZ609" s="4" t="str">
        <f t="shared" ref="AZ609:AZ614" si="56">IF(IFERROR(AN609+AY609,"")=0,"",IFERROR(AN609+AY609,""))</f>
        <v/>
      </c>
      <c r="BC609" s="4">
        <f>VLOOKUP(K609,'Справочные Данные'!$I$2:$J$262,2,0)</f>
        <v>63865</v>
      </c>
      <c r="BD609" s="4" t="str">
        <f>VLOOKUP(BC609,Z_SD_CUSTOMER!$A$2:$K$1599,10,0)</f>
        <v>16</v>
      </c>
      <c r="BE609" s="4" t="str">
        <f>VLOOKUP(BC609,Z_SD_CUSTOMER!$A$2:$L$1599,11,0)</f>
        <v>VOLGA</v>
      </c>
      <c r="BF609" s="4" t="str">
        <f>VLOOKUP(BC609,Z_SD_CUSTOMER!$A$2:$K$1599,11,0)</f>
        <v>VOLGA</v>
      </c>
      <c r="BI609" s="493"/>
    </row>
    <row r="610" spans="1:61" s="4" customFormat="1" ht="46.5" hidden="1">
      <c r="A610" s="2">
        <v>44503</v>
      </c>
      <c r="C610" s="30"/>
      <c r="D610" s="563" t="s">
        <v>250</v>
      </c>
      <c r="E610" s="54" t="s">
        <v>2938</v>
      </c>
      <c r="G610" s="678" t="s">
        <v>2926</v>
      </c>
      <c r="H610" s="539" t="s">
        <v>2927</v>
      </c>
      <c r="J610" s="127"/>
      <c r="K610" s="120" t="s">
        <v>446</v>
      </c>
      <c r="L610" s="668"/>
      <c r="M610" s="72">
        <v>44508</v>
      </c>
      <c r="S610" s="5">
        <v>1</v>
      </c>
      <c r="T610" s="5">
        <v>225</v>
      </c>
      <c r="U610" s="551"/>
      <c r="V610" s="4">
        <v>2010081</v>
      </c>
      <c r="W610" s="4">
        <v>201486174</v>
      </c>
      <c r="X610" s="19" t="s">
        <v>1395</v>
      </c>
      <c r="Y610" s="23">
        <v>55546.559999999998</v>
      </c>
      <c r="AE610" s="13" t="str">
        <f>IF((Реестр!$AA610+Реестр!$AB610+Реестр!$AD610)=0,"",(Реестр!$AA610+Реестр!$AB610+Реестр!$AD610))</f>
        <v/>
      </c>
      <c r="AG610" s="13" t="e">
        <f>Реестр!$AE610-Реестр!$AF610</f>
        <v>#VALUE!</v>
      </c>
      <c r="AH610" s="534" t="str">
        <f>IFERROR((Реестр!$AE610/Реестр!$AF610)-100%, "")</f>
        <v/>
      </c>
      <c r="AI610" s="448" t="str">
        <f>IF(IFERROR(Реестр!$AN610/Реестр!$T610,"")=0,"",IFERROR(Реестр!$AN610/Реестр!$T610,""))</f>
        <v/>
      </c>
      <c r="AJ610" s="10"/>
      <c r="AK610" s="448" t="str">
        <f>IFERROR(Реестр!$AN610/Реестр!$U610,"")</f>
        <v/>
      </c>
      <c r="AL610" s="594"/>
      <c r="AM610" s="594"/>
      <c r="AO610" s="535" t="str">
        <f>IF(IFERROR(Реестр!$AN610/Реестр!$Y610,"")=0,"",IFERROR(Реестр!$AN610/Реестр!$Y610,""))</f>
        <v/>
      </c>
      <c r="AQ610" s="13"/>
      <c r="AR610" s="752"/>
      <c r="AS610" s="551" t="str">
        <f>IF(IFERROR(Реестр!$AI610*1000,"")=0,"",IFERROR(Реестр!$AI610*1000,""))</f>
        <v/>
      </c>
      <c r="AT610" s="5" t="str">
        <f>IF(IFERROR(Реестр!$AS610/80,"")=0,"",IFERROR(Реестр!$AS610/80,""))</f>
        <v/>
      </c>
      <c r="AU610" s="4">
        <f t="shared" si="53"/>
        <v>3888.2592000000004</v>
      </c>
      <c r="AV610" s="4">
        <f t="shared" si="54"/>
        <v>-3888.2592000000004</v>
      </c>
      <c r="AX610" s="4" t="str">
        <f t="shared" si="55"/>
        <v/>
      </c>
      <c r="AZ610" s="4" t="str">
        <f t="shared" si="56"/>
        <v/>
      </c>
      <c r="BC610" s="4">
        <f>VLOOKUP(K610,'Справочные Данные'!$I$2:$J$262,2,0)</f>
        <v>63860</v>
      </c>
      <c r="BD610" s="4" t="str">
        <f>VLOOKUP(BC610,Z_SD_CUSTOMER!$A$2:$K$1599,10,0)</f>
        <v>76</v>
      </c>
      <c r="BE610" s="4" t="str">
        <f>VLOOKUP(BC610,Z_SD_CUSTOMER!$A$2:$L$1599,11,0)</f>
        <v>VOLGA</v>
      </c>
      <c r="BF610" s="4" t="str">
        <f>VLOOKUP(BC610,Z_SD_CUSTOMER!$A$2:$K$1599,11,0)</f>
        <v>VOLGA</v>
      </c>
      <c r="BI610" s="493"/>
    </row>
    <row r="611" spans="1:61" s="4" customFormat="1" ht="46.5" hidden="1">
      <c r="A611" s="2">
        <v>44503</v>
      </c>
      <c r="C611" s="30"/>
      <c r="D611" s="563" t="s">
        <v>250</v>
      </c>
      <c r="E611" s="54" t="s">
        <v>2938</v>
      </c>
      <c r="G611" s="678" t="s">
        <v>2926</v>
      </c>
      <c r="H611" s="539" t="s">
        <v>2927</v>
      </c>
      <c r="J611" s="127"/>
      <c r="K611" s="120" t="s">
        <v>462</v>
      </c>
      <c r="L611" s="668"/>
      <c r="M611" s="72">
        <v>44508</v>
      </c>
      <c r="S611" s="5">
        <v>1</v>
      </c>
      <c r="T611" s="5">
        <v>225</v>
      </c>
      <c r="U611" s="551"/>
      <c r="V611" s="4">
        <v>2010096</v>
      </c>
      <c r="W611" s="4">
        <v>201486178</v>
      </c>
      <c r="X611" s="19" t="s">
        <v>1397</v>
      </c>
      <c r="Y611" s="23">
        <v>55546.559999999998</v>
      </c>
      <c r="AE611" s="13" t="str">
        <f>IF((Реестр!$AA611+Реестр!$AB611+Реестр!$AD611)=0,"",(Реестр!$AA611+Реестр!$AB611+Реестр!$AD611))</f>
        <v/>
      </c>
      <c r="AG611" s="13" t="e">
        <f>Реестр!$AE611-Реестр!$AF611</f>
        <v>#VALUE!</v>
      </c>
      <c r="AH611" s="534" t="str">
        <f>IFERROR((Реестр!$AE611/Реестр!$AF611)-100%, "")</f>
        <v/>
      </c>
      <c r="AI611" s="448" t="str">
        <f>IF(IFERROR(Реестр!$AN611/Реестр!$T611,"")=0,"",IFERROR(Реестр!$AN611/Реестр!$T611,""))</f>
        <v/>
      </c>
      <c r="AJ611" s="10"/>
      <c r="AK611" s="448" t="str">
        <f>IFERROR(Реестр!$AN611/Реестр!$U611,"")</f>
        <v/>
      </c>
      <c r="AL611" s="594"/>
      <c r="AM611" s="594"/>
      <c r="AO611" s="535" t="str">
        <f>IF(IFERROR(Реестр!$AN611/Реестр!$Y611,"")=0,"",IFERROR(Реестр!$AN611/Реестр!$Y611,""))</f>
        <v/>
      </c>
      <c r="AQ611" s="13"/>
      <c r="AR611" s="752"/>
      <c r="AS611" s="551" t="str">
        <f>IF(IFERROR(Реестр!$AI611*1000,"")=0,"",IFERROR(Реестр!$AI611*1000,""))</f>
        <v/>
      </c>
      <c r="AT611" s="5" t="str">
        <f>IF(IFERROR(Реестр!$AS611/80,"")=0,"",IFERROR(Реестр!$AS611/80,""))</f>
        <v/>
      </c>
      <c r="AU611" s="4">
        <f t="shared" si="53"/>
        <v>3888.2592000000004</v>
      </c>
      <c r="AV611" s="4">
        <f t="shared" si="54"/>
        <v>-3888.2592000000004</v>
      </c>
      <c r="AX611" s="4" t="str">
        <f t="shared" si="55"/>
        <v/>
      </c>
      <c r="AZ611" s="4" t="str">
        <f t="shared" si="56"/>
        <v/>
      </c>
      <c r="BC611" s="4">
        <f>VLOOKUP(K611,'Справочные Данные'!$I$2:$J$262,2,0)</f>
        <v>63968</v>
      </c>
      <c r="BD611" s="4" t="str">
        <f>VLOOKUP(BC611,Z_SD_CUSTOMER!$A$2:$K$1599,10,0)</f>
        <v>23</v>
      </c>
      <c r="BE611" s="4" t="str">
        <f>VLOOKUP(BC611,Z_SD_CUSTOMER!$A$2:$L$1599,11,0)</f>
        <v>SOUTHERN</v>
      </c>
      <c r="BF611" s="4" t="str">
        <f>VLOOKUP(BC611,Z_SD_CUSTOMER!$A$2:$K$1599,11,0)</f>
        <v>SOUTHERN</v>
      </c>
      <c r="BI611" s="493"/>
    </row>
    <row r="612" spans="1:61" s="4" customFormat="1" ht="46.5" hidden="1">
      <c r="A612" s="2">
        <v>44503</v>
      </c>
      <c r="C612" s="30"/>
      <c r="D612" s="563" t="s">
        <v>250</v>
      </c>
      <c r="E612" s="54" t="s">
        <v>2938</v>
      </c>
      <c r="G612" s="678" t="s">
        <v>2926</v>
      </c>
      <c r="H612" s="539" t="s">
        <v>2927</v>
      </c>
      <c r="J612" s="127"/>
      <c r="K612" s="120" t="s">
        <v>464</v>
      </c>
      <c r="L612" s="668"/>
      <c r="M612" s="72">
        <v>44509</v>
      </c>
      <c r="S612" s="5">
        <v>1</v>
      </c>
      <c r="T612" s="5">
        <v>67</v>
      </c>
      <c r="U612" s="551"/>
      <c r="V612" s="4">
        <v>2010102</v>
      </c>
      <c r="W612" s="4">
        <v>201486179</v>
      </c>
      <c r="X612" s="19" t="s">
        <v>1398</v>
      </c>
      <c r="Y612" s="23">
        <v>16458.240000000002</v>
      </c>
      <c r="AE612" s="13" t="str">
        <f>IF((Реестр!$AA612+Реестр!$AB612+Реестр!$AD612)=0,"",(Реестр!$AA612+Реестр!$AB612+Реестр!$AD612))</f>
        <v/>
      </c>
      <c r="AG612" s="13" t="e">
        <f>Реестр!$AE612-Реестр!$AF612</f>
        <v>#VALUE!</v>
      </c>
      <c r="AH612" s="534" t="str">
        <f>IFERROR((Реестр!$AE612/Реестр!$AF612)-100%, "")</f>
        <v/>
      </c>
      <c r="AI612" s="448" t="str">
        <f>IF(IFERROR(Реестр!$AN612/Реестр!$T612,"")=0,"",IFERROR(Реестр!$AN612/Реестр!$T612,""))</f>
        <v/>
      </c>
      <c r="AJ612" s="10"/>
      <c r="AK612" s="448" t="str">
        <f>IFERROR(Реестр!$AN612/Реестр!$U612,"")</f>
        <v/>
      </c>
      <c r="AL612" s="594"/>
      <c r="AM612" s="594"/>
      <c r="AO612" s="535" t="str">
        <f>IF(IFERROR(Реестр!$AN612/Реестр!$Y612,"")=0,"",IFERROR(Реестр!$AN612/Реестр!$Y612,""))</f>
        <v/>
      </c>
      <c r="AQ612" s="13"/>
      <c r="AR612" s="752"/>
      <c r="AS612" s="551" t="str">
        <f>IF(IFERROR(Реестр!$AI612*1000,"")=0,"",IFERROR(Реестр!$AI612*1000,""))</f>
        <v/>
      </c>
      <c r="AT612" s="5" t="str">
        <f>IF(IFERROR(Реестр!$AS612/80,"")=0,"",IFERROR(Реестр!$AS612/80,""))</f>
        <v/>
      </c>
      <c r="AU612" s="4">
        <f t="shared" si="53"/>
        <v>1152.0768000000003</v>
      </c>
      <c r="AV612" s="4">
        <f t="shared" si="54"/>
        <v>-1152.0768000000003</v>
      </c>
      <c r="AX612" s="4" t="str">
        <f t="shared" si="55"/>
        <v/>
      </c>
      <c r="AZ612" s="4" t="str">
        <f t="shared" si="56"/>
        <v/>
      </c>
      <c r="BC612" s="4">
        <f>VLOOKUP(K612,'Справочные Данные'!$I$2:$J$262,2,0)</f>
        <v>63981</v>
      </c>
      <c r="BD612" s="4" t="str">
        <f>VLOOKUP(BC612,Z_SD_CUSTOMER!$A$2:$K$1599,10,0)</f>
        <v>30</v>
      </c>
      <c r="BE612" s="4" t="str">
        <f>VLOOKUP(BC612,Z_SD_CUSTOMER!$A$2:$L$1599,11,0)</f>
        <v>SOUTHERN</v>
      </c>
      <c r="BF612" s="4" t="str">
        <f>VLOOKUP(BC612,Z_SD_CUSTOMER!$A$2:$K$1599,11,0)</f>
        <v>SOUTHERN</v>
      </c>
      <c r="BI612" s="493"/>
    </row>
    <row r="613" spans="1:61" s="4" customFormat="1" ht="46.5" hidden="1">
      <c r="A613" s="2">
        <v>44503</v>
      </c>
      <c r="C613" s="30"/>
      <c r="D613" s="563" t="s">
        <v>250</v>
      </c>
      <c r="E613" s="54" t="s">
        <v>2938</v>
      </c>
      <c r="G613" s="678" t="s">
        <v>2926</v>
      </c>
      <c r="H613" s="539" t="s">
        <v>2927</v>
      </c>
      <c r="J613" s="127"/>
      <c r="K613" s="120" t="s">
        <v>460</v>
      </c>
      <c r="L613" s="668"/>
      <c r="M613" s="72">
        <v>44510</v>
      </c>
      <c r="S613" s="5">
        <v>1</v>
      </c>
      <c r="T613" s="5">
        <v>146</v>
      </c>
      <c r="U613" s="551"/>
      <c r="V613" s="4">
        <v>2010101</v>
      </c>
      <c r="W613" s="4">
        <v>201486181</v>
      </c>
      <c r="X613" s="19" t="s">
        <v>1400</v>
      </c>
      <c r="Y613" s="23">
        <v>36002.400000000001</v>
      </c>
      <c r="AE613" s="13" t="str">
        <f>IF((Реестр!$AA613+Реестр!$AB613+Реестр!$AD613)=0,"",(Реестр!$AA613+Реестр!$AB613+Реестр!$AD613))</f>
        <v/>
      </c>
      <c r="AG613" s="13" t="e">
        <f>Реестр!$AE613-Реестр!$AF613</f>
        <v>#VALUE!</v>
      </c>
      <c r="AH613" s="534" t="str">
        <f>IFERROR((Реестр!$AE613/Реестр!$AF613)-100%, "")</f>
        <v/>
      </c>
      <c r="AI613" s="448" t="str">
        <f>IF(IFERROR(Реестр!$AN613/Реестр!$T613,"")=0,"",IFERROR(Реестр!$AN613/Реестр!$T613,""))</f>
        <v/>
      </c>
      <c r="AJ613" s="10"/>
      <c r="AK613" s="448" t="str">
        <f>IFERROR(Реестр!$AN613/Реестр!$U613,"")</f>
        <v/>
      </c>
      <c r="AL613" s="594"/>
      <c r="AM613" s="594"/>
      <c r="AO613" s="535" t="str">
        <f>IF(IFERROR(Реестр!$AN613/Реестр!$Y613,"")=0,"",IFERROR(Реестр!$AN613/Реестр!$Y613,""))</f>
        <v/>
      </c>
      <c r="AQ613" s="13"/>
      <c r="AR613" s="752"/>
      <c r="AS613" s="551" t="str">
        <f>IF(IFERROR(Реестр!$AI613*1000,"")=0,"",IFERROR(Реестр!$AI613*1000,""))</f>
        <v/>
      </c>
      <c r="AT613" s="5" t="str">
        <f>IF(IFERROR(Реестр!$AS613/80,"")=0,"",IFERROR(Реестр!$AS613/80,""))</f>
        <v/>
      </c>
      <c r="AU613" s="4">
        <f t="shared" si="53"/>
        <v>2520.1680000000001</v>
      </c>
      <c r="AV613" s="4">
        <f t="shared" si="54"/>
        <v>-2520.1680000000001</v>
      </c>
      <c r="AX613" s="4" t="str">
        <f t="shared" si="55"/>
        <v/>
      </c>
      <c r="AZ613" s="4" t="str">
        <f t="shared" si="56"/>
        <v/>
      </c>
      <c r="BC613" s="4">
        <f>VLOOKUP(K613,'Справочные Данные'!$I$2:$J$262,2,0)</f>
        <v>63881</v>
      </c>
      <c r="BD613" s="4" t="str">
        <f>VLOOKUP(BC613,Z_SD_CUSTOMER!$A$2:$K$1599,10,0)</f>
        <v>58</v>
      </c>
      <c r="BE613" s="4" t="str">
        <f>VLOOKUP(BC613,Z_SD_CUSTOMER!$A$2:$L$1599,11,0)</f>
        <v>VOLGA</v>
      </c>
      <c r="BF613" s="4" t="str">
        <f>VLOOKUP(BC613,Z_SD_CUSTOMER!$A$2:$K$1599,11,0)</f>
        <v>VOLGA</v>
      </c>
      <c r="BI613" s="493"/>
    </row>
    <row r="614" spans="1:61" s="4" customFormat="1" ht="46.5" hidden="1">
      <c r="A614" s="2">
        <v>44503</v>
      </c>
      <c r="C614" s="30"/>
      <c r="D614" s="563" t="s">
        <v>250</v>
      </c>
      <c r="E614" s="54" t="s">
        <v>2938</v>
      </c>
      <c r="G614" s="678" t="s">
        <v>2926</v>
      </c>
      <c r="H614" s="539" t="s">
        <v>2927</v>
      </c>
      <c r="J614" s="127"/>
      <c r="K614" s="120" t="s">
        <v>467</v>
      </c>
      <c r="L614" s="668"/>
      <c r="M614" s="72">
        <v>44509</v>
      </c>
      <c r="S614" s="5">
        <v>1</v>
      </c>
      <c r="T614" s="5">
        <v>105</v>
      </c>
      <c r="U614" s="551"/>
      <c r="V614" s="4">
        <v>2010115</v>
      </c>
      <c r="W614" s="4">
        <v>201486235</v>
      </c>
      <c r="X614" s="19" t="s">
        <v>1401</v>
      </c>
      <c r="Y614" s="23">
        <v>25716</v>
      </c>
      <c r="AE614" s="13" t="str">
        <f>IF((Реестр!$AA614+Реестр!$AB614+Реестр!$AD614)=0,"",(Реестр!$AA614+Реестр!$AB614+Реестр!$AD614))</f>
        <v/>
      </c>
      <c r="AG614" s="13" t="e">
        <f>Реестр!$AE614-Реестр!$AF614</f>
        <v>#VALUE!</v>
      </c>
      <c r="AH614" s="534" t="str">
        <f>IFERROR((Реестр!$AE614/Реестр!$AF614)-100%, "")</f>
        <v/>
      </c>
      <c r="AI614" s="448" t="str">
        <f>IF(IFERROR(Реестр!$AN614/Реестр!$T614,"")=0,"",IFERROR(Реестр!$AN614/Реестр!$T614,""))</f>
        <v/>
      </c>
      <c r="AJ614" s="10"/>
      <c r="AK614" s="448" t="str">
        <f>IFERROR(Реестр!$AN614/Реестр!$U614,"")</f>
        <v/>
      </c>
      <c r="AL614" s="594"/>
      <c r="AM614" s="594"/>
      <c r="AO614" s="535" t="str">
        <f>IF(IFERROR(Реестр!$AN614/Реестр!$Y614,"")=0,"",IFERROR(Реестр!$AN614/Реестр!$Y614,""))</f>
        <v/>
      </c>
      <c r="AQ614" s="13"/>
      <c r="AR614" s="752"/>
      <c r="AS614" s="551" t="str">
        <f>IF(IFERROR(Реестр!$AI614*1000,"")=0,"",IFERROR(Реестр!$AI614*1000,""))</f>
        <v/>
      </c>
      <c r="AT614" s="5" t="str">
        <f>IF(IFERROR(Реестр!$AS614/80,"")=0,"",IFERROR(Реестр!$AS614/80,""))</f>
        <v/>
      </c>
      <c r="AU614" s="4">
        <f t="shared" si="53"/>
        <v>1800.1200000000001</v>
      </c>
      <c r="AV614" s="4">
        <f t="shared" si="54"/>
        <v>-1800.1200000000001</v>
      </c>
      <c r="AX614" s="4" t="str">
        <f t="shared" si="55"/>
        <v/>
      </c>
      <c r="AZ614" s="4" t="str">
        <f t="shared" si="56"/>
        <v/>
      </c>
      <c r="BC614" s="4">
        <f>VLOOKUP(K614,'Справочные Данные'!$I$2:$J$262,2,0)</f>
        <v>65063</v>
      </c>
      <c r="BD614" s="4" t="str">
        <f>VLOOKUP(BC614,Z_SD_CUSTOMER!$A$2:$K$1599,10,0)</f>
        <v>56</v>
      </c>
      <c r="BE614" s="4" t="str">
        <f>VLOOKUP(BC614,Z_SD_CUSTOMER!$A$2:$L$1599,11,0)</f>
        <v>VOLGA</v>
      </c>
      <c r="BF614" s="4" t="str">
        <f>VLOOKUP(BC614,Z_SD_CUSTOMER!$A$2:$K$1599,11,0)</f>
        <v>VOLGA</v>
      </c>
      <c r="BI614" s="493"/>
    </row>
    <row r="615" spans="1:61" s="4" customFormat="1" ht="46.5" hidden="1">
      <c r="A615" s="2">
        <v>44503</v>
      </c>
      <c r="C615" s="30"/>
      <c r="D615" s="563" t="s">
        <v>250</v>
      </c>
      <c r="E615" s="54" t="s">
        <v>2938</v>
      </c>
      <c r="G615" s="678" t="s">
        <v>2926</v>
      </c>
      <c r="H615" s="539" t="s">
        <v>2927</v>
      </c>
      <c r="J615" s="127"/>
      <c r="K615" s="120" t="s">
        <v>444</v>
      </c>
      <c r="L615" s="668"/>
      <c r="M615" s="72">
        <v>44509</v>
      </c>
      <c r="S615" s="5">
        <v>1</v>
      </c>
      <c r="T615" s="5">
        <v>159</v>
      </c>
      <c r="U615" s="551"/>
      <c r="V615" s="4">
        <v>2010113</v>
      </c>
      <c r="W615" s="4">
        <v>201486236</v>
      </c>
      <c r="X615" s="19" t="s">
        <v>1402</v>
      </c>
      <c r="Y615" s="23">
        <v>39088.32</v>
      </c>
      <c r="AE615" s="13" t="str">
        <f>IF((Реестр!$AA615+Реестр!$AB615+Реестр!$AD615)=0,"",(Реестр!$AA615+Реестр!$AB615+Реестр!$AD615))</f>
        <v/>
      </c>
      <c r="AG615" s="13"/>
      <c r="AH615" s="534"/>
      <c r="AI615" s="448"/>
      <c r="AJ615" s="10"/>
      <c r="AK615" s="448"/>
      <c r="AL615" s="594"/>
      <c r="AM615" s="594"/>
      <c r="AO615" s="535"/>
      <c r="AQ615" s="13"/>
      <c r="AR615" s="752"/>
      <c r="AS615" s="551"/>
      <c r="AT615" s="5"/>
      <c r="BC615" s="4">
        <f>VLOOKUP(K615,'Справочные Данные'!$I$2:$J$262,2,0)</f>
        <v>63857</v>
      </c>
      <c r="BD615" s="4" t="str">
        <f>VLOOKUP(BC615,Z_SD_CUSTOMER!$A$2:$K$1599,10,0)</f>
        <v>03</v>
      </c>
      <c r="BE615" s="4" t="str">
        <f>VLOOKUP(BC615,Z_SD_CUSTOMER!$A$2:$L$1599,11,0)</f>
        <v>URAL</v>
      </c>
      <c r="BF615" s="4" t="str">
        <f>VLOOKUP(BC615,Z_SD_CUSTOMER!$A$2:$K$1599,11,0)</f>
        <v>URAL</v>
      </c>
      <c r="BI615" s="493"/>
    </row>
    <row r="616" spans="1:61" s="4" customFormat="1" ht="46.5" hidden="1">
      <c r="A616" s="2">
        <v>44503</v>
      </c>
      <c r="C616" s="30"/>
      <c r="D616" s="563" t="s">
        <v>250</v>
      </c>
      <c r="E616" s="54" t="s">
        <v>2938</v>
      </c>
      <c r="G616" s="678" t="s">
        <v>2926</v>
      </c>
      <c r="H616" s="539" t="s">
        <v>2927</v>
      </c>
      <c r="J616" s="127"/>
      <c r="K616" s="120" t="s">
        <v>455</v>
      </c>
      <c r="L616" s="668"/>
      <c r="M616" s="72">
        <v>44509</v>
      </c>
      <c r="S616" s="5">
        <v>1</v>
      </c>
      <c r="T616" s="5">
        <v>225</v>
      </c>
      <c r="U616" s="551"/>
      <c r="V616" s="4">
        <v>2010114</v>
      </c>
      <c r="W616" s="4">
        <v>201486183</v>
      </c>
      <c r="X616" s="19" t="s">
        <v>1403</v>
      </c>
      <c r="Y616" s="23">
        <v>55546.559999999998</v>
      </c>
      <c r="AE616" s="13" t="str">
        <f>IF((Реестр!$AA616+Реестр!$AB616+Реестр!$AD616)=0,"",(Реестр!$AA616+Реестр!$AB616+Реестр!$AD616))</f>
        <v/>
      </c>
      <c r="AG616" s="13"/>
      <c r="AH616" s="534"/>
      <c r="AI616" s="448"/>
      <c r="AJ616" s="10"/>
      <c r="AK616" s="448"/>
      <c r="AL616" s="594"/>
      <c r="AM616" s="594"/>
      <c r="AO616" s="535"/>
      <c r="AQ616" s="13"/>
      <c r="AR616" s="752"/>
      <c r="AS616" s="551"/>
      <c r="AT616" s="5"/>
      <c r="BC616" s="4">
        <f>VLOOKUP(K616,'Справочные Данные'!$I$2:$J$262,2,0)</f>
        <v>63869</v>
      </c>
      <c r="BD616" s="4" t="str">
        <f>VLOOKUP(BC616,Z_SD_CUSTOMER!$A$2:$K$1599,10,0)</f>
        <v>63</v>
      </c>
      <c r="BE616" s="4" t="str">
        <f>VLOOKUP(BC616,Z_SD_CUSTOMER!$A$2:$L$1599,11,0)</f>
        <v>VOLGA</v>
      </c>
      <c r="BF616" s="4" t="str">
        <f>VLOOKUP(BC616,Z_SD_CUSTOMER!$A$2:$K$1599,11,0)</f>
        <v>VOLGA</v>
      </c>
      <c r="BI616" s="493"/>
    </row>
    <row r="617" spans="1:61" s="4" customFormat="1" ht="46.5" hidden="1">
      <c r="A617" s="2">
        <v>44503</v>
      </c>
      <c r="C617" s="30"/>
      <c r="D617" s="563" t="s">
        <v>250</v>
      </c>
      <c r="E617" s="54" t="s">
        <v>2938</v>
      </c>
      <c r="G617" s="678" t="s">
        <v>2926</v>
      </c>
      <c r="H617" s="539" t="s">
        <v>2927</v>
      </c>
      <c r="J617" s="127"/>
      <c r="K617" s="120" t="s">
        <v>437</v>
      </c>
      <c r="L617" s="668"/>
      <c r="M617" s="72">
        <v>44508</v>
      </c>
      <c r="S617" s="5">
        <v>1</v>
      </c>
      <c r="T617" s="5">
        <v>342</v>
      </c>
      <c r="U617" s="551"/>
      <c r="V617" s="4">
        <v>2010064</v>
      </c>
      <c r="W617" s="4">
        <v>201486163</v>
      </c>
      <c r="X617" s="19" t="s">
        <v>1392</v>
      </c>
      <c r="Y617" s="23">
        <v>93504</v>
      </c>
      <c r="AE617" s="13" t="str">
        <f>IF((Реестр!$AA617+Реестр!$AB617+Реестр!$AD617)=0,"",(Реестр!$AA617+Реестр!$AB617+Реестр!$AD617))</f>
        <v/>
      </c>
      <c r="AG617" s="13" t="e">
        <f>Реестр!$AE617-Реестр!$AF617</f>
        <v>#VALUE!</v>
      </c>
      <c r="AH617" s="534" t="str">
        <f>IFERROR((Реестр!$AE617/Реестр!$AF617)-100%, "")</f>
        <v/>
      </c>
      <c r="AI617" s="448" t="str">
        <f>IF(IFERROR(Реестр!$AN617/Реестр!$T617,"")=0,"",IFERROR(Реестр!$AN617/Реестр!$T617,""))</f>
        <v/>
      </c>
      <c r="AJ617" s="10"/>
      <c r="AK617" s="448" t="str">
        <f>IFERROR(Реестр!$AN617/Реестр!$U617,"")</f>
        <v/>
      </c>
      <c r="AL617" s="594"/>
      <c r="AM617" s="594"/>
      <c r="AO617" s="535" t="str">
        <f>IF(IFERROR(Реестр!$AN617/Реестр!$Y617,"")=0,"",IFERROR(Реестр!$AN617/Реестр!$Y617,""))</f>
        <v/>
      </c>
      <c r="AQ617" s="13"/>
      <c r="AR617" s="752"/>
      <c r="AS617" s="551" t="str">
        <f>IF(IFERROR(Реестр!$AI617*1000,"")=0,"",IFERROR(Реестр!$AI617*1000,""))</f>
        <v/>
      </c>
      <c r="AT617" s="5" t="str">
        <f>IF(IFERROR(Реестр!$AS617/80,"")=0,"",IFERROR(Реестр!$AS617/80,""))</f>
        <v/>
      </c>
      <c r="AU617" s="4">
        <f>IF(IFERROR(Y617*0.07,"")=0,"",IFERROR(Y617*0.07,""))</f>
        <v>6545.2800000000007</v>
      </c>
      <c r="AV617" s="4">
        <f>IF(IFERROR((AN617-AU617),"")=0,"",IFERROR((AN617-AU617),""))</f>
        <v>-6545.2800000000007</v>
      </c>
      <c r="AX617" s="4" t="str">
        <f>IF(IFERROR(AC617+AW617,"")=0,"",IFERROR(AC617+AW617,""))</f>
        <v/>
      </c>
      <c r="AZ617" s="4" t="str">
        <f>IF(IFERROR(AN617+AY617,"")=0,"",IFERROR(AN617+AY617,""))</f>
        <v/>
      </c>
      <c r="BC617" s="4">
        <f>VLOOKUP(K617,'Справочные Данные'!$I$2:$J$262,2,0)</f>
        <v>57246</v>
      </c>
      <c r="BD617" s="4" t="str">
        <f>VLOOKUP(BC617,Z_SD_CUSTOMER!$A$2:$K$1599,10,0)</f>
        <v>34</v>
      </c>
      <c r="BE617" s="4" t="str">
        <f>VLOOKUP(BC617,Z_SD_CUSTOMER!$A$2:$L$1599,11,0)</f>
        <v>SOUTHERN</v>
      </c>
      <c r="BF617" s="4" t="str">
        <f>VLOOKUP(BC617,Z_SD_CUSTOMER!$A$2:$K$1599,11,0)</f>
        <v>SOUTHERN</v>
      </c>
      <c r="BI617" s="493"/>
    </row>
    <row r="618" spans="1:61" s="4" customFormat="1" ht="46.5" hidden="1">
      <c r="A618" s="2">
        <v>44503</v>
      </c>
      <c r="C618" s="30"/>
      <c r="D618" s="563" t="s">
        <v>250</v>
      </c>
      <c r="E618" s="54" t="s">
        <v>2938</v>
      </c>
      <c r="G618" s="678" t="s">
        <v>2926</v>
      </c>
      <c r="H618" s="539" t="s">
        <v>2927</v>
      </c>
      <c r="J618" s="127"/>
      <c r="K618" s="120" t="s">
        <v>456</v>
      </c>
      <c r="L618" s="668"/>
      <c r="M618" s="72">
        <v>44510</v>
      </c>
      <c r="S618" s="5">
        <v>1</v>
      </c>
      <c r="T618" s="5">
        <v>146</v>
      </c>
      <c r="U618" s="551"/>
      <c r="V618" s="4">
        <v>2010225</v>
      </c>
      <c r="W618" s="4">
        <v>201486363</v>
      </c>
      <c r="X618" s="19" t="s">
        <v>1404</v>
      </c>
      <c r="Y618" s="23">
        <v>36002.400000000001</v>
      </c>
      <c r="AE618" s="13" t="str">
        <f>IF((Реестр!$AA618+Реестр!$AB618+Реестр!$AD618)=0,"",(Реестр!$AA618+Реестр!$AB618+Реестр!$AD618))</f>
        <v/>
      </c>
      <c r="AG618" s="13"/>
      <c r="AH618" s="534"/>
      <c r="AI618" s="448"/>
      <c r="AJ618" s="10"/>
      <c r="AK618" s="448"/>
      <c r="AL618" s="594"/>
      <c r="AM618" s="594"/>
      <c r="AO618" s="535"/>
      <c r="AQ618" s="13"/>
      <c r="AR618" s="752"/>
      <c r="AS618" s="551"/>
      <c r="AT618" s="5"/>
      <c r="BC618" s="4">
        <f>VLOOKUP(K618,'Справочные Данные'!$I$2:$J$262,2,0)</f>
        <v>63870</v>
      </c>
      <c r="BD618" s="4" t="str">
        <f>VLOOKUP(BC618,Z_SD_CUSTOMER!$A$2:$K$1599,10,0)</f>
        <v>18</v>
      </c>
      <c r="BE618" s="4" t="str">
        <f>VLOOKUP(BC618,Z_SD_CUSTOMER!$A$2:$L$1599,11,0)</f>
        <v>URAL</v>
      </c>
      <c r="BF618" s="4" t="str">
        <f>VLOOKUP(BC618,Z_SD_CUSTOMER!$A$2:$K$1599,11,0)</f>
        <v>URAL</v>
      </c>
      <c r="BI618" s="493"/>
    </row>
    <row r="619" spans="1:61" s="4" customFormat="1" ht="46.5" hidden="1">
      <c r="A619" s="2">
        <v>44503</v>
      </c>
      <c r="C619" s="30"/>
      <c r="D619" s="563" t="s">
        <v>250</v>
      </c>
      <c r="E619" s="54" t="s">
        <v>2938</v>
      </c>
      <c r="G619" s="678" t="s">
        <v>2926</v>
      </c>
      <c r="H619" s="539" t="s">
        <v>2927</v>
      </c>
      <c r="J619" s="127"/>
      <c r="K619" s="120" t="s">
        <v>463</v>
      </c>
      <c r="L619" s="668"/>
      <c r="M619" s="72">
        <v>44511</v>
      </c>
      <c r="S619" s="158">
        <v>1</v>
      </c>
      <c r="T619" s="5">
        <v>100</v>
      </c>
      <c r="U619" s="551"/>
      <c r="V619" s="4">
        <v>2010100</v>
      </c>
      <c r="W619" s="4">
        <v>201486180</v>
      </c>
      <c r="X619" s="19" t="s">
        <v>1399</v>
      </c>
      <c r="Y619" s="23">
        <v>24687.360000000001</v>
      </c>
      <c r="AE619" s="13" t="str">
        <f>IF((Реестр!$AA619+Реестр!$AB619+Реестр!$AD619)=0,"",(Реестр!$AA619+Реестр!$AB619+Реестр!$AD619))</f>
        <v/>
      </c>
      <c r="AG619" s="13" t="e">
        <f>Реестр!$AE619-Реестр!$AF619</f>
        <v>#VALUE!</v>
      </c>
      <c r="AH619" s="534" t="str">
        <f>IFERROR((Реестр!$AE619/Реестр!$AF619)-100%, "")</f>
        <v/>
      </c>
      <c r="AI619" s="448" t="str">
        <f>IF(IFERROR(Реестр!$AN619/Реестр!$T619,"")=0,"",IFERROR(Реестр!$AN619/Реестр!$T619,""))</f>
        <v/>
      </c>
      <c r="AJ619" s="10"/>
      <c r="AK619" s="448" t="str">
        <f>IFERROR(Реестр!$AN619/Реестр!$U619,"")</f>
        <v/>
      </c>
      <c r="AL619" s="594"/>
      <c r="AM619" s="594"/>
      <c r="AO619" s="535" t="str">
        <f>IF(IFERROR(Реестр!$AN619/Реестр!$Y619,"")=0,"",IFERROR(Реестр!$AN619/Реестр!$Y619,""))</f>
        <v/>
      </c>
      <c r="AQ619" s="13"/>
      <c r="AR619" s="752"/>
      <c r="AS619" s="551" t="str">
        <f>IF(IFERROR(Реестр!$AI619*1000,"")=0,"",IFERROR(Реестр!$AI619*1000,""))</f>
        <v/>
      </c>
      <c r="AT619" s="5" t="str">
        <f>IF(IFERROR(Реестр!$AS619/80,"")=0,"",IFERROR(Реестр!$AS619/80,""))</f>
        <v/>
      </c>
      <c r="AU619" s="4">
        <f>IF(IFERROR(Y619*0.07,"")=0,"",IFERROR(Y619*0.07,""))</f>
        <v>1728.1152000000002</v>
      </c>
      <c r="AV619" s="4">
        <f>IF(IFERROR((AN619-AU619),"")=0,"",IFERROR((AN619-AU619),""))</f>
        <v>-1728.1152000000002</v>
      </c>
      <c r="AX619" s="4" t="str">
        <f>IF(IFERROR(AC619+AW619,"")=0,"",IFERROR(AC619+AW619,""))</f>
        <v/>
      </c>
      <c r="AZ619" s="4" t="str">
        <f>IF(IFERROR(AN619+AY619,"")=0,"",IFERROR(AN619+AY619,""))</f>
        <v/>
      </c>
      <c r="BC619" s="4">
        <f>VLOOKUP(K619,'Справочные Данные'!$I$2:$J$262,2,0)</f>
        <v>63975</v>
      </c>
      <c r="BD619" s="4" t="str">
        <f>VLOOKUP(BC619,Z_SD_CUSTOMER!$A$2:$K$1599,10,0)</f>
        <v>72</v>
      </c>
      <c r="BE619" s="4" t="str">
        <f>VLOOKUP(BC619,Z_SD_CUSTOMER!$A$2:$L$1599,11,0)</f>
        <v>URAL</v>
      </c>
      <c r="BF619" s="4" t="str">
        <f>VLOOKUP(BC619,Z_SD_CUSTOMER!$A$2:$K$1599,11,0)</f>
        <v>URAL</v>
      </c>
      <c r="BI619" s="493"/>
    </row>
    <row r="620" spans="1:61" s="4" customFormat="1" ht="46.5" hidden="1">
      <c r="A620" s="2">
        <v>44503</v>
      </c>
      <c r="C620" s="30"/>
      <c r="D620" s="563" t="s">
        <v>250</v>
      </c>
      <c r="E620" s="54" t="s">
        <v>2938</v>
      </c>
      <c r="G620" s="678" t="s">
        <v>2926</v>
      </c>
      <c r="H620" s="539" t="s">
        <v>2927</v>
      </c>
      <c r="J620" s="127"/>
      <c r="K620" s="120" t="s">
        <v>463</v>
      </c>
      <c r="L620" s="668"/>
      <c r="M620" s="72">
        <v>44511</v>
      </c>
      <c r="S620" s="158">
        <v>0</v>
      </c>
      <c r="T620" s="5">
        <v>17</v>
      </c>
      <c r="U620" s="551"/>
      <c r="V620" s="4">
        <v>2011025</v>
      </c>
      <c r="W620" s="4">
        <v>201487136</v>
      </c>
      <c r="X620" s="19" t="s">
        <v>1476</v>
      </c>
      <c r="Y620" s="23">
        <v>4114.5600000000004</v>
      </c>
      <c r="AE620" s="13" t="str">
        <f>IF((Реестр!$AA620+Реестр!$AB620+Реестр!$AD620)=0,"",(Реестр!$AA620+Реестр!$AB620+Реестр!$AD620))</f>
        <v/>
      </c>
      <c r="AG620" s="13"/>
      <c r="AH620" s="534"/>
      <c r="AI620" s="448"/>
      <c r="AJ620" s="10"/>
      <c r="AK620" s="448"/>
      <c r="AL620" s="594"/>
      <c r="AM620" s="594"/>
      <c r="AO620" s="535"/>
      <c r="AQ620" s="13"/>
      <c r="AR620" s="752"/>
      <c r="AS620" s="551"/>
      <c r="AT620" s="5"/>
      <c r="BC620" s="4">
        <f>VLOOKUP(K620,'Справочные Данные'!$I$2:$J$262,2,0)</f>
        <v>63975</v>
      </c>
      <c r="BD620" s="4" t="str">
        <f>VLOOKUP(BC620,Z_SD_CUSTOMER!$A$2:$K$1599,10,0)</f>
        <v>72</v>
      </c>
      <c r="BE620" s="4" t="str">
        <f>VLOOKUP(BC620,Z_SD_CUSTOMER!$A$2:$L$1599,11,0)</f>
        <v>URAL</v>
      </c>
      <c r="BF620" s="4" t="str">
        <f>VLOOKUP(BC620,Z_SD_CUSTOMER!$A$2:$K$1599,11,0)</f>
        <v>URAL</v>
      </c>
      <c r="BI620" s="493"/>
    </row>
    <row r="621" spans="1:61" s="4" customFormat="1" ht="46.5" hidden="1">
      <c r="A621" s="2">
        <v>44503</v>
      </c>
      <c r="C621" s="30"/>
      <c r="D621" s="563" t="s">
        <v>250</v>
      </c>
      <c r="E621" s="54" t="s">
        <v>2938</v>
      </c>
      <c r="G621" s="678" t="s">
        <v>2926</v>
      </c>
      <c r="H621" s="539" t="s">
        <v>2927</v>
      </c>
      <c r="J621" s="127"/>
      <c r="K621" s="120" t="s">
        <v>450</v>
      </c>
      <c r="L621" s="668"/>
      <c r="M621" s="72">
        <v>44509</v>
      </c>
      <c r="S621" s="5">
        <v>1</v>
      </c>
      <c r="T621" s="5">
        <v>63</v>
      </c>
      <c r="U621" s="551"/>
      <c r="V621" s="4">
        <v>2010226</v>
      </c>
      <c r="W621" s="4">
        <v>201486369</v>
      </c>
      <c r="X621" s="19" t="s">
        <v>1405</v>
      </c>
      <c r="Y621" s="23">
        <v>15429.6</v>
      </c>
      <c r="AE621" s="13" t="str">
        <f>IF((Реестр!$AA621+Реестр!$AB621+Реестр!$AD621)=0,"",(Реестр!$AA621+Реестр!$AB621+Реестр!$AD621))</f>
        <v/>
      </c>
      <c r="AG621" s="13" t="e">
        <f>Реестр!$AE621-Реестр!$AF621</f>
        <v>#VALUE!</v>
      </c>
      <c r="AH621" s="534" t="str">
        <f>IFERROR((Реестр!$AE621/Реестр!$AF621)-100%, "")</f>
        <v/>
      </c>
      <c r="AI621" s="448" t="str">
        <f>IF(IFERROR(Реестр!$AN621/Реестр!$T621,"")=0,"",IFERROR(Реестр!$AN621/Реестр!$T621,""))</f>
        <v/>
      </c>
      <c r="AJ621" s="10"/>
      <c r="AK621" s="448" t="str">
        <f>IFERROR(Реестр!$AN621/Реестр!$U621,"")</f>
        <v/>
      </c>
      <c r="AL621" s="594"/>
      <c r="AM621" s="594"/>
      <c r="AO621" s="535" t="str">
        <f>IF(IFERROR(Реестр!$AN621/Реестр!$Y621,"")=0,"",IFERROR(Реестр!$AN621/Реестр!$Y621,""))</f>
        <v/>
      </c>
      <c r="AQ621" s="13"/>
      <c r="AR621" s="752"/>
      <c r="AS621" s="551" t="str">
        <f>IF(IFERROR(Реестр!$AI621*1000,"")=0,"",IFERROR(Реестр!$AI621*1000,""))</f>
        <v/>
      </c>
      <c r="AT621" s="5" t="str">
        <f>IF(IFERROR(Реестр!$AS621/80,"")=0,"",IFERROR(Реестр!$AS621/80,""))</f>
        <v/>
      </c>
      <c r="AU621" s="4">
        <f>IF(IFERROR(Y621*0.07,"")=0,"",IFERROR(Y621*0.07,""))</f>
        <v>1080.0720000000001</v>
      </c>
      <c r="AV621" s="4">
        <f>IF(IFERROR((AN621-AU621),"")=0,"",IFERROR((AN621-AU621),""))</f>
        <v>-1080.0720000000001</v>
      </c>
      <c r="AX621" s="4" t="str">
        <f>IF(IFERROR(AC621+AW621,"")=0,"",IFERROR(AC621+AW621,""))</f>
        <v/>
      </c>
      <c r="AZ621" s="4" t="str">
        <f>IF(IFERROR(AN621+AY621,"")=0,"",IFERROR(AN621+AY621,""))</f>
        <v/>
      </c>
      <c r="BC621" s="4">
        <f>VLOOKUP(K621,'Справочные Данные'!$I$2:$J$262,2,0)</f>
        <v>63864</v>
      </c>
      <c r="BD621" s="4" t="str">
        <f>VLOOKUP(BC621,Z_SD_CUSTOMER!$A$2:$K$1599,10,0)</f>
        <v>26</v>
      </c>
      <c r="BE621" s="4" t="str">
        <f>VLOOKUP(BC621,Z_SD_CUSTOMER!$A$2:$L$1599,11,0)</f>
        <v>NORTH CAUC</v>
      </c>
      <c r="BF621" s="4" t="str">
        <f>VLOOKUP(BC621,Z_SD_CUSTOMER!$A$2:$K$1599,11,0)</f>
        <v>NORTH CAUC</v>
      </c>
      <c r="BI621" s="493"/>
    </row>
    <row r="622" spans="1:61" s="4" customFormat="1" ht="46.5" hidden="1">
      <c r="A622" s="2">
        <v>44503</v>
      </c>
      <c r="C622" s="30"/>
      <c r="D622" s="563" t="s">
        <v>250</v>
      </c>
      <c r="E622" s="54" t="s">
        <v>2938</v>
      </c>
      <c r="G622" s="678" t="s">
        <v>2926</v>
      </c>
      <c r="H622" s="539" t="s">
        <v>2927</v>
      </c>
      <c r="J622" s="127"/>
      <c r="K622" s="679" t="s">
        <v>447</v>
      </c>
      <c r="L622" s="493"/>
      <c r="M622" s="72">
        <v>44509</v>
      </c>
      <c r="P622" s="72"/>
      <c r="S622" s="5">
        <v>1</v>
      </c>
      <c r="T622" s="5">
        <v>113</v>
      </c>
      <c r="U622" s="551"/>
      <c r="V622" s="19">
        <v>2010998</v>
      </c>
      <c r="W622" s="680">
        <v>201487120</v>
      </c>
      <c r="X622" s="19" t="s">
        <v>1471</v>
      </c>
      <c r="Y622" s="23">
        <v>27773.279999999999</v>
      </c>
      <c r="AE622" s="13" t="str">
        <f>IF((Реестр!$AA622+Реестр!$AB622+Реестр!$AD622)=0,"",(Реестр!$AA622+Реестр!$AB622+Реестр!$AD622))</f>
        <v/>
      </c>
      <c r="AG622" s="13"/>
      <c r="AH622" s="534"/>
      <c r="AI622" s="448"/>
      <c r="AJ622" s="10"/>
      <c r="AK622" s="448"/>
      <c r="AL622" s="594"/>
      <c r="AM622" s="594"/>
      <c r="AO622" s="535"/>
      <c r="AQ622" s="13"/>
      <c r="AR622" s="752"/>
      <c r="AS622" s="551"/>
      <c r="AT622" s="5"/>
      <c r="BC622" s="4">
        <f>VLOOKUP(K622,'Справочные Данные'!$I$2:$J$262,2,0)</f>
        <v>63861</v>
      </c>
      <c r="BD622" s="4" t="str">
        <f>VLOOKUP(BC622,Z_SD_CUSTOMER!$A$2:$K$1599,10,0)</f>
        <v>36</v>
      </c>
      <c r="BE622" s="4" t="str">
        <f>VLOOKUP(BC622,Z_SD_CUSTOMER!$A$2:$L$1599,11,0)</f>
        <v>CENTRAL</v>
      </c>
      <c r="BF622" s="4" t="str">
        <f>VLOOKUP(BC622,Z_SD_CUSTOMER!$A$2:$K$1599,11,0)</f>
        <v>CENTRAL</v>
      </c>
      <c r="BI622" s="493"/>
    </row>
    <row r="623" spans="1:61" s="4" customFormat="1" ht="46.5" hidden="1">
      <c r="A623" s="2">
        <v>44503</v>
      </c>
      <c r="C623" s="30"/>
      <c r="D623" s="563" t="s">
        <v>250</v>
      </c>
      <c r="E623" s="54" t="s">
        <v>2938</v>
      </c>
      <c r="G623" s="678" t="s">
        <v>2926</v>
      </c>
      <c r="H623" s="539" t="s">
        <v>2927</v>
      </c>
      <c r="J623" s="127"/>
      <c r="K623" s="679" t="s">
        <v>452</v>
      </c>
      <c r="L623" s="493"/>
      <c r="M623" s="72">
        <v>44509</v>
      </c>
      <c r="P623" s="72"/>
      <c r="S623" s="5">
        <v>1</v>
      </c>
      <c r="T623" s="5">
        <v>67</v>
      </c>
      <c r="U623" s="551"/>
      <c r="V623" s="19">
        <v>2010999</v>
      </c>
      <c r="W623" s="680">
        <v>201487121</v>
      </c>
      <c r="X623" s="19" t="s">
        <v>1481</v>
      </c>
      <c r="Y623" s="23">
        <v>16458.240000000002</v>
      </c>
      <c r="AE623" s="13" t="str">
        <f>IF((Реестр!$AA623+Реестр!$AB623+Реестр!$AD623)=0,"",(Реестр!$AA623+Реестр!$AB623+Реестр!$AD623))</f>
        <v/>
      </c>
      <c r="AG623" s="13"/>
      <c r="AH623" s="534"/>
      <c r="AI623" s="448"/>
      <c r="AJ623" s="10"/>
      <c r="AK623" s="448"/>
      <c r="AL623" s="594"/>
      <c r="AM623" s="594"/>
      <c r="AO623" s="535"/>
      <c r="AQ623" s="13"/>
      <c r="AR623" s="752"/>
      <c r="AS623" s="551"/>
      <c r="AT623" s="5"/>
      <c r="BC623" s="4">
        <f>VLOOKUP(K623,'Справочные Данные'!$I$2:$J$262,2,0)</f>
        <v>63866</v>
      </c>
      <c r="BD623" s="4" t="str">
        <f>VLOOKUP(BC623,Z_SD_CUSTOMER!$A$2:$K$1599,10,0)</f>
        <v>23</v>
      </c>
      <c r="BE623" s="4" t="str">
        <f>VLOOKUP(BC623,Z_SD_CUSTOMER!$A$2:$L$1599,11,0)</f>
        <v>SOUTHERN</v>
      </c>
      <c r="BF623" s="4" t="str">
        <f>VLOOKUP(BC623,Z_SD_CUSTOMER!$A$2:$K$1599,11,0)</f>
        <v>SOUTHERN</v>
      </c>
      <c r="BI623" s="493"/>
    </row>
    <row r="624" spans="1:61" s="4" customFormat="1" ht="46.5" hidden="1">
      <c r="A624" s="2">
        <v>44503</v>
      </c>
      <c r="C624" s="30"/>
      <c r="D624" s="563" t="s">
        <v>250</v>
      </c>
      <c r="E624" s="54" t="s">
        <v>2938</v>
      </c>
      <c r="G624" s="678" t="s">
        <v>2926</v>
      </c>
      <c r="H624" s="539" t="s">
        <v>2927</v>
      </c>
      <c r="J624" s="127"/>
      <c r="K624" s="679" t="s">
        <v>457</v>
      </c>
      <c r="L624" s="493"/>
      <c r="M624" s="72">
        <v>44510</v>
      </c>
      <c r="P624" s="72"/>
      <c r="S624" s="5">
        <v>1</v>
      </c>
      <c r="T624" s="5">
        <v>82</v>
      </c>
      <c r="U624" s="551"/>
      <c r="V624" s="19">
        <v>2011000</v>
      </c>
      <c r="W624" s="680">
        <v>201487123</v>
      </c>
      <c r="X624" s="19" t="s">
        <v>1482</v>
      </c>
      <c r="Y624" s="23">
        <v>20058.48</v>
      </c>
      <c r="AE624" s="13" t="str">
        <f>IF((Реестр!$AA624+Реестр!$AB624+Реестр!$AD624)=0,"",(Реестр!$AA624+Реестр!$AB624+Реестр!$AD624))</f>
        <v/>
      </c>
      <c r="AG624" s="13"/>
      <c r="AH624" s="534"/>
      <c r="AI624" s="448"/>
      <c r="AJ624" s="10"/>
      <c r="AK624" s="448"/>
      <c r="AL624" s="594"/>
      <c r="AM624" s="594"/>
      <c r="AO624" s="535"/>
      <c r="AQ624" s="13"/>
      <c r="AR624" s="752"/>
      <c r="AS624" s="551"/>
      <c r="AT624" s="5"/>
      <c r="BC624" s="4">
        <f>VLOOKUP(K624,'Справочные Данные'!$I$2:$J$262,2,0)</f>
        <v>63873</v>
      </c>
      <c r="BD624" s="4" t="str">
        <f>VLOOKUP(BC624,Z_SD_CUSTOMER!$A$2:$K$1599,10,0)</f>
        <v>59</v>
      </c>
      <c r="BE624" s="4" t="str">
        <f>VLOOKUP(BC624,Z_SD_CUSTOMER!$A$2:$L$1599,11,0)</f>
        <v>URAL</v>
      </c>
      <c r="BF624" s="4" t="str">
        <f>VLOOKUP(BC624,Z_SD_CUSTOMER!$A$2:$K$1599,11,0)</f>
        <v>URAL</v>
      </c>
      <c r="BI624" s="493"/>
    </row>
    <row r="625" spans="1:61" s="4" customFormat="1" ht="46.5" hidden="1">
      <c r="A625" s="2">
        <v>44503</v>
      </c>
      <c r="C625" s="30"/>
      <c r="D625" s="563" t="s">
        <v>250</v>
      </c>
      <c r="E625" s="54" t="s">
        <v>2938</v>
      </c>
      <c r="G625" s="678" t="s">
        <v>2926</v>
      </c>
      <c r="H625" s="539" t="s">
        <v>2927</v>
      </c>
      <c r="J625" s="127"/>
      <c r="K625" s="679" t="s">
        <v>436</v>
      </c>
      <c r="L625" s="493"/>
      <c r="M625" s="72">
        <v>44509</v>
      </c>
      <c r="P625" s="72"/>
      <c r="S625" s="5">
        <v>2</v>
      </c>
      <c r="T625" s="5">
        <v>1186</v>
      </c>
      <c r="U625" s="551"/>
      <c r="V625" s="19">
        <v>2011003</v>
      </c>
      <c r="W625" s="680">
        <v>201487122</v>
      </c>
      <c r="X625" s="19" t="s">
        <v>1483</v>
      </c>
      <c r="Y625" s="23">
        <v>324632.03999999998</v>
      </c>
      <c r="AE625" s="13" t="str">
        <f>IF((Реестр!$AA625+Реестр!$AB625+Реестр!$AD625)=0,"",(Реестр!$AA625+Реестр!$AB625+Реестр!$AD625))</f>
        <v/>
      </c>
      <c r="AG625" s="13"/>
      <c r="AH625" s="534"/>
      <c r="AI625" s="448"/>
      <c r="AJ625" s="10"/>
      <c r="AK625" s="448"/>
      <c r="AL625" s="594"/>
      <c r="AM625" s="594"/>
      <c r="AO625" s="535"/>
      <c r="AQ625" s="13"/>
      <c r="AR625" s="752"/>
      <c r="AS625" s="551"/>
      <c r="AT625" s="5"/>
      <c r="BC625" s="4">
        <f>VLOOKUP(K625,'Справочные Данные'!$I$2:$J$262,2,0)</f>
        <v>23552</v>
      </c>
      <c r="BD625" s="4" t="str">
        <f>VLOOKUP(BC625,Z_SD_CUSTOMER!$A$2:$K$1599,10,0)</f>
        <v>37</v>
      </c>
      <c r="BE625" s="4" t="str">
        <f>VLOOKUP(BC625,Z_SD_CUSTOMER!$A$2:$L$1599,11,0)</f>
        <v>VOLGA</v>
      </c>
      <c r="BF625" s="4" t="str">
        <f>VLOOKUP(BC625,Z_SD_CUSTOMER!$A$2:$K$1599,11,0)</f>
        <v>VOLGA</v>
      </c>
      <c r="BI625" s="493"/>
    </row>
    <row r="626" spans="1:61" s="4" customFormat="1" ht="46.5" hidden="1">
      <c r="A626" s="2">
        <v>44503</v>
      </c>
      <c r="C626" s="30"/>
      <c r="D626" s="563" t="s">
        <v>250</v>
      </c>
      <c r="E626" s="54" t="s">
        <v>2938</v>
      </c>
      <c r="G626" s="678" t="s">
        <v>2926</v>
      </c>
      <c r="H626" s="539" t="s">
        <v>2927</v>
      </c>
      <c r="J626" s="127"/>
      <c r="K626" s="679" t="s">
        <v>448</v>
      </c>
      <c r="L626" s="493"/>
      <c r="M626" s="72">
        <v>44508</v>
      </c>
      <c r="P626" s="72"/>
      <c r="S626" s="5">
        <v>1</v>
      </c>
      <c r="T626" s="5">
        <v>125</v>
      </c>
      <c r="U626" s="551"/>
      <c r="V626" s="19">
        <v>2011005</v>
      </c>
      <c r="W626" s="680">
        <v>201487125</v>
      </c>
      <c r="X626" s="19" t="s">
        <v>1484</v>
      </c>
      <c r="Y626" s="23">
        <v>30859.200000000001</v>
      </c>
      <c r="AE626" s="13" t="str">
        <f>IF((Реестр!$AA626+Реестр!$AB626+Реестр!$AD626)=0,"",(Реестр!$AA626+Реестр!$AB626+Реестр!$AD626))</f>
        <v/>
      </c>
      <c r="AG626" s="13"/>
      <c r="AH626" s="534"/>
      <c r="AI626" s="448"/>
      <c r="AJ626" s="10"/>
      <c r="AK626" s="448"/>
      <c r="AL626" s="594"/>
      <c r="AM626" s="594"/>
      <c r="AO626" s="535"/>
      <c r="AQ626" s="13"/>
      <c r="AR626" s="752"/>
      <c r="AS626" s="551"/>
      <c r="AT626" s="5"/>
      <c r="BC626" s="4">
        <f>VLOOKUP(K626,'Справочные Данные'!$I$2:$J$262,2,0)</f>
        <v>63862</v>
      </c>
      <c r="BD626" s="4" t="str">
        <f>VLOOKUP(BC626,Z_SD_CUSTOMER!$A$2:$K$1599,10,0)</f>
        <v>67</v>
      </c>
      <c r="BE626" s="4" t="str">
        <f>VLOOKUP(BC626,Z_SD_CUSTOMER!$A$2:$L$1599,11,0)</f>
        <v>CENTRAL</v>
      </c>
      <c r="BF626" s="4" t="str">
        <f>VLOOKUP(BC626,Z_SD_CUSTOMER!$A$2:$K$1599,11,0)</f>
        <v>CENTRAL</v>
      </c>
      <c r="BI626" s="493"/>
    </row>
    <row r="627" spans="1:61" s="4" customFormat="1" ht="46.5" hidden="1">
      <c r="A627" s="2">
        <v>44503</v>
      </c>
      <c r="C627" s="30"/>
      <c r="D627" s="563" t="s">
        <v>250</v>
      </c>
      <c r="E627" s="54" t="s">
        <v>2938</v>
      </c>
      <c r="G627" s="678" t="s">
        <v>2926</v>
      </c>
      <c r="H627" s="539" t="s">
        <v>2927</v>
      </c>
      <c r="J627" s="127"/>
      <c r="K627" s="679" t="s">
        <v>449</v>
      </c>
      <c r="L627" s="493"/>
      <c r="M627" s="72">
        <v>44509</v>
      </c>
      <c r="P627" s="72"/>
      <c r="S627" s="5">
        <v>1</v>
      </c>
      <c r="T627" s="5">
        <v>80</v>
      </c>
      <c r="U627" s="551"/>
      <c r="V627" s="19">
        <v>2011007</v>
      </c>
      <c r="W627" s="680">
        <v>201487126</v>
      </c>
      <c r="X627" s="19" t="s">
        <v>1485</v>
      </c>
      <c r="Y627" s="23">
        <v>19544.16</v>
      </c>
      <c r="AE627" s="13" t="str">
        <f>IF((Реестр!$AA627+Реестр!$AB627+Реестр!$AD627)=0,"",(Реестр!$AA627+Реестр!$AB627+Реестр!$AD627))</f>
        <v/>
      </c>
      <c r="AG627" s="13"/>
      <c r="AH627" s="534"/>
      <c r="AI627" s="448"/>
      <c r="AJ627" s="10"/>
      <c r="AK627" s="448"/>
      <c r="AL627" s="594"/>
      <c r="AM627" s="594"/>
      <c r="AO627" s="535"/>
      <c r="AQ627" s="13"/>
      <c r="AR627" s="752"/>
      <c r="AS627" s="551"/>
      <c r="AT627" s="5"/>
      <c r="BC627" s="4">
        <f>VLOOKUP(K627,'Справочные Данные'!$I$2:$J$262,2,0)</f>
        <v>63863</v>
      </c>
      <c r="BD627" s="4" t="str">
        <f>VLOOKUP(BC627,Z_SD_CUSTOMER!$A$2:$K$1599,10,0)</f>
        <v>23</v>
      </c>
      <c r="BE627" s="4" t="str">
        <f>VLOOKUP(BC627,Z_SD_CUSTOMER!$A$2:$L$1599,11,0)</f>
        <v>SOUTHERN</v>
      </c>
      <c r="BF627" s="4" t="str">
        <f>VLOOKUP(BC627,Z_SD_CUSTOMER!$A$2:$K$1599,11,0)</f>
        <v>SOUTHERN</v>
      </c>
      <c r="BI627" s="493"/>
    </row>
    <row r="628" spans="1:61" s="4" customFormat="1" ht="46.5" hidden="1">
      <c r="A628" s="2">
        <v>44503</v>
      </c>
      <c r="C628" s="30"/>
      <c r="D628" s="563" t="s">
        <v>250</v>
      </c>
      <c r="E628" s="54" t="s">
        <v>2938</v>
      </c>
      <c r="G628" s="678" t="s">
        <v>2926</v>
      </c>
      <c r="H628" s="539" t="s">
        <v>2927</v>
      </c>
      <c r="J628" s="127"/>
      <c r="K628" s="679" t="s">
        <v>445</v>
      </c>
      <c r="L628" s="493"/>
      <c r="M628" s="72">
        <v>44510</v>
      </c>
      <c r="P628" s="72"/>
      <c r="S628" s="5">
        <v>1</v>
      </c>
      <c r="T628" s="5">
        <v>38</v>
      </c>
      <c r="U628" s="551"/>
      <c r="V628" s="19">
        <v>2011021</v>
      </c>
      <c r="W628" s="680">
        <v>201487135</v>
      </c>
      <c r="X628" s="19" t="s">
        <v>1490</v>
      </c>
      <c r="Y628" s="23">
        <v>9257.76</v>
      </c>
      <c r="AE628" s="13" t="str">
        <f>IF((Реестр!$AA628+Реестр!$AB628+Реестр!$AD628)=0,"",(Реестр!$AA628+Реестр!$AB628+Реестр!$AD628))</f>
        <v/>
      </c>
      <c r="AG628" s="13"/>
      <c r="AH628" s="534"/>
      <c r="AI628" s="448"/>
      <c r="AJ628" s="10"/>
      <c r="AK628" s="448"/>
      <c r="AL628" s="594"/>
      <c r="AM628" s="594"/>
      <c r="AO628" s="535"/>
      <c r="AQ628" s="13"/>
      <c r="AR628" s="752"/>
      <c r="AS628" s="551"/>
      <c r="AT628" s="5"/>
      <c r="BC628" s="4">
        <f>VLOOKUP(K628,'Справочные Данные'!$I$2:$J$262,2,0)</f>
        <v>63858</v>
      </c>
      <c r="BD628" s="4" t="str">
        <f>VLOOKUP(BC628,Z_SD_CUSTOMER!$A$2:$K$1599,10,0)</f>
        <v>74</v>
      </c>
      <c r="BE628" s="4" t="str">
        <f>VLOOKUP(BC628,Z_SD_CUSTOMER!$A$2:$L$1599,11,0)</f>
        <v>URAL</v>
      </c>
      <c r="BF628" s="4" t="str">
        <f>VLOOKUP(BC628,Z_SD_CUSTOMER!$A$2:$K$1599,11,0)</f>
        <v>URAL</v>
      </c>
      <c r="BI628" s="493"/>
    </row>
    <row r="629" spans="1:61" s="4" customFormat="1" ht="46.5" hidden="1">
      <c r="A629" s="2">
        <v>44503</v>
      </c>
      <c r="C629" s="30"/>
      <c r="D629" s="563" t="s">
        <v>250</v>
      </c>
      <c r="E629" s="54" t="s">
        <v>2938</v>
      </c>
      <c r="G629" s="678" t="s">
        <v>2926</v>
      </c>
      <c r="H629" s="539" t="s">
        <v>2927</v>
      </c>
      <c r="J629" s="127"/>
      <c r="K629" s="679" t="s">
        <v>445</v>
      </c>
      <c r="L629" s="493"/>
      <c r="M629" s="72"/>
      <c r="P629" s="72"/>
      <c r="S629" s="5">
        <v>1</v>
      </c>
      <c r="T629" s="5">
        <v>23</v>
      </c>
      <c r="U629" s="551"/>
      <c r="V629" s="19">
        <v>2011023</v>
      </c>
      <c r="W629" s="680">
        <v>201487134</v>
      </c>
      <c r="X629" s="19" t="s">
        <v>1491</v>
      </c>
      <c r="Y629" s="23">
        <v>5657.52</v>
      </c>
      <c r="AE629" s="13" t="str">
        <f>IF((Реестр!$AA629+Реестр!$AB629+Реестр!$AD629)=0,"",(Реестр!$AA629+Реестр!$AB629+Реестр!$AD629))</f>
        <v/>
      </c>
      <c r="AG629" s="13"/>
      <c r="AH629" s="534"/>
      <c r="AI629" s="448"/>
      <c r="AJ629" s="10"/>
      <c r="AK629" s="448"/>
      <c r="AL629" s="594"/>
      <c r="AM629" s="594"/>
      <c r="AO629" s="535"/>
      <c r="AQ629" s="13"/>
      <c r="AR629" s="752"/>
      <c r="AS629" s="551"/>
      <c r="AT629" s="5"/>
      <c r="BC629" s="4">
        <f>VLOOKUP(K629,'Справочные Данные'!$I$2:$J$262,2,0)</f>
        <v>63858</v>
      </c>
      <c r="BD629" s="4" t="str">
        <f>VLOOKUP(BC629,Z_SD_CUSTOMER!$A$2:$K$1599,10,0)</f>
        <v>74</v>
      </c>
      <c r="BE629" s="4" t="str">
        <f>VLOOKUP(BC629,Z_SD_CUSTOMER!$A$2:$L$1599,11,0)</f>
        <v>URAL</v>
      </c>
      <c r="BF629" s="4" t="str">
        <f>VLOOKUP(BC629,Z_SD_CUSTOMER!$A$2:$K$1599,11,0)</f>
        <v>URAL</v>
      </c>
      <c r="BI629" s="493"/>
    </row>
    <row r="630" spans="1:61" s="4" customFormat="1" ht="46.5" hidden="1">
      <c r="A630" s="2">
        <v>44503</v>
      </c>
      <c r="D630" s="563" t="s">
        <v>250</v>
      </c>
      <c r="E630" s="54" t="s">
        <v>2938</v>
      </c>
      <c r="G630" s="678" t="s">
        <v>2926</v>
      </c>
      <c r="H630" s="539" t="s">
        <v>2927</v>
      </c>
      <c r="K630" s="679" t="s">
        <v>524</v>
      </c>
      <c r="L630" s="493"/>
      <c r="M630" s="72">
        <v>44509</v>
      </c>
      <c r="N630" s="4" t="s">
        <v>2921</v>
      </c>
      <c r="P630" s="72"/>
      <c r="S630" s="5">
        <v>1</v>
      </c>
      <c r="T630" s="5">
        <v>86</v>
      </c>
      <c r="U630" s="551"/>
      <c r="V630" s="663">
        <v>2011458</v>
      </c>
      <c r="W630" s="681">
        <v>201487432</v>
      </c>
      <c r="X630" s="19">
        <v>6433267079</v>
      </c>
      <c r="Y630" s="23">
        <v>23376</v>
      </c>
      <c r="Z630" s="4">
        <v>7601306204</v>
      </c>
      <c r="AE630" s="13" t="str">
        <f>IF((Реестр!$AA630+Реестр!$AB630+Реестр!$AD630)=0,"",(Реестр!$AA630+Реестр!$AB630+Реестр!$AD630))</f>
        <v/>
      </c>
      <c r="AG630" s="6"/>
      <c r="AH630" s="682"/>
      <c r="AI630" s="10"/>
      <c r="AJ630" s="10"/>
      <c r="AK630" s="10"/>
      <c r="AL630" s="594"/>
      <c r="AM630" s="594"/>
      <c r="AO630" s="535"/>
      <c r="AQ630" s="6"/>
      <c r="AR630" s="752"/>
      <c r="AS630" s="551"/>
      <c r="AT630" s="5"/>
      <c r="BF630" s="4" t="e">
        <f>VLOOKUP(BC630,Z_SD_CUSTOMER!$A$2:$K$1599,11,0)</f>
        <v>#N/A</v>
      </c>
      <c r="BI630" s="493"/>
    </row>
    <row r="631" spans="1:61" s="4" customFormat="1" hidden="1">
      <c r="A631" s="2">
        <v>44503</v>
      </c>
      <c r="D631" s="564" t="s">
        <v>253</v>
      </c>
      <c r="E631" s="54" t="s">
        <v>2938</v>
      </c>
      <c r="G631" s="50" t="s">
        <v>107</v>
      </c>
      <c r="H631" s="50" t="s">
        <v>110</v>
      </c>
      <c r="J631" s="4" t="s">
        <v>2935</v>
      </c>
      <c r="K631" s="690" t="s">
        <v>503</v>
      </c>
      <c r="L631" s="493"/>
      <c r="M631" s="72">
        <v>44512</v>
      </c>
      <c r="N631" s="90" t="s">
        <v>2939</v>
      </c>
      <c r="P631" s="72"/>
      <c r="S631" s="5">
        <v>1</v>
      </c>
      <c r="T631" s="5">
        <v>101</v>
      </c>
      <c r="U631" s="551"/>
      <c r="V631" s="19">
        <v>2011459</v>
      </c>
      <c r="W631" s="681">
        <v>201487405</v>
      </c>
      <c r="X631" s="19">
        <v>6434486590</v>
      </c>
      <c r="Y631" s="23">
        <v>23347.200000000001</v>
      </c>
      <c r="AC631" s="4">
        <v>4710</v>
      </c>
      <c r="AE631" s="13" t="str">
        <f>IF((Реестр!$AA631+Реестр!$AB631+Реестр!$AD631)=0,"",(Реестр!$AA631+Реестр!$AB631+Реестр!$AD631))</f>
        <v/>
      </c>
      <c r="AG631" s="6"/>
      <c r="AH631" s="682"/>
      <c r="AI631" s="10"/>
      <c r="AJ631" s="10"/>
      <c r="AK631" s="10"/>
      <c r="AL631" s="594"/>
      <c r="AM631" s="594"/>
      <c r="AO631" s="535"/>
      <c r="AQ631" s="6"/>
      <c r="AR631" s="752"/>
      <c r="AS631" s="551"/>
      <c r="AT631" s="5"/>
      <c r="AX631" s="4">
        <f t="shared" ref="AX631:AX637" si="57">IF(IFERROR(AC631+AW631,"")=0,"",IFERROR(AC631+AW631,""))</f>
        <v>4710</v>
      </c>
      <c r="BF631" s="4" t="e">
        <f>VLOOKUP(BC631,Z_SD_CUSTOMER!$A$2:$K$1599,11,0)</f>
        <v>#N/A</v>
      </c>
      <c r="BI631" s="493"/>
    </row>
    <row r="632" spans="1:61" hidden="1">
      <c r="A632" s="2">
        <v>44503</v>
      </c>
      <c r="B632" s="472" t="s">
        <v>59</v>
      </c>
      <c r="D632" s="564" t="s">
        <v>253</v>
      </c>
      <c r="F632" s="4"/>
      <c r="G632" s="50" t="s">
        <v>107</v>
      </c>
      <c r="H632" s="50" t="s">
        <v>110</v>
      </c>
      <c r="K632" s="690" t="s">
        <v>470</v>
      </c>
      <c r="L632" s="99"/>
      <c r="M632" s="88">
        <v>44515</v>
      </c>
      <c r="N632" s="82"/>
      <c r="O632" s="82"/>
      <c r="P632" s="88"/>
      <c r="Q632" s="82"/>
      <c r="R632" s="82"/>
      <c r="S632" s="5">
        <v>1</v>
      </c>
      <c r="T632" s="5">
        <v>240</v>
      </c>
      <c r="V632" s="19">
        <v>2010997</v>
      </c>
      <c r="W632" s="680">
        <v>201487119</v>
      </c>
      <c r="X632" s="19" t="s">
        <v>1470</v>
      </c>
      <c r="Y632" s="23">
        <v>65745</v>
      </c>
      <c r="AC632" s="4">
        <v>4935</v>
      </c>
      <c r="AE632" s="13" t="str">
        <f>IF((Реестр!$AA632+Реестр!$AB632+Реестр!$AD632)=0,"",(Реестр!$AA632+Реестр!$AB632+Реестр!$AD632))</f>
        <v/>
      </c>
      <c r="AG632" s="13"/>
      <c r="AH632" s="534"/>
      <c r="AI632" s="448"/>
      <c r="AJ632" s="10"/>
      <c r="AK632" s="448"/>
      <c r="AL632" s="594"/>
      <c r="AM632" s="594"/>
      <c r="AO632" s="535"/>
      <c r="AQ632" s="13"/>
      <c r="AR632" s="752"/>
      <c r="AS632" s="551"/>
      <c r="AT632" s="5"/>
      <c r="AU632" s="4"/>
      <c r="AV632" s="4"/>
      <c r="AW632" s="4"/>
      <c r="AX632" s="4">
        <f t="shared" si="57"/>
        <v>4935</v>
      </c>
      <c r="AY632" s="4"/>
      <c r="AZ632" s="4"/>
      <c r="BA632" s="4"/>
      <c r="BB632" s="4"/>
      <c r="BC632" s="4">
        <f>VLOOKUP(K632,'Справочные Данные'!$I$2:$J$262,2,0)</f>
        <v>71598</v>
      </c>
      <c r="BD632" s="4" t="str">
        <f>VLOOKUP(BC632,Z_SD_CUSTOMER!$A$2:$K$1599,10,0)</f>
        <v>54</v>
      </c>
      <c r="BE632" s="4" t="str">
        <f>VLOOKUP(BC632,Z_SD_CUSTOMER!$A$2:$L$1599,11,0)</f>
        <v>SIBERIAN</v>
      </c>
      <c r="BF632" s="4" t="str">
        <f>VLOOKUP(BC632,Z_SD_CUSTOMER!$A$2:$K$1599,11,0)</f>
        <v>SIBERIAN</v>
      </c>
      <c r="BG632" s="4"/>
      <c r="BH632" s="4"/>
    </row>
    <row r="633" spans="1:61" hidden="1">
      <c r="A633" s="2">
        <v>44503</v>
      </c>
      <c r="D633" s="564" t="s">
        <v>253</v>
      </c>
      <c r="F633" s="4"/>
      <c r="G633" s="50" t="s">
        <v>107</v>
      </c>
      <c r="H633" s="50" t="s">
        <v>110</v>
      </c>
      <c r="K633" s="690" t="s">
        <v>442</v>
      </c>
      <c r="L633" s="493"/>
      <c r="M633" s="72">
        <v>44512</v>
      </c>
      <c r="P633" s="72"/>
      <c r="S633" s="158">
        <v>0</v>
      </c>
      <c r="T633" s="5">
        <v>5</v>
      </c>
      <c r="V633" s="19">
        <v>2011018</v>
      </c>
      <c r="W633" s="680">
        <v>201487131</v>
      </c>
      <c r="X633" s="19" t="s">
        <v>1487</v>
      </c>
      <c r="Y633" s="23">
        <v>1028.6400000000001</v>
      </c>
      <c r="AC633" s="4">
        <v>3878</v>
      </c>
      <c r="AE633" s="13" t="str">
        <f>IF((Реестр!$AA633+Реестр!$AB633+Реестр!$AD633)=0,"",(Реестр!$AA633+Реестр!$AB633+Реестр!$AD633))</f>
        <v/>
      </c>
      <c r="AG633" s="13"/>
      <c r="AH633" s="534"/>
      <c r="AI633" s="448"/>
      <c r="AJ633" s="10"/>
      <c r="AK633" s="448"/>
      <c r="AL633" s="594"/>
      <c r="AM633" s="594"/>
      <c r="AO633" s="535"/>
      <c r="AQ633" s="13"/>
      <c r="AR633" s="752"/>
      <c r="AS633" s="551"/>
      <c r="AT633" s="5"/>
      <c r="AU633" s="4"/>
      <c r="AV633" s="4"/>
      <c r="AW633" s="4"/>
      <c r="AX633" s="4">
        <f t="shared" si="57"/>
        <v>3878</v>
      </c>
      <c r="AY633" s="630">
        <f>((T633/(T633+T634+T635)*AX633))</f>
        <v>387.8</v>
      </c>
      <c r="AZ633" s="4"/>
      <c r="BA633" s="4"/>
      <c r="BB633" s="4"/>
      <c r="BC633" s="4">
        <f>VLOOKUP(K633,'Справочные Данные'!$I$2:$J$262,2,0)</f>
        <v>63854</v>
      </c>
      <c r="BD633" s="4" t="str">
        <f>VLOOKUP(BC633,Z_SD_CUSTOMER!$A$2:$K$1599,10,0)</f>
        <v>55</v>
      </c>
      <c r="BE633" s="4" t="str">
        <f>VLOOKUP(BC633,Z_SD_CUSTOMER!$A$2:$L$1599,11,0)</f>
        <v>SIBERIAN</v>
      </c>
      <c r="BF633" s="4" t="str">
        <f>VLOOKUP(BC633,Z_SD_CUSTOMER!$A$2:$K$1599,11,0)</f>
        <v>SIBERIAN</v>
      </c>
      <c r="BG633" s="4"/>
      <c r="BH633" s="4"/>
    </row>
    <row r="634" spans="1:61" hidden="1">
      <c r="A634" s="2">
        <v>44503</v>
      </c>
      <c r="D634" s="564" t="s">
        <v>253</v>
      </c>
      <c r="F634" s="4"/>
      <c r="G634" s="50" t="s">
        <v>107</v>
      </c>
      <c r="H634" s="50" t="s">
        <v>110</v>
      </c>
      <c r="K634" s="690" t="s">
        <v>442</v>
      </c>
      <c r="L634" s="493"/>
      <c r="M634" s="72">
        <v>44512</v>
      </c>
      <c r="P634" s="72"/>
      <c r="S634" s="158">
        <v>1</v>
      </c>
      <c r="T634" s="5">
        <v>15</v>
      </c>
      <c r="V634" s="19">
        <v>2011019</v>
      </c>
      <c r="W634" s="680">
        <v>201487133</v>
      </c>
      <c r="X634" s="19" t="s">
        <v>1489</v>
      </c>
      <c r="Y634" s="23">
        <v>3600.24</v>
      </c>
      <c r="AE634" s="13" t="str">
        <f>IF((Реестр!$AA634+Реестр!$AB634+Реестр!$AD634)=0,"",(Реестр!$AA634+Реестр!$AB634+Реестр!$AD634))</f>
        <v/>
      </c>
      <c r="AG634" s="13"/>
      <c r="AH634" s="534"/>
      <c r="AI634" s="448"/>
      <c r="AJ634" s="10"/>
      <c r="AK634" s="448"/>
      <c r="AL634" s="594"/>
      <c r="AM634" s="594"/>
      <c r="AO634" s="535"/>
      <c r="AQ634" s="13"/>
      <c r="AR634" s="752"/>
      <c r="AS634" s="551"/>
      <c r="AT634" s="5"/>
      <c r="AU634" s="4"/>
      <c r="AV634" s="4"/>
      <c r="AW634" s="4"/>
      <c r="AX634" s="4" t="str">
        <f t="shared" si="57"/>
        <v/>
      </c>
      <c r="AY634" s="630">
        <f>((T634/(T634+T635+T633)*AX633))</f>
        <v>1163.3999999999999</v>
      </c>
      <c r="AZ634" s="4"/>
      <c r="BA634" s="4"/>
      <c r="BB634" s="4"/>
      <c r="BC634" s="4">
        <f>VLOOKUP(K634,'Справочные Данные'!$I$2:$J$262,2,0)</f>
        <v>63854</v>
      </c>
      <c r="BD634" s="4" t="str">
        <f>VLOOKUP(BC634,Z_SD_CUSTOMER!$A$2:$K$1599,10,0)</f>
        <v>55</v>
      </c>
      <c r="BE634" s="4" t="str">
        <f>VLOOKUP(BC634,Z_SD_CUSTOMER!$A$2:$L$1599,11,0)</f>
        <v>SIBERIAN</v>
      </c>
      <c r="BF634" s="4" t="str">
        <f>VLOOKUP(BC634,Z_SD_CUSTOMER!$A$2:$K$1599,11,0)</f>
        <v>SIBERIAN</v>
      </c>
      <c r="BG634" s="4"/>
      <c r="BH634" s="4"/>
    </row>
    <row r="635" spans="1:61" hidden="1">
      <c r="A635" s="2">
        <v>44503</v>
      </c>
      <c r="D635" s="564" t="s">
        <v>253</v>
      </c>
      <c r="F635" s="4"/>
      <c r="G635" s="50" t="s">
        <v>107</v>
      </c>
      <c r="H635" s="50" t="s">
        <v>110</v>
      </c>
      <c r="K635" s="690" t="s">
        <v>442</v>
      </c>
      <c r="L635" s="493"/>
      <c r="M635" s="72">
        <v>44512</v>
      </c>
      <c r="P635" s="72"/>
      <c r="S635" s="159">
        <v>1</v>
      </c>
      <c r="T635" s="5">
        <v>30</v>
      </c>
      <c r="V635" s="19">
        <v>2011020</v>
      </c>
      <c r="W635" s="680">
        <v>201487132</v>
      </c>
      <c r="X635" s="19" t="s">
        <v>1488</v>
      </c>
      <c r="Y635" s="23">
        <v>7200.48</v>
      </c>
      <c r="AE635" s="13" t="str">
        <f>IF((Реестр!$AA635+Реестр!$AB635+Реестр!$AD635)=0,"",(Реестр!$AA635+Реестр!$AB635+Реестр!$AD635))</f>
        <v/>
      </c>
      <c r="AG635" s="13"/>
      <c r="AH635" s="534"/>
      <c r="AI635" s="448"/>
      <c r="AJ635" s="10"/>
      <c r="AK635" s="448"/>
      <c r="AL635" s="594"/>
      <c r="AM635" s="594"/>
      <c r="AO635" s="535"/>
      <c r="AQ635" s="13"/>
      <c r="AR635" s="752"/>
      <c r="AS635" s="551"/>
      <c r="AT635" s="5"/>
      <c r="AU635" s="4"/>
      <c r="AV635" s="4"/>
      <c r="AW635" s="4"/>
      <c r="AX635" s="4" t="str">
        <f t="shared" si="57"/>
        <v/>
      </c>
      <c r="AY635" s="630">
        <f>((T635/(T635+T633+T634)*AX633))</f>
        <v>2326.7999999999997</v>
      </c>
      <c r="AZ635" s="4"/>
      <c r="BA635" s="4"/>
      <c r="BB635" s="4"/>
      <c r="BC635" s="4">
        <f>VLOOKUP(K635,'Справочные Данные'!$I$2:$J$262,2,0)</f>
        <v>63854</v>
      </c>
      <c r="BD635" s="4" t="str">
        <f>VLOOKUP(BC635,Z_SD_CUSTOMER!$A$2:$K$1599,10,0)</f>
        <v>55</v>
      </c>
      <c r="BE635" s="4" t="str">
        <f>VLOOKUP(BC635,Z_SD_CUSTOMER!$A$2:$L$1599,11,0)</f>
        <v>SIBERIAN</v>
      </c>
      <c r="BF635" s="4" t="str">
        <f>VLOOKUP(BC635,Z_SD_CUSTOMER!$A$2:$K$1599,11,0)</f>
        <v>SIBERIAN</v>
      </c>
      <c r="BG635" s="4"/>
      <c r="BH635" s="4"/>
    </row>
    <row r="636" spans="1:61" hidden="1">
      <c r="A636" s="2">
        <v>44503</v>
      </c>
      <c r="D636" s="564" t="s">
        <v>253</v>
      </c>
      <c r="F636" s="4"/>
      <c r="G636" s="50" t="s">
        <v>107</v>
      </c>
      <c r="H636" s="50" t="s">
        <v>110</v>
      </c>
      <c r="K636" s="690" t="s">
        <v>579</v>
      </c>
      <c r="L636" s="493" t="s">
        <v>1499</v>
      </c>
      <c r="M636" s="72">
        <v>44512</v>
      </c>
      <c r="P636" s="72"/>
      <c r="S636" s="5">
        <v>5</v>
      </c>
      <c r="T636" s="5">
        <v>1098</v>
      </c>
      <c r="V636" s="19">
        <v>2011193</v>
      </c>
      <c r="W636" s="761">
        <v>201487230</v>
      </c>
      <c r="X636" s="19"/>
      <c r="Y636" s="23">
        <v>300642.71999999997</v>
      </c>
      <c r="AC636" s="4">
        <v>23428</v>
      </c>
      <c r="AE636" s="13" t="str">
        <f>IF((Реестр!$AA636+Реестр!$AB636+Реестр!$AD636)=0,"",(Реестр!$AA636+Реестр!$AB636+Реестр!$AD636))</f>
        <v/>
      </c>
      <c r="AG636" s="13"/>
      <c r="AH636" s="534"/>
      <c r="AI636" s="448"/>
      <c r="AJ636" s="10"/>
      <c r="AK636" s="448"/>
      <c r="AL636" s="594"/>
      <c r="AM636" s="594"/>
      <c r="AO636" s="535"/>
      <c r="AQ636" s="13"/>
      <c r="AR636" s="752"/>
      <c r="AS636" s="551"/>
      <c r="AT636" s="5"/>
      <c r="AU636" s="4"/>
      <c r="AV636" s="4"/>
      <c r="AW636" s="4"/>
      <c r="AX636" s="4">
        <f t="shared" si="57"/>
        <v>23428</v>
      </c>
      <c r="AY636" s="4"/>
      <c r="AZ636" s="4"/>
      <c r="BA636" s="4"/>
      <c r="BB636" s="4"/>
      <c r="BC636" s="4">
        <f>VLOOKUP(K636,'Справочные Данные'!$I$2:$J$262,2,0)</f>
        <v>64279</v>
      </c>
      <c r="BD636" s="762">
        <f>VLOOKUP(BC636,Z_SD_CUSTOMER!$A$2:$K$1599,10,0)</f>
        <v>91</v>
      </c>
      <c r="BE636" s="4" t="str">
        <f>VLOOKUP(BC636,Z_SD_CUSTOMER!$A$2:$L$1599,11,0)</f>
        <v>SOUTHERN</v>
      </c>
      <c r="BF636" s="4" t="str">
        <f>VLOOKUP(BC636,Z_SD_CUSTOMER!$A$2:$K$1599,11,0)</f>
        <v>SOUTHERN</v>
      </c>
      <c r="BG636" s="4"/>
      <c r="BH636" s="4"/>
    </row>
    <row r="637" spans="1:61" hidden="1">
      <c r="A637" s="2">
        <v>44503</v>
      </c>
      <c r="D637" s="564" t="s">
        <v>253</v>
      </c>
      <c r="F637" s="4"/>
      <c r="G637" s="50" t="s">
        <v>107</v>
      </c>
      <c r="H637" s="50" t="s">
        <v>110</v>
      </c>
      <c r="K637" s="690" t="s">
        <v>550</v>
      </c>
      <c r="L637" s="493" t="s">
        <v>1503</v>
      </c>
      <c r="M637" s="72">
        <v>44511</v>
      </c>
      <c r="N637" s="4" t="s">
        <v>104</v>
      </c>
      <c r="P637" s="72"/>
      <c r="S637" s="5">
        <v>1</v>
      </c>
      <c r="T637" s="5">
        <v>54</v>
      </c>
      <c r="V637" s="19">
        <v>2011282</v>
      </c>
      <c r="W637" s="680"/>
      <c r="X637" s="19">
        <v>2144097510112</v>
      </c>
      <c r="Y637" s="23">
        <v>14610</v>
      </c>
      <c r="AC637" s="4">
        <v>2072</v>
      </c>
      <c r="AE637" s="13" t="str">
        <f>IF((Реестр!$AA637+Реестр!$AB637+Реестр!$AD637)=0,"",(Реестр!$AA637+Реестр!$AB637+Реестр!$AD637))</f>
        <v/>
      </c>
      <c r="AG637" s="13"/>
      <c r="AH637" s="534"/>
      <c r="AI637" s="448"/>
      <c r="AJ637" s="10"/>
      <c r="AK637" s="448"/>
      <c r="AL637" s="594"/>
      <c r="AM637" s="594"/>
      <c r="AO637" s="535"/>
      <c r="AQ637" s="13"/>
      <c r="AR637" s="752"/>
      <c r="AS637" s="551"/>
      <c r="AT637" s="5"/>
      <c r="AU637" s="4"/>
      <c r="AV637" s="4"/>
      <c r="AW637" s="4"/>
      <c r="AX637" s="4">
        <f t="shared" si="57"/>
        <v>2072</v>
      </c>
      <c r="AY637" s="4"/>
      <c r="AZ637" s="4"/>
      <c r="BA637" s="4"/>
      <c r="BB637" s="4"/>
      <c r="BC637" s="4">
        <f>VLOOKUP(K637,'Справочные Данные'!$I$2:$J$262,2,0)</f>
        <v>62845</v>
      </c>
      <c r="BD637" s="4" t="str">
        <f>VLOOKUP(BC637,Z_SD_CUSTOMER!$A$2:$K$1599,10,0)</f>
        <v>74</v>
      </c>
      <c r="BE637" s="4" t="str">
        <f>VLOOKUP(BC637,Z_SD_CUSTOMER!$A$2:$L$1599,11,0)</f>
        <v>URAL</v>
      </c>
      <c r="BF637" s="4" t="str">
        <f>VLOOKUP(BC637,Z_SD_CUSTOMER!$A$2:$K$1599,11,0)</f>
        <v>URAL</v>
      </c>
      <c r="BG637" s="4"/>
      <c r="BH637" s="4"/>
    </row>
    <row r="638" spans="1:61" hidden="1">
      <c r="A638" s="2">
        <v>44503</v>
      </c>
      <c r="B638" s="4" t="s">
        <v>173</v>
      </c>
      <c r="D638" s="566" t="s">
        <v>257</v>
      </c>
      <c r="F638" s="731" t="s">
        <v>142</v>
      </c>
      <c r="G638" s="2" t="s">
        <v>336</v>
      </c>
      <c r="H638" s="4" t="s">
        <v>143</v>
      </c>
      <c r="K638" s="696" t="s">
        <v>518</v>
      </c>
      <c r="L638" s="493"/>
      <c r="M638" s="72"/>
      <c r="O638" s="4" t="s">
        <v>1500</v>
      </c>
      <c r="P638" s="72">
        <v>44503</v>
      </c>
      <c r="S638" s="5">
        <v>1</v>
      </c>
      <c r="T638" s="5">
        <v>293</v>
      </c>
      <c r="V638" s="19">
        <v>2011168</v>
      </c>
      <c r="W638" s="680">
        <v>201487204</v>
      </c>
      <c r="X638" s="19"/>
      <c r="Y638" s="23">
        <v>52867.02</v>
      </c>
      <c r="Z638" s="4" t="s">
        <v>2972</v>
      </c>
      <c r="AE638" s="13" t="str">
        <f>IF((Реестр!$AA638+Реестр!$AB638+Реестр!$AD638)=0,"",(Реестр!$AA638+Реестр!$AB638+Реестр!$AD638))</f>
        <v/>
      </c>
      <c r="AG638" s="13"/>
      <c r="AH638" s="534"/>
      <c r="AI638" s="448"/>
      <c r="AJ638" s="10"/>
      <c r="AK638" s="448"/>
      <c r="AL638" s="594"/>
      <c r="AM638" s="594"/>
      <c r="AO638" s="535"/>
      <c r="AQ638" s="13"/>
      <c r="AR638" s="752"/>
      <c r="AS638" s="551"/>
      <c r="AT638" s="5"/>
      <c r="AU638" s="4"/>
      <c r="AV638" s="4"/>
      <c r="AW638" s="4"/>
      <c r="AX638" s="4"/>
      <c r="AY638" s="4"/>
      <c r="AZ638" s="4"/>
      <c r="BA638" s="4"/>
      <c r="BB638" s="4"/>
      <c r="BC638" s="4">
        <f>VLOOKUP(K638,'Справочные Данные'!$I$2:$J$262,2,0)</f>
        <v>26482</v>
      </c>
      <c r="BD638" s="4" t="str">
        <f>VLOOKUP(BC638,Z_SD_CUSTOMER!$A$2:$K$1599,10,0)</f>
        <v>52</v>
      </c>
      <c r="BE638" s="4" t="str">
        <f>VLOOKUP(BC638,Z_SD_CUSTOMER!$A$2:$L$1599,11,0)</f>
        <v>VOLGA</v>
      </c>
      <c r="BF638" s="4" t="str">
        <f>VLOOKUP(BC638,Z_SD_CUSTOMER!$A$2:$K$1599,11,0)</f>
        <v>VOLGA</v>
      </c>
      <c r="BG638" s="4"/>
      <c r="BH638" s="4"/>
    </row>
    <row r="639" spans="1:61" hidden="1">
      <c r="A639" s="2">
        <v>44503</v>
      </c>
      <c r="B639" s="4" t="s">
        <v>173</v>
      </c>
      <c r="D639" s="566" t="s">
        <v>257</v>
      </c>
      <c r="F639" s="731" t="s">
        <v>142</v>
      </c>
      <c r="G639" s="2" t="s">
        <v>336</v>
      </c>
      <c r="H639" s="4" t="s">
        <v>143</v>
      </c>
      <c r="K639" s="696" t="s">
        <v>533</v>
      </c>
      <c r="L639" s="493"/>
      <c r="O639" s="4" t="s">
        <v>375</v>
      </c>
      <c r="P639" s="72">
        <v>44504</v>
      </c>
      <c r="Q639" s="90" t="s">
        <v>1493</v>
      </c>
      <c r="S639" s="5">
        <v>2</v>
      </c>
      <c r="T639" s="5">
        <v>337</v>
      </c>
      <c r="V639" s="19">
        <v>2010978</v>
      </c>
      <c r="W639" s="680"/>
      <c r="X639" s="19">
        <v>6434212925</v>
      </c>
      <c r="Y639" s="23">
        <v>83319.839999999997</v>
      </c>
      <c r="AE639" s="13" t="str">
        <f>IF((Реестр!$AA639+Реестр!$AB639+Реестр!$AD639)=0,"",(Реестр!$AA639+Реестр!$AB639+Реестр!$AD639))</f>
        <v/>
      </c>
      <c r="AG639" s="13"/>
      <c r="AH639" s="534"/>
      <c r="AI639" s="448"/>
      <c r="AJ639" s="10"/>
      <c r="AK639" s="448"/>
      <c r="AL639" s="594"/>
      <c r="AM639" s="594"/>
      <c r="AO639" s="535"/>
      <c r="AQ639" s="13"/>
      <c r="AR639" s="752"/>
      <c r="AS639" s="551"/>
      <c r="AT639" s="5"/>
      <c r="AU639" s="4"/>
      <c r="AV639" s="4"/>
      <c r="AW639" s="4"/>
      <c r="AX639" s="4"/>
      <c r="AY639" s="4"/>
      <c r="AZ639" s="4"/>
      <c r="BA639" s="4"/>
      <c r="BB639" s="4"/>
      <c r="BC639" s="4">
        <f>VLOOKUP(K639,'Справочные Данные'!$I$2:$J$262,2,0)</f>
        <v>59058</v>
      </c>
      <c r="BD639" s="4" t="str">
        <f>VLOOKUP(BC639,Z_SD_CUSTOMER!$A$2:$K$1599,10,0)</f>
        <v>52</v>
      </c>
      <c r="BE639" s="4" t="str">
        <f>VLOOKUP(BC639,Z_SD_CUSTOMER!$A$2:$L$1599,11,0)</f>
        <v>VOLGA</v>
      </c>
      <c r="BF639" s="4" t="str">
        <f>VLOOKUP(BC639,Z_SD_CUSTOMER!$A$2:$K$1599,11,0)</f>
        <v>VOLGA</v>
      </c>
      <c r="BG639" s="4"/>
      <c r="BH639" s="4"/>
    </row>
    <row r="640" spans="1:61" ht="61.5" hidden="1">
      <c r="A640" s="2">
        <v>44503</v>
      </c>
      <c r="B640" s="472" t="s">
        <v>58</v>
      </c>
      <c r="C640" s="30" t="s">
        <v>2952</v>
      </c>
      <c r="D640" s="566" t="s">
        <v>425</v>
      </c>
      <c r="E640" s="54" t="s">
        <v>2937</v>
      </c>
      <c r="F640" s="4"/>
      <c r="G640" s="100" t="s">
        <v>106</v>
      </c>
      <c r="H640" s="100" t="s">
        <v>672</v>
      </c>
      <c r="I640" s="101">
        <v>524408000000</v>
      </c>
      <c r="J640" s="100" t="s">
        <v>673</v>
      </c>
      <c r="K640" s="120" t="s">
        <v>473</v>
      </c>
      <c r="L640" s="493" t="s">
        <v>1502</v>
      </c>
      <c r="M640" s="72">
        <v>44507</v>
      </c>
      <c r="N640" s="4" t="s">
        <v>1101</v>
      </c>
      <c r="O640" s="4" t="s">
        <v>1504</v>
      </c>
      <c r="P640" s="72">
        <v>44506</v>
      </c>
      <c r="Q640" s="4" t="s">
        <v>132</v>
      </c>
      <c r="S640" s="5">
        <v>3</v>
      </c>
      <c r="T640" s="5">
        <v>934</v>
      </c>
      <c r="V640" s="19">
        <v>2008148</v>
      </c>
      <c r="W640" s="4">
        <v>201487437</v>
      </c>
      <c r="X640" s="19">
        <v>6431735226</v>
      </c>
      <c r="Y640" s="23">
        <v>223575.84</v>
      </c>
      <c r="Z640" s="4" t="s">
        <v>2972</v>
      </c>
      <c r="AA640" s="4">
        <v>15200</v>
      </c>
      <c r="AD640" s="4">
        <f>2500*2</f>
        <v>5000</v>
      </c>
      <c r="AE640" s="13">
        <f>IF((Реестр!$AA640+Реестр!$AB640+Реестр!$AD640)=0,"",(Реестр!$AA640+Реестр!$AB640+Реестр!$AD640))</f>
        <v>20200</v>
      </c>
      <c r="AF640" s="4">
        <v>15200</v>
      </c>
      <c r="AG640" s="13">
        <f>Реестр!$AE640-Реестр!$AF640</f>
        <v>5000</v>
      </c>
      <c r="AH640" s="534">
        <f>IFERROR((Реестр!$AE640/Реестр!$AF640)-100%, "")</f>
        <v>0.32894736842105265</v>
      </c>
      <c r="AI640" s="448" t="str">
        <f>IF(IFERROR(Реестр!$AN640/Реестр!$T640,"")=0,"",IFERROR(Реестр!$AN640/Реестр!$T640,""))</f>
        <v/>
      </c>
      <c r="AJ640" s="10"/>
      <c r="AK640" s="448" t="str">
        <f>IFERROR(Реестр!$AN640/Реестр!$U640,"")</f>
        <v/>
      </c>
      <c r="AL640" s="594"/>
      <c r="AM640" s="594"/>
      <c r="AO640" s="535" t="str">
        <f>IF(IFERROR(Реестр!$AN640/Реестр!$Y640,"")=0,"",IFERROR(Реестр!$AN640/Реестр!$Y640,""))</f>
        <v/>
      </c>
      <c r="AQ640" s="13"/>
      <c r="AR640" s="752"/>
      <c r="AS640" s="551" t="str">
        <f>IF(IFERROR(Реестр!$AI640*1000,"")=0,"",IFERROR(Реестр!$AI640*1000,""))</f>
        <v/>
      </c>
      <c r="AT640" s="5" t="str">
        <f>IF(IFERROR(Реестр!$AS640/80,"")=0,"",IFERROR(Реестр!$AS640/80,""))</f>
        <v/>
      </c>
      <c r="AU640" s="4">
        <f>IF(IFERROR(Y640*0.07,"")=0,"",IFERROR(Y640*0.07,""))</f>
        <v>15650.308800000001</v>
      </c>
      <c r="AV640" s="4">
        <f>IF(IFERROR((AN640-AU640),"")=0,"",IFERROR((AN640-AU640),""))</f>
        <v>-15650.308800000001</v>
      </c>
      <c r="AW640" s="4"/>
      <c r="AX640" s="4" t="str">
        <f>IF(IFERROR(AC640+AW640,"")=0,"",IFERROR(AC640+AW640,""))</f>
        <v/>
      </c>
      <c r="AY640" s="4"/>
      <c r="AZ640" s="4" t="str">
        <f>IF(IFERROR(AN640+AY640,"")=0,"",IFERROR(AN640+AY640,""))</f>
        <v/>
      </c>
      <c r="BA640" s="4"/>
      <c r="BB640" s="4"/>
      <c r="BC640" s="4">
        <f>VLOOKUP(K640,'Справочные Данные'!$I$2:$J$262,2,0)</f>
        <v>23951</v>
      </c>
      <c r="BD640" s="4" t="str">
        <f>VLOOKUP(BC640,Z_SD_CUSTOMER!$A$2:$K$1599,10,0)</f>
        <v>77</v>
      </c>
      <c r="BE640" s="4" t="str">
        <f>VLOOKUP(BC640,Z_SD_CUSTOMER!$A$2:$L$1599,11,0)</f>
        <v>CENTRAL</v>
      </c>
      <c r="BF640" s="4" t="str">
        <f>VLOOKUP(BC640,Z_SD_CUSTOMER!$A$2:$K$1599,11,0)</f>
        <v>CENTRAL</v>
      </c>
      <c r="BG640" s="4"/>
      <c r="BH640" s="4"/>
    </row>
    <row r="641" spans="1:61" ht="46.5" hidden="1">
      <c r="A641" s="2">
        <v>44503</v>
      </c>
      <c r="B641" s="472" t="s">
        <v>58</v>
      </c>
      <c r="D641" s="566" t="s">
        <v>425</v>
      </c>
      <c r="E641" s="54" t="s">
        <v>2937</v>
      </c>
      <c r="F641" s="4"/>
      <c r="G641" s="100" t="s">
        <v>106</v>
      </c>
      <c r="H641" s="100" t="s">
        <v>672</v>
      </c>
      <c r="I641" s="101">
        <v>524408000000</v>
      </c>
      <c r="J641" s="100"/>
      <c r="K641" s="679" t="s">
        <v>660</v>
      </c>
      <c r="L641" s="493" t="s">
        <v>900</v>
      </c>
      <c r="M641" s="72">
        <v>44507</v>
      </c>
      <c r="N641" s="4" t="s">
        <v>1506</v>
      </c>
      <c r="P641" s="72"/>
      <c r="S641" s="5">
        <v>3</v>
      </c>
      <c r="T641" s="5">
        <v>834</v>
      </c>
      <c r="V641" s="4">
        <v>2008240</v>
      </c>
      <c r="W641" s="4">
        <v>201484671</v>
      </c>
      <c r="X641" s="19">
        <v>6431735225</v>
      </c>
      <c r="Y641" s="23">
        <v>198888.48</v>
      </c>
      <c r="AE641" s="13" t="str">
        <f>IF((Реестр!$AA641+Реестр!$AB641+Реестр!$AD641)=0,"",(Реестр!$AA641+Реестр!$AB641+Реестр!$AD641))</f>
        <v/>
      </c>
      <c r="AG641" s="13" t="e">
        <f>Реестр!$AE641-Реестр!$AF641</f>
        <v>#VALUE!</v>
      </c>
      <c r="AH641" s="534" t="str">
        <f>IFERROR((Реестр!$AE641/Реестр!$AF641)-100%, "")</f>
        <v/>
      </c>
      <c r="AI641" s="448" t="str">
        <f>IF(IFERROR(Реестр!$AN641/Реестр!$T641,"")=0,"",IFERROR(Реестр!$AN641/Реестр!$T641,""))</f>
        <v/>
      </c>
      <c r="AJ641" s="10"/>
      <c r="AK641" s="448" t="str">
        <f>IFERROR(Реестр!$AN641/Реестр!$U641,"")</f>
        <v/>
      </c>
      <c r="AL641" s="594"/>
      <c r="AM641" s="594"/>
      <c r="AO641" s="535" t="str">
        <f>IF(IFERROR(Реестр!$AN641/Реестр!$Y641,"")=0,"",IFERROR(Реестр!$AN641/Реестр!$Y641,""))</f>
        <v/>
      </c>
      <c r="AQ641" s="13"/>
      <c r="AR641" s="752"/>
      <c r="AS641" s="551" t="str">
        <f>IF(IFERROR(Реестр!$AI641*1000,"")=0,"",IFERROR(Реестр!$AI641*1000,""))</f>
        <v/>
      </c>
      <c r="AT641" s="5" t="str">
        <f>IF(IFERROR(Реестр!$AS641/80,"")=0,"",IFERROR(Реестр!$AS641/80,""))</f>
        <v/>
      </c>
      <c r="AU641" s="4">
        <f>IF(IFERROR(Y641*0.07,"")=0,"",IFERROR(Y641*0.07,""))</f>
        <v>13922.193600000002</v>
      </c>
      <c r="AV641" s="4">
        <f>IF(IFERROR((AN641-AU641),"")=0,"",IFERROR((AN641-AU641),""))</f>
        <v>-13922.193600000002</v>
      </c>
      <c r="AW641" s="4"/>
      <c r="AX641" s="4" t="str">
        <f>IF(IFERROR(AC641+AW641,"")=0,"",IFERROR(AC641+AW641,""))</f>
        <v/>
      </c>
      <c r="AY641" s="4"/>
      <c r="AZ641" s="4" t="str">
        <f>IF(IFERROR(AN641+AY641,"")=0,"",IFERROR(AN641+AY641,""))</f>
        <v/>
      </c>
      <c r="BA641" s="4"/>
      <c r="BB641" s="4"/>
      <c r="BC641" s="4">
        <f>VLOOKUP(K641,'Справочные Данные'!$I$2:$J$262,2,0)</f>
        <v>80206</v>
      </c>
      <c r="BD641" s="4" t="str">
        <f>VLOOKUP(BC641,Z_SD_CUSTOMER!$A$2:$K$1599,10,0)</f>
        <v>50</v>
      </c>
      <c r="BE641" s="4" t="str">
        <f>VLOOKUP(BC641,Z_SD_CUSTOMER!$A$2:$L$1599,11,0)</f>
        <v>CENTRAL</v>
      </c>
      <c r="BF641" s="4" t="str">
        <f>VLOOKUP(BC641,Z_SD_CUSTOMER!$A$2:$K$1599,11,0)</f>
        <v>CENTRAL</v>
      </c>
      <c r="BG641" s="4"/>
      <c r="BH641" s="4"/>
    </row>
    <row r="642" spans="1:61" ht="46.5" hidden="1">
      <c r="A642" s="2">
        <v>44503</v>
      </c>
      <c r="B642" s="472" t="s">
        <v>58</v>
      </c>
      <c r="D642" s="566" t="s">
        <v>425</v>
      </c>
      <c r="E642" s="54" t="s">
        <v>2937</v>
      </c>
      <c r="F642" s="4"/>
      <c r="G642" s="100" t="s">
        <v>106</v>
      </c>
      <c r="H642" s="100" t="s">
        <v>672</v>
      </c>
      <c r="I642" s="101">
        <v>524408000000</v>
      </c>
      <c r="J642" s="100"/>
      <c r="K642" s="120" t="s">
        <v>496</v>
      </c>
      <c r="L642" s="493" t="s">
        <v>900</v>
      </c>
      <c r="M642" s="72">
        <v>44507</v>
      </c>
      <c r="N642" s="4" t="s">
        <v>1507</v>
      </c>
      <c r="P642" s="72"/>
      <c r="S642" s="5">
        <v>2</v>
      </c>
      <c r="T642" s="5">
        <v>521</v>
      </c>
      <c r="V642" s="4">
        <v>2008252</v>
      </c>
      <c r="W642" s="4">
        <v>201484682</v>
      </c>
      <c r="X642" s="19">
        <v>6431735224</v>
      </c>
      <c r="Y642" s="23">
        <v>125425.92</v>
      </c>
      <c r="AE642" s="13" t="str">
        <f>IF((Реестр!$AA642+Реестр!$AB642+Реестр!$AD642)=0,"",(Реестр!$AA642+Реестр!$AB642+Реестр!$AD642))</f>
        <v/>
      </c>
      <c r="AG642" s="13" t="e">
        <f>Реестр!$AE642-Реестр!$AF642</f>
        <v>#VALUE!</v>
      </c>
      <c r="AH642" s="534" t="str">
        <f>IFERROR((Реестр!$AE642/Реестр!$AF642)-100%, "")</f>
        <v/>
      </c>
      <c r="AI642" s="448" t="str">
        <f>IF(IFERROR(Реестр!$AN642/Реестр!$T642,"")=0,"",IFERROR(Реестр!$AN642/Реестр!$T642,""))</f>
        <v/>
      </c>
      <c r="AJ642" s="10"/>
      <c r="AK642" s="448" t="str">
        <f>IFERROR(Реестр!$AN642/Реестр!$U642,"")</f>
        <v/>
      </c>
      <c r="AL642" s="594"/>
      <c r="AM642" s="594"/>
      <c r="AO642" s="535" t="str">
        <f>IF(IFERROR(Реестр!$AN642/Реестр!$Y642,"")=0,"",IFERROR(Реестр!$AN642/Реестр!$Y642,""))</f>
        <v/>
      </c>
      <c r="AQ642" s="13"/>
      <c r="AR642" s="752"/>
      <c r="AS642" s="551" t="str">
        <f>IF(IFERROR(Реестр!$AI642*1000,"")=0,"",IFERROR(Реестр!$AI642*1000,""))</f>
        <v/>
      </c>
      <c r="AT642" s="5" t="str">
        <f>IF(IFERROR(Реестр!$AS642/80,"")=0,"",IFERROR(Реестр!$AS642/80,""))</f>
        <v/>
      </c>
      <c r="AU642" s="4">
        <f>IF(IFERROR(Y642*0.07,"")=0,"",IFERROR(Y642*0.07,""))</f>
        <v>8779.8144000000011</v>
      </c>
      <c r="AV642" s="4">
        <f>IF(IFERROR((AN642-AU642),"")=0,"",IFERROR((AN642-AU642),""))</f>
        <v>-8779.8144000000011</v>
      </c>
      <c r="AW642" s="4"/>
      <c r="AX642" s="4" t="str">
        <f>IF(IFERROR(AC642+AW642,"")=0,"",IFERROR(AC642+AW642,""))</f>
        <v/>
      </c>
      <c r="AY642" s="4"/>
      <c r="AZ642" s="4" t="str">
        <f>IF(IFERROR(AN642+AY642,"")=0,"",IFERROR(AN642+AY642,""))</f>
        <v/>
      </c>
      <c r="BA642" s="4"/>
      <c r="BB642" s="4"/>
      <c r="BC642" s="4">
        <f>VLOOKUP(K642,'Справочные Данные'!$I$2:$J$262,2,0)</f>
        <v>71382</v>
      </c>
      <c r="BD642" s="4" t="str">
        <f>VLOOKUP(BC642,Z_SD_CUSTOMER!$A$2:$K$1599,10,0)</f>
        <v>77</v>
      </c>
      <c r="BE642" s="4" t="str">
        <f>VLOOKUP(BC642,Z_SD_CUSTOMER!$A$2:$L$1599,11,0)</f>
        <v>CENTRAL</v>
      </c>
      <c r="BF642" s="4" t="str">
        <f>VLOOKUP(BC642,Z_SD_CUSTOMER!$A$2:$K$1599,11,0)</f>
        <v>CENTRAL</v>
      </c>
      <c r="BG642" s="4"/>
      <c r="BH642" s="4"/>
    </row>
    <row r="643" spans="1:61" ht="46.5" hidden="1">
      <c r="A643" s="2">
        <v>44503</v>
      </c>
      <c r="B643" s="472" t="s">
        <v>58</v>
      </c>
      <c r="D643" s="566" t="s">
        <v>425</v>
      </c>
      <c r="E643" s="54" t="s">
        <v>2937</v>
      </c>
      <c r="F643" s="4"/>
      <c r="G643" s="100" t="s">
        <v>106</v>
      </c>
      <c r="H643" s="100" t="s">
        <v>672</v>
      </c>
      <c r="I643" s="6"/>
      <c r="K643" s="679" t="s">
        <v>528</v>
      </c>
      <c r="L643" s="493" t="s">
        <v>411</v>
      </c>
      <c r="M643" s="72">
        <v>44507</v>
      </c>
      <c r="N643" s="4" t="s">
        <v>1262</v>
      </c>
      <c r="P643" s="72"/>
      <c r="S643" s="5">
        <v>2</v>
      </c>
      <c r="T643" s="5">
        <v>91</v>
      </c>
      <c r="V643" s="4">
        <v>2011610</v>
      </c>
      <c r="W643" s="4" t="s">
        <v>2951</v>
      </c>
      <c r="X643" s="19">
        <v>6434745313</v>
      </c>
      <c r="Y643" s="23">
        <v>25820.76</v>
      </c>
      <c r="AE643" s="13" t="str">
        <f>IF((Реестр!$AA643+Реестр!$AB643+Реестр!$AD643)=0,"",(Реестр!$AA643+Реестр!$AB643+Реестр!$AD643))</f>
        <v/>
      </c>
      <c r="AG643" s="13"/>
      <c r="AH643" s="534"/>
      <c r="AI643" s="448"/>
      <c r="AJ643" s="10"/>
      <c r="AK643" s="448"/>
      <c r="AL643" s="594"/>
      <c r="AM643" s="594"/>
      <c r="AO643" s="535"/>
      <c r="AQ643" s="13"/>
      <c r="AR643" s="752"/>
      <c r="AS643" s="551"/>
      <c r="AT643" s="5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 t="e">
        <f>VLOOKUP(BC643,Z_SD_CUSTOMER!$A$2:$K$1599,11,0)</f>
        <v>#N/A</v>
      </c>
      <c r="BG643" s="4"/>
      <c r="BH643" s="4"/>
    </row>
    <row r="644" spans="1:61" ht="91.5" hidden="1">
      <c r="A644" s="2">
        <v>44503</v>
      </c>
      <c r="B644" s="472" t="s">
        <v>56</v>
      </c>
      <c r="C644" s="30" t="s">
        <v>827</v>
      </c>
      <c r="D644" s="563" t="s">
        <v>425</v>
      </c>
      <c r="F644" s="4"/>
      <c r="G644" s="683" t="s">
        <v>2930</v>
      </c>
      <c r="H644" s="683" t="s">
        <v>2931</v>
      </c>
      <c r="I644" s="684">
        <v>526314000000</v>
      </c>
      <c r="J644" s="683" t="s">
        <v>2932</v>
      </c>
      <c r="K644" s="696" t="s">
        <v>562</v>
      </c>
      <c r="L644" s="493"/>
      <c r="O644" s="4" t="s">
        <v>88</v>
      </c>
      <c r="P644" s="72">
        <v>44505</v>
      </c>
      <c r="Q644" s="4" t="s">
        <v>50</v>
      </c>
      <c r="S644" s="5">
        <v>5</v>
      </c>
      <c r="T644" s="5">
        <v>1303</v>
      </c>
      <c r="V644" s="19">
        <v>2011011</v>
      </c>
      <c r="W644" s="4">
        <v>201487130</v>
      </c>
      <c r="X644" s="19"/>
      <c r="Y644" s="23">
        <v>376732.08</v>
      </c>
      <c r="Z644" s="72" t="s">
        <v>2973</v>
      </c>
      <c r="AA644" s="4">
        <v>15200</v>
      </c>
      <c r="AD644" s="4">
        <v>2500</v>
      </c>
      <c r="AE644" s="13">
        <f>IF((Реестр!$AA644+Реестр!$AB644+Реестр!$AD644)=0,"",(Реестр!$AA644+Реестр!$AB644+Реестр!$AD644))</f>
        <v>17700</v>
      </c>
      <c r="AF644" s="4">
        <v>15200</v>
      </c>
      <c r="AG644" s="13"/>
      <c r="AH644" s="534"/>
      <c r="AI644" s="448"/>
      <c r="AJ644" s="10"/>
      <c r="AK644" s="448"/>
      <c r="AL644" s="594"/>
      <c r="AM644" s="594"/>
      <c r="AO644" s="535"/>
      <c r="AQ644" s="13"/>
      <c r="AR644" s="752"/>
      <c r="AS644" s="551"/>
      <c r="AT644" s="5"/>
      <c r="AU644" s="4"/>
      <c r="AV644" s="4"/>
      <c r="AW644" s="4"/>
      <c r="AX644" s="4"/>
      <c r="AY644" s="4"/>
      <c r="AZ644" s="4"/>
      <c r="BA644" s="4"/>
      <c r="BB644" s="4"/>
      <c r="BC644" s="4">
        <f>VLOOKUP(K644,'Справочные Данные'!$I$2:$J$262,2,0)</f>
        <v>64449</v>
      </c>
      <c r="BD644" s="4" t="str">
        <f>VLOOKUP(BC644,Z_SD_CUSTOMER!$A$2:$K$1599,10,0)</f>
        <v>50</v>
      </c>
      <c r="BE644" s="4" t="str">
        <f>VLOOKUP(BC644,Z_SD_CUSTOMER!$A$2:$L$1599,11,0)</f>
        <v>CENTRAL</v>
      </c>
      <c r="BF644" s="4" t="str">
        <f>VLOOKUP(BC644,Z_SD_CUSTOMER!$A$2:$K$1599,11,0)</f>
        <v>CENTRAL</v>
      </c>
      <c r="BG644" s="4"/>
      <c r="BH644" s="4"/>
    </row>
    <row r="645" spans="1:61" ht="61.5" hidden="1">
      <c r="A645" s="2">
        <v>44503</v>
      </c>
      <c r="B645" s="472" t="s">
        <v>55</v>
      </c>
      <c r="C645" s="30" t="s">
        <v>2934</v>
      </c>
      <c r="D645" s="563" t="s">
        <v>425</v>
      </c>
      <c r="F645" s="4"/>
      <c r="G645" s="685" t="s">
        <v>128</v>
      </c>
      <c r="H645" s="685" t="s">
        <v>129</v>
      </c>
      <c r="I645" s="686">
        <v>526310000000</v>
      </c>
      <c r="J645" s="685" t="s">
        <v>130</v>
      </c>
      <c r="K645" s="751" t="s">
        <v>515</v>
      </c>
      <c r="L645" s="493"/>
      <c r="O645" s="4" t="s">
        <v>1126</v>
      </c>
      <c r="P645" s="72">
        <v>44475</v>
      </c>
      <c r="Q645" s="4" t="s">
        <v>146</v>
      </c>
      <c r="R645" s="4" t="s">
        <v>85</v>
      </c>
      <c r="S645" s="5">
        <v>6</v>
      </c>
      <c r="T645" s="5">
        <v>1455</v>
      </c>
      <c r="V645" s="23">
        <v>2011017</v>
      </c>
      <c r="W645" s="680">
        <v>201487436</v>
      </c>
      <c r="X645" s="19">
        <v>4555867199</v>
      </c>
      <c r="Y645" s="23">
        <v>483874.68</v>
      </c>
      <c r="Z645" s="72" t="s">
        <v>2973</v>
      </c>
      <c r="AA645" s="4">
        <v>32033</v>
      </c>
      <c r="AB645" s="4">
        <v>1700</v>
      </c>
      <c r="AE645" s="13">
        <f>IF((Реестр!$AA645+Реестр!$AB645+Реестр!$AD645)=0,"",(Реестр!$AA645+Реестр!$AB645+Реестр!$AD645))</f>
        <v>33733</v>
      </c>
      <c r="AF645" s="4">
        <v>33733</v>
      </c>
      <c r="AG645" s="13"/>
      <c r="AH645" s="534"/>
      <c r="AI645" s="448"/>
      <c r="AJ645" s="10"/>
      <c r="AK645" s="448"/>
      <c r="AL645" s="594"/>
      <c r="AM645" s="594"/>
      <c r="AO645" s="535"/>
      <c r="AQ645" s="13"/>
      <c r="AR645" s="752"/>
      <c r="AS645" s="551"/>
      <c r="AT645" s="5"/>
      <c r="AU645" s="4"/>
      <c r="AV645" s="4"/>
      <c r="AW645" s="4"/>
      <c r="AX645" s="4"/>
      <c r="AY645" s="4"/>
      <c r="AZ645" s="4"/>
      <c r="BA645" s="4"/>
      <c r="BB645" s="4"/>
      <c r="BC645" s="4">
        <f>VLOOKUP(K645,'Справочные Данные'!$I$2:$J$262,2,0)</f>
        <v>71660</v>
      </c>
      <c r="BD645" s="4" t="str">
        <f>VLOOKUP(BC645,Z_SD_CUSTOMER!$A$2:$K$1599,10,0)</f>
        <v>47</v>
      </c>
      <c r="BE645" s="4" t="str">
        <f>VLOOKUP(BC645,Z_SD_CUSTOMER!$A$2:$L$1599,11,0)</f>
        <v>NORTHWEST</v>
      </c>
      <c r="BF645" s="4" t="str">
        <f>VLOOKUP(BC645,Z_SD_CUSTOMER!$A$2:$K$1599,11,0)</f>
        <v>NORTHWEST</v>
      </c>
      <c r="BG645" s="4"/>
      <c r="BH645" s="4"/>
    </row>
    <row r="646" spans="1:61" ht="46.5" hidden="1">
      <c r="A646" s="2">
        <v>44503</v>
      </c>
      <c r="B646" s="472" t="s">
        <v>54</v>
      </c>
      <c r="D646" s="563" t="s">
        <v>425</v>
      </c>
      <c r="F646" s="4"/>
      <c r="G646" s="685" t="s">
        <v>128</v>
      </c>
      <c r="H646" s="685" t="s">
        <v>129</v>
      </c>
      <c r="I646" s="686">
        <v>526310000000</v>
      </c>
      <c r="J646" s="685"/>
      <c r="K646" s="121" t="s">
        <v>486</v>
      </c>
      <c r="L646" s="493"/>
      <c r="O646" s="4" t="s">
        <v>1106</v>
      </c>
      <c r="P646" s="72">
        <v>44505</v>
      </c>
      <c r="Q646" s="90" t="s">
        <v>1492</v>
      </c>
      <c r="S646" s="5">
        <v>1</v>
      </c>
      <c r="T646" s="5">
        <v>126</v>
      </c>
      <c r="V646" s="4">
        <v>2009690</v>
      </c>
      <c r="W646" s="4">
        <v>201485863</v>
      </c>
      <c r="X646" s="19">
        <v>6432994650</v>
      </c>
      <c r="Y646" s="23">
        <v>29184</v>
      </c>
      <c r="AE646" s="13" t="str">
        <f>IF((Реестр!$AA646+Реестр!$AB646+Реестр!$AD646)=0,"",(Реестр!$AA646+Реестр!$AB646+Реестр!$AD646))</f>
        <v/>
      </c>
      <c r="AG646" s="13" t="e">
        <f>Реестр!$AE646-Реестр!$AF646</f>
        <v>#VALUE!</v>
      </c>
      <c r="AH646" s="534" t="str">
        <f>IFERROR((Реестр!$AE646/Реестр!$AF646)-100%, "")</f>
        <v/>
      </c>
      <c r="AI646" s="448" t="str">
        <f>IF(IFERROR(Реестр!$AN646/Реестр!$T646,"")=0,"",IFERROR(Реестр!$AN646/Реестр!$T646,""))</f>
        <v/>
      </c>
      <c r="AJ646" s="10"/>
      <c r="AK646" s="448" t="str">
        <f>IFERROR(Реестр!$AN646/Реестр!$U646,"")</f>
        <v/>
      </c>
      <c r="AL646" s="594"/>
      <c r="AM646" s="594"/>
      <c r="AO646" s="535" t="str">
        <f>IF(IFERROR(Реестр!$AN646/Реестр!$Y646,"")=0,"",IFERROR(Реестр!$AN646/Реестр!$Y646,""))</f>
        <v/>
      </c>
      <c r="AQ646" s="13"/>
      <c r="AR646" s="752"/>
      <c r="AS646" s="551" t="str">
        <f>IF(IFERROR(Реестр!$AI646*1000,"")=0,"",IFERROR(Реестр!$AI646*1000,""))</f>
        <v/>
      </c>
      <c r="AT646" s="5" t="str">
        <f>IF(IFERROR(Реестр!$AS646/80,"")=0,"",IFERROR(Реестр!$AS646/80,""))</f>
        <v/>
      </c>
      <c r="AU646" s="4">
        <f>IF(IFERROR(Y646*0.07,"")=0,"",IFERROR(Y646*0.07,""))</f>
        <v>2042.88</v>
      </c>
      <c r="AV646" s="4">
        <f>IF(IFERROR((AN646-AU646),"")=0,"",IFERROR((AN646-AU646),""))</f>
        <v>-2042.88</v>
      </c>
      <c r="AW646" s="4"/>
      <c r="AX646" s="4" t="str">
        <f>IF(IFERROR(AC646+AW646,"")=0,"",IFERROR(AC646+AW646,""))</f>
        <v/>
      </c>
      <c r="AY646" s="4"/>
      <c r="AZ646" s="4" t="str">
        <f>IF(IFERROR(AN646+AY646,"")=0,"",IFERROR(AN646+AY646,""))</f>
        <v/>
      </c>
      <c r="BA646" s="4"/>
      <c r="BB646" s="4"/>
      <c r="BC646" s="4">
        <f>VLOOKUP(K646,'Справочные Данные'!$I$2:$J$262,2,0)</f>
        <v>64660</v>
      </c>
      <c r="BD646" s="4" t="str">
        <f>VLOOKUP(BC646,Z_SD_CUSTOMER!$A$2:$K$1599,10,0)</f>
        <v>78</v>
      </c>
      <c r="BE646" s="4" t="str">
        <f>VLOOKUP(BC646,Z_SD_CUSTOMER!$A$2:$L$1599,11,0)</f>
        <v>NORTHWEST</v>
      </c>
      <c r="BF646" s="4" t="str">
        <f>VLOOKUP(BC646,Z_SD_CUSTOMER!$A$2:$K$1599,11,0)</f>
        <v>NORTHWEST</v>
      </c>
      <c r="BG646" s="4"/>
      <c r="BH646" s="4"/>
    </row>
    <row r="647" spans="1:61" ht="106.5" hidden="1">
      <c r="A647" s="2">
        <v>44503</v>
      </c>
      <c r="D647" s="563" t="s">
        <v>425</v>
      </c>
      <c r="F647" s="4"/>
      <c r="G647" s="687" t="s">
        <v>2933</v>
      </c>
      <c r="H647" s="687" t="s">
        <v>46</v>
      </c>
      <c r="I647" s="688">
        <v>525612000000</v>
      </c>
      <c r="J647" s="687" t="s">
        <v>47</v>
      </c>
      <c r="K647" s="679" t="s">
        <v>479</v>
      </c>
      <c r="L647" s="493"/>
      <c r="O647" s="4" t="s">
        <v>155</v>
      </c>
      <c r="P647" s="72">
        <v>44507</v>
      </c>
      <c r="R647" s="16" t="s">
        <v>216</v>
      </c>
      <c r="S647" s="5">
        <v>1</v>
      </c>
      <c r="T647" s="5">
        <v>14</v>
      </c>
      <c r="V647" s="19">
        <v>2010959</v>
      </c>
      <c r="W647" s="680">
        <v>201487433</v>
      </c>
      <c r="X647" s="19">
        <v>170516</v>
      </c>
      <c r="Y647" s="23">
        <v>8164.8</v>
      </c>
      <c r="Z647" s="4" t="s">
        <v>2972</v>
      </c>
      <c r="AA647" s="4">
        <v>32033</v>
      </c>
      <c r="AB647" s="4">
        <v>1700</v>
      </c>
      <c r="AD647" s="4">
        <v>2500</v>
      </c>
      <c r="AE647" s="13">
        <f>IF((Реестр!$AA647+Реестр!$AB647+Реестр!$AD647)=0,"",(Реестр!$AA647+Реестр!$AB647+Реестр!$AD647))</f>
        <v>36233</v>
      </c>
      <c r="AF647" s="4">
        <v>33733</v>
      </c>
      <c r="AG647" s="13">
        <f>Реестр!$AE647-Реестр!$AF647</f>
        <v>2500</v>
      </c>
      <c r="AH647" s="534">
        <f>IFERROR((Реестр!$AE647/Реестр!$AF647)-100%, "")</f>
        <v>7.411140426288787E-2</v>
      </c>
      <c r="AI647" s="448"/>
      <c r="AJ647" s="10"/>
      <c r="AK647" s="448"/>
      <c r="AL647" s="594"/>
      <c r="AM647" s="594"/>
      <c r="AO647" s="535"/>
      <c r="AQ647" s="13"/>
      <c r="AR647" s="752"/>
      <c r="AS647" s="551"/>
      <c r="AT647" s="5"/>
      <c r="AU647" s="4"/>
      <c r="AV647" s="4"/>
      <c r="AW647" s="4"/>
      <c r="AX647" s="4"/>
      <c r="AY647" s="4"/>
      <c r="AZ647" s="4"/>
      <c r="BA647" s="4"/>
      <c r="BB647" s="4"/>
      <c r="BC647" s="4">
        <f>VLOOKUP(K647,'Справочные Данные'!$I$2:$J$262,2,0)</f>
        <v>53762</v>
      </c>
      <c r="BD647" s="4" t="str">
        <f>VLOOKUP(BC647,Z_SD_CUSTOMER!$A$2:$K$1599,10,0)</f>
        <v>47</v>
      </c>
      <c r="BE647" s="4" t="str">
        <f>VLOOKUP(BC647,Z_SD_CUSTOMER!$A$2:$L$1599,11,0)</f>
        <v>CENTRAL</v>
      </c>
      <c r="BF647" s="4" t="str">
        <f>VLOOKUP(BC647,Z_SD_CUSTOMER!$A$2:$K$1599,11,0)</f>
        <v>CENTRAL</v>
      </c>
      <c r="BG647" s="4"/>
      <c r="BH647" s="4"/>
    </row>
    <row r="648" spans="1:61" ht="46.5" hidden="1">
      <c r="A648" s="2">
        <v>44503</v>
      </c>
      <c r="D648" s="563" t="s">
        <v>425</v>
      </c>
      <c r="F648" s="4"/>
      <c r="G648" s="687" t="s">
        <v>2933</v>
      </c>
      <c r="H648" s="687" t="s">
        <v>46</v>
      </c>
      <c r="I648" s="688">
        <v>525612000000</v>
      </c>
      <c r="J648" s="687"/>
      <c r="K648" s="679" t="s">
        <v>479</v>
      </c>
      <c r="L648" s="493"/>
      <c r="O648" t="s">
        <v>2929</v>
      </c>
      <c r="P648" s="72"/>
      <c r="S648" s="5">
        <v>4</v>
      </c>
      <c r="T648" s="5">
        <v>115</v>
      </c>
      <c r="V648" s="19">
        <v>2011413</v>
      </c>
      <c r="W648" s="680">
        <v>201487434</v>
      </c>
      <c r="X648" s="19">
        <v>171736</v>
      </c>
      <c r="Y648" s="23">
        <v>36819.72</v>
      </c>
      <c r="AE648" s="13" t="str">
        <f>IF((Реестр!$AA648+Реестр!$AB648+Реестр!$AD648)=0,"",(Реестр!$AA648+Реестр!$AB648+Реестр!$AD648))</f>
        <v/>
      </c>
      <c r="AG648" s="13" t="e">
        <f>Реестр!$AE648-Реестр!$AF648</f>
        <v>#VALUE!</v>
      </c>
      <c r="AH648" s="534" t="str">
        <f>IFERROR((Реестр!$AE648/Реестр!$AF648)-100%, "")</f>
        <v/>
      </c>
      <c r="AI648" s="448"/>
      <c r="AJ648" s="10"/>
      <c r="AK648" s="448"/>
      <c r="AL648" s="594"/>
      <c r="AM648" s="594"/>
      <c r="AO648" s="535"/>
      <c r="AQ648" s="13"/>
      <c r="AR648" s="752"/>
      <c r="AS648" s="551"/>
      <c r="AT648" s="5"/>
      <c r="AU648" s="4"/>
      <c r="AV648" s="4"/>
      <c r="AW648" s="4"/>
      <c r="AX648" s="4"/>
      <c r="AY648" s="4"/>
      <c r="AZ648" s="4"/>
      <c r="BA648" s="4"/>
      <c r="BB648" s="4"/>
      <c r="BC648" s="4">
        <f>VLOOKUP(K648,'Справочные Данные'!$I$2:$J$262,2,0)</f>
        <v>53762</v>
      </c>
      <c r="BD648" s="4" t="str">
        <f>VLOOKUP(BC648,Z_SD_CUSTOMER!$A$2:$K$1599,10,0)</f>
        <v>47</v>
      </c>
      <c r="BE648" s="4" t="str">
        <f>VLOOKUP(BC648,Z_SD_CUSTOMER!$A$2:$L$1599,11,0)</f>
        <v>CENTRAL</v>
      </c>
      <c r="BF648" s="4" t="str">
        <f>VLOOKUP(BC648,Z_SD_CUSTOMER!$A$2:$K$1599,11,0)</f>
        <v>CENTRAL</v>
      </c>
      <c r="BG648" s="4"/>
      <c r="BH648" s="4"/>
    </row>
    <row r="649" spans="1:61" ht="46.5" hidden="1">
      <c r="A649" s="2">
        <v>44503</v>
      </c>
      <c r="B649" s="472" t="s">
        <v>54</v>
      </c>
      <c r="D649" s="563" t="s">
        <v>425</v>
      </c>
      <c r="F649" s="4"/>
      <c r="G649" s="687" t="s">
        <v>2933</v>
      </c>
      <c r="H649" s="687" t="s">
        <v>46</v>
      </c>
      <c r="K649" s="120" t="s">
        <v>529</v>
      </c>
      <c r="L649" s="493" t="s">
        <v>900</v>
      </c>
      <c r="O649" s="4" t="s">
        <v>155</v>
      </c>
      <c r="P649" s="72">
        <v>44505</v>
      </c>
      <c r="Q649" s="90" t="s">
        <v>1264</v>
      </c>
      <c r="S649" s="5">
        <v>1</v>
      </c>
      <c r="T649" s="5">
        <v>189</v>
      </c>
      <c r="V649" s="19">
        <v>2009683</v>
      </c>
      <c r="W649" s="4">
        <v>201487440</v>
      </c>
      <c r="X649" s="23">
        <v>6432994651</v>
      </c>
      <c r="Y649" s="23">
        <v>43776</v>
      </c>
      <c r="AE649" s="13" t="str">
        <f>IF((Реестр!$AA649+Реестр!$AB649+Реестр!$AD649)=0,"",(Реестр!$AA649+Реестр!$AB649+Реестр!$AD649))</f>
        <v/>
      </c>
      <c r="AG649" s="13" t="e">
        <f>Реестр!$AE649-Реестр!$AF649</f>
        <v>#VALUE!</v>
      </c>
      <c r="AH649" s="534" t="str">
        <f>IFERROR((Реестр!$AE649/Реестр!$AF649)-100%, "")</f>
        <v/>
      </c>
      <c r="AI649" s="448" t="str">
        <f>IF(IFERROR(Реестр!$AN649/Реестр!$T649,"")=0,"",IFERROR(Реестр!$AN649/Реестр!$T649,""))</f>
        <v/>
      </c>
      <c r="AJ649" s="10"/>
      <c r="AK649" s="448" t="str">
        <f>IFERROR(Реестр!$AN649/Реестр!$U649,"")</f>
        <v/>
      </c>
      <c r="AL649" s="594"/>
      <c r="AM649" s="594"/>
      <c r="AO649" s="535" t="str">
        <f>IF(IFERROR(Реестр!$AN649/Реестр!$Y649,"")=0,"",IFERROR(Реестр!$AN649/Реестр!$Y649,""))</f>
        <v/>
      </c>
      <c r="AQ649" s="13"/>
      <c r="AR649" s="752"/>
      <c r="AS649" s="551" t="str">
        <f>IF(IFERROR(Реестр!$AI649*1000,"")=0,"",IFERROR(Реестр!$AI649*1000,""))</f>
        <v/>
      </c>
      <c r="AT649" s="5" t="str">
        <f>IF(IFERROR(Реестр!$AS649/80,"")=0,"",IFERROR(Реестр!$AS649/80,""))</f>
        <v/>
      </c>
      <c r="AU649" s="4">
        <f>IF(IFERROR(Y649*0.07,"")=0,"",IFERROR(Y649*0.07,""))</f>
        <v>3064.32</v>
      </c>
      <c r="AV649" s="4">
        <f>IF(IFERROR((AN649-AU649),"")=0,"",IFERROR((AN649-AU649),""))</f>
        <v>-3064.32</v>
      </c>
      <c r="AW649" s="4"/>
      <c r="AX649" s="4" t="str">
        <f>IF(IFERROR(AC649+AW649,"")=0,"",IFERROR(AC649+AW649,""))</f>
        <v/>
      </c>
      <c r="AY649" s="4"/>
      <c r="AZ649" s="4" t="str">
        <f>IF(IFERROR(AN649+AY649,"")=0,"",IFERROR(AN649+AY649,""))</f>
        <v/>
      </c>
      <c r="BA649" s="4"/>
      <c r="BB649" s="4"/>
      <c r="BC649" s="4">
        <f>VLOOKUP(K649,'Справочные Данные'!$I$2:$J$262,2,0)</f>
        <v>80113</v>
      </c>
      <c r="BD649" s="4" t="str">
        <f>VLOOKUP(BC649,Z_SD_CUSTOMER!$A$2:$K$1599,10,0)</f>
        <v>78</v>
      </c>
      <c r="BE649" s="4" t="str">
        <f>VLOOKUP(BC649,Z_SD_CUSTOMER!$A$2:$L$1599,11,0)</f>
        <v>NORTHWEST</v>
      </c>
      <c r="BF649" s="4" t="str">
        <f>VLOOKUP(BC649,Z_SD_CUSTOMER!$A$2:$K$1599,11,0)</f>
        <v>NORTHWEST</v>
      </c>
      <c r="BG649" s="4"/>
      <c r="BH649" s="4"/>
    </row>
    <row r="650" spans="1:61" ht="46.5" hidden="1">
      <c r="A650" s="2">
        <v>44503</v>
      </c>
      <c r="D650" s="563" t="s">
        <v>425</v>
      </c>
      <c r="F650" s="4"/>
      <c r="G650" s="687" t="s">
        <v>2933</v>
      </c>
      <c r="H650" s="687" t="s">
        <v>46</v>
      </c>
      <c r="I650" s="6"/>
      <c r="K650" s="120" t="s">
        <v>529</v>
      </c>
      <c r="L650" s="493" t="s">
        <v>1102</v>
      </c>
      <c r="Q650" s="4" t="s">
        <v>1501</v>
      </c>
      <c r="S650" s="5">
        <v>1</v>
      </c>
      <c r="T650" s="5">
        <v>300</v>
      </c>
      <c r="V650" s="4">
        <v>2011298</v>
      </c>
      <c r="W650" s="4">
        <v>201487441</v>
      </c>
      <c r="X650" s="19">
        <v>6434484236</v>
      </c>
      <c r="Y650" s="23">
        <v>74062.080000000002</v>
      </c>
      <c r="AE650" s="13" t="str">
        <f>IF((Реестр!$AA650+Реестр!$AB650+Реестр!$AD650)=0,"",(Реестр!$AA650+Реестр!$AB650+Реестр!$AD650))</f>
        <v/>
      </c>
      <c r="AG650" s="13" t="e">
        <f>Реестр!$AE650-Реестр!$AF650</f>
        <v>#VALUE!</v>
      </c>
      <c r="AH650" s="534" t="str">
        <f>IFERROR((Реестр!$AE650/Реестр!$AF650)-100%, "")</f>
        <v/>
      </c>
      <c r="AI650" s="448" t="str">
        <f>IF(IFERROR(Реестр!$AN650/Реестр!$T650,"")=0,"",IFERROR(Реестр!$AN650/Реестр!$T650,""))</f>
        <v/>
      </c>
      <c r="AJ650" s="10"/>
      <c r="AK650" s="448" t="str">
        <f>IFERROR(Реестр!$AN650/Реестр!$U650,"")</f>
        <v/>
      </c>
      <c r="AL650" s="594"/>
      <c r="AM650" s="594"/>
      <c r="AO650" s="535" t="str">
        <f>IF(IFERROR(Реестр!$AN650/Реестр!$Y650,"")=0,"",IFERROR(Реестр!$AN650/Реестр!$Y650,""))</f>
        <v/>
      </c>
      <c r="AQ650" s="13"/>
      <c r="AR650" s="752"/>
      <c r="AS650" s="551" t="str">
        <f>IF(IFERROR(Реестр!$AI650*1000,"")=0,"",IFERROR(Реестр!$AI650*1000,""))</f>
        <v/>
      </c>
      <c r="AT650" s="5" t="str">
        <f>IF(IFERROR(Реестр!$AS650/80,"")=0,"",IFERROR(Реестр!$AS650/80,""))</f>
        <v/>
      </c>
      <c r="AU650" s="4">
        <f>IF(IFERROR(Y650*0.07,"")=0,"",IFERROR(Y650*0.07,""))</f>
        <v>5184.3456000000006</v>
      </c>
      <c r="AV650" s="4">
        <f>IF(IFERROR((AN650-AU650),"")=0,"",IFERROR((AN650-AU650),""))</f>
        <v>-5184.3456000000006</v>
      </c>
      <c r="AW650" s="4"/>
      <c r="AX650" s="4" t="str">
        <f>IF(IFERROR(AC650+AW650,"")=0,"",IFERROR(AC650+AW650,""))</f>
        <v/>
      </c>
      <c r="AY650" s="4"/>
      <c r="AZ650" s="4" t="str">
        <f>IF(IFERROR(AN650+AY650,"")=0,"",IFERROR(AN650+AY650,""))</f>
        <v/>
      </c>
      <c r="BA650" s="4"/>
      <c r="BB650" s="4"/>
      <c r="BC650" s="4">
        <f>VLOOKUP(K650,'Справочные Данные'!$I$2:$J$262,2,0)</f>
        <v>80113</v>
      </c>
      <c r="BD650" s="4" t="str">
        <f>VLOOKUP(BC650,Z_SD_CUSTOMER!$A$2:$K$1599,10,0)</f>
        <v>78</v>
      </c>
      <c r="BE650" s="4" t="str">
        <f>VLOOKUP(BC650,Z_SD_CUSTOMER!$A$2:$L$1599,11,0)</f>
        <v>NORTHWEST</v>
      </c>
      <c r="BF650" s="4" t="str">
        <f>VLOOKUP(BC650,Z_SD_CUSTOMER!$A$2:$K$1599,11,0)</f>
        <v>NORTHWEST</v>
      </c>
      <c r="BG650" s="4"/>
      <c r="BH650" s="4"/>
    </row>
    <row r="651" spans="1:61" s="4" customFormat="1" ht="49.5" hidden="1" customHeight="1">
      <c r="A651" s="2">
        <v>44508</v>
      </c>
      <c r="B651" s="472" t="s">
        <v>60</v>
      </c>
      <c r="C651" s="4" t="s">
        <v>3002</v>
      </c>
      <c r="D651" s="563" t="s">
        <v>250</v>
      </c>
      <c r="E651" s="54"/>
      <c r="F651" s="710" t="s">
        <v>719</v>
      </c>
      <c r="G651" s="709" t="s">
        <v>720</v>
      </c>
      <c r="H651" s="709" t="s">
        <v>721</v>
      </c>
      <c r="I651" s="708"/>
      <c r="J651" s="708" t="s">
        <v>722</v>
      </c>
      <c r="K651" s="696" t="s">
        <v>603</v>
      </c>
      <c r="L651" s="493"/>
      <c r="O651" s="4" t="s">
        <v>215</v>
      </c>
      <c r="P651" s="72">
        <v>44511</v>
      </c>
      <c r="R651" s="669"/>
      <c r="S651" s="4">
        <v>33</v>
      </c>
      <c r="T651" s="5">
        <v>13538</v>
      </c>
      <c r="U651" s="551"/>
      <c r="V651" s="19">
        <v>2011008</v>
      </c>
      <c r="W651" s="697">
        <v>201487137</v>
      </c>
      <c r="Y651" s="23">
        <v>1992929.52</v>
      </c>
      <c r="Z651" s="4" t="s">
        <v>2936</v>
      </c>
      <c r="AA651" s="4">
        <v>130000</v>
      </c>
      <c r="AE651" s="13">
        <f>IF((Реестр!$AA651+Реестр!$AB651+Реестр!$AD651)=0,"",(Реестр!$AA651+Реестр!$AB651+Реестр!$AD651))</f>
        <v>130000</v>
      </c>
      <c r="AF651" s="4">
        <v>130000</v>
      </c>
      <c r="AG651" s="6"/>
      <c r="AH651" s="682"/>
      <c r="AI651" s="10"/>
      <c r="AJ651" s="10"/>
      <c r="AK651" s="10"/>
      <c r="AL651" s="594"/>
      <c r="AM651" s="594"/>
      <c r="AO651" s="535"/>
      <c r="AQ651" s="6"/>
      <c r="AR651" s="752"/>
      <c r="AS651" s="551"/>
      <c r="AT651" s="5"/>
      <c r="BC651" s="4">
        <f>VLOOKUP(K651,'Справочные Данные'!$I$2:$J$262,2,0)</f>
        <v>70163</v>
      </c>
      <c r="BD651" s="4" t="str">
        <f>VLOOKUP(BC651,Z_SD_CUSTOMER!$A$2:$K$1599,10,0)</f>
        <v>91</v>
      </c>
      <c r="BE651" s="4" t="str">
        <f>VLOOKUP(BC651,Z_SD_CUSTOMER!$A$2:$L$1599,11,0)</f>
        <v>SOUTHERN</v>
      </c>
      <c r="BF651" s="4" t="str">
        <f>VLOOKUP(BC651,Z_SD_CUSTOMER!$A$2:$K$1599,11,0)</f>
        <v>SOUTHERN</v>
      </c>
      <c r="BI651" s="493"/>
    </row>
    <row r="652" spans="1:61" s="77" customFormat="1" ht="78.75" hidden="1">
      <c r="A652" s="2">
        <v>44508</v>
      </c>
      <c r="B652" s="472" t="s">
        <v>58</v>
      </c>
      <c r="C652" s="30" t="s">
        <v>2983</v>
      </c>
      <c r="D652" s="563" t="s">
        <v>425</v>
      </c>
      <c r="E652" s="54"/>
      <c r="F652" s="4"/>
      <c r="G652" s="713" t="s">
        <v>2930</v>
      </c>
      <c r="H652" s="713" t="s">
        <v>2931</v>
      </c>
      <c r="I652" s="714">
        <v>526314000000</v>
      </c>
      <c r="J652" s="713" t="s">
        <v>2932</v>
      </c>
      <c r="K652" s="118" t="s">
        <v>483</v>
      </c>
      <c r="L652" s="493"/>
      <c r="M652" s="4"/>
      <c r="N652" s="4"/>
      <c r="O652" s="4" t="s">
        <v>103</v>
      </c>
      <c r="P652" s="72">
        <v>44509</v>
      </c>
      <c r="Q652" s="4"/>
      <c r="R652" s="4" t="s">
        <v>1127</v>
      </c>
      <c r="S652" s="5">
        <v>2</v>
      </c>
      <c r="T652" s="5">
        <v>457</v>
      </c>
      <c r="U652" s="551"/>
      <c r="V652" s="19">
        <v>2008526</v>
      </c>
      <c r="W652" s="23"/>
      <c r="X652" s="19">
        <v>202085</v>
      </c>
      <c r="Y652" s="23">
        <v>106229.75999999999</v>
      </c>
      <c r="Z652" s="4"/>
      <c r="AA652" s="4">
        <v>15200</v>
      </c>
      <c r="AB652" s="4"/>
      <c r="AC652" s="4"/>
      <c r="AD652" s="4"/>
      <c r="AE652" s="13">
        <f>IF((Реестр!$AA652+Реестр!$AB652+Реестр!$AD652)=0,"",(Реестр!$AA652+Реестр!$AB652+Реестр!$AD652))</f>
        <v>15200</v>
      </c>
      <c r="AF652" s="4">
        <v>15200</v>
      </c>
      <c r="AG652" s="13"/>
      <c r="AH652" s="534"/>
      <c r="AI652" s="448"/>
      <c r="AJ652" s="10"/>
      <c r="AK652" s="448"/>
      <c r="AL652" s="594"/>
      <c r="AM652" s="594"/>
      <c r="AN652" s="4"/>
      <c r="AO652" s="535"/>
      <c r="AP652" s="4"/>
      <c r="AQ652" s="13"/>
      <c r="AR652" s="752"/>
      <c r="AS652" s="551"/>
      <c r="AT652" s="5"/>
      <c r="AU652" s="4">
        <f>IF(IFERROR(Y652*0.07,"")=0,"",IFERROR(Y652*0.07,""))</f>
        <v>7436.0832</v>
      </c>
      <c r="AV652" s="4">
        <f>IF(IFERROR((AN652-AU652),"")=0,"",IFERROR((AN652-AU652),""))</f>
        <v>-7436.0832</v>
      </c>
      <c r="AW652" s="4"/>
      <c r="AX652" s="4" t="str">
        <f t="shared" ref="AX652:AX656" si="58">IF(IFERROR(AC652+AW652,"")=0,"",IFERROR(AC652+AW652,""))</f>
        <v/>
      </c>
      <c r="AY652" s="4"/>
      <c r="AZ652" s="4" t="str">
        <f t="shared" ref="AZ652:AZ656" si="59">IF(IFERROR(AN652+AY652,"")=0,"",IFERROR(AN652+AY652,""))</f>
        <v/>
      </c>
      <c r="BA652" s="4"/>
      <c r="BB652" s="4"/>
      <c r="BC652" s="4">
        <f>VLOOKUP(K652,'Справочные Данные'!$I$2:$J$262,2,0)</f>
        <v>71593</v>
      </c>
      <c r="BD652" s="4" t="str">
        <f>VLOOKUP(BC652,Z_SD_CUSTOMER!$A$2:$K$1599,10,0)</f>
        <v>50</v>
      </c>
      <c r="BE652" s="4" t="str">
        <f>VLOOKUP(BC652,Z_SD_CUSTOMER!$A$2:$L$1599,11,0)</f>
        <v>CENTRAL</v>
      </c>
      <c r="BF652" s="4" t="str">
        <f>VLOOKUP(BC652,Z_SD_CUSTOMER!$A$2:$K$1599,11,0)</f>
        <v>CENTRAL</v>
      </c>
      <c r="BG652" s="4"/>
      <c r="BH652" s="4"/>
    </row>
    <row r="653" spans="1:61" ht="40.5" hidden="1">
      <c r="A653" s="2">
        <v>44508</v>
      </c>
      <c r="D653" s="563" t="s">
        <v>425</v>
      </c>
      <c r="F653" s="4"/>
      <c r="G653" s="713" t="s">
        <v>2930</v>
      </c>
      <c r="H653" s="713" t="s">
        <v>2931</v>
      </c>
      <c r="K653" s="118" t="s">
        <v>483</v>
      </c>
      <c r="L653" s="493"/>
      <c r="P653" s="72"/>
      <c r="S653" s="5">
        <v>4</v>
      </c>
      <c r="T653" s="5">
        <v>752</v>
      </c>
      <c r="V653" s="19">
        <v>2011013</v>
      </c>
      <c r="X653" s="4">
        <v>206625</v>
      </c>
      <c r="Y653" s="23">
        <v>260779.2</v>
      </c>
      <c r="AE653" s="13" t="str">
        <f>IF((Реестр!$AA653+Реестр!$AB653+Реестр!$AD653)=0,"",(Реестр!$AA653+Реестр!$AB653+Реестр!$AD653))</f>
        <v/>
      </c>
      <c r="AG653" s="13" t="e">
        <f>Реестр!$AE653-Реестр!$AF653</f>
        <v>#VALUE!</v>
      </c>
      <c r="AH653" s="534" t="str">
        <f>IFERROR((Реестр!$AE653/Реестр!$AF653)-100%, "")</f>
        <v/>
      </c>
      <c r="AI653" s="448" t="str">
        <f>IF(IFERROR(Реестр!$AN653/Реестр!$T653,"")=0,"",IFERROR(Реестр!$AN653/Реестр!$T653,""))</f>
        <v/>
      </c>
      <c r="AJ653" s="10"/>
      <c r="AK653" s="448" t="str">
        <f>IFERROR(Реестр!$AN653/Реестр!$U653,"")</f>
        <v/>
      </c>
      <c r="AL653" s="594"/>
      <c r="AM653" s="594"/>
      <c r="AO653" s="535" t="str">
        <f>IF(IFERROR(Реестр!$AN653/Реестр!$Y653,"")=0,"",IFERROR(Реестр!$AN653/Реестр!$Y653,""))</f>
        <v/>
      </c>
      <c r="AQ653" s="13"/>
      <c r="AR653" s="752"/>
      <c r="AS653" s="551" t="str">
        <f>IF(IFERROR(Реестр!$AI653*1000,"")=0,"",IFERROR(Реестр!$AI653*1000,""))</f>
        <v/>
      </c>
      <c r="AT653" s="5" t="str">
        <f>IF(IFERROR(Реестр!$AS653/80,"")=0,"",IFERROR(Реестр!$AS653/80,""))</f>
        <v/>
      </c>
      <c r="AU653" s="4">
        <f>IF(IFERROR(Y653*0.07,"")=0,"",IFERROR(Y653*0.07,""))</f>
        <v>18254.544000000002</v>
      </c>
      <c r="AV653" s="4">
        <f t="shared" ref="AV653:AV656" si="60">IF(IFERROR((AN653-AU653),"")=0,"",IFERROR((AN653-AU653),""))</f>
        <v>-18254.544000000002</v>
      </c>
      <c r="AW653" s="4"/>
      <c r="AX653" s="4" t="str">
        <f t="shared" si="58"/>
        <v/>
      </c>
      <c r="AY653" s="4"/>
      <c r="AZ653" s="4" t="str">
        <f t="shared" si="59"/>
        <v/>
      </c>
      <c r="BA653" s="4"/>
      <c r="BB653" s="4"/>
      <c r="BC653" s="4">
        <f>VLOOKUP(K653,'Справочные Данные'!$I$2:$J$262,2,0)</f>
        <v>71593</v>
      </c>
      <c r="BD653" s="4" t="str">
        <f>VLOOKUP(BC653,Z_SD_CUSTOMER!$A$2:$K$1599,10,0)</f>
        <v>50</v>
      </c>
      <c r="BE653" s="4" t="str">
        <f>VLOOKUP(BC653,Z_SD_CUSTOMER!$A$2:$L$1599,11,0)</f>
        <v>CENTRAL</v>
      </c>
      <c r="BF653" s="4" t="str">
        <f>VLOOKUP(BC653,Z_SD_CUSTOMER!$A$2:$K$1599,11,0)</f>
        <v>CENTRAL</v>
      </c>
      <c r="BG653" s="4"/>
      <c r="BH653" s="4"/>
    </row>
    <row r="654" spans="1:61" ht="40.5" hidden="1">
      <c r="A654" s="2">
        <v>44508</v>
      </c>
      <c r="D654" s="563" t="s">
        <v>425</v>
      </c>
      <c r="F654" s="4"/>
      <c r="G654" s="713" t="s">
        <v>2930</v>
      </c>
      <c r="H654" s="713" t="s">
        <v>2931</v>
      </c>
      <c r="K654" s="118" t="s">
        <v>483</v>
      </c>
      <c r="L654" s="493"/>
      <c r="S654" s="5">
        <v>1</v>
      </c>
      <c r="T654" s="5">
        <v>120</v>
      </c>
      <c r="V654" s="19">
        <v>2011016</v>
      </c>
      <c r="X654" s="19">
        <v>206953</v>
      </c>
      <c r="Y654" s="23">
        <v>17592.48</v>
      </c>
      <c r="AE654" s="13" t="str">
        <f>IF((Реестр!$AA654+Реестр!$AB654+Реестр!$AD654)=0,"",(Реестр!$AA654+Реестр!$AB654+Реестр!$AD654))</f>
        <v/>
      </c>
      <c r="AG654" s="13" t="e">
        <f>Реестр!$AE654-Реестр!$AF654</f>
        <v>#VALUE!</v>
      </c>
      <c r="AH654" s="534" t="str">
        <f>IFERROR((Реестр!$AE654/Реестр!$AF654)-100%, "")</f>
        <v/>
      </c>
      <c r="AI654" s="448" t="str">
        <f>IF(IFERROR(Реестр!$AN654/Реестр!$T654,"")=0,"",IFERROR(Реестр!$AN654/Реестр!$T654,""))</f>
        <v/>
      </c>
      <c r="AJ654" s="10"/>
      <c r="AK654" s="448" t="str">
        <f>IFERROR(Реестр!$AN654/Реестр!$U654,"")</f>
        <v/>
      </c>
      <c r="AL654" s="594"/>
      <c r="AM654" s="594"/>
      <c r="AO654" s="535" t="str">
        <f>IF(IFERROR(Реестр!$AN654/Реестр!$Y654,"")=0,"",IFERROR(Реестр!$AN654/Реестр!$Y654,""))</f>
        <v/>
      </c>
      <c r="AQ654" s="13"/>
      <c r="AR654" s="752"/>
      <c r="AS654" s="551" t="str">
        <f>IF(IFERROR(Реестр!$AI654*1000,"")=0,"",IFERROR(Реестр!$AI654*1000,""))</f>
        <v/>
      </c>
      <c r="AT654" s="5" t="str">
        <f>IF(IFERROR(Реестр!$AS654/80,"")=0,"",IFERROR(Реестр!$AS654/80,""))</f>
        <v/>
      </c>
      <c r="AU654" s="4">
        <f>IF(IFERROR(Y654*0.07,"")=0,"",IFERROR(Y654*0.07,""))</f>
        <v>1231.4736</v>
      </c>
      <c r="AV654" s="4">
        <f t="shared" si="60"/>
        <v>-1231.4736</v>
      </c>
      <c r="AW654" s="4"/>
      <c r="AX654" s="4" t="str">
        <f t="shared" si="58"/>
        <v/>
      </c>
      <c r="AY654" s="4"/>
      <c r="AZ654" s="4" t="str">
        <f t="shared" si="59"/>
        <v/>
      </c>
      <c r="BA654" s="4"/>
      <c r="BB654" s="4"/>
      <c r="BC654" s="4">
        <f>VLOOKUP(K654,'Справочные Данные'!$I$2:$J$262,2,0)</f>
        <v>71593</v>
      </c>
      <c r="BD654" s="4" t="str">
        <f>VLOOKUP(BC654,Z_SD_CUSTOMER!$A$2:$K$1599,10,0)</f>
        <v>50</v>
      </c>
      <c r="BE654" s="4" t="str">
        <f>VLOOKUP(BC654,Z_SD_CUSTOMER!$A$2:$L$1599,11,0)</f>
        <v>CENTRAL</v>
      </c>
      <c r="BF654" s="4" t="str">
        <f>VLOOKUP(BC654,Z_SD_CUSTOMER!$A$2:$K$1599,11,0)</f>
        <v>CENTRAL</v>
      </c>
      <c r="BG654" s="4"/>
      <c r="BH654" s="4"/>
    </row>
    <row r="655" spans="1:61" ht="40.5" hidden="1">
      <c r="A655" s="2">
        <v>44508</v>
      </c>
      <c r="D655" s="563" t="s">
        <v>425</v>
      </c>
      <c r="F655" s="4"/>
      <c r="G655" s="713" t="s">
        <v>2930</v>
      </c>
      <c r="H655" s="713" t="s">
        <v>2931</v>
      </c>
      <c r="K655" s="118" t="s">
        <v>483</v>
      </c>
      <c r="L655" s="493"/>
      <c r="S655" s="5">
        <v>1</v>
      </c>
      <c r="T655" s="5">
        <v>5</v>
      </c>
      <c r="V655" s="19">
        <v>2011015</v>
      </c>
      <c r="X655" s="4">
        <v>206788</v>
      </c>
      <c r="Y655" s="23">
        <v>1028.6400000000001</v>
      </c>
      <c r="AE655" s="13" t="str">
        <f>IF((Реестр!$AA655+Реестр!$AB655+Реестр!$AD655)=0,"",(Реестр!$AA655+Реестр!$AB655+Реестр!$AD655))</f>
        <v/>
      </c>
      <c r="AG655" s="13" t="e">
        <f>Реестр!$AE655-Реестр!$AF655</f>
        <v>#VALUE!</v>
      </c>
      <c r="AH655" s="534" t="str">
        <f>IFERROR((Реестр!$AE655/Реестр!$AF655)-100%, "")</f>
        <v/>
      </c>
      <c r="AI655" s="448" t="str">
        <f>IF(IFERROR(Реестр!$AN655/Реестр!$T655,"")=0,"",IFERROR(Реестр!$AN655/Реестр!$T655,""))</f>
        <v/>
      </c>
      <c r="AJ655" s="10"/>
      <c r="AK655" s="448" t="str">
        <f>IFERROR(Реестр!$AN655/Реестр!$U655,"")</f>
        <v/>
      </c>
      <c r="AL655" s="594"/>
      <c r="AM655" s="594"/>
      <c r="AO655" s="535" t="str">
        <f>IF(IFERROR(Реестр!$AN655/Реестр!$Y655,"")=0,"",IFERROR(Реестр!$AN655/Реестр!$Y655,""))</f>
        <v/>
      </c>
      <c r="AQ655" s="13"/>
      <c r="AR655" s="752"/>
      <c r="AS655" s="551" t="str">
        <f>IF(IFERROR(Реестр!$AI655*1000,"")=0,"",IFERROR(Реестр!$AI655*1000,""))</f>
        <v/>
      </c>
      <c r="AT655" s="5" t="str">
        <f>IF(IFERROR(Реестр!$AS655/80,"")=0,"",IFERROR(Реестр!$AS655/80,""))</f>
        <v/>
      </c>
      <c r="AU655" s="4">
        <f>IF(IFERROR(Y655*0.07,"")=0,"",IFERROR(Y655*0.07,""))</f>
        <v>72.004800000000017</v>
      </c>
      <c r="AV655" s="4">
        <f t="shared" si="60"/>
        <v>-72.004800000000017</v>
      </c>
      <c r="AW655" s="4"/>
      <c r="AX655" s="4" t="str">
        <f t="shared" si="58"/>
        <v/>
      </c>
      <c r="AY655" s="4"/>
      <c r="AZ655" s="4" t="str">
        <f t="shared" si="59"/>
        <v/>
      </c>
      <c r="BA655" s="4"/>
      <c r="BB655" s="4"/>
      <c r="BC655" s="4">
        <f>VLOOKUP(K655,'Справочные Данные'!$I$2:$J$262,2,0)</f>
        <v>71593</v>
      </c>
      <c r="BD655" s="4" t="str">
        <f>VLOOKUP(BC655,Z_SD_CUSTOMER!$A$2:$K$1599,10,0)</f>
        <v>50</v>
      </c>
      <c r="BE655" s="4" t="str">
        <f>VLOOKUP(BC655,Z_SD_CUSTOMER!$A$2:$L$1599,11,0)</f>
        <v>CENTRAL</v>
      </c>
      <c r="BF655" s="4" t="str">
        <f>VLOOKUP(BC655,Z_SD_CUSTOMER!$A$2:$K$1599,11,0)</f>
        <v>CENTRAL</v>
      </c>
      <c r="BG655" s="4"/>
      <c r="BH655" s="4"/>
    </row>
    <row r="656" spans="1:61" ht="40.5" hidden="1">
      <c r="A656" s="2">
        <v>44508</v>
      </c>
      <c r="D656" s="563" t="s">
        <v>425</v>
      </c>
      <c r="F656" s="4"/>
      <c r="G656" s="713" t="s">
        <v>2930</v>
      </c>
      <c r="H656" s="713" t="s">
        <v>2931</v>
      </c>
      <c r="K656" s="118" t="s">
        <v>483</v>
      </c>
      <c r="L656" s="493"/>
      <c r="S656" s="5">
        <v>2</v>
      </c>
      <c r="T656" s="5">
        <v>256</v>
      </c>
      <c r="V656" s="23">
        <v>2011014</v>
      </c>
      <c r="X656" s="4">
        <v>206751</v>
      </c>
      <c r="Y656" s="23">
        <v>75678</v>
      </c>
      <c r="AE656" s="13" t="str">
        <f>IF((Реестр!$AA656+Реестр!$AB656+Реестр!$AD656)=0,"",(Реестр!$AA656+Реестр!$AB656+Реестр!$AD656))</f>
        <v/>
      </c>
      <c r="AG656" s="13" t="e">
        <f>Реестр!$AE656-Реестр!$AF656</f>
        <v>#VALUE!</v>
      </c>
      <c r="AH656" s="534" t="str">
        <f>IFERROR((Реестр!$AE656/Реестр!$AF656)-100%, "")</f>
        <v/>
      </c>
      <c r="AI656" s="448" t="str">
        <f>IF(IFERROR(Реестр!$AN656/Реестр!$T656,"")=0,"",IFERROR(Реестр!$AN656/Реестр!$T656,""))</f>
        <v/>
      </c>
      <c r="AJ656" s="10"/>
      <c r="AK656" s="448" t="str">
        <f>IFERROR(Реестр!$AN656/Реестр!$U656,"")</f>
        <v/>
      </c>
      <c r="AL656" s="594"/>
      <c r="AM656" s="594"/>
      <c r="AO656" s="535" t="str">
        <f>IF(IFERROR(Реестр!$AN656/Реестр!$Y656,"")=0,"",IFERROR(Реестр!$AN656/Реестр!$Y656,""))</f>
        <v/>
      </c>
      <c r="AQ656" s="13"/>
      <c r="AR656" s="752"/>
      <c r="AS656" s="551" t="str">
        <f>IF(IFERROR(Реестр!$AI656*1000,"")=0,"",IFERROR(Реестр!$AI656*1000,""))</f>
        <v/>
      </c>
      <c r="AT656" s="5" t="str">
        <f>IF(IFERROR(Реестр!$AS656/80,"")=0,"",IFERROR(Реестр!$AS656/80,""))</f>
        <v/>
      </c>
      <c r="AU656" s="4">
        <f>IF(IFERROR(Y656*0.07,"")=0,"",IFERROR(Y656*0.07,""))</f>
        <v>5297.4600000000009</v>
      </c>
      <c r="AV656" s="4">
        <f t="shared" si="60"/>
        <v>-5297.4600000000009</v>
      </c>
      <c r="AW656" s="4"/>
      <c r="AX656" s="4" t="str">
        <f t="shared" si="58"/>
        <v/>
      </c>
      <c r="AY656" s="4"/>
      <c r="AZ656" s="4" t="str">
        <f t="shared" si="59"/>
        <v/>
      </c>
      <c r="BA656" s="4"/>
      <c r="BB656" s="4"/>
      <c r="BC656" s="4">
        <f>VLOOKUP(K656,'Справочные Данные'!$I$2:$J$262,2,0)</f>
        <v>71593</v>
      </c>
      <c r="BD656" s="4" t="str">
        <f>VLOOKUP(BC656,Z_SD_CUSTOMER!$A$2:$K$1599,10,0)</f>
        <v>50</v>
      </c>
      <c r="BE656" s="4" t="str">
        <f>VLOOKUP(BC656,Z_SD_CUSTOMER!$A$2:$L$1599,11,0)</f>
        <v>CENTRAL</v>
      </c>
      <c r="BF656" s="4" t="str">
        <f>VLOOKUP(BC656,Z_SD_CUSTOMER!$A$2:$K$1599,11,0)</f>
        <v>CENTRAL</v>
      </c>
      <c r="BG656" s="4"/>
      <c r="BH656" s="4"/>
    </row>
    <row r="657" spans="1:61" ht="91.5" hidden="1">
      <c r="A657" s="2">
        <v>44508</v>
      </c>
      <c r="B657" s="472" t="s">
        <v>55</v>
      </c>
      <c r="C657" s="30" t="s">
        <v>2982</v>
      </c>
      <c r="D657" s="563" t="s">
        <v>425</v>
      </c>
      <c r="F657" s="4"/>
      <c r="G657" s="715" t="s">
        <v>105</v>
      </c>
      <c r="H657" s="715" t="s">
        <v>46</v>
      </c>
      <c r="I657" s="716">
        <v>525612000000</v>
      </c>
      <c r="J657" s="715" t="s">
        <v>47</v>
      </c>
      <c r="K657" s="679" t="s">
        <v>531</v>
      </c>
      <c r="L657" s="493"/>
      <c r="O657" s="4" t="s">
        <v>124</v>
      </c>
      <c r="P657" s="72">
        <v>44509</v>
      </c>
      <c r="Q657" s="4" t="s">
        <v>173</v>
      </c>
      <c r="S657" s="5">
        <v>1</v>
      </c>
      <c r="T657" s="5">
        <v>40</v>
      </c>
      <c r="V657" s="19">
        <v>2011221</v>
      </c>
      <c r="W657" s="4">
        <v>201487267</v>
      </c>
      <c r="Y657" s="23">
        <v>8747.0400000000009</v>
      </c>
      <c r="AA657" s="4">
        <v>15200</v>
      </c>
      <c r="AB657" s="4">
        <v>1700</v>
      </c>
      <c r="AE657" s="13">
        <f>IF((Реестр!$AA657+Реестр!$AB657+Реестр!$AD657)=0,"",(Реестр!$AA657+Реестр!$AB657+Реестр!$AD657))</f>
        <v>16900</v>
      </c>
      <c r="AF657" s="4">
        <v>16900</v>
      </c>
      <c r="AG657" s="13"/>
      <c r="AH657" s="534"/>
      <c r="AI657" s="448"/>
      <c r="AJ657" s="10"/>
      <c r="AK657" s="448"/>
      <c r="AL657" s="594"/>
      <c r="AM657" s="594"/>
      <c r="AO657" s="535"/>
      <c r="AQ657" s="13"/>
      <c r="AR657" s="752"/>
      <c r="AS657" s="551"/>
      <c r="AT657" s="5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 t="e">
        <f>VLOOKUP(BC657,Z_SD_CUSTOMER!$A$2:$K$1599,11,0)</f>
        <v>#N/A</v>
      </c>
      <c r="BG657" s="4"/>
      <c r="BH657" s="4"/>
    </row>
    <row r="658" spans="1:61" ht="40.5" hidden="1">
      <c r="A658" s="2">
        <v>44508</v>
      </c>
      <c r="D658" s="563" t="s">
        <v>425</v>
      </c>
      <c r="F658" s="4"/>
      <c r="G658" s="715" t="s">
        <v>105</v>
      </c>
      <c r="H658" s="715" t="s">
        <v>46</v>
      </c>
      <c r="K658" s="679" t="s">
        <v>531</v>
      </c>
      <c r="L658" s="493"/>
      <c r="S658" s="5">
        <v>3</v>
      </c>
      <c r="T658" s="5">
        <v>299</v>
      </c>
      <c r="V658" s="19">
        <v>2011616</v>
      </c>
      <c r="W658" s="4">
        <v>201487438</v>
      </c>
      <c r="Y658" s="23">
        <v>93994.8</v>
      </c>
      <c r="AE658" s="13" t="str">
        <f>IF((Реестр!$AA658+Реестр!$AB658+Реестр!$AD658)=0,"",(Реестр!$AA658+Реестр!$AB658+Реестр!$AD658))</f>
        <v/>
      </c>
      <c r="AG658" s="13"/>
      <c r="AH658" s="534"/>
      <c r="AI658" s="448"/>
      <c r="AJ658" s="10"/>
      <c r="AK658" s="448"/>
      <c r="AL658" s="594"/>
      <c r="AM658" s="594"/>
      <c r="AO658" s="535"/>
      <c r="AQ658" s="13"/>
      <c r="AR658" s="752"/>
      <c r="AS658" s="551"/>
      <c r="AT658" s="5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 t="e">
        <f>VLOOKUP(BC658,Z_SD_CUSTOMER!$A$2:$K$1599,11,0)</f>
        <v>#N/A</v>
      </c>
      <c r="BG658" s="4"/>
      <c r="BH658" s="4"/>
    </row>
    <row r="659" spans="1:61" ht="40.5" hidden="1">
      <c r="A659" s="2">
        <v>44508</v>
      </c>
      <c r="D659" s="563" t="s">
        <v>425</v>
      </c>
      <c r="F659" s="4"/>
      <c r="G659" s="715" t="s">
        <v>105</v>
      </c>
      <c r="H659" s="715" t="s">
        <v>46</v>
      </c>
      <c r="K659" s="679" t="s">
        <v>531</v>
      </c>
      <c r="L659" s="493"/>
      <c r="S659" s="5">
        <v>1</v>
      </c>
      <c r="T659" s="5">
        <v>20</v>
      </c>
      <c r="V659" s="763">
        <v>2011618</v>
      </c>
      <c r="W659" s="4">
        <v>201487439</v>
      </c>
      <c r="Y659" s="23"/>
      <c r="AE659" s="13" t="str">
        <f>IF((Реестр!$AA659+Реестр!$AB659+Реестр!$AD659)=0,"",(Реестр!$AA659+Реестр!$AB659+Реестр!$AD659))</f>
        <v/>
      </c>
      <c r="AG659" s="13"/>
      <c r="AH659" s="534"/>
      <c r="AI659" s="448"/>
      <c r="AJ659" s="10"/>
      <c r="AK659" s="448"/>
      <c r="AL659" s="594"/>
      <c r="AM659" s="594"/>
      <c r="AO659" s="535"/>
      <c r="AQ659" s="13"/>
      <c r="AR659" s="752"/>
      <c r="AS659" s="551"/>
      <c r="AT659" s="5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 t="e">
        <f>VLOOKUP(BC659,Z_SD_CUSTOMER!$A$2:$K$1599,11,0)</f>
        <v>#N/A</v>
      </c>
      <c r="BG659" s="4"/>
      <c r="BH659" s="4"/>
    </row>
    <row r="660" spans="1:61" ht="40.5" hidden="1">
      <c r="A660" s="2">
        <v>44508</v>
      </c>
      <c r="D660" s="563" t="s">
        <v>425</v>
      </c>
      <c r="F660" s="4"/>
      <c r="G660" s="715" t="s">
        <v>105</v>
      </c>
      <c r="H660" s="715" t="s">
        <v>46</v>
      </c>
      <c r="K660" s="120" t="s">
        <v>497</v>
      </c>
      <c r="L660" s="494"/>
      <c r="M660" s="39"/>
      <c r="N660" s="39"/>
      <c r="O660" s="39" t="s">
        <v>196</v>
      </c>
      <c r="P660" s="87">
        <v>44509</v>
      </c>
      <c r="Q660" s="87" t="s">
        <v>1498</v>
      </c>
      <c r="R660" s="39"/>
      <c r="S660" s="5">
        <v>3</v>
      </c>
      <c r="T660" s="5">
        <v>817</v>
      </c>
      <c r="V660" s="4">
        <v>2008251</v>
      </c>
      <c r="W660" s="4">
        <v>201484683</v>
      </c>
      <c r="X660" s="19">
        <v>6431735223</v>
      </c>
      <c r="Y660" s="23">
        <v>195305.28</v>
      </c>
      <c r="AE660" s="13" t="str">
        <f>IF((Реестр!$AA660+Реестр!$AB660+Реестр!$AD660)=0,"",(Реестр!$AA660+Реестр!$AB660+Реестр!$AD660))</f>
        <v/>
      </c>
      <c r="AG660" s="13" t="e">
        <f>Реестр!$AE660-Реестр!$AF660</f>
        <v>#VALUE!</v>
      </c>
      <c r="AH660" s="534" t="str">
        <f>IFERROR((Реестр!$AE660/Реестр!$AF660)-100%, "")</f>
        <v/>
      </c>
      <c r="AI660" s="448" t="str">
        <f>IF(IFERROR(Реестр!$AN660/Реестр!$T660,"")=0,"",IFERROR(Реестр!$AN660/Реестр!$T660,""))</f>
        <v/>
      </c>
      <c r="AJ660" s="10"/>
      <c r="AK660" s="448" t="str">
        <f>IFERROR(Реестр!$AN660/Реестр!$U660,"")</f>
        <v/>
      </c>
      <c r="AL660" s="594"/>
      <c r="AM660" s="594"/>
      <c r="AO660" s="535" t="str">
        <f>IF(IFERROR(Реестр!$AN660/Реестр!$Y660,"")=0,"",IFERROR(Реестр!$AN660/Реестр!$Y660,""))</f>
        <v/>
      </c>
      <c r="AQ660" s="13"/>
      <c r="AR660" s="752"/>
      <c r="AS660" s="551" t="str">
        <f>IF(IFERROR(Реестр!$AI660*1000,"")=0,"",IFERROR(Реестр!$AI660*1000,""))</f>
        <v/>
      </c>
      <c r="AT660" s="5" t="str">
        <f>IF(IFERROR(Реестр!$AS660/80,"")=0,"",IFERROR(Реестр!$AS660/80,""))</f>
        <v/>
      </c>
      <c r="AU660" s="4">
        <f>IF(IFERROR(Y660*0.07,"")=0,"",IFERROR(Y660*0.07,""))</f>
        <v>13671.369600000002</v>
      </c>
      <c r="AV660" s="4">
        <f t="shared" ref="AV660" si="61">IF(IFERROR((AN660-AU660),"")=0,"",IFERROR((AN660-AU660),""))</f>
        <v>-13671.369600000002</v>
      </c>
      <c r="AW660" s="4"/>
      <c r="AX660" s="4" t="str">
        <f t="shared" ref="AX660" si="62">IF(IFERROR(AC660+AW660,"")=0,"",IFERROR(AC660+AW660,""))</f>
        <v/>
      </c>
      <c r="AY660" s="4"/>
      <c r="AZ660" s="4" t="str">
        <f t="shared" ref="AZ660" si="63">IF(IFERROR(AN660+AY660,"")=0,"",IFERROR(AN660+AY660,""))</f>
        <v/>
      </c>
      <c r="BA660" s="4"/>
      <c r="BB660" s="4"/>
      <c r="BC660" s="4">
        <f>VLOOKUP(K660,'Справочные Данные'!$I$2:$J$262,2,0)</f>
        <v>71415</v>
      </c>
      <c r="BD660" s="4" t="str">
        <f>VLOOKUP(BC660,Z_SD_CUSTOMER!$A$2:$K$1599,10,0)</f>
        <v>77</v>
      </c>
      <c r="BE660" s="4" t="str">
        <f>VLOOKUP(BC660,Z_SD_CUSTOMER!$A$2:$L$1599,11,0)</f>
        <v>CENTRAL</v>
      </c>
      <c r="BF660" s="4" t="str">
        <f>VLOOKUP(BC660,Z_SD_CUSTOMER!$A$2:$K$1599,11,0)</f>
        <v>CENTRAL</v>
      </c>
      <c r="BG660" s="4"/>
      <c r="BH660" s="4"/>
    </row>
    <row r="661" spans="1:61" s="4" customFormat="1" ht="53.25" hidden="1">
      <c r="A661" s="2">
        <v>44508</v>
      </c>
      <c r="B661" s="472" t="s">
        <v>57</v>
      </c>
      <c r="C661" s="30" t="s">
        <v>3006</v>
      </c>
      <c r="D661" s="563" t="s">
        <v>425</v>
      </c>
      <c r="E661" s="54" t="s">
        <v>2938</v>
      </c>
      <c r="G661" s="717" t="s">
        <v>106</v>
      </c>
      <c r="H661" s="717" t="s">
        <v>219</v>
      </c>
      <c r="I661" s="718">
        <v>525625000000</v>
      </c>
      <c r="J661" s="717" t="s">
        <v>220</v>
      </c>
      <c r="K661" s="704" t="s">
        <v>461</v>
      </c>
      <c r="L661" s="493"/>
      <c r="M661" s="72">
        <v>44512</v>
      </c>
      <c r="O661" s="4" t="s">
        <v>131</v>
      </c>
      <c r="P661" s="72">
        <v>44509</v>
      </c>
      <c r="Q661" s="4" t="s">
        <v>146</v>
      </c>
      <c r="S661" s="5">
        <v>1</v>
      </c>
      <c r="T661" s="5">
        <v>208</v>
      </c>
      <c r="U661" s="551"/>
      <c r="V661" s="4">
        <v>2010989</v>
      </c>
      <c r="W661" s="4">
        <v>201487115</v>
      </c>
      <c r="X661" s="19" t="s">
        <v>1477</v>
      </c>
      <c r="Y661" s="23">
        <v>51432</v>
      </c>
      <c r="Z661" s="4">
        <v>7601306220</v>
      </c>
      <c r="AA661" s="4">
        <v>15200</v>
      </c>
      <c r="AB661" s="4">
        <v>1700</v>
      </c>
      <c r="AE661" s="13">
        <f>IF((Реестр!$AA661+Реестр!$AB661+Реестр!$AD661)=0,"",(Реестр!$AA661+Реестр!$AB661+Реестр!$AD661))</f>
        <v>16900</v>
      </c>
      <c r="AF661" s="4">
        <v>16900</v>
      </c>
      <c r="AG661" s="13">
        <f>Реестр!$AE661-Реестр!$AF661</f>
        <v>0</v>
      </c>
      <c r="AH661" s="534">
        <f>IFERROR((Реестр!$AE661/Реестр!$AF661)-100%, "")</f>
        <v>0</v>
      </c>
      <c r="AI661" s="448" t="str">
        <f>IF(IFERROR(Реестр!$AN661/Реестр!$T661,"")=0,"",IFERROR(Реестр!$AN661/Реестр!$T661,""))</f>
        <v/>
      </c>
      <c r="AJ661" s="10"/>
      <c r="AK661" s="448" t="str">
        <f>IFERROR(Реестр!$AN661/Реестр!$U661,"")</f>
        <v/>
      </c>
      <c r="AL661" s="594"/>
      <c r="AM661" s="594"/>
      <c r="AO661" s="535" t="str">
        <f>IF(IFERROR(Реестр!$AN661/Реестр!$Y661,"")=0,"",IFERROR(Реестр!$AN661/Реестр!$Y661,""))</f>
        <v/>
      </c>
      <c r="AQ661" s="13"/>
      <c r="AR661" s="752"/>
      <c r="AS661" s="551" t="str">
        <f>IF(IFERROR(Реестр!$AI661*1000,"")=0,"",IFERROR(Реестр!$AI661*1000,""))</f>
        <v/>
      </c>
      <c r="AT661" s="5" t="str">
        <f>IF(IFERROR(Реестр!$AS661/80,"")=0,"",IFERROR(Реестр!$AS661/80,""))</f>
        <v/>
      </c>
      <c r="AU661" s="4">
        <f>IF(IFERROR(Y661*0.07,"")=0,"",IFERROR(Y661*0.07,""))</f>
        <v>3600.2400000000002</v>
      </c>
      <c r="AV661" s="4">
        <f t="shared" ref="AV661:AV826" si="64">IF(IFERROR((AN661-AU661),"")=0,"",IFERROR((AN661-AU661),""))</f>
        <v>-3600.2400000000002</v>
      </c>
      <c r="AX661" s="4" t="str">
        <f t="shared" ref="AX661:AX831" si="65">IF(IFERROR(AC661+AW661,"")=0,"",IFERROR(AC661+AW661,""))</f>
        <v/>
      </c>
      <c r="AZ661" s="4" t="str">
        <f t="shared" ref="AZ661:AZ831" si="66">IF(IFERROR(AN661+AY661,"")=0,"",IFERROR(AN661+AY661,""))</f>
        <v/>
      </c>
      <c r="BC661" s="4">
        <f>VLOOKUP(K661,'Справочные Данные'!$I$2:$J$262,2,0)</f>
        <v>63895</v>
      </c>
      <c r="BD661" s="4" t="str">
        <f>VLOOKUP(BC661,Z_SD_CUSTOMER!$A$2:$K$1599,10,0)</f>
        <v>53</v>
      </c>
      <c r="BE661" s="4" t="str">
        <f>VLOOKUP(BC661,Z_SD_CUSTOMER!$A$2:$L$1599,11,0)</f>
        <v>NORTHWEST</v>
      </c>
      <c r="BF661" s="4" t="str">
        <f>VLOOKUP(BC661,Z_SD_CUSTOMER!$A$2:$K$1599,11,0)</f>
        <v>NORTHWEST</v>
      </c>
      <c r="BI661" s="493"/>
    </row>
    <row r="662" spans="1:61" s="4" customFormat="1" ht="40.5" hidden="1">
      <c r="A662" s="2">
        <v>44508</v>
      </c>
      <c r="C662" s="30"/>
      <c r="D662" s="563" t="s">
        <v>425</v>
      </c>
      <c r="E662" s="54" t="s">
        <v>2938</v>
      </c>
      <c r="G662" s="717" t="s">
        <v>106</v>
      </c>
      <c r="H662" s="717" t="s">
        <v>219</v>
      </c>
      <c r="J662" s="127"/>
      <c r="K662" s="704" t="s">
        <v>461</v>
      </c>
      <c r="L662" s="493"/>
      <c r="S662" s="5">
        <v>1</v>
      </c>
      <c r="T662" s="5">
        <v>11</v>
      </c>
      <c r="U662" s="551"/>
      <c r="V662" s="4">
        <v>2010992</v>
      </c>
      <c r="W662" s="4">
        <v>201487116</v>
      </c>
      <c r="X662" s="23" t="s">
        <v>1478</v>
      </c>
      <c r="Y662" s="23">
        <v>2571.6</v>
      </c>
      <c r="Z662" s="4">
        <v>7601306221</v>
      </c>
      <c r="AE662" s="13" t="str">
        <f>IF((Реестр!$AA662+Реестр!$AB662+Реестр!$AD662)=0,"",(Реестр!$AA662+Реестр!$AB662+Реестр!$AD662))</f>
        <v/>
      </c>
      <c r="AG662" s="13" t="e">
        <f>Реестр!$AE662-Реестр!$AF662</f>
        <v>#VALUE!</v>
      </c>
      <c r="AH662" s="534" t="str">
        <f>IFERROR((Реестр!$AE662/Реестр!$AF662)-100%, "")</f>
        <v/>
      </c>
      <c r="AI662" s="448" t="str">
        <f>IF(IFERROR(Реестр!$AN662/Реестр!$T662,"")=0,"",IFERROR(Реестр!$AN662/Реестр!$T662,""))</f>
        <v/>
      </c>
      <c r="AJ662" s="10"/>
      <c r="AK662" s="448" t="str">
        <f>IFERROR(Реестр!$AN662/Реестр!$U662,"")</f>
        <v/>
      </c>
      <c r="AL662" s="594"/>
      <c r="AM662" s="594"/>
      <c r="AO662" s="535" t="str">
        <f>IF(IFERROR(Реестр!$AN662/Реестр!$Y662,"")=0,"",IFERROR(Реестр!$AN662/Реестр!$Y662,""))</f>
        <v/>
      </c>
      <c r="AQ662" s="13"/>
      <c r="AR662" s="752"/>
      <c r="AS662" s="551" t="str">
        <f>IF(IFERROR(Реестр!$AI662*1000,"")=0,"",IFERROR(Реестр!$AI662*1000,""))</f>
        <v/>
      </c>
      <c r="AT662" s="5" t="str">
        <f>IF(IFERROR(Реестр!$AS662/80,"")=0,"",IFERROR(Реестр!$AS662/80,""))</f>
        <v/>
      </c>
      <c r="AU662" s="4">
        <f>IF(IFERROR(Y662*0.07,"")=0,"",IFERROR(Y662*0.07,""))</f>
        <v>180.012</v>
      </c>
      <c r="AV662" s="4">
        <f t="shared" si="64"/>
        <v>-180.012</v>
      </c>
      <c r="AX662" s="4" t="str">
        <f t="shared" si="65"/>
        <v/>
      </c>
      <c r="AZ662" s="4" t="str">
        <f t="shared" si="66"/>
        <v/>
      </c>
      <c r="BC662" s="4">
        <f>VLOOKUP(K662,'Справочные Данные'!$I$2:$J$262,2,0)</f>
        <v>63895</v>
      </c>
      <c r="BD662" s="4" t="str">
        <f>VLOOKUP(BC662,Z_SD_CUSTOMER!$A$2:$K$1599,10,0)</f>
        <v>53</v>
      </c>
      <c r="BE662" s="4" t="str">
        <f>VLOOKUP(BC662,Z_SD_CUSTOMER!$A$2:$L$1599,11,0)</f>
        <v>NORTHWEST</v>
      </c>
      <c r="BF662" s="4" t="str">
        <f>VLOOKUP(BC662,Z_SD_CUSTOMER!$A$2:$K$1599,11,0)</f>
        <v>NORTHWEST</v>
      </c>
      <c r="BI662" s="493"/>
    </row>
    <row r="663" spans="1:61" s="4" customFormat="1" ht="40.5" hidden="1">
      <c r="A663" s="2">
        <v>44508</v>
      </c>
      <c r="C663" s="30"/>
      <c r="D663" s="563" t="s">
        <v>425</v>
      </c>
      <c r="E663" s="54" t="s">
        <v>2938</v>
      </c>
      <c r="G663" s="717" t="s">
        <v>106</v>
      </c>
      <c r="H663" s="717" t="s">
        <v>219</v>
      </c>
      <c r="J663" s="127"/>
      <c r="K663" s="704" t="s">
        <v>472</v>
      </c>
      <c r="L663" s="493"/>
      <c r="M663" s="72">
        <v>44510</v>
      </c>
      <c r="S663" s="5">
        <v>1</v>
      </c>
      <c r="T663" s="5">
        <v>225</v>
      </c>
      <c r="U663" s="551"/>
      <c r="V663" s="4">
        <v>2010990</v>
      </c>
      <c r="W663" s="4">
        <v>201487117</v>
      </c>
      <c r="X663" s="19" t="s">
        <v>1479</v>
      </c>
      <c r="Y663" s="23">
        <v>55546.559999999998</v>
      </c>
      <c r="Z663" s="4">
        <v>7601306223</v>
      </c>
      <c r="AE663" s="13" t="str">
        <f>IF((Реестр!$AA663+Реестр!$AB663+Реестр!$AD663)=0,"",(Реестр!$AA663+Реестр!$AB663+Реестр!$AD663))</f>
        <v/>
      </c>
      <c r="AG663" s="13"/>
      <c r="AH663" s="534"/>
      <c r="AI663" s="448"/>
      <c r="AJ663" s="10"/>
      <c r="AK663" s="448"/>
      <c r="AL663" s="594"/>
      <c r="AM663" s="594"/>
      <c r="AO663" s="535"/>
      <c r="AQ663" s="13"/>
      <c r="AR663" s="752"/>
      <c r="AS663" s="551"/>
      <c r="AT663" s="5"/>
      <c r="BC663" s="4">
        <f>VLOOKUP(K663,'Справочные Данные'!$I$2:$J$262,2,0)</f>
        <v>80379</v>
      </c>
      <c r="BD663" s="4" t="str">
        <f>VLOOKUP(BC663,Z_SD_CUSTOMER!$A$2:$K$1599,10,0)</f>
        <v>50</v>
      </c>
      <c r="BE663" s="4" t="str">
        <f>VLOOKUP(BC663,Z_SD_CUSTOMER!$A$2:$L$1599,11,0)</f>
        <v>CENTRAL</v>
      </c>
      <c r="BF663" s="4" t="str">
        <f>VLOOKUP(BC663,Z_SD_CUSTOMER!$A$2:$K$1599,11,0)</f>
        <v>CENTRAL</v>
      </c>
      <c r="BI663" s="493"/>
    </row>
    <row r="664" spans="1:61" s="4" customFormat="1" ht="40.5" hidden="1">
      <c r="A664" s="2">
        <v>44508</v>
      </c>
      <c r="C664" s="30"/>
      <c r="D664" s="563" t="s">
        <v>425</v>
      </c>
      <c r="E664" s="54" t="s">
        <v>2938</v>
      </c>
      <c r="G664" s="717" t="s">
        <v>106</v>
      </c>
      <c r="H664" s="717" t="s">
        <v>219</v>
      </c>
      <c r="J664" s="127"/>
      <c r="K664" s="704" t="s">
        <v>465</v>
      </c>
      <c r="L664" s="493"/>
      <c r="M664" s="72">
        <v>44510</v>
      </c>
      <c r="S664" s="5">
        <v>2</v>
      </c>
      <c r="T664" s="5">
        <v>337</v>
      </c>
      <c r="U664" s="551"/>
      <c r="V664" s="4">
        <v>2010991</v>
      </c>
      <c r="W664" s="4">
        <v>201487118</v>
      </c>
      <c r="X664" s="19" t="s">
        <v>1480</v>
      </c>
      <c r="Y664" s="23">
        <v>83319.839999999997</v>
      </c>
      <c r="Z664" s="4">
        <v>7601306222</v>
      </c>
      <c r="AE664" s="13" t="str">
        <f>IF((Реестр!$AA664+Реестр!$AB664+Реестр!$AD664)=0,"",(Реестр!$AA664+Реестр!$AB664+Реестр!$AD664))</f>
        <v/>
      </c>
      <c r="AG664" s="13"/>
      <c r="AH664" s="534"/>
      <c r="AI664" s="448"/>
      <c r="AJ664" s="10"/>
      <c r="AK664" s="448"/>
      <c r="AL664" s="594"/>
      <c r="AM664" s="594"/>
      <c r="AO664" s="535"/>
      <c r="AQ664" s="13"/>
      <c r="AR664" s="752"/>
      <c r="AS664" s="551"/>
      <c r="AT664" s="5"/>
      <c r="BC664" s="4">
        <f>VLOOKUP(K664,'Справочные Данные'!$I$2:$J$262,2,0)</f>
        <v>64255</v>
      </c>
      <c r="BD664" s="4" t="str">
        <f>VLOOKUP(BC664,Z_SD_CUSTOMER!$A$2:$K$1599,10,0)</f>
        <v>50</v>
      </c>
      <c r="BE664" s="4" t="str">
        <f>VLOOKUP(BC664,Z_SD_CUSTOMER!$A$2:$L$1599,11,0)</f>
        <v>CENTRAL</v>
      </c>
      <c r="BF664" s="4" t="str">
        <f>VLOOKUP(BC664,Z_SD_CUSTOMER!$A$2:$K$1599,11,0)</f>
        <v>CENTRAL</v>
      </c>
      <c r="BI664" s="493"/>
    </row>
    <row r="665" spans="1:61" s="4" customFormat="1" ht="40.5" hidden="1">
      <c r="A665" s="2">
        <v>44508</v>
      </c>
      <c r="C665" s="30"/>
      <c r="D665" s="563" t="s">
        <v>425</v>
      </c>
      <c r="E665" s="54" t="s">
        <v>2938</v>
      </c>
      <c r="G665" s="717" t="s">
        <v>106</v>
      </c>
      <c r="H665" s="717" t="s">
        <v>219</v>
      </c>
      <c r="J665" s="127"/>
      <c r="K665" s="704" t="s">
        <v>453</v>
      </c>
      <c r="L665" s="493"/>
      <c r="M665" s="72">
        <v>44510</v>
      </c>
      <c r="S665" s="5">
        <v>1</v>
      </c>
      <c r="T665" s="5">
        <v>225</v>
      </c>
      <c r="U665" s="551"/>
      <c r="V665" s="146">
        <v>2011926</v>
      </c>
      <c r="W665" s="4">
        <v>201487754</v>
      </c>
      <c r="X665" s="19" t="s">
        <v>2953</v>
      </c>
      <c r="Y665" s="23">
        <v>55546.559999999998</v>
      </c>
      <c r="Z665" s="4">
        <v>7601306224</v>
      </c>
      <c r="AE665" s="13" t="str">
        <f>IF((Реестр!$AA665+Реестр!$AB665+Реестр!$AD665)=0,"",(Реестр!$AA665+Реестр!$AB665+Реестр!$AD665))</f>
        <v/>
      </c>
      <c r="AG665" s="13"/>
      <c r="AH665" s="534"/>
      <c r="AI665" s="448"/>
      <c r="AJ665" s="10"/>
      <c r="AK665" s="448"/>
      <c r="AL665" s="594"/>
      <c r="AM665" s="594"/>
      <c r="AO665" s="535"/>
      <c r="AQ665" s="13"/>
      <c r="AR665" s="752"/>
      <c r="AS665" s="551"/>
      <c r="AT665" s="5"/>
      <c r="BF665" s="4" t="e">
        <f>VLOOKUP(BC665,Z_SD_CUSTOMER!$A$2:$K$1599,11,0)</f>
        <v>#N/A</v>
      </c>
      <c r="BI665" s="493"/>
    </row>
    <row r="666" spans="1:61" s="4" customFormat="1" ht="43.5" hidden="1">
      <c r="A666" s="2">
        <v>44508</v>
      </c>
      <c r="C666" s="30"/>
      <c r="D666" s="563" t="s">
        <v>425</v>
      </c>
      <c r="E666" s="54"/>
      <c r="G666" s="717" t="s">
        <v>106</v>
      </c>
      <c r="H666" s="717" t="s">
        <v>219</v>
      </c>
      <c r="J666" s="703"/>
      <c r="K666" s="704" t="s">
        <v>548</v>
      </c>
      <c r="L666" s="493"/>
      <c r="M666" s="72"/>
      <c r="O666" s="4" t="s">
        <v>127</v>
      </c>
      <c r="P666" s="72">
        <v>44509</v>
      </c>
      <c r="Q666" s="4" t="s">
        <v>126</v>
      </c>
      <c r="S666" s="5">
        <v>3</v>
      </c>
      <c r="T666" s="5">
        <v>1360</v>
      </c>
      <c r="U666" s="551"/>
      <c r="V666" s="146">
        <v>2012507</v>
      </c>
      <c r="X666" s="19">
        <v>2144097967791</v>
      </c>
      <c r="Y666" s="23">
        <v>367708.8</v>
      </c>
      <c r="AE666" s="13" t="str">
        <f>IF((Реестр!$AA666+Реестр!$AB666+Реестр!$AD666)=0,"",(Реестр!$AA666+Реестр!$AB666+Реестр!$AD666))</f>
        <v/>
      </c>
      <c r="AG666" s="13"/>
      <c r="AH666" s="534"/>
      <c r="AI666" s="448"/>
      <c r="AJ666" s="10"/>
      <c r="AK666" s="448"/>
      <c r="AL666" s="594"/>
      <c r="AM666" s="594"/>
      <c r="AO666" s="535"/>
      <c r="AQ666" s="13"/>
      <c r="AR666" s="752"/>
      <c r="AS666" s="551"/>
      <c r="AT666" s="5"/>
      <c r="BF666" s="4" t="e">
        <f>VLOOKUP(BC666,Z_SD_CUSTOMER!$A$2:$K$1599,11,0)</f>
        <v>#N/A</v>
      </c>
      <c r="BI666" s="493"/>
    </row>
    <row r="667" spans="1:61" ht="78.75" hidden="1">
      <c r="A667" s="2">
        <v>44508</v>
      </c>
      <c r="C667" s="30" t="s">
        <v>2986</v>
      </c>
      <c r="D667" s="563" t="s">
        <v>425</v>
      </c>
      <c r="F667" s="4"/>
      <c r="G667" s="719" t="s">
        <v>161</v>
      </c>
      <c r="H667" s="720" t="s">
        <v>164</v>
      </c>
      <c r="I667" s="721">
        <v>526318085250</v>
      </c>
      <c r="J667" s="720" t="s">
        <v>165</v>
      </c>
      <c r="K667" s="733" t="s">
        <v>534</v>
      </c>
      <c r="L667" s="99"/>
      <c r="M667" s="88"/>
      <c r="N667" s="82"/>
      <c r="O667" s="82" t="s">
        <v>170</v>
      </c>
      <c r="P667" s="88">
        <v>44509</v>
      </c>
      <c r="Q667" s="555" t="s">
        <v>2959</v>
      </c>
      <c r="R667" s="82"/>
      <c r="S667" s="5">
        <v>5</v>
      </c>
      <c r="T667" s="5">
        <v>1714</v>
      </c>
      <c r="V667" s="146">
        <v>2012506</v>
      </c>
      <c r="X667" s="19">
        <v>6435325472</v>
      </c>
      <c r="Y667" s="23">
        <v>453473.16</v>
      </c>
      <c r="AA667" s="4">
        <v>15200</v>
      </c>
      <c r="AB667" s="4">
        <v>1700</v>
      </c>
      <c r="AE667" s="13">
        <f>IF((Реестр!$AA667+Реестр!$AB667+Реестр!$AD667)=0,"",(Реестр!$AA667+Реестр!$AB667+Реестр!$AD667))</f>
        <v>16900</v>
      </c>
      <c r="AF667" s="4">
        <v>16900</v>
      </c>
      <c r="AG667" s="13"/>
      <c r="AH667" s="534"/>
      <c r="AI667" s="448"/>
      <c r="AJ667" s="10"/>
      <c r="AK667" s="448"/>
      <c r="AL667" s="594"/>
      <c r="AM667" s="594"/>
      <c r="AO667" s="535"/>
      <c r="AQ667" s="13"/>
      <c r="AR667" s="752"/>
      <c r="AS667" s="551"/>
      <c r="AT667" s="5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 t="e">
        <f>VLOOKUP(BC667,Z_SD_CUSTOMER!$A$2:$K$1599,11,0)</f>
        <v>#N/A</v>
      </c>
      <c r="BG667" s="4"/>
      <c r="BH667" s="4"/>
    </row>
    <row r="668" spans="1:61" ht="43.5" hidden="1">
      <c r="A668" s="2">
        <v>44508</v>
      </c>
      <c r="D668" s="563" t="s">
        <v>425</v>
      </c>
      <c r="F668" s="4"/>
      <c r="G668" s="719" t="s">
        <v>161</v>
      </c>
      <c r="H668" s="720" t="s">
        <v>164</v>
      </c>
      <c r="J668" s="703"/>
      <c r="K668" s="733" t="s">
        <v>552</v>
      </c>
      <c r="L668" s="493"/>
      <c r="M668" s="72"/>
      <c r="O668" s="4" t="s">
        <v>411</v>
      </c>
      <c r="P668" s="72">
        <v>44509</v>
      </c>
      <c r="Q668" s="4" t="s">
        <v>50</v>
      </c>
      <c r="S668" s="5">
        <v>2</v>
      </c>
      <c r="T668" s="5">
        <v>1126</v>
      </c>
      <c r="V668" s="19">
        <v>2012508</v>
      </c>
      <c r="X668" s="19">
        <v>2144097967795</v>
      </c>
      <c r="Y668" s="23">
        <v>303424.8</v>
      </c>
      <c r="AE668" s="13" t="str">
        <f>IF((Реестр!$AA668+Реестр!$AB668+Реестр!$AD668)=0,"",(Реестр!$AA668+Реестр!$AB668+Реестр!$AD668))</f>
        <v/>
      </c>
      <c r="AG668" s="13"/>
      <c r="AH668" s="534"/>
      <c r="AI668" s="448"/>
      <c r="AJ668" s="10"/>
      <c r="AK668" s="448"/>
      <c r="AL668" s="594"/>
      <c r="AM668" s="594"/>
      <c r="AO668" s="535"/>
      <c r="AQ668" s="13"/>
      <c r="AR668" s="752"/>
      <c r="AS668" s="551"/>
      <c r="AT668" s="5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 t="e">
        <f>VLOOKUP(BC668,Z_SD_CUSTOMER!$A$2:$K$1599,11,0)</f>
        <v>#N/A</v>
      </c>
      <c r="BG668" s="4"/>
      <c r="BH668" s="4"/>
    </row>
    <row r="669" spans="1:61" hidden="1">
      <c r="A669" s="2">
        <v>44508</v>
      </c>
      <c r="B669" s="472" t="s">
        <v>56</v>
      </c>
      <c r="C669" s="30" t="s">
        <v>2982</v>
      </c>
      <c r="D669" s="566" t="s">
        <v>257</v>
      </c>
      <c r="F669" s="731" t="s">
        <v>142</v>
      </c>
      <c r="G669" s="2" t="s">
        <v>3005</v>
      </c>
      <c r="H669" s="4" t="s">
        <v>143</v>
      </c>
      <c r="K669" s="733" t="s">
        <v>532</v>
      </c>
      <c r="L669" s="493"/>
      <c r="O669" s="4" t="s">
        <v>145</v>
      </c>
      <c r="S669" s="5">
        <v>3</v>
      </c>
      <c r="T669" s="5">
        <v>669</v>
      </c>
      <c r="V669" s="19">
        <v>2011638</v>
      </c>
      <c r="W669" s="4">
        <v>201487442</v>
      </c>
      <c r="Y669" s="23">
        <v>198115.20000000001</v>
      </c>
      <c r="AA669" s="4">
        <v>4550</v>
      </c>
      <c r="AE669" s="13">
        <f>IF((Реестр!$AA669+Реестр!$AB669+Реестр!$AD669)=0,"",(Реестр!$AA669+Реестр!$AB669+Реестр!$AD669))</f>
        <v>4550</v>
      </c>
      <c r="AF669" s="4">
        <v>4550</v>
      </c>
      <c r="AG669" s="13"/>
      <c r="AH669" s="534"/>
      <c r="AI669" s="448"/>
      <c r="AJ669" s="10"/>
      <c r="AK669" s="448"/>
      <c r="AL669" s="594"/>
      <c r="AM669" s="594"/>
      <c r="AO669" s="535"/>
      <c r="AQ669" s="13"/>
      <c r="AR669" s="752"/>
      <c r="AS669" s="551"/>
      <c r="AT669" s="5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 t="e">
        <f>VLOOKUP(BC669,Z_SD_CUSTOMER!$A$2:$K$1599,11,0)</f>
        <v>#N/A</v>
      </c>
      <c r="BG669" s="4"/>
      <c r="BH669" s="4"/>
    </row>
    <row r="670" spans="1:61" hidden="1">
      <c r="A670" s="2">
        <v>44508</v>
      </c>
      <c r="B670" s="472" t="s">
        <v>59</v>
      </c>
      <c r="C670" s="30" t="s">
        <v>3004</v>
      </c>
      <c r="D670" s="564" t="s">
        <v>253</v>
      </c>
      <c r="F670" s="50" t="s">
        <v>192</v>
      </c>
      <c r="H670" s="50" t="s">
        <v>193</v>
      </c>
      <c r="K670" s="700" t="s">
        <v>585</v>
      </c>
      <c r="L670" s="493" t="s">
        <v>761</v>
      </c>
      <c r="M670" s="72">
        <v>44515</v>
      </c>
      <c r="O670" s="599" t="s">
        <v>2985</v>
      </c>
      <c r="S670" s="5">
        <v>3</v>
      </c>
      <c r="T670" s="5">
        <v>1768</v>
      </c>
      <c r="V670" s="19">
        <v>2011406</v>
      </c>
      <c r="W670" s="4">
        <v>201487408</v>
      </c>
      <c r="Y670" s="23">
        <v>581419.19999999995</v>
      </c>
      <c r="AE670" s="13" t="str">
        <f>IF((Реестр!$AA670+Реестр!$AB670+Реестр!$AD670)=0,"",(Реестр!$AA670+Реестр!$AB670+Реестр!$AD670))</f>
        <v/>
      </c>
      <c r="AG670" s="13" t="e">
        <f>Реестр!$AE670-Реестр!$AF670</f>
        <v>#VALUE!</v>
      </c>
      <c r="AH670" s="534" t="str">
        <f>IFERROR((Реестр!$AE670/Реестр!$AF670)-100%, "")</f>
        <v/>
      </c>
      <c r="AI670" s="448" t="str">
        <f>IF(IFERROR(Реестр!$AN670/Реестр!$T670,"")=0,"",IFERROR(Реестр!$AN670/Реестр!$T670,""))</f>
        <v/>
      </c>
      <c r="AJ670" s="10"/>
      <c r="AK670" s="448" t="str">
        <f>IFERROR(Реестр!$AN670/Реестр!$U670,"")</f>
        <v/>
      </c>
      <c r="AL670" s="594"/>
      <c r="AM670" s="594"/>
      <c r="AO670" s="535" t="str">
        <f>IF(IFERROR(Реестр!$AN670/Реестр!$Y670,"")=0,"",IFERROR(Реестр!$AN670/Реестр!$Y670,""))</f>
        <v/>
      </c>
      <c r="AQ670" s="13"/>
      <c r="AR670" s="752"/>
      <c r="AS670" s="551" t="str">
        <f>IF(IFERROR(Реестр!$AI670*1000,"")=0,"",IFERROR(Реестр!$AI670*1000,""))</f>
        <v/>
      </c>
      <c r="AT670" s="5" t="str">
        <f>IF(IFERROR(Реестр!$AS670/80,"")=0,"",IFERROR(Реестр!$AS670/80,""))</f>
        <v/>
      </c>
      <c r="AU670" s="4">
        <f>IF(IFERROR(Y670*0.07,"")=0,"",IFERROR(Y670*0.07,""))</f>
        <v>40699.343999999997</v>
      </c>
      <c r="AV670" s="4">
        <f t="shared" ref="AV670" si="67">IF(IFERROR((AN670-AU670),"")=0,"",IFERROR((AN670-AU670),""))</f>
        <v>-40699.343999999997</v>
      </c>
      <c r="AW670" s="4">
        <v>1206</v>
      </c>
      <c r="AX670" s="4">
        <f t="shared" ref="AX670" si="68">IF(IFERROR(AC670+AW670,"")=0,"",IFERROR(AC670+AW670,""))</f>
        <v>1206</v>
      </c>
      <c r="AY670" s="4"/>
      <c r="AZ670" s="4" t="str">
        <f t="shared" ref="AZ670" si="69">IF(IFERROR(AN670+AY670,"")=0,"",IFERROR(AN670+AY670,""))</f>
        <v/>
      </c>
      <c r="BA670" s="4"/>
      <c r="BB670" s="4"/>
      <c r="BC670" s="4">
        <f>VLOOKUP(K670,'Справочные Данные'!$I$2:$J$262,2,0)</f>
        <v>64521</v>
      </c>
      <c r="BD670" s="4" t="str">
        <f>VLOOKUP(BC670,Z_SD_CUSTOMER!$A$2:$K$1599,10,0)</f>
        <v>34</v>
      </c>
      <c r="BE670" s="4" t="str">
        <f>VLOOKUP(BC670,Z_SD_CUSTOMER!$A$2:$L$1599,11,0)</f>
        <v>SOUTHERN</v>
      </c>
      <c r="BF670" s="4" t="str">
        <f>VLOOKUP(BC670,Z_SD_CUSTOMER!$A$2:$K$1599,11,0)</f>
        <v>SOUTHERN</v>
      </c>
      <c r="BG670" s="4"/>
      <c r="BH670" s="4"/>
    </row>
    <row r="671" spans="1:61" ht="72.75" hidden="1" customHeight="1">
      <c r="A671" s="2">
        <v>44508</v>
      </c>
      <c r="B671" s="472" t="s">
        <v>61</v>
      </c>
      <c r="C671" s="30" t="s">
        <v>3003</v>
      </c>
      <c r="D671" s="566" t="s">
        <v>257</v>
      </c>
      <c r="F671" s="712" t="s">
        <v>2980</v>
      </c>
      <c r="G671" s="711" t="s">
        <v>2976</v>
      </c>
      <c r="H671" s="712" t="s">
        <v>2979</v>
      </c>
      <c r="I671" s="711">
        <v>561103683360</v>
      </c>
      <c r="J671" s="712" t="s">
        <v>2978</v>
      </c>
      <c r="K671" s="698" t="s">
        <v>556</v>
      </c>
      <c r="L671" s="493"/>
      <c r="O671" s="4" t="s">
        <v>121</v>
      </c>
      <c r="P671" s="72">
        <v>44509</v>
      </c>
      <c r="S671" s="5">
        <v>1</v>
      </c>
      <c r="T671" s="5">
        <v>168</v>
      </c>
      <c r="V671" s="19">
        <v>2011523</v>
      </c>
      <c r="W671" s="4">
        <v>201487420</v>
      </c>
      <c r="X671" s="23"/>
      <c r="Y671" s="23">
        <v>48474.720000000001</v>
      </c>
      <c r="AA671" s="4">
        <v>15254</v>
      </c>
      <c r="AB671" s="4">
        <v>1700</v>
      </c>
      <c r="AE671" s="13">
        <f>IF((Реестр!$AA671+Реестр!$AB671+Реестр!$AD671)=0,"",(Реестр!$AA671+Реестр!$AB671+Реестр!$AD671))</f>
        <v>16954</v>
      </c>
      <c r="AF671" s="4">
        <v>16954</v>
      </c>
      <c r="AG671" s="13"/>
      <c r="AH671" s="534"/>
      <c r="AI671" s="448"/>
      <c r="AJ671" s="10"/>
      <c r="AK671" s="448"/>
      <c r="AL671" s="594"/>
      <c r="AM671" s="594"/>
      <c r="AO671" s="535"/>
      <c r="AQ671" s="13"/>
      <c r="AR671" s="752"/>
      <c r="AS671" s="551"/>
      <c r="AT671" s="5"/>
      <c r="AU671" s="4"/>
      <c r="AV671" s="4"/>
      <c r="AW671" s="4"/>
      <c r="AX671" s="4"/>
      <c r="AY671" s="4"/>
      <c r="AZ671" s="4"/>
      <c r="BA671" s="4"/>
      <c r="BB671" s="4"/>
      <c r="BC671" s="4">
        <f>VLOOKUP(K671,'Справочные Данные'!$I$2:$J$262,2,0)</f>
        <v>61824</v>
      </c>
      <c r="BD671" s="4" t="str">
        <f>VLOOKUP(BC671,Z_SD_CUSTOMER!$A$2:$K$1599,10,0)</f>
        <v>33</v>
      </c>
      <c r="BE671" s="4" t="str">
        <f>VLOOKUP(BC671,Z_SD_CUSTOMER!$A$2:$L$1599,11,0)</f>
        <v>VOLGA</v>
      </c>
      <c r="BF671" s="4" t="str">
        <f>VLOOKUP(BC671,Z_SD_CUSTOMER!$A$2:$K$1599,11,0)</f>
        <v>VOLGA</v>
      </c>
      <c r="BG671" s="4"/>
      <c r="BH671" s="4"/>
    </row>
    <row r="672" spans="1:61" ht="78.75" hidden="1">
      <c r="A672" s="2">
        <v>44508</v>
      </c>
      <c r="D672" s="566" t="s">
        <v>257</v>
      </c>
      <c r="F672" s="711"/>
      <c r="G672" s="711" t="s">
        <v>2976</v>
      </c>
      <c r="H672" s="712" t="s">
        <v>2977</v>
      </c>
      <c r="I672" s="711"/>
      <c r="J672" s="711"/>
      <c r="K672" s="698" t="s">
        <v>556</v>
      </c>
      <c r="L672" s="493"/>
      <c r="S672" s="5">
        <v>1</v>
      </c>
      <c r="T672" s="5">
        <v>175</v>
      </c>
      <c r="V672" s="19">
        <v>2011806</v>
      </c>
      <c r="Y672" s="23">
        <v>49880.160000000003</v>
      </c>
      <c r="AE672" s="13" t="str">
        <f>IF((Реестр!$AA672+Реестр!$AB672+Реестр!$AD672)=0,"",(Реестр!$AA672+Реестр!$AB672+Реестр!$AD672))</f>
        <v/>
      </c>
      <c r="AG672" s="13" t="e">
        <f>Реестр!$AE672-Реестр!$AF672</f>
        <v>#VALUE!</v>
      </c>
      <c r="AH672" s="534" t="str">
        <f>IFERROR((Реестр!$AE672/Реестр!$AF672)-100%, "")</f>
        <v/>
      </c>
      <c r="AI672" s="448" t="str">
        <f>IF(IFERROR(Реестр!$AN672/Реестр!$T672,"")=0,"",IFERROR(Реестр!$AN672/Реестр!$T672,""))</f>
        <v/>
      </c>
      <c r="AJ672" s="10"/>
      <c r="AK672" s="448" t="str">
        <f>IFERROR(Реестр!$AN672/Реестр!$U672,"")</f>
        <v/>
      </c>
      <c r="AL672" s="594"/>
      <c r="AM672" s="594"/>
      <c r="AO672" s="535" t="str">
        <f>IF(IFERROR(Реестр!$AN672/Реестр!$Y672,"")=0,"",IFERROR(Реестр!$AN672/Реестр!$Y672,""))</f>
        <v/>
      </c>
      <c r="AQ672" s="13"/>
      <c r="AR672" s="752"/>
      <c r="AS672" s="551" t="str">
        <f>IF(IFERROR(Реестр!$AI672*1000,"")=0,"",IFERROR(Реестр!$AI672*1000,""))</f>
        <v/>
      </c>
      <c r="AT672" s="5" t="str">
        <f>IF(IFERROR(Реестр!$AS672/80,"")=0,"",IFERROR(Реестр!$AS672/80,""))</f>
        <v/>
      </c>
      <c r="AU672" s="4">
        <f>IF(IFERROR(Y672*0.07,"")=0,"",IFERROR(Y672*0.07,""))</f>
        <v>3491.6112000000007</v>
      </c>
      <c r="AV672" s="4">
        <f t="shared" ref="AV672:AV677" si="70">IF(IFERROR((AN672-AU672),"")=0,"",IFERROR((AN672-AU672),""))</f>
        <v>-3491.6112000000007</v>
      </c>
      <c r="AW672" s="4"/>
      <c r="AX672" s="4" t="str">
        <f t="shared" ref="AX672:AX677" si="71">IF(IFERROR(AC672+AW672,"")=0,"",IFERROR(AC672+AW672,""))</f>
        <v/>
      </c>
      <c r="AY672" s="4"/>
      <c r="AZ672" s="4" t="str">
        <f t="shared" ref="AZ672:AZ677" si="72">IF(IFERROR(AN672+AY672,"")=0,"",IFERROR(AN672+AY672,""))</f>
        <v/>
      </c>
      <c r="BA672" s="4"/>
      <c r="BB672" s="4"/>
      <c r="BC672" s="4">
        <f>VLOOKUP(K672,'Справочные Данные'!$I$2:$J$262,2,0)</f>
        <v>61824</v>
      </c>
      <c r="BD672" s="4" t="str">
        <f>VLOOKUP(BC672,Z_SD_CUSTOMER!$A$2:$K$1599,10,0)</f>
        <v>33</v>
      </c>
      <c r="BE672" s="4" t="str">
        <f>VLOOKUP(BC672,Z_SD_CUSTOMER!$A$2:$L$1599,11,0)</f>
        <v>VOLGA</v>
      </c>
      <c r="BF672" s="4" t="str">
        <f>VLOOKUP(BC672,Z_SD_CUSTOMER!$A$2:$K$1599,11,0)</f>
        <v>VOLGA</v>
      </c>
      <c r="BG672" s="4"/>
      <c r="BH672" s="4"/>
    </row>
    <row r="673" spans="1:14758" ht="78.75" hidden="1">
      <c r="A673" s="2">
        <v>44508</v>
      </c>
      <c r="D673" s="566" t="s">
        <v>257</v>
      </c>
      <c r="F673" s="711"/>
      <c r="G673" s="711" t="s">
        <v>2976</v>
      </c>
      <c r="H673" s="712" t="s">
        <v>2977</v>
      </c>
      <c r="I673" s="711"/>
      <c r="J673" s="711"/>
      <c r="K673" s="733" t="s">
        <v>582</v>
      </c>
      <c r="L673" s="493"/>
      <c r="O673" s="4" t="s">
        <v>899</v>
      </c>
      <c r="P673" s="72">
        <v>44510</v>
      </c>
      <c r="Q673" s="4" t="s">
        <v>755</v>
      </c>
      <c r="S673" s="5">
        <v>6</v>
      </c>
      <c r="T673" s="5">
        <v>646</v>
      </c>
      <c r="V673" s="19">
        <v>2011822</v>
      </c>
      <c r="X673" s="19">
        <v>23799578</v>
      </c>
      <c r="Y673" s="23">
        <v>208803.72</v>
      </c>
      <c r="AE673" s="13" t="str">
        <f>IF((Реестр!$AA673+Реестр!$AB673+Реестр!$AD673)=0,"",(Реестр!$AA673+Реестр!$AB673+Реестр!$AD673))</f>
        <v/>
      </c>
      <c r="AG673" s="13"/>
      <c r="AH673" s="534"/>
      <c r="AI673" s="448"/>
      <c r="AJ673" s="10"/>
      <c r="AK673" s="448"/>
      <c r="AL673" s="594"/>
      <c r="AM673" s="594"/>
      <c r="AO673" s="535"/>
      <c r="AQ673" s="13"/>
      <c r="AR673" s="752"/>
      <c r="AS673" s="551"/>
      <c r="AT673" s="5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 t="e">
        <f>VLOOKUP(BC673,Z_SD_CUSTOMER!$A$2:$K$1599,11,0)</f>
        <v>#N/A</v>
      </c>
      <c r="BG673" s="4"/>
      <c r="BH673" s="4"/>
    </row>
    <row r="674" spans="1:14758" hidden="1">
      <c r="A674" s="2">
        <v>44508</v>
      </c>
      <c r="B674" s="89"/>
      <c r="D674" s="564" t="s">
        <v>253</v>
      </c>
      <c r="E674" s="4"/>
      <c r="F674" s="119"/>
      <c r="G674" s="5"/>
      <c r="H674" s="5"/>
      <c r="I674" s="5"/>
      <c r="J674" s="4"/>
      <c r="K674" s="119" t="s">
        <v>440</v>
      </c>
      <c r="L674" s="16"/>
      <c r="M674" s="17"/>
      <c r="O674" s="4" t="s">
        <v>2984</v>
      </c>
      <c r="R674" s="4">
        <v>4790</v>
      </c>
      <c r="S674" s="5">
        <v>1</v>
      </c>
      <c r="T674" s="5">
        <v>221</v>
      </c>
      <c r="U674" s="5"/>
      <c r="V674" s="4">
        <v>2004435</v>
      </c>
      <c r="W674" s="4">
        <v>201482087</v>
      </c>
      <c r="X674" s="19" t="s">
        <v>297</v>
      </c>
      <c r="Y674" s="23">
        <v>51363.839999999997</v>
      </c>
      <c r="Z674" s="448" t="s">
        <v>1363</v>
      </c>
      <c r="AA674" s="594"/>
      <c r="AB674" s="630"/>
      <c r="AC674" s="535"/>
      <c r="AE674" s="13" t="str">
        <f>IF((Реестр!$AA674+Реестр!$AB674+Реестр!$AD674)=0,"",(Реестр!$AA674+Реестр!$AB674+Реестр!$AD674))</f>
        <v/>
      </c>
      <c r="AG674" s="551"/>
      <c r="AH674" s="5"/>
      <c r="AL674" s="4"/>
      <c r="AM674" s="630"/>
      <c r="AR674" s="752"/>
      <c r="AT674" s="4"/>
      <c r="AU674" s="4"/>
      <c r="AV674" s="4"/>
      <c r="AW674" s="4"/>
      <c r="AX674" s="4"/>
      <c r="AY674" s="4"/>
      <c r="AZ674" s="4"/>
      <c r="BA674" s="4">
        <v>5870.41</v>
      </c>
      <c r="BB674" s="4"/>
      <c r="BC674" s="4"/>
      <c r="BD674" s="4"/>
      <c r="BE674" s="4"/>
      <c r="BF674" s="4" t="e">
        <f>VLOOKUP(BC674,Z_SD_CUSTOMER!$A$2:$K$1599,11,0)</f>
        <v>#N/A</v>
      </c>
      <c r="BG674" s="4"/>
      <c r="BH674" s="4"/>
      <c r="BI674" s="493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4"/>
      <c r="CN674" s="4"/>
      <c r="CO674" s="4"/>
      <c r="CP674" s="4"/>
      <c r="CQ674" s="4"/>
      <c r="CR674" s="4"/>
      <c r="CS674" s="4"/>
      <c r="CT674" s="4"/>
      <c r="CU674" s="4"/>
      <c r="CV674" s="4"/>
      <c r="CW674" s="4"/>
      <c r="CX674" s="4"/>
      <c r="CY674" s="4"/>
      <c r="CZ674" s="4"/>
      <c r="DA674" s="4"/>
      <c r="DB674" s="4"/>
      <c r="DC674" s="4"/>
      <c r="DD674" s="4"/>
      <c r="DE674" s="4"/>
      <c r="DF674" s="4"/>
      <c r="DG674" s="4"/>
      <c r="DH674" s="4"/>
      <c r="DI674" s="4"/>
      <c r="DJ674" s="4"/>
      <c r="DK674" s="4"/>
      <c r="DL674" s="4"/>
      <c r="DM674" s="4"/>
      <c r="DN674" s="4"/>
      <c r="DO674" s="4"/>
      <c r="DP674" s="4"/>
      <c r="DQ674" s="4"/>
      <c r="DR674" s="4"/>
      <c r="DS674" s="4"/>
      <c r="DT674" s="4"/>
      <c r="DU674" s="4"/>
      <c r="DV674" s="4"/>
      <c r="DW674" s="4"/>
      <c r="DX674" s="4"/>
      <c r="DY674" s="4"/>
      <c r="DZ674" s="4"/>
      <c r="EA674" s="4"/>
      <c r="EB674" s="4"/>
      <c r="EC674" s="4"/>
      <c r="ED674" s="4"/>
      <c r="EE674" s="4"/>
      <c r="EF674" s="4"/>
      <c r="EG674" s="4"/>
      <c r="EH674" s="4"/>
      <c r="EI674" s="4"/>
      <c r="EJ674" s="4"/>
      <c r="EK674" s="4"/>
      <c r="EL674" s="4"/>
      <c r="EM674" s="4"/>
      <c r="EN674" s="4"/>
      <c r="EO674" s="4"/>
      <c r="EP674" s="4"/>
      <c r="EQ674" s="4"/>
      <c r="ER674" s="4"/>
      <c r="ES674" s="4"/>
      <c r="ET674" s="4"/>
      <c r="EU674" s="4"/>
      <c r="EV674" s="4"/>
      <c r="EW674" s="4"/>
      <c r="EX674" s="4"/>
      <c r="EY674" s="4"/>
      <c r="EZ674" s="4"/>
      <c r="FA674" s="4"/>
      <c r="FB674" s="4"/>
      <c r="FC674" s="4"/>
      <c r="FD674" s="4"/>
      <c r="FE674" s="4"/>
      <c r="FF674" s="4"/>
      <c r="FG674" s="4"/>
      <c r="FH674" s="4"/>
      <c r="FI674" s="4"/>
      <c r="FJ674" s="4"/>
      <c r="FK674" s="4"/>
      <c r="FL674" s="4"/>
      <c r="FM674" s="4"/>
      <c r="FN674" s="4"/>
      <c r="FO674" s="4"/>
      <c r="FP674" s="4"/>
      <c r="FQ674" s="4"/>
      <c r="FR674" s="4"/>
      <c r="FS674" s="4"/>
      <c r="FT674" s="4"/>
      <c r="FU674" s="4"/>
      <c r="FV674" s="4"/>
      <c r="FW674" s="4"/>
      <c r="FX674" s="4"/>
      <c r="FY674" s="4"/>
      <c r="FZ674" s="4"/>
      <c r="GA674" s="4"/>
      <c r="GB674" s="4"/>
      <c r="GC674" s="4"/>
      <c r="GD674" s="4"/>
      <c r="GE674" s="4"/>
      <c r="GF674" s="4"/>
      <c r="GG674" s="4"/>
      <c r="GH674" s="4"/>
      <c r="GI674" s="4"/>
      <c r="GJ674" s="4"/>
      <c r="GK674" s="4"/>
      <c r="GL674" s="4"/>
      <c r="GM674" s="4"/>
      <c r="GN674" s="4"/>
      <c r="GO674" s="4"/>
      <c r="GP674" s="4"/>
      <c r="GQ674" s="4"/>
      <c r="GR674" s="4"/>
      <c r="GS674" s="4"/>
      <c r="GT674" s="4"/>
      <c r="GU674" s="4"/>
      <c r="GV674" s="4"/>
      <c r="GW674" s="4"/>
      <c r="GX674" s="4"/>
      <c r="GY674" s="4"/>
      <c r="GZ674" s="4"/>
      <c r="HA674" s="4"/>
      <c r="HB674" s="4"/>
      <c r="HC674" s="4"/>
      <c r="HD674" s="4"/>
      <c r="HE674" s="4"/>
      <c r="HF674" s="4"/>
      <c r="HG674" s="4"/>
      <c r="HH674" s="4"/>
      <c r="HI674" s="4"/>
      <c r="HJ674" s="4"/>
      <c r="HK674" s="4"/>
      <c r="HL674" s="4"/>
      <c r="HM674" s="4"/>
      <c r="HN674" s="4"/>
      <c r="HO674" s="4"/>
      <c r="HP674" s="4"/>
      <c r="HQ674" s="4"/>
      <c r="HR674" s="4"/>
      <c r="HS674" s="4"/>
      <c r="HT674" s="4"/>
      <c r="HU674" s="4"/>
      <c r="HV674" s="4"/>
      <c r="HW674" s="4"/>
      <c r="HX674" s="4"/>
      <c r="HY674" s="4"/>
      <c r="HZ674" s="4"/>
      <c r="IA674" s="4"/>
      <c r="IB674" s="4"/>
      <c r="IC674" s="4"/>
      <c r="ID674" s="4"/>
      <c r="IE674" s="4"/>
      <c r="IF674" s="4"/>
      <c r="IG674" s="4"/>
      <c r="IH674" s="4"/>
      <c r="II674" s="4"/>
      <c r="IJ674" s="4"/>
      <c r="IK674" s="4"/>
      <c r="IL674" s="4"/>
      <c r="IM674" s="4"/>
      <c r="IN674" s="4"/>
      <c r="IO674" s="4"/>
      <c r="IP674" s="4"/>
      <c r="IQ674" s="4"/>
      <c r="IR674" s="4"/>
      <c r="IS674" s="4"/>
      <c r="IT674" s="4"/>
      <c r="IU674" s="4"/>
      <c r="IV674" s="4"/>
      <c r="IW674" s="4"/>
      <c r="IX674" s="4"/>
      <c r="IY674" s="4"/>
      <c r="IZ674" s="4"/>
      <c r="JA674" s="4"/>
      <c r="JB674" s="4"/>
      <c r="JC674" s="4"/>
      <c r="JD674" s="4"/>
      <c r="JE674" s="4"/>
      <c r="JF674" s="4"/>
      <c r="JG674" s="4"/>
      <c r="JH674" s="4"/>
      <c r="JI674" s="4"/>
      <c r="JJ674" s="4"/>
      <c r="JK674" s="4"/>
      <c r="JL674" s="4"/>
      <c r="JM674" s="4"/>
      <c r="JN674" s="4"/>
      <c r="JO674" s="4"/>
      <c r="JP674" s="4"/>
      <c r="JQ674" s="4"/>
      <c r="JR674" s="4"/>
      <c r="JS674" s="4"/>
      <c r="JT674" s="4"/>
      <c r="JU674" s="4"/>
      <c r="JV674" s="4"/>
      <c r="JW674" s="4"/>
      <c r="JX674" s="4"/>
      <c r="JY674" s="4"/>
      <c r="JZ674" s="4"/>
      <c r="KA674" s="4"/>
      <c r="KB674" s="4"/>
      <c r="KC674" s="4"/>
      <c r="KD674" s="4"/>
      <c r="KE674" s="4"/>
      <c r="KF674" s="4"/>
      <c r="KG674" s="4"/>
      <c r="KH674" s="4"/>
      <c r="KI674" s="4"/>
      <c r="KJ674" s="4"/>
      <c r="KK674" s="4"/>
      <c r="KL674" s="4"/>
      <c r="KM674" s="4"/>
      <c r="KN674" s="4"/>
      <c r="KO674" s="4"/>
      <c r="KP674" s="4"/>
      <c r="KQ674" s="4"/>
      <c r="KR674" s="4"/>
      <c r="KS674" s="4"/>
      <c r="KT674" s="4"/>
      <c r="KU674" s="4"/>
      <c r="KV674" s="4"/>
      <c r="KW674" s="4"/>
      <c r="KX674" s="4"/>
      <c r="KY674" s="4"/>
      <c r="KZ674" s="4"/>
      <c r="LA674" s="4"/>
      <c r="LB674" s="4"/>
      <c r="LC674" s="4"/>
      <c r="LD674" s="4"/>
      <c r="LE674" s="4"/>
      <c r="LF674" s="4"/>
      <c r="LG674" s="4"/>
      <c r="LH674" s="4"/>
      <c r="LI674" s="4"/>
      <c r="LJ674" s="4"/>
      <c r="LK674" s="4"/>
      <c r="LL674" s="4"/>
      <c r="LM674" s="4"/>
      <c r="LN674" s="4"/>
      <c r="LO674" s="4"/>
      <c r="LP674" s="4"/>
      <c r="LQ674" s="4"/>
      <c r="LR674" s="4"/>
      <c r="LS674" s="4"/>
      <c r="LT674" s="4"/>
      <c r="LU674" s="4"/>
      <c r="LV674" s="4"/>
      <c r="LW674" s="4"/>
      <c r="LX674" s="4"/>
      <c r="LY674" s="4"/>
      <c r="LZ674" s="4"/>
      <c r="MA674" s="4"/>
      <c r="MB674" s="4"/>
      <c r="MC674" s="4"/>
      <c r="MD674" s="4"/>
      <c r="ME674" s="4"/>
      <c r="MF674" s="4"/>
      <c r="MG674" s="4"/>
      <c r="MH674" s="4"/>
      <c r="MI674" s="4"/>
      <c r="MJ674" s="4"/>
      <c r="MK674" s="4"/>
      <c r="ML674" s="4"/>
      <c r="MM674" s="4"/>
      <c r="MN674" s="4"/>
      <c r="MO674" s="4"/>
      <c r="MP674" s="4"/>
      <c r="MQ674" s="4"/>
      <c r="MR674" s="4"/>
      <c r="MS674" s="4"/>
      <c r="MT674" s="4"/>
      <c r="MU674" s="4"/>
      <c r="MV674" s="4"/>
      <c r="MW674" s="4"/>
      <c r="MX674" s="4"/>
      <c r="MY674" s="4"/>
      <c r="MZ674" s="4"/>
      <c r="NA674" s="4"/>
      <c r="NB674" s="4"/>
      <c r="NC674" s="4"/>
      <c r="ND674" s="4"/>
      <c r="NE674" s="4"/>
      <c r="NF674" s="4"/>
      <c r="NG674" s="4"/>
      <c r="NH674" s="4"/>
      <c r="NI674" s="4"/>
      <c r="NJ674" s="4"/>
      <c r="NK674" s="4"/>
      <c r="NL674" s="4"/>
      <c r="NM674" s="4"/>
      <c r="NN674" s="4"/>
      <c r="NO674" s="4"/>
      <c r="NP674" s="4"/>
      <c r="NQ674" s="4"/>
      <c r="NR674" s="4"/>
      <c r="NS674" s="4"/>
      <c r="NT674" s="4"/>
      <c r="NU674" s="4"/>
      <c r="NV674" s="4"/>
      <c r="NW674" s="4"/>
      <c r="NX674" s="4"/>
      <c r="NY674" s="4"/>
      <c r="NZ674" s="4"/>
      <c r="OA674" s="4"/>
      <c r="OB674" s="4"/>
      <c r="OC674" s="4"/>
      <c r="OD674" s="4"/>
      <c r="OE674" s="4"/>
      <c r="OF674" s="4"/>
      <c r="OG674" s="4"/>
      <c r="OH674" s="4"/>
      <c r="OI674" s="4"/>
      <c r="OJ674" s="4"/>
      <c r="OK674" s="4"/>
      <c r="OL674" s="4"/>
      <c r="OM674" s="4"/>
      <c r="ON674" s="4"/>
      <c r="OO674" s="4"/>
      <c r="OP674" s="4"/>
      <c r="OQ674" s="4"/>
      <c r="OR674" s="4"/>
      <c r="OS674" s="4"/>
      <c r="OT674" s="4"/>
      <c r="OU674" s="4"/>
      <c r="OV674" s="4"/>
      <c r="OW674" s="4"/>
      <c r="OX674" s="4"/>
      <c r="OY674" s="4"/>
      <c r="OZ674" s="4"/>
      <c r="PA674" s="4"/>
      <c r="PB674" s="4"/>
      <c r="PC674" s="4"/>
      <c r="PD674" s="4"/>
      <c r="PE674" s="4"/>
      <c r="PF674" s="4"/>
      <c r="PG674" s="4"/>
      <c r="PH674" s="4"/>
      <c r="PI674" s="4"/>
      <c r="PJ674" s="4"/>
      <c r="PK674" s="4"/>
      <c r="PL674" s="4"/>
      <c r="PM674" s="4"/>
      <c r="PN674" s="4"/>
      <c r="PO674" s="4"/>
      <c r="PP674" s="4"/>
      <c r="PQ674" s="4"/>
      <c r="PR674" s="4"/>
      <c r="PS674" s="4"/>
      <c r="PT674" s="4"/>
      <c r="PU674" s="4"/>
      <c r="PV674" s="4"/>
      <c r="PW674" s="4"/>
      <c r="PX674" s="4"/>
      <c r="PY674" s="4"/>
      <c r="PZ674" s="4"/>
      <c r="QA674" s="4"/>
      <c r="QB674" s="4"/>
      <c r="QC674" s="4"/>
      <c r="QD674" s="4"/>
      <c r="QE674" s="4"/>
      <c r="QF674" s="4"/>
      <c r="QG674" s="4"/>
      <c r="QH674" s="4"/>
      <c r="QI674" s="4"/>
      <c r="QJ674" s="4"/>
      <c r="QK674" s="4"/>
      <c r="QL674" s="4"/>
      <c r="QM674" s="4"/>
      <c r="QN674" s="4"/>
      <c r="QO674" s="4"/>
      <c r="QP674" s="4"/>
      <c r="QQ674" s="4"/>
      <c r="QR674" s="4"/>
      <c r="QS674" s="4"/>
      <c r="QT674" s="4"/>
      <c r="QU674" s="4"/>
      <c r="QV674" s="4"/>
      <c r="QW674" s="4"/>
      <c r="QX674" s="4"/>
      <c r="QY674" s="4"/>
      <c r="QZ674" s="4"/>
      <c r="RA674" s="4"/>
      <c r="RB674" s="4"/>
      <c r="RC674" s="4"/>
      <c r="RD674" s="4"/>
      <c r="RE674" s="4"/>
      <c r="RF674" s="4"/>
      <c r="RG674" s="4"/>
      <c r="RH674" s="4"/>
      <c r="RI674" s="4"/>
      <c r="RJ674" s="4"/>
      <c r="RK674" s="4"/>
      <c r="RL674" s="4"/>
      <c r="RM674" s="4"/>
      <c r="RN674" s="4"/>
      <c r="RO674" s="4"/>
      <c r="RP674" s="4"/>
      <c r="RQ674" s="4"/>
      <c r="RR674" s="4"/>
      <c r="RS674" s="4"/>
      <c r="RT674" s="4"/>
      <c r="RU674" s="4"/>
      <c r="RV674" s="4"/>
      <c r="RW674" s="4"/>
      <c r="RX674" s="4"/>
      <c r="RY674" s="4"/>
      <c r="RZ674" s="4"/>
      <c r="SA674" s="4"/>
      <c r="SB674" s="4"/>
      <c r="SC674" s="4"/>
      <c r="SD674" s="4"/>
      <c r="SE674" s="4"/>
      <c r="SF674" s="4"/>
      <c r="SG674" s="4"/>
      <c r="SH674" s="4"/>
      <c r="SI674" s="4"/>
      <c r="SJ674" s="4"/>
      <c r="SK674" s="4"/>
      <c r="SL674" s="4"/>
      <c r="SM674" s="4"/>
      <c r="SN674" s="4"/>
      <c r="SO674" s="4"/>
      <c r="SP674" s="4"/>
      <c r="SQ674" s="4"/>
      <c r="SR674" s="4"/>
      <c r="SS674" s="4"/>
      <c r="ST674" s="4"/>
      <c r="SU674" s="4"/>
      <c r="SV674" s="4"/>
      <c r="SW674" s="4"/>
      <c r="SX674" s="4"/>
      <c r="SY674" s="4"/>
      <c r="SZ674" s="4"/>
      <c r="TA674" s="4"/>
      <c r="TB674" s="4"/>
      <c r="TC674" s="4"/>
      <c r="TD674" s="4"/>
      <c r="TE674" s="4"/>
      <c r="TF674" s="4"/>
      <c r="TG674" s="4"/>
      <c r="TH674" s="4"/>
      <c r="TI674" s="4"/>
      <c r="TJ674" s="4"/>
      <c r="TK674" s="4"/>
      <c r="TL674" s="4"/>
      <c r="TM674" s="4"/>
      <c r="TN674" s="4"/>
      <c r="TO674" s="4"/>
      <c r="TP674" s="4"/>
      <c r="TQ674" s="4"/>
      <c r="TR674" s="4"/>
      <c r="TS674" s="4"/>
      <c r="TT674" s="4"/>
      <c r="TU674" s="4"/>
      <c r="TV674" s="4"/>
      <c r="TW674" s="4"/>
      <c r="TX674" s="4"/>
      <c r="TY674" s="4"/>
      <c r="TZ674" s="4"/>
      <c r="UA674" s="4"/>
      <c r="UB674" s="4"/>
      <c r="UC674" s="4"/>
      <c r="UD674" s="4"/>
      <c r="UE674" s="4"/>
      <c r="UF674" s="4"/>
      <c r="UG674" s="4"/>
      <c r="UH674" s="4"/>
      <c r="UI674" s="4"/>
      <c r="UJ674" s="4"/>
      <c r="UK674" s="4"/>
      <c r="UL674" s="4"/>
      <c r="UM674" s="4"/>
      <c r="UN674" s="4"/>
      <c r="UO674" s="4"/>
      <c r="UP674" s="4"/>
      <c r="UQ674" s="4"/>
      <c r="UR674" s="4"/>
      <c r="US674" s="4"/>
      <c r="UT674" s="4"/>
      <c r="UU674" s="4"/>
      <c r="UV674" s="4"/>
      <c r="UW674" s="4"/>
      <c r="UX674" s="4"/>
      <c r="UY674" s="4"/>
      <c r="UZ674" s="4"/>
      <c r="VA674" s="4"/>
      <c r="VB674" s="4"/>
      <c r="VC674" s="4"/>
      <c r="VD674" s="4"/>
      <c r="VE674" s="4"/>
      <c r="VF674" s="4"/>
      <c r="VG674" s="4"/>
      <c r="VH674" s="4"/>
      <c r="VI674" s="4"/>
      <c r="VJ674" s="4"/>
      <c r="VK674" s="4"/>
      <c r="VL674" s="4"/>
      <c r="VM674" s="4"/>
      <c r="VN674" s="4"/>
      <c r="VO674" s="4"/>
      <c r="VP674" s="4"/>
      <c r="VQ674" s="4"/>
      <c r="VR674" s="4"/>
      <c r="VS674" s="4"/>
      <c r="VT674" s="4"/>
      <c r="VU674" s="4"/>
      <c r="VV674" s="4"/>
      <c r="VW674" s="4"/>
      <c r="VX674" s="4"/>
      <c r="VY674" s="4"/>
      <c r="VZ674" s="4"/>
      <c r="WA674" s="4"/>
      <c r="WB674" s="4"/>
      <c r="WC674" s="4"/>
      <c r="WD674" s="4"/>
      <c r="WE674" s="4"/>
      <c r="WF674" s="4"/>
      <c r="WG674" s="4"/>
      <c r="WH674" s="4"/>
      <c r="WI674" s="4"/>
      <c r="WJ674" s="4"/>
      <c r="WK674" s="4"/>
      <c r="WL674" s="4"/>
      <c r="WM674" s="4"/>
      <c r="WN674" s="4"/>
      <c r="WO674" s="4"/>
      <c r="WP674" s="4"/>
      <c r="WQ674" s="4"/>
      <c r="WR674" s="4"/>
      <c r="WS674" s="4"/>
      <c r="WT674" s="4"/>
      <c r="WU674" s="4"/>
      <c r="WV674" s="4"/>
      <c r="WW674" s="4"/>
      <c r="WX674" s="4"/>
      <c r="WY674" s="4"/>
      <c r="WZ674" s="4"/>
      <c r="XA674" s="4"/>
      <c r="XB674" s="4"/>
      <c r="XC674" s="4"/>
      <c r="XD674" s="4"/>
      <c r="XE674" s="4"/>
      <c r="XF674" s="4"/>
      <c r="XG674" s="4"/>
      <c r="XH674" s="4"/>
      <c r="XI674" s="4"/>
      <c r="XJ674" s="4"/>
      <c r="XK674" s="4"/>
      <c r="XL674" s="4"/>
      <c r="XM674" s="4"/>
      <c r="XN674" s="4"/>
      <c r="XO674" s="4"/>
      <c r="XP674" s="4"/>
      <c r="XQ674" s="4"/>
      <c r="XR674" s="4"/>
      <c r="XS674" s="4"/>
      <c r="XT674" s="4"/>
      <c r="XU674" s="4"/>
      <c r="XV674" s="4"/>
      <c r="XW674" s="4"/>
      <c r="XX674" s="4"/>
      <c r="XY674" s="4"/>
      <c r="XZ674" s="4"/>
      <c r="YA674" s="4"/>
      <c r="YB674" s="4"/>
      <c r="YC674" s="4"/>
      <c r="YD674" s="4"/>
      <c r="YE674" s="4"/>
      <c r="YF674" s="4"/>
      <c r="YG674" s="4"/>
      <c r="YH674" s="4"/>
      <c r="YI674" s="4"/>
      <c r="YJ674" s="4"/>
      <c r="YK674" s="4"/>
      <c r="YL674" s="4"/>
      <c r="YM674" s="4"/>
      <c r="YN674" s="4"/>
      <c r="YO674" s="4"/>
      <c r="YP674" s="4"/>
      <c r="YQ674" s="4"/>
      <c r="YR674" s="4"/>
      <c r="YS674" s="4"/>
      <c r="YT674" s="4"/>
      <c r="YU674" s="4"/>
      <c r="YV674" s="4"/>
      <c r="YW674" s="4"/>
      <c r="YX674" s="4"/>
      <c r="YY674" s="4"/>
      <c r="YZ674" s="4"/>
      <c r="ZA674" s="4"/>
      <c r="ZB674" s="4"/>
      <c r="ZC674" s="4"/>
      <c r="ZD674" s="4"/>
      <c r="ZE674" s="4"/>
      <c r="ZF674" s="4"/>
      <c r="ZG674" s="4"/>
      <c r="ZH674" s="4"/>
      <c r="ZI674" s="4"/>
      <c r="ZJ674" s="4"/>
      <c r="ZK674" s="4"/>
      <c r="ZL674" s="4"/>
      <c r="ZM674" s="4"/>
      <c r="ZN674" s="4"/>
      <c r="ZO674" s="4"/>
      <c r="ZP674" s="4"/>
      <c r="ZQ674" s="4"/>
      <c r="ZR674" s="4"/>
      <c r="ZS674" s="4"/>
      <c r="ZT674" s="4"/>
      <c r="ZU674" s="4"/>
      <c r="ZV674" s="4"/>
      <c r="ZW674" s="4"/>
      <c r="ZX674" s="4"/>
      <c r="ZY674" s="4"/>
      <c r="ZZ674" s="4"/>
      <c r="AAA674" s="4"/>
      <c r="AAB674" s="4"/>
      <c r="AAC674" s="4"/>
      <c r="AAD674" s="4"/>
      <c r="AAE674" s="4"/>
      <c r="AAF674" s="4"/>
      <c r="AAG674" s="4"/>
      <c r="AAH674" s="4"/>
      <c r="AAI674" s="4"/>
      <c r="AAJ674" s="4"/>
      <c r="AAK674" s="4"/>
      <c r="AAL674" s="4"/>
      <c r="AAM674" s="4"/>
      <c r="AAN674" s="4"/>
      <c r="AAO674" s="4"/>
      <c r="AAP674" s="4"/>
      <c r="AAQ674" s="4"/>
      <c r="AAR674" s="4"/>
      <c r="AAS674" s="4"/>
      <c r="AAT674" s="4"/>
      <c r="AAU674" s="4"/>
      <c r="AAV674" s="4"/>
      <c r="AAW674" s="4"/>
      <c r="AAX674" s="4"/>
      <c r="AAY674" s="4"/>
      <c r="AAZ674" s="4"/>
      <c r="ABA674" s="4"/>
      <c r="ABB674" s="4"/>
      <c r="ABC674" s="4"/>
      <c r="ABD674" s="4"/>
      <c r="ABE674" s="4"/>
      <c r="ABF674" s="4"/>
      <c r="ABG674" s="4"/>
      <c r="ABH674" s="4"/>
      <c r="ABI674" s="4"/>
      <c r="ABJ674" s="4"/>
      <c r="ABK674" s="4"/>
      <c r="ABL674" s="4"/>
      <c r="ABM674" s="4"/>
      <c r="ABN674" s="4"/>
      <c r="ABO674" s="4"/>
      <c r="ABP674" s="4"/>
      <c r="ABQ674" s="4"/>
      <c r="ABR674" s="4"/>
      <c r="ABS674" s="4"/>
      <c r="ABT674" s="4"/>
      <c r="ABU674" s="4"/>
      <c r="ABV674" s="4"/>
      <c r="ABW674" s="4"/>
      <c r="ABX674" s="4"/>
      <c r="ABY674" s="4"/>
      <c r="ABZ674" s="4"/>
      <c r="ACA674" s="4"/>
      <c r="ACB674" s="4"/>
      <c r="ACC674" s="4"/>
      <c r="ACD674" s="4"/>
      <c r="ACE674" s="4"/>
      <c r="ACF674" s="4"/>
      <c r="ACG674" s="4"/>
      <c r="ACH674" s="4"/>
      <c r="ACI674" s="4"/>
      <c r="ACJ674" s="4"/>
      <c r="ACK674" s="4"/>
      <c r="ACL674" s="4"/>
      <c r="ACM674" s="4"/>
      <c r="ACN674" s="4"/>
      <c r="ACO674" s="4"/>
      <c r="ACP674" s="4"/>
      <c r="ACQ674" s="4"/>
      <c r="ACR674" s="4"/>
      <c r="ACS674" s="4"/>
      <c r="ACT674" s="4"/>
      <c r="ACU674" s="4"/>
      <c r="ACV674" s="4"/>
      <c r="ACW674" s="4"/>
      <c r="ACX674" s="4"/>
      <c r="ACY674" s="4"/>
      <c r="ACZ674" s="4"/>
      <c r="ADA674" s="4"/>
      <c r="ADB674" s="4"/>
      <c r="ADC674" s="4"/>
      <c r="ADD674" s="4"/>
      <c r="ADE674" s="4"/>
      <c r="ADF674" s="4"/>
      <c r="ADG674" s="4"/>
      <c r="ADH674" s="4"/>
      <c r="ADI674" s="4"/>
      <c r="ADJ674" s="4"/>
      <c r="ADK674" s="4"/>
      <c r="ADL674" s="4"/>
      <c r="ADM674" s="4"/>
      <c r="ADN674" s="4"/>
      <c r="ADO674" s="4"/>
      <c r="ADP674" s="4"/>
      <c r="ADQ674" s="4"/>
      <c r="ADR674" s="4"/>
      <c r="ADS674" s="4"/>
      <c r="ADT674" s="4"/>
      <c r="ADU674" s="4"/>
      <c r="ADV674" s="4"/>
      <c r="ADW674" s="4"/>
      <c r="ADX674" s="4"/>
      <c r="ADY674" s="4"/>
      <c r="ADZ674" s="4"/>
      <c r="AEA674" s="4"/>
      <c r="AEB674" s="4"/>
      <c r="AEC674" s="4"/>
      <c r="AED674" s="4"/>
      <c r="AEE674" s="4"/>
      <c r="AEF674" s="4"/>
      <c r="AEG674" s="4"/>
      <c r="AEH674" s="4"/>
      <c r="AEI674" s="4"/>
      <c r="AEJ674" s="4"/>
      <c r="AEK674" s="4"/>
      <c r="AEL674" s="4"/>
      <c r="AEM674" s="4"/>
      <c r="AEN674" s="4"/>
      <c r="AEO674" s="4"/>
      <c r="AEP674" s="4"/>
      <c r="AEQ674" s="4"/>
      <c r="AER674" s="4"/>
      <c r="AES674" s="4"/>
      <c r="AET674" s="4"/>
      <c r="AEU674" s="4"/>
      <c r="AEV674" s="4"/>
      <c r="AEW674" s="4"/>
      <c r="AEX674" s="4"/>
      <c r="AEY674" s="4"/>
      <c r="AEZ674" s="4"/>
      <c r="AFA674" s="4"/>
      <c r="AFB674" s="4"/>
      <c r="AFC674" s="4"/>
      <c r="AFD674" s="4"/>
      <c r="AFE674" s="4"/>
      <c r="AFF674" s="4"/>
      <c r="AFG674" s="4"/>
      <c r="AFH674" s="4"/>
      <c r="AFI674" s="4"/>
      <c r="AFJ674" s="4"/>
      <c r="AFK674" s="4"/>
      <c r="AFL674" s="4"/>
      <c r="AFM674" s="4"/>
      <c r="AFN674" s="4"/>
      <c r="AFO674" s="4"/>
      <c r="AFP674" s="4"/>
      <c r="AFQ674" s="4"/>
      <c r="AFR674" s="4"/>
      <c r="AFS674" s="4"/>
      <c r="AFT674" s="4"/>
      <c r="AFU674" s="4"/>
      <c r="AFV674" s="4"/>
      <c r="AFW674" s="4"/>
      <c r="AFX674" s="4"/>
      <c r="AFY674" s="4"/>
      <c r="AFZ674" s="4"/>
      <c r="AGA674" s="4"/>
      <c r="AGB674" s="4"/>
      <c r="AGC674" s="4"/>
      <c r="AGD674" s="4"/>
      <c r="AGE674" s="4"/>
      <c r="AGF674" s="4"/>
      <c r="AGG674" s="4"/>
      <c r="AGH674" s="4"/>
      <c r="AGI674" s="4"/>
      <c r="AGJ674" s="4"/>
      <c r="AGK674" s="4"/>
      <c r="AGL674" s="4"/>
      <c r="AGM674" s="4"/>
      <c r="AGN674" s="4"/>
      <c r="AGO674" s="4"/>
      <c r="AGP674" s="4"/>
      <c r="AGQ674" s="4"/>
      <c r="AGR674" s="4"/>
      <c r="AGS674" s="4"/>
      <c r="AGT674" s="4"/>
      <c r="AGU674" s="4"/>
      <c r="AGV674" s="4"/>
      <c r="AGW674" s="4"/>
      <c r="AGX674" s="4"/>
      <c r="AGY674" s="4"/>
      <c r="AGZ674" s="4"/>
      <c r="AHA674" s="4"/>
      <c r="AHB674" s="4"/>
      <c r="AHC674" s="4"/>
      <c r="AHD674" s="4"/>
      <c r="AHE674" s="4"/>
      <c r="AHF674" s="4"/>
      <c r="AHG674" s="4"/>
      <c r="AHH674" s="4"/>
      <c r="AHI674" s="4"/>
      <c r="AHJ674" s="4"/>
      <c r="AHK674" s="4"/>
      <c r="AHL674" s="4"/>
      <c r="AHM674" s="4"/>
      <c r="AHN674" s="4"/>
      <c r="AHO674" s="4"/>
      <c r="AHP674" s="4"/>
      <c r="AHQ674" s="4"/>
      <c r="AHR674" s="4"/>
      <c r="AHS674" s="4"/>
      <c r="AHT674" s="4"/>
      <c r="AHU674" s="4"/>
      <c r="AHV674" s="4"/>
      <c r="AHW674" s="4"/>
      <c r="AHX674" s="4"/>
      <c r="AHY674" s="4"/>
      <c r="AHZ674" s="4"/>
      <c r="AIA674" s="4"/>
      <c r="AIB674" s="4"/>
      <c r="AIC674" s="4"/>
      <c r="AID674" s="4"/>
      <c r="AIE674" s="4"/>
      <c r="AIF674" s="4"/>
      <c r="AIG674" s="4"/>
      <c r="AIH674" s="4"/>
      <c r="AII674" s="4"/>
      <c r="AIJ674" s="4"/>
      <c r="AIK674" s="4"/>
      <c r="AIL674" s="4"/>
      <c r="AIM674" s="4"/>
      <c r="AIN674" s="4"/>
      <c r="AIO674" s="4"/>
      <c r="AIP674" s="4"/>
      <c r="AIQ674" s="4"/>
      <c r="AIR674" s="4"/>
      <c r="AIS674" s="4"/>
      <c r="AIT674" s="4"/>
      <c r="AIU674" s="4"/>
      <c r="AIV674" s="4"/>
      <c r="AIW674" s="4"/>
      <c r="AIX674" s="4"/>
      <c r="AIY674" s="4"/>
      <c r="AIZ674" s="4"/>
      <c r="AJA674" s="4"/>
      <c r="AJB674" s="4"/>
      <c r="AJC674" s="4"/>
      <c r="AJD674" s="4"/>
      <c r="AJE674" s="4"/>
      <c r="AJF674" s="4"/>
      <c r="AJG674" s="4"/>
      <c r="AJH674" s="4"/>
      <c r="AJI674" s="4"/>
      <c r="AJJ674" s="4"/>
      <c r="AJK674" s="4"/>
      <c r="AJL674" s="4"/>
      <c r="AJM674" s="4"/>
      <c r="AJN674" s="4"/>
      <c r="AJO674" s="4"/>
      <c r="AJP674" s="4"/>
      <c r="AJQ674" s="4"/>
      <c r="AJR674" s="4"/>
      <c r="AJS674" s="4"/>
      <c r="AJT674" s="4"/>
      <c r="AJU674" s="4"/>
      <c r="AJV674" s="4"/>
      <c r="AJW674" s="4"/>
      <c r="AJX674" s="4"/>
      <c r="AJY674" s="4"/>
      <c r="AJZ674" s="4"/>
      <c r="AKA674" s="4"/>
      <c r="AKB674" s="4"/>
      <c r="AKC674" s="4"/>
      <c r="AKD674" s="4"/>
      <c r="AKE674" s="4"/>
      <c r="AKF674" s="4"/>
      <c r="AKG674" s="4"/>
      <c r="AKH674" s="4"/>
      <c r="AKI674" s="4"/>
      <c r="AKJ674" s="4"/>
      <c r="AKK674" s="4"/>
      <c r="AKL674" s="4"/>
      <c r="AKM674" s="4"/>
      <c r="AKN674" s="4"/>
      <c r="AKO674" s="4"/>
      <c r="AKP674" s="4"/>
      <c r="AKQ674" s="4"/>
      <c r="AKR674" s="4"/>
      <c r="AKS674" s="4"/>
      <c r="AKT674" s="4"/>
      <c r="AKU674" s="4"/>
      <c r="AKV674" s="4"/>
      <c r="AKW674" s="4"/>
      <c r="AKX674" s="4"/>
      <c r="AKY674" s="4"/>
      <c r="AKZ674" s="4"/>
      <c r="ALA674" s="4"/>
      <c r="ALB674" s="4"/>
      <c r="ALC674" s="4"/>
      <c r="ALD674" s="4"/>
      <c r="ALE674" s="4"/>
      <c r="ALF674" s="4"/>
      <c r="ALG674" s="4"/>
      <c r="ALH674" s="4"/>
      <c r="ALI674" s="4"/>
      <c r="ALJ674" s="4"/>
      <c r="ALK674" s="4"/>
      <c r="ALL674" s="4"/>
      <c r="ALM674" s="4"/>
      <c r="ALN674" s="4"/>
      <c r="ALO674" s="4"/>
      <c r="ALP674" s="4"/>
      <c r="ALQ674" s="4"/>
      <c r="ALR674" s="4"/>
      <c r="ALS674" s="4"/>
      <c r="ALT674" s="4"/>
      <c r="ALU674" s="4"/>
      <c r="ALV674" s="4"/>
      <c r="ALW674" s="4"/>
      <c r="ALX674" s="4"/>
      <c r="ALY674" s="4"/>
      <c r="ALZ674" s="4"/>
      <c r="AMA674" s="4"/>
      <c r="AMB674" s="4"/>
      <c r="AMC674" s="4"/>
      <c r="AMD674" s="4"/>
      <c r="AME674" s="4"/>
      <c r="AMF674" s="4"/>
      <c r="AMG674" s="4"/>
      <c r="AMH674" s="4"/>
      <c r="AMI674" s="4"/>
      <c r="AMJ674" s="4"/>
      <c r="AMK674" s="4"/>
      <c r="AML674" s="4"/>
      <c r="AMM674" s="4"/>
      <c r="AMN674" s="4"/>
      <c r="AMO674" s="4"/>
      <c r="AMP674" s="4"/>
      <c r="AMQ674" s="4"/>
      <c r="AMR674" s="4"/>
      <c r="AMS674" s="4"/>
      <c r="AMT674" s="4"/>
      <c r="AMU674" s="4"/>
      <c r="AMV674" s="4"/>
      <c r="AMW674" s="4"/>
      <c r="AMX674" s="4"/>
      <c r="AMY674" s="4"/>
      <c r="AMZ674" s="4"/>
      <c r="ANA674" s="4"/>
      <c r="ANB674" s="4"/>
      <c r="ANC674" s="4"/>
      <c r="AND674" s="4"/>
      <c r="ANE674" s="4"/>
      <c r="ANF674" s="4"/>
      <c r="ANG674" s="4"/>
      <c r="ANH674" s="4"/>
      <c r="ANI674" s="4"/>
      <c r="ANJ674" s="4"/>
      <c r="ANK674" s="4"/>
      <c r="ANL674" s="4"/>
      <c r="ANM674" s="4"/>
      <c r="ANN674" s="4"/>
      <c r="ANO674" s="4"/>
      <c r="ANP674" s="4"/>
      <c r="ANQ674" s="4"/>
      <c r="ANR674" s="4"/>
      <c r="ANS674" s="4"/>
      <c r="ANT674" s="4"/>
      <c r="ANU674" s="4"/>
      <c r="ANV674" s="4"/>
      <c r="ANW674" s="4"/>
      <c r="ANX674" s="4"/>
      <c r="ANY674" s="4"/>
      <c r="ANZ674" s="4"/>
      <c r="AOA674" s="4"/>
      <c r="AOB674" s="4"/>
      <c r="AOC674" s="4"/>
      <c r="AOD674" s="4"/>
      <c r="AOE674" s="4"/>
      <c r="AOF674" s="4"/>
      <c r="AOG674" s="4"/>
      <c r="AOH674" s="4"/>
      <c r="AOI674" s="4"/>
      <c r="AOJ674" s="4"/>
      <c r="AOK674" s="4"/>
      <c r="AOL674" s="4"/>
      <c r="AOM674" s="4"/>
      <c r="AON674" s="4"/>
      <c r="AOO674" s="4"/>
      <c r="AOP674" s="4"/>
      <c r="AOQ674" s="4"/>
      <c r="AOR674" s="4"/>
      <c r="AOS674" s="4"/>
      <c r="AOT674" s="4"/>
      <c r="AOU674" s="4"/>
      <c r="AOV674" s="4"/>
      <c r="AOW674" s="4"/>
      <c r="AOX674" s="4"/>
      <c r="AOY674" s="4"/>
      <c r="AOZ674" s="4"/>
      <c r="APA674" s="4"/>
      <c r="APB674" s="4"/>
      <c r="APC674" s="4"/>
      <c r="APD674" s="4"/>
      <c r="APE674" s="4"/>
      <c r="APF674" s="4"/>
      <c r="APG674" s="4"/>
      <c r="APH674" s="4"/>
      <c r="API674" s="4"/>
      <c r="APJ674" s="4"/>
      <c r="APK674" s="4"/>
      <c r="APL674" s="4"/>
      <c r="APM674" s="4"/>
      <c r="APN674" s="4"/>
      <c r="APO674" s="4"/>
      <c r="APP674" s="4"/>
      <c r="APQ674" s="4"/>
      <c r="APR674" s="4"/>
      <c r="APS674" s="4"/>
      <c r="APT674" s="4"/>
      <c r="APU674" s="4"/>
      <c r="APV674" s="4"/>
      <c r="APW674" s="4"/>
      <c r="APX674" s="4"/>
      <c r="APY674" s="4"/>
      <c r="APZ674" s="4"/>
      <c r="AQA674" s="4"/>
      <c r="AQB674" s="4"/>
      <c r="AQC674" s="4"/>
      <c r="AQD674" s="4"/>
      <c r="AQE674" s="4"/>
      <c r="AQF674" s="4"/>
      <c r="AQG674" s="4"/>
      <c r="AQH674" s="4"/>
      <c r="AQI674" s="4"/>
      <c r="AQJ674" s="4"/>
      <c r="AQK674" s="4"/>
      <c r="AQL674" s="4"/>
      <c r="AQM674" s="4"/>
      <c r="AQN674" s="4"/>
      <c r="AQO674" s="4"/>
      <c r="AQP674" s="4"/>
      <c r="AQQ674" s="4"/>
      <c r="AQR674" s="4"/>
      <c r="AQS674" s="4"/>
      <c r="AQT674" s="4"/>
      <c r="AQU674" s="4"/>
      <c r="AQV674" s="4"/>
      <c r="AQW674" s="4"/>
      <c r="AQX674" s="4"/>
      <c r="AQY674" s="4"/>
      <c r="AQZ674" s="4"/>
      <c r="ARA674" s="4"/>
      <c r="ARB674" s="4"/>
      <c r="ARC674" s="4"/>
      <c r="ARD674" s="4"/>
      <c r="ARE674" s="4"/>
      <c r="ARF674" s="4"/>
      <c r="ARG674" s="4"/>
      <c r="ARH674" s="4"/>
      <c r="ARI674" s="4"/>
      <c r="ARJ674" s="4"/>
      <c r="ARK674" s="4"/>
      <c r="ARL674" s="4"/>
      <c r="ARM674" s="4"/>
      <c r="ARN674" s="4"/>
      <c r="ARO674" s="4"/>
      <c r="ARP674" s="4"/>
      <c r="ARQ674" s="4"/>
      <c r="ARR674" s="4"/>
      <c r="ARS674" s="4"/>
      <c r="ART674" s="4"/>
      <c r="ARU674" s="4"/>
      <c r="ARV674" s="4"/>
      <c r="ARW674" s="4"/>
      <c r="ARX674" s="4"/>
      <c r="ARY674" s="4"/>
      <c r="ARZ674" s="4"/>
      <c r="ASA674" s="4"/>
      <c r="ASB674" s="4"/>
      <c r="ASC674" s="4"/>
      <c r="ASD674" s="4"/>
      <c r="ASE674" s="4"/>
      <c r="ASF674" s="4"/>
      <c r="ASG674" s="4"/>
      <c r="ASH674" s="4"/>
      <c r="ASI674" s="4"/>
      <c r="ASJ674" s="4"/>
      <c r="ASK674" s="4"/>
      <c r="ASL674" s="4"/>
      <c r="ASM674" s="4"/>
      <c r="ASN674" s="4"/>
      <c r="ASO674" s="4"/>
      <c r="ASP674" s="4"/>
      <c r="ASQ674" s="4"/>
      <c r="ASR674" s="4"/>
      <c r="ASS674" s="4"/>
      <c r="AST674" s="4"/>
      <c r="ASU674" s="4"/>
      <c r="ASV674" s="4"/>
      <c r="ASW674" s="4"/>
      <c r="ASX674" s="4"/>
      <c r="ASY674" s="4"/>
      <c r="ASZ674" s="4"/>
      <c r="ATA674" s="4"/>
      <c r="ATB674" s="4"/>
      <c r="ATC674" s="4"/>
      <c r="ATD674" s="4"/>
      <c r="ATE674" s="4"/>
      <c r="ATF674" s="4"/>
      <c r="ATG674" s="4"/>
      <c r="ATH674" s="4"/>
      <c r="ATI674" s="4"/>
      <c r="ATJ674" s="4"/>
      <c r="ATK674" s="4"/>
      <c r="ATL674" s="4"/>
      <c r="ATM674" s="4"/>
      <c r="ATN674" s="4"/>
      <c r="ATO674" s="4"/>
      <c r="ATP674" s="4"/>
      <c r="ATQ674" s="4"/>
      <c r="ATR674" s="4"/>
      <c r="ATS674" s="4"/>
      <c r="ATT674" s="4"/>
      <c r="ATU674" s="4"/>
      <c r="ATV674" s="4"/>
      <c r="ATW674" s="4"/>
      <c r="ATX674" s="4"/>
      <c r="ATY674" s="4"/>
      <c r="ATZ674" s="4"/>
      <c r="AUA674" s="4"/>
      <c r="AUB674" s="4"/>
      <c r="AUC674" s="4"/>
      <c r="AUD674" s="4"/>
      <c r="AUE674" s="4"/>
      <c r="AUF674" s="4"/>
      <c r="AUG674" s="4"/>
      <c r="AUH674" s="4"/>
      <c r="AUI674" s="4"/>
      <c r="AUJ674" s="4"/>
      <c r="AUK674" s="4"/>
      <c r="AUL674" s="4"/>
      <c r="AUM674" s="4"/>
      <c r="AUN674" s="4"/>
      <c r="AUO674" s="4"/>
      <c r="AUP674" s="4"/>
      <c r="AUQ674" s="4"/>
      <c r="AUR674" s="4"/>
      <c r="AUS674" s="4"/>
      <c r="AUT674" s="4"/>
      <c r="AUU674" s="4"/>
      <c r="AUV674" s="4"/>
      <c r="AUW674" s="4"/>
      <c r="AUX674" s="4"/>
      <c r="AUY674" s="4"/>
      <c r="AUZ674" s="4"/>
      <c r="AVA674" s="4"/>
      <c r="AVB674" s="4"/>
      <c r="AVC674" s="4"/>
      <c r="AVD674" s="4"/>
      <c r="AVE674" s="4"/>
      <c r="AVF674" s="4"/>
      <c r="AVG674" s="4"/>
      <c r="AVH674" s="4"/>
      <c r="AVI674" s="4"/>
      <c r="AVJ674" s="4"/>
      <c r="AVK674" s="4"/>
      <c r="AVL674" s="4"/>
      <c r="AVM674" s="4"/>
      <c r="AVN674" s="4"/>
      <c r="AVO674" s="4"/>
      <c r="AVP674" s="4"/>
      <c r="AVQ674" s="4"/>
      <c r="AVR674" s="4"/>
      <c r="AVS674" s="4"/>
      <c r="AVT674" s="4"/>
      <c r="AVU674" s="4"/>
      <c r="AVV674" s="4"/>
      <c r="AVW674" s="4"/>
      <c r="AVX674" s="4"/>
      <c r="AVY674" s="4"/>
      <c r="AVZ674" s="4"/>
      <c r="AWA674" s="4"/>
      <c r="AWB674" s="4"/>
      <c r="AWC674" s="4"/>
      <c r="AWD674" s="4"/>
      <c r="AWE674" s="4"/>
      <c r="AWF674" s="4"/>
      <c r="AWG674" s="4"/>
      <c r="AWH674" s="4"/>
      <c r="AWI674" s="4"/>
      <c r="AWJ674" s="4"/>
      <c r="AWK674" s="4"/>
      <c r="AWL674" s="4"/>
      <c r="AWM674" s="4"/>
      <c r="AWN674" s="4"/>
      <c r="AWO674" s="4"/>
      <c r="AWP674" s="4"/>
      <c r="AWQ674" s="4"/>
      <c r="AWR674" s="4"/>
      <c r="AWS674" s="4"/>
      <c r="AWT674" s="4"/>
      <c r="AWU674" s="4"/>
      <c r="AWV674" s="4"/>
      <c r="AWW674" s="4"/>
      <c r="AWX674" s="4"/>
      <c r="AWY674" s="4"/>
      <c r="AWZ674" s="4"/>
      <c r="AXA674" s="4"/>
      <c r="AXB674" s="4"/>
      <c r="AXC674" s="4"/>
      <c r="AXD674" s="4"/>
      <c r="AXE674" s="4"/>
      <c r="AXF674" s="4"/>
      <c r="AXG674" s="4"/>
      <c r="AXH674" s="4"/>
      <c r="AXI674" s="4"/>
      <c r="AXJ674" s="4"/>
      <c r="AXK674" s="4"/>
      <c r="AXL674" s="4"/>
      <c r="AXM674" s="4"/>
      <c r="AXN674" s="4"/>
      <c r="AXO674" s="4"/>
      <c r="AXP674" s="4"/>
      <c r="AXQ674" s="4"/>
      <c r="AXR674" s="4"/>
      <c r="AXS674" s="4"/>
      <c r="AXT674" s="4"/>
      <c r="AXU674" s="4"/>
      <c r="AXV674" s="4"/>
      <c r="AXW674" s="4"/>
      <c r="AXX674" s="4"/>
      <c r="AXY674" s="4"/>
      <c r="AXZ674" s="4"/>
      <c r="AYA674" s="4"/>
      <c r="AYB674" s="4"/>
      <c r="AYC674" s="4"/>
      <c r="AYD674" s="4"/>
      <c r="AYE674" s="4"/>
      <c r="AYF674" s="4"/>
      <c r="AYG674" s="4"/>
      <c r="AYH674" s="4"/>
      <c r="AYI674" s="4"/>
      <c r="AYJ674" s="4"/>
      <c r="AYK674" s="4"/>
      <c r="AYL674" s="4"/>
      <c r="AYM674" s="4"/>
      <c r="AYN674" s="4"/>
      <c r="AYO674" s="4"/>
      <c r="AYP674" s="4"/>
      <c r="AYQ674" s="4"/>
      <c r="AYR674" s="4"/>
      <c r="AYS674" s="4"/>
      <c r="AYT674" s="4"/>
      <c r="AYU674" s="4"/>
      <c r="AYV674" s="4"/>
      <c r="AYW674" s="4"/>
      <c r="AYX674" s="4"/>
      <c r="AYY674" s="4"/>
      <c r="AYZ674" s="4"/>
      <c r="AZA674" s="4"/>
      <c r="AZB674" s="4"/>
      <c r="AZC674" s="4"/>
      <c r="AZD674" s="4"/>
      <c r="AZE674" s="4"/>
      <c r="AZF674" s="4"/>
      <c r="AZG674" s="4"/>
      <c r="AZH674" s="4"/>
      <c r="AZI674" s="4"/>
      <c r="AZJ674" s="4"/>
      <c r="AZK674" s="4"/>
      <c r="AZL674" s="4"/>
      <c r="AZM674" s="4"/>
      <c r="AZN674" s="4"/>
      <c r="AZO674" s="4"/>
      <c r="AZP674" s="4"/>
      <c r="AZQ674" s="4"/>
      <c r="AZR674" s="4"/>
      <c r="AZS674" s="4"/>
      <c r="AZT674" s="4"/>
      <c r="AZU674" s="4"/>
      <c r="AZV674" s="4"/>
      <c r="AZW674" s="4"/>
      <c r="AZX674" s="4"/>
      <c r="AZY674" s="4"/>
      <c r="AZZ674" s="4"/>
      <c r="BAA674" s="4"/>
      <c r="BAB674" s="4"/>
      <c r="BAC674" s="4"/>
      <c r="BAD674" s="4"/>
      <c r="BAE674" s="4"/>
      <c r="BAF674" s="4"/>
      <c r="BAG674" s="4"/>
      <c r="BAH674" s="4"/>
      <c r="BAI674" s="4"/>
      <c r="BAJ674" s="4"/>
      <c r="BAK674" s="4"/>
      <c r="BAL674" s="4"/>
      <c r="BAM674" s="4"/>
      <c r="BAN674" s="4"/>
      <c r="BAO674" s="4"/>
      <c r="BAP674" s="4"/>
      <c r="BAQ674" s="4"/>
      <c r="BAR674" s="4"/>
      <c r="BAS674" s="4"/>
      <c r="BAT674" s="4"/>
      <c r="BAU674" s="4"/>
      <c r="BAV674" s="4"/>
      <c r="BAW674" s="4"/>
      <c r="BAX674" s="4"/>
      <c r="BAY674" s="4"/>
      <c r="BAZ674" s="4"/>
      <c r="BBA674" s="4"/>
      <c r="BBB674" s="4"/>
      <c r="BBC674" s="4"/>
      <c r="BBD674" s="4"/>
      <c r="BBE674" s="4"/>
      <c r="BBF674" s="4"/>
      <c r="BBG674" s="4"/>
      <c r="BBH674" s="4"/>
      <c r="BBI674" s="4"/>
      <c r="BBJ674" s="4"/>
      <c r="BBK674" s="4"/>
      <c r="BBL674" s="4"/>
      <c r="BBM674" s="4"/>
      <c r="BBN674" s="4"/>
      <c r="BBO674" s="4"/>
      <c r="BBP674" s="4"/>
      <c r="BBQ674" s="4"/>
      <c r="BBR674" s="4"/>
      <c r="BBS674" s="4"/>
      <c r="BBT674" s="4"/>
      <c r="BBU674" s="4"/>
      <c r="BBV674" s="4"/>
      <c r="BBW674" s="4"/>
      <c r="BBX674" s="4"/>
      <c r="BBY674" s="4"/>
      <c r="BBZ674" s="4"/>
      <c r="BCA674" s="4"/>
      <c r="BCB674" s="4"/>
      <c r="BCC674" s="4"/>
      <c r="BCD674" s="4"/>
      <c r="BCE674" s="4"/>
      <c r="BCF674" s="4"/>
      <c r="BCG674" s="4"/>
      <c r="BCH674" s="4"/>
      <c r="BCI674" s="4"/>
      <c r="BCJ674" s="4"/>
      <c r="BCK674" s="4"/>
      <c r="BCL674" s="4"/>
      <c r="BCM674" s="4"/>
      <c r="BCN674" s="4"/>
      <c r="BCO674" s="4"/>
      <c r="BCP674" s="4"/>
      <c r="BCQ674" s="4"/>
      <c r="BCR674" s="4"/>
      <c r="BCS674" s="4"/>
      <c r="BCT674" s="4"/>
      <c r="BCU674" s="4"/>
      <c r="BCV674" s="4"/>
      <c r="BCW674" s="4"/>
      <c r="BCX674" s="4"/>
      <c r="BCY674" s="4"/>
      <c r="BCZ674" s="4"/>
      <c r="BDA674" s="4"/>
      <c r="BDB674" s="4"/>
      <c r="BDC674" s="4"/>
      <c r="BDD674" s="4"/>
      <c r="BDE674" s="4"/>
      <c r="BDF674" s="4"/>
      <c r="BDG674" s="4"/>
      <c r="BDH674" s="4"/>
      <c r="BDI674" s="4"/>
      <c r="BDJ674" s="4"/>
      <c r="BDK674" s="4"/>
      <c r="BDL674" s="4"/>
      <c r="BDM674" s="4"/>
      <c r="BDN674" s="4"/>
      <c r="BDO674" s="4"/>
      <c r="BDP674" s="4"/>
      <c r="BDQ674" s="4"/>
      <c r="BDR674" s="4"/>
      <c r="BDS674" s="4"/>
      <c r="BDT674" s="4"/>
      <c r="BDU674" s="4"/>
      <c r="BDV674" s="4"/>
      <c r="BDW674" s="4"/>
      <c r="BDX674" s="4"/>
      <c r="BDY674" s="4"/>
      <c r="BDZ674" s="4"/>
      <c r="BEA674" s="4"/>
      <c r="BEB674" s="4"/>
      <c r="BEC674" s="4"/>
      <c r="BED674" s="4"/>
      <c r="BEE674" s="4"/>
      <c r="BEF674" s="4"/>
      <c r="BEG674" s="4"/>
      <c r="BEH674" s="4"/>
      <c r="BEI674" s="4"/>
      <c r="BEJ674" s="4"/>
      <c r="BEK674" s="4"/>
      <c r="BEL674" s="4"/>
      <c r="BEM674" s="4"/>
      <c r="BEN674" s="4"/>
      <c r="BEO674" s="4"/>
      <c r="BEP674" s="4"/>
      <c r="BEQ674" s="4"/>
      <c r="BER674" s="4"/>
      <c r="BES674" s="4"/>
      <c r="BET674" s="4"/>
      <c r="BEU674" s="4"/>
      <c r="BEV674" s="4"/>
      <c r="BEW674" s="4"/>
      <c r="BEX674" s="4"/>
      <c r="BEY674" s="4"/>
      <c r="BEZ674" s="4"/>
      <c r="BFA674" s="4"/>
      <c r="BFB674" s="4"/>
      <c r="BFC674" s="4"/>
      <c r="BFD674" s="4"/>
      <c r="BFE674" s="4"/>
      <c r="BFF674" s="4"/>
      <c r="BFG674" s="4"/>
      <c r="BFH674" s="4"/>
      <c r="BFI674" s="4"/>
      <c r="BFJ674" s="4"/>
      <c r="BFK674" s="4"/>
      <c r="BFL674" s="4"/>
      <c r="BFM674" s="4"/>
      <c r="BFN674" s="4"/>
      <c r="BFO674" s="4"/>
      <c r="BFP674" s="4"/>
      <c r="BFQ674" s="4"/>
      <c r="BFR674" s="4"/>
      <c r="BFS674" s="4"/>
      <c r="BFT674" s="4"/>
      <c r="BFU674" s="4"/>
      <c r="BFV674" s="4"/>
      <c r="BFW674" s="4"/>
      <c r="BFX674" s="4"/>
      <c r="BFY674" s="4"/>
      <c r="BFZ674" s="4"/>
      <c r="BGA674" s="4"/>
      <c r="BGB674" s="4"/>
      <c r="BGC674" s="4"/>
      <c r="BGD674" s="4"/>
      <c r="BGE674" s="4"/>
      <c r="BGF674" s="4"/>
      <c r="BGG674" s="4"/>
      <c r="BGH674" s="4"/>
      <c r="BGI674" s="4"/>
      <c r="BGJ674" s="4"/>
      <c r="BGK674" s="4"/>
      <c r="BGL674" s="4"/>
      <c r="BGM674" s="4"/>
      <c r="BGN674" s="4"/>
      <c r="BGO674" s="4"/>
      <c r="BGP674" s="4"/>
      <c r="BGQ674" s="4"/>
      <c r="BGR674" s="4"/>
      <c r="BGS674" s="4"/>
      <c r="BGT674" s="4"/>
      <c r="BGU674" s="4"/>
      <c r="BGV674" s="4"/>
      <c r="BGW674" s="4"/>
      <c r="BGX674" s="4"/>
      <c r="BGY674" s="4"/>
      <c r="BGZ674" s="4"/>
      <c r="BHA674" s="4"/>
      <c r="BHB674" s="4"/>
      <c r="BHC674" s="4"/>
      <c r="BHD674" s="4"/>
      <c r="BHE674" s="4"/>
      <c r="BHF674" s="4"/>
      <c r="BHG674" s="4"/>
      <c r="BHH674" s="4"/>
      <c r="BHI674" s="4"/>
      <c r="BHJ674" s="4"/>
      <c r="BHK674" s="4"/>
      <c r="BHL674" s="4"/>
      <c r="BHM674" s="4"/>
      <c r="BHN674" s="4"/>
      <c r="BHO674" s="4"/>
      <c r="BHP674" s="4"/>
      <c r="BHQ674" s="4"/>
      <c r="BHR674" s="4"/>
      <c r="BHS674" s="4"/>
      <c r="BHT674" s="4"/>
      <c r="BHU674" s="4"/>
      <c r="BHV674" s="4"/>
      <c r="BHW674" s="4"/>
      <c r="BHX674" s="4"/>
      <c r="BHY674" s="4"/>
      <c r="BHZ674" s="4"/>
      <c r="BIA674" s="4"/>
      <c r="BIB674" s="4"/>
      <c r="BIC674" s="4"/>
      <c r="BID674" s="4"/>
      <c r="BIE674" s="4"/>
      <c r="BIF674" s="4"/>
      <c r="BIG674" s="4"/>
      <c r="BIH674" s="4"/>
      <c r="BII674" s="4"/>
      <c r="BIJ674" s="4"/>
      <c r="BIK674" s="4"/>
      <c r="BIL674" s="4"/>
      <c r="BIM674" s="4"/>
      <c r="BIN674" s="4"/>
      <c r="BIO674" s="4"/>
      <c r="BIP674" s="4"/>
      <c r="BIQ674" s="4"/>
      <c r="BIR674" s="4"/>
      <c r="BIS674" s="4"/>
      <c r="BIT674" s="4"/>
      <c r="BIU674" s="4"/>
      <c r="BIV674" s="4"/>
      <c r="BIW674" s="4"/>
      <c r="BIX674" s="4"/>
      <c r="BIY674" s="4"/>
      <c r="BIZ674" s="4"/>
      <c r="BJA674" s="4"/>
      <c r="BJB674" s="4"/>
      <c r="BJC674" s="4"/>
      <c r="BJD674" s="4"/>
      <c r="BJE674" s="4"/>
      <c r="BJF674" s="4"/>
      <c r="BJG674" s="4"/>
      <c r="BJH674" s="4"/>
      <c r="BJI674" s="4"/>
      <c r="BJJ674" s="4"/>
      <c r="BJK674" s="4"/>
      <c r="BJL674" s="4"/>
      <c r="BJM674" s="4"/>
      <c r="BJN674" s="4"/>
      <c r="BJO674" s="4"/>
      <c r="BJP674" s="4"/>
      <c r="BJQ674" s="4"/>
      <c r="BJR674" s="4"/>
      <c r="BJS674" s="4"/>
      <c r="BJT674" s="4"/>
      <c r="BJU674" s="4"/>
      <c r="BJV674" s="4"/>
      <c r="BJW674" s="4"/>
      <c r="BJX674" s="4"/>
      <c r="BJY674" s="4"/>
      <c r="BJZ674" s="4"/>
      <c r="BKA674" s="4"/>
      <c r="BKB674" s="4"/>
      <c r="BKC674" s="4"/>
      <c r="BKD674" s="4"/>
      <c r="BKE674" s="4"/>
      <c r="BKF674" s="4"/>
      <c r="BKG674" s="4"/>
      <c r="BKH674" s="4"/>
      <c r="BKI674" s="4"/>
      <c r="BKJ674" s="4"/>
      <c r="BKK674" s="4"/>
      <c r="BKL674" s="4"/>
      <c r="BKM674" s="4"/>
      <c r="BKN674" s="4"/>
      <c r="BKO674" s="4"/>
      <c r="BKP674" s="4"/>
      <c r="BKQ674" s="4"/>
      <c r="BKR674" s="4"/>
      <c r="BKS674" s="4"/>
      <c r="BKT674" s="4"/>
      <c r="BKU674" s="4"/>
      <c r="BKV674" s="4"/>
      <c r="BKW674" s="4"/>
      <c r="BKX674" s="4"/>
      <c r="BKY674" s="4"/>
      <c r="BKZ674" s="4"/>
      <c r="BLA674" s="4"/>
      <c r="BLB674" s="4"/>
      <c r="BLC674" s="4"/>
      <c r="BLD674" s="4"/>
      <c r="BLE674" s="4"/>
      <c r="BLF674" s="4"/>
      <c r="BLG674" s="4"/>
      <c r="BLH674" s="4"/>
      <c r="BLI674" s="4"/>
      <c r="BLJ674" s="4"/>
      <c r="BLK674" s="4"/>
      <c r="BLL674" s="4"/>
      <c r="BLM674" s="4"/>
      <c r="BLN674" s="4"/>
      <c r="BLO674" s="4"/>
      <c r="BLP674" s="4"/>
      <c r="BLQ674" s="4"/>
      <c r="BLR674" s="4"/>
      <c r="BLS674" s="4"/>
      <c r="BLT674" s="4"/>
      <c r="BLU674" s="4"/>
      <c r="BLV674" s="4"/>
      <c r="BLW674" s="4"/>
      <c r="BLX674" s="4"/>
      <c r="BLY674" s="4"/>
      <c r="BLZ674" s="4"/>
      <c r="BMA674" s="4"/>
      <c r="BMB674" s="4"/>
      <c r="BMC674" s="4"/>
      <c r="BMD674" s="4"/>
      <c r="BME674" s="4"/>
      <c r="BMF674" s="4"/>
      <c r="BMG674" s="4"/>
      <c r="BMH674" s="4"/>
      <c r="BMI674" s="4"/>
      <c r="BMJ674" s="4"/>
      <c r="BMK674" s="4"/>
      <c r="BML674" s="4"/>
      <c r="BMM674" s="4"/>
      <c r="BMN674" s="4"/>
      <c r="BMO674" s="4"/>
      <c r="BMP674" s="4"/>
      <c r="BMQ674" s="4"/>
      <c r="BMR674" s="4"/>
      <c r="BMS674" s="4"/>
      <c r="BMT674" s="4"/>
      <c r="BMU674" s="4"/>
      <c r="BMV674" s="4"/>
      <c r="BMW674" s="4"/>
      <c r="BMX674" s="4"/>
      <c r="BMY674" s="4"/>
      <c r="BMZ674" s="4"/>
      <c r="BNA674" s="4"/>
      <c r="BNB674" s="4"/>
      <c r="BNC674" s="4"/>
      <c r="BND674" s="4"/>
      <c r="BNE674" s="4"/>
      <c r="BNF674" s="4"/>
      <c r="BNG674" s="4"/>
      <c r="BNH674" s="4"/>
      <c r="BNI674" s="4"/>
      <c r="BNJ674" s="4"/>
      <c r="BNK674" s="4"/>
      <c r="BNL674" s="4"/>
      <c r="BNM674" s="4"/>
      <c r="BNN674" s="4"/>
      <c r="BNO674" s="4"/>
      <c r="BNP674" s="4"/>
      <c r="BNQ674" s="4"/>
      <c r="BNR674" s="4"/>
      <c r="BNS674" s="4"/>
      <c r="BNT674" s="4"/>
      <c r="BNU674" s="4"/>
      <c r="BNV674" s="4"/>
      <c r="BNW674" s="4"/>
      <c r="BNX674" s="4"/>
      <c r="BNY674" s="4"/>
      <c r="BNZ674" s="4"/>
      <c r="BOA674" s="4"/>
      <c r="BOB674" s="4"/>
      <c r="BOC674" s="4"/>
      <c r="BOD674" s="4"/>
      <c r="BOE674" s="4"/>
      <c r="BOF674" s="4"/>
      <c r="BOG674" s="4"/>
      <c r="BOH674" s="4"/>
      <c r="BOI674" s="4"/>
      <c r="BOJ674" s="4"/>
      <c r="BOK674" s="4"/>
      <c r="BOL674" s="4"/>
      <c r="BOM674" s="4"/>
      <c r="BON674" s="4"/>
      <c r="BOO674" s="4"/>
      <c r="BOP674" s="4"/>
      <c r="BOQ674" s="4"/>
      <c r="BOR674" s="4"/>
      <c r="BOS674" s="4"/>
      <c r="BOT674" s="4"/>
      <c r="BOU674" s="4"/>
      <c r="BOV674" s="4"/>
      <c r="BOW674" s="4"/>
      <c r="BOX674" s="4"/>
      <c r="BOY674" s="4"/>
      <c r="BOZ674" s="4"/>
      <c r="BPA674" s="4"/>
      <c r="BPB674" s="4"/>
      <c r="BPC674" s="4"/>
      <c r="BPD674" s="4"/>
      <c r="BPE674" s="4"/>
      <c r="BPF674" s="4"/>
      <c r="BPG674" s="4"/>
      <c r="BPH674" s="4"/>
      <c r="BPI674" s="4"/>
      <c r="BPJ674" s="4"/>
      <c r="BPK674" s="4"/>
      <c r="BPL674" s="4"/>
      <c r="BPM674" s="4"/>
      <c r="BPN674" s="4"/>
      <c r="BPO674" s="4"/>
      <c r="BPP674" s="4"/>
      <c r="BPQ674" s="4"/>
      <c r="BPR674" s="4"/>
      <c r="BPS674" s="4"/>
      <c r="BPT674" s="4"/>
      <c r="BPU674" s="4"/>
      <c r="BPV674" s="4"/>
      <c r="BPW674" s="4"/>
      <c r="BPX674" s="4"/>
      <c r="BPY674" s="4"/>
      <c r="BPZ674" s="4"/>
      <c r="BQA674" s="4"/>
      <c r="BQB674" s="4"/>
      <c r="BQC674" s="4"/>
      <c r="BQD674" s="4"/>
      <c r="BQE674" s="4"/>
      <c r="BQF674" s="4"/>
      <c r="BQG674" s="4"/>
      <c r="BQH674" s="4"/>
      <c r="BQI674" s="4"/>
      <c r="BQJ674" s="4"/>
      <c r="BQK674" s="4"/>
      <c r="BQL674" s="4"/>
      <c r="BQM674" s="4"/>
      <c r="BQN674" s="4"/>
      <c r="BQO674" s="4"/>
      <c r="BQP674" s="4"/>
      <c r="BQQ674" s="4"/>
      <c r="BQR674" s="4"/>
      <c r="BQS674" s="4"/>
      <c r="BQT674" s="4"/>
      <c r="BQU674" s="4"/>
      <c r="BQV674" s="4"/>
      <c r="BQW674" s="4"/>
      <c r="BQX674" s="4"/>
      <c r="BQY674" s="4"/>
      <c r="BQZ674" s="4"/>
      <c r="BRA674" s="4"/>
      <c r="BRB674" s="4"/>
      <c r="BRC674" s="4"/>
      <c r="BRD674" s="4"/>
      <c r="BRE674" s="4"/>
      <c r="BRF674" s="4"/>
      <c r="BRG674" s="4"/>
      <c r="BRH674" s="4"/>
      <c r="BRI674" s="4"/>
      <c r="BRJ674" s="4"/>
      <c r="BRK674" s="4"/>
      <c r="BRL674" s="4"/>
      <c r="BRM674" s="4"/>
      <c r="BRN674" s="4"/>
      <c r="BRO674" s="4"/>
      <c r="BRP674" s="4"/>
      <c r="BRQ674" s="4"/>
      <c r="BRR674" s="4"/>
      <c r="BRS674" s="4"/>
      <c r="BRT674" s="4"/>
      <c r="BRU674" s="4"/>
      <c r="BRV674" s="4"/>
      <c r="BRW674" s="4"/>
      <c r="BRX674" s="4"/>
      <c r="BRY674" s="4"/>
      <c r="BRZ674" s="4"/>
      <c r="BSA674" s="4"/>
      <c r="BSB674" s="4"/>
      <c r="BSC674" s="4"/>
      <c r="BSD674" s="4"/>
      <c r="BSE674" s="4"/>
      <c r="BSF674" s="4"/>
      <c r="BSG674" s="4"/>
      <c r="BSH674" s="4"/>
      <c r="BSI674" s="4"/>
      <c r="BSJ674" s="4"/>
      <c r="BSK674" s="4"/>
      <c r="BSL674" s="4"/>
      <c r="BSM674" s="4"/>
      <c r="BSN674" s="4"/>
      <c r="BSO674" s="4"/>
      <c r="BSP674" s="4"/>
      <c r="BSQ674" s="4"/>
      <c r="BSR674" s="4"/>
      <c r="BSS674" s="4"/>
      <c r="BST674" s="4"/>
      <c r="BSU674" s="4"/>
      <c r="BSV674" s="4"/>
      <c r="BSW674" s="4"/>
      <c r="BSX674" s="4"/>
      <c r="BSY674" s="4"/>
      <c r="BSZ674" s="4"/>
      <c r="BTA674" s="4"/>
      <c r="BTB674" s="4"/>
      <c r="BTC674" s="4"/>
      <c r="BTD674" s="4"/>
      <c r="BTE674" s="4"/>
      <c r="BTF674" s="4"/>
      <c r="BTG674" s="4"/>
      <c r="BTH674" s="4"/>
      <c r="BTI674" s="4"/>
      <c r="BTJ674" s="4"/>
      <c r="BTK674" s="4"/>
      <c r="BTL674" s="4"/>
      <c r="BTM674" s="4"/>
      <c r="BTN674" s="4"/>
      <c r="BTO674" s="4"/>
      <c r="BTP674" s="4"/>
      <c r="BTQ674" s="4"/>
      <c r="BTR674" s="4"/>
      <c r="BTS674" s="4"/>
      <c r="BTT674" s="4"/>
      <c r="BTU674" s="4"/>
      <c r="BTV674" s="4"/>
      <c r="BTW674" s="4"/>
      <c r="BTX674" s="4"/>
      <c r="BTY674" s="4"/>
      <c r="BTZ674" s="4"/>
      <c r="BUA674" s="4"/>
      <c r="BUB674" s="4"/>
      <c r="BUC674" s="4"/>
      <c r="BUD674" s="4"/>
      <c r="BUE674" s="4"/>
      <c r="BUF674" s="4"/>
      <c r="BUG674" s="4"/>
      <c r="BUH674" s="4"/>
      <c r="BUI674" s="4"/>
      <c r="BUJ674" s="4"/>
      <c r="BUK674" s="4"/>
      <c r="BUL674" s="4"/>
      <c r="BUM674" s="4"/>
      <c r="BUN674" s="4"/>
      <c r="BUO674" s="4"/>
      <c r="BUP674" s="4"/>
      <c r="BUQ674" s="4"/>
      <c r="BUR674" s="4"/>
      <c r="BUS674" s="4"/>
      <c r="BUT674" s="4"/>
      <c r="BUU674" s="4"/>
      <c r="BUV674" s="4"/>
      <c r="BUW674" s="4"/>
      <c r="BUX674" s="4"/>
      <c r="BUY674" s="4"/>
      <c r="BUZ674" s="4"/>
      <c r="BVA674" s="4"/>
      <c r="BVB674" s="4"/>
      <c r="BVC674" s="4"/>
      <c r="BVD674" s="4"/>
      <c r="BVE674" s="4"/>
      <c r="BVF674" s="4"/>
      <c r="BVG674" s="4"/>
      <c r="BVH674" s="4"/>
      <c r="BVI674" s="4"/>
      <c r="BVJ674" s="4"/>
      <c r="BVK674" s="4"/>
      <c r="BVL674" s="4"/>
      <c r="BVM674" s="4"/>
      <c r="BVN674" s="4"/>
      <c r="BVO674" s="4"/>
      <c r="BVP674" s="4"/>
      <c r="BVQ674" s="4"/>
      <c r="BVR674" s="4"/>
      <c r="BVS674" s="4"/>
      <c r="BVT674" s="4"/>
      <c r="BVU674" s="4"/>
      <c r="BVV674" s="4"/>
      <c r="BVW674" s="4"/>
      <c r="BVX674" s="4"/>
      <c r="BVY674" s="4"/>
      <c r="BVZ674" s="4"/>
      <c r="BWA674" s="4"/>
      <c r="BWB674" s="4"/>
      <c r="BWC674" s="4"/>
      <c r="BWD674" s="4"/>
      <c r="BWE674" s="4"/>
      <c r="BWF674" s="4"/>
      <c r="BWG674" s="4"/>
      <c r="BWH674" s="4"/>
      <c r="BWI674" s="4"/>
      <c r="BWJ674" s="4"/>
      <c r="BWK674" s="4"/>
      <c r="BWL674" s="4"/>
      <c r="BWM674" s="4"/>
      <c r="BWN674" s="4"/>
      <c r="BWO674" s="4"/>
      <c r="BWP674" s="4"/>
      <c r="BWQ674" s="4"/>
      <c r="BWR674" s="4"/>
      <c r="BWS674" s="4"/>
      <c r="BWT674" s="4"/>
      <c r="BWU674" s="4"/>
      <c r="BWV674" s="4"/>
      <c r="BWW674" s="4"/>
      <c r="BWX674" s="4"/>
      <c r="BWY674" s="4"/>
      <c r="BWZ674" s="4"/>
      <c r="BXA674" s="4"/>
      <c r="BXB674" s="4"/>
      <c r="BXC674" s="4"/>
      <c r="BXD674" s="4"/>
      <c r="BXE674" s="4"/>
      <c r="BXF674" s="4"/>
      <c r="BXG674" s="4"/>
      <c r="BXH674" s="4"/>
      <c r="BXI674" s="4"/>
      <c r="BXJ674" s="4"/>
      <c r="BXK674" s="4"/>
      <c r="BXL674" s="4"/>
      <c r="BXM674" s="4"/>
      <c r="BXN674" s="4"/>
      <c r="BXO674" s="4"/>
      <c r="BXP674" s="4"/>
      <c r="BXQ674" s="4"/>
      <c r="BXR674" s="4"/>
      <c r="BXS674" s="4"/>
      <c r="BXT674" s="4"/>
      <c r="BXU674" s="4"/>
      <c r="BXV674" s="4"/>
      <c r="BXW674" s="4"/>
      <c r="BXX674" s="4"/>
      <c r="BXY674" s="4"/>
      <c r="BXZ674" s="4"/>
      <c r="BYA674" s="4"/>
      <c r="BYB674" s="4"/>
      <c r="BYC674" s="4"/>
      <c r="BYD674" s="4"/>
      <c r="BYE674" s="4"/>
      <c r="BYF674" s="4"/>
      <c r="BYG674" s="4"/>
      <c r="BYH674" s="4"/>
      <c r="BYI674" s="4"/>
      <c r="BYJ674" s="4"/>
      <c r="BYK674" s="4"/>
      <c r="BYL674" s="4"/>
      <c r="BYM674" s="4"/>
      <c r="BYN674" s="4"/>
      <c r="BYO674" s="4"/>
      <c r="BYP674" s="4"/>
      <c r="BYQ674" s="4"/>
      <c r="BYR674" s="4"/>
      <c r="BYS674" s="4"/>
      <c r="BYT674" s="4"/>
      <c r="BYU674" s="4"/>
      <c r="BYV674" s="4"/>
      <c r="BYW674" s="4"/>
      <c r="BYX674" s="4"/>
      <c r="BYY674" s="4"/>
      <c r="BYZ674" s="4"/>
      <c r="BZA674" s="4"/>
      <c r="BZB674" s="4"/>
      <c r="BZC674" s="4"/>
      <c r="BZD674" s="4"/>
      <c r="BZE674" s="4"/>
      <c r="BZF674" s="4"/>
      <c r="BZG674" s="4"/>
      <c r="BZH674" s="4"/>
      <c r="BZI674" s="4"/>
      <c r="BZJ674" s="4"/>
      <c r="BZK674" s="4"/>
      <c r="BZL674" s="4"/>
      <c r="BZM674" s="4"/>
      <c r="BZN674" s="4"/>
      <c r="BZO674" s="4"/>
      <c r="BZP674" s="4"/>
      <c r="BZQ674" s="4"/>
      <c r="BZR674" s="4"/>
      <c r="BZS674" s="4"/>
      <c r="BZT674" s="4"/>
      <c r="BZU674" s="4"/>
      <c r="BZV674" s="4"/>
      <c r="BZW674" s="4"/>
      <c r="BZX674" s="4"/>
      <c r="BZY674" s="4"/>
      <c r="BZZ674" s="4"/>
      <c r="CAA674" s="4"/>
      <c r="CAB674" s="4"/>
      <c r="CAC674" s="4"/>
      <c r="CAD674" s="4"/>
      <c r="CAE674" s="4"/>
      <c r="CAF674" s="4"/>
      <c r="CAG674" s="4"/>
      <c r="CAH674" s="4"/>
      <c r="CAI674" s="4"/>
      <c r="CAJ674" s="4"/>
      <c r="CAK674" s="4"/>
      <c r="CAL674" s="4"/>
      <c r="CAM674" s="4"/>
      <c r="CAN674" s="4"/>
      <c r="CAO674" s="4"/>
      <c r="CAP674" s="4"/>
      <c r="CAQ674" s="4"/>
      <c r="CAR674" s="4"/>
      <c r="CAS674" s="4"/>
      <c r="CAT674" s="4"/>
      <c r="CAU674" s="4"/>
      <c r="CAV674" s="4"/>
      <c r="CAW674" s="4"/>
      <c r="CAX674" s="4"/>
      <c r="CAY674" s="4"/>
      <c r="CAZ674" s="4"/>
      <c r="CBA674" s="4"/>
      <c r="CBB674" s="4"/>
      <c r="CBC674" s="4"/>
      <c r="CBD674" s="4"/>
      <c r="CBE674" s="4"/>
      <c r="CBF674" s="4"/>
      <c r="CBG674" s="4"/>
      <c r="CBH674" s="4"/>
      <c r="CBI674" s="4"/>
      <c r="CBJ674" s="4"/>
      <c r="CBK674" s="4"/>
      <c r="CBL674" s="4"/>
      <c r="CBM674" s="4"/>
      <c r="CBN674" s="4"/>
      <c r="CBO674" s="4"/>
      <c r="CBP674" s="4"/>
      <c r="CBQ674" s="4"/>
      <c r="CBR674" s="4"/>
      <c r="CBS674" s="4"/>
      <c r="CBT674" s="4"/>
      <c r="CBU674" s="4"/>
      <c r="CBV674" s="4"/>
      <c r="CBW674" s="4"/>
      <c r="CBX674" s="4"/>
      <c r="CBY674" s="4"/>
      <c r="CBZ674" s="4"/>
      <c r="CCA674" s="4"/>
      <c r="CCB674" s="4"/>
      <c r="CCC674" s="4"/>
      <c r="CCD674" s="4"/>
      <c r="CCE674" s="4"/>
      <c r="CCF674" s="4"/>
      <c r="CCG674" s="4"/>
      <c r="CCH674" s="4"/>
      <c r="CCI674" s="4"/>
      <c r="CCJ674" s="4"/>
      <c r="CCK674" s="4"/>
      <c r="CCL674" s="4"/>
      <c r="CCM674" s="4"/>
      <c r="CCN674" s="4"/>
      <c r="CCO674" s="4"/>
      <c r="CCP674" s="4"/>
      <c r="CCQ674" s="4"/>
      <c r="CCR674" s="4"/>
      <c r="CCS674" s="4"/>
      <c r="CCT674" s="4"/>
      <c r="CCU674" s="4"/>
      <c r="CCV674" s="4"/>
      <c r="CCW674" s="4"/>
      <c r="CCX674" s="4"/>
      <c r="CCY674" s="4"/>
      <c r="CCZ674" s="4"/>
      <c r="CDA674" s="4"/>
      <c r="CDB674" s="4"/>
      <c r="CDC674" s="4"/>
      <c r="CDD674" s="4"/>
      <c r="CDE674" s="4"/>
      <c r="CDF674" s="4"/>
      <c r="CDG674" s="4"/>
      <c r="CDH674" s="4"/>
      <c r="CDI674" s="4"/>
      <c r="CDJ674" s="4"/>
      <c r="CDK674" s="4"/>
      <c r="CDL674" s="4"/>
      <c r="CDM674" s="4"/>
      <c r="CDN674" s="4"/>
      <c r="CDO674" s="4"/>
      <c r="CDP674" s="4"/>
      <c r="CDQ674" s="4"/>
      <c r="CDR674" s="4"/>
      <c r="CDS674" s="4"/>
      <c r="CDT674" s="4"/>
      <c r="CDU674" s="4"/>
      <c r="CDV674" s="4"/>
      <c r="CDW674" s="4"/>
      <c r="CDX674" s="4"/>
      <c r="CDY674" s="4"/>
      <c r="CDZ674" s="4"/>
      <c r="CEA674" s="4"/>
      <c r="CEB674" s="4"/>
      <c r="CEC674" s="4"/>
      <c r="CED674" s="4"/>
      <c r="CEE674" s="4"/>
      <c r="CEF674" s="4"/>
      <c r="CEG674" s="4"/>
      <c r="CEH674" s="4"/>
      <c r="CEI674" s="4"/>
      <c r="CEJ674" s="4"/>
      <c r="CEK674" s="4"/>
      <c r="CEL674" s="4"/>
      <c r="CEM674" s="4"/>
      <c r="CEN674" s="4"/>
      <c r="CEO674" s="4"/>
      <c r="CEP674" s="4"/>
      <c r="CEQ674" s="4"/>
      <c r="CER674" s="4"/>
      <c r="CES674" s="4"/>
      <c r="CET674" s="4"/>
      <c r="CEU674" s="4"/>
      <c r="CEV674" s="4"/>
      <c r="CEW674" s="4"/>
      <c r="CEX674" s="4"/>
      <c r="CEY674" s="4"/>
      <c r="CEZ674" s="4"/>
      <c r="CFA674" s="4"/>
      <c r="CFB674" s="4"/>
      <c r="CFC674" s="4"/>
      <c r="CFD674" s="4"/>
      <c r="CFE674" s="4"/>
      <c r="CFF674" s="4"/>
      <c r="CFG674" s="4"/>
      <c r="CFH674" s="4"/>
      <c r="CFI674" s="4"/>
      <c r="CFJ674" s="4"/>
      <c r="CFK674" s="4"/>
      <c r="CFL674" s="4"/>
      <c r="CFM674" s="4"/>
      <c r="CFN674" s="4"/>
      <c r="CFO674" s="4"/>
      <c r="CFP674" s="4"/>
      <c r="CFQ674" s="4"/>
      <c r="CFR674" s="4"/>
      <c r="CFS674" s="4"/>
      <c r="CFT674" s="4"/>
      <c r="CFU674" s="4"/>
      <c r="CFV674" s="4"/>
      <c r="CFW674" s="4"/>
      <c r="CFX674" s="4"/>
      <c r="CFY674" s="4"/>
      <c r="CFZ674" s="4"/>
      <c r="CGA674" s="4"/>
      <c r="CGB674" s="4"/>
      <c r="CGC674" s="4"/>
      <c r="CGD674" s="4"/>
      <c r="CGE674" s="4"/>
      <c r="CGF674" s="4"/>
      <c r="CGG674" s="4"/>
      <c r="CGH674" s="4"/>
      <c r="CGI674" s="4"/>
      <c r="CGJ674" s="4"/>
      <c r="CGK674" s="4"/>
      <c r="CGL674" s="4"/>
      <c r="CGM674" s="4"/>
      <c r="CGN674" s="4"/>
      <c r="CGO674" s="4"/>
      <c r="CGP674" s="4"/>
      <c r="CGQ674" s="4"/>
      <c r="CGR674" s="4"/>
      <c r="CGS674" s="4"/>
      <c r="CGT674" s="4"/>
      <c r="CGU674" s="4"/>
      <c r="CGV674" s="4"/>
      <c r="CGW674" s="4"/>
      <c r="CGX674" s="4"/>
      <c r="CGY674" s="4"/>
      <c r="CGZ674" s="4"/>
      <c r="CHA674" s="4"/>
      <c r="CHB674" s="4"/>
      <c r="CHC674" s="4"/>
      <c r="CHD674" s="4"/>
      <c r="CHE674" s="4"/>
      <c r="CHF674" s="4"/>
      <c r="CHG674" s="4"/>
      <c r="CHH674" s="4"/>
      <c r="CHI674" s="4"/>
      <c r="CHJ674" s="4"/>
      <c r="CHK674" s="4"/>
      <c r="CHL674" s="4"/>
      <c r="CHM674" s="4"/>
      <c r="CHN674" s="4"/>
      <c r="CHO674" s="4"/>
      <c r="CHP674" s="4"/>
      <c r="CHQ674" s="4"/>
      <c r="CHR674" s="4"/>
      <c r="CHS674" s="4"/>
      <c r="CHT674" s="4"/>
      <c r="CHU674" s="4"/>
      <c r="CHV674" s="4"/>
      <c r="CHW674" s="4"/>
      <c r="CHX674" s="4"/>
      <c r="CHY674" s="4"/>
      <c r="CHZ674" s="4"/>
      <c r="CIA674" s="4"/>
      <c r="CIB674" s="4"/>
      <c r="CIC674" s="4"/>
      <c r="CID674" s="4"/>
      <c r="CIE674" s="4"/>
      <c r="CIF674" s="4"/>
      <c r="CIG674" s="4"/>
      <c r="CIH674" s="4"/>
      <c r="CII674" s="4"/>
      <c r="CIJ674" s="4"/>
      <c r="CIK674" s="4"/>
      <c r="CIL674" s="4"/>
      <c r="CIM674" s="4"/>
      <c r="CIN674" s="4"/>
      <c r="CIO674" s="4"/>
      <c r="CIP674" s="4"/>
      <c r="CIQ674" s="4"/>
      <c r="CIR674" s="4"/>
      <c r="CIS674" s="4"/>
      <c r="CIT674" s="4"/>
      <c r="CIU674" s="4"/>
      <c r="CIV674" s="4"/>
      <c r="CIW674" s="4"/>
      <c r="CIX674" s="4"/>
      <c r="CIY674" s="4"/>
      <c r="CIZ674" s="4"/>
      <c r="CJA674" s="4"/>
      <c r="CJB674" s="4"/>
      <c r="CJC674" s="4"/>
      <c r="CJD674" s="4"/>
      <c r="CJE674" s="4"/>
      <c r="CJF674" s="4"/>
      <c r="CJG674" s="4"/>
      <c r="CJH674" s="4"/>
      <c r="CJI674" s="4"/>
      <c r="CJJ674" s="4"/>
      <c r="CJK674" s="4"/>
      <c r="CJL674" s="4"/>
      <c r="CJM674" s="4"/>
      <c r="CJN674" s="4"/>
      <c r="CJO674" s="4"/>
      <c r="CJP674" s="4"/>
      <c r="CJQ674" s="4"/>
      <c r="CJR674" s="4"/>
      <c r="CJS674" s="4"/>
      <c r="CJT674" s="4"/>
      <c r="CJU674" s="4"/>
      <c r="CJV674" s="4"/>
      <c r="CJW674" s="4"/>
      <c r="CJX674" s="4"/>
      <c r="CJY674" s="4"/>
      <c r="CJZ674" s="4"/>
      <c r="CKA674" s="4"/>
      <c r="CKB674" s="4"/>
      <c r="CKC674" s="4"/>
      <c r="CKD674" s="4"/>
      <c r="CKE674" s="4"/>
      <c r="CKF674" s="4"/>
      <c r="CKG674" s="4"/>
      <c r="CKH674" s="4"/>
      <c r="CKI674" s="4"/>
      <c r="CKJ674" s="4"/>
      <c r="CKK674" s="4"/>
      <c r="CKL674" s="4"/>
      <c r="CKM674" s="4"/>
      <c r="CKN674" s="4"/>
      <c r="CKO674" s="4"/>
      <c r="CKP674" s="4"/>
      <c r="CKQ674" s="4"/>
      <c r="CKR674" s="4"/>
      <c r="CKS674" s="4"/>
      <c r="CKT674" s="4"/>
      <c r="CKU674" s="4"/>
      <c r="CKV674" s="4"/>
      <c r="CKW674" s="4"/>
      <c r="CKX674" s="4"/>
      <c r="CKY674" s="4"/>
      <c r="CKZ674" s="4"/>
      <c r="CLA674" s="4"/>
      <c r="CLB674" s="4"/>
      <c r="CLC674" s="4"/>
      <c r="CLD674" s="4"/>
      <c r="CLE674" s="4"/>
      <c r="CLF674" s="4"/>
      <c r="CLG674" s="4"/>
      <c r="CLH674" s="4"/>
      <c r="CLI674" s="4"/>
      <c r="CLJ674" s="4"/>
      <c r="CLK674" s="4"/>
      <c r="CLL674" s="4"/>
      <c r="CLM674" s="4"/>
      <c r="CLN674" s="4"/>
      <c r="CLO674" s="4"/>
      <c r="CLP674" s="4"/>
      <c r="CLQ674" s="4"/>
      <c r="CLR674" s="4"/>
      <c r="CLS674" s="4"/>
      <c r="CLT674" s="4"/>
      <c r="CLU674" s="4"/>
      <c r="CLV674" s="4"/>
      <c r="CLW674" s="4"/>
      <c r="CLX674" s="4"/>
      <c r="CLY674" s="4"/>
      <c r="CLZ674" s="4"/>
      <c r="CMA674" s="4"/>
      <c r="CMB674" s="4"/>
      <c r="CMC674" s="4"/>
      <c r="CMD674" s="4"/>
      <c r="CME674" s="4"/>
      <c r="CMF674" s="4"/>
      <c r="CMG674" s="4"/>
      <c r="CMH674" s="4"/>
      <c r="CMI674" s="4"/>
      <c r="CMJ674" s="4"/>
      <c r="CMK674" s="4"/>
      <c r="CML674" s="4"/>
      <c r="CMM674" s="4"/>
      <c r="CMN674" s="4"/>
      <c r="CMO674" s="4"/>
      <c r="CMP674" s="4"/>
      <c r="CMQ674" s="4"/>
      <c r="CMR674" s="4"/>
      <c r="CMS674" s="4"/>
      <c r="CMT674" s="4"/>
      <c r="CMU674" s="4"/>
      <c r="CMV674" s="4"/>
      <c r="CMW674" s="4"/>
      <c r="CMX674" s="4"/>
      <c r="CMY674" s="4"/>
      <c r="CMZ674" s="4"/>
      <c r="CNA674" s="4"/>
      <c r="CNB674" s="4"/>
      <c r="CNC674" s="4"/>
      <c r="CND674" s="4"/>
      <c r="CNE674" s="4"/>
      <c r="CNF674" s="4"/>
      <c r="CNG674" s="4"/>
      <c r="CNH674" s="4"/>
      <c r="CNI674" s="4"/>
      <c r="CNJ674" s="4"/>
      <c r="CNK674" s="4"/>
      <c r="CNL674" s="4"/>
      <c r="CNM674" s="4"/>
      <c r="CNN674" s="4"/>
      <c r="CNO674" s="4"/>
      <c r="CNP674" s="4"/>
      <c r="CNQ674" s="4"/>
      <c r="CNR674" s="4"/>
      <c r="CNS674" s="4"/>
      <c r="CNT674" s="4"/>
      <c r="CNU674" s="4"/>
      <c r="CNV674" s="4"/>
      <c r="CNW674" s="4"/>
      <c r="CNX674" s="4"/>
      <c r="CNY674" s="4"/>
      <c r="CNZ674" s="4"/>
      <c r="COA674" s="4"/>
      <c r="COB674" s="4"/>
      <c r="COC674" s="4"/>
      <c r="COD674" s="4"/>
      <c r="COE674" s="4"/>
      <c r="COF674" s="4"/>
      <c r="COG674" s="4"/>
      <c r="COH674" s="4"/>
      <c r="COI674" s="4"/>
      <c r="COJ674" s="4"/>
      <c r="COK674" s="4"/>
      <c r="COL674" s="4"/>
      <c r="COM674" s="4"/>
      <c r="CON674" s="4"/>
      <c r="COO674" s="4"/>
      <c r="COP674" s="4"/>
      <c r="COQ674" s="4"/>
      <c r="COR674" s="4"/>
      <c r="COS674" s="4"/>
      <c r="COT674" s="4"/>
      <c r="COU674" s="4"/>
      <c r="COV674" s="4"/>
      <c r="COW674" s="4"/>
      <c r="COX674" s="4"/>
      <c r="COY674" s="4"/>
      <c r="COZ674" s="4"/>
      <c r="CPA674" s="4"/>
      <c r="CPB674" s="4"/>
      <c r="CPC674" s="4"/>
      <c r="CPD674" s="4"/>
      <c r="CPE674" s="4"/>
      <c r="CPF674" s="4"/>
      <c r="CPG674" s="4"/>
      <c r="CPH674" s="4"/>
      <c r="CPI674" s="4"/>
      <c r="CPJ674" s="4"/>
      <c r="CPK674" s="4"/>
      <c r="CPL674" s="4"/>
      <c r="CPM674" s="4"/>
      <c r="CPN674" s="4"/>
      <c r="CPO674" s="4"/>
      <c r="CPP674" s="4"/>
      <c r="CPQ674" s="4"/>
      <c r="CPR674" s="4"/>
      <c r="CPS674" s="4"/>
      <c r="CPT674" s="4"/>
      <c r="CPU674" s="4"/>
      <c r="CPV674" s="4"/>
      <c r="CPW674" s="4"/>
      <c r="CPX674" s="4"/>
      <c r="CPY674" s="4"/>
      <c r="CPZ674" s="4"/>
      <c r="CQA674" s="4"/>
      <c r="CQB674" s="4"/>
      <c r="CQC674" s="4"/>
      <c r="CQD674" s="4"/>
      <c r="CQE674" s="4"/>
      <c r="CQF674" s="4"/>
      <c r="CQG674" s="4"/>
      <c r="CQH674" s="4"/>
      <c r="CQI674" s="4"/>
      <c r="CQJ674" s="4"/>
      <c r="CQK674" s="4"/>
      <c r="CQL674" s="4"/>
      <c r="CQM674" s="4"/>
      <c r="CQN674" s="4"/>
      <c r="CQO674" s="4"/>
      <c r="CQP674" s="4"/>
      <c r="CQQ674" s="4"/>
      <c r="CQR674" s="4"/>
      <c r="CQS674" s="4"/>
      <c r="CQT674" s="4"/>
      <c r="CQU674" s="4"/>
      <c r="CQV674" s="4"/>
      <c r="CQW674" s="4"/>
      <c r="CQX674" s="4"/>
      <c r="CQY674" s="4"/>
      <c r="CQZ674" s="4"/>
      <c r="CRA674" s="4"/>
      <c r="CRB674" s="4"/>
      <c r="CRC674" s="4"/>
      <c r="CRD674" s="4"/>
      <c r="CRE674" s="4"/>
      <c r="CRF674" s="4"/>
      <c r="CRG674" s="4"/>
      <c r="CRH674" s="4"/>
      <c r="CRI674" s="4"/>
      <c r="CRJ674" s="4"/>
      <c r="CRK674" s="4"/>
      <c r="CRL674" s="4"/>
      <c r="CRM674" s="4"/>
      <c r="CRN674" s="4"/>
      <c r="CRO674" s="4"/>
      <c r="CRP674" s="4"/>
      <c r="CRQ674" s="4"/>
      <c r="CRR674" s="4"/>
      <c r="CRS674" s="4"/>
      <c r="CRT674" s="4"/>
      <c r="CRU674" s="4"/>
      <c r="CRV674" s="4"/>
      <c r="CRW674" s="4"/>
      <c r="CRX674" s="4"/>
      <c r="CRY674" s="4"/>
      <c r="CRZ674" s="4"/>
      <c r="CSA674" s="4"/>
      <c r="CSB674" s="4"/>
      <c r="CSC674" s="4"/>
      <c r="CSD674" s="4"/>
      <c r="CSE674" s="4"/>
      <c r="CSF674" s="4"/>
      <c r="CSG674" s="4"/>
      <c r="CSH674" s="4"/>
      <c r="CSI674" s="4"/>
      <c r="CSJ674" s="4"/>
      <c r="CSK674" s="4"/>
      <c r="CSL674" s="4"/>
      <c r="CSM674" s="4"/>
      <c r="CSN674" s="4"/>
      <c r="CSO674" s="4"/>
      <c r="CSP674" s="4"/>
      <c r="CSQ674" s="4"/>
      <c r="CSR674" s="4"/>
      <c r="CSS674" s="4"/>
      <c r="CST674" s="4"/>
      <c r="CSU674" s="4"/>
      <c r="CSV674" s="4"/>
      <c r="CSW674" s="4"/>
      <c r="CSX674" s="4"/>
      <c r="CSY674" s="4"/>
      <c r="CSZ674" s="4"/>
      <c r="CTA674" s="4"/>
      <c r="CTB674" s="4"/>
      <c r="CTC674" s="4"/>
      <c r="CTD674" s="4"/>
      <c r="CTE674" s="4"/>
      <c r="CTF674" s="4"/>
      <c r="CTG674" s="4"/>
      <c r="CTH674" s="4"/>
      <c r="CTI674" s="4"/>
      <c r="CTJ674" s="4"/>
      <c r="CTK674" s="4"/>
      <c r="CTL674" s="4"/>
      <c r="CTM674" s="4"/>
      <c r="CTN674" s="4"/>
      <c r="CTO674" s="4"/>
      <c r="CTP674" s="4"/>
      <c r="CTQ674" s="4"/>
      <c r="CTR674" s="4"/>
      <c r="CTS674" s="4"/>
      <c r="CTT674" s="4"/>
      <c r="CTU674" s="4"/>
      <c r="CTV674" s="4"/>
      <c r="CTW674" s="4"/>
      <c r="CTX674" s="4"/>
      <c r="CTY674" s="4"/>
      <c r="CTZ674" s="4"/>
      <c r="CUA674" s="4"/>
      <c r="CUB674" s="4"/>
      <c r="CUC674" s="4"/>
      <c r="CUD674" s="4"/>
      <c r="CUE674" s="4"/>
      <c r="CUF674" s="4"/>
      <c r="CUG674" s="4"/>
      <c r="CUH674" s="4"/>
      <c r="CUI674" s="4"/>
      <c r="CUJ674" s="4"/>
      <c r="CUK674" s="4"/>
      <c r="CUL674" s="4"/>
      <c r="CUM674" s="4"/>
      <c r="CUN674" s="4"/>
      <c r="CUO674" s="4"/>
      <c r="CUP674" s="4"/>
      <c r="CUQ674" s="4"/>
      <c r="CUR674" s="4"/>
      <c r="CUS674" s="4"/>
      <c r="CUT674" s="4"/>
      <c r="CUU674" s="4"/>
      <c r="CUV674" s="4"/>
      <c r="CUW674" s="4"/>
      <c r="CUX674" s="4"/>
      <c r="CUY674" s="4"/>
      <c r="CUZ674" s="4"/>
      <c r="CVA674" s="4"/>
      <c r="CVB674" s="4"/>
      <c r="CVC674" s="4"/>
      <c r="CVD674" s="4"/>
      <c r="CVE674" s="4"/>
      <c r="CVF674" s="4"/>
      <c r="CVG674" s="4"/>
      <c r="CVH674" s="4"/>
      <c r="CVI674" s="4"/>
      <c r="CVJ674" s="4"/>
      <c r="CVK674" s="4"/>
      <c r="CVL674" s="4"/>
      <c r="CVM674" s="4"/>
      <c r="CVN674" s="4"/>
      <c r="CVO674" s="4"/>
      <c r="CVP674" s="4"/>
      <c r="CVQ674" s="4"/>
      <c r="CVR674" s="4"/>
      <c r="CVS674" s="4"/>
      <c r="CVT674" s="4"/>
      <c r="CVU674" s="4"/>
      <c r="CVV674" s="4"/>
      <c r="CVW674" s="4"/>
      <c r="CVX674" s="4"/>
      <c r="CVY674" s="4"/>
      <c r="CVZ674" s="4"/>
      <c r="CWA674" s="4"/>
      <c r="CWB674" s="4"/>
      <c r="CWC674" s="4"/>
      <c r="CWD674" s="4"/>
      <c r="CWE674" s="4"/>
      <c r="CWF674" s="4"/>
      <c r="CWG674" s="4"/>
      <c r="CWH674" s="4"/>
      <c r="CWI674" s="4"/>
      <c r="CWJ674" s="4"/>
      <c r="CWK674" s="4"/>
      <c r="CWL674" s="4"/>
      <c r="CWM674" s="4"/>
      <c r="CWN674" s="4"/>
      <c r="CWO674" s="4"/>
      <c r="CWP674" s="4"/>
      <c r="CWQ674" s="4"/>
      <c r="CWR674" s="4"/>
      <c r="CWS674" s="4"/>
      <c r="CWT674" s="4"/>
      <c r="CWU674" s="4"/>
      <c r="CWV674" s="4"/>
      <c r="CWW674" s="4"/>
      <c r="CWX674" s="4"/>
      <c r="CWY674" s="4"/>
      <c r="CWZ674" s="4"/>
      <c r="CXA674" s="4"/>
      <c r="CXB674" s="4"/>
      <c r="CXC674" s="4"/>
      <c r="CXD674" s="4"/>
      <c r="CXE674" s="4"/>
      <c r="CXF674" s="4"/>
      <c r="CXG674" s="4"/>
      <c r="CXH674" s="4"/>
      <c r="CXI674" s="4"/>
      <c r="CXJ674" s="4"/>
      <c r="CXK674" s="4"/>
      <c r="CXL674" s="4"/>
      <c r="CXM674" s="4"/>
      <c r="CXN674" s="4"/>
      <c r="CXO674" s="4"/>
      <c r="CXP674" s="4"/>
      <c r="CXQ674" s="4"/>
      <c r="CXR674" s="4"/>
      <c r="CXS674" s="4"/>
      <c r="CXT674" s="4"/>
      <c r="CXU674" s="4"/>
      <c r="CXV674" s="4"/>
      <c r="CXW674" s="4"/>
      <c r="CXX674" s="4"/>
      <c r="CXY674" s="4"/>
      <c r="CXZ674" s="4"/>
      <c r="CYA674" s="4"/>
      <c r="CYB674" s="4"/>
      <c r="CYC674" s="4"/>
      <c r="CYD674" s="4"/>
      <c r="CYE674" s="4"/>
      <c r="CYF674" s="4"/>
      <c r="CYG674" s="4"/>
      <c r="CYH674" s="4"/>
      <c r="CYI674" s="4"/>
      <c r="CYJ674" s="4"/>
      <c r="CYK674" s="4"/>
      <c r="CYL674" s="4"/>
      <c r="CYM674" s="4"/>
      <c r="CYN674" s="4"/>
      <c r="CYO674" s="4"/>
      <c r="CYP674" s="4"/>
      <c r="CYQ674" s="4"/>
      <c r="CYR674" s="4"/>
      <c r="CYS674" s="4"/>
      <c r="CYT674" s="4"/>
      <c r="CYU674" s="4"/>
      <c r="CYV674" s="4"/>
      <c r="CYW674" s="4"/>
      <c r="CYX674" s="4"/>
      <c r="CYY674" s="4"/>
      <c r="CYZ674" s="4"/>
      <c r="CZA674" s="4"/>
      <c r="CZB674" s="4"/>
      <c r="CZC674" s="4"/>
      <c r="CZD674" s="4"/>
      <c r="CZE674" s="4"/>
      <c r="CZF674" s="4"/>
      <c r="CZG674" s="4"/>
      <c r="CZH674" s="4"/>
      <c r="CZI674" s="4"/>
      <c r="CZJ674" s="4"/>
      <c r="CZK674" s="4"/>
      <c r="CZL674" s="4"/>
      <c r="CZM674" s="4"/>
      <c r="CZN674" s="4"/>
      <c r="CZO674" s="4"/>
      <c r="CZP674" s="4"/>
      <c r="CZQ674" s="4"/>
      <c r="CZR674" s="4"/>
      <c r="CZS674" s="4"/>
      <c r="CZT674" s="4"/>
      <c r="CZU674" s="4"/>
      <c r="CZV674" s="4"/>
      <c r="CZW674" s="4"/>
      <c r="CZX674" s="4"/>
      <c r="CZY674" s="4"/>
      <c r="CZZ674" s="4"/>
      <c r="DAA674" s="4"/>
      <c r="DAB674" s="4"/>
      <c r="DAC674" s="4"/>
      <c r="DAD674" s="4"/>
      <c r="DAE674" s="4"/>
      <c r="DAF674" s="4"/>
      <c r="DAG674" s="4"/>
      <c r="DAH674" s="4"/>
      <c r="DAI674" s="4"/>
      <c r="DAJ674" s="4"/>
      <c r="DAK674" s="4"/>
      <c r="DAL674" s="4"/>
      <c r="DAM674" s="4"/>
      <c r="DAN674" s="4"/>
      <c r="DAO674" s="4"/>
      <c r="DAP674" s="4"/>
      <c r="DAQ674" s="4"/>
      <c r="DAR674" s="4"/>
      <c r="DAS674" s="4"/>
      <c r="DAT674" s="4"/>
      <c r="DAU674" s="4"/>
      <c r="DAV674" s="4"/>
      <c r="DAW674" s="4"/>
      <c r="DAX674" s="4"/>
      <c r="DAY674" s="4"/>
      <c r="DAZ674" s="4"/>
      <c r="DBA674" s="4"/>
      <c r="DBB674" s="4"/>
      <c r="DBC674" s="4"/>
      <c r="DBD674" s="4"/>
      <c r="DBE674" s="4"/>
      <c r="DBF674" s="4"/>
      <c r="DBG674" s="4"/>
      <c r="DBH674" s="4"/>
      <c r="DBI674" s="4"/>
      <c r="DBJ674" s="4"/>
      <c r="DBK674" s="4"/>
      <c r="DBL674" s="4"/>
      <c r="DBM674" s="4"/>
      <c r="DBN674" s="4"/>
      <c r="DBO674" s="4"/>
      <c r="DBP674" s="4"/>
      <c r="DBQ674" s="4"/>
      <c r="DBR674" s="4"/>
      <c r="DBS674" s="4"/>
      <c r="DBT674" s="4"/>
      <c r="DBU674" s="4"/>
      <c r="DBV674" s="4"/>
      <c r="DBW674" s="4"/>
      <c r="DBX674" s="4"/>
      <c r="DBY674" s="4"/>
      <c r="DBZ674" s="4"/>
      <c r="DCA674" s="4"/>
      <c r="DCB674" s="4"/>
      <c r="DCC674" s="4"/>
      <c r="DCD674" s="4"/>
      <c r="DCE674" s="4"/>
      <c r="DCF674" s="4"/>
      <c r="DCG674" s="4"/>
      <c r="DCH674" s="4"/>
      <c r="DCI674" s="4"/>
      <c r="DCJ674" s="4"/>
      <c r="DCK674" s="4"/>
      <c r="DCL674" s="4"/>
      <c r="DCM674" s="4"/>
      <c r="DCN674" s="4"/>
      <c r="DCO674" s="4"/>
      <c r="DCP674" s="4"/>
      <c r="DCQ674" s="4"/>
      <c r="DCR674" s="4"/>
      <c r="DCS674" s="4"/>
      <c r="DCT674" s="4"/>
      <c r="DCU674" s="4"/>
      <c r="DCV674" s="4"/>
      <c r="DCW674" s="4"/>
      <c r="DCX674" s="4"/>
      <c r="DCY674" s="4"/>
      <c r="DCZ674" s="4"/>
      <c r="DDA674" s="4"/>
      <c r="DDB674" s="4"/>
      <c r="DDC674" s="4"/>
      <c r="DDD674" s="4"/>
      <c r="DDE674" s="4"/>
      <c r="DDF674" s="4"/>
      <c r="DDG674" s="4"/>
      <c r="DDH674" s="4"/>
      <c r="DDI674" s="4"/>
      <c r="DDJ674" s="4"/>
      <c r="DDK674" s="4"/>
      <c r="DDL674" s="4"/>
      <c r="DDM674" s="4"/>
      <c r="DDN674" s="4"/>
      <c r="DDO674" s="4"/>
      <c r="DDP674" s="4"/>
      <c r="DDQ674" s="4"/>
      <c r="DDR674" s="4"/>
      <c r="DDS674" s="4"/>
      <c r="DDT674" s="4"/>
      <c r="DDU674" s="4"/>
      <c r="DDV674" s="4"/>
      <c r="DDW674" s="4"/>
      <c r="DDX674" s="4"/>
      <c r="DDY674" s="4"/>
      <c r="DDZ674" s="4"/>
      <c r="DEA674" s="4"/>
      <c r="DEB674" s="4"/>
      <c r="DEC674" s="4"/>
      <c r="DED674" s="4"/>
      <c r="DEE674" s="4"/>
      <c r="DEF674" s="4"/>
      <c r="DEG674" s="4"/>
      <c r="DEH674" s="4"/>
      <c r="DEI674" s="4"/>
      <c r="DEJ674" s="4"/>
      <c r="DEK674" s="4"/>
      <c r="DEL674" s="4"/>
      <c r="DEM674" s="4"/>
      <c r="DEN674" s="4"/>
      <c r="DEO674" s="4"/>
      <c r="DEP674" s="4"/>
      <c r="DEQ674" s="4"/>
      <c r="DER674" s="4"/>
      <c r="DES674" s="4"/>
      <c r="DET674" s="4"/>
      <c r="DEU674" s="4"/>
      <c r="DEV674" s="4"/>
      <c r="DEW674" s="4"/>
      <c r="DEX674" s="4"/>
      <c r="DEY674" s="4"/>
      <c r="DEZ674" s="4"/>
      <c r="DFA674" s="4"/>
      <c r="DFB674" s="4"/>
      <c r="DFC674" s="4"/>
      <c r="DFD674" s="4"/>
      <c r="DFE674" s="4"/>
      <c r="DFF674" s="4"/>
      <c r="DFG674" s="4"/>
      <c r="DFH674" s="4"/>
      <c r="DFI674" s="4"/>
      <c r="DFJ674" s="4"/>
      <c r="DFK674" s="4"/>
      <c r="DFL674" s="4"/>
      <c r="DFM674" s="4"/>
      <c r="DFN674" s="4"/>
      <c r="DFO674" s="4"/>
      <c r="DFP674" s="4"/>
      <c r="DFQ674" s="4"/>
      <c r="DFR674" s="4"/>
      <c r="DFS674" s="4"/>
      <c r="DFT674" s="4"/>
      <c r="DFU674" s="4"/>
      <c r="DFV674" s="4"/>
      <c r="DFW674" s="4"/>
      <c r="DFX674" s="4"/>
      <c r="DFY674" s="4"/>
      <c r="DFZ674" s="4"/>
      <c r="DGA674" s="4"/>
      <c r="DGB674" s="4"/>
      <c r="DGC674" s="4"/>
      <c r="DGD674" s="4"/>
      <c r="DGE674" s="4"/>
      <c r="DGF674" s="4"/>
      <c r="DGG674" s="4"/>
      <c r="DGH674" s="4"/>
      <c r="DGI674" s="4"/>
      <c r="DGJ674" s="4"/>
      <c r="DGK674" s="4"/>
      <c r="DGL674" s="4"/>
      <c r="DGM674" s="4"/>
      <c r="DGN674" s="4"/>
      <c r="DGO674" s="4"/>
      <c r="DGP674" s="4"/>
      <c r="DGQ674" s="4"/>
      <c r="DGR674" s="4"/>
      <c r="DGS674" s="4"/>
      <c r="DGT674" s="4"/>
      <c r="DGU674" s="4"/>
      <c r="DGV674" s="4"/>
      <c r="DGW674" s="4"/>
      <c r="DGX674" s="4"/>
      <c r="DGY674" s="4"/>
      <c r="DGZ674" s="4"/>
      <c r="DHA674" s="4"/>
      <c r="DHB674" s="4"/>
      <c r="DHC674" s="4"/>
      <c r="DHD674" s="4"/>
      <c r="DHE674" s="4"/>
      <c r="DHF674" s="4"/>
      <c r="DHG674" s="4"/>
      <c r="DHH674" s="4"/>
      <c r="DHI674" s="4"/>
      <c r="DHJ674" s="4"/>
      <c r="DHK674" s="4"/>
      <c r="DHL674" s="4"/>
      <c r="DHM674" s="4"/>
      <c r="DHN674" s="4"/>
      <c r="DHO674" s="4"/>
      <c r="DHP674" s="4"/>
      <c r="DHQ674" s="4"/>
      <c r="DHR674" s="4"/>
      <c r="DHS674" s="4"/>
      <c r="DHT674" s="4"/>
      <c r="DHU674" s="4"/>
      <c r="DHV674" s="4"/>
      <c r="DHW674" s="4"/>
      <c r="DHX674" s="4"/>
      <c r="DHY674" s="4"/>
      <c r="DHZ674" s="4"/>
      <c r="DIA674" s="4"/>
      <c r="DIB674" s="4"/>
      <c r="DIC674" s="4"/>
      <c r="DID674" s="4"/>
      <c r="DIE674" s="4"/>
      <c r="DIF674" s="4"/>
      <c r="DIG674" s="4"/>
      <c r="DIH674" s="4"/>
      <c r="DII674" s="4"/>
      <c r="DIJ674" s="4"/>
      <c r="DIK674" s="4"/>
      <c r="DIL674" s="4"/>
      <c r="DIM674" s="4"/>
      <c r="DIN674" s="4"/>
      <c r="DIO674" s="4"/>
      <c r="DIP674" s="4"/>
      <c r="DIQ674" s="4"/>
      <c r="DIR674" s="4"/>
      <c r="DIS674" s="4"/>
      <c r="DIT674" s="4"/>
      <c r="DIU674" s="4"/>
      <c r="DIV674" s="4"/>
      <c r="DIW674" s="4"/>
      <c r="DIX674" s="4"/>
      <c r="DIY674" s="4"/>
      <c r="DIZ674" s="4"/>
      <c r="DJA674" s="4"/>
      <c r="DJB674" s="4"/>
      <c r="DJC674" s="4"/>
      <c r="DJD674" s="4"/>
      <c r="DJE674" s="4"/>
      <c r="DJF674" s="4"/>
      <c r="DJG674" s="4"/>
      <c r="DJH674" s="4"/>
      <c r="DJI674" s="4"/>
      <c r="DJJ674" s="4"/>
      <c r="DJK674" s="4"/>
      <c r="DJL674" s="4"/>
      <c r="DJM674" s="4"/>
      <c r="DJN674" s="4"/>
      <c r="DJO674" s="4"/>
      <c r="DJP674" s="4"/>
      <c r="DJQ674" s="4"/>
      <c r="DJR674" s="4"/>
      <c r="DJS674" s="4"/>
      <c r="DJT674" s="4"/>
      <c r="DJU674" s="4"/>
      <c r="DJV674" s="4"/>
      <c r="DJW674" s="4"/>
      <c r="DJX674" s="4"/>
      <c r="DJY674" s="4"/>
      <c r="DJZ674" s="4"/>
      <c r="DKA674" s="4"/>
      <c r="DKB674" s="4"/>
      <c r="DKC674" s="4"/>
      <c r="DKD674" s="4"/>
      <c r="DKE674" s="4"/>
      <c r="DKF674" s="4"/>
      <c r="DKG674" s="4"/>
      <c r="DKH674" s="4"/>
      <c r="DKI674" s="4"/>
      <c r="DKJ674" s="4"/>
      <c r="DKK674" s="4"/>
      <c r="DKL674" s="4"/>
      <c r="DKM674" s="4"/>
      <c r="DKN674" s="4"/>
      <c r="DKO674" s="4"/>
      <c r="DKP674" s="4"/>
      <c r="DKQ674" s="4"/>
      <c r="DKR674" s="4"/>
      <c r="DKS674" s="4"/>
      <c r="DKT674" s="4"/>
      <c r="DKU674" s="4"/>
      <c r="DKV674" s="4"/>
      <c r="DKW674" s="4"/>
      <c r="DKX674" s="4"/>
      <c r="DKY674" s="4"/>
      <c r="DKZ674" s="4"/>
      <c r="DLA674" s="4"/>
      <c r="DLB674" s="4"/>
      <c r="DLC674" s="4"/>
      <c r="DLD674" s="4"/>
      <c r="DLE674" s="4"/>
      <c r="DLF674" s="4"/>
      <c r="DLG674" s="4"/>
      <c r="DLH674" s="4"/>
      <c r="DLI674" s="4"/>
      <c r="DLJ674" s="4"/>
      <c r="DLK674" s="4"/>
      <c r="DLL674" s="4"/>
      <c r="DLM674" s="4"/>
      <c r="DLN674" s="4"/>
      <c r="DLO674" s="4"/>
      <c r="DLP674" s="4"/>
      <c r="DLQ674" s="4"/>
      <c r="DLR674" s="4"/>
      <c r="DLS674" s="4"/>
      <c r="DLT674" s="4"/>
      <c r="DLU674" s="4"/>
      <c r="DLV674" s="4"/>
      <c r="DLW674" s="4"/>
      <c r="DLX674" s="4"/>
      <c r="DLY674" s="4"/>
      <c r="DLZ674" s="4"/>
      <c r="DMA674" s="4"/>
      <c r="DMB674" s="4"/>
      <c r="DMC674" s="4"/>
      <c r="DMD674" s="4"/>
      <c r="DME674" s="4"/>
      <c r="DMF674" s="4"/>
      <c r="DMG674" s="4"/>
      <c r="DMH674" s="4"/>
      <c r="DMI674" s="4"/>
      <c r="DMJ674" s="4"/>
      <c r="DMK674" s="4"/>
      <c r="DML674" s="4"/>
      <c r="DMM674" s="4"/>
      <c r="DMN674" s="4"/>
      <c r="DMO674" s="4"/>
      <c r="DMP674" s="4"/>
      <c r="DMQ674" s="4"/>
      <c r="DMR674" s="4"/>
      <c r="DMS674" s="4"/>
      <c r="DMT674" s="4"/>
      <c r="DMU674" s="4"/>
      <c r="DMV674" s="4"/>
      <c r="DMW674" s="4"/>
      <c r="DMX674" s="4"/>
      <c r="DMY674" s="4"/>
      <c r="DMZ674" s="4"/>
      <c r="DNA674" s="4"/>
      <c r="DNB674" s="4"/>
      <c r="DNC674" s="4"/>
      <c r="DND674" s="4"/>
      <c r="DNE674" s="4"/>
      <c r="DNF674" s="4"/>
      <c r="DNG674" s="4"/>
      <c r="DNH674" s="4"/>
      <c r="DNI674" s="4"/>
      <c r="DNJ674" s="4"/>
      <c r="DNK674" s="4"/>
      <c r="DNL674" s="4"/>
      <c r="DNM674" s="4"/>
      <c r="DNN674" s="4"/>
      <c r="DNO674" s="4"/>
      <c r="DNP674" s="4"/>
      <c r="DNQ674" s="4"/>
      <c r="DNR674" s="4"/>
      <c r="DNS674" s="4"/>
      <c r="DNT674" s="4"/>
      <c r="DNU674" s="4"/>
      <c r="DNV674" s="4"/>
      <c r="DNW674" s="4"/>
      <c r="DNX674" s="4"/>
      <c r="DNY674" s="4"/>
      <c r="DNZ674" s="4"/>
      <c r="DOA674" s="4"/>
      <c r="DOB674" s="4"/>
      <c r="DOC674" s="4"/>
      <c r="DOD674" s="4"/>
      <c r="DOE674" s="4"/>
      <c r="DOF674" s="4"/>
      <c r="DOG674" s="4"/>
      <c r="DOH674" s="4"/>
      <c r="DOI674" s="4"/>
      <c r="DOJ674" s="4"/>
      <c r="DOK674" s="4"/>
      <c r="DOL674" s="4"/>
      <c r="DOM674" s="4"/>
      <c r="DON674" s="4"/>
      <c r="DOO674" s="4"/>
      <c r="DOP674" s="4"/>
      <c r="DOQ674" s="4"/>
      <c r="DOR674" s="4"/>
      <c r="DOS674" s="4"/>
      <c r="DOT674" s="4"/>
      <c r="DOU674" s="4"/>
      <c r="DOV674" s="4"/>
      <c r="DOW674" s="4"/>
      <c r="DOX674" s="4"/>
      <c r="DOY674" s="4"/>
      <c r="DOZ674" s="4"/>
      <c r="DPA674" s="4"/>
      <c r="DPB674" s="4"/>
      <c r="DPC674" s="4"/>
      <c r="DPD674" s="4"/>
      <c r="DPE674" s="4"/>
      <c r="DPF674" s="4"/>
      <c r="DPG674" s="4"/>
      <c r="DPH674" s="4"/>
      <c r="DPI674" s="4"/>
      <c r="DPJ674" s="4"/>
      <c r="DPK674" s="4"/>
      <c r="DPL674" s="4"/>
      <c r="DPM674" s="4"/>
      <c r="DPN674" s="4"/>
      <c r="DPO674" s="4"/>
      <c r="DPP674" s="4"/>
      <c r="DPQ674" s="4"/>
      <c r="DPR674" s="4"/>
      <c r="DPS674" s="4"/>
      <c r="DPT674" s="4"/>
      <c r="DPU674" s="4"/>
      <c r="DPV674" s="4"/>
      <c r="DPW674" s="4"/>
      <c r="DPX674" s="4"/>
      <c r="DPY674" s="4"/>
      <c r="DPZ674" s="4"/>
      <c r="DQA674" s="4"/>
      <c r="DQB674" s="4"/>
      <c r="DQC674" s="4"/>
      <c r="DQD674" s="4"/>
      <c r="DQE674" s="4"/>
      <c r="DQF674" s="4"/>
      <c r="DQG674" s="4"/>
      <c r="DQH674" s="4"/>
      <c r="DQI674" s="4"/>
      <c r="DQJ674" s="4"/>
      <c r="DQK674" s="4"/>
      <c r="DQL674" s="4"/>
      <c r="DQM674" s="4"/>
      <c r="DQN674" s="4"/>
      <c r="DQO674" s="4"/>
      <c r="DQP674" s="4"/>
      <c r="DQQ674" s="4"/>
      <c r="DQR674" s="4"/>
      <c r="DQS674" s="4"/>
      <c r="DQT674" s="4"/>
      <c r="DQU674" s="4"/>
      <c r="DQV674" s="4"/>
      <c r="DQW674" s="4"/>
      <c r="DQX674" s="4"/>
      <c r="DQY674" s="4"/>
      <c r="DQZ674" s="4"/>
      <c r="DRA674" s="4"/>
      <c r="DRB674" s="4"/>
      <c r="DRC674" s="4"/>
      <c r="DRD674" s="4"/>
      <c r="DRE674" s="4"/>
      <c r="DRF674" s="4"/>
      <c r="DRG674" s="4"/>
      <c r="DRH674" s="4"/>
      <c r="DRI674" s="4"/>
      <c r="DRJ674" s="4"/>
      <c r="DRK674" s="4"/>
      <c r="DRL674" s="4"/>
      <c r="DRM674" s="4"/>
      <c r="DRN674" s="4"/>
      <c r="DRO674" s="4"/>
      <c r="DRP674" s="4"/>
      <c r="DRQ674" s="4"/>
      <c r="DRR674" s="4"/>
      <c r="DRS674" s="4"/>
      <c r="DRT674" s="4"/>
      <c r="DRU674" s="4"/>
      <c r="DRV674" s="4"/>
      <c r="DRW674" s="4"/>
      <c r="DRX674" s="4"/>
      <c r="DRY674" s="4"/>
      <c r="DRZ674" s="4"/>
      <c r="DSA674" s="4"/>
      <c r="DSB674" s="4"/>
      <c r="DSC674" s="4"/>
      <c r="DSD674" s="4"/>
      <c r="DSE674" s="4"/>
      <c r="DSF674" s="4"/>
      <c r="DSG674" s="4"/>
      <c r="DSH674" s="4"/>
      <c r="DSI674" s="4"/>
      <c r="DSJ674" s="4"/>
      <c r="DSK674" s="4"/>
      <c r="DSL674" s="4"/>
      <c r="DSM674" s="4"/>
      <c r="DSN674" s="4"/>
      <c r="DSO674" s="4"/>
      <c r="DSP674" s="4"/>
      <c r="DSQ674" s="4"/>
      <c r="DSR674" s="4"/>
      <c r="DSS674" s="4"/>
      <c r="DST674" s="4"/>
      <c r="DSU674" s="4"/>
      <c r="DSV674" s="4"/>
      <c r="DSW674" s="4"/>
      <c r="DSX674" s="4"/>
      <c r="DSY674" s="4"/>
      <c r="DSZ674" s="4"/>
      <c r="DTA674" s="4"/>
      <c r="DTB674" s="4"/>
      <c r="DTC674" s="4"/>
      <c r="DTD674" s="4"/>
      <c r="DTE674" s="4"/>
      <c r="DTF674" s="4"/>
      <c r="DTG674" s="4"/>
      <c r="DTH674" s="4"/>
      <c r="DTI674" s="4"/>
      <c r="DTJ674" s="4"/>
      <c r="DTK674" s="4"/>
      <c r="DTL674" s="4"/>
      <c r="DTM674" s="4"/>
      <c r="DTN674" s="4"/>
      <c r="DTO674" s="4"/>
      <c r="DTP674" s="4"/>
      <c r="DTQ674" s="4"/>
      <c r="DTR674" s="4"/>
      <c r="DTS674" s="4"/>
      <c r="DTT674" s="4"/>
      <c r="DTU674" s="4"/>
      <c r="DTV674" s="4"/>
      <c r="DTW674" s="4"/>
      <c r="DTX674" s="4"/>
      <c r="DTY674" s="4"/>
      <c r="DTZ674" s="4"/>
      <c r="DUA674" s="4"/>
      <c r="DUB674" s="4"/>
      <c r="DUC674" s="4"/>
      <c r="DUD674" s="4"/>
      <c r="DUE674" s="4"/>
      <c r="DUF674" s="4"/>
      <c r="DUG674" s="4"/>
      <c r="DUH674" s="4"/>
      <c r="DUI674" s="4"/>
      <c r="DUJ674" s="4"/>
      <c r="DUK674" s="4"/>
      <c r="DUL674" s="4"/>
      <c r="DUM674" s="4"/>
      <c r="DUN674" s="4"/>
      <c r="DUO674" s="4"/>
      <c r="DUP674" s="4"/>
      <c r="DUQ674" s="4"/>
      <c r="DUR674" s="4"/>
      <c r="DUS674" s="4"/>
      <c r="DUT674" s="4"/>
      <c r="DUU674" s="4"/>
      <c r="DUV674" s="4"/>
      <c r="DUW674" s="4"/>
      <c r="DUX674" s="4"/>
      <c r="DUY674" s="4"/>
      <c r="DUZ674" s="4"/>
      <c r="DVA674" s="4"/>
      <c r="DVB674" s="4"/>
      <c r="DVC674" s="4"/>
      <c r="DVD674" s="4"/>
      <c r="DVE674" s="4"/>
      <c r="DVF674" s="4"/>
      <c r="DVG674" s="4"/>
      <c r="DVH674" s="4"/>
      <c r="DVI674" s="4"/>
      <c r="DVJ674" s="4"/>
      <c r="DVK674" s="4"/>
      <c r="DVL674" s="4"/>
      <c r="DVM674" s="4"/>
      <c r="DVN674" s="4"/>
      <c r="DVO674" s="4"/>
      <c r="DVP674" s="4"/>
      <c r="DVQ674" s="4"/>
      <c r="DVR674" s="4"/>
      <c r="DVS674" s="4"/>
      <c r="DVT674" s="4"/>
      <c r="DVU674" s="4"/>
      <c r="DVV674" s="4"/>
      <c r="DVW674" s="4"/>
      <c r="DVX674" s="4"/>
      <c r="DVY674" s="4"/>
      <c r="DVZ674" s="4"/>
      <c r="DWA674" s="4"/>
      <c r="DWB674" s="4"/>
      <c r="DWC674" s="4"/>
      <c r="DWD674" s="4"/>
      <c r="DWE674" s="4"/>
      <c r="DWF674" s="4"/>
      <c r="DWG674" s="4"/>
      <c r="DWH674" s="4"/>
      <c r="DWI674" s="4"/>
      <c r="DWJ674" s="4"/>
      <c r="DWK674" s="4"/>
      <c r="DWL674" s="4"/>
      <c r="DWM674" s="4"/>
      <c r="DWN674" s="4"/>
      <c r="DWO674" s="4"/>
      <c r="DWP674" s="4"/>
      <c r="DWQ674" s="4"/>
      <c r="DWR674" s="4"/>
      <c r="DWS674" s="4"/>
      <c r="DWT674" s="4"/>
      <c r="DWU674" s="4"/>
      <c r="DWV674" s="4"/>
      <c r="DWW674" s="4"/>
      <c r="DWX674" s="4"/>
      <c r="DWY674" s="4"/>
      <c r="DWZ674" s="4"/>
      <c r="DXA674" s="4"/>
      <c r="DXB674" s="4"/>
      <c r="DXC674" s="4"/>
      <c r="DXD674" s="4"/>
      <c r="DXE674" s="4"/>
      <c r="DXF674" s="4"/>
      <c r="DXG674" s="4"/>
      <c r="DXH674" s="4"/>
      <c r="DXI674" s="4"/>
      <c r="DXJ674" s="4"/>
      <c r="DXK674" s="4"/>
      <c r="DXL674" s="4"/>
      <c r="DXM674" s="4"/>
      <c r="DXN674" s="4"/>
      <c r="DXO674" s="4"/>
      <c r="DXP674" s="4"/>
      <c r="DXQ674" s="4"/>
      <c r="DXR674" s="4"/>
      <c r="DXS674" s="4"/>
      <c r="DXT674" s="4"/>
      <c r="DXU674" s="4"/>
      <c r="DXV674" s="4"/>
      <c r="DXW674" s="4"/>
      <c r="DXX674" s="4"/>
      <c r="DXY674" s="4"/>
      <c r="DXZ674" s="4"/>
      <c r="DYA674" s="4"/>
      <c r="DYB674" s="4"/>
      <c r="DYC674" s="4"/>
      <c r="DYD674" s="4"/>
      <c r="DYE674" s="4"/>
      <c r="DYF674" s="4"/>
      <c r="DYG674" s="4"/>
      <c r="DYH674" s="4"/>
      <c r="DYI674" s="4"/>
      <c r="DYJ674" s="4"/>
      <c r="DYK674" s="4"/>
      <c r="DYL674" s="4"/>
      <c r="DYM674" s="4"/>
      <c r="DYN674" s="4"/>
      <c r="DYO674" s="4"/>
      <c r="DYP674" s="4"/>
      <c r="DYQ674" s="4"/>
      <c r="DYR674" s="4"/>
      <c r="DYS674" s="4"/>
      <c r="DYT674" s="4"/>
      <c r="DYU674" s="4"/>
      <c r="DYV674" s="4"/>
      <c r="DYW674" s="4"/>
      <c r="DYX674" s="4"/>
      <c r="DYY674" s="4"/>
      <c r="DYZ674" s="4"/>
      <c r="DZA674" s="4"/>
      <c r="DZB674" s="4"/>
      <c r="DZC674" s="4"/>
      <c r="DZD674" s="4"/>
      <c r="DZE674" s="4"/>
      <c r="DZF674" s="4"/>
      <c r="DZG674" s="4"/>
      <c r="DZH674" s="4"/>
      <c r="DZI674" s="4"/>
      <c r="DZJ674" s="4"/>
      <c r="DZK674" s="4"/>
      <c r="DZL674" s="4"/>
      <c r="DZM674" s="4"/>
      <c r="DZN674" s="4"/>
      <c r="DZO674" s="4"/>
      <c r="DZP674" s="4"/>
      <c r="DZQ674" s="4"/>
      <c r="DZR674" s="4"/>
      <c r="DZS674" s="4"/>
      <c r="DZT674" s="4"/>
      <c r="DZU674" s="4"/>
      <c r="DZV674" s="4"/>
      <c r="DZW674" s="4"/>
      <c r="DZX674" s="4"/>
      <c r="DZY674" s="4"/>
      <c r="DZZ674" s="4"/>
      <c r="EAA674" s="4"/>
      <c r="EAB674" s="4"/>
      <c r="EAC674" s="4"/>
      <c r="EAD674" s="4"/>
      <c r="EAE674" s="4"/>
      <c r="EAF674" s="4"/>
      <c r="EAG674" s="4"/>
      <c r="EAH674" s="4"/>
      <c r="EAI674" s="4"/>
      <c r="EAJ674" s="4"/>
      <c r="EAK674" s="4"/>
      <c r="EAL674" s="4"/>
      <c r="EAM674" s="4"/>
      <c r="EAN674" s="4"/>
      <c r="EAO674" s="4"/>
      <c r="EAP674" s="4"/>
      <c r="EAQ674" s="4"/>
      <c r="EAR674" s="4"/>
      <c r="EAS674" s="4"/>
      <c r="EAT674" s="4"/>
      <c r="EAU674" s="4"/>
      <c r="EAV674" s="4"/>
      <c r="EAW674" s="4"/>
      <c r="EAX674" s="4"/>
      <c r="EAY674" s="4"/>
      <c r="EAZ674" s="4"/>
      <c r="EBA674" s="4"/>
      <c r="EBB674" s="4"/>
      <c r="EBC674" s="4"/>
      <c r="EBD674" s="4"/>
      <c r="EBE674" s="4"/>
      <c r="EBF674" s="4"/>
      <c r="EBG674" s="4"/>
      <c r="EBH674" s="4"/>
      <c r="EBI674" s="4"/>
      <c r="EBJ674" s="4"/>
      <c r="EBK674" s="4"/>
      <c r="EBL674" s="4"/>
      <c r="EBM674" s="4"/>
      <c r="EBN674" s="4"/>
      <c r="EBO674" s="4"/>
      <c r="EBP674" s="4"/>
      <c r="EBQ674" s="4"/>
      <c r="EBR674" s="4"/>
      <c r="EBS674" s="4"/>
      <c r="EBT674" s="4"/>
      <c r="EBU674" s="4"/>
      <c r="EBV674" s="4"/>
      <c r="EBW674" s="4"/>
      <c r="EBX674" s="4"/>
      <c r="EBY674" s="4"/>
      <c r="EBZ674" s="4"/>
      <c r="ECA674" s="4"/>
      <c r="ECB674" s="4"/>
      <c r="ECC674" s="4"/>
      <c r="ECD674" s="4"/>
      <c r="ECE674" s="4"/>
      <c r="ECF674" s="4"/>
      <c r="ECG674" s="4"/>
      <c r="ECH674" s="4"/>
      <c r="ECI674" s="4"/>
      <c r="ECJ674" s="4"/>
      <c r="ECK674" s="4"/>
      <c r="ECL674" s="4"/>
      <c r="ECM674" s="4"/>
      <c r="ECN674" s="4"/>
      <c r="ECO674" s="4"/>
      <c r="ECP674" s="4"/>
      <c r="ECQ674" s="4"/>
      <c r="ECR674" s="4"/>
      <c r="ECS674" s="4"/>
      <c r="ECT674" s="4"/>
      <c r="ECU674" s="4"/>
      <c r="ECV674" s="4"/>
      <c r="ECW674" s="4"/>
      <c r="ECX674" s="4"/>
      <c r="ECY674" s="4"/>
      <c r="ECZ674" s="4"/>
      <c r="EDA674" s="4"/>
      <c r="EDB674" s="4"/>
      <c r="EDC674" s="4"/>
      <c r="EDD674" s="4"/>
      <c r="EDE674" s="4"/>
      <c r="EDF674" s="4"/>
      <c r="EDG674" s="4"/>
      <c r="EDH674" s="4"/>
      <c r="EDI674" s="4"/>
      <c r="EDJ674" s="4"/>
      <c r="EDK674" s="4"/>
      <c r="EDL674" s="4"/>
      <c r="EDM674" s="4"/>
      <c r="EDN674" s="4"/>
      <c r="EDO674" s="4"/>
      <c r="EDP674" s="4"/>
      <c r="EDQ674" s="4"/>
      <c r="EDR674" s="4"/>
      <c r="EDS674" s="4"/>
      <c r="EDT674" s="4"/>
      <c r="EDU674" s="4"/>
      <c r="EDV674" s="4"/>
      <c r="EDW674" s="4"/>
      <c r="EDX674" s="4"/>
      <c r="EDY674" s="4"/>
      <c r="EDZ674" s="4"/>
      <c r="EEA674" s="4"/>
      <c r="EEB674" s="4"/>
      <c r="EEC674" s="4"/>
      <c r="EED674" s="4"/>
      <c r="EEE674" s="4"/>
      <c r="EEF674" s="4"/>
      <c r="EEG674" s="4"/>
      <c r="EEH674" s="4"/>
      <c r="EEI674" s="4"/>
      <c r="EEJ674" s="4"/>
      <c r="EEK674" s="4"/>
      <c r="EEL674" s="4"/>
      <c r="EEM674" s="4"/>
      <c r="EEN674" s="4"/>
      <c r="EEO674" s="4"/>
      <c r="EEP674" s="4"/>
      <c r="EEQ674" s="4"/>
      <c r="EER674" s="4"/>
      <c r="EES674" s="4"/>
      <c r="EET674" s="4"/>
      <c r="EEU674" s="4"/>
      <c r="EEV674" s="4"/>
      <c r="EEW674" s="4"/>
      <c r="EEX674" s="4"/>
      <c r="EEY674" s="4"/>
      <c r="EEZ674" s="4"/>
      <c r="EFA674" s="4"/>
      <c r="EFB674" s="4"/>
      <c r="EFC674" s="4"/>
      <c r="EFD674" s="4"/>
      <c r="EFE674" s="4"/>
      <c r="EFF674" s="4"/>
      <c r="EFG674" s="4"/>
      <c r="EFH674" s="4"/>
      <c r="EFI674" s="4"/>
      <c r="EFJ674" s="4"/>
      <c r="EFK674" s="4"/>
      <c r="EFL674" s="4"/>
      <c r="EFM674" s="4"/>
      <c r="EFN674" s="4"/>
      <c r="EFO674" s="4"/>
      <c r="EFP674" s="4"/>
      <c r="EFQ674" s="4"/>
      <c r="EFR674" s="4"/>
      <c r="EFS674" s="4"/>
      <c r="EFT674" s="4"/>
      <c r="EFU674" s="4"/>
      <c r="EFV674" s="4"/>
      <c r="EFW674" s="4"/>
      <c r="EFX674" s="4"/>
      <c r="EFY674" s="4"/>
      <c r="EFZ674" s="4"/>
      <c r="EGA674" s="4"/>
      <c r="EGB674" s="4"/>
      <c r="EGC674" s="4"/>
      <c r="EGD674" s="4"/>
      <c r="EGE674" s="4"/>
      <c r="EGF674" s="4"/>
      <c r="EGG674" s="4"/>
      <c r="EGH674" s="4"/>
      <c r="EGI674" s="4"/>
      <c r="EGJ674" s="4"/>
      <c r="EGK674" s="4"/>
      <c r="EGL674" s="4"/>
      <c r="EGM674" s="4"/>
      <c r="EGN674" s="4"/>
      <c r="EGO674" s="4"/>
      <c r="EGP674" s="4"/>
      <c r="EGQ674" s="4"/>
      <c r="EGR674" s="4"/>
      <c r="EGS674" s="4"/>
      <c r="EGT674" s="4"/>
      <c r="EGU674" s="4"/>
      <c r="EGV674" s="4"/>
      <c r="EGW674" s="4"/>
      <c r="EGX674" s="4"/>
      <c r="EGY674" s="4"/>
      <c r="EGZ674" s="4"/>
      <c r="EHA674" s="4"/>
      <c r="EHB674" s="4"/>
      <c r="EHC674" s="4"/>
      <c r="EHD674" s="4"/>
      <c r="EHE674" s="4"/>
      <c r="EHF674" s="4"/>
      <c r="EHG674" s="4"/>
      <c r="EHH674" s="4"/>
      <c r="EHI674" s="4"/>
      <c r="EHJ674" s="4"/>
      <c r="EHK674" s="4"/>
      <c r="EHL674" s="4"/>
      <c r="EHM674" s="4"/>
      <c r="EHN674" s="4"/>
      <c r="EHO674" s="4"/>
      <c r="EHP674" s="4"/>
      <c r="EHQ674" s="4"/>
      <c r="EHR674" s="4"/>
      <c r="EHS674" s="4"/>
      <c r="EHT674" s="4"/>
      <c r="EHU674" s="4"/>
      <c r="EHV674" s="4"/>
      <c r="EHW674" s="4"/>
      <c r="EHX674" s="4"/>
      <c r="EHY674" s="4"/>
      <c r="EHZ674" s="4"/>
      <c r="EIA674" s="4"/>
      <c r="EIB674" s="4"/>
      <c r="EIC674" s="4"/>
      <c r="EID674" s="4"/>
      <c r="EIE674" s="4"/>
      <c r="EIF674" s="4"/>
      <c r="EIG674" s="4"/>
      <c r="EIH674" s="4"/>
      <c r="EII674" s="4"/>
      <c r="EIJ674" s="4"/>
      <c r="EIK674" s="4"/>
      <c r="EIL674" s="4"/>
      <c r="EIM674" s="4"/>
      <c r="EIN674" s="4"/>
      <c r="EIO674" s="4"/>
      <c r="EIP674" s="4"/>
      <c r="EIQ674" s="4"/>
      <c r="EIR674" s="4"/>
      <c r="EIS674" s="4"/>
      <c r="EIT674" s="4"/>
      <c r="EIU674" s="4"/>
      <c r="EIV674" s="4"/>
      <c r="EIW674" s="4"/>
      <c r="EIX674" s="4"/>
      <c r="EIY674" s="4"/>
      <c r="EIZ674" s="4"/>
      <c r="EJA674" s="4"/>
      <c r="EJB674" s="4"/>
      <c r="EJC674" s="4"/>
      <c r="EJD674" s="4"/>
      <c r="EJE674" s="4"/>
      <c r="EJF674" s="4"/>
      <c r="EJG674" s="4"/>
      <c r="EJH674" s="4"/>
      <c r="EJI674" s="4"/>
      <c r="EJJ674" s="4"/>
      <c r="EJK674" s="4"/>
      <c r="EJL674" s="4"/>
      <c r="EJM674" s="4"/>
      <c r="EJN674" s="4"/>
      <c r="EJO674" s="4"/>
      <c r="EJP674" s="4"/>
      <c r="EJQ674" s="4"/>
      <c r="EJR674" s="4"/>
      <c r="EJS674" s="4"/>
      <c r="EJT674" s="4"/>
      <c r="EJU674" s="4"/>
      <c r="EJV674" s="4"/>
      <c r="EJW674" s="4"/>
      <c r="EJX674" s="4"/>
      <c r="EJY674" s="4"/>
      <c r="EJZ674" s="4"/>
      <c r="EKA674" s="4"/>
      <c r="EKB674" s="4"/>
      <c r="EKC674" s="4"/>
      <c r="EKD674" s="4"/>
      <c r="EKE674" s="4"/>
      <c r="EKF674" s="4"/>
      <c r="EKG674" s="4"/>
      <c r="EKH674" s="4"/>
      <c r="EKI674" s="4"/>
      <c r="EKJ674" s="4"/>
      <c r="EKK674" s="4"/>
      <c r="EKL674" s="4"/>
      <c r="EKM674" s="4"/>
      <c r="EKN674" s="4"/>
      <c r="EKO674" s="4"/>
      <c r="EKP674" s="4"/>
      <c r="EKQ674" s="4"/>
      <c r="EKR674" s="4"/>
      <c r="EKS674" s="4"/>
      <c r="EKT674" s="4"/>
      <c r="EKU674" s="4"/>
      <c r="EKV674" s="4"/>
      <c r="EKW674" s="4"/>
      <c r="EKX674" s="4"/>
      <c r="EKY674" s="4"/>
      <c r="EKZ674" s="4"/>
      <c r="ELA674" s="4"/>
      <c r="ELB674" s="4"/>
      <c r="ELC674" s="4"/>
      <c r="ELD674" s="4"/>
      <c r="ELE674" s="4"/>
      <c r="ELF674" s="4"/>
      <c r="ELG674" s="4"/>
      <c r="ELH674" s="4"/>
      <c r="ELI674" s="4"/>
      <c r="ELJ674" s="4"/>
      <c r="ELK674" s="4"/>
      <c r="ELL674" s="4"/>
      <c r="ELM674" s="4"/>
      <c r="ELN674" s="4"/>
      <c r="ELO674" s="4"/>
      <c r="ELP674" s="4"/>
      <c r="ELQ674" s="4"/>
      <c r="ELR674" s="4"/>
      <c r="ELS674" s="4"/>
      <c r="ELT674" s="4"/>
      <c r="ELU674" s="4"/>
      <c r="ELV674" s="4"/>
      <c r="ELW674" s="4"/>
      <c r="ELX674" s="4"/>
      <c r="ELY674" s="4"/>
      <c r="ELZ674" s="4"/>
      <c r="EMA674" s="4"/>
      <c r="EMB674" s="4"/>
      <c r="EMC674" s="4"/>
      <c r="EMD674" s="4"/>
      <c r="EME674" s="4"/>
      <c r="EMF674" s="4"/>
      <c r="EMG674" s="4"/>
      <c r="EMH674" s="4"/>
      <c r="EMI674" s="4"/>
      <c r="EMJ674" s="4"/>
      <c r="EMK674" s="4"/>
      <c r="EML674" s="4"/>
      <c r="EMM674" s="4"/>
      <c r="EMN674" s="4"/>
      <c r="EMO674" s="4"/>
      <c r="EMP674" s="4"/>
      <c r="EMQ674" s="4"/>
      <c r="EMR674" s="4"/>
      <c r="EMS674" s="4"/>
      <c r="EMT674" s="4"/>
      <c r="EMU674" s="4"/>
      <c r="EMV674" s="4"/>
      <c r="EMW674" s="4"/>
      <c r="EMX674" s="4"/>
      <c r="EMY674" s="4"/>
      <c r="EMZ674" s="4"/>
      <c r="ENA674" s="4"/>
      <c r="ENB674" s="4"/>
      <c r="ENC674" s="4"/>
      <c r="END674" s="4"/>
      <c r="ENE674" s="4"/>
      <c r="ENF674" s="4"/>
      <c r="ENG674" s="4"/>
      <c r="ENH674" s="4"/>
      <c r="ENI674" s="4"/>
      <c r="ENJ674" s="4"/>
      <c r="ENK674" s="4"/>
      <c r="ENL674" s="4"/>
      <c r="ENM674" s="4"/>
      <c r="ENN674" s="4"/>
      <c r="ENO674" s="4"/>
      <c r="ENP674" s="4"/>
      <c r="ENQ674" s="4"/>
      <c r="ENR674" s="4"/>
      <c r="ENS674" s="4"/>
      <c r="ENT674" s="4"/>
      <c r="ENU674" s="4"/>
      <c r="ENV674" s="4"/>
      <c r="ENW674" s="4"/>
      <c r="ENX674" s="4"/>
      <c r="ENY674" s="4"/>
      <c r="ENZ674" s="4"/>
      <c r="EOA674" s="4"/>
      <c r="EOB674" s="4"/>
      <c r="EOC674" s="4"/>
      <c r="EOD674" s="4"/>
      <c r="EOE674" s="4"/>
      <c r="EOF674" s="4"/>
      <c r="EOG674" s="4"/>
      <c r="EOH674" s="4"/>
      <c r="EOI674" s="4"/>
      <c r="EOJ674" s="4"/>
      <c r="EOK674" s="4"/>
      <c r="EOL674" s="4"/>
      <c r="EOM674" s="4"/>
      <c r="EON674" s="4"/>
      <c r="EOO674" s="4"/>
      <c r="EOP674" s="4"/>
      <c r="EOQ674" s="4"/>
      <c r="EOR674" s="4"/>
      <c r="EOS674" s="4"/>
      <c r="EOT674" s="4"/>
      <c r="EOU674" s="4"/>
      <c r="EOV674" s="4"/>
      <c r="EOW674" s="4"/>
      <c r="EOX674" s="4"/>
      <c r="EOY674" s="4"/>
      <c r="EOZ674" s="4"/>
      <c r="EPA674" s="4"/>
      <c r="EPB674" s="4"/>
      <c r="EPC674" s="4"/>
      <c r="EPD674" s="4"/>
      <c r="EPE674" s="4"/>
      <c r="EPF674" s="4"/>
      <c r="EPG674" s="4"/>
      <c r="EPH674" s="4"/>
      <c r="EPI674" s="4"/>
      <c r="EPJ674" s="4"/>
      <c r="EPK674" s="4"/>
      <c r="EPL674" s="4"/>
      <c r="EPM674" s="4"/>
      <c r="EPN674" s="4"/>
      <c r="EPO674" s="4"/>
      <c r="EPP674" s="4"/>
      <c r="EPQ674" s="4"/>
      <c r="EPR674" s="4"/>
      <c r="EPS674" s="4"/>
      <c r="EPT674" s="4"/>
      <c r="EPU674" s="4"/>
      <c r="EPV674" s="4"/>
      <c r="EPW674" s="4"/>
      <c r="EPX674" s="4"/>
      <c r="EPY674" s="4"/>
      <c r="EPZ674" s="4"/>
      <c r="EQA674" s="4"/>
      <c r="EQB674" s="4"/>
      <c r="EQC674" s="4"/>
      <c r="EQD674" s="4"/>
      <c r="EQE674" s="4"/>
      <c r="EQF674" s="4"/>
      <c r="EQG674" s="4"/>
      <c r="EQH674" s="4"/>
      <c r="EQI674" s="4"/>
      <c r="EQJ674" s="4"/>
      <c r="EQK674" s="4"/>
      <c r="EQL674" s="4"/>
      <c r="EQM674" s="4"/>
      <c r="EQN674" s="4"/>
      <c r="EQO674" s="4"/>
      <c r="EQP674" s="4"/>
      <c r="EQQ674" s="4"/>
      <c r="EQR674" s="4"/>
      <c r="EQS674" s="4"/>
      <c r="EQT674" s="4"/>
      <c r="EQU674" s="4"/>
      <c r="EQV674" s="4"/>
      <c r="EQW674" s="4"/>
      <c r="EQX674" s="4"/>
      <c r="EQY674" s="4"/>
      <c r="EQZ674" s="4"/>
      <c r="ERA674" s="4"/>
      <c r="ERB674" s="4"/>
      <c r="ERC674" s="4"/>
      <c r="ERD674" s="4"/>
      <c r="ERE674" s="4"/>
      <c r="ERF674" s="4"/>
      <c r="ERG674" s="4"/>
      <c r="ERH674" s="4"/>
      <c r="ERI674" s="4"/>
      <c r="ERJ674" s="4"/>
      <c r="ERK674" s="4"/>
      <c r="ERL674" s="4"/>
      <c r="ERM674" s="4"/>
      <c r="ERN674" s="4"/>
      <c r="ERO674" s="4"/>
      <c r="ERP674" s="4"/>
      <c r="ERQ674" s="4"/>
      <c r="ERR674" s="4"/>
      <c r="ERS674" s="4"/>
      <c r="ERT674" s="4"/>
      <c r="ERU674" s="4"/>
      <c r="ERV674" s="4"/>
      <c r="ERW674" s="4"/>
      <c r="ERX674" s="4"/>
      <c r="ERY674" s="4"/>
      <c r="ERZ674" s="4"/>
      <c r="ESA674" s="4"/>
      <c r="ESB674" s="4"/>
      <c r="ESC674" s="4"/>
      <c r="ESD674" s="4"/>
      <c r="ESE674" s="4"/>
      <c r="ESF674" s="4"/>
      <c r="ESG674" s="4"/>
      <c r="ESH674" s="4"/>
      <c r="ESI674" s="4"/>
      <c r="ESJ674" s="4"/>
      <c r="ESK674" s="4"/>
      <c r="ESL674" s="4"/>
      <c r="ESM674" s="4"/>
      <c r="ESN674" s="4"/>
      <c r="ESO674" s="4"/>
      <c r="ESP674" s="4"/>
      <c r="ESQ674" s="4"/>
      <c r="ESR674" s="4"/>
      <c r="ESS674" s="4"/>
      <c r="EST674" s="4"/>
      <c r="ESU674" s="4"/>
      <c r="ESV674" s="4"/>
      <c r="ESW674" s="4"/>
      <c r="ESX674" s="4"/>
      <c r="ESY674" s="4"/>
      <c r="ESZ674" s="4"/>
      <c r="ETA674" s="4"/>
      <c r="ETB674" s="4"/>
      <c r="ETC674" s="4"/>
      <c r="ETD674" s="4"/>
      <c r="ETE674" s="4"/>
      <c r="ETF674" s="4"/>
      <c r="ETG674" s="4"/>
      <c r="ETH674" s="4"/>
      <c r="ETI674" s="4"/>
      <c r="ETJ674" s="4"/>
      <c r="ETK674" s="4"/>
      <c r="ETL674" s="4"/>
      <c r="ETM674" s="4"/>
      <c r="ETN674" s="4"/>
      <c r="ETO674" s="4"/>
      <c r="ETP674" s="4"/>
      <c r="ETQ674" s="4"/>
      <c r="ETR674" s="4"/>
      <c r="ETS674" s="4"/>
      <c r="ETT674" s="4"/>
      <c r="ETU674" s="4"/>
      <c r="ETV674" s="4"/>
      <c r="ETW674" s="4"/>
      <c r="ETX674" s="4"/>
      <c r="ETY674" s="4"/>
      <c r="ETZ674" s="4"/>
      <c r="EUA674" s="4"/>
      <c r="EUB674" s="4"/>
      <c r="EUC674" s="4"/>
      <c r="EUD674" s="4"/>
      <c r="EUE674" s="4"/>
      <c r="EUF674" s="4"/>
      <c r="EUG674" s="4"/>
      <c r="EUH674" s="4"/>
      <c r="EUI674" s="4"/>
      <c r="EUJ674" s="4"/>
      <c r="EUK674" s="4"/>
      <c r="EUL674" s="4"/>
      <c r="EUM674" s="4"/>
      <c r="EUN674" s="4"/>
      <c r="EUO674" s="4"/>
      <c r="EUP674" s="4"/>
      <c r="EUQ674" s="4"/>
      <c r="EUR674" s="4"/>
      <c r="EUS674" s="4"/>
      <c r="EUT674" s="4"/>
      <c r="EUU674" s="4"/>
      <c r="EUV674" s="4"/>
      <c r="EUW674" s="4"/>
      <c r="EUX674" s="4"/>
      <c r="EUY674" s="4"/>
      <c r="EUZ674" s="4"/>
      <c r="EVA674" s="4"/>
      <c r="EVB674" s="4"/>
      <c r="EVC674" s="4"/>
      <c r="EVD674" s="4"/>
      <c r="EVE674" s="4"/>
      <c r="EVF674" s="4"/>
      <c r="EVG674" s="4"/>
      <c r="EVH674" s="4"/>
      <c r="EVI674" s="4"/>
      <c r="EVJ674" s="4"/>
      <c r="EVK674" s="4"/>
      <c r="EVL674" s="4"/>
      <c r="EVM674" s="4"/>
      <c r="EVN674" s="4"/>
      <c r="EVO674" s="4"/>
      <c r="EVP674" s="4"/>
      <c r="EVQ674" s="4"/>
      <c r="EVR674" s="4"/>
      <c r="EVS674" s="4"/>
      <c r="EVT674" s="4"/>
      <c r="EVU674" s="4"/>
      <c r="EVV674" s="4"/>
      <c r="EVW674" s="4"/>
      <c r="EVX674" s="4"/>
      <c r="EVY674" s="4"/>
      <c r="EVZ674" s="4"/>
      <c r="EWA674" s="4"/>
      <c r="EWB674" s="4"/>
      <c r="EWC674" s="4"/>
      <c r="EWD674" s="4"/>
      <c r="EWE674" s="4"/>
      <c r="EWF674" s="4"/>
      <c r="EWG674" s="4"/>
      <c r="EWH674" s="4"/>
      <c r="EWI674" s="4"/>
      <c r="EWJ674" s="4"/>
      <c r="EWK674" s="4"/>
      <c r="EWL674" s="4"/>
      <c r="EWM674" s="4"/>
      <c r="EWN674" s="4"/>
      <c r="EWO674" s="4"/>
      <c r="EWP674" s="4"/>
      <c r="EWQ674" s="4"/>
      <c r="EWR674" s="4"/>
      <c r="EWS674" s="4"/>
      <c r="EWT674" s="4"/>
      <c r="EWU674" s="4"/>
      <c r="EWV674" s="4"/>
      <c r="EWW674" s="4"/>
      <c r="EWX674" s="4"/>
      <c r="EWY674" s="4"/>
      <c r="EWZ674" s="4"/>
      <c r="EXA674" s="4"/>
      <c r="EXB674" s="4"/>
      <c r="EXC674" s="4"/>
      <c r="EXD674" s="4"/>
      <c r="EXE674" s="4"/>
      <c r="EXF674" s="4"/>
      <c r="EXG674" s="4"/>
      <c r="EXH674" s="4"/>
      <c r="EXI674" s="4"/>
      <c r="EXJ674" s="4"/>
      <c r="EXK674" s="4"/>
      <c r="EXL674" s="4"/>
      <c r="EXM674" s="4"/>
      <c r="EXN674" s="4"/>
      <c r="EXO674" s="4"/>
      <c r="EXP674" s="4"/>
      <c r="EXQ674" s="4"/>
      <c r="EXR674" s="4"/>
      <c r="EXS674" s="4"/>
      <c r="EXT674" s="4"/>
      <c r="EXU674" s="4"/>
      <c r="EXV674" s="4"/>
      <c r="EXW674" s="4"/>
      <c r="EXX674" s="4"/>
      <c r="EXY674" s="4"/>
      <c r="EXZ674" s="4"/>
      <c r="EYA674" s="4"/>
      <c r="EYB674" s="4"/>
      <c r="EYC674" s="4"/>
      <c r="EYD674" s="4"/>
      <c r="EYE674" s="4"/>
      <c r="EYF674" s="4"/>
      <c r="EYG674" s="4"/>
      <c r="EYH674" s="4"/>
      <c r="EYI674" s="4"/>
      <c r="EYJ674" s="4"/>
      <c r="EYK674" s="4"/>
      <c r="EYL674" s="4"/>
      <c r="EYM674" s="4"/>
      <c r="EYN674" s="4"/>
      <c r="EYO674" s="4"/>
      <c r="EYP674" s="4"/>
      <c r="EYQ674" s="4"/>
      <c r="EYR674" s="4"/>
      <c r="EYS674" s="4"/>
      <c r="EYT674" s="4"/>
      <c r="EYU674" s="4"/>
      <c r="EYV674" s="4"/>
      <c r="EYW674" s="4"/>
      <c r="EYX674" s="4"/>
      <c r="EYY674" s="4"/>
      <c r="EYZ674" s="4"/>
      <c r="EZA674" s="4"/>
      <c r="EZB674" s="4"/>
      <c r="EZC674" s="4"/>
      <c r="EZD674" s="4"/>
      <c r="EZE674" s="4"/>
      <c r="EZF674" s="4"/>
      <c r="EZG674" s="4"/>
      <c r="EZH674" s="4"/>
      <c r="EZI674" s="4"/>
      <c r="EZJ674" s="4"/>
      <c r="EZK674" s="4"/>
      <c r="EZL674" s="4"/>
      <c r="EZM674" s="4"/>
      <c r="EZN674" s="4"/>
      <c r="EZO674" s="4"/>
      <c r="EZP674" s="4"/>
      <c r="EZQ674" s="4"/>
      <c r="EZR674" s="4"/>
      <c r="EZS674" s="4"/>
      <c r="EZT674" s="4"/>
      <c r="EZU674" s="4"/>
      <c r="EZV674" s="4"/>
      <c r="EZW674" s="4"/>
      <c r="EZX674" s="4"/>
      <c r="EZY674" s="4"/>
      <c r="EZZ674" s="4"/>
      <c r="FAA674" s="4"/>
      <c r="FAB674" s="4"/>
      <c r="FAC674" s="4"/>
      <c r="FAD674" s="4"/>
      <c r="FAE674" s="4"/>
      <c r="FAF674" s="4"/>
      <c r="FAG674" s="4"/>
      <c r="FAH674" s="4"/>
      <c r="FAI674" s="4"/>
      <c r="FAJ674" s="4"/>
      <c r="FAK674" s="4"/>
      <c r="FAL674" s="4"/>
      <c r="FAM674" s="4"/>
      <c r="FAN674" s="4"/>
      <c r="FAO674" s="4"/>
      <c r="FAP674" s="4"/>
      <c r="FAQ674" s="4"/>
      <c r="FAR674" s="4"/>
      <c r="FAS674" s="4"/>
      <c r="FAT674" s="4"/>
      <c r="FAU674" s="4"/>
      <c r="FAV674" s="4"/>
      <c r="FAW674" s="4"/>
      <c r="FAX674" s="4"/>
      <c r="FAY674" s="4"/>
      <c r="FAZ674" s="4"/>
      <c r="FBA674" s="4"/>
      <c r="FBB674" s="4"/>
      <c r="FBC674" s="4"/>
      <c r="FBD674" s="4"/>
      <c r="FBE674" s="4"/>
      <c r="FBF674" s="4"/>
      <c r="FBG674" s="4"/>
      <c r="FBH674" s="4"/>
      <c r="FBI674" s="4"/>
      <c r="FBJ674" s="4"/>
      <c r="FBK674" s="4"/>
      <c r="FBL674" s="4"/>
      <c r="FBM674" s="4"/>
      <c r="FBN674" s="4"/>
      <c r="FBO674" s="4"/>
      <c r="FBP674" s="4"/>
      <c r="FBQ674" s="4"/>
      <c r="FBR674" s="4"/>
      <c r="FBS674" s="4"/>
      <c r="FBT674" s="4"/>
      <c r="FBU674" s="4"/>
      <c r="FBV674" s="4"/>
      <c r="FBW674" s="4"/>
      <c r="FBX674" s="4"/>
      <c r="FBY674" s="4"/>
      <c r="FBZ674" s="4"/>
      <c r="FCA674" s="4"/>
      <c r="FCB674" s="4"/>
      <c r="FCC674" s="4"/>
      <c r="FCD674" s="4"/>
      <c r="FCE674" s="4"/>
      <c r="FCF674" s="4"/>
      <c r="FCG674" s="4"/>
      <c r="FCH674" s="4"/>
      <c r="FCI674" s="4"/>
      <c r="FCJ674" s="4"/>
      <c r="FCK674" s="4"/>
      <c r="FCL674" s="4"/>
      <c r="FCM674" s="4"/>
      <c r="FCN674" s="4"/>
      <c r="FCO674" s="4"/>
      <c r="FCP674" s="4"/>
      <c r="FCQ674" s="4"/>
      <c r="FCR674" s="4"/>
      <c r="FCS674" s="4"/>
      <c r="FCT674" s="4"/>
      <c r="FCU674" s="4"/>
      <c r="FCV674" s="4"/>
      <c r="FCW674" s="4"/>
      <c r="FCX674" s="4"/>
      <c r="FCY674" s="4"/>
      <c r="FCZ674" s="4"/>
      <c r="FDA674" s="4"/>
      <c r="FDB674" s="4"/>
      <c r="FDC674" s="4"/>
      <c r="FDD674" s="4"/>
      <c r="FDE674" s="4"/>
      <c r="FDF674" s="4"/>
      <c r="FDG674" s="4"/>
      <c r="FDH674" s="4"/>
      <c r="FDI674" s="4"/>
      <c r="FDJ674" s="4"/>
      <c r="FDK674" s="4"/>
      <c r="FDL674" s="4"/>
      <c r="FDM674" s="4"/>
      <c r="FDN674" s="4"/>
      <c r="FDO674" s="4"/>
      <c r="FDP674" s="4"/>
      <c r="FDQ674" s="4"/>
      <c r="FDR674" s="4"/>
      <c r="FDS674" s="4"/>
      <c r="FDT674" s="4"/>
      <c r="FDU674" s="4"/>
      <c r="FDV674" s="4"/>
      <c r="FDW674" s="4"/>
      <c r="FDX674" s="4"/>
      <c r="FDY674" s="4"/>
      <c r="FDZ674" s="4"/>
      <c r="FEA674" s="4"/>
      <c r="FEB674" s="4"/>
      <c r="FEC674" s="4"/>
      <c r="FED674" s="4"/>
      <c r="FEE674" s="4"/>
      <c r="FEF674" s="4"/>
      <c r="FEG674" s="4"/>
      <c r="FEH674" s="4"/>
      <c r="FEI674" s="4"/>
      <c r="FEJ674" s="4"/>
      <c r="FEK674" s="4"/>
      <c r="FEL674" s="4"/>
      <c r="FEM674" s="4"/>
      <c r="FEN674" s="4"/>
      <c r="FEO674" s="4"/>
      <c r="FEP674" s="4"/>
      <c r="FEQ674" s="4"/>
      <c r="FER674" s="4"/>
      <c r="FES674" s="4"/>
      <c r="FET674" s="4"/>
      <c r="FEU674" s="4"/>
      <c r="FEV674" s="4"/>
      <c r="FEW674" s="4"/>
      <c r="FEX674" s="4"/>
      <c r="FEY674" s="4"/>
      <c r="FEZ674" s="4"/>
      <c r="FFA674" s="4"/>
      <c r="FFB674" s="4"/>
      <c r="FFC674" s="4"/>
      <c r="FFD674" s="4"/>
      <c r="FFE674" s="4"/>
      <c r="FFF674" s="4"/>
      <c r="FFG674" s="4"/>
      <c r="FFH674" s="4"/>
      <c r="FFI674" s="4"/>
      <c r="FFJ674" s="4"/>
      <c r="FFK674" s="4"/>
      <c r="FFL674" s="4"/>
      <c r="FFM674" s="4"/>
      <c r="FFN674" s="4"/>
      <c r="FFO674" s="4"/>
      <c r="FFP674" s="4"/>
      <c r="FFQ674" s="4"/>
      <c r="FFR674" s="4"/>
      <c r="FFS674" s="4"/>
      <c r="FFT674" s="4"/>
      <c r="FFU674" s="4"/>
      <c r="FFV674" s="4"/>
      <c r="FFW674" s="4"/>
      <c r="FFX674" s="4"/>
      <c r="FFY674" s="4"/>
      <c r="FFZ674" s="4"/>
      <c r="FGA674" s="4"/>
      <c r="FGB674" s="4"/>
      <c r="FGC674" s="4"/>
      <c r="FGD674" s="4"/>
      <c r="FGE674" s="4"/>
      <c r="FGF674" s="4"/>
      <c r="FGG674" s="4"/>
      <c r="FGH674" s="4"/>
      <c r="FGI674" s="4"/>
      <c r="FGJ674" s="4"/>
      <c r="FGK674" s="4"/>
      <c r="FGL674" s="4"/>
      <c r="FGM674" s="4"/>
      <c r="FGN674" s="4"/>
      <c r="FGO674" s="4"/>
      <c r="FGP674" s="4"/>
      <c r="FGQ674" s="4"/>
      <c r="FGR674" s="4"/>
      <c r="FGS674" s="4"/>
      <c r="FGT674" s="4"/>
      <c r="FGU674" s="4"/>
      <c r="FGV674" s="4"/>
      <c r="FGW674" s="4"/>
      <c r="FGX674" s="4"/>
      <c r="FGY674" s="4"/>
      <c r="FGZ674" s="4"/>
      <c r="FHA674" s="4"/>
      <c r="FHB674" s="4"/>
      <c r="FHC674" s="4"/>
      <c r="FHD674" s="4"/>
      <c r="FHE674" s="4"/>
      <c r="FHF674" s="4"/>
      <c r="FHG674" s="4"/>
      <c r="FHH674" s="4"/>
      <c r="FHI674" s="4"/>
      <c r="FHJ674" s="4"/>
      <c r="FHK674" s="4"/>
      <c r="FHL674" s="4"/>
      <c r="FHM674" s="4"/>
      <c r="FHN674" s="4"/>
      <c r="FHO674" s="4"/>
      <c r="FHP674" s="4"/>
      <c r="FHQ674" s="4"/>
      <c r="FHR674" s="4"/>
      <c r="FHS674" s="4"/>
      <c r="FHT674" s="4"/>
      <c r="FHU674" s="4"/>
      <c r="FHV674" s="4"/>
      <c r="FHW674" s="4"/>
      <c r="FHX674" s="4"/>
      <c r="FHY674" s="4"/>
      <c r="FHZ674" s="4"/>
      <c r="FIA674" s="4"/>
      <c r="FIB674" s="4"/>
      <c r="FIC674" s="4"/>
      <c r="FID674" s="4"/>
      <c r="FIE674" s="4"/>
      <c r="FIF674" s="4"/>
      <c r="FIG674" s="4"/>
      <c r="FIH674" s="4"/>
      <c r="FII674" s="4"/>
      <c r="FIJ674" s="4"/>
      <c r="FIK674" s="4"/>
      <c r="FIL674" s="4"/>
      <c r="FIM674" s="4"/>
      <c r="FIN674" s="4"/>
      <c r="FIO674" s="4"/>
      <c r="FIP674" s="4"/>
      <c r="FIQ674" s="4"/>
      <c r="FIR674" s="4"/>
      <c r="FIS674" s="4"/>
      <c r="FIT674" s="4"/>
      <c r="FIU674" s="4"/>
      <c r="FIV674" s="4"/>
      <c r="FIW674" s="4"/>
      <c r="FIX674" s="4"/>
      <c r="FIY674" s="4"/>
      <c r="FIZ674" s="4"/>
      <c r="FJA674" s="4"/>
      <c r="FJB674" s="4"/>
      <c r="FJC674" s="4"/>
      <c r="FJD674" s="4"/>
      <c r="FJE674" s="4"/>
      <c r="FJF674" s="4"/>
      <c r="FJG674" s="4"/>
      <c r="FJH674" s="4"/>
      <c r="FJI674" s="4"/>
      <c r="FJJ674" s="4"/>
      <c r="FJK674" s="4"/>
      <c r="FJL674" s="4"/>
      <c r="FJM674" s="4"/>
      <c r="FJN674" s="4"/>
      <c r="FJO674" s="4"/>
      <c r="FJP674" s="4"/>
      <c r="FJQ674" s="4"/>
      <c r="FJR674" s="4"/>
      <c r="FJS674" s="4"/>
      <c r="FJT674" s="4"/>
      <c r="FJU674" s="4"/>
      <c r="FJV674" s="4"/>
      <c r="FJW674" s="4"/>
      <c r="FJX674" s="4"/>
      <c r="FJY674" s="4"/>
      <c r="FJZ674" s="4"/>
      <c r="FKA674" s="4"/>
      <c r="FKB674" s="4"/>
      <c r="FKC674" s="4"/>
      <c r="FKD674" s="4"/>
      <c r="FKE674" s="4"/>
      <c r="FKF674" s="4"/>
      <c r="FKG674" s="4"/>
      <c r="FKH674" s="4"/>
      <c r="FKI674" s="4"/>
      <c r="FKJ674" s="4"/>
      <c r="FKK674" s="4"/>
      <c r="FKL674" s="4"/>
      <c r="FKM674" s="4"/>
      <c r="FKN674" s="4"/>
      <c r="FKO674" s="4"/>
      <c r="FKP674" s="4"/>
      <c r="FKQ674" s="4"/>
      <c r="FKR674" s="4"/>
      <c r="FKS674" s="4"/>
      <c r="FKT674" s="4"/>
      <c r="FKU674" s="4"/>
      <c r="FKV674" s="4"/>
      <c r="FKW674" s="4"/>
      <c r="FKX674" s="4"/>
      <c r="FKY674" s="4"/>
      <c r="FKZ674" s="4"/>
      <c r="FLA674" s="4"/>
      <c r="FLB674" s="4"/>
      <c r="FLC674" s="4"/>
      <c r="FLD674" s="4"/>
      <c r="FLE674" s="4"/>
      <c r="FLF674" s="4"/>
      <c r="FLG674" s="4"/>
      <c r="FLH674" s="4"/>
      <c r="FLI674" s="4"/>
      <c r="FLJ674" s="4"/>
      <c r="FLK674" s="4"/>
      <c r="FLL674" s="4"/>
      <c r="FLM674" s="4"/>
      <c r="FLN674" s="4"/>
      <c r="FLO674" s="4"/>
      <c r="FLP674" s="4"/>
      <c r="FLQ674" s="4"/>
      <c r="FLR674" s="4"/>
      <c r="FLS674" s="4"/>
      <c r="FLT674" s="4"/>
      <c r="FLU674" s="4"/>
      <c r="FLV674" s="4"/>
      <c r="FLW674" s="4"/>
      <c r="FLX674" s="4"/>
      <c r="FLY674" s="4"/>
      <c r="FLZ674" s="4"/>
      <c r="FMA674" s="4"/>
      <c r="FMB674" s="4"/>
      <c r="FMC674" s="4"/>
      <c r="FMD674" s="4"/>
      <c r="FME674" s="4"/>
      <c r="FMF674" s="4"/>
      <c r="FMG674" s="4"/>
      <c r="FMH674" s="4"/>
      <c r="FMI674" s="4"/>
      <c r="FMJ674" s="4"/>
      <c r="FMK674" s="4"/>
      <c r="FML674" s="4"/>
      <c r="FMM674" s="4"/>
      <c r="FMN674" s="4"/>
      <c r="FMO674" s="4"/>
      <c r="FMP674" s="4"/>
      <c r="FMQ674" s="4"/>
      <c r="FMR674" s="4"/>
      <c r="FMS674" s="4"/>
      <c r="FMT674" s="4"/>
      <c r="FMU674" s="4"/>
      <c r="FMV674" s="4"/>
      <c r="FMW674" s="4"/>
      <c r="FMX674" s="4"/>
      <c r="FMY674" s="4"/>
      <c r="FMZ674" s="4"/>
      <c r="FNA674" s="4"/>
      <c r="FNB674" s="4"/>
      <c r="FNC674" s="4"/>
      <c r="FND674" s="4"/>
      <c r="FNE674" s="4"/>
      <c r="FNF674" s="4"/>
      <c r="FNG674" s="4"/>
      <c r="FNH674" s="4"/>
      <c r="FNI674" s="4"/>
      <c r="FNJ674" s="4"/>
      <c r="FNK674" s="4"/>
      <c r="FNL674" s="4"/>
      <c r="FNM674" s="4"/>
      <c r="FNN674" s="4"/>
      <c r="FNO674" s="4"/>
      <c r="FNP674" s="4"/>
      <c r="FNQ674" s="4"/>
      <c r="FNR674" s="4"/>
      <c r="FNS674" s="4"/>
      <c r="FNT674" s="4"/>
      <c r="FNU674" s="4"/>
      <c r="FNV674" s="4"/>
      <c r="FNW674" s="4"/>
      <c r="FNX674" s="4"/>
      <c r="FNY674" s="4"/>
      <c r="FNZ674" s="4"/>
      <c r="FOA674" s="4"/>
      <c r="FOB674" s="4"/>
      <c r="FOC674" s="4"/>
      <c r="FOD674" s="4"/>
      <c r="FOE674" s="4"/>
      <c r="FOF674" s="4"/>
      <c r="FOG674" s="4"/>
      <c r="FOH674" s="4"/>
      <c r="FOI674" s="4"/>
      <c r="FOJ674" s="4"/>
      <c r="FOK674" s="4"/>
      <c r="FOL674" s="4"/>
      <c r="FOM674" s="4"/>
      <c r="FON674" s="4"/>
      <c r="FOO674" s="4"/>
      <c r="FOP674" s="4"/>
      <c r="FOQ674" s="4"/>
      <c r="FOR674" s="4"/>
      <c r="FOS674" s="4"/>
      <c r="FOT674" s="4"/>
      <c r="FOU674" s="4"/>
      <c r="FOV674" s="4"/>
      <c r="FOW674" s="4"/>
      <c r="FOX674" s="4"/>
      <c r="FOY674" s="4"/>
      <c r="FOZ674" s="4"/>
      <c r="FPA674" s="4"/>
      <c r="FPB674" s="4"/>
      <c r="FPC674" s="4"/>
      <c r="FPD674" s="4"/>
      <c r="FPE674" s="4"/>
      <c r="FPF674" s="4"/>
      <c r="FPG674" s="4"/>
      <c r="FPH674" s="4"/>
      <c r="FPI674" s="4"/>
      <c r="FPJ674" s="4"/>
      <c r="FPK674" s="4"/>
      <c r="FPL674" s="4"/>
      <c r="FPM674" s="4"/>
      <c r="FPN674" s="4"/>
      <c r="FPO674" s="4"/>
      <c r="FPP674" s="4"/>
      <c r="FPQ674" s="4"/>
      <c r="FPR674" s="4"/>
      <c r="FPS674" s="4"/>
      <c r="FPT674" s="4"/>
      <c r="FPU674" s="4"/>
      <c r="FPV674" s="4"/>
      <c r="FPW674" s="4"/>
      <c r="FPX674" s="4"/>
      <c r="FPY674" s="4"/>
      <c r="FPZ674" s="4"/>
      <c r="FQA674" s="4"/>
      <c r="FQB674" s="4"/>
      <c r="FQC674" s="4"/>
      <c r="FQD674" s="4"/>
      <c r="FQE674" s="4"/>
      <c r="FQF674" s="4"/>
      <c r="FQG674" s="4"/>
      <c r="FQH674" s="4"/>
      <c r="FQI674" s="4"/>
      <c r="FQJ674" s="4"/>
      <c r="FQK674" s="4"/>
      <c r="FQL674" s="4"/>
      <c r="FQM674" s="4"/>
      <c r="FQN674" s="4"/>
      <c r="FQO674" s="4"/>
      <c r="FQP674" s="4"/>
      <c r="FQQ674" s="4"/>
      <c r="FQR674" s="4"/>
      <c r="FQS674" s="4"/>
      <c r="FQT674" s="4"/>
      <c r="FQU674" s="4"/>
      <c r="FQV674" s="4"/>
      <c r="FQW674" s="4"/>
      <c r="FQX674" s="4"/>
      <c r="FQY674" s="4"/>
      <c r="FQZ674" s="4"/>
      <c r="FRA674" s="4"/>
      <c r="FRB674" s="4"/>
      <c r="FRC674" s="4"/>
      <c r="FRD674" s="4"/>
      <c r="FRE674" s="4"/>
      <c r="FRF674" s="4"/>
      <c r="FRG674" s="4"/>
      <c r="FRH674" s="4"/>
      <c r="FRI674" s="4"/>
      <c r="FRJ674" s="4"/>
      <c r="FRK674" s="4"/>
      <c r="FRL674" s="4"/>
      <c r="FRM674" s="4"/>
      <c r="FRN674" s="4"/>
      <c r="FRO674" s="4"/>
      <c r="FRP674" s="4"/>
      <c r="FRQ674" s="4"/>
      <c r="FRR674" s="4"/>
      <c r="FRS674" s="4"/>
      <c r="FRT674" s="4"/>
      <c r="FRU674" s="4"/>
      <c r="FRV674" s="4"/>
      <c r="FRW674" s="4"/>
      <c r="FRX674" s="4"/>
      <c r="FRY674" s="4"/>
      <c r="FRZ674" s="4"/>
      <c r="FSA674" s="4"/>
      <c r="FSB674" s="4"/>
      <c r="FSC674" s="4"/>
      <c r="FSD674" s="4"/>
      <c r="FSE674" s="4"/>
      <c r="FSF674" s="4"/>
      <c r="FSG674" s="4"/>
      <c r="FSH674" s="4"/>
      <c r="FSI674" s="4"/>
      <c r="FSJ674" s="4"/>
      <c r="FSK674" s="4"/>
      <c r="FSL674" s="4"/>
      <c r="FSM674" s="4"/>
      <c r="FSN674" s="4"/>
      <c r="FSO674" s="4"/>
      <c r="FSP674" s="4"/>
      <c r="FSQ674" s="4"/>
      <c r="FSR674" s="4"/>
      <c r="FSS674" s="4"/>
      <c r="FST674" s="4"/>
      <c r="FSU674" s="4"/>
      <c r="FSV674" s="4"/>
      <c r="FSW674" s="4"/>
      <c r="FSX674" s="4"/>
      <c r="FSY674" s="4"/>
      <c r="FSZ674" s="4"/>
      <c r="FTA674" s="4"/>
      <c r="FTB674" s="4"/>
      <c r="FTC674" s="4"/>
      <c r="FTD674" s="4"/>
      <c r="FTE674" s="4"/>
      <c r="FTF674" s="4"/>
      <c r="FTG674" s="4"/>
      <c r="FTH674" s="4"/>
      <c r="FTI674" s="4"/>
      <c r="FTJ674" s="4"/>
      <c r="FTK674" s="4"/>
      <c r="FTL674" s="4"/>
      <c r="FTM674" s="4"/>
      <c r="FTN674" s="4"/>
      <c r="FTO674" s="4"/>
      <c r="FTP674" s="4"/>
      <c r="FTQ674" s="4"/>
      <c r="FTR674" s="4"/>
      <c r="FTS674" s="4"/>
      <c r="FTT674" s="4"/>
      <c r="FTU674" s="4"/>
      <c r="FTV674" s="4"/>
      <c r="FTW674" s="4"/>
      <c r="FTX674" s="4"/>
      <c r="FTY674" s="4"/>
      <c r="FTZ674" s="4"/>
      <c r="FUA674" s="4"/>
      <c r="FUB674" s="4"/>
      <c r="FUC674" s="4"/>
      <c r="FUD674" s="4"/>
      <c r="FUE674" s="4"/>
      <c r="FUF674" s="4"/>
      <c r="FUG674" s="4"/>
      <c r="FUH674" s="4"/>
      <c r="FUI674" s="4"/>
      <c r="FUJ674" s="4"/>
      <c r="FUK674" s="4"/>
      <c r="FUL674" s="4"/>
      <c r="FUM674" s="4"/>
      <c r="FUN674" s="4"/>
      <c r="FUO674" s="4"/>
      <c r="FUP674" s="4"/>
      <c r="FUQ674" s="4"/>
      <c r="FUR674" s="4"/>
      <c r="FUS674" s="4"/>
      <c r="FUT674" s="4"/>
      <c r="FUU674" s="4"/>
      <c r="FUV674" s="4"/>
      <c r="FUW674" s="4"/>
      <c r="FUX674" s="4"/>
      <c r="FUY674" s="4"/>
      <c r="FUZ674" s="4"/>
      <c r="FVA674" s="4"/>
      <c r="FVB674" s="4"/>
      <c r="FVC674" s="4"/>
      <c r="FVD674" s="4"/>
      <c r="FVE674" s="4"/>
      <c r="FVF674" s="4"/>
      <c r="FVG674" s="4"/>
      <c r="FVH674" s="4"/>
      <c r="FVI674" s="4"/>
      <c r="FVJ674" s="4"/>
      <c r="FVK674" s="4"/>
      <c r="FVL674" s="4"/>
      <c r="FVM674" s="4"/>
      <c r="FVN674" s="4"/>
      <c r="FVO674" s="4"/>
      <c r="FVP674" s="4"/>
      <c r="FVQ674" s="4"/>
      <c r="FVR674" s="4"/>
      <c r="FVS674" s="4"/>
      <c r="FVT674" s="4"/>
      <c r="FVU674" s="4"/>
      <c r="FVV674" s="4"/>
      <c r="FVW674" s="4"/>
      <c r="FVX674" s="4"/>
      <c r="FVY674" s="4"/>
      <c r="FVZ674" s="4"/>
      <c r="FWA674" s="4"/>
      <c r="FWB674" s="4"/>
      <c r="FWC674" s="4"/>
      <c r="FWD674" s="4"/>
      <c r="FWE674" s="4"/>
      <c r="FWF674" s="4"/>
      <c r="FWG674" s="4"/>
      <c r="FWH674" s="4"/>
      <c r="FWI674" s="4"/>
      <c r="FWJ674" s="4"/>
      <c r="FWK674" s="4"/>
      <c r="FWL674" s="4"/>
      <c r="FWM674" s="4"/>
      <c r="FWN674" s="4"/>
      <c r="FWO674" s="4"/>
      <c r="FWP674" s="4"/>
      <c r="FWQ674" s="4"/>
      <c r="FWR674" s="4"/>
      <c r="FWS674" s="4"/>
      <c r="FWT674" s="4"/>
      <c r="FWU674" s="4"/>
      <c r="FWV674" s="4"/>
      <c r="FWW674" s="4"/>
      <c r="FWX674" s="4"/>
      <c r="FWY674" s="4"/>
      <c r="FWZ674" s="4"/>
      <c r="FXA674" s="4"/>
      <c r="FXB674" s="4"/>
      <c r="FXC674" s="4"/>
      <c r="FXD674" s="4"/>
      <c r="FXE674" s="4"/>
      <c r="FXF674" s="4"/>
      <c r="FXG674" s="4"/>
      <c r="FXH674" s="4"/>
      <c r="FXI674" s="4"/>
      <c r="FXJ674" s="4"/>
      <c r="FXK674" s="4"/>
      <c r="FXL674" s="4"/>
      <c r="FXM674" s="4"/>
      <c r="FXN674" s="4"/>
      <c r="FXO674" s="4"/>
      <c r="FXP674" s="4"/>
      <c r="FXQ674" s="4"/>
      <c r="FXR674" s="4"/>
      <c r="FXS674" s="4"/>
      <c r="FXT674" s="4"/>
      <c r="FXU674" s="4"/>
      <c r="FXV674" s="4"/>
      <c r="FXW674" s="4"/>
      <c r="FXX674" s="4"/>
      <c r="FXY674" s="4"/>
      <c r="FXZ674" s="4"/>
      <c r="FYA674" s="4"/>
      <c r="FYB674" s="4"/>
      <c r="FYC674" s="4"/>
      <c r="FYD674" s="4"/>
      <c r="FYE674" s="4"/>
      <c r="FYF674" s="4"/>
      <c r="FYG674" s="4"/>
      <c r="FYH674" s="4"/>
      <c r="FYI674" s="4"/>
      <c r="FYJ674" s="4"/>
      <c r="FYK674" s="4"/>
      <c r="FYL674" s="4"/>
      <c r="FYM674" s="4"/>
      <c r="FYN674" s="4"/>
      <c r="FYO674" s="4"/>
      <c r="FYP674" s="4"/>
      <c r="FYQ674" s="4"/>
      <c r="FYR674" s="4"/>
      <c r="FYS674" s="4"/>
      <c r="FYT674" s="4"/>
      <c r="FYU674" s="4"/>
      <c r="FYV674" s="4"/>
      <c r="FYW674" s="4"/>
      <c r="FYX674" s="4"/>
      <c r="FYY674" s="4"/>
      <c r="FYZ674" s="4"/>
      <c r="FZA674" s="4"/>
      <c r="FZB674" s="4"/>
      <c r="FZC674" s="4"/>
      <c r="FZD674" s="4"/>
      <c r="FZE674" s="4"/>
      <c r="FZF674" s="4"/>
      <c r="FZG674" s="4"/>
      <c r="FZH674" s="4"/>
      <c r="FZI674" s="4"/>
      <c r="FZJ674" s="4"/>
      <c r="FZK674" s="4"/>
      <c r="FZL674" s="4"/>
      <c r="FZM674" s="4"/>
      <c r="FZN674" s="4"/>
      <c r="FZO674" s="4"/>
      <c r="FZP674" s="4"/>
      <c r="FZQ674" s="4"/>
      <c r="FZR674" s="4"/>
      <c r="FZS674" s="4"/>
      <c r="FZT674" s="4"/>
      <c r="FZU674" s="4"/>
      <c r="FZV674" s="4"/>
      <c r="FZW674" s="4"/>
      <c r="FZX674" s="4"/>
      <c r="FZY674" s="4"/>
      <c r="FZZ674" s="4"/>
      <c r="GAA674" s="4"/>
      <c r="GAB674" s="4"/>
      <c r="GAC674" s="4"/>
      <c r="GAD674" s="4"/>
      <c r="GAE674" s="4"/>
      <c r="GAF674" s="4"/>
      <c r="GAG674" s="4"/>
      <c r="GAH674" s="4"/>
      <c r="GAI674" s="4"/>
      <c r="GAJ674" s="4"/>
      <c r="GAK674" s="4"/>
      <c r="GAL674" s="4"/>
      <c r="GAM674" s="4"/>
      <c r="GAN674" s="4"/>
      <c r="GAO674" s="4"/>
      <c r="GAP674" s="4"/>
      <c r="GAQ674" s="4"/>
      <c r="GAR674" s="4"/>
      <c r="GAS674" s="4"/>
      <c r="GAT674" s="4"/>
      <c r="GAU674" s="4"/>
      <c r="GAV674" s="4"/>
      <c r="GAW674" s="4"/>
      <c r="GAX674" s="4"/>
      <c r="GAY674" s="4"/>
      <c r="GAZ674" s="4"/>
      <c r="GBA674" s="4"/>
      <c r="GBB674" s="4"/>
      <c r="GBC674" s="4"/>
      <c r="GBD674" s="4"/>
      <c r="GBE674" s="4"/>
      <c r="GBF674" s="4"/>
      <c r="GBG674" s="4"/>
      <c r="GBH674" s="4"/>
      <c r="GBI674" s="4"/>
      <c r="GBJ674" s="4"/>
      <c r="GBK674" s="4"/>
      <c r="GBL674" s="4"/>
      <c r="GBM674" s="4"/>
      <c r="GBN674" s="4"/>
      <c r="GBO674" s="4"/>
      <c r="GBP674" s="4"/>
      <c r="GBQ674" s="4"/>
      <c r="GBR674" s="4"/>
      <c r="GBS674" s="4"/>
      <c r="GBT674" s="4"/>
      <c r="GBU674" s="4"/>
      <c r="GBV674" s="4"/>
      <c r="GBW674" s="4"/>
      <c r="GBX674" s="4"/>
      <c r="GBY674" s="4"/>
      <c r="GBZ674" s="4"/>
      <c r="GCA674" s="4"/>
      <c r="GCB674" s="4"/>
      <c r="GCC674" s="4"/>
      <c r="GCD674" s="4"/>
      <c r="GCE674" s="4"/>
      <c r="GCF674" s="4"/>
      <c r="GCG674" s="4"/>
      <c r="GCH674" s="4"/>
      <c r="GCI674" s="4"/>
      <c r="GCJ674" s="4"/>
      <c r="GCK674" s="4"/>
      <c r="GCL674" s="4"/>
      <c r="GCM674" s="4"/>
      <c r="GCN674" s="4"/>
      <c r="GCO674" s="4"/>
      <c r="GCP674" s="4"/>
      <c r="GCQ674" s="4"/>
      <c r="GCR674" s="4"/>
      <c r="GCS674" s="4"/>
      <c r="GCT674" s="4"/>
      <c r="GCU674" s="4"/>
      <c r="GCV674" s="4"/>
      <c r="GCW674" s="4"/>
      <c r="GCX674" s="4"/>
      <c r="GCY674" s="4"/>
      <c r="GCZ674" s="4"/>
      <c r="GDA674" s="4"/>
      <c r="GDB674" s="4"/>
      <c r="GDC674" s="4"/>
      <c r="GDD674" s="4"/>
      <c r="GDE674" s="4"/>
      <c r="GDF674" s="4"/>
      <c r="GDG674" s="4"/>
      <c r="GDH674" s="4"/>
      <c r="GDI674" s="4"/>
      <c r="GDJ674" s="4"/>
      <c r="GDK674" s="4"/>
      <c r="GDL674" s="4"/>
      <c r="GDM674" s="4"/>
      <c r="GDN674" s="4"/>
      <c r="GDO674" s="4"/>
      <c r="GDP674" s="4"/>
      <c r="GDQ674" s="4"/>
      <c r="GDR674" s="4"/>
      <c r="GDS674" s="4"/>
      <c r="GDT674" s="4"/>
      <c r="GDU674" s="4"/>
      <c r="GDV674" s="4"/>
      <c r="GDW674" s="4"/>
      <c r="GDX674" s="4"/>
      <c r="GDY674" s="4"/>
      <c r="GDZ674" s="4"/>
      <c r="GEA674" s="4"/>
      <c r="GEB674" s="4"/>
      <c r="GEC674" s="4"/>
      <c r="GED674" s="4"/>
      <c r="GEE674" s="4"/>
      <c r="GEF674" s="4"/>
      <c r="GEG674" s="4"/>
      <c r="GEH674" s="4"/>
      <c r="GEI674" s="4"/>
      <c r="GEJ674" s="4"/>
      <c r="GEK674" s="4"/>
      <c r="GEL674" s="4"/>
      <c r="GEM674" s="4"/>
      <c r="GEN674" s="4"/>
      <c r="GEO674" s="4"/>
      <c r="GEP674" s="4"/>
      <c r="GEQ674" s="4"/>
      <c r="GER674" s="4"/>
      <c r="GES674" s="4"/>
      <c r="GET674" s="4"/>
      <c r="GEU674" s="4"/>
      <c r="GEV674" s="4"/>
      <c r="GEW674" s="4"/>
      <c r="GEX674" s="4"/>
      <c r="GEY674" s="4"/>
      <c r="GEZ674" s="4"/>
      <c r="GFA674" s="4"/>
      <c r="GFB674" s="4"/>
      <c r="GFC674" s="4"/>
      <c r="GFD674" s="4"/>
      <c r="GFE674" s="4"/>
      <c r="GFF674" s="4"/>
      <c r="GFG674" s="4"/>
      <c r="GFH674" s="4"/>
      <c r="GFI674" s="4"/>
      <c r="GFJ674" s="4"/>
      <c r="GFK674" s="4"/>
      <c r="GFL674" s="4"/>
      <c r="GFM674" s="4"/>
      <c r="GFN674" s="4"/>
      <c r="GFO674" s="4"/>
      <c r="GFP674" s="4"/>
      <c r="GFQ674" s="4"/>
      <c r="GFR674" s="4"/>
      <c r="GFS674" s="4"/>
      <c r="GFT674" s="4"/>
      <c r="GFU674" s="4"/>
      <c r="GFV674" s="4"/>
      <c r="GFW674" s="4"/>
      <c r="GFX674" s="4"/>
      <c r="GFY674" s="4"/>
      <c r="GFZ674" s="4"/>
      <c r="GGA674" s="4"/>
      <c r="GGB674" s="4"/>
      <c r="GGC674" s="4"/>
      <c r="GGD674" s="4"/>
      <c r="GGE674" s="4"/>
      <c r="GGF674" s="4"/>
      <c r="GGG674" s="4"/>
      <c r="GGH674" s="4"/>
      <c r="GGI674" s="4"/>
      <c r="GGJ674" s="4"/>
      <c r="GGK674" s="4"/>
      <c r="GGL674" s="4"/>
      <c r="GGM674" s="4"/>
      <c r="GGN674" s="4"/>
      <c r="GGO674" s="4"/>
      <c r="GGP674" s="4"/>
      <c r="GGQ674" s="4"/>
      <c r="GGR674" s="4"/>
      <c r="GGS674" s="4"/>
      <c r="GGT674" s="4"/>
      <c r="GGU674" s="4"/>
      <c r="GGV674" s="4"/>
      <c r="GGW674" s="4"/>
      <c r="GGX674" s="4"/>
      <c r="GGY674" s="4"/>
      <c r="GGZ674" s="4"/>
      <c r="GHA674" s="4"/>
      <c r="GHB674" s="4"/>
      <c r="GHC674" s="4"/>
      <c r="GHD674" s="4"/>
      <c r="GHE674" s="4"/>
      <c r="GHF674" s="4"/>
      <c r="GHG674" s="4"/>
      <c r="GHH674" s="4"/>
      <c r="GHI674" s="4"/>
      <c r="GHJ674" s="4"/>
      <c r="GHK674" s="4"/>
      <c r="GHL674" s="4"/>
      <c r="GHM674" s="4"/>
      <c r="GHN674" s="4"/>
      <c r="GHO674" s="4"/>
      <c r="GHP674" s="4"/>
      <c r="GHQ674" s="4"/>
      <c r="GHR674" s="4"/>
      <c r="GHS674" s="4"/>
      <c r="GHT674" s="4"/>
      <c r="GHU674" s="4"/>
      <c r="GHV674" s="4"/>
      <c r="GHW674" s="4"/>
      <c r="GHX674" s="4"/>
      <c r="GHY674" s="4"/>
      <c r="GHZ674" s="4"/>
      <c r="GIA674" s="4"/>
      <c r="GIB674" s="4"/>
      <c r="GIC674" s="4"/>
      <c r="GID674" s="4"/>
      <c r="GIE674" s="4"/>
      <c r="GIF674" s="4"/>
      <c r="GIG674" s="4"/>
      <c r="GIH674" s="4"/>
      <c r="GII674" s="4"/>
      <c r="GIJ674" s="4"/>
      <c r="GIK674" s="4"/>
      <c r="GIL674" s="4"/>
      <c r="GIM674" s="4"/>
      <c r="GIN674" s="4"/>
      <c r="GIO674" s="4"/>
      <c r="GIP674" s="4"/>
      <c r="GIQ674" s="4"/>
      <c r="GIR674" s="4"/>
      <c r="GIS674" s="4"/>
      <c r="GIT674" s="4"/>
      <c r="GIU674" s="4"/>
      <c r="GIV674" s="4"/>
      <c r="GIW674" s="4"/>
      <c r="GIX674" s="4"/>
      <c r="GIY674" s="4"/>
      <c r="GIZ674" s="4"/>
      <c r="GJA674" s="4"/>
      <c r="GJB674" s="4"/>
      <c r="GJC674" s="4"/>
      <c r="GJD674" s="4"/>
      <c r="GJE674" s="4"/>
      <c r="GJF674" s="4"/>
      <c r="GJG674" s="4"/>
      <c r="GJH674" s="4"/>
      <c r="GJI674" s="4"/>
      <c r="GJJ674" s="4"/>
      <c r="GJK674" s="4"/>
      <c r="GJL674" s="4"/>
      <c r="GJM674" s="4"/>
      <c r="GJN674" s="4"/>
      <c r="GJO674" s="4"/>
      <c r="GJP674" s="4"/>
      <c r="GJQ674" s="4"/>
      <c r="GJR674" s="4"/>
      <c r="GJS674" s="4"/>
      <c r="GJT674" s="4"/>
      <c r="GJU674" s="4"/>
      <c r="GJV674" s="4"/>
      <c r="GJW674" s="4"/>
      <c r="GJX674" s="4"/>
      <c r="GJY674" s="4"/>
      <c r="GJZ674" s="4"/>
      <c r="GKA674" s="4"/>
      <c r="GKB674" s="4"/>
      <c r="GKC674" s="4"/>
      <c r="GKD674" s="4"/>
      <c r="GKE674" s="4"/>
      <c r="GKF674" s="4"/>
      <c r="GKG674" s="4"/>
      <c r="GKH674" s="4"/>
      <c r="GKI674" s="4"/>
      <c r="GKJ674" s="4"/>
      <c r="GKK674" s="4"/>
      <c r="GKL674" s="4"/>
      <c r="GKM674" s="4"/>
      <c r="GKN674" s="4"/>
      <c r="GKO674" s="4"/>
      <c r="GKP674" s="4"/>
      <c r="GKQ674" s="4"/>
      <c r="GKR674" s="4"/>
      <c r="GKS674" s="4"/>
      <c r="GKT674" s="4"/>
      <c r="GKU674" s="4"/>
      <c r="GKV674" s="4"/>
      <c r="GKW674" s="4"/>
      <c r="GKX674" s="4"/>
      <c r="GKY674" s="4"/>
      <c r="GKZ674" s="4"/>
      <c r="GLA674" s="4"/>
      <c r="GLB674" s="4"/>
      <c r="GLC674" s="4"/>
      <c r="GLD674" s="4"/>
      <c r="GLE674" s="4"/>
      <c r="GLF674" s="4"/>
      <c r="GLG674" s="4"/>
      <c r="GLH674" s="4"/>
      <c r="GLI674" s="4"/>
      <c r="GLJ674" s="4"/>
      <c r="GLK674" s="4"/>
      <c r="GLL674" s="4"/>
      <c r="GLM674" s="4"/>
      <c r="GLN674" s="4"/>
      <c r="GLO674" s="4"/>
      <c r="GLP674" s="4"/>
      <c r="GLQ674" s="4"/>
      <c r="GLR674" s="4"/>
      <c r="GLS674" s="4"/>
      <c r="GLT674" s="4"/>
      <c r="GLU674" s="4"/>
      <c r="GLV674" s="4"/>
      <c r="GLW674" s="4"/>
      <c r="GLX674" s="4"/>
      <c r="GLY674" s="4"/>
      <c r="GLZ674" s="4"/>
      <c r="GMA674" s="4"/>
      <c r="GMB674" s="4"/>
      <c r="GMC674" s="4"/>
      <c r="GMD674" s="4"/>
      <c r="GME674" s="4"/>
      <c r="GMF674" s="4"/>
      <c r="GMG674" s="4"/>
      <c r="GMH674" s="4"/>
      <c r="GMI674" s="4"/>
      <c r="GMJ674" s="4"/>
      <c r="GMK674" s="4"/>
      <c r="GML674" s="4"/>
      <c r="GMM674" s="4"/>
      <c r="GMN674" s="4"/>
      <c r="GMO674" s="4"/>
      <c r="GMP674" s="4"/>
      <c r="GMQ674" s="4"/>
      <c r="GMR674" s="4"/>
      <c r="GMS674" s="4"/>
      <c r="GMT674" s="4"/>
      <c r="GMU674" s="4"/>
      <c r="GMV674" s="4"/>
      <c r="GMW674" s="4"/>
      <c r="GMX674" s="4"/>
      <c r="GMY674" s="4"/>
      <c r="GMZ674" s="4"/>
      <c r="GNA674" s="4"/>
      <c r="GNB674" s="4"/>
      <c r="GNC674" s="4"/>
      <c r="GND674" s="4"/>
      <c r="GNE674" s="4"/>
      <c r="GNF674" s="4"/>
      <c r="GNG674" s="4"/>
      <c r="GNH674" s="4"/>
      <c r="GNI674" s="4"/>
      <c r="GNJ674" s="4"/>
      <c r="GNK674" s="4"/>
      <c r="GNL674" s="4"/>
      <c r="GNM674" s="4"/>
      <c r="GNN674" s="4"/>
      <c r="GNO674" s="4"/>
      <c r="GNP674" s="4"/>
      <c r="GNQ674" s="4"/>
      <c r="GNR674" s="4"/>
      <c r="GNS674" s="4"/>
      <c r="GNT674" s="4"/>
      <c r="GNU674" s="4"/>
      <c r="GNV674" s="4"/>
      <c r="GNW674" s="4"/>
      <c r="GNX674" s="4"/>
      <c r="GNY674" s="4"/>
      <c r="GNZ674" s="4"/>
      <c r="GOA674" s="4"/>
      <c r="GOB674" s="4"/>
      <c r="GOC674" s="4"/>
      <c r="GOD674" s="4"/>
      <c r="GOE674" s="4"/>
      <c r="GOF674" s="4"/>
      <c r="GOG674" s="4"/>
      <c r="GOH674" s="4"/>
      <c r="GOI674" s="4"/>
      <c r="GOJ674" s="4"/>
      <c r="GOK674" s="4"/>
      <c r="GOL674" s="4"/>
      <c r="GOM674" s="4"/>
      <c r="GON674" s="4"/>
      <c r="GOO674" s="4"/>
      <c r="GOP674" s="4"/>
      <c r="GOQ674" s="4"/>
      <c r="GOR674" s="4"/>
      <c r="GOS674" s="4"/>
      <c r="GOT674" s="4"/>
      <c r="GOU674" s="4"/>
      <c r="GOV674" s="4"/>
      <c r="GOW674" s="4"/>
      <c r="GOX674" s="4"/>
      <c r="GOY674" s="4"/>
      <c r="GOZ674" s="4"/>
      <c r="GPA674" s="4"/>
      <c r="GPB674" s="4"/>
      <c r="GPC674" s="4"/>
      <c r="GPD674" s="4"/>
      <c r="GPE674" s="4"/>
      <c r="GPF674" s="4"/>
      <c r="GPG674" s="4"/>
      <c r="GPH674" s="4"/>
      <c r="GPI674" s="4"/>
      <c r="GPJ674" s="4"/>
      <c r="GPK674" s="4"/>
      <c r="GPL674" s="4"/>
      <c r="GPM674" s="4"/>
      <c r="GPN674" s="4"/>
      <c r="GPO674" s="4"/>
      <c r="GPP674" s="4"/>
      <c r="GPQ674" s="4"/>
      <c r="GPR674" s="4"/>
      <c r="GPS674" s="4"/>
      <c r="GPT674" s="4"/>
      <c r="GPU674" s="4"/>
      <c r="GPV674" s="4"/>
      <c r="GPW674" s="4"/>
      <c r="GPX674" s="4"/>
      <c r="GPY674" s="4"/>
      <c r="GPZ674" s="4"/>
      <c r="GQA674" s="4"/>
      <c r="GQB674" s="4"/>
      <c r="GQC674" s="4"/>
      <c r="GQD674" s="4"/>
      <c r="GQE674" s="4"/>
      <c r="GQF674" s="4"/>
      <c r="GQG674" s="4"/>
      <c r="GQH674" s="4"/>
      <c r="GQI674" s="4"/>
      <c r="GQJ674" s="4"/>
      <c r="GQK674" s="4"/>
      <c r="GQL674" s="4"/>
      <c r="GQM674" s="4"/>
      <c r="GQN674" s="4"/>
      <c r="GQO674" s="4"/>
      <c r="GQP674" s="4"/>
      <c r="GQQ674" s="4"/>
      <c r="GQR674" s="4"/>
      <c r="GQS674" s="4"/>
      <c r="GQT674" s="4"/>
      <c r="GQU674" s="4"/>
      <c r="GQV674" s="4"/>
      <c r="GQW674" s="4"/>
      <c r="GQX674" s="4"/>
      <c r="GQY674" s="4"/>
      <c r="GQZ674" s="4"/>
      <c r="GRA674" s="4"/>
      <c r="GRB674" s="4"/>
      <c r="GRC674" s="4"/>
      <c r="GRD674" s="4"/>
      <c r="GRE674" s="4"/>
      <c r="GRF674" s="4"/>
      <c r="GRG674" s="4"/>
      <c r="GRH674" s="4"/>
      <c r="GRI674" s="4"/>
      <c r="GRJ674" s="4"/>
      <c r="GRK674" s="4"/>
      <c r="GRL674" s="4"/>
      <c r="GRM674" s="4"/>
      <c r="GRN674" s="4"/>
      <c r="GRO674" s="4"/>
      <c r="GRP674" s="4"/>
      <c r="GRQ674" s="4"/>
      <c r="GRR674" s="4"/>
      <c r="GRS674" s="4"/>
      <c r="GRT674" s="4"/>
      <c r="GRU674" s="4"/>
      <c r="GRV674" s="4"/>
      <c r="GRW674" s="4"/>
      <c r="GRX674" s="4"/>
      <c r="GRY674" s="4"/>
      <c r="GRZ674" s="4"/>
      <c r="GSA674" s="4"/>
      <c r="GSB674" s="4"/>
      <c r="GSC674" s="4"/>
      <c r="GSD674" s="4"/>
      <c r="GSE674" s="4"/>
      <c r="GSF674" s="4"/>
      <c r="GSG674" s="4"/>
      <c r="GSH674" s="4"/>
      <c r="GSI674" s="4"/>
      <c r="GSJ674" s="4"/>
      <c r="GSK674" s="4"/>
      <c r="GSL674" s="4"/>
      <c r="GSM674" s="4"/>
      <c r="GSN674" s="4"/>
      <c r="GSO674" s="4"/>
      <c r="GSP674" s="4"/>
      <c r="GSQ674" s="4"/>
      <c r="GSR674" s="4"/>
      <c r="GSS674" s="4"/>
      <c r="GST674" s="4"/>
      <c r="GSU674" s="4"/>
      <c r="GSV674" s="4"/>
      <c r="GSW674" s="4"/>
      <c r="GSX674" s="4"/>
      <c r="GSY674" s="4"/>
      <c r="GSZ674" s="4"/>
      <c r="GTA674" s="4"/>
      <c r="GTB674" s="4"/>
      <c r="GTC674" s="4"/>
      <c r="GTD674" s="4"/>
      <c r="GTE674" s="4"/>
      <c r="GTF674" s="4"/>
      <c r="GTG674" s="4"/>
      <c r="GTH674" s="4"/>
      <c r="GTI674" s="4"/>
      <c r="GTJ674" s="4"/>
      <c r="GTK674" s="4"/>
      <c r="GTL674" s="4"/>
      <c r="GTM674" s="4"/>
      <c r="GTN674" s="4"/>
      <c r="GTO674" s="4"/>
      <c r="GTP674" s="4"/>
      <c r="GTQ674" s="4"/>
      <c r="GTR674" s="4"/>
      <c r="GTS674" s="4"/>
      <c r="GTT674" s="4"/>
      <c r="GTU674" s="4"/>
      <c r="GTV674" s="4"/>
      <c r="GTW674" s="4"/>
      <c r="GTX674" s="4"/>
      <c r="GTY674" s="4"/>
      <c r="GTZ674" s="4"/>
      <c r="GUA674" s="4"/>
      <c r="GUB674" s="4"/>
      <c r="GUC674" s="4"/>
      <c r="GUD674" s="4"/>
      <c r="GUE674" s="4"/>
      <c r="GUF674" s="4"/>
      <c r="GUG674" s="4"/>
      <c r="GUH674" s="4"/>
      <c r="GUI674" s="4"/>
      <c r="GUJ674" s="4"/>
      <c r="GUK674" s="4"/>
      <c r="GUL674" s="4"/>
      <c r="GUM674" s="4"/>
      <c r="GUN674" s="4"/>
      <c r="GUO674" s="4"/>
      <c r="GUP674" s="4"/>
      <c r="GUQ674" s="4"/>
      <c r="GUR674" s="4"/>
      <c r="GUS674" s="4"/>
      <c r="GUT674" s="4"/>
      <c r="GUU674" s="4"/>
      <c r="GUV674" s="4"/>
      <c r="GUW674" s="4"/>
      <c r="GUX674" s="4"/>
      <c r="GUY674" s="4"/>
      <c r="GUZ674" s="4"/>
      <c r="GVA674" s="4"/>
      <c r="GVB674" s="4"/>
      <c r="GVC674" s="4"/>
      <c r="GVD674" s="4"/>
      <c r="GVE674" s="4"/>
      <c r="GVF674" s="4"/>
      <c r="GVG674" s="4"/>
      <c r="GVH674" s="4"/>
      <c r="GVI674" s="4"/>
      <c r="GVJ674" s="4"/>
      <c r="GVK674" s="4"/>
      <c r="GVL674" s="4"/>
      <c r="GVM674" s="4"/>
      <c r="GVN674" s="4"/>
      <c r="GVO674" s="4"/>
      <c r="GVP674" s="4"/>
      <c r="GVQ674" s="4"/>
      <c r="GVR674" s="4"/>
      <c r="GVS674" s="4"/>
      <c r="GVT674" s="4"/>
      <c r="GVU674" s="4"/>
      <c r="GVV674" s="4"/>
      <c r="GVW674" s="4"/>
      <c r="GVX674" s="4"/>
      <c r="GVY674" s="4"/>
      <c r="GVZ674" s="4"/>
      <c r="GWA674" s="4"/>
      <c r="GWB674" s="4"/>
      <c r="GWC674" s="4"/>
      <c r="GWD674" s="4"/>
      <c r="GWE674" s="4"/>
      <c r="GWF674" s="4"/>
      <c r="GWG674" s="4"/>
      <c r="GWH674" s="4"/>
      <c r="GWI674" s="4"/>
      <c r="GWJ674" s="4"/>
      <c r="GWK674" s="4"/>
      <c r="GWL674" s="4"/>
      <c r="GWM674" s="4"/>
      <c r="GWN674" s="4"/>
      <c r="GWO674" s="4"/>
      <c r="GWP674" s="4"/>
      <c r="GWQ674" s="4"/>
      <c r="GWR674" s="4"/>
      <c r="GWS674" s="4"/>
      <c r="GWT674" s="4"/>
      <c r="GWU674" s="4"/>
      <c r="GWV674" s="4"/>
      <c r="GWW674" s="4"/>
      <c r="GWX674" s="4"/>
      <c r="GWY674" s="4"/>
      <c r="GWZ674" s="4"/>
      <c r="GXA674" s="4"/>
      <c r="GXB674" s="4"/>
      <c r="GXC674" s="4"/>
      <c r="GXD674" s="4"/>
      <c r="GXE674" s="4"/>
      <c r="GXF674" s="4"/>
      <c r="GXG674" s="4"/>
      <c r="GXH674" s="4"/>
      <c r="GXI674" s="4"/>
      <c r="GXJ674" s="4"/>
      <c r="GXK674" s="4"/>
      <c r="GXL674" s="4"/>
      <c r="GXM674" s="4"/>
      <c r="GXN674" s="4"/>
      <c r="GXO674" s="4"/>
      <c r="GXP674" s="4"/>
      <c r="GXQ674" s="4"/>
      <c r="GXR674" s="4"/>
      <c r="GXS674" s="4"/>
      <c r="GXT674" s="4"/>
      <c r="GXU674" s="4"/>
      <c r="GXV674" s="4"/>
      <c r="GXW674" s="4"/>
      <c r="GXX674" s="4"/>
      <c r="GXY674" s="4"/>
      <c r="GXZ674" s="4"/>
      <c r="GYA674" s="4"/>
      <c r="GYB674" s="4"/>
      <c r="GYC674" s="4"/>
      <c r="GYD674" s="4"/>
      <c r="GYE674" s="4"/>
      <c r="GYF674" s="4"/>
      <c r="GYG674" s="4"/>
      <c r="GYH674" s="4"/>
      <c r="GYI674" s="4"/>
      <c r="GYJ674" s="4"/>
      <c r="GYK674" s="4"/>
      <c r="GYL674" s="4"/>
      <c r="GYM674" s="4"/>
      <c r="GYN674" s="4"/>
      <c r="GYO674" s="4"/>
      <c r="GYP674" s="4"/>
      <c r="GYQ674" s="4"/>
      <c r="GYR674" s="4"/>
      <c r="GYS674" s="4"/>
      <c r="GYT674" s="4"/>
      <c r="GYU674" s="4"/>
      <c r="GYV674" s="4"/>
      <c r="GYW674" s="4"/>
      <c r="GYX674" s="4"/>
      <c r="GYY674" s="4"/>
      <c r="GYZ674" s="4"/>
      <c r="GZA674" s="4"/>
      <c r="GZB674" s="4"/>
      <c r="GZC674" s="4"/>
      <c r="GZD674" s="4"/>
      <c r="GZE674" s="4"/>
      <c r="GZF674" s="4"/>
      <c r="GZG674" s="4"/>
      <c r="GZH674" s="4"/>
      <c r="GZI674" s="4"/>
      <c r="GZJ674" s="4"/>
      <c r="GZK674" s="4"/>
      <c r="GZL674" s="4"/>
      <c r="GZM674" s="4"/>
      <c r="GZN674" s="4"/>
      <c r="GZO674" s="4"/>
      <c r="GZP674" s="4"/>
      <c r="GZQ674" s="4"/>
      <c r="GZR674" s="4"/>
      <c r="GZS674" s="4"/>
      <c r="GZT674" s="4"/>
      <c r="GZU674" s="4"/>
      <c r="GZV674" s="4"/>
      <c r="GZW674" s="4"/>
      <c r="GZX674" s="4"/>
      <c r="GZY674" s="4"/>
      <c r="GZZ674" s="4"/>
      <c r="HAA674" s="4"/>
      <c r="HAB674" s="4"/>
      <c r="HAC674" s="4"/>
      <c r="HAD674" s="4"/>
      <c r="HAE674" s="4"/>
      <c r="HAF674" s="4"/>
      <c r="HAG674" s="4"/>
      <c r="HAH674" s="4"/>
      <c r="HAI674" s="4"/>
      <c r="HAJ674" s="4"/>
      <c r="HAK674" s="4"/>
      <c r="HAL674" s="4"/>
      <c r="HAM674" s="4"/>
      <c r="HAN674" s="4"/>
      <c r="HAO674" s="4"/>
      <c r="HAP674" s="4"/>
      <c r="HAQ674" s="4"/>
      <c r="HAR674" s="4"/>
      <c r="HAS674" s="4"/>
      <c r="HAT674" s="4"/>
      <c r="HAU674" s="4"/>
      <c r="HAV674" s="4"/>
      <c r="HAW674" s="4"/>
      <c r="HAX674" s="4"/>
      <c r="HAY674" s="4"/>
      <c r="HAZ674" s="4"/>
      <c r="HBA674" s="4"/>
      <c r="HBB674" s="4"/>
      <c r="HBC674" s="4"/>
      <c r="HBD674" s="4"/>
      <c r="HBE674" s="4"/>
      <c r="HBF674" s="4"/>
      <c r="HBG674" s="4"/>
      <c r="HBH674" s="4"/>
      <c r="HBI674" s="4"/>
      <c r="HBJ674" s="4"/>
      <c r="HBK674" s="4"/>
      <c r="HBL674" s="4"/>
      <c r="HBM674" s="4"/>
      <c r="HBN674" s="4"/>
      <c r="HBO674" s="4"/>
      <c r="HBP674" s="4"/>
      <c r="HBQ674" s="4"/>
      <c r="HBR674" s="4"/>
      <c r="HBS674" s="4"/>
      <c r="HBT674" s="4"/>
      <c r="HBU674" s="4"/>
      <c r="HBV674" s="4"/>
      <c r="HBW674" s="4"/>
      <c r="HBX674" s="4"/>
      <c r="HBY674" s="4"/>
      <c r="HBZ674" s="4"/>
      <c r="HCA674" s="4"/>
      <c r="HCB674" s="4"/>
      <c r="HCC674" s="4"/>
      <c r="HCD674" s="4"/>
      <c r="HCE674" s="4"/>
      <c r="HCF674" s="4"/>
      <c r="HCG674" s="4"/>
      <c r="HCH674" s="4"/>
      <c r="HCI674" s="4"/>
      <c r="HCJ674" s="4"/>
      <c r="HCK674" s="4"/>
      <c r="HCL674" s="4"/>
      <c r="HCM674" s="4"/>
      <c r="HCN674" s="4"/>
      <c r="HCO674" s="4"/>
      <c r="HCP674" s="4"/>
      <c r="HCQ674" s="4"/>
      <c r="HCR674" s="4"/>
      <c r="HCS674" s="4"/>
      <c r="HCT674" s="4"/>
      <c r="HCU674" s="4"/>
      <c r="HCV674" s="4"/>
      <c r="HCW674" s="4"/>
      <c r="HCX674" s="4"/>
      <c r="HCY674" s="4"/>
      <c r="HCZ674" s="4"/>
      <c r="HDA674" s="4"/>
      <c r="HDB674" s="4"/>
      <c r="HDC674" s="4"/>
      <c r="HDD674" s="4"/>
      <c r="HDE674" s="4"/>
      <c r="HDF674" s="4"/>
      <c r="HDG674" s="4"/>
      <c r="HDH674" s="4"/>
      <c r="HDI674" s="4"/>
      <c r="HDJ674" s="4"/>
      <c r="HDK674" s="4"/>
      <c r="HDL674" s="4"/>
      <c r="HDM674" s="4"/>
      <c r="HDN674" s="4"/>
      <c r="HDO674" s="4"/>
      <c r="HDP674" s="4"/>
      <c r="HDQ674" s="4"/>
      <c r="HDR674" s="4"/>
      <c r="HDS674" s="4"/>
      <c r="HDT674" s="4"/>
      <c r="HDU674" s="4"/>
      <c r="HDV674" s="4"/>
      <c r="HDW674" s="4"/>
      <c r="HDX674" s="4"/>
      <c r="HDY674" s="4"/>
      <c r="HDZ674" s="4"/>
      <c r="HEA674" s="4"/>
      <c r="HEB674" s="4"/>
      <c r="HEC674" s="4"/>
      <c r="HED674" s="4"/>
      <c r="HEE674" s="4"/>
      <c r="HEF674" s="4"/>
      <c r="HEG674" s="4"/>
      <c r="HEH674" s="4"/>
      <c r="HEI674" s="4"/>
      <c r="HEJ674" s="4"/>
      <c r="HEK674" s="4"/>
      <c r="HEL674" s="4"/>
      <c r="HEM674" s="4"/>
      <c r="HEN674" s="4"/>
      <c r="HEO674" s="4"/>
      <c r="HEP674" s="4"/>
      <c r="HEQ674" s="4"/>
      <c r="HER674" s="4"/>
      <c r="HES674" s="4"/>
      <c r="HET674" s="4"/>
      <c r="HEU674" s="4"/>
      <c r="HEV674" s="4"/>
      <c r="HEW674" s="4"/>
      <c r="HEX674" s="4"/>
      <c r="HEY674" s="4"/>
      <c r="HEZ674" s="4"/>
      <c r="HFA674" s="4"/>
      <c r="HFB674" s="4"/>
      <c r="HFC674" s="4"/>
      <c r="HFD674" s="4"/>
      <c r="HFE674" s="4"/>
      <c r="HFF674" s="4"/>
      <c r="HFG674" s="4"/>
      <c r="HFH674" s="4"/>
      <c r="HFI674" s="4"/>
      <c r="HFJ674" s="4"/>
      <c r="HFK674" s="4"/>
      <c r="HFL674" s="4"/>
      <c r="HFM674" s="4"/>
      <c r="HFN674" s="4"/>
      <c r="HFO674" s="4"/>
      <c r="HFP674" s="4"/>
      <c r="HFQ674" s="4"/>
      <c r="HFR674" s="4"/>
      <c r="HFS674" s="4"/>
      <c r="HFT674" s="4"/>
      <c r="HFU674" s="4"/>
      <c r="HFV674" s="4"/>
      <c r="HFW674" s="4"/>
      <c r="HFX674" s="4"/>
      <c r="HFY674" s="4"/>
      <c r="HFZ674" s="4"/>
      <c r="HGA674" s="4"/>
      <c r="HGB674" s="4"/>
      <c r="HGC674" s="4"/>
      <c r="HGD674" s="4"/>
      <c r="HGE674" s="4"/>
      <c r="HGF674" s="4"/>
      <c r="HGG674" s="4"/>
      <c r="HGH674" s="4"/>
      <c r="HGI674" s="4"/>
      <c r="HGJ674" s="4"/>
      <c r="HGK674" s="4"/>
      <c r="HGL674" s="4"/>
      <c r="HGM674" s="4"/>
      <c r="HGN674" s="4"/>
      <c r="HGO674" s="4"/>
      <c r="HGP674" s="4"/>
      <c r="HGQ674" s="4"/>
      <c r="HGR674" s="4"/>
      <c r="HGS674" s="4"/>
      <c r="HGT674" s="4"/>
      <c r="HGU674" s="4"/>
      <c r="HGV674" s="4"/>
      <c r="HGW674" s="4"/>
      <c r="HGX674" s="4"/>
      <c r="HGY674" s="4"/>
      <c r="HGZ674" s="4"/>
      <c r="HHA674" s="4"/>
      <c r="HHB674" s="4"/>
      <c r="HHC674" s="4"/>
      <c r="HHD674" s="4"/>
      <c r="HHE674" s="4"/>
      <c r="HHF674" s="4"/>
      <c r="HHG674" s="4"/>
      <c r="HHH674" s="4"/>
      <c r="HHI674" s="4"/>
      <c r="HHJ674" s="4"/>
      <c r="HHK674" s="4"/>
      <c r="HHL674" s="4"/>
      <c r="HHM674" s="4"/>
      <c r="HHN674" s="4"/>
      <c r="HHO674" s="4"/>
      <c r="HHP674" s="4"/>
      <c r="HHQ674" s="4"/>
      <c r="HHR674" s="4"/>
      <c r="HHS674" s="4"/>
      <c r="HHT674" s="4"/>
      <c r="HHU674" s="4"/>
      <c r="HHV674" s="4"/>
      <c r="HHW674" s="4"/>
      <c r="HHX674" s="4"/>
      <c r="HHY674" s="4"/>
      <c r="HHZ674" s="4"/>
      <c r="HIA674" s="4"/>
      <c r="HIB674" s="4"/>
      <c r="HIC674" s="4"/>
      <c r="HID674" s="4"/>
      <c r="HIE674" s="4"/>
      <c r="HIF674" s="4"/>
      <c r="HIG674" s="4"/>
      <c r="HIH674" s="4"/>
      <c r="HII674" s="4"/>
      <c r="HIJ674" s="4"/>
      <c r="HIK674" s="4"/>
      <c r="HIL674" s="4"/>
      <c r="HIM674" s="4"/>
      <c r="HIN674" s="4"/>
      <c r="HIO674" s="4"/>
      <c r="HIP674" s="4"/>
      <c r="HIQ674" s="4"/>
      <c r="HIR674" s="4"/>
      <c r="HIS674" s="4"/>
      <c r="HIT674" s="4"/>
      <c r="HIU674" s="4"/>
      <c r="HIV674" s="4"/>
      <c r="HIW674" s="4"/>
      <c r="HIX674" s="4"/>
      <c r="HIY674" s="4"/>
      <c r="HIZ674" s="4"/>
      <c r="HJA674" s="4"/>
      <c r="HJB674" s="4"/>
      <c r="HJC674" s="4"/>
      <c r="HJD674" s="4"/>
      <c r="HJE674" s="4"/>
      <c r="HJF674" s="4"/>
      <c r="HJG674" s="4"/>
      <c r="HJH674" s="4"/>
      <c r="HJI674" s="4"/>
      <c r="HJJ674" s="4"/>
      <c r="HJK674" s="4"/>
      <c r="HJL674" s="4"/>
      <c r="HJM674" s="4"/>
      <c r="HJN674" s="4"/>
      <c r="HJO674" s="4"/>
      <c r="HJP674" s="4"/>
      <c r="HJQ674" s="4"/>
      <c r="HJR674" s="4"/>
      <c r="HJS674" s="4"/>
      <c r="HJT674" s="4"/>
      <c r="HJU674" s="4"/>
      <c r="HJV674" s="4"/>
      <c r="HJW674" s="4"/>
      <c r="HJX674" s="4"/>
      <c r="HJY674" s="4"/>
      <c r="HJZ674" s="4"/>
      <c r="HKA674" s="4"/>
      <c r="HKB674" s="4"/>
      <c r="HKC674" s="4"/>
      <c r="HKD674" s="4"/>
      <c r="HKE674" s="4"/>
      <c r="HKF674" s="4"/>
      <c r="HKG674" s="4"/>
      <c r="HKH674" s="4"/>
      <c r="HKI674" s="4"/>
      <c r="HKJ674" s="4"/>
      <c r="HKK674" s="4"/>
      <c r="HKL674" s="4"/>
      <c r="HKM674" s="4"/>
      <c r="HKN674" s="4"/>
      <c r="HKO674" s="4"/>
      <c r="HKP674" s="4"/>
      <c r="HKQ674" s="4"/>
      <c r="HKR674" s="4"/>
      <c r="HKS674" s="4"/>
      <c r="HKT674" s="4"/>
      <c r="HKU674" s="4"/>
      <c r="HKV674" s="4"/>
      <c r="HKW674" s="4"/>
      <c r="HKX674" s="4"/>
      <c r="HKY674" s="4"/>
      <c r="HKZ674" s="4"/>
      <c r="HLA674" s="4"/>
      <c r="HLB674" s="4"/>
      <c r="HLC674" s="4"/>
      <c r="HLD674" s="4"/>
      <c r="HLE674" s="4"/>
      <c r="HLF674" s="4"/>
      <c r="HLG674" s="4"/>
      <c r="HLH674" s="4"/>
      <c r="HLI674" s="4"/>
      <c r="HLJ674" s="4"/>
      <c r="HLK674" s="4"/>
      <c r="HLL674" s="4"/>
      <c r="HLM674" s="4"/>
      <c r="HLN674" s="4"/>
      <c r="HLO674" s="4"/>
      <c r="HLP674" s="4"/>
      <c r="HLQ674" s="4"/>
      <c r="HLR674" s="4"/>
      <c r="HLS674" s="4"/>
      <c r="HLT674" s="4"/>
      <c r="HLU674" s="4"/>
      <c r="HLV674" s="4"/>
      <c r="HLW674" s="4"/>
      <c r="HLX674" s="4"/>
      <c r="HLY674" s="4"/>
      <c r="HLZ674" s="4"/>
      <c r="HMA674" s="4"/>
      <c r="HMB674" s="4"/>
      <c r="HMC674" s="4"/>
      <c r="HMD674" s="4"/>
      <c r="HME674" s="4"/>
      <c r="HMF674" s="4"/>
      <c r="HMG674" s="4"/>
      <c r="HMH674" s="4"/>
      <c r="HMI674" s="4"/>
      <c r="HMJ674" s="4"/>
      <c r="HMK674" s="4"/>
      <c r="HML674" s="4"/>
      <c r="HMM674" s="4"/>
      <c r="HMN674" s="4"/>
      <c r="HMO674" s="4"/>
      <c r="HMP674" s="4"/>
      <c r="HMQ674" s="4"/>
      <c r="HMR674" s="4"/>
      <c r="HMS674" s="4"/>
      <c r="HMT674" s="4"/>
      <c r="HMU674" s="4"/>
      <c r="HMV674" s="4"/>
      <c r="HMW674" s="4"/>
      <c r="HMX674" s="4"/>
      <c r="HMY674" s="4"/>
      <c r="HMZ674" s="4"/>
      <c r="HNA674" s="4"/>
      <c r="HNB674" s="4"/>
      <c r="HNC674" s="4"/>
      <c r="HND674" s="4"/>
      <c r="HNE674" s="4"/>
      <c r="HNF674" s="4"/>
      <c r="HNG674" s="4"/>
      <c r="HNH674" s="4"/>
      <c r="HNI674" s="4"/>
      <c r="HNJ674" s="4"/>
      <c r="HNK674" s="4"/>
      <c r="HNL674" s="4"/>
      <c r="HNM674" s="4"/>
      <c r="HNN674" s="4"/>
      <c r="HNO674" s="4"/>
      <c r="HNP674" s="4"/>
      <c r="HNQ674" s="4"/>
      <c r="HNR674" s="4"/>
      <c r="HNS674" s="4"/>
      <c r="HNT674" s="4"/>
      <c r="HNU674" s="4"/>
      <c r="HNV674" s="4"/>
      <c r="HNW674" s="4"/>
      <c r="HNX674" s="4"/>
      <c r="HNY674" s="4"/>
      <c r="HNZ674" s="4"/>
      <c r="HOA674" s="4"/>
      <c r="HOB674" s="4"/>
      <c r="HOC674" s="4"/>
      <c r="HOD674" s="4"/>
      <c r="HOE674" s="4"/>
      <c r="HOF674" s="4"/>
      <c r="HOG674" s="4"/>
      <c r="HOH674" s="4"/>
      <c r="HOI674" s="4"/>
      <c r="HOJ674" s="4"/>
      <c r="HOK674" s="4"/>
      <c r="HOL674" s="4"/>
      <c r="HOM674" s="4"/>
      <c r="HON674" s="4"/>
      <c r="HOO674" s="4"/>
      <c r="HOP674" s="4"/>
      <c r="HOQ674" s="4"/>
      <c r="HOR674" s="4"/>
      <c r="HOS674" s="4"/>
      <c r="HOT674" s="4"/>
      <c r="HOU674" s="4"/>
      <c r="HOV674" s="4"/>
      <c r="HOW674" s="4"/>
      <c r="HOX674" s="4"/>
      <c r="HOY674" s="4"/>
      <c r="HOZ674" s="4"/>
      <c r="HPA674" s="4"/>
      <c r="HPB674" s="4"/>
      <c r="HPC674" s="4"/>
      <c r="HPD674" s="4"/>
      <c r="HPE674" s="4"/>
      <c r="HPF674" s="4"/>
      <c r="HPG674" s="4"/>
      <c r="HPH674" s="4"/>
      <c r="HPI674" s="4"/>
      <c r="HPJ674" s="4"/>
      <c r="HPK674" s="4"/>
      <c r="HPL674" s="4"/>
      <c r="HPM674" s="4"/>
      <c r="HPN674" s="4"/>
      <c r="HPO674" s="4"/>
      <c r="HPP674" s="4"/>
      <c r="HPQ674" s="4"/>
      <c r="HPR674" s="4"/>
      <c r="HPS674" s="4"/>
      <c r="HPT674" s="4"/>
      <c r="HPU674" s="4"/>
      <c r="HPV674" s="4"/>
      <c r="HPW674" s="4"/>
      <c r="HPX674" s="4"/>
      <c r="HPY674" s="4"/>
      <c r="HPZ674" s="4"/>
      <c r="HQA674" s="4"/>
      <c r="HQB674" s="4"/>
      <c r="HQC674" s="4"/>
      <c r="HQD674" s="4"/>
      <c r="HQE674" s="4"/>
      <c r="HQF674" s="4"/>
      <c r="HQG674" s="4"/>
      <c r="HQH674" s="4"/>
      <c r="HQI674" s="4"/>
      <c r="HQJ674" s="4"/>
      <c r="HQK674" s="4"/>
      <c r="HQL674" s="4"/>
      <c r="HQM674" s="4"/>
      <c r="HQN674" s="4"/>
      <c r="HQO674" s="4"/>
      <c r="HQP674" s="4"/>
      <c r="HQQ674" s="4"/>
      <c r="HQR674" s="4"/>
      <c r="HQS674" s="4"/>
      <c r="HQT674" s="4"/>
      <c r="HQU674" s="4"/>
      <c r="HQV674" s="4"/>
      <c r="HQW674" s="4"/>
      <c r="HQX674" s="4"/>
      <c r="HQY674" s="4"/>
      <c r="HQZ674" s="4"/>
      <c r="HRA674" s="4"/>
      <c r="HRB674" s="4"/>
      <c r="HRC674" s="4"/>
      <c r="HRD674" s="4"/>
      <c r="HRE674" s="4"/>
      <c r="HRF674" s="4"/>
      <c r="HRG674" s="4"/>
      <c r="HRH674" s="4"/>
      <c r="HRI674" s="4"/>
      <c r="HRJ674" s="4"/>
      <c r="HRK674" s="4"/>
      <c r="HRL674" s="4"/>
      <c r="HRM674" s="4"/>
      <c r="HRN674" s="4"/>
      <c r="HRO674" s="4"/>
      <c r="HRP674" s="4"/>
      <c r="HRQ674" s="4"/>
      <c r="HRR674" s="4"/>
      <c r="HRS674" s="4"/>
      <c r="HRT674" s="4"/>
      <c r="HRU674" s="4"/>
      <c r="HRV674" s="4"/>
      <c r="HRW674" s="4"/>
      <c r="HRX674" s="4"/>
      <c r="HRY674" s="4"/>
      <c r="HRZ674" s="4"/>
      <c r="HSA674" s="4"/>
      <c r="HSB674" s="4"/>
      <c r="HSC674" s="4"/>
      <c r="HSD674" s="4"/>
      <c r="HSE674" s="4"/>
      <c r="HSF674" s="4"/>
      <c r="HSG674" s="4"/>
      <c r="HSH674" s="4"/>
      <c r="HSI674" s="4"/>
      <c r="HSJ674" s="4"/>
      <c r="HSK674" s="4"/>
      <c r="HSL674" s="4"/>
      <c r="HSM674" s="4"/>
      <c r="HSN674" s="4"/>
      <c r="HSO674" s="4"/>
      <c r="HSP674" s="4"/>
      <c r="HSQ674" s="4"/>
      <c r="HSR674" s="4"/>
      <c r="HSS674" s="4"/>
      <c r="HST674" s="4"/>
      <c r="HSU674" s="4"/>
      <c r="HSV674" s="4"/>
      <c r="HSW674" s="4"/>
      <c r="HSX674" s="4"/>
      <c r="HSY674" s="4"/>
      <c r="HSZ674" s="4"/>
      <c r="HTA674" s="4"/>
      <c r="HTB674" s="4"/>
      <c r="HTC674" s="4"/>
      <c r="HTD674" s="4"/>
      <c r="HTE674" s="4"/>
      <c r="HTF674" s="4"/>
      <c r="HTG674" s="4"/>
      <c r="HTH674" s="4"/>
      <c r="HTI674" s="4"/>
      <c r="HTJ674" s="4"/>
      <c r="HTK674" s="4"/>
      <c r="HTL674" s="4"/>
      <c r="HTM674" s="4"/>
      <c r="HTN674" s="4"/>
      <c r="HTO674" s="4"/>
      <c r="HTP674" s="4"/>
      <c r="HTQ674" s="4"/>
      <c r="HTR674" s="4"/>
      <c r="HTS674" s="4"/>
      <c r="HTT674" s="4"/>
      <c r="HTU674" s="4"/>
      <c r="HTV674" s="4"/>
      <c r="HTW674" s="4"/>
      <c r="HTX674" s="4"/>
      <c r="HTY674" s="4"/>
      <c r="HTZ674" s="4"/>
      <c r="HUA674" s="4"/>
      <c r="HUB674" s="4"/>
      <c r="HUC674" s="4"/>
      <c r="HUD674" s="4"/>
      <c r="HUE674" s="4"/>
      <c r="HUF674" s="4"/>
      <c r="HUG674" s="4"/>
      <c r="HUH674" s="4"/>
      <c r="HUI674" s="4"/>
      <c r="HUJ674" s="4"/>
      <c r="HUK674" s="4"/>
      <c r="HUL674" s="4"/>
      <c r="HUM674" s="4"/>
      <c r="HUN674" s="4"/>
      <c r="HUO674" s="4"/>
      <c r="HUP674" s="4"/>
      <c r="HUQ674" s="4"/>
      <c r="HUR674" s="4"/>
      <c r="HUS674" s="4"/>
      <c r="HUT674" s="4"/>
      <c r="HUU674" s="4"/>
      <c r="HUV674" s="4"/>
      <c r="HUW674" s="4"/>
      <c r="HUX674" s="4"/>
      <c r="HUY674" s="4"/>
      <c r="HUZ674" s="4"/>
      <c r="HVA674" s="4"/>
      <c r="HVB674" s="4"/>
      <c r="HVC674" s="4"/>
      <c r="HVD674" s="4"/>
      <c r="HVE674" s="4"/>
      <c r="HVF674" s="4"/>
      <c r="HVG674" s="4"/>
      <c r="HVH674" s="4"/>
      <c r="HVI674" s="4"/>
      <c r="HVJ674" s="4"/>
      <c r="HVK674" s="4"/>
      <c r="HVL674" s="4"/>
      <c r="HVM674" s="4"/>
      <c r="HVN674" s="4"/>
      <c r="HVO674" s="4"/>
      <c r="HVP674" s="4"/>
      <c r="HVQ674" s="4"/>
      <c r="HVR674" s="4"/>
      <c r="HVS674" s="4"/>
      <c r="HVT674" s="4"/>
      <c r="HVU674" s="4"/>
      <c r="HVV674" s="4"/>
      <c r="HVW674" s="4"/>
      <c r="HVX674" s="4"/>
      <c r="HVY674" s="4"/>
      <c r="HVZ674" s="4"/>
      <c r="HWA674" s="4"/>
      <c r="HWB674" s="4"/>
      <c r="HWC674" s="4"/>
      <c r="HWD674" s="4"/>
      <c r="HWE674" s="4"/>
      <c r="HWF674" s="4"/>
      <c r="HWG674" s="4"/>
      <c r="HWH674" s="4"/>
      <c r="HWI674" s="4"/>
      <c r="HWJ674" s="4"/>
      <c r="HWK674" s="4"/>
      <c r="HWL674" s="4"/>
      <c r="HWM674" s="4"/>
      <c r="HWN674" s="4"/>
      <c r="HWO674" s="4"/>
      <c r="HWP674" s="4"/>
      <c r="HWQ674" s="4"/>
      <c r="HWR674" s="4"/>
      <c r="HWS674" s="4"/>
      <c r="HWT674" s="4"/>
      <c r="HWU674" s="4"/>
      <c r="HWV674" s="4"/>
      <c r="HWW674" s="4"/>
      <c r="HWX674" s="4"/>
      <c r="HWY674" s="4"/>
      <c r="HWZ674" s="4"/>
      <c r="HXA674" s="4"/>
      <c r="HXB674" s="4"/>
      <c r="HXC674" s="4"/>
      <c r="HXD674" s="4"/>
      <c r="HXE674" s="4"/>
      <c r="HXF674" s="4"/>
      <c r="HXG674" s="4"/>
      <c r="HXH674" s="4"/>
      <c r="HXI674" s="4"/>
      <c r="HXJ674" s="4"/>
      <c r="HXK674" s="4"/>
      <c r="HXL674" s="4"/>
      <c r="HXM674" s="4"/>
      <c r="HXN674" s="4"/>
      <c r="HXO674" s="4"/>
      <c r="HXP674" s="4"/>
      <c r="HXQ674" s="4"/>
      <c r="HXR674" s="4"/>
      <c r="HXS674" s="4"/>
      <c r="HXT674" s="4"/>
      <c r="HXU674" s="4"/>
      <c r="HXV674" s="4"/>
      <c r="HXW674" s="4"/>
      <c r="HXX674" s="4"/>
      <c r="HXY674" s="4"/>
      <c r="HXZ674" s="4"/>
      <c r="HYA674" s="4"/>
      <c r="HYB674" s="4"/>
      <c r="HYC674" s="4"/>
      <c r="HYD674" s="4"/>
      <c r="HYE674" s="4"/>
      <c r="HYF674" s="4"/>
      <c r="HYG674" s="4"/>
      <c r="HYH674" s="4"/>
      <c r="HYI674" s="4"/>
      <c r="HYJ674" s="4"/>
      <c r="HYK674" s="4"/>
      <c r="HYL674" s="4"/>
      <c r="HYM674" s="4"/>
      <c r="HYN674" s="4"/>
      <c r="HYO674" s="4"/>
      <c r="HYP674" s="4"/>
      <c r="HYQ674" s="4"/>
      <c r="HYR674" s="4"/>
      <c r="HYS674" s="4"/>
      <c r="HYT674" s="4"/>
      <c r="HYU674" s="4"/>
      <c r="HYV674" s="4"/>
      <c r="HYW674" s="4"/>
      <c r="HYX674" s="4"/>
      <c r="HYY674" s="4"/>
      <c r="HYZ674" s="4"/>
      <c r="HZA674" s="4"/>
      <c r="HZB674" s="4"/>
      <c r="HZC674" s="4"/>
      <c r="HZD674" s="4"/>
      <c r="HZE674" s="4"/>
      <c r="HZF674" s="4"/>
      <c r="HZG674" s="4"/>
      <c r="HZH674" s="4"/>
      <c r="HZI674" s="4"/>
      <c r="HZJ674" s="4"/>
      <c r="HZK674" s="4"/>
      <c r="HZL674" s="4"/>
      <c r="HZM674" s="4"/>
      <c r="HZN674" s="4"/>
      <c r="HZO674" s="4"/>
      <c r="HZP674" s="4"/>
      <c r="HZQ674" s="4"/>
      <c r="HZR674" s="4"/>
      <c r="HZS674" s="4"/>
      <c r="HZT674" s="4"/>
      <c r="HZU674" s="4"/>
      <c r="HZV674" s="4"/>
      <c r="HZW674" s="4"/>
      <c r="HZX674" s="4"/>
      <c r="HZY674" s="4"/>
      <c r="HZZ674" s="4"/>
      <c r="IAA674" s="4"/>
      <c r="IAB674" s="4"/>
      <c r="IAC674" s="4"/>
      <c r="IAD674" s="4"/>
      <c r="IAE674" s="4"/>
      <c r="IAF674" s="4"/>
      <c r="IAG674" s="4"/>
      <c r="IAH674" s="4"/>
      <c r="IAI674" s="4"/>
      <c r="IAJ674" s="4"/>
      <c r="IAK674" s="4"/>
      <c r="IAL674" s="4"/>
      <c r="IAM674" s="4"/>
      <c r="IAN674" s="4"/>
      <c r="IAO674" s="4"/>
      <c r="IAP674" s="4"/>
      <c r="IAQ674" s="4"/>
      <c r="IAR674" s="4"/>
      <c r="IAS674" s="4"/>
      <c r="IAT674" s="4"/>
      <c r="IAU674" s="4"/>
      <c r="IAV674" s="4"/>
      <c r="IAW674" s="4"/>
      <c r="IAX674" s="4"/>
      <c r="IAY674" s="4"/>
      <c r="IAZ674" s="4"/>
      <c r="IBA674" s="4"/>
      <c r="IBB674" s="4"/>
      <c r="IBC674" s="4"/>
      <c r="IBD674" s="4"/>
      <c r="IBE674" s="4"/>
      <c r="IBF674" s="4"/>
      <c r="IBG674" s="4"/>
      <c r="IBH674" s="4"/>
      <c r="IBI674" s="4"/>
      <c r="IBJ674" s="4"/>
      <c r="IBK674" s="4"/>
      <c r="IBL674" s="4"/>
      <c r="IBM674" s="4"/>
      <c r="IBN674" s="4"/>
      <c r="IBO674" s="4"/>
      <c r="IBP674" s="4"/>
      <c r="IBQ674" s="4"/>
      <c r="IBR674" s="4"/>
      <c r="IBS674" s="4"/>
      <c r="IBT674" s="4"/>
      <c r="IBU674" s="4"/>
      <c r="IBV674" s="4"/>
      <c r="IBW674" s="4"/>
      <c r="IBX674" s="4"/>
      <c r="IBY674" s="4"/>
      <c r="IBZ674" s="4"/>
      <c r="ICA674" s="4"/>
      <c r="ICB674" s="4"/>
      <c r="ICC674" s="4"/>
      <c r="ICD674" s="4"/>
      <c r="ICE674" s="4"/>
      <c r="ICF674" s="4"/>
      <c r="ICG674" s="4"/>
      <c r="ICH674" s="4"/>
      <c r="ICI674" s="4"/>
      <c r="ICJ674" s="4"/>
      <c r="ICK674" s="4"/>
      <c r="ICL674" s="4"/>
      <c r="ICM674" s="4"/>
      <c r="ICN674" s="4"/>
      <c r="ICO674" s="4"/>
      <c r="ICP674" s="4"/>
      <c r="ICQ674" s="4"/>
      <c r="ICR674" s="4"/>
      <c r="ICS674" s="4"/>
      <c r="ICT674" s="4"/>
      <c r="ICU674" s="4"/>
      <c r="ICV674" s="4"/>
      <c r="ICW674" s="4"/>
      <c r="ICX674" s="4"/>
      <c r="ICY674" s="4"/>
      <c r="ICZ674" s="4"/>
      <c r="IDA674" s="4"/>
      <c r="IDB674" s="4"/>
      <c r="IDC674" s="4"/>
      <c r="IDD674" s="4"/>
      <c r="IDE674" s="4"/>
      <c r="IDF674" s="4"/>
      <c r="IDG674" s="4"/>
      <c r="IDH674" s="4"/>
      <c r="IDI674" s="4"/>
      <c r="IDJ674" s="4"/>
      <c r="IDK674" s="4"/>
      <c r="IDL674" s="4"/>
      <c r="IDM674" s="4"/>
      <c r="IDN674" s="4"/>
      <c r="IDO674" s="4"/>
      <c r="IDP674" s="4"/>
      <c r="IDQ674" s="4"/>
      <c r="IDR674" s="4"/>
      <c r="IDS674" s="4"/>
      <c r="IDT674" s="4"/>
      <c r="IDU674" s="4"/>
      <c r="IDV674" s="4"/>
      <c r="IDW674" s="4"/>
      <c r="IDX674" s="4"/>
      <c r="IDY674" s="4"/>
      <c r="IDZ674" s="4"/>
      <c r="IEA674" s="4"/>
      <c r="IEB674" s="4"/>
      <c r="IEC674" s="4"/>
      <c r="IED674" s="4"/>
      <c r="IEE674" s="4"/>
      <c r="IEF674" s="4"/>
      <c r="IEG674" s="4"/>
      <c r="IEH674" s="4"/>
      <c r="IEI674" s="4"/>
      <c r="IEJ674" s="4"/>
      <c r="IEK674" s="4"/>
      <c r="IEL674" s="4"/>
      <c r="IEM674" s="4"/>
      <c r="IEN674" s="4"/>
      <c r="IEO674" s="4"/>
      <c r="IEP674" s="4"/>
      <c r="IEQ674" s="4"/>
      <c r="IER674" s="4"/>
      <c r="IES674" s="4"/>
      <c r="IET674" s="4"/>
      <c r="IEU674" s="4"/>
      <c r="IEV674" s="4"/>
      <c r="IEW674" s="4"/>
      <c r="IEX674" s="4"/>
      <c r="IEY674" s="4"/>
      <c r="IEZ674" s="4"/>
      <c r="IFA674" s="4"/>
      <c r="IFB674" s="4"/>
      <c r="IFC674" s="4"/>
      <c r="IFD674" s="4"/>
      <c r="IFE674" s="4"/>
      <c r="IFF674" s="4"/>
      <c r="IFG674" s="4"/>
      <c r="IFH674" s="4"/>
      <c r="IFI674" s="4"/>
      <c r="IFJ674" s="4"/>
      <c r="IFK674" s="4"/>
      <c r="IFL674" s="4"/>
      <c r="IFM674" s="4"/>
      <c r="IFN674" s="4"/>
      <c r="IFO674" s="4"/>
      <c r="IFP674" s="4"/>
      <c r="IFQ674" s="4"/>
      <c r="IFR674" s="4"/>
      <c r="IFS674" s="4"/>
      <c r="IFT674" s="4"/>
      <c r="IFU674" s="4"/>
      <c r="IFV674" s="4"/>
      <c r="IFW674" s="4"/>
      <c r="IFX674" s="4"/>
      <c r="IFY674" s="4"/>
      <c r="IFZ674" s="4"/>
      <c r="IGA674" s="4"/>
      <c r="IGB674" s="4"/>
      <c r="IGC674" s="4"/>
      <c r="IGD674" s="4"/>
      <c r="IGE674" s="4"/>
      <c r="IGF674" s="4"/>
      <c r="IGG674" s="4"/>
      <c r="IGH674" s="4"/>
      <c r="IGI674" s="4"/>
      <c r="IGJ674" s="4"/>
      <c r="IGK674" s="4"/>
      <c r="IGL674" s="4"/>
      <c r="IGM674" s="4"/>
      <c r="IGN674" s="4"/>
      <c r="IGO674" s="4"/>
      <c r="IGP674" s="4"/>
      <c r="IGQ674" s="4"/>
      <c r="IGR674" s="4"/>
      <c r="IGS674" s="4"/>
      <c r="IGT674" s="4"/>
      <c r="IGU674" s="4"/>
      <c r="IGV674" s="4"/>
      <c r="IGW674" s="4"/>
      <c r="IGX674" s="4"/>
      <c r="IGY674" s="4"/>
      <c r="IGZ674" s="4"/>
      <c r="IHA674" s="4"/>
      <c r="IHB674" s="4"/>
      <c r="IHC674" s="4"/>
      <c r="IHD674" s="4"/>
      <c r="IHE674" s="4"/>
      <c r="IHF674" s="4"/>
      <c r="IHG674" s="4"/>
      <c r="IHH674" s="4"/>
      <c r="IHI674" s="4"/>
      <c r="IHJ674" s="4"/>
      <c r="IHK674" s="4"/>
      <c r="IHL674" s="4"/>
      <c r="IHM674" s="4"/>
      <c r="IHN674" s="4"/>
      <c r="IHO674" s="4"/>
      <c r="IHP674" s="4"/>
      <c r="IHQ674" s="4"/>
      <c r="IHR674" s="4"/>
      <c r="IHS674" s="4"/>
      <c r="IHT674" s="4"/>
      <c r="IHU674" s="4"/>
      <c r="IHV674" s="4"/>
      <c r="IHW674" s="4"/>
      <c r="IHX674" s="4"/>
      <c r="IHY674" s="4"/>
      <c r="IHZ674" s="4"/>
      <c r="IIA674" s="4"/>
      <c r="IIB674" s="4"/>
      <c r="IIC674" s="4"/>
      <c r="IID674" s="4"/>
      <c r="IIE674" s="4"/>
      <c r="IIF674" s="4"/>
      <c r="IIG674" s="4"/>
      <c r="IIH674" s="4"/>
      <c r="III674" s="4"/>
      <c r="IIJ674" s="4"/>
      <c r="IIK674" s="4"/>
      <c r="IIL674" s="4"/>
      <c r="IIM674" s="4"/>
      <c r="IIN674" s="4"/>
      <c r="IIO674" s="4"/>
      <c r="IIP674" s="4"/>
      <c r="IIQ674" s="4"/>
      <c r="IIR674" s="4"/>
      <c r="IIS674" s="4"/>
      <c r="IIT674" s="4"/>
      <c r="IIU674" s="4"/>
      <c r="IIV674" s="4"/>
      <c r="IIW674" s="4"/>
      <c r="IIX674" s="4"/>
      <c r="IIY674" s="4"/>
      <c r="IIZ674" s="4"/>
      <c r="IJA674" s="4"/>
      <c r="IJB674" s="4"/>
      <c r="IJC674" s="4"/>
      <c r="IJD674" s="4"/>
      <c r="IJE674" s="4"/>
      <c r="IJF674" s="4"/>
      <c r="IJG674" s="4"/>
      <c r="IJH674" s="4"/>
      <c r="IJI674" s="4"/>
      <c r="IJJ674" s="4"/>
      <c r="IJK674" s="4"/>
      <c r="IJL674" s="4"/>
      <c r="IJM674" s="4"/>
      <c r="IJN674" s="4"/>
      <c r="IJO674" s="4"/>
      <c r="IJP674" s="4"/>
      <c r="IJQ674" s="4"/>
      <c r="IJR674" s="4"/>
      <c r="IJS674" s="4"/>
      <c r="IJT674" s="4"/>
      <c r="IJU674" s="4"/>
      <c r="IJV674" s="4"/>
      <c r="IJW674" s="4"/>
      <c r="IJX674" s="4"/>
      <c r="IJY674" s="4"/>
      <c r="IJZ674" s="4"/>
      <c r="IKA674" s="4"/>
      <c r="IKB674" s="4"/>
      <c r="IKC674" s="4"/>
      <c r="IKD674" s="4"/>
      <c r="IKE674" s="4"/>
      <c r="IKF674" s="4"/>
      <c r="IKG674" s="4"/>
      <c r="IKH674" s="4"/>
      <c r="IKI674" s="4"/>
      <c r="IKJ674" s="4"/>
      <c r="IKK674" s="4"/>
      <c r="IKL674" s="4"/>
      <c r="IKM674" s="4"/>
      <c r="IKN674" s="4"/>
      <c r="IKO674" s="4"/>
      <c r="IKP674" s="4"/>
      <c r="IKQ674" s="4"/>
      <c r="IKR674" s="4"/>
      <c r="IKS674" s="4"/>
      <c r="IKT674" s="4"/>
      <c r="IKU674" s="4"/>
      <c r="IKV674" s="4"/>
      <c r="IKW674" s="4"/>
      <c r="IKX674" s="4"/>
      <c r="IKY674" s="4"/>
      <c r="IKZ674" s="4"/>
      <c r="ILA674" s="4"/>
      <c r="ILB674" s="4"/>
      <c r="ILC674" s="4"/>
      <c r="ILD674" s="4"/>
      <c r="ILE674" s="4"/>
      <c r="ILF674" s="4"/>
      <c r="ILG674" s="4"/>
      <c r="ILH674" s="4"/>
      <c r="ILI674" s="4"/>
      <c r="ILJ674" s="4"/>
      <c r="ILK674" s="4"/>
      <c r="ILL674" s="4"/>
      <c r="ILM674" s="4"/>
      <c r="ILN674" s="4"/>
      <c r="ILO674" s="4"/>
      <c r="ILP674" s="4"/>
      <c r="ILQ674" s="4"/>
      <c r="ILR674" s="4"/>
      <c r="ILS674" s="4"/>
      <c r="ILT674" s="4"/>
      <c r="ILU674" s="4"/>
      <c r="ILV674" s="4"/>
      <c r="ILW674" s="4"/>
      <c r="ILX674" s="4"/>
      <c r="ILY674" s="4"/>
      <c r="ILZ674" s="4"/>
      <c r="IMA674" s="4"/>
      <c r="IMB674" s="4"/>
      <c r="IMC674" s="4"/>
      <c r="IMD674" s="4"/>
      <c r="IME674" s="4"/>
      <c r="IMF674" s="4"/>
      <c r="IMG674" s="4"/>
      <c r="IMH674" s="4"/>
      <c r="IMI674" s="4"/>
      <c r="IMJ674" s="4"/>
      <c r="IMK674" s="4"/>
      <c r="IML674" s="4"/>
      <c r="IMM674" s="4"/>
      <c r="IMN674" s="4"/>
      <c r="IMO674" s="4"/>
      <c r="IMP674" s="4"/>
      <c r="IMQ674" s="4"/>
      <c r="IMR674" s="4"/>
      <c r="IMS674" s="4"/>
      <c r="IMT674" s="4"/>
      <c r="IMU674" s="4"/>
      <c r="IMV674" s="4"/>
      <c r="IMW674" s="4"/>
      <c r="IMX674" s="4"/>
      <c r="IMY674" s="4"/>
      <c r="IMZ674" s="4"/>
      <c r="INA674" s="4"/>
      <c r="INB674" s="4"/>
      <c r="INC674" s="4"/>
      <c r="IND674" s="4"/>
      <c r="INE674" s="4"/>
      <c r="INF674" s="4"/>
      <c r="ING674" s="4"/>
      <c r="INH674" s="4"/>
      <c r="INI674" s="4"/>
      <c r="INJ674" s="4"/>
      <c r="INK674" s="4"/>
      <c r="INL674" s="4"/>
      <c r="INM674" s="4"/>
      <c r="INN674" s="4"/>
      <c r="INO674" s="4"/>
      <c r="INP674" s="4"/>
      <c r="INQ674" s="4"/>
      <c r="INR674" s="4"/>
      <c r="INS674" s="4"/>
      <c r="INT674" s="4"/>
      <c r="INU674" s="4"/>
      <c r="INV674" s="4"/>
      <c r="INW674" s="4"/>
      <c r="INX674" s="4"/>
      <c r="INY674" s="4"/>
      <c r="INZ674" s="4"/>
      <c r="IOA674" s="4"/>
      <c r="IOB674" s="4"/>
      <c r="IOC674" s="4"/>
      <c r="IOD674" s="4"/>
      <c r="IOE674" s="4"/>
      <c r="IOF674" s="4"/>
      <c r="IOG674" s="4"/>
      <c r="IOH674" s="4"/>
      <c r="IOI674" s="4"/>
      <c r="IOJ674" s="4"/>
      <c r="IOK674" s="4"/>
      <c r="IOL674" s="4"/>
      <c r="IOM674" s="4"/>
      <c r="ION674" s="4"/>
      <c r="IOO674" s="4"/>
      <c r="IOP674" s="4"/>
      <c r="IOQ674" s="4"/>
      <c r="IOR674" s="4"/>
      <c r="IOS674" s="4"/>
      <c r="IOT674" s="4"/>
      <c r="IOU674" s="4"/>
      <c r="IOV674" s="4"/>
      <c r="IOW674" s="4"/>
      <c r="IOX674" s="4"/>
      <c r="IOY674" s="4"/>
      <c r="IOZ674" s="4"/>
      <c r="IPA674" s="4"/>
      <c r="IPB674" s="4"/>
      <c r="IPC674" s="4"/>
      <c r="IPD674" s="4"/>
      <c r="IPE674" s="4"/>
      <c r="IPF674" s="4"/>
      <c r="IPG674" s="4"/>
      <c r="IPH674" s="4"/>
      <c r="IPI674" s="4"/>
      <c r="IPJ674" s="4"/>
      <c r="IPK674" s="4"/>
      <c r="IPL674" s="4"/>
      <c r="IPM674" s="4"/>
      <c r="IPN674" s="4"/>
      <c r="IPO674" s="4"/>
      <c r="IPP674" s="4"/>
      <c r="IPQ674" s="4"/>
      <c r="IPR674" s="4"/>
      <c r="IPS674" s="4"/>
      <c r="IPT674" s="4"/>
      <c r="IPU674" s="4"/>
      <c r="IPV674" s="4"/>
      <c r="IPW674" s="4"/>
      <c r="IPX674" s="4"/>
      <c r="IPY674" s="4"/>
      <c r="IPZ674" s="4"/>
      <c r="IQA674" s="4"/>
      <c r="IQB674" s="4"/>
      <c r="IQC674" s="4"/>
      <c r="IQD674" s="4"/>
      <c r="IQE674" s="4"/>
      <c r="IQF674" s="4"/>
      <c r="IQG674" s="4"/>
      <c r="IQH674" s="4"/>
      <c r="IQI674" s="4"/>
      <c r="IQJ674" s="4"/>
      <c r="IQK674" s="4"/>
      <c r="IQL674" s="4"/>
      <c r="IQM674" s="4"/>
      <c r="IQN674" s="4"/>
      <c r="IQO674" s="4"/>
      <c r="IQP674" s="4"/>
      <c r="IQQ674" s="4"/>
      <c r="IQR674" s="4"/>
      <c r="IQS674" s="4"/>
      <c r="IQT674" s="4"/>
      <c r="IQU674" s="4"/>
      <c r="IQV674" s="4"/>
      <c r="IQW674" s="4"/>
      <c r="IQX674" s="4"/>
      <c r="IQY674" s="4"/>
      <c r="IQZ674" s="4"/>
      <c r="IRA674" s="4"/>
      <c r="IRB674" s="4"/>
      <c r="IRC674" s="4"/>
      <c r="IRD674" s="4"/>
      <c r="IRE674" s="4"/>
      <c r="IRF674" s="4"/>
      <c r="IRG674" s="4"/>
      <c r="IRH674" s="4"/>
      <c r="IRI674" s="4"/>
      <c r="IRJ674" s="4"/>
      <c r="IRK674" s="4"/>
      <c r="IRL674" s="4"/>
      <c r="IRM674" s="4"/>
      <c r="IRN674" s="4"/>
      <c r="IRO674" s="4"/>
      <c r="IRP674" s="4"/>
      <c r="IRQ674" s="4"/>
      <c r="IRR674" s="4"/>
      <c r="IRS674" s="4"/>
      <c r="IRT674" s="4"/>
      <c r="IRU674" s="4"/>
      <c r="IRV674" s="4"/>
      <c r="IRW674" s="4"/>
      <c r="IRX674" s="4"/>
      <c r="IRY674" s="4"/>
      <c r="IRZ674" s="4"/>
      <c r="ISA674" s="4"/>
      <c r="ISB674" s="4"/>
      <c r="ISC674" s="4"/>
      <c r="ISD674" s="4"/>
      <c r="ISE674" s="4"/>
      <c r="ISF674" s="4"/>
      <c r="ISG674" s="4"/>
      <c r="ISH674" s="4"/>
      <c r="ISI674" s="4"/>
      <c r="ISJ674" s="4"/>
      <c r="ISK674" s="4"/>
      <c r="ISL674" s="4"/>
      <c r="ISM674" s="4"/>
      <c r="ISN674" s="4"/>
      <c r="ISO674" s="4"/>
      <c r="ISP674" s="4"/>
      <c r="ISQ674" s="4"/>
      <c r="ISR674" s="4"/>
      <c r="ISS674" s="4"/>
      <c r="IST674" s="4"/>
      <c r="ISU674" s="4"/>
      <c r="ISV674" s="4"/>
      <c r="ISW674" s="4"/>
      <c r="ISX674" s="4"/>
      <c r="ISY674" s="4"/>
      <c r="ISZ674" s="4"/>
      <c r="ITA674" s="4"/>
      <c r="ITB674" s="4"/>
      <c r="ITC674" s="4"/>
      <c r="ITD674" s="4"/>
      <c r="ITE674" s="4"/>
      <c r="ITF674" s="4"/>
      <c r="ITG674" s="4"/>
      <c r="ITH674" s="4"/>
      <c r="ITI674" s="4"/>
      <c r="ITJ674" s="4"/>
      <c r="ITK674" s="4"/>
      <c r="ITL674" s="4"/>
      <c r="ITM674" s="4"/>
      <c r="ITN674" s="4"/>
      <c r="ITO674" s="4"/>
      <c r="ITP674" s="4"/>
      <c r="ITQ674" s="4"/>
      <c r="ITR674" s="4"/>
      <c r="ITS674" s="4"/>
      <c r="ITT674" s="4"/>
      <c r="ITU674" s="4"/>
      <c r="ITV674" s="4"/>
      <c r="ITW674" s="4"/>
      <c r="ITX674" s="4"/>
      <c r="ITY674" s="4"/>
      <c r="ITZ674" s="4"/>
      <c r="IUA674" s="4"/>
      <c r="IUB674" s="4"/>
      <c r="IUC674" s="4"/>
      <c r="IUD674" s="4"/>
      <c r="IUE674" s="4"/>
      <c r="IUF674" s="4"/>
      <c r="IUG674" s="4"/>
      <c r="IUH674" s="4"/>
      <c r="IUI674" s="4"/>
      <c r="IUJ674" s="4"/>
      <c r="IUK674" s="4"/>
      <c r="IUL674" s="4"/>
      <c r="IUM674" s="4"/>
      <c r="IUN674" s="4"/>
      <c r="IUO674" s="4"/>
      <c r="IUP674" s="4"/>
      <c r="IUQ674" s="4"/>
      <c r="IUR674" s="4"/>
      <c r="IUS674" s="4"/>
      <c r="IUT674" s="4"/>
      <c r="IUU674" s="4"/>
      <c r="IUV674" s="4"/>
      <c r="IUW674" s="4"/>
      <c r="IUX674" s="4"/>
      <c r="IUY674" s="4"/>
      <c r="IUZ674" s="4"/>
      <c r="IVA674" s="4"/>
      <c r="IVB674" s="4"/>
      <c r="IVC674" s="4"/>
      <c r="IVD674" s="4"/>
      <c r="IVE674" s="4"/>
      <c r="IVF674" s="4"/>
      <c r="IVG674" s="4"/>
      <c r="IVH674" s="4"/>
      <c r="IVI674" s="4"/>
      <c r="IVJ674" s="4"/>
      <c r="IVK674" s="4"/>
      <c r="IVL674" s="4"/>
      <c r="IVM674" s="4"/>
      <c r="IVN674" s="4"/>
      <c r="IVO674" s="4"/>
      <c r="IVP674" s="4"/>
      <c r="IVQ674" s="4"/>
      <c r="IVR674" s="4"/>
      <c r="IVS674" s="4"/>
      <c r="IVT674" s="4"/>
      <c r="IVU674" s="4"/>
      <c r="IVV674" s="4"/>
      <c r="IVW674" s="4"/>
      <c r="IVX674" s="4"/>
      <c r="IVY674" s="4"/>
      <c r="IVZ674" s="4"/>
      <c r="IWA674" s="4"/>
      <c r="IWB674" s="4"/>
      <c r="IWC674" s="4"/>
      <c r="IWD674" s="4"/>
      <c r="IWE674" s="4"/>
      <c r="IWF674" s="4"/>
      <c r="IWG674" s="4"/>
      <c r="IWH674" s="4"/>
      <c r="IWI674" s="4"/>
      <c r="IWJ674" s="4"/>
      <c r="IWK674" s="4"/>
      <c r="IWL674" s="4"/>
      <c r="IWM674" s="4"/>
      <c r="IWN674" s="4"/>
      <c r="IWO674" s="4"/>
      <c r="IWP674" s="4"/>
      <c r="IWQ674" s="4"/>
      <c r="IWR674" s="4"/>
      <c r="IWS674" s="4"/>
      <c r="IWT674" s="4"/>
      <c r="IWU674" s="4"/>
      <c r="IWV674" s="4"/>
      <c r="IWW674" s="4"/>
      <c r="IWX674" s="4"/>
      <c r="IWY674" s="4"/>
      <c r="IWZ674" s="4"/>
      <c r="IXA674" s="4"/>
      <c r="IXB674" s="4"/>
      <c r="IXC674" s="4"/>
      <c r="IXD674" s="4"/>
      <c r="IXE674" s="4"/>
      <c r="IXF674" s="4"/>
      <c r="IXG674" s="4"/>
      <c r="IXH674" s="4"/>
      <c r="IXI674" s="4"/>
      <c r="IXJ674" s="4"/>
      <c r="IXK674" s="4"/>
      <c r="IXL674" s="4"/>
      <c r="IXM674" s="4"/>
      <c r="IXN674" s="4"/>
      <c r="IXO674" s="4"/>
      <c r="IXP674" s="4"/>
      <c r="IXQ674" s="4"/>
      <c r="IXR674" s="4"/>
      <c r="IXS674" s="4"/>
      <c r="IXT674" s="4"/>
      <c r="IXU674" s="4"/>
      <c r="IXV674" s="4"/>
      <c r="IXW674" s="4"/>
      <c r="IXX674" s="4"/>
      <c r="IXY674" s="4"/>
      <c r="IXZ674" s="4"/>
      <c r="IYA674" s="4"/>
      <c r="IYB674" s="4"/>
      <c r="IYC674" s="4"/>
      <c r="IYD674" s="4"/>
      <c r="IYE674" s="4"/>
      <c r="IYF674" s="4"/>
      <c r="IYG674" s="4"/>
      <c r="IYH674" s="4"/>
      <c r="IYI674" s="4"/>
      <c r="IYJ674" s="4"/>
      <c r="IYK674" s="4"/>
      <c r="IYL674" s="4"/>
      <c r="IYM674" s="4"/>
      <c r="IYN674" s="4"/>
      <c r="IYO674" s="4"/>
      <c r="IYP674" s="4"/>
      <c r="IYQ674" s="4"/>
      <c r="IYR674" s="4"/>
      <c r="IYS674" s="4"/>
      <c r="IYT674" s="4"/>
      <c r="IYU674" s="4"/>
      <c r="IYV674" s="4"/>
      <c r="IYW674" s="4"/>
      <c r="IYX674" s="4"/>
      <c r="IYY674" s="4"/>
      <c r="IYZ674" s="4"/>
      <c r="IZA674" s="4"/>
      <c r="IZB674" s="4"/>
      <c r="IZC674" s="4"/>
      <c r="IZD674" s="4"/>
      <c r="IZE674" s="4"/>
      <c r="IZF674" s="4"/>
      <c r="IZG674" s="4"/>
      <c r="IZH674" s="4"/>
      <c r="IZI674" s="4"/>
      <c r="IZJ674" s="4"/>
      <c r="IZK674" s="4"/>
      <c r="IZL674" s="4"/>
      <c r="IZM674" s="4"/>
      <c r="IZN674" s="4"/>
      <c r="IZO674" s="4"/>
      <c r="IZP674" s="4"/>
      <c r="IZQ674" s="4"/>
      <c r="IZR674" s="4"/>
      <c r="IZS674" s="4"/>
      <c r="IZT674" s="4"/>
      <c r="IZU674" s="4"/>
      <c r="IZV674" s="4"/>
      <c r="IZW674" s="4"/>
      <c r="IZX674" s="4"/>
      <c r="IZY674" s="4"/>
      <c r="IZZ674" s="4"/>
      <c r="JAA674" s="4"/>
      <c r="JAB674" s="4"/>
      <c r="JAC674" s="4"/>
      <c r="JAD674" s="4"/>
      <c r="JAE674" s="4"/>
      <c r="JAF674" s="4"/>
      <c r="JAG674" s="4"/>
      <c r="JAH674" s="4"/>
      <c r="JAI674" s="4"/>
      <c r="JAJ674" s="4"/>
      <c r="JAK674" s="4"/>
      <c r="JAL674" s="4"/>
      <c r="JAM674" s="4"/>
      <c r="JAN674" s="4"/>
      <c r="JAO674" s="4"/>
      <c r="JAP674" s="4"/>
      <c r="JAQ674" s="4"/>
      <c r="JAR674" s="4"/>
      <c r="JAS674" s="4"/>
      <c r="JAT674" s="4"/>
      <c r="JAU674" s="4"/>
      <c r="JAV674" s="4"/>
      <c r="JAW674" s="4"/>
      <c r="JAX674" s="4"/>
      <c r="JAY674" s="4"/>
      <c r="JAZ674" s="4"/>
      <c r="JBA674" s="4"/>
      <c r="JBB674" s="4"/>
      <c r="JBC674" s="4"/>
      <c r="JBD674" s="4"/>
      <c r="JBE674" s="4"/>
      <c r="JBF674" s="4"/>
      <c r="JBG674" s="4"/>
      <c r="JBH674" s="4"/>
      <c r="JBI674" s="4"/>
      <c r="JBJ674" s="4"/>
      <c r="JBK674" s="4"/>
      <c r="JBL674" s="4"/>
      <c r="JBM674" s="4"/>
      <c r="JBN674" s="4"/>
      <c r="JBO674" s="4"/>
      <c r="JBP674" s="4"/>
      <c r="JBQ674" s="4"/>
      <c r="JBR674" s="4"/>
      <c r="JBS674" s="4"/>
      <c r="JBT674" s="4"/>
      <c r="JBU674" s="4"/>
      <c r="JBV674" s="4"/>
      <c r="JBW674" s="4"/>
      <c r="JBX674" s="4"/>
      <c r="JBY674" s="4"/>
      <c r="JBZ674" s="4"/>
      <c r="JCA674" s="4"/>
      <c r="JCB674" s="4"/>
      <c r="JCC674" s="4"/>
      <c r="JCD674" s="4"/>
      <c r="JCE674" s="4"/>
      <c r="JCF674" s="4"/>
      <c r="JCG674" s="4"/>
      <c r="JCH674" s="4"/>
      <c r="JCI674" s="4"/>
      <c r="JCJ674" s="4"/>
      <c r="JCK674" s="4"/>
      <c r="JCL674" s="4"/>
      <c r="JCM674" s="4"/>
      <c r="JCN674" s="4"/>
      <c r="JCO674" s="4"/>
      <c r="JCP674" s="4"/>
      <c r="JCQ674" s="4"/>
      <c r="JCR674" s="4"/>
      <c r="JCS674" s="4"/>
      <c r="JCT674" s="4"/>
      <c r="JCU674" s="4"/>
      <c r="JCV674" s="4"/>
      <c r="JCW674" s="4"/>
      <c r="JCX674" s="4"/>
      <c r="JCY674" s="4"/>
      <c r="JCZ674" s="4"/>
      <c r="JDA674" s="4"/>
      <c r="JDB674" s="4"/>
      <c r="JDC674" s="4"/>
      <c r="JDD674" s="4"/>
      <c r="JDE674" s="4"/>
      <c r="JDF674" s="4"/>
      <c r="JDG674" s="4"/>
      <c r="JDH674" s="4"/>
      <c r="JDI674" s="4"/>
      <c r="JDJ674" s="4"/>
      <c r="JDK674" s="4"/>
      <c r="JDL674" s="4"/>
      <c r="JDM674" s="4"/>
      <c r="JDN674" s="4"/>
      <c r="JDO674" s="4"/>
      <c r="JDP674" s="4"/>
      <c r="JDQ674" s="4"/>
      <c r="JDR674" s="4"/>
      <c r="JDS674" s="4"/>
      <c r="JDT674" s="4"/>
      <c r="JDU674" s="4"/>
      <c r="JDV674" s="4"/>
      <c r="JDW674" s="4"/>
      <c r="JDX674" s="4"/>
      <c r="JDY674" s="4"/>
      <c r="JDZ674" s="4"/>
      <c r="JEA674" s="4"/>
      <c r="JEB674" s="4"/>
      <c r="JEC674" s="4"/>
      <c r="JED674" s="4"/>
      <c r="JEE674" s="4"/>
      <c r="JEF674" s="4"/>
      <c r="JEG674" s="4"/>
      <c r="JEH674" s="4"/>
      <c r="JEI674" s="4"/>
      <c r="JEJ674" s="4"/>
      <c r="JEK674" s="4"/>
      <c r="JEL674" s="4"/>
      <c r="JEM674" s="4"/>
      <c r="JEN674" s="4"/>
      <c r="JEO674" s="4"/>
      <c r="JEP674" s="4"/>
      <c r="JEQ674" s="4"/>
      <c r="JER674" s="4"/>
      <c r="JES674" s="4"/>
      <c r="JET674" s="4"/>
      <c r="JEU674" s="4"/>
      <c r="JEV674" s="4"/>
      <c r="JEW674" s="4"/>
      <c r="JEX674" s="4"/>
      <c r="JEY674" s="4"/>
      <c r="JEZ674" s="4"/>
      <c r="JFA674" s="4"/>
      <c r="JFB674" s="4"/>
      <c r="JFC674" s="4"/>
      <c r="JFD674" s="4"/>
      <c r="JFE674" s="4"/>
      <c r="JFF674" s="4"/>
      <c r="JFG674" s="4"/>
      <c r="JFH674" s="4"/>
      <c r="JFI674" s="4"/>
      <c r="JFJ674" s="4"/>
      <c r="JFK674" s="4"/>
      <c r="JFL674" s="4"/>
      <c r="JFM674" s="4"/>
      <c r="JFN674" s="4"/>
      <c r="JFO674" s="4"/>
      <c r="JFP674" s="4"/>
      <c r="JFQ674" s="4"/>
      <c r="JFR674" s="4"/>
      <c r="JFS674" s="4"/>
      <c r="JFT674" s="4"/>
      <c r="JFU674" s="4"/>
      <c r="JFV674" s="4"/>
      <c r="JFW674" s="4"/>
      <c r="JFX674" s="4"/>
      <c r="JFY674" s="4"/>
      <c r="JFZ674" s="4"/>
      <c r="JGA674" s="4"/>
      <c r="JGB674" s="4"/>
      <c r="JGC674" s="4"/>
      <c r="JGD674" s="4"/>
      <c r="JGE674" s="4"/>
      <c r="JGF674" s="4"/>
      <c r="JGG674" s="4"/>
      <c r="JGH674" s="4"/>
      <c r="JGI674" s="4"/>
      <c r="JGJ674" s="4"/>
      <c r="JGK674" s="4"/>
      <c r="JGL674" s="4"/>
      <c r="JGM674" s="4"/>
      <c r="JGN674" s="4"/>
      <c r="JGO674" s="4"/>
      <c r="JGP674" s="4"/>
      <c r="JGQ674" s="4"/>
      <c r="JGR674" s="4"/>
      <c r="JGS674" s="4"/>
      <c r="JGT674" s="4"/>
      <c r="JGU674" s="4"/>
      <c r="JGV674" s="4"/>
      <c r="JGW674" s="4"/>
      <c r="JGX674" s="4"/>
      <c r="JGY674" s="4"/>
      <c r="JGZ674" s="4"/>
      <c r="JHA674" s="4"/>
      <c r="JHB674" s="4"/>
      <c r="JHC674" s="4"/>
      <c r="JHD674" s="4"/>
      <c r="JHE674" s="4"/>
      <c r="JHF674" s="4"/>
      <c r="JHG674" s="4"/>
      <c r="JHH674" s="4"/>
      <c r="JHI674" s="4"/>
      <c r="JHJ674" s="4"/>
      <c r="JHK674" s="4"/>
      <c r="JHL674" s="4"/>
      <c r="JHM674" s="4"/>
      <c r="JHN674" s="4"/>
      <c r="JHO674" s="4"/>
      <c r="JHP674" s="4"/>
      <c r="JHQ674" s="4"/>
      <c r="JHR674" s="4"/>
      <c r="JHS674" s="4"/>
      <c r="JHT674" s="4"/>
      <c r="JHU674" s="4"/>
      <c r="JHV674" s="4"/>
      <c r="JHW674" s="4"/>
      <c r="JHX674" s="4"/>
      <c r="JHY674" s="4"/>
      <c r="JHZ674" s="4"/>
      <c r="JIA674" s="4"/>
      <c r="JIB674" s="4"/>
      <c r="JIC674" s="4"/>
      <c r="JID674" s="4"/>
      <c r="JIE674" s="4"/>
      <c r="JIF674" s="4"/>
      <c r="JIG674" s="4"/>
      <c r="JIH674" s="4"/>
      <c r="JII674" s="4"/>
      <c r="JIJ674" s="4"/>
      <c r="JIK674" s="4"/>
      <c r="JIL674" s="4"/>
      <c r="JIM674" s="4"/>
      <c r="JIN674" s="4"/>
      <c r="JIO674" s="4"/>
      <c r="JIP674" s="4"/>
      <c r="JIQ674" s="4"/>
      <c r="JIR674" s="4"/>
      <c r="JIS674" s="4"/>
      <c r="JIT674" s="4"/>
      <c r="JIU674" s="4"/>
      <c r="JIV674" s="4"/>
      <c r="JIW674" s="4"/>
      <c r="JIX674" s="4"/>
      <c r="JIY674" s="4"/>
      <c r="JIZ674" s="4"/>
      <c r="JJA674" s="4"/>
      <c r="JJB674" s="4"/>
      <c r="JJC674" s="4"/>
      <c r="JJD674" s="4"/>
      <c r="JJE674" s="4"/>
      <c r="JJF674" s="4"/>
      <c r="JJG674" s="4"/>
      <c r="JJH674" s="4"/>
      <c r="JJI674" s="4"/>
      <c r="JJJ674" s="4"/>
      <c r="JJK674" s="4"/>
      <c r="JJL674" s="4"/>
      <c r="JJM674" s="4"/>
      <c r="JJN674" s="4"/>
      <c r="JJO674" s="4"/>
      <c r="JJP674" s="4"/>
      <c r="JJQ674" s="4"/>
      <c r="JJR674" s="4"/>
      <c r="JJS674" s="4"/>
      <c r="JJT674" s="4"/>
      <c r="JJU674" s="4"/>
      <c r="JJV674" s="4"/>
      <c r="JJW674" s="4"/>
      <c r="JJX674" s="4"/>
      <c r="JJY674" s="4"/>
      <c r="JJZ674" s="4"/>
      <c r="JKA674" s="4"/>
      <c r="JKB674" s="4"/>
      <c r="JKC674" s="4"/>
      <c r="JKD674" s="4"/>
      <c r="JKE674" s="4"/>
      <c r="JKF674" s="4"/>
      <c r="JKG674" s="4"/>
      <c r="JKH674" s="4"/>
      <c r="JKI674" s="4"/>
      <c r="JKJ674" s="4"/>
      <c r="JKK674" s="4"/>
      <c r="JKL674" s="4"/>
      <c r="JKM674" s="4"/>
      <c r="JKN674" s="4"/>
      <c r="JKO674" s="4"/>
      <c r="JKP674" s="4"/>
      <c r="JKQ674" s="4"/>
      <c r="JKR674" s="4"/>
      <c r="JKS674" s="4"/>
      <c r="JKT674" s="4"/>
      <c r="JKU674" s="4"/>
      <c r="JKV674" s="4"/>
      <c r="JKW674" s="4"/>
      <c r="JKX674" s="4"/>
      <c r="JKY674" s="4"/>
      <c r="JKZ674" s="4"/>
      <c r="JLA674" s="4"/>
      <c r="JLB674" s="4"/>
      <c r="JLC674" s="4"/>
      <c r="JLD674" s="4"/>
      <c r="JLE674" s="4"/>
      <c r="JLF674" s="4"/>
      <c r="JLG674" s="4"/>
      <c r="JLH674" s="4"/>
      <c r="JLI674" s="4"/>
      <c r="JLJ674" s="4"/>
      <c r="JLK674" s="4"/>
      <c r="JLL674" s="4"/>
      <c r="JLM674" s="4"/>
      <c r="JLN674" s="4"/>
      <c r="JLO674" s="4"/>
      <c r="JLP674" s="4"/>
      <c r="JLQ674" s="4"/>
      <c r="JLR674" s="4"/>
      <c r="JLS674" s="4"/>
      <c r="JLT674" s="4"/>
      <c r="JLU674" s="4"/>
      <c r="JLV674" s="4"/>
      <c r="JLW674" s="4"/>
      <c r="JLX674" s="4"/>
      <c r="JLY674" s="4"/>
      <c r="JLZ674" s="4"/>
      <c r="JMA674" s="4"/>
      <c r="JMB674" s="4"/>
      <c r="JMC674" s="4"/>
      <c r="JMD674" s="4"/>
      <c r="JME674" s="4"/>
      <c r="JMF674" s="4"/>
      <c r="JMG674" s="4"/>
      <c r="JMH674" s="4"/>
      <c r="JMI674" s="4"/>
      <c r="JMJ674" s="4"/>
      <c r="JMK674" s="4"/>
      <c r="JML674" s="4"/>
      <c r="JMM674" s="4"/>
      <c r="JMN674" s="4"/>
      <c r="JMO674" s="4"/>
      <c r="JMP674" s="4"/>
      <c r="JMQ674" s="4"/>
      <c r="JMR674" s="4"/>
      <c r="JMS674" s="4"/>
      <c r="JMT674" s="4"/>
      <c r="JMU674" s="4"/>
      <c r="JMV674" s="4"/>
      <c r="JMW674" s="4"/>
      <c r="JMX674" s="4"/>
      <c r="JMY674" s="4"/>
      <c r="JMZ674" s="4"/>
      <c r="JNA674" s="4"/>
      <c r="JNB674" s="4"/>
      <c r="JNC674" s="4"/>
      <c r="JND674" s="4"/>
      <c r="JNE674" s="4"/>
      <c r="JNF674" s="4"/>
      <c r="JNG674" s="4"/>
      <c r="JNH674" s="4"/>
      <c r="JNI674" s="4"/>
      <c r="JNJ674" s="4"/>
      <c r="JNK674" s="4"/>
      <c r="JNL674" s="4"/>
      <c r="JNM674" s="4"/>
      <c r="JNN674" s="4"/>
      <c r="JNO674" s="4"/>
      <c r="JNP674" s="4"/>
      <c r="JNQ674" s="4"/>
      <c r="JNR674" s="4"/>
      <c r="JNS674" s="4"/>
      <c r="JNT674" s="4"/>
      <c r="JNU674" s="4"/>
      <c r="JNV674" s="4"/>
      <c r="JNW674" s="4"/>
      <c r="JNX674" s="4"/>
      <c r="JNY674" s="4"/>
      <c r="JNZ674" s="4"/>
      <c r="JOA674" s="4"/>
      <c r="JOB674" s="4"/>
      <c r="JOC674" s="4"/>
      <c r="JOD674" s="4"/>
      <c r="JOE674" s="4"/>
      <c r="JOF674" s="4"/>
      <c r="JOG674" s="4"/>
      <c r="JOH674" s="4"/>
      <c r="JOI674" s="4"/>
      <c r="JOJ674" s="4"/>
      <c r="JOK674" s="4"/>
      <c r="JOL674" s="4"/>
      <c r="JOM674" s="4"/>
      <c r="JON674" s="4"/>
      <c r="JOO674" s="4"/>
      <c r="JOP674" s="4"/>
      <c r="JOQ674" s="4"/>
      <c r="JOR674" s="4"/>
      <c r="JOS674" s="4"/>
      <c r="JOT674" s="4"/>
      <c r="JOU674" s="4"/>
      <c r="JOV674" s="4"/>
      <c r="JOW674" s="4"/>
      <c r="JOX674" s="4"/>
      <c r="JOY674" s="4"/>
      <c r="JOZ674" s="4"/>
      <c r="JPA674" s="4"/>
      <c r="JPB674" s="4"/>
      <c r="JPC674" s="4"/>
      <c r="JPD674" s="4"/>
      <c r="JPE674" s="4"/>
      <c r="JPF674" s="4"/>
      <c r="JPG674" s="4"/>
      <c r="JPH674" s="4"/>
      <c r="JPI674" s="4"/>
      <c r="JPJ674" s="4"/>
      <c r="JPK674" s="4"/>
      <c r="JPL674" s="4"/>
      <c r="JPM674" s="4"/>
      <c r="JPN674" s="4"/>
      <c r="JPO674" s="4"/>
      <c r="JPP674" s="4"/>
      <c r="JPQ674" s="4"/>
      <c r="JPR674" s="4"/>
      <c r="JPS674" s="4"/>
      <c r="JPT674" s="4"/>
      <c r="JPU674" s="4"/>
      <c r="JPV674" s="4"/>
      <c r="JPW674" s="4"/>
      <c r="JPX674" s="4"/>
      <c r="JPY674" s="4"/>
      <c r="JPZ674" s="4"/>
      <c r="JQA674" s="4"/>
      <c r="JQB674" s="4"/>
      <c r="JQC674" s="4"/>
      <c r="JQD674" s="4"/>
      <c r="JQE674" s="4"/>
      <c r="JQF674" s="4"/>
      <c r="JQG674" s="4"/>
      <c r="JQH674" s="4"/>
      <c r="JQI674" s="4"/>
      <c r="JQJ674" s="4"/>
      <c r="JQK674" s="4"/>
      <c r="JQL674" s="4"/>
      <c r="JQM674" s="4"/>
      <c r="JQN674" s="4"/>
      <c r="JQO674" s="4"/>
      <c r="JQP674" s="4"/>
      <c r="JQQ674" s="4"/>
      <c r="JQR674" s="4"/>
      <c r="JQS674" s="4"/>
      <c r="JQT674" s="4"/>
      <c r="JQU674" s="4"/>
      <c r="JQV674" s="4"/>
      <c r="JQW674" s="4"/>
      <c r="JQX674" s="4"/>
      <c r="JQY674" s="4"/>
      <c r="JQZ674" s="4"/>
      <c r="JRA674" s="4"/>
      <c r="JRB674" s="4"/>
      <c r="JRC674" s="4"/>
      <c r="JRD674" s="4"/>
      <c r="JRE674" s="4"/>
      <c r="JRF674" s="4"/>
      <c r="JRG674" s="4"/>
      <c r="JRH674" s="4"/>
      <c r="JRI674" s="4"/>
      <c r="JRJ674" s="4"/>
      <c r="JRK674" s="4"/>
      <c r="JRL674" s="4"/>
      <c r="JRM674" s="4"/>
      <c r="JRN674" s="4"/>
      <c r="JRO674" s="4"/>
      <c r="JRP674" s="4"/>
      <c r="JRQ674" s="4"/>
      <c r="JRR674" s="4"/>
      <c r="JRS674" s="4"/>
      <c r="JRT674" s="4"/>
      <c r="JRU674" s="4"/>
      <c r="JRV674" s="4"/>
      <c r="JRW674" s="4"/>
      <c r="JRX674" s="4"/>
      <c r="JRY674" s="4"/>
      <c r="JRZ674" s="4"/>
      <c r="JSA674" s="4"/>
      <c r="JSB674" s="4"/>
      <c r="JSC674" s="4"/>
      <c r="JSD674" s="4"/>
      <c r="JSE674" s="4"/>
      <c r="JSF674" s="4"/>
      <c r="JSG674" s="4"/>
      <c r="JSH674" s="4"/>
      <c r="JSI674" s="4"/>
      <c r="JSJ674" s="4"/>
      <c r="JSK674" s="4"/>
      <c r="JSL674" s="4"/>
      <c r="JSM674" s="4"/>
      <c r="JSN674" s="4"/>
      <c r="JSO674" s="4"/>
      <c r="JSP674" s="4"/>
      <c r="JSQ674" s="4"/>
      <c r="JSR674" s="4"/>
      <c r="JSS674" s="4"/>
      <c r="JST674" s="4"/>
      <c r="JSU674" s="4"/>
      <c r="JSV674" s="4"/>
      <c r="JSW674" s="4"/>
      <c r="JSX674" s="4"/>
      <c r="JSY674" s="4"/>
      <c r="JSZ674" s="4"/>
      <c r="JTA674" s="4"/>
      <c r="JTB674" s="4"/>
      <c r="JTC674" s="4"/>
      <c r="JTD674" s="4"/>
      <c r="JTE674" s="4"/>
      <c r="JTF674" s="4"/>
      <c r="JTG674" s="4"/>
      <c r="JTH674" s="4"/>
      <c r="JTI674" s="4"/>
      <c r="JTJ674" s="4"/>
      <c r="JTK674" s="4"/>
      <c r="JTL674" s="4"/>
      <c r="JTM674" s="4"/>
      <c r="JTN674" s="4"/>
      <c r="JTO674" s="4"/>
      <c r="JTP674" s="4"/>
      <c r="JTQ674" s="4"/>
      <c r="JTR674" s="4"/>
      <c r="JTS674" s="4"/>
      <c r="JTT674" s="4"/>
      <c r="JTU674" s="4"/>
      <c r="JTV674" s="4"/>
      <c r="JTW674" s="4"/>
      <c r="JTX674" s="4"/>
      <c r="JTY674" s="4"/>
      <c r="JTZ674" s="4"/>
      <c r="JUA674" s="4"/>
      <c r="JUB674" s="4"/>
      <c r="JUC674" s="4"/>
      <c r="JUD674" s="4"/>
      <c r="JUE674" s="4"/>
      <c r="JUF674" s="4"/>
      <c r="JUG674" s="4"/>
      <c r="JUH674" s="4"/>
      <c r="JUI674" s="4"/>
      <c r="JUJ674" s="4"/>
      <c r="JUK674" s="4"/>
      <c r="JUL674" s="4"/>
      <c r="JUM674" s="4"/>
      <c r="JUN674" s="4"/>
      <c r="JUO674" s="4"/>
      <c r="JUP674" s="4"/>
      <c r="JUQ674" s="4"/>
      <c r="JUR674" s="4"/>
      <c r="JUS674" s="4"/>
      <c r="JUT674" s="4"/>
      <c r="JUU674" s="4"/>
      <c r="JUV674" s="4"/>
      <c r="JUW674" s="4"/>
      <c r="JUX674" s="4"/>
      <c r="JUY674" s="4"/>
      <c r="JUZ674" s="4"/>
      <c r="JVA674" s="4"/>
      <c r="JVB674" s="4"/>
      <c r="JVC674" s="4"/>
      <c r="JVD674" s="4"/>
      <c r="JVE674" s="4"/>
      <c r="JVF674" s="4"/>
      <c r="JVG674" s="4"/>
      <c r="JVH674" s="4"/>
      <c r="JVI674" s="4"/>
      <c r="JVJ674" s="4"/>
      <c r="JVK674" s="4"/>
      <c r="JVL674" s="4"/>
      <c r="JVM674" s="4"/>
      <c r="JVN674" s="4"/>
      <c r="JVO674" s="4"/>
      <c r="JVP674" s="4"/>
      <c r="JVQ674" s="4"/>
      <c r="JVR674" s="4"/>
      <c r="JVS674" s="4"/>
      <c r="JVT674" s="4"/>
      <c r="JVU674" s="4"/>
      <c r="JVV674" s="4"/>
      <c r="JVW674" s="4"/>
      <c r="JVX674" s="4"/>
      <c r="JVY674" s="4"/>
      <c r="JVZ674" s="4"/>
      <c r="JWA674" s="4"/>
      <c r="JWB674" s="4"/>
      <c r="JWC674" s="4"/>
      <c r="JWD674" s="4"/>
      <c r="JWE674" s="4"/>
      <c r="JWF674" s="4"/>
      <c r="JWG674" s="4"/>
      <c r="JWH674" s="4"/>
      <c r="JWI674" s="4"/>
      <c r="JWJ674" s="4"/>
      <c r="JWK674" s="4"/>
      <c r="JWL674" s="4"/>
      <c r="JWM674" s="4"/>
      <c r="JWN674" s="4"/>
      <c r="JWO674" s="4"/>
      <c r="JWP674" s="4"/>
      <c r="JWQ674" s="4"/>
      <c r="JWR674" s="4"/>
      <c r="JWS674" s="4"/>
      <c r="JWT674" s="4"/>
      <c r="JWU674" s="4"/>
      <c r="JWV674" s="4"/>
      <c r="JWW674" s="4"/>
      <c r="JWX674" s="4"/>
      <c r="JWY674" s="4"/>
      <c r="JWZ674" s="4"/>
      <c r="JXA674" s="4"/>
      <c r="JXB674" s="4"/>
      <c r="JXC674" s="4"/>
      <c r="JXD674" s="4"/>
      <c r="JXE674" s="4"/>
      <c r="JXF674" s="4"/>
      <c r="JXG674" s="4"/>
      <c r="JXH674" s="4"/>
      <c r="JXI674" s="4"/>
      <c r="JXJ674" s="4"/>
      <c r="JXK674" s="4"/>
      <c r="JXL674" s="4"/>
      <c r="JXM674" s="4"/>
      <c r="JXN674" s="4"/>
      <c r="JXO674" s="4"/>
      <c r="JXP674" s="4"/>
      <c r="JXQ674" s="4"/>
      <c r="JXR674" s="4"/>
      <c r="JXS674" s="4"/>
      <c r="JXT674" s="4"/>
      <c r="JXU674" s="4"/>
      <c r="JXV674" s="4"/>
      <c r="JXW674" s="4"/>
      <c r="JXX674" s="4"/>
      <c r="JXY674" s="4"/>
      <c r="JXZ674" s="4"/>
      <c r="JYA674" s="4"/>
      <c r="JYB674" s="4"/>
      <c r="JYC674" s="4"/>
      <c r="JYD674" s="4"/>
      <c r="JYE674" s="4"/>
      <c r="JYF674" s="4"/>
      <c r="JYG674" s="4"/>
      <c r="JYH674" s="4"/>
      <c r="JYI674" s="4"/>
      <c r="JYJ674" s="4"/>
      <c r="JYK674" s="4"/>
      <c r="JYL674" s="4"/>
      <c r="JYM674" s="4"/>
      <c r="JYN674" s="4"/>
      <c r="JYO674" s="4"/>
      <c r="JYP674" s="4"/>
      <c r="JYQ674" s="4"/>
      <c r="JYR674" s="4"/>
      <c r="JYS674" s="4"/>
      <c r="JYT674" s="4"/>
      <c r="JYU674" s="4"/>
      <c r="JYV674" s="4"/>
      <c r="JYW674" s="4"/>
      <c r="JYX674" s="4"/>
      <c r="JYY674" s="4"/>
      <c r="JYZ674" s="4"/>
      <c r="JZA674" s="4"/>
      <c r="JZB674" s="4"/>
      <c r="JZC674" s="4"/>
      <c r="JZD674" s="4"/>
      <c r="JZE674" s="4"/>
      <c r="JZF674" s="4"/>
      <c r="JZG674" s="4"/>
      <c r="JZH674" s="4"/>
      <c r="JZI674" s="4"/>
      <c r="JZJ674" s="4"/>
      <c r="JZK674" s="4"/>
      <c r="JZL674" s="4"/>
      <c r="JZM674" s="4"/>
      <c r="JZN674" s="4"/>
      <c r="JZO674" s="4"/>
      <c r="JZP674" s="4"/>
      <c r="JZQ674" s="4"/>
      <c r="JZR674" s="4"/>
      <c r="JZS674" s="4"/>
      <c r="JZT674" s="4"/>
      <c r="JZU674" s="4"/>
      <c r="JZV674" s="4"/>
      <c r="JZW674" s="4"/>
      <c r="JZX674" s="4"/>
      <c r="JZY674" s="4"/>
      <c r="JZZ674" s="4"/>
      <c r="KAA674" s="4"/>
      <c r="KAB674" s="4"/>
      <c r="KAC674" s="4"/>
      <c r="KAD674" s="4"/>
      <c r="KAE674" s="4"/>
      <c r="KAF674" s="4"/>
      <c r="KAG674" s="4"/>
      <c r="KAH674" s="4"/>
      <c r="KAI674" s="4"/>
      <c r="KAJ674" s="4"/>
      <c r="KAK674" s="4"/>
      <c r="KAL674" s="4"/>
      <c r="KAM674" s="4"/>
      <c r="KAN674" s="4"/>
      <c r="KAO674" s="4"/>
      <c r="KAP674" s="4"/>
      <c r="KAQ674" s="4"/>
      <c r="KAR674" s="4"/>
      <c r="KAS674" s="4"/>
      <c r="KAT674" s="4"/>
      <c r="KAU674" s="4"/>
      <c r="KAV674" s="4"/>
      <c r="KAW674" s="4"/>
      <c r="KAX674" s="4"/>
      <c r="KAY674" s="4"/>
      <c r="KAZ674" s="4"/>
      <c r="KBA674" s="4"/>
      <c r="KBB674" s="4"/>
      <c r="KBC674" s="4"/>
      <c r="KBD674" s="4"/>
      <c r="KBE674" s="4"/>
      <c r="KBF674" s="4"/>
      <c r="KBG674" s="4"/>
      <c r="KBH674" s="4"/>
      <c r="KBI674" s="4"/>
      <c r="KBJ674" s="4"/>
      <c r="KBK674" s="4"/>
      <c r="KBL674" s="4"/>
      <c r="KBM674" s="4"/>
      <c r="KBN674" s="4"/>
      <c r="KBO674" s="4"/>
      <c r="KBP674" s="4"/>
      <c r="KBQ674" s="4"/>
      <c r="KBR674" s="4"/>
      <c r="KBS674" s="4"/>
      <c r="KBT674" s="4"/>
      <c r="KBU674" s="4"/>
      <c r="KBV674" s="4"/>
      <c r="KBW674" s="4"/>
      <c r="KBX674" s="4"/>
      <c r="KBY674" s="4"/>
      <c r="KBZ674" s="4"/>
      <c r="KCA674" s="4"/>
      <c r="KCB674" s="4"/>
      <c r="KCC674" s="4"/>
      <c r="KCD674" s="4"/>
      <c r="KCE674" s="4"/>
      <c r="KCF674" s="4"/>
      <c r="KCG674" s="4"/>
      <c r="KCH674" s="4"/>
      <c r="KCI674" s="4"/>
      <c r="KCJ674" s="4"/>
      <c r="KCK674" s="4"/>
      <c r="KCL674" s="4"/>
      <c r="KCM674" s="4"/>
      <c r="KCN674" s="4"/>
      <c r="KCO674" s="4"/>
      <c r="KCP674" s="4"/>
      <c r="KCQ674" s="4"/>
      <c r="KCR674" s="4"/>
      <c r="KCS674" s="4"/>
      <c r="KCT674" s="4"/>
      <c r="KCU674" s="4"/>
      <c r="KCV674" s="4"/>
      <c r="KCW674" s="4"/>
      <c r="KCX674" s="4"/>
      <c r="KCY674" s="4"/>
      <c r="KCZ674" s="4"/>
      <c r="KDA674" s="4"/>
      <c r="KDB674" s="4"/>
      <c r="KDC674" s="4"/>
      <c r="KDD674" s="4"/>
      <c r="KDE674" s="4"/>
      <c r="KDF674" s="4"/>
      <c r="KDG674" s="4"/>
      <c r="KDH674" s="4"/>
      <c r="KDI674" s="4"/>
      <c r="KDJ674" s="4"/>
      <c r="KDK674" s="4"/>
      <c r="KDL674" s="4"/>
      <c r="KDM674" s="4"/>
      <c r="KDN674" s="4"/>
      <c r="KDO674" s="4"/>
      <c r="KDP674" s="4"/>
      <c r="KDQ674" s="4"/>
      <c r="KDR674" s="4"/>
      <c r="KDS674" s="4"/>
      <c r="KDT674" s="4"/>
      <c r="KDU674" s="4"/>
      <c r="KDV674" s="4"/>
      <c r="KDW674" s="4"/>
      <c r="KDX674" s="4"/>
      <c r="KDY674" s="4"/>
      <c r="KDZ674" s="4"/>
      <c r="KEA674" s="4"/>
      <c r="KEB674" s="4"/>
      <c r="KEC674" s="4"/>
      <c r="KED674" s="4"/>
      <c r="KEE674" s="4"/>
      <c r="KEF674" s="4"/>
      <c r="KEG674" s="4"/>
      <c r="KEH674" s="4"/>
      <c r="KEI674" s="4"/>
      <c r="KEJ674" s="4"/>
      <c r="KEK674" s="4"/>
      <c r="KEL674" s="4"/>
      <c r="KEM674" s="4"/>
      <c r="KEN674" s="4"/>
      <c r="KEO674" s="4"/>
      <c r="KEP674" s="4"/>
      <c r="KEQ674" s="4"/>
      <c r="KER674" s="4"/>
      <c r="KES674" s="4"/>
      <c r="KET674" s="4"/>
      <c r="KEU674" s="4"/>
      <c r="KEV674" s="4"/>
      <c r="KEW674" s="4"/>
      <c r="KEX674" s="4"/>
      <c r="KEY674" s="4"/>
      <c r="KEZ674" s="4"/>
      <c r="KFA674" s="4"/>
      <c r="KFB674" s="4"/>
      <c r="KFC674" s="4"/>
      <c r="KFD674" s="4"/>
      <c r="KFE674" s="4"/>
      <c r="KFF674" s="4"/>
      <c r="KFG674" s="4"/>
      <c r="KFH674" s="4"/>
      <c r="KFI674" s="4"/>
      <c r="KFJ674" s="4"/>
      <c r="KFK674" s="4"/>
      <c r="KFL674" s="4"/>
      <c r="KFM674" s="4"/>
      <c r="KFN674" s="4"/>
      <c r="KFO674" s="4"/>
      <c r="KFP674" s="4"/>
      <c r="KFQ674" s="4"/>
      <c r="KFR674" s="4"/>
      <c r="KFS674" s="4"/>
      <c r="KFT674" s="4"/>
      <c r="KFU674" s="4"/>
      <c r="KFV674" s="4"/>
      <c r="KFW674" s="4"/>
      <c r="KFX674" s="4"/>
      <c r="KFY674" s="4"/>
      <c r="KFZ674" s="4"/>
      <c r="KGA674" s="4"/>
      <c r="KGB674" s="4"/>
      <c r="KGC674" s="4"/>
      <c r="KGD674" s="4"/>
      <c r="KGE674" s="4"/>
      <c r="KGF674" s="4"/>
      <c r="KGG674" s="4"/>
      <c r="KGH674" s="4"/>
      <c r="KGI674" s="4"/>
      <c r="KGJ674" s="4"/>
      <c r="KGK674" s="4"/>
      <c r="KGL674" s="4"/>
      <c r="KGM674" s="4"/>
      <c r="KGN674" s="4"/>
      <c r="KGO674" s="4"/>
      <c r="KGP674" s="4"/>
      <c r="KGQ674" s="4"/>
      <c r="KGR674" s="4"/>
      <c r="KGS674" s="4"/>
      <c r="KGT674" s="4"/>
      <c r="KGU674" s="4"/>
      <c r="KGV674" s="4"/>
      <c r="KGW674" s="4"/>
      <c r="KGX674" s="4"/>
      <c r="KGY674" s="4"/>
      <c r="KGZ674" s="4"/>
      <c r="KHA674" s="4"/>
      <c r="KHB674" s="4"/>
      <c r="KHC674" s="4"/>
      <c r="KHD674" s="4"/>
      <c r="KHE674" s="4"/>
      <c r="KHF674" s="4"/>
      <c r="KHG674" s="4"/>
      <c r="KHH674" s="4"/>
      <c r="KHI674" s="4"/>
      <c r="KHJ674" s="4"/>
      <c r="KHK674" s="4"/>
      <c r="KHL674" s="4"/>
      <c r="KHM674" s="4"/>
      <c r="KHN674" s="4"/>
      <c r="KHO674" s="4"/>
      <c r="KHP674" s="4"/>
      <c r="KHQ674" s="4"/>
      <c r="KHR674" s="4"/>
      <c r="KHS674" s="4"/>
      <c r="KHT674" s="4"/>
      <c r="KHU674" s="4"/>
      <c r="KHV674" s="4"/>
      <c r="KHW674" s="4"/>
      <c r="KHX674" s="4"/>
      <c r="KHY674" s="4"/>
      <c r="KHZ674" s="4"/>
      <c r="KIA674" s="4"/>
      <c r="KIB674" s="4"/>
      <c r="KIC674" s="4"/>
      <c r="KID674" s="4"/>
      <c r="KIE674" s="4"/>
      <c r="KIF674" s="4"/>
      <c r="KIG674" s="4"/>
      <c r="KIH674" s="4"/>
      <c r="KII674" s="4"/>
      <c r="KIJ674" s="4"/>
      <c r="KIK674" s="4"/>
      <c r="KIL674" s="4"/>
      <c r="KIM674" s="4"/>
      <c r="KIN674" s="4"/>
      <c r="KIO674" s="4"/>
      <c r="KIP674" s="4"/>
      <c r="KIQ674" s="4"/>
      <c r="KIR674" s="4"/>
      <c r="KIS674" s="4"/>
      <c r="KIT674" s="4"/>
      <c r="KIU674" s="4"/>
      <c r="KIV674" s="4"/>
      <c r="KIW674" s="4"/>
      <c r="KIX674" s="4"/>
      <c r="KIY674" s="4"/>
      <c r="KIZ674" s="4"/>
      <c r="KJA674" s="4"/>
      <c r="KJB674" s="4"/>
      <c r="KJC674" s="4"/>
      <c r="KJD674" s="4"/>
      <c r="KJE674" s="4"/>
      <c r="KJF674" s="4"/>
      <c r="KJG674" s="4"/>
      <c r="KJH674" s="4"/>
      <c r="KJI674" s="4"/>
      <c r="KJJ674" s="4"/>
      <c r="KJK674" s="4"/>
      <c r="KJL674" s="4"/>
      <c r="KJM674" s="4"/>
      <c r="KJN674" s="4"/>
      <c r="KJO674" s="4"/>
      <c r="KJP674" s="4"/>
      <c r="KJQ674" s="4"/>
      <c r="KJR674" s="4"/>
      <c r="KJS674" s="4"/>
      <c r="KJT674" s="4"/>
      <c r="KJU674" s="4"/>
      <c r="KJV674" s="4"/>
      <c r="KJW674" s="4"/>
      <c r="KJX674" s="4"/>
      <c r="KJY674" s="4"/>
      <c r="KJZ674" s="4"/>
      <c r="KKA674" s="4"/>
      <c r="KKB674" s="4"/>
      <c r="KKC674" s="4"/>
      <c r="KKD674" s="4"/>
      <c r="KKE674" s="4"/>
      <c r="KKF674" s="4"/>
      <c r="KKG674" s="4"/>
      <c r="KKH674" s="4"/>
      <c r="KKI674" s="4"/>
      <c r="KKJ674" s="4"/>
      <c r="KKK674" s="4"/>
      <c r="KKL674" s="4"/>
      <c r="KKM674" s="4"/>
      <c r="KKN674" s="4"/>
      <c r="KKO674" s="4"/>
      <c r="KKP674" s="4"/>
      <c r="KKQ674" s="4"/>
      <c r="KKR674" s="4"/>
      <c r="KKS674" s="4"/>
      <c r="KKT674" s="4"/>
      <c r="KKU674" s="4"/>
      <c r="KKV674" s="4"/>
      <c r="KKW674" s="4"/>
      <c r="KKX674" s="4"/>
      <c r="KKY674" s="4"/>
      <c r="KKZ674" s="4"/>
      <c r="KLA674" s="4"/>
      <c r="KLB674" s="4"/>
      <c r="KLC674" s="4"/>
      <c r="KLD674" s="4"/>
      <c r="KLE674" s="4"/>
      <c r="KLF674" s="4"/>
      <c r="KLG674" s="4"/>
      <c r="KLH674" s="4"/>
      <c r="KLI674" s="4"/>
      <c r="KLJ674" s="4"/>
      <c r="KLK674" s="4"/>
      <c r="KLL674" s="4"/>
      <c r="KLM674" s="4"/>
      <c r="KLN674" s="4"/>
      <c r="KLO674" s="4"/>
      <c r="KLP674" s="4"/>
      <c r="KLQ674" s="4"/>
      <c r="KLR674" s="4"/>
      <c r="KLS674" s="4"/>
      <c r="KLT674" s="4"/>
      <c r="KLU674" s="4"/>
      <c r="KLV674" s="4"/>
      <c r="KLW674" s="4"/>
      <c r="KLX674" s="4"/>
      <c r="KLY674" s="4"/>
      <c r="KLZ674" s="4"/>
      <c r="KMA674" s="4"/>
      <c r="KMB674" s="4"/>
      <c r="KMC674" s="4"/>
      <c r="KMD674" s="4"/>
      <c r="KME674" s="4"/>
      <c r="KMF674" s="4"/>
      <c r="KMG674" s="4"/>
      <c r="KMH674" s="4"/>
      <c r="KMI674" s="4"/>
      <c r="KMJ674" s="4"/>
      <c r="KMK674" s="4"/>
      <c r="KML674" s="4"/>
      <c r="KMM674" s="4"/>
      <c r="KMN674" s="4"/>
      <c r="KMO674" s="4"/>
      <c r="KMP674" s="4"/>
      <c r="KMQ674" s="4"/>
      <c r="KMR674" s="4"/>
      <c r="KMS674" s="4"/>
      <c r="KMT674" s="4"/>
      <c r="KMU674" s="4"/>
      <c r="KMV674" s="4"/>
      <c r="KMW674" s="4"/>
      <c r="KMX674" s="4"/>
      <c r="KMY674" s="4"/>
      <c r="KMZ674" s="4"/>
      <c r="KNA674" s="4"/>
      <c r="KNB674" s="4"/>
      <c r="KNC674" s="4"/>
      <c r="KND674" s="4"/>
      <c r="KNE674" s="4"/>
      <c r="KNF674" s="4"/>
      <c r="KNG674" s="4"/>
      <c r="KNH674" s="4"/>
      <c r="KNI674" s="4"/>
      <c r="KNJ674" s="4"/>
      <c r="KNK674" s="4"/>
      <c r="KNL674" s="4"/>
      <c r="KNM674" s="4"/>
      <c r="KNN674" s="4"/>
      <c r="KNO674" s="4"/>
      <c r="KNP674" s="4"/>
      <c r="KNQ674" s="4"/>
      <c r="KNR674" s="4"/>
      <c r="KNS674" s="4"/>
      <c r="KNT674" s="4"/>
      <c r="KNU674" s="4"/>
      <c r="KNV674" s="4"/>
      <c r="KNW674" s="4"/>
      <c r="KNX674" s="4"/>
      <c r="KNY674" s="4"/>
      <c r="KNZ674" s="4"/>
      <c r="KOA674" s="4"/>
      <c r="KOB674" s="4"/>
      <c r="KOC674" s="4"/>
      <c r="KOD674" s="4"/>
      <c r="KOE674" s="4"/>
      <c r="KOF674" s="4"/>
      <c r="KOG674" s="4"/>
      <c r="KOH674" s="4"/>
      <c r="KOI674" s="4"/>
      <c r="KOJ674" s="4"/>
      <c r="KOK674" s="4"/>
      <c r="KOL674" s="4"/>
      <c r="KOM674" s="4"/>
      <c r="KON674" s="4"/>
      <c r="KOO674" s="4"/>
      <c r="KOP674" s="4"/>
      <c r="KOQ674" s="4"/>
      <c r="KOR674" s="4"/>
      <c r="KOS674" s="4"/>
      <c r="KOT674" s="4"/>
      <c r="KOU674" s="4"/>
      <c r="KOV674" s="4"/>
      <c r="KOW674" s="4"/>
      <c r="KOX674" s="4"/>
      <c r="KOY674" s="4"/>
      <c r="KOZ674" s="4"/>
      <c r="KPA674" s="4"/>
      <c r="KPB674" s="4"/>
      <c r="KPC674" s="4"/>
      <c r="KPD674" s="4"/>
      <c r="KPE674" s="4"/>
      <c r="KPF674" s="4"/>
      <c r="KPG674" s="4"/>
      <c r="KPH674" s="4"/>
      <c r="KPI674" s="4"/>
      <c r="KPJ674" s="4"/>
      <c r="KPK674" s="4"/>
      <c r="KPL674" s="4"/>
      <c r="KPM674" s="4"/>
      <c r="KPN674" s="4"/>
      <c r="KPO674" s="4"/>
      <c r="KPP674" s="4"/>
      <c r="KPQ674" s="4"/>
      <c r="KPR674" s="4"/>
      <c r="KPS674" s="4"/>
      <c r="KPT674" s="4"/>
      <c r="KPU674" s="4"/>
      <c r="KPV674" s="4"/>
      <c r="KPW674" s="4"/>
      <c r="KPX674" s="4"/>
      <c r="KPY674" s="4"/>
      <c r="KPZ674" s="4"/>
      <c r="KQA674" s="4"/>
      <c r="KQB674" s="4"/>
      <c r="KQC674" s="4"/>
      <c r="KQD674" s="4"/>
      <c r="KQE674" s="4"/>
      <c r="KQF674" s="4"/>
      <c r="KQG674" s="4"/>
      <c r="KQH674" s="4"/>
      <c r="KQI674" s="4"/>
      <c r="KQJ674" s="4"/>
      <c r="KQK674" s="4"/>
      <c r="KQL674" s="4"/>
      <c r="KQM674" s="4"/>
      <c r="KQN674" s="4"/>
      <c r="KQO674" s="4"/>
      <c r="KQP674" s="4"/>
      <c r="KQQ674" s="4"/>
      <c r="KQR674" s="4"/>
      <c r="KQS674" s="4"/>
      <c r="KQT674" s="4"/>
      <c r="KQU674" s="4"/>
      <c r="KQV674" s="4"/>
      <c r="KQW674" s="4"/>
      <c r="KQX674" s="4"/>
      <c r="KQY674" s="4"/>
      <c r="KQZ674" s="4"/>
      <c r="KRA674" s="4"/>
      <c r="KRB674" s="4"/>
      <c r="KRC674" s="4"/>
      <c r="KRD674" s="4"/>
      <c r="KRE674" s="4"/>
      <c r="KRF674" s="4"/>
      <c r="KRG674" s="4"/>
      <c r="KRH674" s="4"/>
      <c r="KRI674" s="4"/>
      <c r="KRJ674" s="4"/>
      <c r="KRK674" s="4"/>
      <c r="KRL674" s="4"/>
      <c r="KRM674" s="4"/>
      <c r="KRN674" s="4"/>
      <c r="KRO674" s="4"/>
      <c r="KRP674" s="4"/>
      <c r="KRQ674" s="4"/>
      <c r="KRR674" s="4"/>
      <c r="KRS674" s="4"/>
      <c r="KRT674" s="4"/>
      <c r="KRU674" s="4"/>
      <c r="KRV674" s="4"/>
      <c r="KRW674" s="4"/>
      <c r="KRX674" s="4"/>
      <c r="KRY674" s="4"/>
      <c r="KRZ674" s="4"/>
      <c r="KSA674" s="4"/>
      <c r="KSB674" s="4"/>
      <c r="KSC674" s="4"/>
      <c r="KSD674" s="4"/>
      <c r="KSE674" s="4"/>
      <c r="KSF674" s="4"/>
      <c r="KSG674" s="4"/>
      <c r="KSH674" s="4"/>
      <c r="KSI674" s="4"/>
      <c r="KSJ674" s="4"/>
      <c r="KSK674" s="4"/>
      <c r="KSL674" s="4"/>
      <c r="KSM674" s="4"/>
      <c r="KSN674" s="4"/>
      <c r="KSO674" s="4"/>
      <c r="KSP674" s="4"/>
      <c r="KSQ674" s="4"/>
      <c r="KSR674" s="4"/>
      <c r="KSS674" s="4"/>
      <c r="KST674" s="4"/>
      <c r="KSU674" s="4"/>
      <c r="KSV674" s="4"/>
      <c r="KSW674" s="4"/>
      <c r="KSX674" s="4"/>
      <c r="KSY674" s="4"/>
      <c r="KSZ674" s="4"/>
      <c r="KTA674" s="4"/>
      <c r="KTB674" s="4"/>
      <c r="KTC674" s="4"/>
      <c r="KTD674" s="4"/>
      <c r="KTE674" s="4"/>
      <c r="KTF674" s="4"/>
      <c r="KTG674" s="4"/>
      <c r="KTH674" s="4"/>
      <c r="KTI674" s="4"/>
      <c r="KTJ674" s="4"/>
      <c r="KTK674" s="4"/>
      <c r="KTL674" s="4"/>
      <c r="KTM674" s="4"/>
      <c r="KTN674" s="4"/>
      <c r="KTO674" s="4"/>
      <c r="KTP674" s="4"/>
      <c r="KTQ674" s="4"/>
      <c r="KTR674" s="4"/>
      <c r="KTS674" s="4"/>
      <c r="KTT674" s="4"/>
      <c r="KTU674" s="4"/>
      <c r="KTV674" s="4"/>
      <c r="KTW674" s="4"/>
      <c r="KTX674" s="4"/>
      <c r="KTY674" s="4"/>
      <c r="KTZ674" s="4"/>
      <c r="KUA674" s="4"/>
      <c r="KUB674" s="4"/>
      <c r="KUC674" s="4"/>
      <c r="KUD674" s="4"/>
      <c r="KUE674" s="4"/>
      <c r="KUF674" s="4"/>
      <c r="KUG674" s="4"/>
      <c r="KUH674" s="4"/>
      <c r="KUI674" s="4"/>
      <c r="KUJ674" s="4"/>
      <c r="KUK674" s="4"/>
      <c r="KUL674" s="4"/>
      <c r="KUM674" s="4"/>
      <c r="KUN674" s="4"/>
      <c r="KUO674" s="4"/>
      <c r="KUP674" s="4"/>
      <c r="KUQ674" s="4"/>
      <c r="KUR674" s="4"/>
      <c r="KUS674" s="4"/>
      <c r="KUT674" s="4"/>
      <c r="KUU674" s="4"/>
      <c r="KUV674" s="4"/>
      <c r="KUW674" s="4"/>
      <c r="KUX674" s="4"/>
      <c r="KUY674" s="4"/>
      <c r="KUZ674" s="4"/>
      <c r="KVA674" s="4"/>
      <c r="KVB674" s="4"/>
      <c r="KVC674" s="4"/>
      <c r="KVD674" s="4"/>
      <c r="KVE674" s="4"/>
      <c r="KVF674" s="4"/>
      <c r="KVG674" s="4"/>
      <c r="KVH674" s="4"/>
      <c r="KVI674" s="4"/>
      <c r="KVJ674" s="4"/>
      <c r="KVK674" s="4"/>
      <c r="KVL674" s="4"/>
      <c r="KVM674" s="4"/>
      <c r="KVN674" s="4"/>
      <c r="KVO674" s="4"/>
      <c r="KVP674" s="4"/>
      <c r="KVQ674" s="4"/>
      <c r="KVR674" s="4"/>
      <c r="KVS674" s="4"/>
      <c r="KVT674" s="4"/>
      <c r="KVU674" s="4"/>
      <c r="KVV674" s="4"/>
      <c r="KVW674" s="4"/>
      <c r="KVX674" s="4"/>
      <c r="KVY674" s="4"/>
      <c r="KVZ674" s="4"/>
      <c r="KWA674" s="4"/>
      <c r="KWB674" s="4"/>
      <c r="KWC674" s="4"/>
      <c r="KWD674" s="4"/>
      <c r="KWE674" s="4"/>
      <c r="KWF674" s="4"/>
      <c r="KWG674" s="4"/>
      <c r="KWH674" s="4"/>
      <c r="KWI674" s="4"/>
      <c r="KWJ674" s="4"/>
      <c r="KWK674" s="4"/>
      <c r="KWL674" s="4"/>
      <c r="KWM674" s="4"/>
      <c r="KWN674" s="4"/>
      <c r="KWO674" s="4"/>
      <c r="KWP674" s="4"/>
      <c r="KWQ674" s="4"/>
      <c r="KWR674" s="4"/>
      <c r="KWS674" s="4"/>
      <c r="KWT674" s="4"/>
      <c r="KWU674" s="4"/>
      <c r="KWV674" s="4"/>
      <c r="KWW674" s="4"/>
      <c r="KWX674" s="4"/>
      <c r="KWY674" s="4"/>
      <c r="KWZ674" s="4"/>
      <c r="KXA674" s="4"/>
      <c r="KXB674" s="4"/>
      <c r="KXC674" s="4"/>
      <c r="KXD674" s="4"/>
      <c r="KXE674" s="4"/>
      <c r="KXF674" s="4"/>
      <c r="KXG674" s="4"/>
      <c r="KXH674" s="4"/>
      <c r="KXI674" s="4"/>
      <c r="KXJ674" s="4"/>
      <c r="KXK674" s="4"/>
      <c r="KXL674" s="4"/>
      <c r="KXM674" s="4"/>
      <c r="KXN674" s="4"/>
      <c r="KXO674" s="4"/>
      <c r="KXP674" s="4"/>
      <c r="KXQ674" s="4"/>
      <c r="KXR674" s="4"/>
      <c r="KXS674" s="4"/>
      <c r="KXT674" s="4"/>
      <c r="KXU674" s="4"/>
      <c r="KXV674" s="4"/>
      <c r="KXW674" s="4"/>
      <c r="KXX674" s="4"/>
      <c r="KXY674" s="4"/>
      <c r="KXZ674" s="4"/>
      <c r="KYA674" s="4"/>
      <c r="KYB674" s="4"/>
      <c r="KYC674" s="4"/>
      <c r="KYD674" s="4"/>
      <c r="KYE674" s="4"/>
      <c r="KYF674" s="4"/>
      <c r="KYG674" s="4"/>
      <c r="KYH674" s="4"/>
      <c r="KYI674" s="4"/>
      <c r="KYJ674" s="4"/>
      <c r="KYK674" s="4"/>
      <c r="KYL674" s="4"/>
      <c r="KYM674" s="4"/>
      <c r="KYN674" s="4"/>
      <c r="KYO674" s="4"/>
      <c r="KYP674" s="4"/>
      <c r="KYQ674" s="4"/>
      <c r="KYR674" s="4"/>
      <c r="KYS674" s="4"/>
      <c r="KYT674" s="4"/>
      <c r="KYU674" s="4"/>
      <c r="KYV674" s="4"/>
      <c r="KYW674" s="4"/>
      <c r="KYX674" s="4"/>
      <c r="KYY674" s="4"/>
      <c r="KYZ674" s="4"/>
      <c r="KZA674" s="4"/>
      <c r="KZB674" s="4"/>
      <c r="KZC674" s="4"/>
      <c r="KZD674" s="4"/>
      <c r="KZE674" s="4"/>
      <c r="KZF674" s="4"/>
      <c r="KZG674" s="4"/>
      <c r="KZH674" s="4"/>
      <c r="KZI674" s="4"/>
      <c r="KZJ674" s="4"/>
      <c r="KZK674" s="4"/>
      <c r="KZL674" s="4"/>
      <c r="KZM674" s="4"/>
      <c r="KZN674" s="4"/>
      <c r="KZO674" s="4"/>
      <c r="KZP674" s="4"/>
      <c r="KZQ674" s="4"/>
      <c r="KZR674" s="4"/>
      <c r="KZS674" s="4"/>
      <c r="KZT674" s="4"/>
      <c r="KZU674" s="4"/>
      <c r="KZV674" s="4"/>
      <c r="KZW674" s="4"/>
      <c r="KZX674" s="4"/>
      <c r="KZY674" s="4"/>
      <c r="KZZ674" s="4"/>
      <c r="LAA674" s="4"/>
      <c r="LAB674" s="4"/>
      <c r="LAC674" s="4"/>
      <c r="LAD674" s="4"/>
      <c r="LAE674" s="4"/>
      <c r="LAF674" s="4"/>
      <c r="LAG674" s="4"/>
      <c r="LAH674" s="4"/>
      <c r="LAI674" s="4"/>
      <c r="LAJ674" s="4"/>
      <c r="LAK674" s="4"/>
      <c r="LAL674" s="4"/>
      <c r="LAM674" s="4"/>
      <c r="LAN674" s="4"/>
      <c r="LAO674" s="4"/>
      <c r="LAP674" s="4"/>
      <c r="LAQ674" s="4"/>
      <c r="LAR674" s="4"/>
      <c r="LAS674" s="4"/>
      <c r="LAT674" s="4"/>
      <c r="LAU674" s="4"/>
      <c r="LAV674" s="4"/>
      <c r="LAW674" s="4"/>
      <c r="LAX674" s="4"/>
      <c r="LAY674" s="4"/>
      <c r="LAZ674" s="4"/>
      <c r="LBA674" s="4"/>
      <c r="LBB674" s="4"/>
      <c r="LBC674" s="4"/>
      <c r="LBD674" s="4"/>
      <c r="LBE674" s="4"/>
      <c r="LBF674" s="4"/>
      <c r="LBG674" s="4"/>
      <c r="LBH674" s="4"/>
      <c r="LBI674" s="4"/>
      <c r="LBJ674" s="4"/>
      <c r="LBK674" s="4"/>
      <c r="LBL674" s="4"/>
      <c r="LBM674" s="4"/>
      <c r="LBN674" s="4"/>
      <c r="LBO674" s="4"/>
      <c r="LBP674" s="4"/>
      <c r="LBQ674" s="4"/>
      <c r="LBR674" s="4"/>
      <c r="LBS674" s="4"/>
      <c r="LBT674" s="4"/>
      <c r="LBU674" s="4"/>
      <c r="LBV674" s="4"/>
      <c r="LBW674" s="4"/>
      <c r="LBX674" s="4"/>
      <c r="LBY674" s="4"/>
      <c r="LBZ674" s="4"/>
      <c r="LCA674" s="4"/>
      <c r="LCB674" s="4"/>
      <c r="LCC674" s="4"/>
      <c r="LCD674" s="4"/>
      <c r="LCE674" s="4"/>
      <c r="LCF674" s="4"/>
      <c r="LCG674" s="4"/>
      <c r="LCH674" s="4"/>
      <c r="LCI674" s="4"/>
      <c r="LCJ674" s="4"/>
      <c r="LCK674" s="4"/>
      <c r="LCL674" s="4"/>
      <c r="LCM674" s="4"/>
      <c r="LCN674" s="4"/>
      <c r="LCO674" s="4"/>
      <c r="LCP674" s="4"/>
      <c r="LCQ674" s="4"/>
      <c r="LCR674" s="4"/>
      <c r="LCS674" s="4"/>
      <c r="LCT674" s="4"/>
      <c r="LCU674" s="4"/>
      <c r="LCV674" s="4"/>
      <c r="LCW674" s="4"/>
      <c r="LCX674" s="4"/>
      <c r="LCY674" s="4"/>
      <c r="LCZ674" s="4"/>
      <c r="LDA674" s="4"/>
      <c r="LDB674" s="4"/>
      <c r="LDC674" s="4"/>
      <c r="LDD674" s="4"/>
      <c r="LDE674" s="4"/>
      <c r="LDF674" s="4"/>
      <c r="LDG674" s="4"/>
      <c r="LDH674" s="4"/>
      <c r="LDI674" s="4"/>
      <c r="LDJ674" s="4"/>
      <c r="LDK674" s="4"/>
      <c r="LDL674" s="4"/>
      <c r="LDM674" s="4"/>
      <c r="LDN674" s="4"/>
      <c r="LDO674" s="4"/>
      <c r="LDP674" s="4"/>
      <c r="LDQ674" s="4"/>
      <c r="LDR674" s="4"/>
      <c r="LDS674" s="4"/>
      <c r="LDT674" s="4"/>
      <c r="LDU674" s="4"/>
      <c r="LDV674" s="4"/>
      <c r="LDW674" s="4"/>
      <c r="LDX674" s="4"/>
      <c r="LDY674" s="4"/>
      <c r="LDZ674" s="4"/>
      <c r="LEA674" s="4"/>
      <c r="LEB674" s="4"/>
      <c r="LEC674" s="4"/>
      <c r="LED674" s="4"/>
      <c r="LEE674" s="4"/>
      <c r="LEF674" s="4"/>
      <c r="LEG674" s="4"/>
      <c r="LEH674" s="4"/>
      <c r="LEI674" s="4"/>
      <c r="LEJ674" s="4"/>
      <c r="LEK674" s="4"/>
      <c r="LEL674" s="4"/>
      <c r="LEM674" s="4"/>
      <c r="LEN674" s="4"/>
      <c r="LEO674" s="4"/>
      <c r="LEP674" s="4"/>
      <c r="LEQ674" s="4"/>
      <c r="LER674" s="4"/>
      <c r="LES674" s="4"/>
      <c r="LET674" s="4"/>
      <c r="LEU674" s="4"/>
      <c r="LEV674" s="4"/>
      <c r="LEW674" s="4"/>
      <c r="LEX674" s="4"/>
      <c r="LEY674" s="4"/>
      <c r="LEZ674" s="4"/>
      <c r="LFA674" s="4"/>
      <c r="LFB674" s="4"/>
      <c r="LFC674" s="4"/>
      <c r="LFD674" s="4"/>
      <c r="LFE674" s="4"/>
      <c r="LFF674" s="4"/>
      <c r="LFG674" s="4"/>
      <c r="LFH674" s="4"/>
      <c r="LFI674" s="4"/>
      <c r="LFJ674" s="4"/>
      <c r="LFK674" s="4"/>
      <c r="LFL674" s="4"/>
      <c r="LFM674" s="4"/>
      <c r="LFN674" s="4"/>
      <c r="LFO674" s="4"/>
      <c r="LFP674" s="4"/>
      <c r="LFQ674" s="4"/>
      <c r="LFR674" s="4"/>
      <c r="LFS674" s="4"/>
      <c r="LFT674" s="4"/>
      <c r="LFU674" s="4"/>
      <c r="LFV674" s="4"/>
      <c r="LFW674" s="4"/>
      <c r="LFX674" s="4"/>
      <c r="LFY674" s="4"/>
      <c r="LFZ674" s="4"/>
      <c r="LGA674" s="4"/>
      <c r="LGB674" s="4"/>
      <c r="LGC674" s="4"/>
      <c r="LGD674" s="4"/>
      <c r="LGE674" s="4"/>
      <c r="LGF674" s="4"/>
      <c r="LGG674" s="4"/>
      <c r="LGH674" s="4"/>
      <c r="LGI674" s="4"/>
      <c r="LGJ674" s="4"/>
      <c r="LGK674" s="4"/>
      <c r="LGL674" s="4"/>
      <c r="LGM674" s="4"/>
      <c r="LGN674" s="4"/>
      <c r="LGO674" s="4"/>
      <c r="LGP674" s="4"/>
      <c r="LGQ674" s="4"/>
      <c r="LGR674" s="4"/>
      <c r="LGS674" s="4"/>
      <c r="LGT674" s="4"/>
      <c r="LGU674" s="4"/>
      <c r="LGV674" s="4"/>
      <c r="LGW674" s="4"/>
      <c r="LGX674" s="4"/>
      <c r="LGY674" s="4"/>
      <c r="LGZ674" s="4"/>
      <c r="LHA674" s="4"/>
      <c r="LHB674" s="4"/>
      <c r="LHC674" s="4"/>
      <c r="LHD674" s="4"/>
      <c r="LHE674" s="4"/>
      <c r="LHF674" s="4"/>
      <c r="LHG674" s="4"/>
      <c r="LHH674" s="4"/>
      <c r="LHI674" s="4"/>
      <c r="LHJ674" s="4"/>
      <c r="LHK674" s="4"/>
      <c r="LHL674" s="4"/>
      <c r="LHM674" s="4"/>
      <c r="LHN674" s="4"/>
      <c r="LHO674" s="4"/>
      <c r="LHP674" s="4"/>
      <c r="LHQ674" s="4"/>
      <c r="LHR674" s="4"/>
      <c r="LHS674" s="4"/>
      <c r="LHT674" s="4"/>
      <c r="LHU674" s="4"/>
      <c r="LHV674" s="4"/>
      <c r="LHW674" s="4"/>
      <c r="LHX674" s="4"/>
      <c r="LHY674" s="4"/>
      <c r="LHZ674" s="4"/>
      <c r="LIA674" s="4"/>
      <c r="LIB674" s="4"/>
      <c r="LIC674" s="4"/>
      <c r="LID674" s="4"/>
      <c r="LIE674" s="4"/>
      <c r="LIF674" s="4"/>
      <c r="LIG674" s="4"/>
      <c r="LIH674" s="4"/>
      <c r="LII674" s="4"/>
      <c r="LIJ674" s="4"/>
      <c r="LIK674" s="4"/>
      <c r="LIL674" s="4"/>
      <c r="LIM674" s="4"/>
      <c r="LIN674" s="4"/>
      <c r="LIO674" s="4"/>
      <c r="LIP674" s="4"/>
      <c r="LIQ674" s="4"/>
      <c r="LIR674" s="4"/>
      <c r="LIS674" s="4"/>
      <c r="LIT674" s="4"/>
      <c r="LIU674" s="4"/>
      <c r="LIV674" s="4"/>
      <c r="LIW674" s="4"/>
      <c r="LIX674" s="4"/>
      <c r="LIY674" s="4"/>
      <c r="LIZ674" s="4"/>
      <c r="LJA674" s="4"/>
      <c r="LJB674" s="4"/>
      <c r="LJC674" s="4"/>
      <c r="LJD674" s="4"/>
      <c r="LJE674" s="4"/>
      <c r="LJF674" s="4"/>
      <c r="LJG674" s="4"/>
      <c r="LJH674" s="4"/>
      <c r="LJI674" s="4"/>
      <c r="LJJ674" s="4"/>
      <c r="LJK674" s="4"/>
      <c r="LJL674" s="4"/>
      <c r="LJM674" s="4"/>
      <c r="LJN674" s="4"/>
      <c r="LJO674" s="4"/>
      <c r="LJP674" s="4"/>
      <c r="LJQ674" s="4"/>
      <c r="LJR674" s="4"/>
      <c r="LJS674" s="4"/>
      <c r="LJT674" s="4"/>
      <c r="LJU674" s="4"/>
      <c r="LJV674" s="4"/>
      <c r="LJW674" s="4"/>
      <c r="LJX674" s="4"/>
      <c r="LJY674" s="4"/>
      <c r="LJZ674" s="4"/>
      <c r="LKA674" s="4"/>
      <c r="LKB674" s="4"/>
      <c r="LKC674" s="4"/>
      <c r="LKD674" s="4"/>
      <c r="LKE674" s="4"/>
      <c r="LKF674" s="4"/>
      <c r="LKG674" s="4"/>
      <c r="LKH674" s="4"/>
      <c r="LKI674" s="4"/>
      <c r="LKJ674" s="4"/>
      <c r="LKK674" s="4"/>
      <c r="LKL674" s="4"/>
      <c r="LKM674" s="4"/>
      <c r="LKN674" s="4"/>
      <c r="LKO674" s="4"/>
      <c r="LKP674" s="4"/>
      <c r="LKQ674" s="4"/>
      <c r="LKR674" s="4"/>
      <c r="LKS674" s="4"/>
      <c r="LKT674" s="4"/>
      <c r="LKU674" s="4"/>
      <c r="LKV674" s="4"/>
      <c r="LKW674" s="4"/>
      <c r="LKX674" s="4"/>
      <c r="LKY674" s="4"/>
      <c r="LKZ674" s="4"/>
      <c r="LLA674" s="4"/>
      <c r="LLB674" s="4"/>
      <c r="LLC674" s="4"/>
      <c r="LLD674" s="4"/>
      <c r="LLE674" s="4"/>
      <c r="LLF674" s="4"/>
      <c r="LLG674" s="4"/>
      <c r="LLH674" s="4"/>
      <c r="LLI674" s="4"/>
      <c r="LLJ674" s="4"/>
      <c r="LLK674" s="4"/>
      <c r="LLL674" s="4"/>
      <c r="LLM674" s="4"/>
      <c r="LLN674" s="4"/>
      <c r="LLO674" s="4"/>
      <c r="LLP674" s="4"/>
      <c r="LLQ674" s="4"/>
      <c r="LLR674" s="4"/>
      <c r="LLS674" s="4"/>
      <c r="LLT674" s="4"/>
      <c r="LLU674" s="4"/>
      <c r="LLV674" s="4"/>
      <c r="LLW674" s="4"/>
      <c r="LLX674" s="4"/>
      <c r="LLY674" s="4"/>
      <c r="LLZ674" s="4"/>
      <c r="LMA674" s="4"/>
      <c r="LMB674" s="4"/>
      <c r="LMC674" s="4"/>
      <c r="LMD674" s="4"/>
      <c r="LME674" s="4"/>
      <c r="LMF674" s="4"/>
      <c r="LMG674" s="4"/>
      <c r="LMH674" s="4"/>
      <c r="LMI674" s="4"/>
      <c r="LMJ674" s="4"/>
      <c r="LMK674" s="4"/>
      <c r="LML674" s="4"/>
      <c r="LMM674" s="4"/>
      <c r="LMN674" s="4"/>
      <c r="LMO674" s="4"/>
      <c r="LMP674" s="4"/>
      <c r="LMQ674" s="4"/>
      <c r="LMR674" s="4"/>
      <c r="LMS674" s="4"/>
      <c r="LMT674" s="4"/>
      <c r="LMU674" s="4"/>
      <c r="LMV674" s="4"/>
      <c r="LMW674" s="4"/>
      <c r="LMX674" s="4"/>
      <c r="LMY674" s="4"/>
      <c r="LMZ674" s="4"/>
      <c r="LNA674" s="4"/>
      <c r="LNB674" s="4"/>
      <c r="LNC674" s="4"/>
      <c r="LND674" s="4"/>
      <c r="LNE674" s="4"/>
      <c r="LNF674" s="4"/>
      <c r="LNG674" s="4"/>
      <c r="LNH674" s="4"/>
      <c r="LNI674" s="4"/>
      <c r="LNJ674" s="4"/>
      <c r="LNK674" s="4"/>
      <c r="LNL674" s="4"/>
      <c r="LNM674" s="4"/>
      <c r="LNN674" s="4"/>
      <c r="LNO674" s="4"/>
      <c r="LNP674" s="4"/>
      <c r="LNQ674" s="4"/>
      <c r="LNR674" s="4"/>
      <c r="LNS674" s="4"/>
      <c r="LNT674" s="4"/>
      <c r="LNU674" s="4"/>
      <c r="LNV674" s="4"/>
      <c r="LNW674" s="4"/>
      <c r="LNX674" s="4"/>
      <c r="LNY674" s="4"/>
      <c r="LNZ674" s="4"/>
      <c r="LOA674" s="4"/>
      <c r="LOB674" s="4"/>
      <c r="LOC674" s="4"/>
      <c r="LOD674" s="4"/>
      <c r="LOE674" s="4"/>
      <c r="LOF674" s="4"/>
      <c r="LOG674" s="4"/>
      <c r="LOH674" s="4"/>
      <c r="LOI674" s="4"/>
      <c r="LOJ674" s="4"/>
      <c r="LOK674" s="4"/>
      <c r="LOL674" s="4"/>
      <c r="LOM674" s="4"/>
      <c r="LON674" s="4"/>
      <c r="LOO674" s="4"/>
      <c r="LOP674" s="4"/>
      <c r="LOQ674" s="4"/>
      <c r="LOR674" s="4"/>
      <c r="LOS674" s="4"/>
      <c r="LOT674" s="4"/>
      <c r="LOU674" s="4"/>
      <c r="LOV674" s="4"/>
      <c r="LOW674" s="4"/>
      <c r="LOX674" s="4"/>
      <c r="LOY674" s="4"/>
      <c r="LOZ674" s="4"/>
      <c r="LPA674" s="4"/>
      <c r="LPB674" s="4"/>
      <c r="LPC674" s="4"/>
      <c r="LPD674" s="4"/>
      <c r="LPE674" s="4"/>
      <c r="LPF674" s="4"/>
      <c r="LPG674" s="4"/>
      <c r="LPH674" s="4"/>
      <c r="LPI674" s="4"/>
      <c r="LPJ674" s="4"/>
      <c r="LPK674" s="4"/>
      <c r="LPL674" s="4"/>
      <c r="LPM674" s="4"/>
      <c r="LPN674" s="4"/>
      <c r="LPO674" s="4"/>
      <c r="LPP674" s="4"/>
      <c r="LPQ674" s="4"/>
      <c r="LPR674" s="4"/>
      <c r="LPS674" s="4"/>
      <c r="LPT674" s="4"/>
      <c r="LPU674" s="4"/>
      <c r="LPV674" s="4"/>
      <c r="LPW674" s="4"/>
      <c r="LPX674" s="4"/>
      <c r="LPY674" s="4"/>
      <c r="LPZ674" s="4"/>
      <c r="LQA674" s="4"/>
      <c r="LQB674" s="4"/>
      <c r="LQC674" s="4"/>
      <c r="LQD674" s="4"/>
      <c r="LQE674" s="4"/>
      <c r="LQF674" s="4"/>
      <c r="LQG674" s="4"/>
      <c r="LQH674" s="4"/>
      <c r="LQI674" s="4"/>
      <c r="LQJ674" s="4"/>
      <c r="LQK674" s="4"/>
      <c r="LQL674" s="4"/>
      <c r="LQM674" s="4"/>
      <c r="LQN674" s="4"/>
      <c r="LQO674" s="4"/>
      <c r="LQP674" s="4"/>
      <c r="LQQ674" s="4"/>
      <c r="LQR674" s="4"/>
      <c r="LQS674" s="4"/>
      <c r="LQT674" s="4"/>
      <c r="LQU674" s="4"/>
      <c r="LQV674" s="4"/>
      <c r="LQW674" s="4"/>
      <c r="LQX674" s="4"/>
      <c r="LQY674" s="4"/>
      <c r="LQZ674" s="4"/>
      <c r="LRA674" s="4"/>
      <c r="LRB674" s="4"/>
      <c r="LRC674" s="4"/>
      <c r="LRD674" s="4"/>
      <c r="LRE674" s="4"/>
      <c r="LRF674" s="4"/>
      <c r="LRG674" s="4"/>
      <c r="LRH674" s="4"/>
      <c r="LRI674" s="4"/>
      <c r="LRJ674" s="4"/>
      <c r="LRK674" s="4"/>
      <c r="LRL674" s="4"/>
      <c r="LRM674" s="4"/>
      <c r="LRN674" s="4"/>
      <c r="LRO674" s="4"/>
      <c r="LRP674" s="4"/>
      <c r="LRQ674" s="4"/>
      <c r="LRR674" s="4"/>
      <c r="LRS674" s="4"/>
      <c r="LRT674" s="4"/>
      <c r="LRU674" s="4"/>
      <c r="LRV674" s="4"/>
      <c r="LRW674" s="4"/>
      <c r="LRX674" s="4"/>
      <c r="LRY674" s="4"/>
      <c r="LRZ674" s="4"/>
      <c r="LSA674" s="4"/>
      <c r="LSB674" s="4"/>
      <c r="LSC674" s="4"/>
      <c r="LSD674" s="4"/>
      <c r="LSE674" s="4"/>
      <c r="LSF674" s="4"/>
      <c r="LSG674" s="4"/>
      <c r="LSH674" s="4"/>
      <c r="LSI674" s="4"/>
      <c r="LSJ674" s="4"/>
      <c r="LSK674" s="4"/>
      <c r="LSL674" s="4"/>
      <c r="LSM674" s="4"/>
      <c r="LSN674" s="4"/>
      <c r="LSO674" s="4"/>
      <c r="LSP674" s="4"/>
      <c r="LSQ674" s="4"/>
      <c r="LSR674" s="4"/>
      <c r="LSS674" s="4"/>
      <c r="LST674" s="4"/>
      <c r="LSU674" s="4"/>
      <c r="LSV674" s="4"/>
      <c r="LSW674" s="4"/>
      <c r="LSX674" s="4"/>
      <c r="LSY674" s="4"/>
      <c r="LSZ674" s="4"/>
      <c r="LTA674" s="4"/>
      <c r="LTB674" s="4"/>
      <c r="LTC674" s="4"/>
      <c r="LTD674" s="4"/>
      <c r="LTE674" s="4"/>
      <c r="LTF674" s="4"/>
      <c r="LTG674" s="4"/>
      <c r="LTH674" s="4"/>
      <c r="LTI674" s="4"/>
      <c r="LTJ674" s="4"/>
      <c r="LTK674" s="4"/>
      <c r="LTL674" s="4"/>
      <c r="LTM674" s="4"/>
      <c r="LTN674" s="4"/>
      <c r="LTO674" s="4"/>
      <c r="LTP674" s="4"/>
      <c r="LTQ674" s="4"/>
      <c r="LTR674" s="4"/>
      <c r="LTS674" s="4"/>
      <c r="LTT674" s="4"/>
      <c r="LTU674" s="4"/>
      <c r="LTV674" s="4"/>
      <c r="LTW674" s="4"/>
      <c r="LTX674" s="4"/>
      <c r="LTY674" s="4"/>
      <c r="LTZ674" s="4"/>
      <c r="LUA674" s="4"/>
      <c r="LUB674" s="4"/>
      <c r="LUC674" s="4"/>
      <c r="LUD674" s="4"/>
      <c r="LUE674" s="4"/>
      <c r="LUF674" s="4"/>
      <c r="LUG674" s="4"/>
      <c r="LUH674" s="4"/>
      <c r="LUI674" s="4"/>
      <c r="LUJ674" s="4"/>
      <c r="LUK674" s="4"/>
      <c r="LUL674" s="4"/>
      <c r="LUM674" s="4"/>
      <c r="LUN674" s="4"/>
      <c r="LUO674" s="4"/>
      <c r="LUP674" s="4"/>
      <c r="LUQ674" s="4"/>
      <c r="LUR674" s="4"/>
      <c r="LUS674" s="4"/>
      <c r="LUT674" s="4"/>
      <c r="LUU674" s="4"/>
      <c r="LUV674" s="4"/>
      <c r="LUW674" s="4"/>
      <c r="LUX674" s="4"/>
      <c r="LUY674" s="4"/>
      <c r="LUZ674" s="4"/>
      <c r="LVA674" s="4"/>
      <c r="LVB674" s="4"/>
      <c r="LVC674" s="4"/>
      <c r="LVD674" s="4"/>
      <c r="LVE674" s="4"/>
      <c r="LVF674" s="4"/>
      <c r="LVG674" s="4"/>
      <c r="LVH674" s="4"/>
      <c r="LVI674" s="4"/>
      <c r="LVJ674" s="4"/>
      <c r="LVK674" s="4"/>
      <c r="LVL674" s="4"/>
      <c r="LVM674" s="4"/>
      <c r="LVN674" s="4"/>
      <c r="LVO674" s="4"/>
      <c r="LVP674" s="4"/>
      <c r="LVQ674" s="4"/>
      <c r="LVR674" s="4"/>
      <c r="LVS674" s="4"/>
      <c r="LVT674" s="4"/>
      <c r="LVU674" s="4"/>
      <c r="LVV674" s="4"/>
      <c r="LVW674" s="4"/>
      <c r="LVX674" s="4"/>
      <c r="LVY674" s="4"/>
      <c r="LVZ674" s="4"/>
      <c r="LWA674" s="4"/>
      <c r="LWB674" s="4"/>
      <c r="LWC674" s="4"/>
      <c r="LWD674" s="4"/>
      <c r="LWE674" s="4"/>
      <c r="LWF674" s="4"/>
      <c r="LWG674" s="4"/>
      <c r="LWH674" s="4"/>
      <c r="LWI674" s="4"/>
      <c r="LWJ674" s="4"/>
      <c r="LWK674" s="4"/>
      <c r="LWL674" s="4"/>
      <c r="LWM674" s="4"/>
      <c r="LWN674" s="4"/>
      <c r="LWO674" s="4"/>
      <c r="LWP674" s="4"/>
      <c r="LWQ674" s="4"/>
      <c r="LWR674" s="4"/>
      <c r="LWS674" s="4"/>
      <c r="LWT674" s="4"/>
      <c r="LWU674" s="4"/>
      <c r="LWV674" s="4"/>
      <c r="LWW674" s="4"/>
      <c r="LWX674" s="4"/>
      <c r="LWY674" s="4"/>
      <c r="LWZ674" s="4"/>
      <c r="LXA674" s="4"/>
      <c r="LXB674" s="4"/>
      <c r="LXC674" s="4"/>
      <c r="LXD674" s="4"/>
      <c r="LXE674" s="4"/>
      <c r="LXF674" s="4"/>
      <c r="LXG674" s="4"/>
      <c r="LXH674" s="4"/>
      <c r="LXI674" s="4"/>
      <c r="LXJ674" s="4"/>
      <c r="LXK674" s="4"/>
      <c r="LXL674" s="4"/>
      <c r="LXM674" s="4"/>
      <c r="LXN674" s="4"/>
      <c r="LXO674" s="4"/>
      <c r="LXP674" s="4"/>
      <c r="LXQ674" s="4"/>
      <c r="LXR674" s="4"/>
      <c r="LXS674" s="4"/>
      <c r="LXT674" s="4"/>
      <c r="LXU674" s="4"/>
      <c r="LXV674" s="4"/>
      <c r="LXW674" s="4"/>
      <c r="LXX674" s="4"/>
      <c r="LXY674" s="4"/>
      <c r="LXZ674" s="4"/>
      <c r="LYA674" s="4"/>
      <c r="LYB674" s="4"/>
      <c r="LYC674" s="4"/>
      <c r="LYD674" s="4"/>
      <c r="LYE674" s="4"/>
      <c r="LYF674" s="4"/>
      <c r="LYG674" s="4"/>
      <c r="LYH674" s="4"/>
      <c r="LYI674" s="4"/>
      <c r="LYJ674" s="4"/>
      <c r="LYK674" s="4"/>
      <c r="LYL674" s="4"/>
      <c r="LYM674" s="4"/>
      <c r="LYN674" s="4"/>
      <c r="LYO674" s="4"/>
      <c r="LYP674" s="4"/>
      <c r="LYQ674" s="4"/>
      <c r="LYR674" s="4"/>
      <c r="LYS674" s="4"/>
      <c r="LYT674" s="4"/>
      <c r="LYU674" s="4"/>
      <c r="LYV674" s="4"/>
      <c r="LYW674" s="4"/>
      <c r="LYX674" s="4"/>
      <c r="LYY674" s="4"/>
      <c r="LYZ674" s="4"/>
      <c r="LZA674" s="4"/>
      <c r="LZB674" s="4"/>
      <c r="LZC674" s="4"/>
      <c r="LZD674" s="4"/>
      <c r="LZE674" s="4"/>
      <c r="LZF674" s="4"/>
      <c r="LZG674" s="4"/>
      <c r="LZH674" s="4"/>
      <c r="LZI674" s="4"/>
      <c r="LZJ674" s="4"/>
      <c r="LZK674" s="4"/>
      <c r="LZL674" s="4"/>
      <c r="LZM674" s="4"/>
      <c r="LZN674" s="4"/>
      <c r="LZO674" s="4"/>
      <c r="LZP674" s="4"/>
      <c r="LZQ674" s="4"/>
      <c r="LZR674" s="4"/>
      <c r="LZS674" s="4"/>
      <c r="LZT674" s="4"/>
      <c r="LZU674" s="4"/>
      <c r="LZV674" s="4"/>
      <c r="LZW674" s="4"/>
      <c r="LZX674" s="4"/>
      <c r="LZY674" s="4"/>
      <c r="LZZ674" s="4"/>
      <c r="MAA674" s="4"/>
      <c r="MAB674" s="4"/>
      <c r="MAC674" s="4"/>
      <c r="MAD674" s="4"/>
      <c r="MAE674" s="4"/>
      <c r="MAF674" s="4"/>
      <c r="MAG674" s="4"/>
      <c r="MAH674" s="4"/>
      <c r="MAI674" s="4"/>
      <c r="MAJ674" s="4"/>
      <c r="MAK674" s="4"/>
      <c r="MAL674" s="4"/>
      <c r="MAM674" s="4"/>
      <c r="MAN674" s="4"/>
      <c r="MAO674" s="4"/>
      <c r="MAP674" s="4"/>
      <c r="MAQ674" s="4"/>
      <c r="MAR674" s="4"/>
      <c r="MAS674" s="4"/>
      <c r="MAT674" s="4"/>
      <c r="MAU674" s="4"/>
      <c r="MAV674" s="4"/>
      <c r="MAW674" s="4"/>
      <c r="MAX674" s="4"/>
      <c r="MAY674" s="4"/>
      <c r="MAZ674" s="4"/>
      <c r="MBA674" s="4"/>
      <c r="MBB674" s="4"/>
      <c r="MBC674" s="4"/>
      <c r="MBD674" s="4"/>
      <c r="MBE674" s="4"/>
      <c r="MBF674" s="4"/>
      <c r="MBG674" s="4"/>
      <c r="MBH674" s="4"/>
      <c r="MBI674" s="4"/>
      <c r="MBJ674" s="4"/>
      <c r="MBK674" s="4"/>
      <c r="MBL674" s="4"/>
      <c r="MBM674" s="4"/>
      <c r="MBN674" s="4"/>
      <c r="MBO674" s="4"/>
      <c r="MBP674" s="4"/>
      <c r="MBQ674" s="4"/>
      <c r="MBR674" s="4"/>
      <c r="MBS674" s="4"/>
      <c r="MBT674" s="4"/>
      <c r="MBU674" s="4"/>
      <c r="MBV674" s="4"/>
      <c r="MBW674" s="4"/>
      <c r="MBX674" s="4"/>
      <c r="MBY674" s="4"/>
      <c r="MBZ674" s="4"/>
      <c r="MCA674" s="4"/>
      <c r="MCB674" s="4"/>
      <c r="MCC674" s="4"/>
      <c r="MCD674" s="4"/>
      <c r="MCE674" s="4"/>
      <c r="MCF674" s="4"/>
      <c r="MCG674" s="4"/>
      <c r="MCH674" s="4"/>
      <c r="MCI674" s="4"/>
      <c r="MCJ674" s="4"/>
      <c r="MCK674" s="4"/>
      <c r="MCL674" s="4"/>
      <c r="MCM674" s="4"/>
      <c r="MCN674" s="4"/>
      <c r="MCO674" s="4"/>
      <c r="MCP674" s="4"/>
      <c r="MCQ674" s="4"/>
      <c r="MCR674" s="4"/>
      <c r="MCS674" s="4"/>
      <c r="MCT674" s="4"/>
      <c r="MCU674" s="4"/>
      <c r="MCV674" s="4"/>
      <c r="MCW674" s="4"/>
      <c r="MCX674" s="4"/>
      <c r="MCY674" s="4"/>
      <c r="MCZ674" s="4"/>
      <c r="MDA674" s="4"/>
      <c r="MDB674" s="4"/>
      <c r="MDC674" s="4"/>
      <c r="MDD674" s="4"/>
      <c r="MDE674" s="4"/>
      <c r="MDF674" s="4"/>
      <c r="MDG674" s="4"/>
      <c r="MDH674" s="4"/>
      <c r="MDI674" s="4"/>
      <c r="MDJ674" s="4"/>
      <c r="MDK674" s="4"/>
      <c r="MDL674" s="4"/>
      <c r="MDM674" s="4"/>
      <c r="MDN674" s="4"/>
      <c r="MDO674" s="4"/>
      <c r="MDP674" s="4"/>
      <c r="MDQ674" s="4"/>
      <c r="MDR674" s="4"/>
      <c r="MDS674" s="4"/>
      <c r="MDT674" s="4"/>
      <c r="MDU674" s="4"/>
      <c r="MDV674" s="4"/>
      <c r="MDW674" s="4"/>
      <c r="MDX674" s="4"/>
      <c r="MDY674" s="4"/>
      <c r="MDZ674" s="4"/>
      <c r="MEA674" s="4"/>
      <c r="MEB674" s="4"/>
      <c r="MEC674" s="4"/>
      <c r="MED674" s="4"/>
      <c r="MEE674" s="4"/>
      <c r="MEF674" s="4"/>
      <c r="MEG674" s="4"/>
      <c r="MEH674" s="4"/>
      <c r="MEI674" s="4"/>
      <c r="MEJ674" s="4"/>
      <c r="MEK674" s="4"/>
      <c r="MEL674" s="4"/>
      <c r="MEM674" s="4"/>
      <c r="MEN674" s="4"/>
      <c r="MEO674" s="4"/>
      <c r="MEP674" s="4"/>
      <c r="MEQ674" s="4"/>
      <c r="MER674" s="4"/>
      <c r="MES674" s="4"/>
      <c r="MET674" s="4"/>
      <c r="MEU674" s="4"/>
      <c r="MEV674" s="4"/>
      <c r="MEW674" s="4"/>
      <c r="MEX674" s="4"/>
      <c r="MEY674" s="4"/>
      <c r="MEZ674" s="4"/>
      <c r="MFA674" s="4"/>
      <c r="MFB674" s="4"/>
      <c r="MFC674" s="4"/>
      <c r="MFD674" s="4"/>
      <c r="MFE674" s="4"/>
      <c r="MFF674" s="4"/>
      <c r="MFG674" s="4"/>
      <c r="MFH674" s="4"/>
      <c r="MFI674" s="4"/>
      <c r="MFJ674" s="4"/>
      <c r="MFK674" s="4"/>
      <c r="MFL674" s="4"/>
      <c r="MFM674" s="4"/>
      <c r="MFN674" s="4"/>
      <c r="MFO674" s="4"/>
      <c r="MFP674" s="4"/>
      <c r="MFQ674" s="4"/>
      <c r="MFR674" s="4"/>
      <c r="MFS674" s="4"/>
      <c r="MFT674" s="4"/>
      <c r="MFU674" s="4"/>
      <c r="MFV674" s="4"/>
      <c r="MFW674" s="4"/>
      <c r="MFX674" s="4"/>
      <c r="MFY674" s="4"/>
      <c r="MFZ674" s="4"/>
      <c r="MGA674" s="4"/>
      <c r="MGB674" s="4"/>
      <c r="MGC674" s="4"/>
      <c r="MGD674" s="4"/>
      <c r="MGE674" s="4"/>
      <c r="MGF674" s="4"/>
      <c r="MGG674" s="4"/>
      <c r="MGH674" s="4"/>
      <c r="MGI674" s="4"/>
      <c r="MGJ674" s="4"/>
      <c r="MGK674" s="4"/>
      <c r="MGL674" s="4"/>
      <c r="MGM674" s="4"/>
      <c r="MGN674" s="4"/>
      <c r="MGO674" s="4"/>
      <c r="MGP674" s="4"/>
      <c r="MGQ674" s="4"/>
      <c r="MGR674" s="4"/>
      <c r="MGS674" s="4"/>
      <c r="MGT674" s="4"/>
      <c r="MGU674" s="4"/>
      <c r="MGV674" s="4"/>
      <c r="MGW674" s="4"/>
      <c r="MGX674" s="4"/>
      <c r="MGY674" s="4"/>
      <c r="MGZ674" s="4"/>
      <c r="MHA674" s="4"/>
      <c r="MHB674" s="4"/>
      <c r="MHC674" s="4"/>
      <c r="MHD674" s="4"/>
      <c r="MHE674" s="4"/>
      <c r="MHF674" s="4"/>
      <c r="MHG674" s="4"/>
      <c r="MHH674" s="4"/>
      <c r="MHI674" s="4"/>
      <c r="MHJ674" s="4"/>
      <c r="MHK674" s="4"/>
      <c r="MHL674" s="4"/>
      <c r="MHM674" s="4"/>
      <c r="MHN674" s="4"/>
      <c r="MHO674" s="4"/>
      <c r="MHP674" s="4"/>
      <c r="MHQ674" s="4"/>
      <c r="MHR674" s="4"/>
      <c r="MHS674" s="4"/>
      <c r="MHT674" s="4"/>
      <c r="MHU674" s="4"/>
      <c r="MHV674" s="4"/>
      <c r="MHW674" s="4"/>
      <c r="MHX674" s="4"/>
      <c r="MHY674" s="4"/>
      <c r="MHZ674" s="4"/>
      <c r="MIA674" s="4"/>
      <c r="MIB674" s="4"/>
      <c r="MIC674" s="4"/>
      <c r="MID674" s="4"/>
      <c r="MIE674" s="4"/>
      <c r="MIF674" s="4"/>
      <c r="MIG674" s="4"/>
      <c r="MIH674" s="4"/>
      <c r="MII674" s="4"/>
      <c r="MIJ674" s="4"/>
      <c r="MIK674" s="4"/>
      <c r="MIL674" s="4"/>
      <c r="MIM674" s="4"/>
      <c r="MIN674" s="4"/>
      <c r="MIO674" s="4"/>
      <c r="MIP674" s="4"/>
      <c r="MIQ674" s="4"/>
      <c r="MIR674" s="4"/>
      <c r="MIS674" s="4"/>
      <c r="MIT674" s="4"/>
      <c r="MIU674" s="4"/>
      <c r="MIV674" s="4"/>
      <c r="MIW674" s="4"/>
      <c r="MIX674" s="4"/>
      <c r="MIY674" s="4"/>
      <c r="MIZ674" s="4"/>
      <c r="MJA674" s="4"/>
      <c r="MJB674" s="4"/>
      <c r="MJC674" s="4"/>
      <c r="MJD674" s="4"/>
      <c r="MJE674" s="4"/>
      <c r="MJF674" s="4"/>
      <c r="MJG674" s="4"/>
      <c r="MJH674" s="4"/>
      <c r="MJI674" s="4"/>
      <c r="MJJ674" s="4"/>
      <c r="MJK674" s="4"/>
      <c r="MJL674" s="4"/>
      <c r="MJM674" s="4"/>
      <c r="MJN674" s="4"/>
      <c r="MJO674" s="4"/>
      <c r="MJP674" s="4"/>
      <c r="MJQ674" s="4"/>
      <c r="MJR674" s="4"/>
      <c r="MJS674" s="4"/>
      <c r="MJT674" s="4"/>
      <c r="MJU674" s="4"/>
      <c r="MJV674" s="4"/>
      <c r="MJW674" s="4"/>
      <c r="MJX674" s="4"/>
      <c r="MJY674" s="4"/>
      <c r="MJZ674" s="4"/>
      <c r="MKA674" s="4"/>
      <c r="MKB674" s="4"/>
      <c r="MKC674" s="4"/>
      <c r="MKD674" s="4"/>
      <c r="MKE674" s="4"/>
      <c r="MKF674" s="4"/>
      <c r="MKG674" s="4"/>
      <c r="MKH674" s="4"/>
      <c r="MKI674" s="4"/>
      <c r="MKJ674" s="4"/>
      <c r="MKK674" s="4"/>
      <c r="MKL674" s="4"/>
      <c r="MKM674" s="4"/>
      <c r="MKN674" s="4"/>
      <c r="MKO674" s="4"/>
      <c r="MKP674" s="4"/>
      <c r="MKQ674" s="4"/>
      <c r="MKR674" s="4"/>
      <c r="MKS674" s="4"/>
      <c r="MKT674" s="4"/>
      <c r="MKU674" s="4"/>
      <c r="MKV674" s="4"/>
      <c r="MKW674" s="4"/>
      <c r="MKX674" s="4"/>
      <c r="MKY674" s="4"/>
      <c r="MKZ674" s="4"/>
      <c r="MLA674" s="4"/>
      <c r="MLB674" s="4"/>
      <c r="MLC674" s="4"/>
      <c r="MLD674" s="4"/>
      <c r="MLE674" s="4"/>
      <c r="MLF674" s="4"/>
      <c r="MLG674" s="4"/>
      <c r="MLH674" s="4"/>
      <c r="MLI674" s="4"/>
      <c r="MLJ674" s="4"/>
      <c r="MLK674" s="4"/>
      <c r="MLL674" s="4"/>
      <c r="MLM674" s="4"/>
      <c r="MLN674" s="4"/>
      <c r="MLO674" s="4"/>
      <c r="MLP674" s="4"/>
      <c r="MLQ674" s="4"/>
      <c r="MLR674" s="4"/>
      <c r="MLS674" s="4"/>
      <c r="MLT674" s="4"/>
      <c r="MLU674" s="4"/>
      <c r="MLV674" s="4"/>
      <c r="MLW674" s="4"/>
      <c r="MLX674" s="4"/>
      <c r="MLY674" s="4"/>
      <c r="MLZ674" s="4"/>
      <c r="MMA674" s="4"/>
      <c r="MMB674" s="4"/>
      <c r="MMC674" s="4"/>
      <c r="MMD674" s="4"/>
      <c r="MME674" s="4"/>
      <c r="MMF674" s="4"/>
      <c r="MMG674" s="4"/>
      <c r="MMH674" s="4"/>
      <c r="MMI674" s="4"/>
      <c r="MMJ674" s="4"/>
      <c r="MMK674" s="4"/>
      <c r="MML674" s="4"/>
      <c r="MMM674" s="4"/>
      <c r="MMN674" s="4"/>
      <c r="MMO674" s="4"/>
      <c r="MMP674" s="4"/>
      <c r="MMQ674" s="4"/>
      <c r="MMR674" s="4"/>
      <c r="MMS674" s="4"/>
      <c r="MMT674" s="4"/>
      <c r="MMU674" s="4"/>
      <c r="MMV674" s="4"/>
      <c r="MMW674" s="4"/>
      <c r="MMX674" s="4"/>
      <c r="MMY674" s="4"/>
      <c r="MMZ674" s="4"/>
      <c r="MNA674" s="4"/>
      <c r="MNB674" s="4"/>
      <c r="MNC674" s="4"/>
      <c r="MND674" s="4"/>
      <c r="MNE674" s="4"/>
      <c r="MNF674" s="4"/>
      <c r="MNG674" s="4"/>
      <c r="MNH674" s="4"/>
      <c r="MNI674" s="4"/>
      <c r="MNJ674" s="4"/>
      <c r="MNK674" s="4"/>
      <c r="MNL674" s="4"/>
      <c r="MNM674" s="4"/>
      <c r="MNN674" s="4"/>
      <c r="MNO674" s="4"/>
      <c r="MNP674" s="4"/>
      <c r="MNQ674" s="4"/>
      <c r="MNR674" s="4"/>
      <c r="MNS674" s="4"/>
      <c r="MNT674" s="4"/>
      <c r="MNU674" s="4"/>
      <c r="MNV674" s="4"/>
      <c r="MNW674" s="4"/>
      <c r="MNX674" s="4"/>
      <c r="MNY674" s="4"/>
      <c r="MNZ674" s="4"/>
      <c r="MOA674" s="4"/>
      <c r="MOB674" s="4"/>
      <c r="MOC674" s="4"/>
      <c r="MOD674" s="4"/>
      <c r="MOE674" s="4"/>
      <c r="MOF674" s="4"/>
      <c r="MOG674" s="4"/>
      <c r="MOH674" s="4"/>
      <c r="MOI674" s="4"/>
      <c r="MOJ674" s="4"/>
      <c r="MOK674" s="4"/>
      <c r="MOL674" s="4"/>
      <c r="MOM674" s="4"/>
      <c r="MON674" s="4"/>
      <c r="MOO674" s="4"/>
      <c r="MOP674" s="4"/>
      <c r="MOQ674" s="4"/>
      <c r="MOR674" s="4"/>
      <c r="MOS674" s="4"/>
      <c r="MOT674" s="4"/>
      <c r="MOU674" s="4"/>
      <c r="MOV674" s="4"/>
      <c r="MOW674" s="4"/>
      <c r="MOX674" s="4"/>
      <c r="MOY674" s="4"/>
      <c r="MOZ674" s="4"/>
      <c r="MPA674" s="4"/>
      <c r="MPB674" s="4"/>
      <c r="MPC674" s="4"/>
      <c r="MPD674" s="4"/>
      <c r="MPE674" s="4"/>
      <c r="MPF674" s="4"/>
      <c r="MPG674" s="4"/>
      <c r="MPH674" s="4"/>
      <c r="MPI674" s="4"/>
      <c r="MPJ674" s="4"/>
      <c r="MPK674" s="4"/>
      <c r="MPL674" s="4"/>
      <c r="MPM674" s="4"/>
      <c r="MPN674" s="4"/>
      <c r="MPO674" s="4"/>
      <c r="MPP674" s="4"/>
      <c r="MPQ674" s="4"/>
      <c r="MPR674" s="4"/>
      <c r="MPS674" s="4"/>
      <c r="MPT674" s="4"/>
      <c r="MPU674" s="4"/>
      <c r="MPV674" s="4"/>
      <c r="MPW674" s="4"/>
      <c r="MPX674" s="4"/>
      <c r="MPY674" s="4"/>
      <c r="MPZ674" s="4"/>
      <c r="MQA674" s="4"/>
      <c r="MQB674" s="4"/>
      <c r="MQC674" s="4"/>
      <c r="MQD674" s="4"/>
      <c r="MQE674" s="4"/>
      <c r="MQF674" s="4"/>
      <c r="MQG674" s="4"/>
      <c r="MQH674" s="4"/>
      <c r="MQI674" s="4"/>
      <c r="MQJ674" s="4"/>
      <c r="MQK674" s="4"/>
      <c r="MQL674" s="4"/>
      <c r="MQM674" s="4"/>
      <c r="MQN674" s="4"/>
      <c r="MQO674" s="4"/>
      <c r="MQP674" s="4"/>
      <c r="MQQ674" s="4"/>
      <c r="MQR674" s="4"/>
      <c r="MQS674" s="4"/>
      <c r="MQT674" s="4"/>
      <c r="MQU674" s="4"/>
      <c r="MQV674" s="4"/>
      <c r="MQW674" s="4"/>
      <c r="MQX674" s="4"/>
      <c r="MQY674" s="4"/>
      <c r="MQZ674" s="4"/>
      <c r="MRA674" s="4"/>
      <c r="MRB674" s="4"/>
      <c r="MRC674" s="4"/>
      <c r="MRD674" s="4"/>
      <c r="MRE674" s="4"/>
      <c r="MRF674" s="4"/>
      <c r="MRG674" s="4"/>
      <c r="MRH674" s="4"/>
      <c r="MRI674" s="4"/>
      <c r="MRJ674" s="4"/>
      <c r="MRK674" s="4"/>
      <c r="MRL674" s="4"/>
      <c r="MRM674" s="4"/>
      <c r="MRN674" s="4"/>
      <c r="MRO674" s="4"/>
      <c r="MRP674" s="4"/>
      <c r="MRQ674" s="4"/>
      <c r="MRR674" s="4"/>
      <c r="MRS674" s="4"/>
      <c r="MRT674" s="4"/>
      <c r="MRU674" s="4"/>
      <c r="MRV674" s="4"/>
      <c r="MRW674" s="4"/>
      <c r="MRX674" s="4"/>
      <c r="MRY674" s="4"/>
      <c r="MRZ674" s="4"/>
      <c r="MSA674" s="4"/>
      <c r="MSB674" s="4"/>
      <c r="MSC674" s="4"/>
      <c r="MSD674" s="4"/>
      <c r="MSE674" s="4"/>
      <c r="MSF674" s="4"/>
      <c r="MSG674" s="4"/>
      <c r="MSH674" s="4"/>
      <c r="MSI674" s="4"/>
      <c r="MSJ674" s="4"/>
      <c r="MSK674" s="4"/>
      <c r="MSL674" s="4"/>
      <c r="MSM674" s="4"/>
      <c r="MSN674" s="4"/>
      <c r="MSO674" s="4"/>
      <c r="MSP674" s="4"/>
      <c r="MSQ674" s="4"/>
      <c r="MSR674" s="4"/>
      <c r="MSS674" s="4"/>
      <c r="MST674" s="4"/>
      <c r="MSU674" s="4"/>
      <c r="MSV674" s="4"/>
      <c r="MSW674" s="4"/>
      <c r="MSX674" s="4"/>
      <c r="MSY674" s="4"/>
      <c r="MSZ674" s="4"/>
      <c r="MTA674" s="4"/>
      <c r="MTB674" s="4"/>
      <c r="MTC674" s="4"/>
      <c r="MTD674" s="4"/>
      <c r="MTE674" s="4"/>
      <c r="MTF674" s="4"/>
      <c r="MTG674" s="4"/>
      <c r="MTH674" s="4"/>
      <c r="MTI674" s="4"/>
      <c r="MTJ674" s="4"/>
      <c r="MTK674" s="4"/>
      <c r="MTL674" s="4"/>
      <c r="MTM674" s="4"/>
      <c r="MTN674" s="4"/>
      <c r="MTO674" s="4"/>
      <c r="MTP674" s="4"/>
      <c r="MTQ674" s="4"/>
      <c r="MTR674" s="4"/>
      <c r="MTS674" s="4"/>
      <c r="MTT674" s="4"/>
      <c r="MTU674" s="4"/>
      <c r="MTV674" s="4"/>
      <c r="MTW674" s="4"/>
      <c r="MTX674" s="4"/>
      <c r="MTY674" s="4"/>
      <c r="MTZ674" s="4"/>
      <c r="MUA674" s="4"/>
      <c r="MUB674" s="4"/>
      <c r="MUC674" s="4"/>
      <c r="MUD674" s="4"/>
      <c r="MUE674" s="4"/>
      <c r="MUF674" s="4"/>
      <c r="MUG674" s="4"/>
      <c r="MUH674" s="4"/>
      <c r="MUI674" s="4"/>
      <c r="MUJ674" s="4"/>
      <c r="MUK674" s="4"/>
      <c r="MUL674" s="4"/>
      <c r="MUM674" s="4"/>
      <c r="MUN674" s="4"/>
      <c r="MUO674" s="4"/>
      <c r="MUP674" s="4"/>
      <c r="MUQ674" s="4"/>
      <c r="MUR674" s="4"/>
      <c r="MUS674" s="4"/>
      <c r="MUT674" s="4"/>
      <c r="MUU674" s="4"/>
      <c r="MUV674" s="4"/>
      <c r="MUW674" s="4"/>
      <c r="MUX674" s="4"/>
      <c r="MUY674" s="4"/>
      <c r="MUZ674" s="4"/>
      <c r="MVA674" s="4"/>
      <c r="MVB674" s="4"/>
      <c r="MVC674" s="4"/>
      <c r="MVD674" s="4"/>
      <c r="MVE674" s="4"/>
      <c r="MVF674" s="4"/>
      <c r="MVG674" s="4"/>
      <c r="MVH674" s="4"/>
      <c r="MVI674" s="4"/>
      <c r="MVJ674" s="4"/>
      <c r="MVK674" s="4"/>
      <c r="MVL674" s="4"/>
      <c r="MVM674" s="4"/>
      <c r="MVN674" s="4"/>
      <c r="MVO674" s="4"/>
      <c r="MVP674" s="4"/>
      <c r="MVQ674" s="4"/>
      <c r="MVR674" s="4"/>
      <c r="MVS674" s="4"/>
      <c r="MVT674" s="4"/>
      <c r="MVU674" s="4"/>
      <c r="MVV674" s="4"/>
      <c r="MVW674" s="4"/>
      <c r="MVX674" s="4"/>
      <c r="MVY674" s="4"/>
      <c r="MVZ674" s="4"/>
      <c r="MWA674" s="4"/>
      <c r="MWB674" s="4"/>
      <c r="MWC674" s="4"/>
      <c r="MWD674" s="4"/>
      <c r="MWE674" s="4"/>
      <c r="MWF674" s="4"/>
      <c r="MWG674" s="4"/>
      <c r="MWH674" s="4"/>
      <c r="MWI674" s="4"/>
      <c r="MWJ674" s="4"/>
      <c r="MWK674" s="4"/>
      <c r="MWL674" s="4"/>
      <c r="MWM674" s="4"/>
      <c r="MWN674" s="4"/>
      <c r="MWO674" s="4"/>
      <c r="MWP674" s="4"/>
      <c r="MWQ674" s="4"/>
      <c r="MWR674" s="4"/>
      <c r="MWS674" s="4"/>
      <c r="MWT674" s="4"/>
      <c r="MWU674" s="4"/>
      <c r="MWV674" s="4"/>
      <c r="MWW674" s="4"/>
      <c r="MWX674" s="4"/>
      <c r="MWY674" s="4"/>
      <c r="MWZ674" s="4"/>
      <c r="MXA674" s="4"/>
      <c r="MXB674" s="4"/>
      <c r="MXC674" s="4"/>
      <c r="MXD674" s="4"/>
      <c r="MXE674" s="4"/>
      <c r="MXF674" s="4"/>
      <c r="MXG674" s="4"/>
      <c r="MXH674" s="4"/>
      <c r="MXI674" s="4"/>
      <c r="MXJ674" s="4"/>
      <c r="MXK674" s="4"/>
      <c r="MXL674" s="4"/>
      <c r="MXM674" s="4"/>
      <c r="MXN674" s="4"/>
      <c r="MXO674" s="4"/>
      <c r="MXP674" s="4"/>
      <c r="MXQ674" s="4"/>
      <c r="MXR674" s="4"/>
      <c r="MXS674" s="4"/>
      <c r="MXT674" s="4"/>
      <c r="MXU674" s="4"/>
      <c r="MXV674" s="4"/>
      <c r="MXW674" s="4"/>
      <c r="MXX674" s="4"/>
      <c r="MXY674" s="4"/>
      <c r="MXZ674" s="4"/>
      <c r="MYA674" s="4"/>
      <c r="MYB674" s="4"/>
      <c r="MYC674" s="4"/>
      <c r="MYD674" s="4"/>
      <c r="MYE674" s="4"/>
      <c r="MYF674" s="4"/>
      <c r="MYG674" s="4"/>
      <c r="MYH674" s="4"/>
      <c r="MYI674" s="4"/>
      <c r="MYJ674" s="4"/>
      <c r="MYK674" s="4"/>
      <c r="MYL674" s="4"/>
      <c r="MYM674" s="4"/>
      <c r="MYN674" s="4"/>
      <c r="MYO674" s="4"/>
      <c r="MYP674" s="4"/>
      <c r="MYQ674" s="4"/>
      <c r="MYR674" s="4"/>
      <c r="MYS674" s="4"/>
      <c r="MYT674" s="4"/>
      <c r="MYU674" s="4"/>
      <c r="MYV674" s="4"/>
      <c r="MYW674" s="4"/>
      <c r="MYX674" s="4"/>
      <c r="MYY674" s="4"/>
      <c r="MYZ674" s="4"/>
      <c r="MZA674" s="4"/>
      <c r="MZB674" s="4"/>
      <c r="MZC674" s="4"/>
      <c r="MZD674" s="4"/>
      <c r="MZE674" s="4"/>
      <c r="MZF674" s="4"/>
      <c r="MZG674" s="4"/>
      <c r="MZH674" s="4"/>
      <c r="MZI674" s="4"/>
      <c r="MZJ674" s="4"/>
      <c r="MZK674" s="4"/>
      <c r="MZL674" s="4"/>
      <c r="MZM674" s="4"/>
      <c r="MZN674" s="4"/>
      <c r="MZO674" s="4"/>
      <c r="MZP674" s="4"/>
      <c r="MZQ674" s="4"/>
      <c r="MZR674" s="4"/>
      <c r="MZS674" s="4"/>
      <c r="MZT674" s="4"/>
      <c r="MZU674" s="4"/>
      <c r="MZV674" s="4"/>
      <c r="MZW674" s="4"/>
      <c r="MZX674" s="4"/>
      <c r="MZY674" s="4"/>
      <c r="MZZ674" s="4"/>
      <c r="NAA674" s="4"/>
      <c r="NAB674" s="4"/>
      <c r="NAC674" s="4"/>
      <c r="NAD674" s="4"/>
      <c r="NAE674" s="4"/>
      <c r="NAF674" s="4"/>
      <c r="NAG674" s="4"/>
      <c r="NAH674" s="4"/>
      <c r="NAI674" s="4"/>
      <c r="NAJ674" s="4"/>
      <c r="NAK674" s="4"/>
      <c r="NAL674" s="4"/>
      <c r="NAM674" s="4"/>
      <c r="NAN674" s="4"/>
      <c r="NAO674" s="4"/>
      <c r="NAP674" s="4"/>
      <c r="NAQ674" s="4"/>
      <c r="NAR674" s="4"/>
      <c r="NAS674" s="4"/>
      <c r="NAT674" s="4"/>
      <c r="NAU674" s="4"/>
      <c r="NAV674" s="4"/>
      <c r="NAW674" s="4"/>
      <c r="NAX674" s="4"/>
      <c r="NAY674" s="4"/>
      <c r="NAZ674" s="4"/>
      <c r="NBA674" s="4"/>
      <c r="NBB674" s="4"/>
      <c r="NBC674" s="4"/>
      <c r="NBD674" s="4"/>
      <c r="NBE674" s="4"/>
      <c r="NBF674" s="4"/>
      <c r="NBG674" s="4"/>
      <c r="NBH674" s="4"/>
      <c r="NBI674" s="4"/>
      <c r="NBJ674" s="4"/>
      <c r="NBK674" s="4"/>
      <c r="NBL674" s="4"/>
      <c r="NBM674" s="4"/>
      <c r="NBN674" s="4"/>
      <c r="NBO674" s="4"/>
      <c r="NBP674" s="4"/>
      <c r="NBQ674" s="4"/>
      <c r="NBR674" s="4"/>
      <c r="NBS674" s="4"/>
      <c r="NBT674" s="4"/>
      <c r="NBU674" s="4"/>
      <c r="NBV674" s="4"/>
      <c r="NBW674" s="4"/>
      <c r="NBX674" s="4"/>
      <c r="NBY674" s="4"/>
      <c r="NBZ674" s="4"/>
      <c r="NCA674" s="4"/>
      <c r="NCB674" s="4"/>
      <c r="NCC674" s="4"/>
      <c r="NCD674" s="4"/>
      <c r="NCE674" s="4"/>
      <c r="NCF674" s="4"/>
      <c r="NCG674" s="4"/>
      <c r="NCH674" s="4"/>
      <c r="NCI674" s="4"/>
      <c r="NCJ674" s="4"/>
      <c r="NCK674" s="4"/>
      <c r="NCL674" s="4"/>
      <c r="NCM674" s="4"/>
      <c r="NCN674" s="4"/>
      <c r="NCO674" s="4"/>
      <c r="NCP674" s="4"/>
      <c r="NCQ674" s="4"/>
      <c r="NCR674" s="4"/>
      <c r="NCS674" s="4"/>
      <c r="NCT674" s="4"/>
      <c r="NCU674" s="4"/>
      <c r="NCV674" s="4"/>
      <c r="NCW674" s="4"/>
      <c r="NCX674" s="4"/>
      <c r="NCY674" s="4"/>
      <c r="NCZ674" s="4"/>
      <c r="NDA674" s="4"/>
      <c r="NDB674" s="4"/>
      <c r="NDC674" s="4"/>
      <c r="NDD674" s="4"/>
      <c r="NDE674" s="4"/>
      <c r="NDF674" s="4"/>
      <c r="NDG674" s="4"/>
      <c r="NDH674" s="4"/>
      <c r="NDI674" s="4"/>
      <c r="NDJ674" s="4"/>
      <c r="NDK674" s="4"/>
      <c r="NDL674" s="4"/>
      <c r="NDM674" s="4"/>
      <c r="NDN674" s="4"/>
      <c r="NDO674" s="4"/>
      <c r="NDP674" s="4"/>
      <c r="NDQ674" s="4"/>
      <c r="NDR674" s="4"/>
      <c r="NDS674" s="4"/>
      <c r="NDT674" s="4"/>
      <c r="NDU674" s="4"/>
      <c r="NDV674" s="4"/>
      <c r="NDW674" s="4"/>
      <c r="NDX674" s="4"/>
      <c r="NDY674" s="4"/>
      <c r="NDZ674" s="4"/>
      <c r="NEA674" s="4"/>
      <c r="NEB674" s="4"/>
      <c r="NEC674" s="4"/>
      <c r="NED674" s="4"/>
      <c r="NEE674" s="4"/>
      <c r="NEF674" s="4"/>
      <c r="NEG674" s="4"/>
      <c r="NEH674" s="4"/>
      <c r="NEI674" s="4"/>
      <c r="NEJ674" s="4"/>
      <c r="NEK674" s="4"/>
      <c r="NEL674" s="4"/>
      <c r="NEM674" s="4"/>
      <c r="NEN674" s="4"/>
      <c r="NEO674" s="4"/>
      <c r="NEP674" s="4"/>
      <c r="NEQ674" s="4"/>
      <c r="NER674" s="4"/>
      <c r="NES674" s="4"/>
      <c r="NET674" s="4"/>
      <c r="NEU674" s="4"/>
      <c r="NEV674" s="4"/>
      <c r="NEW674" s="4"/>
      <c r="NEX674" s="4"/>
      <c r="NEY674" s="4"/>
      <c r="NEZ674" s="4"/>
      <c r="NFA674" s="4"/>
      <c r="NFB674" s="4"/>
      <c r="NFC674" s="4"/>
      <c r="NFD674" s="4"/>
      <c r="NFE674" s="4"/>
      <c r="NFF674" s="4"/>
      <c r="NFG674" s="4"/>
      <c r="NFH674" s="4"/>
      <c r="NFI674" s="4"/>
      <c r="NFJ674" s="4"/>
      <c r="NFK674" s="4"/>
      <c r="NFL674" s="4"/>
      <c r="NFM674" s="4"/>
      <c r="NFN674" s="4"/>
      <c r="NFO674" s="4"/>
      <c r="NFP674" s="4"/>
      <c r="NFQ674" s="4"/>
      <c r="NFR674" s="4"/>
      <c r="NFS674" s="4"/>
      <c r="NFT674" s="4"/>
      <c r="NFU674" s="4"/>
      <c r="NFV674" s="4"/>
      <c r="NFW674" s="4"/>
      <c r="NFX674" s="4"/>
      <c r="NFY674" s="4"/>
      <c r="NFZ674" s="4"/>
      <c r="NGA674" s="4"/>
      <c r="NGB674" s="4"/>
      <c r="NGC674" s="4"/>
      <c r="NGD674" s="4"/>
      <c r="NGE674" s="4"/>
      <c r="NGF674" s="4"/>
      <c r="NGG674" s="4"/>
      <c r="NGH674" s="4"/>
      <c r="NGI674" s="4"/>
      <c r="NGJ674" s="4"/>
      <c r="NGK674" s="4"/>
      <c r="NGL674" s="4"/>
      <c r="NGM674" s="4"/>
      <c r="NGN674" s="4"/>
      <c r="NGO674" s="4"/>
      <c r="NGP674" s="4"/>
      <c r="NGQ674" s="4"/>
      <c r="NGR674" s="4"/>
      <c r="NGS674" s="4"/>
      <c r="NGT674" s="4"/>
      <c r="NGU674" s="4"/>
      <c r="NGV674" s="4"/>
      <c r="NGW674" s="4"/>
      <c r="NGX674" s="4"/>
      <c r="NGY674" s="4"/>
      <c r="NGZ674" s="4"/>
      <c r="NHA674" s="4"/>
      <c r="NHB674" s="4"/>
      <c r="NHC674" s="4"/>
      <c r="NHD674" s="4"/>
      <c r="NHE674" s="4"/>
      <c r="NHF674" s="4"/>
      <c r="NHG674" s="4"/>
      <c r="NHH674" s="4"/>
      <c r="NHI674" s="4"/>
      <c r="NHJ674" s="4"/>
      <c r="NHK674" s="4"/>
      <c r="NHL674" s="4"/>
      <c r="NHM674" s="4"/>
      <c r="NHN674" s="4"/>
      <c r="NHO674" s="4"/>
      <c r="NHP674" s="4"/>
      <c r="NHQ674" s="4"/>
      <c r="NHR674" s="4"/>
      <c r="NHS674" s="4"/>
      <c r="NHT674" s="4"/>
      <c r="NHU674" s="4"/>
      <c r="NHV674" s="4"/>
      <c r="NHW674" s="4"/>
      <c r="NHX674" s="4"/>
      <c r="NHY674" s="4"/>
      <c r="NHZ674" s="4"/>
      <c r="NIA674" s="4"/>
      <c r="NIB674" s="4"/>
      <c r="NIC674" s="4"/>
      <c r="NID674" s="4"/>
      <c r="NIE674" s="4"/>
      <c r="NIF674" s="4"/>
      <c r="NIG674" s="4"/>
      <c r="NIH674" s="4"/>
      <c r="NII674" s="4"/>
      <c r="NIJ674" s="4"/>
      <c r="NIK674" s="4"/>
      <c r="NIL674" s="4"/>
      <c r="NIM674" s="4"/>
      <c r="NIN674" s="4"/>
      <c r="NIO674" s="4"/>
      <c r="NIP674" s="4"/>
      <c r="NIQ674" s="4"/>
      <c r="NIR674" s="4"/>
      <c r="NIS674" s="4"/>
      <c r="NIT674" s="4"/>
      <c r="NIU674" s="4"/>
      <c r="NIV674" s="4"/>
      <c r="NIW674" s="4"/>
      <c r="NIX674" s="4"/>
      <c r="NIY674" s="4"/>
      <c r="NIZ674" s="4"/>
      <c r="NJA674" s="4"/>
      <c r="NJB674" s="4"/>
      <c r="NJC674" s="4"/>
      <c r="NJD674" s="4"/>
      <c r="NJE674" s="4"/>
      <c r="NJF674" s="4"/>
      <c r="NJG674" s="4"/>
      <c r="NJH674" s="4"/>
      <c r="NJI674" s="4"/>
      <c r="NJJ674" s="4"/>
      <c r="NJK674" s="4"/>
      <c r="NJL674" s="4"/>
      <c r="NJM674" s="4"/>
      <c r="NJN674" s="4"/>
      <c r="NJO674" s="4"/>
      <c r="NJP674" s="4"/>
      <c r="NJQ674" s="4"/>
      <c r="NJR674" s="4"/>
      <c r="NJS674" s="4"/>
      <c r="NJT674" s="4"/>
      <c r="NJU674" s="4"/>
      <c r="NJV674" s="4"/>
      <c r="NJW674" s="4"/>
      <c r="NJX674" s="4"/>
      <c r="NJY674" s="4"/>
      <c r="NJZ674" s="4"/>
      <c r="NKA674" s="4"/>
      <c r="NKB674" s="4"/>
      <c r="NKC674" s="4"/>
      <c r="NKD674" s="4"/>
      <c r="NKE674" s="4"/>
      <c r="NKF674" s="4"/>
      <c r="NKG674" s="4"/>
      <c r="NKH674" s="4"/>
      <c r="NKI674" s="4"/>
      <c r="NKJ674" s="4"/>
      <c r="NKK674" s="4"/>
      <c r="NKL674" s="4"/>
      <c r="NKM674" s="4"/>
      <c r="NKN674" s="4"/>
      <c r="NKO674" s="4"/>
      <c r="NKP674" s="4"/>
      <c r="NKQ674" s="4"/>
      <c r="NKR674" s="4"/>
      <c r="NKS674" s="4"/>
      <c r="NKT674" s="4"/>
      <c r="NKU674" s="4"/>
      <c r="NKV674" s="4"/>
      <c r="NKW674" s="4"/>
      <c r="NKX674" s="4"/>
      <c r="NKY674" s="4"/>
      <c r="NKZ674" s="4"/>
      <c r="NLA674" s="4"/>
      <c r="NLB674" s="4"/>
      <c r="NLC674" s="4"/>
      <c r="NLD674" s="4"/>
      <c r="NLE674" s="4"/>
      <c r="NLF674" s="4"/>
      <c r="NLG674" s="4"/>
      <c r="NLH674" s="4"/>
      <c r="NLI674" s="4"/>
      <c r="NLJ674" s="4"/>
      <c r="NLK674" s="4"/>
      <c r="NLL674" s="4"/>
      <c r="NLM674" s="4"/>
      <c r="NLN674" s="4"/>
      <c r="NLO674" s="4"/>
      <c r="NLP674" s="4"/>
      <c r="NLQ674" s="4"/>
      <c r="NLR674" s="4"/>
      <c r="NLS674" s="4"/>
      <c r="NLT674" s="4"/>
      <c r="NLU674" s="4"/>
      <c r="NLV674" s="4"/>
      <c r="NLW674" s="4"/>
      <c r="NLX674" s="4"/>
      <c r="NLY674" s="4"/>
      <c r="NLZ674" s="4"/>
      <c r="NMA674" s="4"/>
      <c r="NMB674" s="4"/>
      <c r="NMC674" s="4"/>
      <c r="NMD674" s="4"/>
      <c r="NME674" s="4"/>
      <c r="NMF674" s="4"/>
      <c r="NMG674" s="4"/>
      <c r="NMH674" s="4"/>
      <c r="NMI674" s="4"/>
      <c r="NMJ674" s="4"/>
      <c r="NMK674" s="4"/>
      <c r="NML674" s="4"/>
      <c r="NMM674" s="4"/>
      <c r="NMN674" s="4"/>
      <c r="NMO674" s="4"/>
      <c r="NMP674" s="4"/>
      <c r="NMQ674" s="4"/>
      <c r="NMR674" s="4"/>
      <c r="NMS674" s="4"/>
      <c r="NMT674" s="4"/>
      <c r="NMU674" s="4"/>
      <c r="NMV674" s="4"/>
      <c r="NMW674" s="4"/>
      <c r="NMX674" s="4"/>
      <c r="NMY674" s="4"/>
      <c r="NMZ674" s="4"/>
      <c r="NNA674" s="4"/>
      <c r="NNB674" s="4"/>
      <c r="NNC674" s="4"/>
      <c r="NND674" s="4"/>
      <c r="NNE674" s="4"/>
      <c r="NNF674" s="4"/>
      <c r="NNG674" s="4"/>
      <c r="NNH674" s="4"/>
      <c r="NNI674" s="4"/>
      <c r="NNJ674" s="4"/>
      <c r="NNK674" s="4"/>
      <c r="NNL674" s="4"/>
      <c r="NNM674" s="4"/>
      <c r="NNN674" s="4"/>
      <c r="NNO674" s="4"/>
      <c r="NNP674" s="4"/>
      <c r="NNQ674" s="4"/>
      <c r="NNR674" s="4"/>
      <c r="NNS674" s="4"/>
      <c r="NNT674" s="4"/>
      <c r="NNU674" s="4"/>
      <c r="NNV674" s="4"/>
      <c r="NNW674" s="4"/>
      <c r="NNX674" s="4"/>
      <c r="NNY674" s="4"/>
      <c r="NNZ674" s="4"/>
      <c r="NOA674" s="4"/>
      <c r="NOB674" s="4"/>
      <c r="NOC674" s="4"/>
      <c r="NOD674" s="4"/>
      <c r="NOE674" s="4"/>
      <c r="NOF674" s="4"/>
      <c r="NOG674" s="4"/>
      <c r="NOH674" s="4"/>
      <c r="NOI674" s="4"/>
      <c r="NOJ674" s="4"/>
      <c r="NOK674" s="4"/>
      <c r="NOL674" s="4"/>
      <c r="NOM674" s="4"/>
      <c r="NON674" s="4"/>
      <c r="NOO674" s="4"/>
      <c r="NOP674" s="4"/>
      <c r="NOQ674" s="4"/>
      <c r="NOR674" s="4"/>
      <c r="NOS674" s="4"/>
      <c r="NOT674" s="4"/>
      <c r="NOU674" s="4"/>
      <c r="NOV674" s="4"/>
      <c r="NOW674" s="4"/>
      <c r="NOX674" s="4"/>
      <c r="NOY674" s="4"/>
      <c r="NOZ674" s="4"/>
      <c r="NPA674" s="4"/>
      <c r="NPB674" s="4"/>
      <c r="NPC674" s="4"/>
      <c r="NPD674" s="4"/>
      <c r="NPE674" s="4"/>
      <c r="NPF674" s="4"/>
      <c r="NPG674" s="4"/>
      <c r="NPH674" s="4"/>
      <c r="NPI674" s="4"/>
      <c r="NPJ674" s="4"/>
      <c r="NPK674" s="4"/>
      <c r="NPL674" s="4"/>
      <c r="NPM674" s="4"/>
      <c r="NPN674" s="4"/>
      <c r="NPO674" s="4"/>
      <c r="NPP674" s="4"/>
      <c r="NPQ674" s="4"/>
      <c r="NPR674" s="4"/>
      <c r="NPS674" s="4"/>
      <c r="NPT674" s="4"/>
      <c r="NPU674" s="4"/>
      <c r="NPV674" s="4"/>
      <c r="NPW674" s="4"/>
      <c r="NPX674" s="4"/>
      <c r="NPY674" s="4"/>
      <c r="NPZ674" s="4"/>
      <c r="NQA674" s="4"/>
      <c r="NQB674" s="4"/>
      <c r="NQC674" s="4"/>
      <c r="NQD674" s="4"/>
      <c r="NQE674" s="4"/>
      <c r="NQF674" s="4"/>
      <c r="NQG674" s="4"/>
      <c r="NQH674" s="4"/>
      <c r="NQI674" s="4"/>
      <c r="NQJ674" s="4"/>
      <c r="NQK674" s="4"/>
      <c r="NQL674" s="4"/>
      <c r="NQM674" s="4"/>
      <c r="NQN674" s="4"/>
      <c r="NQO674" s="4"/>
      <c r="NQP674" s="4"/>
      <c r="NQQ674" s="4"/>
      <c r="NQR674" s="4"/>
      <c r="NQS674" s="4"/>
      <c r="NQT674" s="4"/>
      <c r="NQU674" s="4"/>
      <c r="NQV674" s="4"/>
      <c r="NQW674" s="4"/>
      <c r="NQX674" s="4"/>
      <c r="NQY674" s="4"/>
      <c r="NQZ674" s="4"/>
      <c r="NRA674" s="4"/>
      <c r="NRB674" s="4"/>
      <c r="NRC674" s="4"/>
      <c r="NRD674" s="4"/>
      <c r="NRE674" s="4"/>
      <c r="NRF674" s="4"/>
      <c r="NRG674" s="4"/>
      <c r="NRH674" s="4"/>
      <c r="NRI674" s="4"/>
      <c r="NRJ674" s="4"/>
      <c r="NRK674" s="4"/>
      <c r="NRL674" s="4"/>
      <c r="NRM674" s="4"/>
      <c r="NRN674" s="4"/>
      <c r="NRO674" s="4"/>
      <c r="NRP674" s="4"/>
      <c r="NRQ674" s="4"/>
      <c r="NRR674" s="4"/>
      <c r="NRS674" s="4"/>
      <c r="NRT674" s="4"/>
      <c r="NRU674" s="4"/>
      <c r="NRV674" s="4"/>
      <c r="NRW674" s="4"/>
      <c r="NRX674" s="4"/>
      <c r="NRY674" s="4"/>
      <c r="NRZ674" s="4"/>
      <c r="NSA674" s="4"/>
      <c r="NSB674" s="4"/>
      <c r="NSC674" s="4"/>
      <c r="NSD674" s="4"/>
      <c r="NSE674" s="4"/>
      <c r="NSF674" s="4"/>
      <c r="NSG674" s="4"/>
      <c r="NSH674" s="4"/>
      <c r="NSI674" s="4"/>
      <c r="NSJ674" s="4"/>
      <c r="NSK674" s="4"/>
      <c r="NSL674" s="4"/>
      <c r="NSM674" s="4"/>
      <c r="NSN674" s="4"/>
      <c r="NSO674" s="4"/>
      <c r="NSP674" s="4"/>
      <c r="NSQ674" s="4"/>
      <c r="NSR674" s="4"/>
      <c r="NSS674" s="4"/>
      <c r="NST674" s="4"/>
      <c r="NSU674" s="4"/>
      <c r="NSV674" s="4"/>
      <c r="NSW674" s="4"/>
      <c r="NSX674" s="4"/>
      <c r="NSY674" s="4"/>
      <c r="NSZ674" s="4"/>
      <c r="NTA674" s="4"/>
      <c r="NTB674" s="4"/>
      <c r="NTC674" s="4"/>
      <c r="NTD674" s="4"/>
      <c r="NTE674" s="4"/>
      <c r="NTF674" s="4"/>
      <c r="NTG674" s="4"/>
      <c r="NTH674" s="4"/>
      <c r="NTI674" s="4"/>
      <c r="NTJ674" s="4"/>
      <c r="NTK674" s="4"/>
      <c r="NTL674" s="4"/>
      <c r="NTM674" s="4"/>
      <c r="NTN674" s="4"/>
      <c r="NTO674" s="4"/>
      <c r="NTP674" s="4"/>
      <c r="NTQ674" s="4"/>
      <c r="NTR674" s="4"/>
      <c r="NTS674" s="4"/>
      <c r="NTT674" s="4"/>
      <c r="NTU674" s="4"/>
      <c r="NTV674" s="4"/>
      <c r="NTW674" s="4"/>
      <c r="NTX674" s="4"/>
      <c r="NTY674" s="4"/>
      <c r="NTZ674" s="4"/>
      <c r="NUA674" s="4"/>
      <c r="NUB674" s="4"/>
      <c r="NUC674" s="4"/>
      <c r="NUD674" s="4"/>
      <c r="NUE674" s="4"/>
      <c r="NUF674" s="4"/>
      <c r="NUG674" s="4"/>
      <c r="NUH674" s="4"/>
      <c r="NUI674" s="4"/>
      <c r="NUJ674" s="4"/>
      <c r="NUK674" s="4"/>
      <c r="NUL674" s="4"/>
      <c r="NUM674" s="4"/>
      <c r="NUN674" s="4"/>
      <c r="NUO674" s="4"/>
      <c r="NUP674" s="4"/>
      <c r="NUQ674" s="4"/>
      <c r="NUR674" s="4"/>
      <c r="NUS674" s="4"/>
      <c r="NUT674" s="4"/>
      <c r="NUU674" s="4"/>
      <c r="NUV674" s="4"/>
      <c r="NUW674" s="4"/>
      <c r="NUX674" s="4"/>
      <c r="NUY674" s="4"/>
      <c r="NUZ674" s="4"/>
      <c r="NVA674" s="4"/>
      <c r="NVB674" s="4"/>
      <c r="NVC674" s="4"/>
      <c r="NVD674" s="4"/>
      <c r="NVE674" s="4"/>
      <c r="NVF674" s="4"/>
      <c r="NVG674" s="4"/>
      <c r="NVH674" s="4"/>
      <c r="NVI674" s="4"/>
      <c r="NVJ674" s="4"/>
      <c r="NVK674" s="4"/>
      <c r="NVL674" s="4"/>
      <c r="NVM674" s="4"/>
      <c r="NVN674" s="4"/>
      <c r="NVO674" s="4"/>
      <c r="NVP674" s="4"/>
      <c r="NVQ674" s="4"/>
      <c r="NVR674" s="4"/>
      <c r="NVS674" s="4"/>
      <c r="NVT674" s="4"/>
      <c r="NVU674" s="4"/>
      <c r="NVV674" s="4"/>
      <c r="NVW674" s="4"/>
      <c r="NVX674" s="4"/>
      <c r="NVY674" s="4"/>
      <c r="NVZ674" s="4"/>
      <c r="NWA674" s="4"/>
      <c r="NWB674" s="4"/>
      <c r="NWC674" s="4"/>
      <c r="NWD674" s="4"/>
      <c r="NWE674" s="4"/>
      <c r="NWF674" s="4"/>
      <c r="NWG674" s="4"/>
      <c r="NWH674" s="4"/>
      <c r="NWI674" s="4"/>
      <c r="NWJ674" s="4"/>
      <c r="NWK674" s="4"/>
      <c r="NWL674" s="4"/>
      <c r="NWM674" s="4"/>
      <c r="NWN674" s="4"/>
      <c r="NWO674" s="4"/>
      <c r="NWP674" s="4"/>
      <c r="NWQ674" s="4"/>
      <c r="NWR674" s="4"/>
      <c r="NWS674" s="4"/>
      <c r="NWT674" s="4"/>
      <c r="NWU674" s="4"/>
      <c r="NWV674" s="4"/>
      <c r="NWW674" s="4"/>
      <c r="NWX674" s="4"/>
      <c r="NWY674" s="4"/>
      <c r="NWZ674" s="4"/>
      <c r="NXA674" s="4"/>
      <c r="NXB674" s="4"/>
      <c r="NXC674" s="4"/>
      <c r="NXD674" s="4"/>
      <c r="NXE674" s="4"/>
      <c r="NXF674" s="4"/>
      <c r="NXG674" s="4"/>
      <c r="NXH674" s="4"/>
      <c r="NXI674" s="4"/>
      <c r="NXJ674" s="4"/>
      <c r="NXK674" s="4"/>
      <c r="NXL674" s="4"/>
      <c r="NXM674" s="4"/>
      <c r="NXN674" s="4"/>
      <c r="NXO674" s="4"/>
      <c r="NXP674" s="4"/>
      <c r="NXQ674" s="4"/>
      <c r="NXR674" s="4"/>
      <c r="NXS674" s="4"/>
      <c r="NXT674" s="4"/>
      <c r="NXU674" s="4"/>
      <c r="NXV674" s="4"/>
      <c r="NXW674" s="4"/>
      <c r="NXX674" s="4"/>
      <c r="NXY674" s="4"/>
      <c r="NXZ674" s="4"/>
      <c r="NYA674" s="4"/>
      <c r="NYB674" s="4"/>
      <c r="NYC674" s="4"/>
      <c r="NYD674" s="4"/>
      <c r="NYE674" s="4"/>
      <c r="NYF674" s="4"/>
      <c r="NYG674" s="4"/>
      <c r="NYH674" s="4"/>
      <c r="NYI674" s="4"/>
      <c r="NYJ674" s="4"/>
      <c r="NYK674" s="4"/>
      <c r="NYL674" s="4"/>
      <c r="NYM674" s="4"/>
      <c r="NYN674" s="4"/>
      <c r="NYO674" s="4"/>
      <c r="NYP674" s="4"/>
      <c r="NYQ674" s="4"/>
      <c r="NYR674" s="4"/>
      <c r="NYS674" s="4"/>
      <c r="NYT674" s="4"/>
      <c r="NYU674" s="4"/>
      <c r="NYV674" s="4"/>
      <c r="NYW674" s="4"/>
      <c r="NYX674" s="4"/>
      <c r="NYY674" s="4"/>
      <c r="NYZ674" s="4"/>
      <c r="NZA674" s="4"/>
      <c r="NZB674" s="4"/>
      <c r="NZC674" s="4"/>
      <c r="NZD674" s="4"/>
      <c r="NZE674" s="4"/>
      <c r="NZF674" s="4"/>
      <c r="NZG674" s="4"/>
      <c r="NZH674" s="4"/>
      <c r="NZI674" s="4"/>
      <c r="NZJ674" s="4"/>
      <c r="NZK674" s="4"/>
      <c r="NZL674" s="4"/>
      <c r="NZM674" s="4"/>
      <c r="NZN674" s="4"/>
      <c r="NZO674" s="4"/>
      <c r="NZP674" s="4"/>
      <c r="NZQ674" s="4"/>
      <c r="NZR674" s="4"/>
      <c r="NZS674" s="4"/>
      <c r="NZT674" s="4"/>
      <c r="NZU674" s="4"/>
      <c r="NZV674" s="4"/>
      <c r="NZW674" s="4"/>
      <c r="NZX674" s="4"/>
      <c r="NZY674" s="4"/>
      <c r="NZZ674" s="4"/>
      <c r="OAA674" s="4"/>
      <c r="OAB674" s="4"/>
      <c r="OAC674" s="4"/>
      <c r="OAD674" s="4"/>
      <c r="OAE674" s="4"/>
      <c r="OAF674" s="4"/>
      <c r="OAG674" s="4"/>
      <c r="OAH674" s="4"/>
      <c r="OAI674" s="4"/>
      <c r="OAJ674" s="4"/>
      <c r="OAK674" s="4"/>
      <c r="OAL674" s="4"/>
      <c r="OAM674" s="4"/>
      <c r="OAN674" s="4"/>
      <c r="OAO674" s="4"/>
      <c r="OAP674" s="4"/>
      <c r="OAQ674" s="4"/>
      <c r="OAR674" s="4"/>
      <c r="OAS674" s="4"/>
      <c r="OAT674" s="4"/>
      <c r="OAU674" s="4"/>
      <c r="OAV674" s="4"/>
      <c r="OAW674" s="4"/>
      <c r="OAX674" s="4"/>
      <c r="OAY674" s="4"/>
      <c r="OAZ674" s="4"/>
      <c r="OBA674" s="4"/>
      <c r="OBB674" s="4"/>
      <c r="OBC674" s="4"/>
      <c r="OBD674" s="4"/>
      <c r="OBE674" s="4"/>
      <c r="OBF674" s="4"/>
      <c r="OBG674" s="4"/>
      <c r="OBH674" s="4"/>
      <c r="OBI674" s="4"/>
      <c r="OBJ674" s="4"/>
      <c r="OBK674" s="4"/>
      <c r="OBL674" s="4"/>
      <c r="OBM674" s="4"/>
      <c r="OBN674" s="4"/>
      <c r="OBO674" s="4"/>
      <c r="OBP674" s="4"/>
      <c r="OBQ674" s="4"/>
      <c r="OBR674" s="4"/>
      <c r="OBS674" s="4"/>
      <c r="OBT674" s="4"/>
      <c r="OBU674" s="4"/>
      <c r="OBV674" s="4"/>
      <c r="OBW674" s="4"/>
      <c r="OBX674" s="4"/>
      <c r="OBY674" s="4"/>
      <c r="OBZ674" s="4"/>
      <c r="OCA674" s="4"/>
      <c r="OCB674" s="4"/>
      <c r="OCC674" s="4"/>
      <c r="OCD674" s="4"/>
      <c r="OCE674" s="4"/>
      <c r="OCF674" s="4"/>
      <c r="OCG674" s="4"/>
      <c r="OCH674" s="4"/>
      <c r="OCI674" s="4"/>
      <c r="OCJ674" s="4"/>
      <c r="OCK674" s="4"/>
      <c r="OCL674" s="4"/>
      <c r="OCM674" s="4"/>
      <c r="OCN674" s="4"/>
      <c r="OCO674" s="4"/>
      <c r="OCP674" s="4"/>
      <c r="OCQ674" s="4"/>
      <c r="OCR674" s="4"/>
      <c r="OCS674" s="4"/>
      <c r="OCT674" s="4"/>
      <c r="OCU674" s="4"/>
      <c r="OCV674" s="4"/>
      <c r="OCW674" s="4"/>
      <c r="OCX674" s="4"/>
      <c r="OCY674" s="4"/>
      <c r="OCZ674" s="4"/>
      <c r="ODA674" s="4"/>
      <c r="ODB674" s="4"/>
      <c r="ODC674" s="4"/>
      <c r="ODD674" s="4"/>
      <c r="ODE674" s="4"/>
      <c r="ODF674" s="4"/>
      <c r="ODG674" s="4"/>
      <c r="ODH674" s="4"/>
      <c r="ODI674" s="4"/>
      <c r="ODJ674" s="4"/>
      <c r="ODK674" s="4"/>
      <c r="ODL674" s="4"/>
      <c r="ODM674" s="4"/>
      <c r="ODN674" s="4"/>
      <c r="ODO674" s="4"/>
      <c r="ODP674" s="4"/>
      <c r="ODQ674" s="4"/>
      <c r="ODR674" s="4"/>
      <c r="ODS674" s="4"/>
      <c r="ODT674" s="4"/>
      <c r="ODU674" s="4"/>
      <c r="ODV674" s="4"/>
      <c r="ODW674" s="4"/>
      <c r="ODX674" s="4"/>
      <c r="ODY674" s="4"/>
      <c r="ODZ674" s="4"/>
      <c r="OEA674" s="4"/>
      <c r="OEB674" s="4"/>
      <c r="OEC674" s="4"/>
      <c r="OED674" s="4"/>
      <c r="OEE674" s="4"/>
      <c r="OEF674" s="4"/>
      <c r="OEG674" s="4"/>
      <c r="OEH674" s="4"/>
      <c r="OEI674" s="4"/>
      <c r="OEJ674" s="4"/>
      <c r="OEK674" s="4"/>
      <c r="OEL674" s="4"/>
      <c r="OEM674" s="4"/>
      <c r="OEN674" s="4"/>
      <c r="OEO674" s="4"/>
      <c r="OEP674" s="4"/>
      <c r="OEQ674" s="4"/>
      <c r="OER674" s="4"/>
      <c r="OES674" s="4"/>
      <c r="OET674" s="4"/>
      <c r="OEU674" s="4"/>
      <c r="OEV674" s="4"/>
      <c r="OEW674" s="4"/>
      <c r="OEX674" s="4"/>
      <c r="OEY674" s="4"/>
      <c r="OEZ674" s="4"/>
      <c r="OFA674" s="4"/>
      <c r="OFB674" s="4"/>
      <c r="OFC674" s="4"/>
      <c r="OFD674" s="4"/>
      <c r="OFE674" s="4"/>
      <c r="OFF674" s="4"/>
      <c r="OFG674" s="4"/>
      <c r="OFH674" s="4"/>
      <c r="OFI674" s="4"/>
      <c r="OFJ674" s="4"/>
      <c r="OFK674" s="4"/>
      <c r="OFL674" s="4"/>
      <c r="OFM674" s="4"/>
      <c r="OFN674" s="4"/>
      <c r="OFO674" s="4"/>
      <c r="OFP674" s="4"/>
      <c r="OFQ674" s="4"/>
      <c r="OFR674" s="4"/>
      <c r="OFS674" s="4"/>
      <c r="OFT674" s="4"/>
      <c r="OFU674" s="4"/>
      <c r="OFV674" s="4"/>
      <c r="OFW674" s="4"/>
      <c r="OFX674" s="4"/>
      <c r="OFY674" s="4"/>
      <c r="OFZ674" s="4"/>
      <c r="OGA674" s="4"/>
      <c r="OGB674" s="4"/>
      <c r="OGC674" s="4"/>
      <c r="OGD674" s="4"/>
      <c r="OGE674" s="4"/>
      <c r="OGF674" s="4"/>
      <c r="OGG674" s="4"/>
      <c r="OGH674" s="4"/>
      <c r="OGI674" s="4"/>
      <c r="OGJ674" s="4"/>
      <c r="OGK674" s="4"/>
      <c r="OGL674" s="4"/>
      <c r="OGM674" s="4"/>
      <c r="OGN674" s="4"/>
      <c r="OGO674" s="4"/>
      <c r="OGP674" s="4"/>
      <c r="OGQ674" s="4"/>
      <c r="OGR674" s="4"/>
      <c r="OGS674" s="4"/>
      <c r="OGT674" s="4"/>
      <c r="OGU674" s="4"/>
      <c r="OGV674" s="4"/>
      <c r="OGW674" s="4"/>
      <c r="OGX674" s="4"/>
      <c r="OGY674" s="4"/>
      <c r="OGZ674" s="4"/>
      <c r="OHA674" s="4"/>
      <c r="OHB674" s="4"/>
      <c r="OHC674" s="4"/>
      <c r="OHD674" s="4"/>
      <c r="OHE674" s="4"/>
      <c r="OHF674" s="4"/>
      <c r="OHG674" s="4"/>
      <c r="OHH674" s="4"/>
      <c r="OHI674" s="4"/>
      <c r="OHJ674" s="4"/>
      <c r="OHK674" s="4"/>
      <c r="OHL674" s="4"/>
      <c r="OHM674" s="4"/>
      <c r="OHN674" s="4"/>
      <c r="OHO674" s="4"/>
      <c r="OHP674" s="4"/>
      <c r="OHQ674" s="4"/>
      <c r="OHR674" s="4"/>
      <c r="OHS674" s="4"/>
      <c r="OHT674" s="4"/>
      <c r="OHU674" s="4"/>
      <c r="OHV674" s="4"/>
      <c r="OHW674" s="4"/>
      <c r="OHX674" s="4"/>
      <c r="OHY674" s="4"/>
      <c r="OHZ674" s="4"/>
      <c r="OIA674" s="4"/>
      <c r="OIB674" s="4"/>
      <c r="OIC674" s="4"/>
      <c r="OID674" s="4"/>
      <c r="OIE674" s="4"/>
      <c r="OIF674" s="4"/>
      <c r="OIG674" s="4"/>
      <c r="OIH674" s="4"/>
      <c r="OII674" s="4"/>
      <c r="OIJ674" s="4"/>
      <c r="OIK674" s="4"/>
      <c r="OIL674" s="4"/>
      <c r="OIM674" s="4"/>
      <c r="OIN674" s="4"/>
      <c r="OIO674" s="4"/>
      <c r="OIP674" s="4"/>
      <c r="OIQ674" s="4"/>
      <c r="OIR674" s="4"/>
      <c r="OIS674" s="4"/>
      <c r="OIT674" s="4"/>
      <c r="OIU674" s="4"/>
      <c r="OIV674" s="4"/>
      <c r="OIW674" s="4"/>
      <c r="OIX674" s="4"/>
      <c r="OIY674" s="4"/>
      <c r="OIZ674" s="4"/>
      <c r="OJA674" s="4"/>
      <c r="OJB674" s="4"/>
      <c r="OJC674" s="4"/>
      <c r="OJD674" s="4"/>
      <c r="OJE674" s="4"/>
      <c r="OJF674" s="4"/>
      <c r="OJG674" s="4"/>
      <c r="OJH674" s="4"/>
      <c r="OJI674" s="4"/>
      <c r="OJJ674" s="4"/>
      <c r="OJK674" s="4"/>
      <c r="OJL674" s="4"/>
      <c r="OJM674" s="4"/>
      <c r="OJN674" s="4"/>
      <c r="OJO674" s="4"/>
      <c r="OJP674" s="4"/>
      <c r="OJQ674" s="4"/>
      <c r="OJR674" s="4"/>
      <c r="OJS674" s="4"/>
      <c r="OJT674" s="4"/>
      <c r="OJU674" s="4"/>
      <c r="OJV674" s="4"/>
      <c r="OJW674" s="4"/>
      <c r="OJX674" s="4"/>
      <c r="OJY674" s="4"/>
      <c r="OJZ674" s="4"/>
      <c r="OKA674" s="4"/>
      <c r="OKB674" s="4"/>
      <c r="OKC674" s="4"/>
      <c r="OKD674" s="4"/>
      <c r="OKE674" s="4"/>
      <c r="OKF674" s="4"/>
      <c r="OKG674" s="4"/>
      <c r="OKH674" s="4"/>
      <c r="OKI674" s="4"/>
      <c r="OKJ674" s="4"/>
      <c r="OKK674" s="4"/>
      <c r="OKL674" s="4"/>
      <c r="OKM674" s="4"/>
      <c r="OKN674" s="4"/>
      <c r="OKO674" s="4"/>
      <c r="OKP674" s="4"/>
      <c r="OKQ674" s="4"/>
      <c r="OKR674" s="4"/>
      <c r="OKS674" s="4"/>
      <c r="OKT674" s="4"/>
      <c r="OKU674" s="4"/>
      <c r="OKV674" s="4"/>
      <c r="OKW674" s="4"/>
      <c r="OKX674" s="4"/>
      <c r="OKY674" s="4"/>
      <c r="OKZ674" s="4"/>
      <c r="OLA674" s="4"/>
      <c r="OLB674" s="4"/>
      <c r="OLC674" s="4"/>
      <c r="OLD674" s="4"/>
      <c r="OLE674" s="4"/>
      <c r="OLF674" s="4"/>
      <c r="OLG674" s="4"/>
      <c r="OLH674" s="4"/>
      <c r="OLI674" s="4"/>
      <c r="OLJ674" s="4"/>
      <c r="OLK674" s="4"/>
      <c r="OLL674" s="4"/>
      <c r="OLM674" s="4"/>
      <c r="OLN674" s="4"/>
      <c r="OLO674" s="4"/>
      <c r="OLP674" s="4"/>
      <c r="OLQ674" s="4"/>
      <c r="OLR674" s="4"/>
      <c r="OLS674" s="4"/>
      <c r="OLT674" s="4"/>
      <c r="OLU674" s="4"/>
      <c r="OLV674" s="4"/>
      <c r="OLW674" s="4"/>
      <c r="OLX674" s="4"/>
      <c r="OLY674" s="4"/>
      <c r="OLZ674" s="4"/>
      <c r="OMA674" s="4"/>
      <c r="OMB674" s="4"/>
      <c r="OMC674" s="4"/>
      <c r="OMD674" s="4"/>
      <c r="OME674" s="4"/>
      <c r="OMF674" s="4"/>
      <c r="OMG674" s="4"/>
      <c r="OMH674" s="4"/>
      <c r="OMI674" s="4"/>
      <c r="OMJ674" s="4"/>
      <c r="OMK674" s="4"/>
      <c r="OML674" s="4"/>
      <c r="OMM674" s="4"/>
      <c r="OMN674" s="4"/>
      <c r="OMO674" s="4"/>
      <c r="OMP674" s="4"/>
      <c r="OMQ674" s="4"/>
      <c r="OMR674" s="4"/>
      <c r="OMS674" s="4"/>
      <c r="OMT674" s="4"/>
      <c r="OMU674" s="4"/>
      <c r="OMV674" s="4"/>
      <c r="OMW674" s="4"/>
      <c r="OMX674" s="4"/>
      <c r="OMY674" s="4"/>
      <c r="OMZ674" s="4"/>
      <c r="ONA674" s="4"/>
      <c r="ONB674" s="4"/>
      <c r="ONC674" s="4"/>
      <c r="OND674" s="4"/>
      <c r="ONE674" s="4"/>
      <c r="ONF674" s="4"/>
      <c r="ONG674" s="4"/>
      <c r="ONH674" s="4"/>
      <c r="ONI674" s="4"/>
      <c r="ONJ674" s="4"/>
      <c r="ONK674" s="4"/>
      <c r="ONL674" s="4"/>
      <c r="ONM674" s="4"/>
      <c r="ONN674" s="4"/>
      <c r="ONO674" s="4"/>
      <c r="ONP674" s="4"/>
      <c r="ONQ674" s="4"/>
      <c r="ONR674" s="4"/>
      <c r="ONS674" s="4"/>
      <c r="ONT674" s="4"/>
      <c r="ONU674" s="4"/>
      <c r="ONV674" s="4"/>
      <c r="ONW674" s="4"/>
      <c r="ONX674" s="4"/>
      <c r="ONY674" s="4"/>
      <c r="ONZ674" s="4"/>
      <c r="OOA674" s="4"/>
      <c r="OOB674" s="4"/>
      <c r="OOC674" s="4"/>
      <c r="OOD674" s="4"/>
      <c r="OOE674" s="4"/>
      <c r="OOF674" s="4"/>
      <c r="OOG674" s="4"/>
      <c r="OOH674" s="4"/>
      <c r="OOI674" s="4"/>
      <c r="OOJ674" s="4"/>
      <c r="OOK674" s="4"/>
      <c r="OOL674" s="4"/>
      <c r="OOM674" s="4"/>
      <c r="OON674" s="4"/>
      <c r="OOO674" s="4"/>
      <c r="OOP674" s="4"/>
      <c r="OOQ674" s="4"/>
      <c r="OOR674" s="4"/>
      <c r="OOS674" s="4"/>
      <c r="OOT674" s="4"/>
      <c r="OOU674" s="4"/>
      <c r="OOV674" s="4"/>
      <c r="OOW674" s="4"/>
      <c r="OOX674" s="4"/>
      <c r="OOY674" s="4"/>
      <c r="OOZ674" s="4"/>
      <c r="OPA674" s="4"/>
      <c r="OPB674" s="4"/>
      <c r="OPC674" s="4"/>
      <c r="OPD674" s="4"/>
      <c r="OPE674" s="4"/>
      <c r="OPF674" s="4"/>
      <c r="OPG674" s="4"/>
      <c r="OPH674" s="4"/>
      <c r="OPI674" s="4"/>
      <c r="OPJ674" s="4"/>
      <c r="OPK674" s="4"/>
      <c r="OPL674" s="4"/>
      <c r="OPM674" s="4"/>
      <c r="OPN674" s="4"/>
      <c r="OPO674" s="4"/>
      <c r="OPP674" s="4"/>
      <c r="OPQ674" s="4"/>
      <c r="OPR674" s="4"/>
      <c r="OPS674" s="4"/>
      <c r="OPT674" s="4"/>
      <c r="OPU674" s="4"/>
      <c r="OPV674" s="4"/>
      <c r="OPW674" s="4"/>
      <c r="OPX674" s="4"/>
      <c r="OPY674" s="4"/>
      <c r="OPZ674" s="4"/>
      <c r="OQA674" s="4"/>
      <c r="OQB674" s="4"/>
      <c r="OQC674" s="4"/>
      <c r="OQD674" s="4"/>
      <c r="OQE674" s="4"/>
      <c r="OQF674" s="4"/>
      <c r="OQG674" s="4"/>
      <c r="OQH674" s="4"/>
      <c r="OQI674" s="4"/>
      <c r="OQJ674" s="4"/>
      <c r="OQK674" s="4"/>
      <c r="OQL674" s="4"/>
      <c r="OQM674" s="4"/>
      <c r="OQN674" s="4"/>
      <c r="OQO674" s="4"/>
      <c r="OQP674" s="4"/>
      <c r="OQQ674" s="4"/>
      <c r="OQR674" s="4"/>
      <c r="OQS674" s="4"/>
      <c r="OQT674" s="4"/>
      <c r="OQU674" s="4"/>
      <c r="OQV674" s="4"/>
      <c r="OQW674" s="4"/>
      <c r="OQX674" s="4"/>
      <c r="OQY674" s="4"/>
      <c r="OQZ674" s="4"/>
      <c r="ORA674" s="4"/>
      <c r="ORB674" s="4"/>
      <c r="ORC674" s="4"/>
      <c r="ORD674" s="4"/>
      <c r="ORE674" s="4"/>
      <c r="ORF674" s="4"/>
      <c r="ORG674" s="4"/>
      <c r="ORH674" s="4"/>
      <c r="ORI674" s="4"/>
      <c r="ORJ674" s="4"/>
      <c r="ORK674" s="4"/>
      <c r="ORL674" s="4"/>
      <c r="ORM674" s="4"/>
      <c r="ORN674" s="4"/>
      <c r="ORO674" s="4"/>
      <c r="ORP674" s="4"/>
      <c r="ORQ674" s="4"/>
      <c r="ORR674" s="4"/>
      <c r="ORS674" s="4"/>
      <c r="ORT674" s="4"/>
      <c r="ORU674" s="4"/>
      <c r="ORV674" s="4"/>
      <c r="ORW674" s="4"/>
      <c r="ORX674" s="4"/>
      <c r="ORY674" s="4"/>
      <c r="ORZ674" s="4"/>
      <c r="OSA674" s="4"/>
      <c r="OSB674" s="4"/>
      <c r="OSC674" s="4"/>
      <c r="OSD674" s="4"/>
      <c r="OSE674" s="4"/>
      <c r="OSF674" s="4"/>
      <c r="OSG674" s="4"/>
      <c r="OSH674" s="4"/>
      <c r="OSI674" s="4"/>
      <c r="OSJ674" s="4"/>
      <c r="OSK674" s="4"/>
      <c r="OSL674" s="4"/>
      <c r="OSM674" s="4"/>
      <c r="OSN674" s="4"/>
      <c r="OSO674" s="4"/>
      <c r="OSP674" s="4"/>
      <c r="OSQ674" s="4"/>
      <c r="OSR674" s="4"/>
      <c r="OSS674" s="4"/>
      <c r="OST674" s="4"/>
      <c r="OSU674" s="4"/>
      <c r="OSV674" s="4"/>
      <c r="OSW674" s="4"/>
      <c r="OSX674" s="4"/>
      <c r="OSY674" s="4"/>
      <c r="OSZ674" s="4"/>
      <c r="OTA674" s="4"/>
      <c r="OTB674" s="4"/>
      <c r="OTC674" s="4"/>
      <c r="OTD674" s="4"/>
      <c r="OTE674" s="4"/>
      <c r="OTF674" s="4"/>
      <c r="OTG674" s="4"/>
      <c r="OTH674" s="4"/>
      <c r="OTI674" s="4"/>
      <c r="OTJ674" s="4"/>
      <c r="OTK674" s="4"/>
      <c r="OTL674" s="4"/>
      <c r="OTM674" s="4"/>
      <c r="OTN674" s="4"/>
      <c r="OTO674" s="4"/>
      <c r="OTP674" s="4"/>
      <c r="OTQ674" s="4"/>
      <c r="OTR674" s="4"/>
      <c r="OTS674" s="4"/>
      <c r="OTT674" s="4"/>
      <c r="OTU674" s="4"/>
      <c r="OTV674" s="4"/>
      <c r="OTW674" s="4"/>
      <c r="OTX674" s="4"/>
      <c r="OTY674" s="4"/>
      <c r="OTZ674" s="4"/>
      <c r="OUA674" s="4"/>
      <c r="OUB674" s="4"/>
      <c r="OUC674" s="4"/>
      <c r="OUD674" s="4"/>
      <c r="OUE674" s="4"/>
      <c r="OUF674" s="4"/>
      <c r="OUG674" s="4"/>
      <c r="OUH674" s="4"/>
      <c r="OUI674" s="4"/>
      <c r="OUJ674" s="4"/>
      <c r="OUK674" s="4"/>
      <c r="OUL674" s="4"/>
      <c r="OUM674" s="4"/>
      <c r="OUN674" s="4"/>
      <c r="OUO674" s="4"/>
      <c r="OUP674" s="4"/>
      <c r="OUQ674" s="4"/>
      <c r="OUR674" s="4"/>
      <c r="OUS674" s="4"/>
      <c r="OUT674" s="4"/>
      <c r="OUU674" s="4"/>
      <c r="OUV674" s="4"/>
      <c r="OUW674" s="4"/>
      <c r="OUX674" s="4"/>
      <c r="OUY674" s="4"/>
      <c r="OUZ674" s="4"/>
      <c r="OVA674" s="4"/>
      <c r="OVB674" s="4"/>
      <c r="OVC674" s="4"/>
      <c r="OVD674" s="4"/>
      <c r="OVE674" s="4"/>
      <c r="OVF674" s="4"/>
      <c r="OVG674" s="4"/>
      <c r="OVH674" s="4"/>
      <c r="OVI674" s="4"/>
      <c r="OVJ674" s="4"/>
      <c r="OVK674" s="4"/>
      <c r="OVL674" s="4"/>
      <c r="OVM674" s="4"/>
      <c r="OVN674" s="4"/>
      <c r="OVO674" s="4"/>
      <c r="OVP674" s="4"/>
      <c r="OVQ674" s="4"/>
      <c r="OVR674" s="4"/>
      <c r="OVS674" s="4"/>
      <c r="OVT674" s="4"/>
      <c r="OVU674" s="4"/>
      <c r="OVV674" s="4"/>
      <c r="OVW674" s="4"/>
      <c r="OVX674" s="4"/>
      <c r="OVY674" s="4"/>
      <c r="OVZ674" s="4"/>
      <c r="OWA674" s="4"/>
      <c r="OWB674" s="4"/>
      <c r="OWC674" s="4"/>
      <c r="OWD674" s="4"/>
      <c r="OWE674" s="4"/>
      <c r="OWF674" s="4"/>
      <c r="OWG674" s="4"/>
      <c r="OWH674" s="4"/>
      <c r="OWI674" s="4"/>
      <c r="OWJ674" s="4"/>
      <c r="OWK674" s="4"/>
      <c r="OWL674" s="4"/>
      <c r="OWM674" s="4"/>
      <c r="OWN674" s="4"/>
      <c r="OWO674" s="4"/>
      <c r="OWP674" s="4"/>
      <c r="OWQ674" s="4"/>
      <c r="OWR674" s="4"/>
      <c r="OWS674" s="4"/>
      <c r="OWT674" s="4"/>
      <c r="OWU674" s="4"/>
      <c r="OWV674" s="4"/>
      <c r="OWW674" s="4"/>
      <c r="OWX674" s="4"/>
      <c r="OWY674" s="4"/>
      <c r="OWZ674" s="4"/>
      <c r="OXA674" s="4"/>
      <c r="OXB674" s="4"/>
      <c r="OXC674" s="4"/>
      <c r="OXD674" s="4"/>
      <c r="OXE674" s="4"/>
      <c r="OXF674" s="4"/>
      <c r="OXG674" s="4"/>
      <c r="OXH674" s="4"/>
      <c r="OXI674" s="4"/>
      <c r="OXJ674" s="4"/>
      <c r="OXK674" s="4"/>
      <c r="OXL674" s="4"/>
      <c r="OXM674" s="4"/>
      <c r="OXN674" s="4"/>
      <c r="OXO674" s="4"/>
      <c r="OXP674" s="4"/>
      <c r="OXQ674" s="4"/>
      <c r="OXR674" s="4"/>
      <c r="OXS674" s="4"/>
      <c r="OXT674" s="4"/>
      <c r="OXU674" s="4"/>
      <c r="OXV674" s="4"/>
      <c r="OXW674" s="4"/>
      <c r="OXX674" s="4"/>
      <c r="OXY674" s="4"/>
      <c r="OXZ674" s="4"/>
      <c r="OYA674" s="4"/>
      <c r="OYB674" s="4"/>
      <c r="OYC674" s="4"/>
      <c r="OYD674" s="4"/>
      <c r="OYE674" s="4"/>
      <c r="OYF674" s="4"/>
      <c r="OYG674" s="4"/>
      <c r="OYH674" s="4"/>
      <c r="OYI674" s="4"/>
      <c r="OYJ674" s="4"/>
      <c r="OYK674" s="4"/>
      <c r="OYL674" s="4"/>
      <c r="OYM674" s="4"/>
      <c r="OYN674" s="4"/>
      <c r="OYO674" s="4"/>
      <c r="OYP674" s="4"/>
      <c r="OYQ674" s="4"/>
      <c r="OYR674" s="4"/>
      <c r="OYS674" s="4"/>
      <c r="OYT674" s="4"/>
      <c r="OYU674" s="4"/>
      <c r="OYV674" s="4"/>
      <c r="OYW674" s="4"/>
      <c r="OYX674" s="4"/>
      <c r="OYY674" s="4"/>
      <c r="OYZ674" s="4"/>
      <c r="OZA674" s="4"/>
      <c r="OZB674" s="4"/>
      <c r="OZC674" s="4"/>
      <c r="OZD674" s="4"/>
      <c r="OZE674" s="4"/>
      <c r="OZF674" s="4"/>
      <c r="OZG674" s="4"/>
      <c r="OZH674" s="4"/>
      <c r="OZI674" s="4"/>
      <c r="OZJ674" s="4"/>
      <c r="OZK674" s="4"/>
      <c r="OZL674" s="4"/>
      <c r="OZM674" s="4"/>
      <c r="OZN674" s="4"/>
      <c r="OZO674" s="4"/>
      <c r="OZP674" s="4"/>
      <c r="OZQ674" s="4"/>
      <c r="OZR674" s="4"/>
      <c r="OZS674" s="4"/>
      <c r="OZT674" s="4"/>
      <c r="OZU674" s="4"/>
      <c r="OZV674" s="4"/>
      <c r="OZW674" s="4"/>
      <c r="OZX674" s="4"/>
      <c r="OZY674" s="4"/>
      <c r="OZZ674" s="4"/>
      <c r="PAA674" s="4"/>
      <c r="PAB674" s="4"/>
      <c r="PAC674" s="4"/>
      <c r="PAD674" s="4"/>
      <c r="PAE674" s="4"/>
      <c r="PAF674" s="4"/>
      <c r="PAG674" s="4"/>
      <c r="PAH674" s="4"/>
      <c r="PAI674" s="4"/>
      <c r="PAJ674" s="4"/>
      <c r="PAK674" s="4"/>
      <c r="PAL674" s="4"/>
      <c r="PAM674" s="4"/>
      <c r="PAN674" s="4"/>
      <c r="PAO674" s="4"/>
      <c r="PAP674" s="4"/>
      <c r="PAQ674" s="4"/>
      <c r="PAR674" s="4"/>
      <c r="PAS674" s="4"/>
      <c r="PAT674" s="4"/>
      <c r="PAU674" s="4"/>
      <c r="PAV674" s="4"/>
      <c r="PAW674" s="4"/>
      <c r="PAX674" s="4"/>
      <c r="PAY674" s="4"/>
      <c r="PAZ674" s="4"/>
      <c r="PBA674" s="4"/>
      <c r="PBB674" s="4"/>
      <c r="PBC674" s="4"/>
      <c r="PBD674" s="4"/>
      <c r="PBE674" s="4"/>
      <c r="PBF674" s="4"/>
      <c r="PBG674" s="4"/>
      <c r="PBH674" s="4"/>
      <c r="PBI674" s="4"/>
      <c r="PBJ674" s="4"/>
      <c r="PBK674" s="4"/>
      <c r="PBL674" s="4"/>
      <c r="PBM674" s="4"/>
      <c r="PBN674" s="4"/>
      <c r="PBO674" s="4"/>
      <c r="PBP674" s="4"/>
      <c r="PBQ674" s="4"/>
      <c r="PBR674" s="4"/>
      <c r="PBS674" s="4"/>
      <c r="PBT674" s="4"/>
      <c r="PBU674" s="4"/>
      <c r="PBV674" s="4"/>
      <c r="PBW674" s="4"/>
      <c r="PBX674" s="4"/>
      <c r="PBY674" s="4"/>
      <c r="PBZ674" s="4"/>
      <c r="PCA674" s="4"/>
      <c r="PCB674" s="4"/>
      <c r="PCC674" s="4"/>
      <c r="PCD674" s="4"/>
      <c r="PCE674" s="4"/>
      <c r="PCF674" s="4"/>
      <c r="PCG674" s="4"/>
      <c r="PCH674" s="4"/>
      <c r="PCI674" s="4"/>
      <c r="PCJ674" s="4"/>
      <c r="PCK674" s="4"/>
      <c r="PCL674" s="4"/>
      <c r="PCM674" s="4"/>
      <c r="PCN674" s="4"/>
      <c r="PCO674" s="4"/>
      <c r="PCP674" s="4"/>
      <c r="PCQ674" s="4"/>
      <c r="PCR674" s="4"/>
      <c r="PCS674" s="4"/>
      <c r="PCT674" s="4"/>
      <c r="PCU674" s="4"/>
      <c r="PCV674" s="4"/>
      <c r="PCW674" s="4"/>
      <c r="PCX674" s="4"/>
      <c r="PCY674" s="4"/>
      <c r="PCZ674" s="4"/>
      <c r="PDA674" s="4"/>
      <c r="PDB674" s="4"/>
      <c r="PDC674" s="4"/>
      <c r="PDD674" s="4"/>
      <c r="PDE674" s="4"/>
      <c r="PDF674" s="4"/>
      <c r="PDG674" s="4"/>
      <c r="PDH674" s="4"/>
      <c r="PDI674" s="4"/>
      <c r="PDJ674" s="4"/>
      <c r="PDK674" s="4"/>
      <c r="PDL674" s="4"/>
      <c r="PDM674" s="4"/>
      <c r="PDN674" s="4"/>
      <c r="PDO674" s="4"/>
      <c r="PDP674" s="4"/>
      <c r="PDQ674" s="4"/>
      <c r="PDR674" s="4"/>
      <c r="PDS674" s="4"/>
      <c r="PDT674" s="4"/>
      <c r="PDU674" s="4"/>
      <c r="PDV674" s="4"/>
      <c r="PDW674" s="4"/>
      <c r="PDX674" s="4"/>
      <c r="PDY674" s="4"/>
      <c r="PDZ674" s="4"/>
      <c r="PEA674" s="4"/>
      <c r="PEB674" s="4"/>
      <c r="PEC674" s="4"/>
      <c r="PED674" s="4"/>
      <c r="PEE674" s="4"/>
      <c r="PEF674" s="4"/>
      <c r="PEG674" s="4"/>
      <c r="PEH674" s="4"/>
      <c r="PEI674" s="4"/>
      <c r="PEJ674" s="4"/>
      <c r="PEK674" s="4"/>
      <c r="PEL674" s="4"/>
      <c r="PEM674" s="4"/>
      <c r="PEN674" s="4"/>
      <c r="PEO674" s="4"/>
      <c r="PEP674" s="4"/>
      <c r="PEQ674" s="4"/>
      <c r="PER674" s="4"/>
      <c r="PES674" s="4"/>
      <c r="PET674" s="4"/>
      <c r="PEU674" s="4"/>
      <c r="PEV674" s="4"/>
      <c r="PEW674" s="4"/>
      <c r="PEX674" s="4"/>
      <c r="PEY674" s="4"/>
      <c r="PEZ674" s="4"/>
      <c r="PFA674" s="4"/>
      <c r="PFB674" s="4"/>
      <c r="PFC674" s="4"/>
      <c r="PFD674" s="4"/>
      <c r="PFE674" s="4"/>
      <c r="PFF674" s="4"/>
      <c r="PFG674" s="4"/>
      <c r="PFH674" s="4"/>
      <c r="PFI674" s="4"/>
      <c r="PFJ674" s="4"/>
      <c r="PFK674" s="4"/>
      <c r="PFL674" s="4"/>
      <c r="PFM674" s="4"/>
      <c r="PFN674" s="4"/>
      <c r="PFO674" s="4"/>
      <c r="PFP674" s="4"/>
      <c r="PFQ674" s="4"/>
      <c r="PFR674" s="4"/>
      <c r="PFS674" s="4"/>
      <c r="PFT674" s="4"/>
      <c r="PFU674" s="4"/>
      <c r="PFV674" s="4"/>
      <c r="PFW674" s="4"/>
      <c r="PFX674" s="4"/>
      <c r="PFY674" s="4"/>
      <c r="PFZ674" s="4"/>
      <c r="PGA674" s="4"/>
      <c r="PGB674" s="4"/>
      <c r="PGC674" s="4"/>
      <c r="PGD674" s="4"/>
      <c r="PGE674" s="4"/>
      <c r="PGF674" s="4"/>
      <c r="PGG674" s="4"/>
      <c r="PGH674" s="4"/>
      <c r="PGI674" s="4"/>
      <c r="PGJ674" s="4"/>
      <c r="PGK674" s="4"/>
      <c r="PGL674" s="4"/>
      <c r="PGM674" s="4"/>
      <c r="PGN674" s="4"/>
      <c r="PGO674" s="4"/>
      <c r="PGP674" s="4"/>
      <c r="PGQ674" s="4"/>
      <c r="PGR674" s="4"/>
      <c r="PGS674" s="4"/>
      <c r="PGT674" s="4"/>
      <c r="PGU674" s="4"/>
      <c r="PGV674" s="4"/>
      <c r="PGW674" s="4"/>
      <c r="PGX674" s="4"/>
      <c r="PGY674" s="4"/>
      <c r="PGZ674" s="4"/>
      <c r="PHA674" s="4"/>
      <c r="PHB674" s="4"/>
      <c r="PHC674" s="4"/>
      <c r="PHD674" s="4"/>
      <c r="PHE674" s="4"/>
      <c r="PHF674" s="4"/>
      <c r="PHG674" s="4"/>
      <c r="PHH674" s="4"/>
      <c r="PHI674" s="4"/>
      <c r="PHJ674" s="4"/>
      <c r="PHK674" s="4"/>
      <c r="PHL674" s="4"/>
      <c r="PHM674" s="4"/>
      <c r="PHN674" s="4"/>
      <c r="PHO674" s="4"/>
      <c r="PHP674" s="4"/>
      <c r="PHQ674" s="4"/>
      <c r="PHR674" s="4"/>
      <c r="PHS674" s="4"/>
      <c r="PHT674" s="4"/>
      <c r="PHU674" s="4"/>
      <c r="PHV674" s="4"/>
      <c r="PHW674" s="4"/>
      <c r="PHX674" s="4"/>
      <c r="PHY674" s="4"/>
      <c r="PHZ674" s="4"/>
      <c r="PIA674" s="4"/>
      <c r="PIB674" s="4"/>
      <c r="PIC674" s="4"/>
      <c r="PID674" s="4"/>
      <c r="PIE674" s="4"/>
      <c r="PIF674" s="4"/>
      <c r="PIG674" s="4"/>
      <c r="PIH674" s="4"/>
      <c r="PII674" s="4"/>
      <c r="PIJ674" s="4"/>
      <c r="PIK674" s="4"/>
      <c r="PIL674" s="4"/>
      <c r="PIM674" s="4"/>
      <c r="PIN674" s="4"/>
      <c r="PIO674" s="4"/>
      <c r="PIP674" s="4"/>
      <c r="PIQ674" s="4"/>
      <c r="PIR674" s="4"/>
      <c r="PIS674" s="4"/>
      <c r="PIT674" s="4"/>
      <c r="PIU674" s="4"/>
      <c r="PIV674" s="4"/>
      <c r="PIW674" s="4"/>
      <c r="PIX674" s="4"/>
      <c r="PIY674" s="4"/>
      <c r="PIZ674" s="4"/>
      <c r="PJA674" s="4"/>
      <c r="PJB674" s="4"/>
      <c r="PJC674" s="4"/>
      <c r="PJD674" s="4"/>
      <c r="PJE674" s="4"/>
      <c r="PJF674" s="4"/>
      <c r="PJG674" s="4"/>
      <c r="PJH674" s="4"/>
      <c r="PJI674" s="4"/>
      <c r="PJJ674" s="4"/>
      <c r="PJK674" s="4"/>
      <c r="PJL674" s="4"/>
      <c r="PJM674" s="4"/>
      <c r="PJN674" s="4"/>
      <c r="PJO674" s="4"/>
      <c r="PJP674" s="4"/>
      <c r="PJQ674" s="4"/>
      <c r="PJR674" s="4"/>
      <c r="PJS674" s="4"/>
      <c r="PJT674" s="4"/>
      <c r="PJU674" s="4"/>
      <c r="PJV674" s="4"/>
      <c r="PJW674" s="4"/>
      <c r="PJX674" s="4"/>
      <c r="PJY674" s="4"/>
      <c r="PJZ674" s="4"/>
      <c r="PKA674" s="4"/>
      <c r="PKB674" s="4"/>
      <c r="PKC674" s="4"/>
      <c r="PKD674" s="4"/>
      <c r="PKE674" s="4"/>
      <c r="PKF674" s="4"/>
      <c r="PKG674" s="4"/>
      <c r="PKH674" s="4"/>
      <c r="PKI674" s="4"/>
      <c r="PKJ674" s="4"/>
      <c r="PKK674" s="4"/>
      <c r="PKL674" s="4"/>
      <c r="PKM674" s="4"/>
      <c r="PKN674" s="4"/>
      <c r="PKO674" s="4"/>
      <c r="PKP674" s="4"/>
      <c r="PKQ674" s="4"/>
      <c r="PKR674" s="4"/>
      <c r="PKS674" s="4"/>
      <c r="PKT674" s="4"/>
      <c r="PKU674" s="4"/>
      <c r="PKV674" s="4"/>
      <c r="PKW674" s="4"/>
      <c r="PKX674" s="4"/>
      <c r="PKY674" s="4"/>
      <c r="PKZ674" s="4"/>
      <c r="PLA674" s="4"/>
      <c r="PLB674" s="4"/>
      <c r="PLC674" s="4"/>
      <c r="PLD674" s="4"/>
      <c r="PLE674" s="4"/>
      <c r="PLF674" s="4"/>
      <c r="PLG674" s="4"/>
      <c r="PLH674" s="4"/>
      <c r="PLI674" s="4"/>
      <c r="PLJ674" s="4"/>
      <c r="PLK674" s="4"/>
      <c r="PLL674" s="4"/>
      <c r="PLM674" s="4"/>
      <c r="PLN674" s="4"/>
      <c r="PLO674" s="4"/>
      <c r="PLP674" s="4"/>
      <c r="PLQ674" s="4"/>
      <c r="PLR674" s="4"/>
      <c r="PLS674" s="4"/>
      <c r="PLT674" s="4"/>
      <c r="PLU674" s="4"/>
      <c r="PLV674" s="4"/>
      <c r="PLW674" s="4"/>
      <c r="PLX674" s="4"/>
      <c r="PLY674" s="4"/>
      <c r="PLZ674" s="4"/>
      <c r="PMA674" s="4"/>
      <c r="PMB674" s="4"/>
      <c r="PMC674" s="4"/>
      <c r="PMD674" s="4"/>
      <c r="PME674" s="4"/>
      <c r="PMF674" s="4"/>
      <c r="PMG674" s="4"/>
      <c r="PMH674" s="4"/>
      <c r="PMI674" s="4"/>
      <c r="PMJ674" s="4"/>
      <c r="PMK674" s="4"/>
      <c r="PML674" s="4"/>
      <c r="PMM674" s="4"/>
      <c r="PMN674" s="4"/>
      <c r="PMO674" s="4"/>
      <c r="PMP674" s="4"/>
      <c r="PMQ674" s="4"/>
      <c r="PMR674" s="4"/>
      <c r="PMS674" s="4"/>
      <c r="PMT674" s="4"/>
      <c r="PMU674" s="4"/>
      <c r="PMV674" s="4"/>
      <c r="PMW674" s="4"/>
      <c r="PMX674" s="4"/>
      <c r="PMY674" s="4"/>
      <c r="PMZ674" s="4"/>
      <c r="PNA674" s="4"/>
      <c r="PNB674" s="4"/>
      <c r="PNC674" s="4"/>
      <c r="PND674" s="4"/>
      <c r="PNE674" s="4"/>
      <c r="PNF674" s="4"/>
      <c r="PNG674" s="4"/>
      <c r="PNH674" s="4"/>
      <c r="PNI674" s="4"/>
      <c r="PNJ674" s="4"/>
      <c r="PNK674" s="4"/>
      <c r="PNL674" s="4"/>
      <c r="PNM674" s="4"/>
      <c r="PNN674" s="4"/>
      <c r="PNO674" s="4"/>
      <c r="PNP674" s="4"/>
      <c r="PNQ674" s="4"/>
      <c r="PNR674" s="4"/>
      <c r="PNS674" s="4"/>
      <c r="PNT674" s="4"/>
      <c r="PNU674" s="4"/>
      <c r="PNV674" s="4"/>
      <c r="PNW674" s="4"/>
      <c r="PNX674" s="4"/>
      <c r="PNY674" s="4"/>
      <c r="PNZ674" s="4"/>
      <c r="POA674" s="4"/>
      <c r="POB674" s="4"/>
      <c r="POC674" s="4"/>
      <c r="POD674" s="4"/>
      <c r="POE674" s="4"/>
      <c r="POF674" s="4"/>
      <c r="POG674" s="4"/>
      <c r="POH674" s="4"/>
      <c r="POI674" s="4"/>
      <c r="POJ674" s="4"/>
      <c r="POK674" s="4"/>
      <c r="POL674" s="4"/>
      <c r="POM674" s="4"/>
      <c r="PON674" s="4"/>
      <c r="POO674" s="4"/>
      <c r="POP674" s="4"/>
      <c r="POQ674" s="4"/>
      <c r="POR674" s="4"/>
      <c r="POS674" s="4"/>
      <c r="POT674" s="4"/>
      <c r="POU674" s="4"/>
      <c r="POV674" s="4"/>
      <c r="POW674" s="4"/>
      <c r="POX674" s="4"/>
      <c r="POY674" s="4"/>
      <c r="POZ674" s="4"/>
      <c r="PPA674" s="4"/>
      <c r="PPB674" s="4"/>
      <c r="PPC674" s="4"/>
      <c r="PPD674" s="4"/>
      <c r="PPE674" s="4"/>
      <c r="PPF674" s="4"/>
      <c r="PPG674" s="4"/>
      <c r="PPH674" s="4"/>
      <c r="PPI674" s="4"/>
      <c r="PPJ674" s="4"/>
      <c r="PPK674" s="4"/>
      <c r="PPL674" s="4"/>
      <c r="PPM674" s="4"/>
      <c r="PPN674" s="4"/>
      <c r="PPO674" s="4"/>
      <c r="PPP674" s="4"/>
      <c r="PPQ674" s="4"/>
      <c r="PPR674" s="4"/>
      <c r="PPS674" s="4"/>
      <c r="PPT674" s="4"/>
      <c r="PPU674" s="4"/>
      <c r="PPV674" s="4"/>
      <c r="PPW674" s="4"/>
      <c r="PPX674" s="4"/>
      <c r="PPY674" s="4"/>
      <c r="PPZ674" s="4"/>
      <c r="PQA674" s="4"/>
      <c r="PQB674" s="4"/>
      <c r="PQC674" s="4"/>
      <c r="PQD674" s="4"/>
      <c r="PQE674" s="4"/>
      <c r="PQF674" s="4"/>
      <c r="PQG674" s="4"/>
      <c r="PQH674" s="4"/>
      <c r="PQI674" s="4"/>
      <c r="PQJ674" s="4"/>
      <c r="PQK674" s="4"/>
      <c r="PQL674" s="4"/>
      <c r="PQM674" s="4"/>
      <c r="PQN674" s="4"/>
      <c r="PQO674" s="4"/>
      <c r="PQP674" s="4"/>
      <c r="PQQ674" s="4"/>
      <c r="PQR674" s="4"/>
      <c r="PQS674" s="4"/>
      <c r="PQT674" s="4"/>
      <c r="PQU674" s="4"/>
      <c r="PQV674" s="4"/>
      <c r="PQW674" s="4"/>
      <c r="PQX674" s="4"/>
      <c r="PQY674" s="4"/>
      <c r="PQZ674" s="4"/>
      <c r="PRA674" s="4"/>
      <c r="PRB674" s="4"/>
      <c r="PRC674" s="4"/>
      <c r="PRD674" s="4"/>
      <c r="PRE674" s="4"/>
      <c r="PRF674" s="4"/>
      <c r="PRG674" s="4"/>
      <c r="PRH674" s="4"/>
      <c r="PRI674" s="4"/>
      <c r="PRJ674" s="4"/>
      <c r="PRK674" s="4"/>
      <c r="PRL674" s="4"/>
      <c r="PRM674" s="4"/>
      <c r="PRN674" s="4"/>
      <c r="PRO674" s="4"/>
      <c r="PRP674" s="4"/>
      <c r="PRQ674" s="4"/>
      <c r="PRR674" s="4"/>
      <c r="PRS674" s="4"/>
      <c r="PRT674" s="4"/>
      <c r="PRU674" s="4"/>
      <c r="PRV674" s="4"/>
      <c r="PRW674" s="4"/>
      <c r="PRX674" s="4"/>
      <c r="PRY674" s="4"/>
      <c r="PRZ674" s="4"/>
      <c r="PSA674" s="4"/>
      <c r="PSB674" s="4"/>
      <c r="PSC674" s="4"/>
      <c r="PSD674" s="4"/>
      <c r="PSE674" s="4"/>
      <c r="PSF674" s="4"/>
      <c r="PSG674" s="4"/>
      <c r="PSH674" s="4"/>
      <c r="PSI674" s="4"/>
      <c r="PSJ674" s="4"/>
      <c r="PSK674" s="4"/>
      <c r="PSL674" s="4"/>
      <c r="PSM674" s="4"/>
      <c r="PSN674" s="4"/>
      <c r="PSO674" s="4"/>
      <c r="PSP674" s="4"/>
      <c r="PSQ674" s="4"/>
      <c r="PSR674" s="4"/>
      <c r="PSS674" s="4"/>
      <c r="PST674" s="4"/>
      <c r="PSU674" s="4"/>
      <c r="PSV674" s="4"/>
      <c r="PSW674" s="4"/>
      <c r="PSX674" s="4"/>
      <c r="PSY674" s="4"/>
      <c r="PSZ674" s="4"/>
      <c r="PTA674" s="4"/>
      <c r="PTB674" s="4"/>
      <c r="PTC674" s="4"/>
      <c r="PTD674" s="4"/>
      <c r="PTE674" s="4"/>
      <c r="PTF674" s="4"/>
      <c r="PTG674" s="4"/>
      <c r="PTH674" s="4"/>
      <c r="PTI674" s="4"/>
      <c r="PTJ674" s="4"/>
      <c r="PTK674" s="4"/>
      <c r="PTL674" s="4"/>
      <c r="PTM674" s="4"/>
      <c r="PTN674" s="4"/>
      <c r="PTO674" s="4"/>
      <c r="PTP674" s="4"/>
      <c r="PTQ674" s="4"/>
      <c r="PTR674" s="4"/>
      <c r="PTS674" s="4"/>
      <c r="PTT674" s="4"/>
      <c r="PTU674" s="4"/>
      <c r="PTV674" s="4"/>
      <c r="PTW674" s="4"/>
      <c r="PTX674" s="4"/>
      <c r="PTY674" s="4"/>
      <c r="PTZ674" s="4"/>
      <c r="PUA674" s="4"/>
      <c r="PUB674" s="4"/>
      <c r="PUC674" s="4"/>
      <c r="PUD674" s="4"/>
      <c r="PUE674" s="4"/>
      <c r="PUF674" s="4"/>
      <c r="PUG674" s="4"/>
      <c r="PUH674" s="4"/>
      <c r="PUI674" s="4"/>
      <c r="PUJ674" s="4"/>
      <c r="PUK674" s="4"/>
      <c r="PUL674" s="4"/>
      <c r="PUM674" s="4"/>
      <c r="PUN674" s="4"/>
      <c r="PUO674" s="4"/>
      <c r="PUP674" s="4"/>
      <c r="PUQ674" s="4"/>
      <c r="PUR674" s="4"/>
      <c r="PUS674" s="4"/>
      <c r="PUT674" s="4"/>
      <c r="PUU674" s="4"/>
      <c r="PUV674" s="4"/>
      <c r="PUW674" s="4"/>
      <c r="PUX674" s="4"/>
      <c r="PUY674" s="4"/>
      <c r="PUZ674" s="4"/>
      <c r="PVA674" s="4"/>
      <c r="PVB674" s="4"/>
      <c r="PVC674" s="4"/>
      <c r="PVD674" s="4"/>
      <c r="PVE674" s="4"/>
      <c r="PVF674" s="4"/>
      <c r="PVG674" s="4"/>
      <c r="PVH674" s="4"/>
      <c r="PVI674" s="4"/>
      <c r="PVJ674" s="4"/>
      <c r="PVK674" s="4"/>
      <c r="PVL674" s="4"/>
      <c r="PVM674" s="4"/>
      <c r="PVN674" s="4"/>
      <c r="PVO674" s="4"/>
      <c r="PVP674" s="4"/>
      <c r="PVQ674" s="4"/>
      <c r="PVR674" s="4"/>
      <c r="PVS674" s="4"/>
      <c r="PVT674" s="4"/>
      <c r="PVU674" s="4"/>
      <c r="PVV674" s="4"/>
      <c r="PVW674" s="4"/>
      <c r="PVX674" s="4"/>
      <c r="PVY674" s="4"/>
      <c r="PVZ674" s="4"/>
      <c r="PWA674" s="4"/>
      <c r="PWB674" s="4"/>
      <c r="PWC674" s="4"/>
      <c r="PWD674" s="4"/>
      <c r="PWE674" s="4"/>
      <c r="PWF674" s="4"/>
      <c r="PWG674" s="4"/>
      <c r="PWH674" s="4"/>
      <c r="PWI674" s="4"/>
      <c r="PWJ674" s="4"/>
      <c r="PWK674" s="4"/>
      <c r="PWL674" s="4"/>
      <c r="PWM674" s="4"/>
      <c r="PWN674" s="4"/>
      <c r="PWO674" s="4"/>
      <c r="PWP674" s="4"/>
      <c r="PWQ674" s="4"/>
      <c r="PWR674" s="4"/>
      <c r="PWS674" s="4"/>
      <c r="PWT674" s="4"/>
      <c r="PWU674" s="4"/>
      <c r="PWV674" s="4"/>
      <c r="PWW674" s="4"/>
      <c r="PWX674" s="4"/>
      <c r="PWY674" s="4"/>
      <c r="PWZ674" s="4"/>
      <c r="PXA674" s="4"/>
      <c r="PXB674" s="4"/>
      <c r="PXC674" s="4"/>
      <c r="PXD674" s="4"/>
      <c r="PXE674" s="4"/>
      <c r="PXF674" s="4"/>
      <c r="PXG674" s="4"/>
      <c r="PXH674" s="4"/>
      <c r="PXI674" s="4"/>
      <c r="PXJ674" s="4"/>
      <c r="PXK674" s="4"/>
      <c r="PXL674" s="4"/>
      <c r="PXM674" s="4"/>
      <c r="PXN674" s="4"/>
      <c r="PXO674" s="4"/>
      <c r="PXP674" s="4"/>
      <c r="PXQ674" s="4"/>
      <c r="PXR674" s="4"/>
      <c r="PXS674" s="4"/>
      <c r="PXT674" s="4"/>
      <c r="PXU674" s="4"/>
      <c r="PXV674" s="4"/>
      <c r="PXW674" s="4"/>
      <c r="PXX674" s="4"/>
      <c r="PXY674" s="4"/>
      <c r="PXZ674" s="4"/>
      <c r="PYA674" s="4"/>
      <c r="PYB674" s="4"/>
      <c r="PYC674" s="4"/>
      <c r="PYD674" s="4"/>
      <c r="PYE674" s="4"/>
      <c r="PYF674" s="4"/>
      <c r="PYG674" s="4"/>
      <c r="PYH674" s="4"/>
      <c r="PYI674" s="4"/>
      <c r="PYJ674" s="4"/>
      <c r="PYK674" s="4"/>
      <c r="PYL674" s="4"/>
      <c r="PYM674" s="4"/>
      <c r="PYN674" s="4"/>
      <c r="PYO674" s="4"/>
      <c r="PYP674" s="4"/>
      <c r="PYQ674" s="4"/>
      <c r="PYR674" s="4"/>
      <c r="PYS674" s="4"/>
      <c r="PYT674" s="4"/>
      <c r="PYU674" s="4"/>
      <c r="PYV674" s="4"/>
      <c r="PYW674" s="4"/>
      <c r="PYX674" s="4"/>
      <c r="PYY674" s="4"/>
      <c r="PYZ674" s="4"/>
      <c r="PZA674" s="4"/>
      <c r="PZB674" s="4"/>
      <c r="PZC674" s="4"/>
      <c r="PZD674" s="4"/>
      <c r="PZE674" s="4"/>
      <c r="PZF674" s="4"/>
      <c r="PZG674" s="4"/>
      <c r="PZH674" s="4"/>
      <c r="PZI674" s="4"/>
      <c r="PZJ674" s="4"/>
      <c r="PZK674" s="4"/>
      <c r="PZL674" s="4"/>
      <c r="PZM674" s="4"/>
      <c r="PZN674" s="4"/>
      <c r="PZO674" s="4"/>
      <c r="PZP674" s="4"/>
      <c r="PZQ674" s="4"/>
      <c r="PZR674" s="4"/>
      <c r="PZS674" s="4"/>
      <c r="PZT674" s="4"/>
      <c r="PZU674" s="4"/>
      <c r="PZV674" s="4"/>
      <c r="PZW674" s="4"/>
      <c r="PZX674" s="4"/>
      <c r="PZY674" s="4"/>
      <c r="PZZ674" s="4"/>
      <c r="QAA674" s="4"/>
      <c r="QAB674" s="4"/>
      <c r="QAC674" s="4"/>
      <c r="QAD674" s="4"/>
      <c r="QAE674" s="4"/>
      <c r="QAF674" s="4"/>
      <c r="QAG674" s="4"/>
      <c r="QAH674" s="4"/>
      <c r="QAI674" s="4"/>
      <c r="QAJ674" s="4"/>
      <c r="QAK674" s="4"/>
      <c r="QAL674" s="4"/>
      <c r="QAM674" s="4"/>
      <c r="QAN674" s="4"/>
      <c r="QAO674" s="4"/>
      <c r="QAP674" s="4"/>
      <c r="QAQ674" s="4"/>
      <c r="QAR674" s="4"/>
      <c r="QAS674" s="4"/>
      <c r="QAT674" s="4"/>
      <c r="QAU674" s="4"/>
      <c r="QAV674" s="4"/>
      <c r="QAW674" s="4"/>
      <c r="QAX674" s="4"/>
      <c r="QAY674" s="4"/>
      <c r="QAZ674" s="4"/>
      <c r="QBA674" s="4"/>
      <c r="QBB674" s="4"/>
      <c r="QBC674" s="4"/>
      <c r="QBD674" s="4"/>
      <c r="QBE674" s="4"/>
      <c r="QBF674" s="4"/>
      <c r="QBG674" s="4"/>
      <c r="QBH674" s="4"/>
      <c r="QBI674" s="4"/>
      <c r="QBJ674" s="4"/>
      <c r="QBK674" s="4"/>
      <c r="QBL674" s="4"/>
      <c r="QBM674" s="4"/>
      <c r="QBN674" s="4"/>
      <c r="QBO674" s="4"/>
      <c r="QBP674" s="4"/>
      <c r="QBQ674" s="4"/>
      <c r="QBR674" s="4"/>
      <c r="QBS674" s="4"/>
      <c r="QBT674" s="4"/>
      <c r="QBU674" s="4"/>
      <c r="QBV674" s="4"/>
      <c r="QBW674" s="4"/>
      <c r="QBX674" s="4"/>
      <c r="QBY674" s="4"/>
      <c r="QBZ674" s="4"/>
      <c r="QCA674" s="4"/>
      <c r="QCB674" s="4"/>
      <c r="QCC674" s="4"/>
      <c r="QCD674" s="4"/>
      <c r="QCE674" s="4"/>
      <c r="QCF674" s="4"/>
      <c r="QCG674" s="4"/>
      <c r="QCH674" s="4"/>
      <c r="QCI674" s="4"/>
      <c r="QCJ674" s="4"/>
      <c r="QCK674" s="4"/>
      <c r="QCL674" s="4"/>
      <c r="QCM674" s="4"/>
      <c r="QCN674" s="4"/>
      <c r="QCO674" s="4"/>
      <c r="QCP674" s="4"/>
      <c r="QCQ674" s="4"/>
      <c r="QCR674" s="4"/>
      <c r="QCS674" s="4"/>
      <c r="QCT674" s="4"/>
      <c r="QCU674" s="4"/>
      <c r="QCV674" s="4"/>
      <c r="QCW674" s="4"/>
      <c r="QCX674" s="4"/>
      <c r="QCY674" s="4"/>
      <c r="QCZ674" s="4"/>
      <c r="QDA674" s="4"/>
      <c r="QDB674" s="4"/>
      <c r="QDC674" s="4"/>
      <c r="QDD674" s="4"/>
      <c r="QDE674" s="4"/>
      <c r="QDF674" s="4"/>
      <c r="QDG674" s="4"/>
      <c r="QDH674" s="4"/>
      <c r="QDI674" s="4"/>
      <c r="QDJ674" s="4"/>
      <c r="QDK674" s="4"/>
      <c r="QDL674" s="4"/>
      <c r="QDM674" s="4"/>
      <c r="QDN674" s="4"/>
      <c r="QDO674" s="4"/>
      <c r="QDP674" s="4"/>
      <c r="QDQ674" s="4"/>
      <c r="QDR674" s="4"/>
      <c r="QDS674" s="4"/>
      <c r="QDT674" s="4"/>
      <c r="QDU674" s="4"/>
      <c r="QDV674" s="4"/>
      <c r="QDW674" s="4"/>
      <c r="QDX674" s="4"/>
      <c r="QDY674" s="4"/>
      <c r="QDZ674" s="4"/>
      <c r="QEA674" s="4"/>
      <c r="QEB674" s="4"/>
      <c r="QEC674" s="4"/>
      <c r="QED674" s="4"/>
      <c r="QEE674" s="4"/>
      <c r="QEF674" s="4"/>
      <c r="QEG674" s="4"/>
      <c r="QEH674" s="4"/>
      <c r="QEI674" s="4"/>
      <c r="QEJ674" s="4"/>
      <c r="QEK674" s="4"/>
      <c r="QEL674" s="4"/>
      <c r="QEM674" s="4"/>
      <c r="QEN674" s="4"/>
      <c r="QEO674" s="4"/>
      <c r="QEP674" s="4"/>
      <c r="QEQ674" s="4"/>
      <c r="QER674" s="4"/>
      <c r="QES674" s="4"/>
      <c r="QET674" s="4"/>
      <c r="QEU674" s="4"/>
      <c r="QEV674" s="4"/>
      <c r="QEW674" s="4"/>
      <c r="QEX674" s="4"/>
      <c r="QEY674" s="4"/>
      <c r="QEZ674" s="4"/>
      <c r="QFA674" s="4"/>
      <c r="QFB674" s="4"/>
      <c r="QFC674" s="4"/>
      <c r="QFD674" s="4"/>
      <c r="QFE674" s="4"/>
      <c r="QFF674" s="4"/>
      <c r="QFG674" s="4"/>
      <c r="QFH674" s="4"/>
      <c r="QFI674" s="4"/>
      <c r="QFJ674" s="4"/>
      <c r="QFK674" s="4"/>
      <c r="QFL674" s="4"/>
      <c r="QFM674" s="4"/>
      <c r="QFN674" s="4"/>
      <c r="QFO674" s="4"/>
      <c r="QFP674" s="4"/>
      <c r="QFQ674" s="4"/>
      <c r="QFR674" s="4"/>
      <c r="QFS674" s="4"/>
      <c r="QFT674" s="4"/>
      <c r="QFU674" s="4"/>
      <c r="QFV674" s="4"/>
      <c r="QFW674" s="4"/>
      <c r="QFX674" s="4"/>
      <c r="QFY674" s="4"/>
      <c r="QFZ674" s="4"/>
      <c r="QGA674" s="4"/>
      <c r="QGB674" s="4"/>
      <c r="QGC674" s="4"/>
      <c r="QGD674" s="4"/>
      <c r="QGE674" s="4"/>
      <c r="QGF674" s="4"/>
      <c r="QGG674" s="4"/>
      <c r="QGH674" s="4"/>
      <c r="QGI674" s="4"/>
      <c r="QGJ674" s="4"/>
      <c r="QGK674" s="4"/>
      <c r="QGL674" s="4"/>
      <c r="QGM674" s="4"/>
      <c r="QGN674" s="4"/>
      <c r="QGO674" s="4"/>
      <c r="QGP674" s="4"/>
      <c r="QGQ674" s="4"/>
      <c r="QGR674" s="4"/>
      <c r="QGS674" s="4"/>
      <c r="QGT674" s="4"/>
      <c r="QGU674" s="4"/>
      <c r="QGV674" s="4"/>
      <c r="QGW674" s="4"/>
      <c r="QGX674" s="4"/>
      <c r="QGY674" s="4"/>
      <c r="QGZ674" s="4"/>
      <c r="QHA674" s="4"/>
      <c r="QHB674" s="4"/>
      <c r="QHC674" s="4"/>
      <c r="QHD674" s="4"/>
      <c r="QHE674" s="4"/>
      <c r="QHF674" s="4"/>
      <c r="QHG674" s="4"/>
      <c r="QHH674" s="4"/>
      <c r="QHI674" s="4"/>
      <c r="QHJ674" s="4"/>
      <c r="QHK674" s="4"/>
      <c r="QHL674" s="4"/>
      <c r="QHM674" s="4"/>
      <c r="QHN674" s="4"/>
      <c r="QHO674" s="4"/>
      <c r="QHP674" s="4"/>
      <c r="QHQ674" s="4"/>
      <c r="QHR674" s="4"/>
      <c r="QHS674" s="4"/>
      <c r="QHT674" s="4"/>
      <c r="QHU674" s="4"/>
      <c r="QHV674" s="4"/>
      <c r="QHW674" s="4"/>
      <c r="QHX674" s="4"/>
      <c r="QHY674" s="4"/>
      <c r="QHZ674" s="4"/>
      <c r="QIA674" s="4"/>
      <c r="QIB674" s="4"/>
      <c r="QIC674" s="4"/>
      <c r="QID674" s="4"/>
      <c r="QIE674" s="4"/>
      <c r="QIF674" s="4"/>
      <c r="QIG674" s="4"/>
      <c r="QIH674" s="4"/>
      <c r="QII674" s="4"/>
      <c r="QIJ674" s="4"/>
      <c r="QIK674" s="4"/>
      <c r="QIL674" s="4"/>
      <c r="QIM674" s="4"/>
      <c r="QIN674" s="4"/>
      <c r="QIO674" s="4"/>
      <c r="QIP674" s="4"/>
      <c r="QIQ674" s="4"/>
      <c r="QIR674" s="4"/>
      <c r="QIS674" s="4"/>
      <c r="QIT674" s="4"/>
      <c r="QIU674" s="4"/>
      <c r="QIV674" s="4"/>
      <c r="QIW674" s="4"/>
      <c r="QIX674" s="4"/>
      <c r="QIY674" s="4"/>
      <c r="QIZ674" s="4"/>
      <c r="QJA674" s="4"/>
      <c r="QJB674" s="4"/>
      <c r="QJC674" s="4"/>
      <c r="QJD674" s="4"/>
      <c r="QJE674" s="4"/>
      <c r="QJF674" s="4"/>
      <c r="QJG674" s="4"/>
      <c r="QJH674" s="4"/>
      <c r="QJI674" s="4"/>
      <c r="QJJ674" s="4"/>
      <c r="QJK674" s="4"/>
      <c r="QJL674" s="4"/>
      <c r="QJM674" s="4"/>
      <c r="QJN674" s="4"/>
      <c r="QJO674" s="4"/>
      <c r="QJP674" s="4"/>
      <c r="QJQ674" s="4"/>
      <c r="QJR674" s="4"/>
      <c r="QJS674" s="4"/>
      <c r="QJT674" s="4"/>
      <c r="QJU674" s="4"/>
      <c r="QJV674" s="4"/>
      <c r="QJW674" s="4"/>
      <c r="QJX674" s="4"/>
      <c r="QJY674" s="4"/>
      <c r="QJZ674" s="4"/>
      <c r="QKA674" s="4"/>
      <c r="QKB674" s="4"/>
      <c r="QKC674" s="4"/>
      <c r="QKD674" s="4"/>
      <c r="QKE674" s="4"/>
      <c r="QKF674" s="4"/>
      <c r="QKG674" s="4"/>
      <c r="QKH674" s="4"/>
      <c r="QKI674" s="4"/>
      <c r="QKJ674" s="4"/>
      <c r="QKK674" s="4"/>
      <c r="QKL674" s="4"/>
      <c r="QKM674" s="4"/>
      <c r="QKN674" s="4"/>
      <c r="QKO674" s="4"/>
      <c r="QKP674" s="4"/>
      <c r="QKQ674" s="4"/>
      <c r="QKR674" s="4"/>
      <c r="QKS674" s="4"/>
      <c r="QKT674" s="4"/>
      <c r="QKU674" s="4"/>
      <c r="QKV674" s="4"/>
      <c r="QKW674" s="4"/>
      <c r="QKX674" s="4"/>
      <c r="QKY674" s="4"/>
      <c r="QKZ674" s="4"/>
      <c r="QLA674" s="4"/>
      <c r="QLB674" s="4"/>
      <c r="QLC674" s="4"/>
      <c r="QLD674" s="4"/>
      <c r="QLE674" s="4"/>
      <c r="QLF674" s="4"/>
      <c r="QLG674" s="4"/>
      <c r="QLH674" s="4"/>
      <c r="QLI674" s="4"/>
      <c r="QLJ674" s="4"/>
      <c r="QLK674" s="4"/>
      <c r="QLL674" s="4"/>
      <c r="QLM674" s="4"/>
      <c r="QLN674" s="4"/>
      <c r="QLO674" s="4"/>
      <c r="QLP674" s="4"/>
      <c r="QLQ674" s="4"/>
      <c r="QLR674" s="4"/>
      <c r="QLS674" s="4"/>
      <c r="QLT674" s="4"/>
      <c r="QLU674" s="4"/>
      <c r="QLV674" s="4"/>
      <c r="QLW674" s="4"/>
      <c r="QLX674" s="4"/>
      <c r="QLY674" s="4"/>
      <c r="QLZ674" s="4"/>
      <c r="QMA674" s="4"/>
      <c r="QMB674" s="4"/>
      <c r="QMC674" s="4"/>
      <c r="QMD674" s="4"/>
      <c r="QME674" s="4"/>
      <c r="QMF674" s="4"/>
      <c r="QMG674" s="4"/>
      <c r="QMH674" s="4"/>
      <c r="QMI674" s="4"/>
      <c r="QMJ674" s="4"/>
      <c r="QMK674" s="4"/>
      <c r="QML674" s="4"/>
      <c r="QMM674" s="4"/>
      <c r="QMN674" s="4"/>
      <c r="QMO674" s="4"/>
      <c r="QMP674" s="4"/>
      <c r="QMQ674" s="4"/>
      <c r="QMR674" s="4"/>
      <c r="QMS674" s="4"/>
      <c r="QMT674" s="4"/>
      <c r="QMU674" s="4"/>
      <c r="QMV674" s="4"/>
      <c r="QMW674" s="4"/>
      <c r="QMX674" s="4"/>
      <c r="QMY674" s="4"/>
      <c r="QMZ674" s="4"/>
      <c r="QNA674" s="4"/>
      <c r="QNB674" s="4"/>
      <c r="QNC674" s="4"/>
      <c r="QND674" s="4"/>
      <c r="QNE674" s="4"/>
      <c r="QNF674" s="4"/>
      <c r="QNG674" s="4"/>
      <c r="QNH674" s="4"/>
      <c r="QNI674" s="4"/>
      <c r="QNJ674" s="4"/>
      <c r="QNK674" s="4"/>
      <c r="QNL674" s="4"/>
      <c r="QNM674" s="4"/>
      <c r="QNN674" s="4"/>
      <c r="QNO674" s="4"/>
      <c r="QNP674" s="4"/>
      <c r="QNQ674" s="4"/>
      <c r="QNR674" s="4"/>
      <c r="QNS674" s="4"/>
      <c r="QNT674" s="4"/>
      <c r="QNU674" s="4"/>
      <c r="QNV674" s="4"/>
      <c r="QNW674" s="4"/>
      <c r="QNX674" s="4"/>
      <c r="QNY674" s="4"/>
      <c r="QNZ674" s="4"/>
      <c r="QOA674" s="4"/>
      <c r="QOB674" s="4"/>
      <c r="QOC674" s="4"/>
      <c r="QOD674" s="4"/>
      <c r="QOE674" s="4"/>
      <c r="QOF674" s="4"/>
      <c r="QOG674" s="4"/>
      <c r="QOH674" s="4"/>
      <c r="QOI674" s="4"/>
      <c r="QOJ674" s="4"/>
      <c r="QOK674" s="4"/>
      <c r="QOL674" s="4"/>
      <c r="QOM674" s="4"/>
      <c r="QON674" s="4"/>
      <c r="QOO674" s="4"/>
      <c r="QOP674" s="4"/>
      <c r="QOQ674" s="4"/>
      <c r="QOR674" s="4"/>
      <c r="QOS674" s="4"/>
      <c r="QOT674" s="4"/>
      <c r="QOU674" s="4"/>
      <c r="QOV674" s="4"/>
      <c r="QOW674" s="4"/>
      <c r="QOX674" s="4"/>
      <c r="QOY674" s="4"/>
      <c r="QOZ674" s="4"/>
      <c r="QPA674" s="4"/>
      <c r="QPB674" s="4"/>
      <c r="QPC674" s="4"/>
      <c r="QPD674" s="4"/>
      <c r="QPE674" s="4"/>
      <c r="QPF674" s="4"/>
      <c r="QPG674" s="4"/>
      <c r="QPH674" s="4"/>
      <c r="QPI674" s="4"/>
      <c r="QPJ674" s="4"/>
      <c r="QPK674" s="4"/>
      <c r="QPL674" s="4"/>
      <c r="QPM674" s="4"/>
      <c r="QPN674" s="4"/>
      <c r="QPO674" s="4"/>
      <c r="QPP674" s="4"/>
      <c r="QPQ674" s="4"/>
      <c r="QPR674" s="4"/>
      <c r="QPS674" s="4"/>
      <c r="QPT674" s="4"/>
      <c r="QPU674" s="4"/>
      <c r="QPV674" s="4"/>
      <c r="QPW674" s="4"/>
      <c r="QPX674" s="4"/>
      <c r="QPY674" s="4"/>
      <c r="QPZ674" s="4"/>
      <c r="QQA674" s="4"/>
      <c r="QQB674" s="4"/>
      <c r="QQC674" s="4"/>
      <c r="QQD674" s="4"/>
      <c r="QQE674" s="4"/>
      <c r="QQF674" s="4"/>
      <c r="QQG674" s="4"/>
      <c r="QQH674" s="4"/>
      <c r="QQI674" s="4"/>
      <c r="QQJ674" s="4"/>
      <c r="QQK674" s="4"/>
      <c r="QQL674" s="4"/>
      <c r="QQM674" s="4"/>
      <c r="QQN674" s="4"/>
      <c r="QQO674" s="4"/>
      <c r="QQP674" s="4"/>
      <c r="QQQ674" s="4"/>
      <c r="QQR674" s="4"/>
      <c r="QQS674" s="4"/>
      <c r="QQT674" s="4"/>
      <c r="QQU674" s="4"/>
      <c r="QQV674" s="4"/>
      <c r="QQW674" s="4"/>
      <c r="QQX674" s="4"/>
      <c r="QQY674" s="4"/>
      <c r="QQZ674" s="4"/>
      <c r="QRA674" s="4"/>
      <c r="QRB674" s="4"/>
      <c r="QRC674" s="4"/>
      <c r="QRD674" s="4"/>
      <c r="QRE674" s="4"/>
      <c r="QRF674" s="4"/>
      <c r="QRG674" s="4"/>
      <c r="QRH674" s="4"/>
      <c r="QRI674" s="4"/>
      <c r="QRJ674" s="4"/>
      <c r="QRK674" s="4"/>
      <c r="QRL674" s="4"/>
      <c r="QRM674" s="4"/>
      <c r="QRN674" s="4"/>
      <c r="QRO674" s="4"/>
      <c r="QRP674" s="4"/>
      <c r="QRQ674" s="4"/>
      <c r="QRR674" s="4"/>
      <c r="QRS674" s="4"/>
      <c r="QRT674" s="4"/>
      <c r="QRU674" s="4"/>
      <c r="QRV674" s="4"/>
      <c r="QRW674" s="4"/>
      <c r="QRX674" s="4"/>
      <c r="QRY674" s="4"/>
      <c r="QRZ674" s="4"/>
      <c r="QSA674" s="4"/>
      <c r="QSB674" s="4"/>
      <c r="QSC674" s="4"/>
      <c r="QSD674" s="4"/>
      <c r="QSE674" s="4"/>
      <c r="QSF674" s="4"/>
      <c r="QSG674" s="4"/>
      <c r="QSH674" s="4"/>
      <c r="QSI674" s="4"/>
      <c r="QSJ674" s="4"/>
      <c r="QSK674" s="4"/>
      <c r="QSL674" s="4"/>
      <c r="QSM674" s="4"/>
      <c r="QSN674" s="4"/>
      <c r="QSO674" s="4"/>
      <c r="QSP674" s="4"/>
      <c r="QSQ674" s="4"/>
      <c r="QSR674" s="4"/>
      <c r="QSS674" s="4"/>
      <c r="QST674" s="4"/>
      <c r="QSU674" s="4"/>
      <c r="QSV674" s="4"/>
      <c r="QSW674" s="4"/>
      <c r="QSX674" s="4"/>
      <c r="QSY674" s="4"/>
      <c r="QSZ674" s="4"/>
      <c r="QTA674" s="4"/>
      <c r="QTB674" s="4"/>
      <c r="QTC674" s="4"/>
      <c r="QTD674" s="4"/>
      <c r="QTE674" s="4"/>
      <c r="QTF674" s="4"/>
      <c r="QTG674" s="4"/>
      <c r="QTH674" s="4"/>
      <c r="QTI674" s="4"/>
      <c r="QTJ674" s="4"/>
      <c r="QTK674" s="4"/>
      <c r="QTL674" s="4"/>
      <c r="QTM674" s="4"/>
      <c r="QTN674" s="4"/>
      <c r="QTO674" s="4"/>
      <c r="QTP674" s="4"/>
      <c r="QTQ674" s="4"/>
      <c r="QTR674" s="4"/>
      <c r="QTS674" s="4"/>
      <c r="QTT674" s="4"/>
      <c r="QTU674" s="4"/>
      <c r="QTV674" s="4"/>
      <c r="QTW674" s="4"/>
      <c r="QTX674" s="4"/>
      <c r="QTY674" s="4"/>
      <c r="QTZ674" s="4"/>
      <c r="QUA674" s="4"/>
      <c r="QUB674" s="4"/>
      <c r="QUC674" s="4"/>
      <c r="QUD674" s="4"/>
      <c r="QUE674" s="4"/>
      <c r="QUF674" s="4"/>
      <c r="QUG674" s="4"/>
      <c r="QUH674" s="4"/>
      <c r="QUI674" s="4"/>
      <c r="QUJ674" s="4"/>
      <c r="QUK674" s="4"/>
      <c r="QUL674" s="4"/>
      <c r="QUM674" s="4"/>
      <c r="QUN674" s="4"/>
      <c r="QUO674" s="4"/>
      <c r="QUP674" s="4"/>
      <c r="QUQ674" s="4"/>
      <c r="QUR674" s="4"/>
      <c r="QUS674" s="4"/>
      <c r="QUT674" s="4"/>
      <c r="QUU674" s="4"/>
      <c r="QUV674" s="4"/>
      <c r="QUW674" s="4"/>
      <c r="QUX674" s="4"/>
      <c r="QUY674" s="4"/>
      <c r="QUZ674" s="4"/>
      <c r="QVA674" s="4"/>
      <c r="QVB674" s="4"/>
      <c r="QVC674" s="4"/>
      <c r="QVD674" s="4"/>
      <c r="QVE674" s="4"/>
      <c r="QVF674" s="4"/>
      <c r="QVG674" s="4"/>
      <c r="QVH674" s="4"/>
      <c r="QVI674" s="4"/>
      <c r="QVJ674" s="4"/>
      <c r="QVK674" s="4"/>
      <c r="QVL674" s="4"/>
      <c r="QVM674" s="4"/>
      <c r="QVN674" s="4"/>
      <c r="QVO674" s="4"/>
      <c r="QVP674" s="4"/>
      <c r="QVQ674" s="4"/>
      <c r="QVR674" s="4"/>
      <c r="QVS674" s="4"/>
      <c r="QVT674" s="4"/>
      <c r="QVU674" s="4"/>
      <c r="QVV674" s="4"/>
      <c r="QVW674" s="4"/>
      <c r="QVX674" s="4"/>
      <c r="QVY674" s="4"/>
      <c r="QVZ674" s="4"/>
      <c r="QWA674" s="4"/>
      <c r="QWB674" s="4"/>
      <c r="QWC674" s="4"/>
      <c r="QWD674" s="4"/>
      <c r="QWE674" s="4"/>
      <c r="QWF674" s="4"/>
      <c r="QWG674" s="4"/>
      <c r="QWH674" s="4"/>
      <c r="QWI674" s="4"/>
      <c r="QWJ674" s="4"/>
      <c r="QWK674" s="4"/>
      <c r="QWL674" s="4"/>
      <c r="QWM674" s="4"/>
      <c r="QWN674" s="4"/>
      <c r="QWO674" s="4"/>
      <c r="QWP674" s="4"/>
      <c r="QWQ674" s="4"/>
      <c r="QWR674" s="4"/>
      <c r="QWS674" s="4"/>
      <c r="QWT674" s="4"/>
      <c r="QWU674" s="4"/>
      <c r="QWV674" s="4"/>
      <c r="QWW674" s="4"/>
      <c r="QWX674" s="4"/>
      <c r="QWY674" s="4"/>
      <c r="QWZ674" s="4"/>
      <c r="QXA674" s="4"/>
      <c r="QXB674" s="4"/>
      <c r="QXC674" s="4"/>
      <c r="QXD674" s="4"/>
      <c r="QXE674" s="4"/>
      <c r="QXF674" s="4"/>
      <c r="QXG674" s="4"/>
      <c r="QXH674" s="4"/>
      <c r="QXI674" s="4"/>
      <c r="QXJ674" s="4"/>
      <c r="QXK674" s="4"/>
      <c r="QXL674" s="4"/>
      <c r="QXM674" s="4"/>
      <c r="QXN674" s="4"/>
      <c r="QXO674" s="4"/>
      <c r="QXP674" s="4"/>
      <c r="QXQ674" s="4"/>
      <c r="QXR674" s="4"/>
      <c r="QXS674" s="4"/>
      <c r="QXT674" s="4"/>
      <c r="QXU674" s="4"/>
      <c r="QXV674" s="4"/>
      <c r="QXW674" s="4"/>
      <c r="QXX674" s="4"/>
      <c r="QXY674" s="4"/>
      <c r="QXZ674" s="4"/>
      <c r="QYA674" s="4"/>
      <c r="QYB674" s="4"/>
      <c r="QYC674" s="4"/>
      <c r="QYD674" s="4"/>
      <c r="QYE674" s="4"/>
      <c r="QYF674" s="4"/>
      <c r="QYG674" s="4"/>
      <c r="QYH674" s="4"/>
      <c r="QYI674" s="4"/>
      <c r="QYJ674" s="4"/>
      <c r="QYK674" s="4"/>
      <c r="QYL674" s="4"/>
      <c r="QYM674" s="4"/>
      <c r="QYN674" s="4"/>
      <c r="QYO674" s="4"/>
      <c r="QYP674" s="4"/>
      <c r="QYQ674" s="4"/>
      <c r="QYR674" s="4"/>
      <c r="QYS674" s="4"/>
      <c r="QYT674" s="4"/>
      <c r="QYU674" s="4"/>
      <c r="QYV674" s="4"/>
      <c r="QYW674" s="4"/>
      <c r="QYX674" s="4"/>
      <c r="QYY674" s="4"/>
      <c r="QYZ674" s="4"/>
      <c r="QZA674" s="4"/>
      <c r="QZB674" s="4"/>
      <c r="QZC674" s="4"/>
      <c r="QZD674" s="4"/>
      <c r="QZE674" s="4"/>
      <c r="QZF674" s="4"/>
      <c r="QZG674" s="4"/>
      <c r="QZH674" s="4"/>
      <c r="QZI674" s="4"/>
      <c r="QZJ674" s="4"/>
      <c r="QZK674" s="4"/>
      <c r="QZL674" s="4"/>
      <c r="QZM674" s="4"/>
      <c r="QZN674" s="4"/>
      <c r="QZO674" s="4"/>
      <c r="QZP674" s="4"/>
      <c r="QZQ674" s="4"/>
      <c r="QZR674" s="4"/>
      <c r="QZS674" s="4"/>
      <c r="QZT674" s="4"/>
      <c r="QZU674" s="4"/>
      <c r="QZV674" s="4"/>
      <c r="QZW674" s="4"/>
      <c r="QZX674" s="4"/>
      <c r="QZY674" s="4"/>
      <c r="QZZ674" s="4"/>
      <c r="RAA674" s="4"/>
      <c r="RAB674" s="4"/>
      <c r="RAC674" s="4"/>
      <c r="RAD674" s="4"/>
      <c r="RAE674" s="4"/>
      <c r="RAF674" s="4"/>
      <c r="RAG674" s="4"/>
      <c r="RAH674" s="4"/>
      <c r="RAI674" s="4"/>
      <c r="RAJ674" s="4"/>
      <c r="RAK674" s="4"/>
      <c r="RAL674" s="4"/>
      <c r="RAM674" s="4"/>
      <c r="RAN674" s="4"/>
      <c r="RAO674" s="4"/>
      <c r="RAP674" s="4"/>
      <c r="RAQ674" s="4"/>
      <c r="RAR674" s="4"/>
      <c r="RAS674" s="4"/>
      <c r="RAT674" s="4"/>
      <c r="RAU674" s="4"/>
      <c r="RAV674" s="4"/>
      <c r="RAW674" s="4"/>
      <c r="RAX674" s="4"/>
      <c r="RAY674" s="4"/>
      <c r="RAZ674" s="4"/>
      <c r="RBA674" s="4"/>
      <c r="RBB674" s="4"/>
      <c r="RBC674" s="4"/>
      <c r="RBD674" s="4"/>
      <c r="RBE674" s="4"/>
      <c r="RBF674" s="4"/>
      <c r="RBG674" s="4"/>
      <c r="RBH674" s="4"/>
      <c r="RBI674" s="4"/>
      <c r="RBJ674" s="4"/>
      <c r="RBK674" s="4"/>
      <c r="RBL674" s="4"/>
      <c r="RBM674" s="4"/>
      <c r="RBN674" s="4"/>
      <c r="RBO674" s="4"/>
      <c r="RBP674" s="4"/>
      <c r="RBQ674" s="4"/>
      <c r="RBR674" s="4"/>
      <c r="RBS674" s="4"/>
      <c r="RBT674" s="4"/>
      <c r="RBU674" s="4"/>
      <c r="RBV674" s="4"/>
      <c r="RBW674" s="4"/>
      <c r="RBX674" s="4"/>
      <c r="RBY674" s="4"/>
      <c r="RBZ674" s="4"/>
      <c r="RCA674" s="4"/>
      <c r="RCB674" s="4"/>
      <c r="RCC674" s="4"/>
      <c r="RCD674" s="4"/>
      <c r="RCE674" s="4"/>
      <c r="RCF674" s="4"/>
      <c r="RCG674" s="4"/>
      <c r="RCH674" s="4"/>
      <c r="RCI674" s="4"/>
      <c r="RCJ674" s="4"/>
      <c r="RCK674" s="4"/>
      <c r="RCL674" s="4"/>
      <c r="RCM674" s="4"/>
      <c r="RCN674" s="4"/>
      <c r="RCO674" s="4"/>
      <c r="RCP674" s="4"/>
      <c r="RCQ674" s="4"/>
      <c r="RCR674" s="4"/>
      <c r="RCS674" s="4"/>
      <c r="RCT674" s="4"/>
      <c r="RCU674" s="4"/>
      <c r="RCV674" s="4"/>
      <c r="RCW674" s="4"/>
      <c r="RCX674" s="4"/>
      <c r="RCY674" s="4"/>
      <c r="RCZ674" s="4"/>
      <c r="RDA674" s="4"/>
      <c r="RDB674" s="4"/>
      <c r="RDC674" s="4"/>
      <c r="RDD674" s="4"/>
      <c r="RDE674" s="4"/>
      <c r="RDF674" s="4"/>
      <c r="RDG674" s="4"/>
      <c r="RDH674" s="4"/>
      <c r="RDI674" s="4"/>
      <c r="RDJ674" s="4"/>
      <c r="RDK674" s="4"/>
      <c r="RDL674" s="4"/>
      <c r="RDM674" s="4"/>
      <c r="RDN674" s="4"/>
      <c r="RDO674" s="4"/>
      <c r="RDP674" s="4"/>
      <c r="RDQ674" s="4"/>
      <c r="RDR674" s="4"/>
      <c r="RDS674" s="4"/>
      <c r="RDT674" s="4"/>
      <c r="RDU674" s="4"/>
      <c r="RDV674" s="4"/>
      <c r="RDW674" s="4"/>
      <c r="RDX674" s="4"/>
      <c r="RDY674" s="4"/>
      <c r="RDZ674" s="4"/>
      <c r="REA674" s="4"/>
      <c r="REB674" s="4"/>
      <c r="REC674" s="4"/>
      <c r="RED674" s="4"/>
      <c r="REE674" s="4"/>
      <c r="REF674" s="4"/>
      <c r="REG674" s="4"/>
      <c r="REH674" s="4"/>
      <c r="REI674" s="4"/>
      <c r="REJ674" s="4"/>
      <c r="REK674" s="4"/>
      <c r="REL674" s="4"/>
      <c r="REM674" s="4"/>
      <c r="REN674" s="4"/>
      <c r="REO674" s="4"/>
      <c r="REP674" s="4"/>
      <c r="REQ674" s="4"/>
      <c r="RER674" s="4"/>
      <c r="RES674" s="4"/>
      <c r="RET674" s="4"/>
      <c r="REU674" s="4"/>
      <c r="REV674" s="4"/>
      <c r="REW674" s="4"/>
      <c r="REX674" s="4"/>
      <c r="REY674" s="4"/>
      <c r="REZ674" s="4"/>
      <c r="RFA674" s="4"/>
      <c r="RFB674" s="4"/>
      <c r="RFC674" s="4"/>
      <c r="RFD674" s="4"/>
      <c r="RFE674" s="4"/>
      <c r="RFF674" s="4"/>
      <c r="RFG674" s="4"/>
      <c r="RFH674" s="4"/>
      <c r="RFI674" s="4"/>
      <c r="RFJ674" s="4"/>
      <c r="RFK674" s="4"/>
      <c r="RFL674" s="4"/>
      <c r="RFM674" s="4"/>
      <c r="RFN674" s="4"/>
      <c r="RFO674" s="4"/>
      <c r="RFP674" s="4"/>
      <c r="RFQ674" s="4"/>
      <c r="RFR674" s="4"/>
      <c r="RFS674" s="4"/>
      <c r="RFT674" s="4"/>
      <c r="RFU674" s="4"/>
      <c r="RFV674" s="4"/>
      <c r="RFW674" s="4"/>
      <c r="RFX674" s="4"/>
      <c r="RFY674" s="4"/>
      <c r="RFZ674" s="4"/>
      <c r="RGA674" s="4"/>
      <c r="RGB674" s="4"/>
      <c r="RGC674" s="4"/>
      <c r="RGD674" s="4"/>
      <c r="RGE674" s="4"/>
      <c r="RGF674" s="4"/>
      <c r="RGG674" s="4"/>
      <c r="RGH674" s="4"/>
      <c r="RGI674" s="4"/>
      <c r="RGJ674" s="4"/>
      <c r="RGK674" s="4"/>
      <c r="RGL674" s="4"/>
      <c r="RGM674" s="4"/>
      <c r="RGN674" s="4"/>
      <c r="RGO674" s="4"/>
      <c r="RGP674" s="4"/>
      <c r="RGQ674" s="4"/>
      <c r="RGR674" s="4"/>
      <c r="RGS674" s="4"/>
      <c r="RGT674" s="4"/>
      <c r="RGU674" s="4"/>
      <c r="RGV674" s="4"/>
      <c r="RGW674" s="4"/>
      <c r="RGX674" s="4"/>
      <c r="RGY674" s="4"/>
      <c r="RGZ674" s="4"/>
      <c r="RHA674" s="4"/>
      <c r="RHB674" s="4"/>
      <c r="RHC674" s="4"/>
      <c r="RHD674" s="4"/>
      <c r="RHE674" s="4"/>
      <c r="RHF674" s="4"/>
      <c r="RHG674" s="4"/>
      <c r="RHH674" s="4"/>
      <c r="RHI674" s="4"/>
      <c r="RHJ674" s="4"/>
      <c r="RHK674" s="4"/>
      <c r="RHL674" s="4"/>
      <c r="RHM674" s="4"/>
      <c r="RHN674" s="4"/>
      <c r="RHO674" s="4"/>
      <c r="RHP674" s="4"/>
      <c r="RHQ674" s="4"/>
      <c r="RHR674" s="4"/>
      <c r="RHS674" s="4"/>
      <c r="RHT674" s="4"/>
      <c r="RHU674" s="4"/>
      <c r="RHV674" s="4"/>
      <c r="RHW674" s="4"/>
      <c r="RHX674" s="4"/>
      <c r="RHY674" s="4"/>
      <c r="RHZ674" s="4"/>
      <c r="RIA674" s="4"/>
      <c r="RIB674" s="4"/>
      <c r="RIC674" s="4"/>
      <c r="RID674" s="4"/>
      <c r="RIE674" s="4"/>
      <c r="RIF674" s="4"/>
      <c r="RIG674" s="4"/>
      <c r="RIH674" s="4"/>
      <c r="RII674" s="4"/>
      <c r="RIJ674" s="4"/>
      <c r="RIK674" s="4"/>
      <c r="RIL674" s="4"/>
      <c r="RIM674" s="4"/>
      <c r="RIN674" s="4"/>
      <c r="RIO674" s="4"/>
      <c r="RIP674" s="4"/>
      <c r="RIQ674" s="4"/>
      <c r="RIR674" s="4"/>
      <c r="RIS674" s="4"/>
      <c r="RIT674" s="4"/>
      <c r="RIU674" s="4"/>
      <c r="RIV674" s="4"/>
      <c r="RIW674" s="4"/>
      <c r="RIX674" s="4"/>
      <c r="RIY674" s="4"/>
      <c r="RIZ674" s="4"/>
      <c r="RJA674" s="4"/>
      <c r="RJB674" s="4"/>
      <c r="RJC674" s="4"/>
      <c r="RJD674" s="4"/>
      <c r="RJE674" s="4"/>
      <c r="RJF674" s="4"/>
      <c r="RJG674" s="4"/>
      <c r="RJH674" s="4"/>
      <c r="RJI674" s="4"/>
      <c r="RJJ674" s="4"/>
      <c r="RJK674" s="4"/>
      <c r="RJL674" s="4"/>
      <c r="RJM674" s="4"/>
      <c r="RJN674" s="4"/>
      <c r="RJO674" s="4"/>
      <c r="RJP674" s="4"/>
      <c r="RJQ674" s="4"/>
      <c r="RJR674" s="4"/>
      <c r="RJS674" s="4"/>
      <c r="RJT674" s="4"/>
      <c r="RJU674" s="4"/>
      <c r="RJV674" s="4"/>
      <c r="RJW674" s="4"/>
      <c r="RJX674" s="4"/>
      <c r="RJY674" s="4"/>
      <c r="RJZ674" s="4"/>
      <c r="RKA674" s="4"/>
      <c r="RKB674" s="4"/>
      <c r="RKC674" s="4"/>
      <c r="RKD674" s="4"/>
      <c r="RKE674" s="4"/>
      <c r="RKF674" s="4"/>
      <c r="RKG674" s="4"/>
      <c r="RKH674" s="4"/>
      <c r="RKI674" s="4"/>
      <c r="RKJ674" s="4"/>
      <c r="RKK674" s="4"/>
      <c r="RKL674" s="4"/>
      <c r="RKM674" s="4"/>
      <c r="RKN674" s="4"/>
      <c r="RKO674" s="4"/>
      <c r="RKP674" s="4"/>
      <c r="RKQ674" s="4"/>
      <c r="RKR674" s="4"/>
      <c r="RKS674" s="4"/>
      <c r="RKT674" s="4"/>
      <c r="RKU674" s="4"/>
      <c r="RKV674" s="4"/>
      <c r="RKW674" s="4"/>
      <c r="RKX674" s="4"/>
      <c r="RKY674" s="4"/>
      <c r="RKZ674" s="4"/>
      <c r="RLA674" s="4"/>
      <c r="RLB674" s="4"/>
      <c r="RLC674" s="4"/>
      <c r="RLD674" s="4"/>
      <c r="RLE674" s="4"/>
      <c r="RLF674" s="4"/>
      <c r="RLG674" s="4"/>
      <c r="RLH674" s="4"/>
      <c r="RLI674" s="4"/>
      <c r="RLJ674" s="4"/>
      <c r="RLK674" s="4"/>
      <c r="RLL674" s="4"/>
      <c r="RLM674" s="4"/>
      <c r="RLN674" s="4"/>
      <c r="RLO674" s="4"/>
      <c r="RLP674" s="4"/>
      <c r="RLQ674" s="4"/>
      <c r="RLR674" s="4"/>
      <c r="RLS674" s="4"/>
      <c r="RLT674" s="4"/>
      <c r="RLU674" s="4"/>
      <c r="RLV674" s="4"/>
      <c r="RLW674" s="4"/>
      <c r="RLX674" s="4"/>
      <c r="RLY674" s="4"/>
      <c r="RLZ674" s="4"/>
      <c r="RMA674" s="4"/>
      <c r="RMB674" s="4"/>
      <c r="RMC674" s="4"/>
      <c r="RMD674" s="4"/>
      <c r="RME674" s="4"/>
      <c r="RMF674" s="4"/>
      <c r="RMG674" s="4"/>
      <c r="RMH674" s="4"/>
      <c r="RMI674" s="4"/>
      <c r="RMJ674" s="4"/>
      <c r="RMK674" s="4"/>
      <c r="RML674" s="4"/>
      <c r="RMM674" s="4"/>
      <c r="RMN674" s="4"/>
      <c r="RMO674" s="4"/>
      <c r="RMP674" s="4"/>
      <c r="RMQ674" s="4"/>
      <c r="RMR674" s="4"/>
      <c r="RMS674" s="4"/>
      <c r="RMT674" s="4"/>
      <c r="RMU674" s="4"/>
      <c r="RMV674" s="4"/>
      <c r="RMW674" s="4"/>
      <c r="RMX674" s="4"/>
      <c r="RMY674" s="4"/>
      <c r="RMZ674" s="4"/>
      <c r="RNA674" s="4"/>
      <c r="RNB674" s="4"/>
      <c r="RNC674" s="4"/>
      <c r="RND674" s="4"/>
      <c r="RNE674" s="4"/>
      <c r="RNF674" s="4"/>
      <c r="RNG674" s="4"/>
      <c r="RNH674" s="4"/>
      <c r="RNI674" s="4"/>
      <c r="RNJ674" s="4"/>
      <c r="RNK674" s="4"/>
      <c r="RNL674" s="4"/>
      <c r="RNM674" s="4"/>
      <c r="RNN674" s="4"/>
      <c r="RNO674" s="4"/>
      <c r="RNP674" s="4"/>
      <c r="RNQ674" s="4"/>
      <c r="RNR674" s="4"/>
      <c r="RNS674" s="4"/>
      <c r="RNT674" s="4"/>
      <c r="RNU674" s="4"/>
      <c r="RNV674" s="4"/>
      <c r="RNW674" s="4"/>
      <c r="RNX674" s="4"/>
      <c r="RNY674" s="4"/>
      <c r="RNZ674" s="4"/>
      <c r="ROA674" s="4"/>
      <c r="ROB674" s="4"/>
      <c r="ROC674" s="4"/>
      <c r="ROD674" s="4"/>
      <c r="ROE674" s="4"/>
      <c r="ROF674" s="4"/>
      <c r="ROG674" s="4"/>
      <c r="ROH674" s="4"/>
      <c r="ROI674" s="4"/>
      <c r="ROJ674" s="4"/>
      <c r="ROK674" s="4"/>
      <c r="ROL674" s="4"/>
      <c r="ROM674" s="4"/>
      <c r="RON674" s="4"/>
      <c r="ROO674" s="4"/>
      <c r="ROP674" s="4"/>
      <c r="ROQ674" s="4"/>
      <c r="ROR674" s="4"/>
      <c r="ROS674" s="4"/>
      <c r="ROT674" s="4"/>
      <c r="ROU674" s="4"/>
      <c r="ROV674" s="4"/>
      <c r="ROW674" s="4"/>
      <c r="ROX674" s="4"/>
      <c r="ROY674" s="4"/>
      <c r="ROZ674" s="4"/>
      <c r="RPA674" s="4"/>
      <c r="RPB674" s="4"/>
      <c r="RPC674" s="4"/>
      <c r="RPD674" s="4"/>
      <c r="RPE674" s="4"/>
      <c r="RPF674" s="4"/>
      <c r="RPG674" s="4"/>
      <c r="RPH674" s="4"/>
      <c r="RPI674" s="4"/>
      <c r="RPJ674" s="4"/>
      <c r="RPK674" s="4"/>
      <c r="RPL674" s="4"/>
      <c r="RPM674" s="4"/>
      <c r="RPN674" s="4"/>
      <c r="RPO674" s="4"/>
      <c r="RPP674" s="4"/>
      <c r="RPQ674" s="4"/>
      <c r="RPR674" s="4"/>
      <c r="RPS674" s="4"/>
      <c r="RPT674" s="4"/>
      <c r="RPU674" s="4"/>
      <c r="RPV674" s="4"/>
      <c r="RPW674" s="4"/>
      <c r="RPX674" s="4"/>
      <c r="RPY674" s="4"/>
      <c r="RPZ674" s="4"/>
      <c r="RQA674" s="4"/>
      <c r="RQB674" s="4"/>
      <c r="RQC674" s="4"/>
      <c r="RQD674" s="4"/>
      <c r="RQE674" s="4"/>
      <c r="RQF674" s="4"/>
      <c r="RQG674" s="4"/>
      <c r="RQH674" s="4"/>
      <c r="RQI674" s="4"/>
      <c r="RQJ674" s="4"/>
      <c r="RQK674" s="4"/>
      <c r="RQL674" s="4"/>
      <c r="RQM674" s="4"/>
      <c r="RQN674" s="4"/>
      <c r="RQO674" s="4"/>
      <c r="RQP674" s="4"/>
      <c r="RQQ674" s="4"/>
      <c r="RQR674" s="4"/>
      <c r="RQS674" s="4"/>
      <c r="RQT674" s="4"/>
      <c r="RQU674" s="4"/>
      <c r="RQV674" s="4"/>
      <c r="RQW674" s="4"/>
      <c r="RQX674" s="4"/>
      <c r="RQY674" s="4"/>
      <c r="RQZ674" s="4"/>
      <c r="RRA674" s="4"/>
      <c r="RRB674" s="4"/>
      <c r="RRC674" s="4"/>
      <c r="RRD674" s="4"/>
      <c r="RRE674" s="4"/>
      <c r="RRF674" s="4"/>
      <c r="RRG674" s="4"/>
      <c r="RRH674" s="4"/>
      <c r="RRI674" s="4"/>
      <c r="RRJ674" s="4"/>
      <c r="RRK674" s="4"/>
      <c r="RRL674" s="4"/>
      <c r="RRM674" s="4"/>
      <c r="RRN674" s="4"/>
      <c r="RRO674" s="4"/>
      <c r="RRP674" s="4"/>
      <c r="RRQ674" s="4"/>
      <c r="RRR674" s="4"/>
      <c r="RRS674" s="4"/>
      <c r="RRT674" s="4"/>
      <c r="RRU674" s="4"/>
      <c r="RRV674" s="4"/>
      <c r="RRW674" s="4"/>
      <c r="RRX674" s="4"/>
      <c r="RRY674" s="4"/>
      <c r="RRZ674" s="4"/>
      <c r="RSA674" s="4"/>
      <c r="RSB674" s="4"/>
      <c r="RSC674" s="4"/>
      <c r="RSD674" s="4"/>
      <c r="RSE674" s="4"/>
      <c r="RSF674" s="4"/>
      <c r="RSG674" s="4"/>
      <c r="RSH674" s="4"/>
      <c r="RSI674" s="4"/>
      <c r="RSJ674" s="4"/>
      <c r="RSK674" s="4"/>
      <c r="RSL674" s="4"/>
      <c r="RSM674" s="4"/>
      <c r="RSN674" s="4"/>
      <c r="RSO674" s="4"/>
      <c r="RSP674" s="4"/>
      <c r="RSQ674" s="4"/>
      <c r="RSR674" s="4"/>
      <c r="RSS674" s="4"/>
      <c r="RST674" s="4"/>
      <c r="RSU674" s="4"/>
      <c r="RSV674" s="4"/>
      <c r="RSW674" s="4"/>
      <c r="RSX674" s="4"/>
      <c r="RSY674" s="4"/>
      <c r="RSZ674" s="4"/>
      <c r="RTA674" s="4"/>
      <c r="RTB674" s="4"/>
      <c r="RTC674" s="4"/>
      <c r="RTD674" s="4"/>
      <c r="RTE674" s="4"/>
      <c r="RTF674" s="4"/>
      <c r="RTG674" s="4"/>
      <c r="RTH674" s="4"/>
      <c r="RTI674" s="4"/>
      <c r="RTJ674" s="4"/>
      <c r="RTK674" s="4"/>
      <c r="RTL674" s="4"/>
      <c r="RTM674" s="4"/>
      <c r="RTN674" s="4"/>
      <c r="RTO674" s="4"/>
      <c r="RTP674" s="4"/>
      <c r="RTQ674" s="4"/>
      <c r="RTR674" s="4"/>
      <c r="RTS674" s="4"/>
      <c r="RTT674" s="4"/>
      <c r="RTU674" s="4"/>
      <c r="RTV674" s="4"/>
      <c r="RTW674" s="4"/>
      <c r="RTX674" s="4"/>
      <c r="RTY674" s="4"/>
      <c r="RTZ674" s="4"/>
      <c r="RUA674" s="4"/>
      <c r="RUB674" s="4"/>
      <c r="RUC674" s="4"/>
      <c r="RUD674" s="4"/>
      <c r="RUE674" s="4"/>
      <c r="RUF674" s="4"/>
      <c r="RUG674" s="4"/>
      <c r="RUH674" s="4"/>
      <c r="RUI674" s="4"/>
      <c r="RUJ674" s="4"/>
      <c r="RUK674" s="4"/>
      <c r="RUL674" s="4"/>
      <c r="RUM674" s="4"/>
      <c r="RUN674" s="4"/>
      <c r="RUO674" s="4"/>
      <c r="RUP674" s="4"/>
      <c r="RUQ674" s="4"/>
      <c r="RUR674" s="4"/>
      <c r="RUS674" s="4"/>
      <c r="RUT674" s="4"/>
      <c r="RUU674" s="4"/>
      <c r="RUV674" s="4"/>
      <c r="RUW674" s="4"/>
      <c r="RUX674" s="4"/>
      <c r="RUY674" s="4"/>
      <c r="RUZ674" s="4"/>
      <c r="RVA674" s="4"/>
      <c r="RVB674" s="4"/>
      <c r="RVC674" s="4"/>
      <c r="RVD674" s="4"/>
      <c r="RVE674" s="4"/>
      <c r="RVF674" s="4"/>
      <c r="RVG674" s="4"/>
      <c r="RVH674" s="4"/>
      <c r="RVI674" s="4"/>
      <c r="RVJ674" s="4"/>
      <c r="RVK674" s="4"/>
      <c r="RVL674" s="4"/>
      <c r="RVM674" s="4"/>
      <c r="RVN674" s="4"/>
      <c r="RVO674" s="4"/>
      <c r="RVP674" s="4"/>
      <c r="RVQ674" s="4"/>
      <c r="RVR674" s="4"/>
      <c r="RVS674" s="4"/>
      <c r="RVT674" s="4"/>
      <c r="RVU674" s="4"/>
      <c r="RVV674" s="4"/>
      <c r="RVW674" s="4"/>
      <c r="RVX674" s="4"/>
      <c r="RVY674" s="4"/>
      <c r="RVZ674" s="4"/>
      <c r="RWA674" s="4"/>
      <c r="RWB674" s="4"/>
      <c r="RWC674" s="4"/>
      <c r="RWD674" s="4"/>
      <c r="RWE674" s="4"/>
      <c r="RWF674" s="4"/>
      <c r="RWG674" s="4"/>
      <c r="RWH674" s="4"/>
      <c r="RWI674" s="4"/>
      <c r="RWJ674" s="4"/>
      <c r="RWK674" s="4"/>
      <c r="RWL674" s="4"/>
      <c r="RWM674" s="4"/>
      <c r="RWN674" s="4"/>
      <c r="RWO674" s="4"/>
      <c r="RWP674" s="4"/>
      <c r="RWQ674" s="4"/>
      <c r="RWR674" s="4"/>
      <c r="RWS674" s="4"/>
      <c r="RWT674" s="4"/>
      <c r="RWU674" s="4"/>
      <c r="RWV674" s="4"/>
      <c r="RWW674" s="4"/>
      <c r="RWX674" s="4"/>
      <c r="RWY674" s="4"/>
      <c r="RWZ674" s="4"/>
      <c r="RXA674" s="4"/>
      <c r="RXB674" s="4"/>
      <c r="RXC674" s="4"/>
      <c r="RXD674" s="4"/>
      <c r="RXE674" s="4"/>
      <c r="RXF674" s="4"/>
      <c r="RXG674" s="4"/>
      <c r="RXH674" s="4"/>
      <c r="RXI674" s="4"/>
      <c r="RXJ674" s="4"/>
      <c r="RXK674" s="4"/>
      <c r="RXL674" s="4"/>
      <c r="RXM674" s="4"/>
      <c r="RXN674" s="4"/>
      <c r="RXO674" s="4"/>
      <c r="RXP674" s="4"/>
      <c r="RXQ674" s="4"/>
      <c r="RXR674" s="4"/>
      <c r="RXS674" s="4"/>
      <c r="RXT674" s="4"/>
      <c r="RXU674" s="4"/>
      <c r="RXV674" s="4"/>
      <c r="RXW674" s="4"/>
      <c r="RXX674" s="4"/>
      <c r="RXY674" s="4"/>
      <c r="RXZ674" s="4"/>
      <c r="RYA674" s="4"/>
      <c r="RYB674" s="4"/>
      <c r="RYC674" s="4"/>
      <c r="RYD674" s="4"/>
      <c r="RYE674" s="4"/>
      <c r="RYF674" s="4"/>
      <c r="RYG674" s="4"/>
      <c r="RYH674" s="4"/>
      <c r="RYI674" s="4"/>
      <c r="RYJ674" s="4"/>
      <c r="RYK674" s="4"/>
      <c r="RYL674" s="4"/>
      <c r="RYM674" s="4"/>
      <c r="RYN674" s="4"/>
      <c r="RYO674" s="4"/>
      <c r="RYP674" s="4"/>
      <c r="RYQ674" s="4"/>
      <c r="RYR674" s="4"/>
      <c r="RYS674" s="4"/>
      <c r="RYT674" s="4"/>
      <c r="RYU674" s="4"/>
      <c r="RYV674" s="4"/>
      <c r="RYW674" s="4"/>
      <c r="RYX674" s="4"/>
      <c r="RYY674" s="4"/>
      <c r="RYZ674" s="4"/>
      <c r="RZA674" s="4"/>
      <c r="RZB674" s="4"/>
      <c r="RZC674" s="4"/>
      <c r="RZD674" s="4"/>
      <c r="RZE674" s="4"/>
      <c r="RZF674" s="4"/>
      <c r="RZG674" s="4"/>
      <c r="RZH674" s="4"/>
      <c r="RZI674" s="4"/>
      <c r="RZJ674" s="4"/>
      <c r="RZK674" s="4"/>
      <c r="RZL674" s="4"/>
      <c r="RZM674" s="4"/>
      <c r="RZN674" s="4"/>
      <c r="RZO674" s="4"/>
      <c r="RZP674" s="4"/>
      <c r="RZQ674" s="4"/>
      <c r="RZR674" s="4"/>
      <c r="RZS674" s="4"/>
      <c r="RZT674" s="4"/>
      <c r="RZU674" s="4"/>
      <c r="RZV674" s="4"/>
      <c r="RZW674" s="4"/>
      <c r="RZX674" s="4"/>
      <c r="RZY674" s="4"/>
      <c r="RZZ674" s="4"/>
      <c r="SAA674" s="4"/>
      <c r="SAB674" s="4"/>
      <c r="SAC674" s="4"/>
      <c r="SAD674" s="4"/>
      <c r="SAE674" s="4"/>
      <c r="SAF674" s="4"/>
      <c r="SAG674" s="4"/>
      <c r="SAH674" s="4"/>
      <c r="SAI674" s="4"/>
      <c r="SAJ674" s="4"/>
      <c r="SAK674" s="4"/>
      <c r="SAL674" s="4"/>
      <c r="SAM674" s="4"/>
      <c r="SAN674" s="4"/>
      <c r="SAO674" s="4"/>
      <c r="SAP674" s="4"/>
      <c r="SAQ674" s="4"/>
      <c r="SAR674" s="4"/>
      <c r="SAS674" s="4"/>
      <c r="SAT674" s="4"/>
      <c r="SAU674" s="4"/>
      <c r="SAV674" s="4"/>
      <c r="SAW674" s="4"/>
      <c r="SAX674" s="4"/>
      <c r="SAY674" s="4"/>
      <c r="SAZ674" s="4"/>
      <c r="SBA674" s="4"/>
      <c r="SBB674" s="4"/>
      <c r="SBC674" s="4"/>
      <c r="SBD674" s="4"/>
      <c r="SBE674" s="4"/>
      <c r="SBF674" s="4"/>
      <c r="SBG674" s="4"/>
      <c r="SBH674" s="4"/>
      <c r="SBI674" s="4"/>
      <c r="SBJ674" s="4"/>
      <c r="SBK674" s="4"/>
      <c r="SBL674" s="4"/>
      <c r="SBM674" s="4"/>
      <c r="SBN674" s="4"/>
      <c r="SBO674" s="4"/>
      <c r="SBP674" s="4"/>
      <c r="SBQ674" s="4"/>
      <c r="SBR674" s="4"/>
      <c r="SBS674" s="4"/>
      <c r="SBT674" s="4"/>
      <c r="SBU674" s="4"/>
      <c r="SBV674" s="4"/>
      <c r="SBW674" s="4"/>
      <c r="SBX674" s="4"/>
      <c r="SBY674" s="4"/>
      <c r="SBZ674" s="4"/>
      <c r="SCA674" s="4"/>
      <c r="SCB674" s="4"/>
      <c r="SCC674" s="4"/>
      <c r="SCD674" s="4"/>
      <c r="SCE674" s="4"/>
      <c r="SCF674" s="4"/>
      <c r="SCG674" s="4"/>
      <c r="SCH674" s="4"/>
      <c r="SCI674" s="4"/>
      <c r="SCJ674" s="4"/>
      <c r="SCK674" s="4"/>
      <c r="SCL674" s="4"/>
      <c r="SCM674" s="4"/>
      <c r="SCN674" s="4"/>
      <c r="SCO674" s="4"/>
      <c r="SCP674" s="4"/>
      <c r="SCQ674" s="4"/>
      <c r="SCR674" s="4"/>
      <c r="SCS674" s="4"/>
      <c r="SCT674" s="4"/>
      <c r="SCU674" s="4"/>
      <c r="SCV674" s="4"/>
      <c r="SCW674" s="4"/>
      <c r="SCX674" s="4"/>
      <c r="SCY674" s="4"/>
      <c r="SCZ674" s="4"/>
      <c r="SDA674" s="4"/>
      <c r="SDB674" s="4"/>
      <c r="SDC674" s="4"/>
      <c r="SDD674" s="4"/>
      <c r="SDE674" s="4"/>
      <c r="SDF674" s="4"/>
      <c r="SDG674" s="4"/>
      <c r="SDH674" s="4"/>
      <c r="SDI674" s="4"/>
      <c r="SDJ674" s="4"/>
      <c r="SDK674" s="4"/>
      <c r="SDL674" s="4"/>
      <c r="SDM674" s="4"/>
      <c r="SDN674" s="4"/>
      <c r="SDO674" s="4"/>
      <c r="SDP674" s="4"/>
      <c r="SDQ674" s="4"/>
      <c r="SDR674" s="4"/>
      <c r="SDS674" s="4"/>
      <c r="SDT674" s="4"/>
      <c r="SDU674" s="4"/>
      <c r="SDV674" s="4"/>
      <c r="SDW674" s="4"/>
      <c r="SDX674" s="4"/>
      <c r="SDY674" s="4"/>
      <c r="SDZ674" s="4"/>
      <c r="SEA674" s="4"/>
      <c r="SEB674" s="4"/>
      <c r="SEC674" s="4"/>
      <c r="SED674" s="4"/>
      <c r="SEE674" s="4"/>
      <c r="SEF674" s="4"/>
      <c r="SEG674" s="4"/>
      <c r="SEH674" s="4"/>
      <c r="SEI674" s="4"/>
      <c r="SEJ674" s="4"/>
      <c r="SEK674" s="4"/>
      <c r="SEL674" s="4"/>
      <c r="SEM674" s="4"/>
      <c r="SEN674" s="4"/>
      <c r="SEO674" s="4"/>
      <c r="SEP674" s="4"/>
      <c r="SEQ674" s="4"/>
      <c r="SER674" s="4"/>
      <c r="SES674" s="4"/>
      <c r="SET674" s="4"/>
      <c r="SEU674" s="4"/>
      <c r="SEV674" s="4"/>
      <c r="SEW674" s="4"/>
      <c r="SEX674" s="4"/>
      <c r="SEY674" s="4"/>
      <c r="SEZ674" s="4"/>
      <c r="SFA674" s="4"/>
      <c r="SFB674" s="4"/>
      <c r="SFC674" s="4"/>
      <c r="SFD674" s="4"/>
      <c r="SFE674" s="4"/>
      <c r="SFF674" s="4"/>
      <c r="SFG674" s="4"/>
      <c r="SFH674" s="4"/>
      <c r="SFI674" s="4"/>
      <c r="SFJ674" s="4"/>
      <c r="SFK674" s="4"/>
      <c r="SFL674" s="4"/>
      <c r="SFM674" s="4"/>
      <c r="SFN674" s="4"/>
      <c r="SFO674" s="4"/>
      <c r="SFP674" s="4"/>
      <c r="SFQ674" s="4"/>
      <c r="SFR674" s="4"/>
      <c r="SFS674" s="4"/>
      <c r="SFT674" s="4"/>
      <c r="SFU674" s="4"/>
      <c r="SFV674" s="4"/>
      <c r="SFW674" s="4"/>
      <c r="SFX674" s="4"/>
      <c r="SFY674" s="4"/>
      <c r="SFZ674" s="4"/>
      <c r="SGA674" s="4"/>
      <c r="SGB674" s="4"/>
      <c r="SGC674" s="4"/>
      <c r="SGD674" s="4"/>
      <c r="SGE674" s="4"/>
      <c r="SGF674" s="4"/>
      <c r="SGG674" s="4"/>
      <c r="SGH674" s="4"/>
      <c r="SGI674" s="4"/>
      <c r="SGJ674" s="4"/>
      <c r="SGK674" s="4"/>
      <c r="SGL674" s="4"/>
      <c r="SGM674" s="4"/>
      <c r="SGN674" s="4"/>
      <c r="SGO674" s="4"/>
      <c r="SGP674" s="4"/>
      <c r="SGQ674" s="4"/>
      <c r="SGR674" s="4"/>
      <c r="SGS674" s="4"/>
      <c r="SGT674" s="4"/>
      <c r="SGU674" s="4"/>
      <c r="SGV674" s="4"/>
      <c r="SGW674" s="4"/>
      <c r="SGX674" s="4"/>
      <c r="SGY674" s="4"/>
      <c r="SGZ674" s="4"/>
      <c r="SHA674" s="4"/>
      <c r="SHB674" s="4"/>
      <c r="SHC674" s="4"/>
      <c r="SHD674" s="4"/>
      <c r="SHE674" s="4"/>
      <c r="SHF674" s="4"/>
      <c r="SHG674" s="4"/>
      <c r="SHH674" s="4"/>
      <c r="SHI674" s="4"/>
      <c r="SHJ674" s="4"/>
      <c r="SHK674" s="4"/>
      <c r="SHL674" s="4"/>
      <c r="SHM674" s="4"/>
      <c r="SHN674" s="4"/>
      <c r="SHO674" s="4"/>
      <c r="SHP674" s="4"/>
      <c r="SHQ674" s="4"/>
      <c r="SHR674" s="4"/>
      <c r="SHS674" s="4"/>
      <c r="SHT674" s="4"/>
      <c r="SHU674" s="4"/>
      <c r="SHV674" s="4"/>
      <c r="SHW674" s="4"/>
      <c r="SHX674" s="4"/>
      <c r="SHY674" s="4"/>
      <c r="SHZ674" s="4"/>
      <c r="SIA674" s="4"/>
      <c r="SIB674" s="4"/>
      <c r="SIC674" s="4"/>
      <c r="SID674" s="4"/>
      <c r="SIE674" s="4"/>
      <c r="SIF674" s="4"/>
      <c r="SIG674" s="4"/>
      <c r="SIH674" s="4"/>
      <c r="SII674" s="4"/>
      <c r="SIJ674" s="4"/>
      <c r="SIK674" s="4"/>
      <c r="SIL674" s="4"/>
      <c r="SIM674" s="4"/>
      <c r="SIN674" s="4"/>
      <c r="SIO674" s="4"/>
      <c r="SIP674" s="4"/>
      <c r="SIQ674" s="4"/>
      <c r="SIR674" s="4"/>
      <c r="SIS674" s="4"/>
      <c r="SIT674" s="4"/>
      <c r="SIU674" s="4"/>
      <c r="SIV674" s="4"/>
      <c r="SIW674" s="4"/>
      <c r="SIX674" s="4"/>
      <c r="SIY674" s="4"/>
      <c r="SIZ674" s="4"/>
      <c r="SJA674" s="4"/>
      <c r="SJB674" s="4"/>
      <c r="SJC674" s="4"/>
      <c r="SJD674" s="4"/>
      <c r="SJE674" s="4"/>
      <c r="SJF674" s="4"/>
      <c r="SJG674" s="4"/>
      <c r="SJH674" s="4"/>
      <c r="SJI674" s="4"/>
      <c r="SJJ674" s="4"/>
      <c r="SJK674" s="4"/>
      <c r="SJL674" s="4"/>
      <c r="SJM674" s="4"/>
      <c r="SJN674" s="4"/>
      <c r="SJO674" s="4"/>
      <c r="SJP674" s="4"/>
      <c r="SJQ674" s="4"/>
      <c r="SJR674" s="4"/>
      <c r="SJS674" s="4"/>
      <c r="SJT674" s="4"/>
      <c r="SJU674" s="4"/>
      <c r="SJV674" s="4"/>
      <c r="SJW674" s="4"/>
      <c r="SJX674" s="4"/>
      <c r="SJY674" s="4"/>
      <c r="SJZ674" s="4"/>
      <c r="SKA674" s="4"/>
      <c r="SKB674" s="4"/>
      <c r="SKC674" s="4"/>
      <c r="SKD674" s="4"/>
      <c r="SKE674" s="4"/>
      <c r="SKF674" s="4"/>
      <c r="SKG674" s="4"/>
      <c r="SKH674" s="4"/>
      <c r="SKI674" s="4"/>
      <c r="SKJ674" s="4"/>
      <c r="SKK674" s="4"/>
      <c r="SKL674" s="4"/>
      <c r="SKM674" s="4"/>
      <c r="SKN674" s="4"/>
      <c r="SKO674" s="4"/>
      <c r="SKP674" s="4"/>
      <c r="SKQ674" s="4"/>
      <c r="SKR674" s="4"/>
      <c r="SKS674" s="4"/>
      <c r="SKT674" s="4"/>
      <c r="SKU674" s="4"/>
      <c r="SKV674" s="4"/>
      <c r="SKW674" s="4"/>
      <c r="SKX674" s="4"/>
      <c r="SKY674" s="4"/>
      <c r="SKZ674" s="4"/>
      <c r="SLA674" s="4"/>
      <c r="SLB674" s="4"/>
      <c r="SLC674" s="4"/>
      <c r="SLD674" s="4"/>
      <c r="SLE674" s="4"/>
      <c r="SLF674" s="4"/>
      <c r="SLG674" s="4"/>
      <c r="SLH674" s="4"/>
      <c r="SLI674" s="4"/>
      <c r="SLJ674" s="4"/>
      <c r="SLK674" s="4"/>
      <c r="SLL674" s="4"/>
      <c r="SLM674" s="4"/>
      <c r="SLN674" s="4"/>
      <c r="SLO674" s="4"/>
      <c r="SLP674" s="4"/>
      <c r="SLQ674" s="4"/>
      <c r="SLR674" s="4"/>
      <c r="SLS674" s="4"/>
      <c r="SLT674" s="4"/>
      <c r="SLU674" s="4"/>
      <c r="SLV674" s="4"/>
      <c r="SLW674" s="4"/>
      <c r="SLX674" s="4"/>
      <c r="SLY674" s="4"/>
      <c r="SLZ674" s="4"/>
      <c r="SMA674" s="4"/>
      <c r="SMB674" s="4"/>
      <c r="SMC674" s="4"/>
      <c r="SMD674" s="4"/>
      <c r="SME674" s="4"/>
      <c r="SMF674" s="4"/>
      <c r="SMG674" s="4"/>
      <c r="SMH674" s="4"/>
      <c r="SMI674" s="4"/>
      <c r="SMJ674" s="4"/>
      <c r="SMK674" s="4"/>
      <c r="SML674" s="4"/>
      <c r="SMM674" s="4"/>
      <c r="SMN674" s="4"/>
      <c r="SMO674" s="4"/>
      <c r="SMP674" s="4"/>
      <c r="SMQ674" s="4"/>
      <c r="SMR674" s="4"/>
      <c r="SMS674" s="4"/>
      <c r="SMT674" s="4"/>
      <c r="SMU674" s="4"/>
      <c r="SMV674" s="4"/>
      <c r="SMW674" s="4"/>
      <c r="SMX674" s="4"/>
      <c r="SMY674" s="4"/>
      <c r="SMZ674" s="4"/>
      <c r="SNA674" s="4"/>
      <c r="SNB674" s="4"/>
      <c r="SNC674" s="4"/>
      <c r="SND674" s="4"/>
      <c r="SNE674" s="4"/>
      <c r="SNF674" s="4"/>
      <c r="SNG674" s="4"/>
      <c r="SNH674" s="4"/>
      <c r="SNI674" s="4"/>
      <c r="SNJ674" s="4"/>
      <c r="SNK674" s="4"/>
      <c r="SNL674" s="4"/>
      <c r="SNM674" s="4"/>
      <c r="SNN674" s="4"/>
      <c r="SNO674" s="4"/>
      <c r="SNP674" s="4"/>
      <c r="SNQ674" s="4"/>
      <c r="SNR674" s="4"/>
      <c r="SNS674" s="4"/>
      <c r="SNT674" s="4"/>
      <c r="SNU674" s="4"/>
      <c r="SNV674" s="4"/>
      <c r="SNW674" s="4"/>
      <c r="SNX674" s="4"/>
      <c r="SNY674" s="4"/>
      <c r="SNZ674" s="4"/>
      <c r="SOA674" s="4"/>
      <c r="SOB674" s="4"/>
      <c r="SOC674" s="4"/>
      <c r="SOD674" s="4"/>
      <c r="SOE674" s="4"/>
      <c r="SOF674" s="4"/>
      <c r="SOG674" s="4"/>
      <c r="SOH674" s="4"/>
      <c r="SOI674" s="4"/>
      <c r="SOJ674" s="4"/>
      <c r="SOK674" s="4"/>
      <c r="SOL674" s="4"/>
      <c r="SOM674" s="4"/>
      <c r="SON674" s="4"/>
      <c r="SOO674" s="4"/>
      <c r="SOP674" s="4"/>
      <c r="SOQ674" s="4"/>
      <c r="SOR674" s="4"/>
      <c r="SOS674" s="4"/>
      <c r="SOT674" s="4"/>
      <c r="SOU674" s="4"/>
      <c r="SOV674" s="4"/>
      <c r="SOW674" s="4"/>
      <c r="SOX674" s="4"/>
      <c r="SOY674" s="4"/>
      <c r="SOZ674" s="4"/>
      <c r="SPA674" s="4"/>
      <c r="SPB674" s="4"/>
      <c r="SPC674" s="4"/>
      <c r="SPD674" s="4"/>
      <c r="SPE674" s="4"/>
      <c r="SPF674" s="4"/>
      <c r="SPG674" s="4"/>
      <c r="SPH674" s="4"/>
      <c r="SPI674" s="4"/>
      <c r="SPJ674" s="4"/>
      <c r="SPK674" s="4"/>
      <c r="SPL674" s="4"/>
      <c r="SPM674" s="4"/>
      <c r="SPN674" s="4"/>
      <c r="SPO674" s="4"/>
      <c r="SPP674" s="4"/>
      <c r="SPQ674" s="4"/>
      <c r="SPR674" s="4"/>
      <c r="SPS674" s="4"/>
      <c r="SPT674" s="4"/>
      <c r="SPU674" s="4"/>
      <c r="SPV674" s="4"/>
      <c r="SPW674" s="4"/>
      <c r="SPX674" s="4"/>
      <c r="SPY674" s="4"/>
      <c r="SPZ674" s="4"/>
      <c r="SQA674" s="4"/>
      <c r="SQB674" s="4"/>
      <c r="SQC674" s="4"/>
      <c r="SQD674" s="4"/>
      <c r="SQE674" s="4"/>
      <c r="SQF674" s="4"/>
      <c r="SQG674" s="4"/>
      <c r="SQH674" s="4"/>
      <c r="SQI674" s="4"/>
      <c r="SQJ674" s="4"/>
      <c r="SQK674" s="4"/>
      <c r="SQL674" s="4"/>
      <c r="SQM674" s="4"/>
      <c r="SQN674" s="4"/>
      <c r="SQO674" s="4"/>
      <c r="SQP674" s="4"/>
      <c r="SQQ674" s="4"/>
      <c r="SQR674" s="4"/>
      <c r="SQS674" s="4"/>
      <c r="SQT674" s="4"/>
      <c r="SQU674" s="4"/>
      <c r="SQV674" s="4"/>
      <c r="SQW674" s="4"/>
      <c r="SQX674" s="4"/>
      <c r="SQY674" s="4"/>
      <c r="SQZ674" s="4"/>
      <c r="SRA674" s="4"/>
      <c r="SRB674" s="4"/>
      <c r="SRC674" s="4"/>
      <c r="SRD674" s="4"/>
      <c r="SRE674" s="4"/>
      <c r="SRF674" s="4"/>
      <c r="SRG674" s="4"/>
      <c r="SRH674" s="4"/>
      <c r="SRI674" s="4"/>
      <c r="SRJ674" s="4"/>
      <c r="SRK674" s="4"/>
      <c r="SRL674" s="4"/>
      <c r="SRM674" s="4"/>
      <c r="SRN674" s="4"/>
      <c r="SRO674" s="4"/>
      <c r="SRP674" s="4"/>
      <c r="SRQ674" s="4"/>
      <c r="SRR674" s="4"/>
      <c r="SRS674" s="4"/>
      <c r="SRT674" s="4"/>
      <c r="SRU674" s="4"/>
      <c r="SRV674" s="4"/>
      <c r="SRW674" s="4"/>
      <c r="SRX674" s="4"/>
      <c r="SRY674" s="4"/>
      <c r="SRZ674" s="4"/>
      <c r="SSA674" s="4"/>
      <c r="SSB674" s="4"/>
      <c r="SSC674" s="4"/>
      <c r="SSD674" s="4"/>
      <c r="SSE674" s="4"/>
      <c r="SSF674" s="4"/>
      <c r="SSG674" s="4"/>
      <c r="SSH674" s="4"/>
      <c r="SSI674" s="4"/>
      <c r="SSJ674" s="4"/>
      <c r="SSK674" s="4"/>
      <c r="SSL674" s="4"/>
      <c r="SSM674" s="4"/>
      <c r="SSN674" s="4"/>
      <c r="SSO674" s="4"/>
      <c r="SSP674" s="4"/>
      <c r="SSQ674" s="4"/>
      <c r="SSR674" s="4"/>
      <c r="SSS674" s="4"/>
      <c r="SST674" s="4"/>
      <c r="SSU674" s="4"/>
      <c r="SSV674" s="4"/>
      <c r="SSW674" s="4"/>
      <c r="SSX674" s="4"/>
      <c r="SSY674" s="4"/>
      <c r="SSZ674" s="4"/>
      <c r="STA674" s="4"/>
      <c r="STB674" s="4"/>
      <c r="STC674" s="4"/>
      <c r="STD674" s="4"/>
      <c r="STE674" s="4"/>
      <c r="STF674" s="4"/>
      <c r="STG674" s="4"/>
      <c r="STH674" s="4"/>
      <c r="STI674" s="4"/>
      <c r="STJ674" s="4"/>
      <c r="STK674" s="4"/>
      <c r="STL674" s="4"/>
      <c r="STM674" s="4"/>
      <c r="STN674" s="4"/>
      <c r="STO674" s="4"/>
      <c r="STP674" s="4"/>
      <c r="STQ674" s="4"/>
      <c r="STR674" s="4"/>
      <c r="STS674" s="4"/>
      <c r="STT674" s="4"/>
      <c r="STU674" s="4"/>
      <c r="STV674" s="4"/>
      <c r="STW674" s="4"/>
      <c r="STX674" s="4"/>
      <c r="STY674" s="4"/>
      <c r="STZ674" s="4"/>
      <c r="SUA674" s="4"/>
      <c r="SUB674" s="4"/>
      <c r="SUC674" s="4"/>
      <c r="SUD674" s="4"/>
      <c r="SUE674" s="4"/>
      <c r="SUF674" s="4"/>
      <c r="SUG674" s="4"/>
      <c r="SUH674" s="4"/>
      <c r="SUI674" s="4"/>
      <c r="SUJ674" s="4"/>
      <c r="SUK674" s="4"/>
      <c r="SUL674" s="4"/>
      <c r="SUM674" s="4"/>
      <c r="SUN674" s="4"/>
      <c r="SUO674" s="4"/>
      <c r="SUP674" s="4"/>
      <c r="SUQ674" s="4"/>
      <c r="SUR674" s="4"/>
      <c r="SUS674" s="4"/>
      <c r="SUT674" s="4"/>
      <c r="SUU674" s="4"/>
      <c r="SUV674" s="4"/>
      <c r="SUW674" s="4"/>
      <c r="SUX674" s="4"/>
      <c r="SUY674" s="4"/>
      <c r="SUZ674" s="4"/>
      <c r="SVA674" s="4"/>
      <c r="SVB674" s="4"/>
      <c r="SVC674" s="4"/>
      <c r="SVD674" s="4"/>
      <c r="SVE674" s="4"/>
      <c r="SVF674" s="4"/>
      <c r="SVG674" s="4"/>
      <c r="SVH674" s="4"/>
      <c r="SVI674" s="4"/>
      <c r="SVJ674" s="4"/>
      <c r="SVK674" s="4"/>
      <c r="SVL674" s="4"/>
      <c r="SVM674" s="4"/>
      <c r="SVN674" s="4"/>
      <c r="SVO674" s="4"/>
      <c r="SVP674" s="4"/>
      <c r="SVQ674" s="4"/>
      <c r="SVR674" s="4"/>
      <c r="SVS674" s="4"/>
      <c r="SVT674" s="4"/>
      <c r="SVU674" s="4"/>
      <c r="SVV674" s="4"/>
      <c r="SVW674" s="4"/>
      <c r="SVX674" s="4"/>
      <c r="SVY674" s="4"/>
      <c r="SVZ674" s="4"/>
      <c r="SWA674" s="4"/>
      <c r="SWB674" s="4"/>
      <c r="SWC674" s="4"/>
      <c r="SWD674" s="4"/>
      <c r="SWE674" s="4"/>
      <c r="SWF674" s="4"/>
      <c r="SWG674" s="4"/>
      <c r="SWH674" s="4"/>
      <c r="SWI674" s="4"/>
      <c r="SWJ674" s="4"/>
      <c r="SWK674" s="4"/>
      <c r="SWL674" s="4"/>
      <c r="SWM674" s="4"/>
      <c r="SWN674" s="4"/>
      <c r="SWO674" s="4"/>
      <c r="SWP674" s="4"/>
      <c r="SWQ674" s="4"/>
      <c r="SWR674" s="4"/>
      <c r="SWS674" s="4"/>
      <c r="SWT674" s="4"/>
      <c r="SWU674" s="4"/>
      <c r="SWV674" s="4"/>
      <c r="SWW674" s="4"/>
      <c r="SWX674" s="4"/>
      <c r="SWY674" s="4"/>
      <c r="SWZ674" s="4"/>
      <c r="SXA674" s="4"/>
      <c r="SXB674" s="4"/>
      <c r="SXC674" s="4"/>
      <c r="SXD674" s="4"/>
      <c r="SXE674" s="4"/>
      <c r="SXF674" s="4"/>
      <c r="SXG674" s="4"/>
      <c r="SXH674" s="4"/>
      <c r="SXI674" s="4"/>
      <c r="SXJ674" s="4"/>
      <c r="SXK674" s="4"/>
      <c r="SXL674" s="4"/>
      <c r="SXM674" s="4"/>
      <c r="SXN674" s="4"/>
      <c r="SXO674" s="4"/>
      <c r="SXP674" s="4"/>
      <c r="SXQ674" s="4"/>
      <c r="SXR674" s="4"/>
      <c r="SXS674" s="4"/>
      <c r="SXT674" s="4"/>
      <c r="SXU674" s="4"/>
      <c r="SXV674" s="4"/>
      <c r="SXW674" s="4"/>
      <c r="SXX674" s="4"/>
      <c r="SXY674" s="4"/>
      <c r="SXZ674" s="4"/>
      <c r="SYA674" s="4"/>
      <c r="SYB674" s="4"/>
      <c r="SYC674" s="4"/>
      <c r="SYD674" s="4"/>
      <c r="SYE674" s="4"/>
      <c r="SYF674" s="4"/>
      <c r="SYG674" s="4"/>
      <c r="SYH674" s="4"/>
      <c r="SYI674" s="4"/>
      <c r="SYJ674" s="4"/>
      <c r="SYK674" s="4"/>
      <c r="SYL674" s="4"/>
      <c r="SYM674" s="4"/>
      <c r="SYN674" s="4"/>
      <c r="SYO674" s="4"/>
      <c r="SYP674" s="4"/>
      <c r="SYQ674" s="4"/>
      <c r="SYR674" s="4"/>
      <c r="SYS674" s="4"/>
      <c r="SYT674" s="4"/>
      <c r="SYU674" s="4"/>
      <c r="SYV674" s="4"/>
      <c r="SYW674" s="4"/>
      <c r="SYX674" s="4"/>
      <c r="SYY674" s="4"/>
      <c r="SYZ674" s="4"/>
      <c r="SZA674" s="4"/>
      <c r="SZB674" s="4"/>
      <c r="SZC674" s="4"/>
      <c r="SZD674" s="4"/>
      <c r="SZE674" s="4"/>
      <c r="SZF674" s="4"/>
      <c r="SZG674" s="4"/>
      <c r="SZH674" s="4"/>
      <c r="SZI674" s="4"/>
      <c r="SZJ674" s="4"/>
      <c r="SZK674" s="4"/>
      <c r="SZL674" s="4"/>
      <c r="SZM674" s="4"/>
      <c r="SZN674" s="4"/>
      <c r="SZO674" s="4"/>
      <c r="SZP674" s="4"/>
      <c r="SZQ674" s="4"/>
      <c r="SZR674" s="4"/>
      <c r="SZS674" s="4"/>
      <c r="SZT674" s="4"/>
      <c r="SZU674" s="4"/>
      <c r="SZV674" s="4"/>
      <c r="SZW674" s="4"/>
      <c r="SZX674" s="4"/>
      <c r="SZY674" s="4"/>
      <c r="SZZ674" s="4"/>
      <c r="TAA674" s="4"/>
      <c r="TAB674" s="4"/>
      <c r="TAC674" s="4"/>
      <c r="TAD674" s="4"/>
      <c r="TAE674" s="4"/>
      <c r="TAF674" s="4"/>
      <c r="TAG674" s="4"/>
      <c r="TAH674" s="4"/>
      <c r="TAI674" s="4"/>
      <c r="TAJ674" s="4"/>
      <c r="TAK674" s="4"/>
      <c r="TAL674" s="4"/>
      <c r="TAM674" s="4"/>
      <c r="TAN674" s="4"/>
      <c r="TAO674" s="4"/>
      <c r="TAP674" s="4"/>
      <c r="TAQ674" s="4"/>
      <c r="TAR674" s="4"/>
      <c r="TAS674" s="4"/>
      <c r="TAT674" s="4"/>
      <c r="TAU674" s="4"/>
      <c r="TAV674" s="4"/>
      <c r="TAW674" s="4"/>
      <c r="TAX674" s="4"/>
      <c r="TAY674" s="4"/>
      <c r="TAZ674" s="4"/>
      <c r="TBA674" s="4"/>
      <c r="TBB674" s="4"/>
      <c r="TBC674" s="4"/>
      <c r="TBD674" s="4"/>
      <c r="TBE674" s="4"/>
      <c r="TBF674" s="4"/>
      <c r="TBG674" s="4"/>
      <c r="TBH674" s="4"/>
      <c r="TBI674" s="4"/>
      <c r="TBJ674" s="4"/>
      <c r="TBK674" s="4"/>
      <c r="TBL674" s="4"/>
      <c r="TBM674" s="4"/>
      <c r="TBN674" s="4"/>
      <c r="TBO674" s="4"/>
      <c r="TBP674" s="4"/>
      <c r="TBQ674" s="4"/>
      <c r="TBR674" s="4"/>
      <c r="TBS674" s="4"/>
      <c r="TBT674" s="4"/>
      <c r="TBU674" s="4"/>
      <c r="TBV674" s="4"/>
      <c r="TBW674" s="4"/>
      <c r="TBX674" s="4"/>
      <c r="TBY674" s="4"/>
      <c r="TBZ674" s="4"/>
      <c r="TCA674" s="4"/>
      <c r="TCB674" s="4"/>
      <c r="TCC674" s="4"/>
      <c r="TCD674" s="4"/>
      <c r="TCE674" s="4"/>
      <c r="TCF674" s="4"/>
      <c r="TCG674" s="4"/>
      <c r="TCH674" s="4"/>
      <c r="TCI674" s="4"/>
      <c r="TCJ674" s="4"/>
      <c r="TCK674" s="4"/>
      <c r="TCL674" s="4"/>
      <c r="TCM674" s="4"/>
      <c r="TCN674" s="4"/>
      <c r="TCO674" s="4"/>
      <c r="TCP674" s="4"/>
      <c r="TCQ674" s="4"/>
      <c r="TCR674" s="4"/>
      <c r="TCS674" s="4"/>
      <c r="TCT674" s="4"/>
      <c r="TCU674" s="4"/>
      <c r="TCV674" s="4"/>
      <c r="TCW674" s="4"/>
      <c r="TCX674" s="4"/>
      <c r="TCY674" s="4"/>
      <c r="TCZ674" s="4"/>
      <c r="TDA674" s="4"/>
      <c r="TDB674" s="4"/>
      <c r="TDC674" s="4"/>
      <c r="TDD674" s="4"/>
      <c r="TDE674" s="4"/>
      <c r="TDF674" s="4"/>
      <c r="TDG674" s="4"/>
      <c r="TDH674" s="4"/>
      <c r="TDI674" s="4"/>
      <c r="TDJ674" s="4"/>
      <c r="TDK674" s="4"/>
      <c r="TDL674" s="4"/>
      <c r="TDM674" s="4"/>
      <c r="TDN674" s="4"/>
      <c r="TDO674" s="4"/>
      <c r="TDP674" s="4"/>
      <c r="TDQ674" s="4"/>
      <c r="TDR674" s="4"/>
      <c r="TDS674" s="4"/>
      <c r="TDT674" s="4"/>
      <c r="TDU674" s="4"/>
      <c r="TDV674" s="4"/>
      <c r="TDW674" s="4"/>
      <c r="TDX674" s="4"/>
      <c r="TDY674" s="4"/>
      <c r="TDZ674" s="4"/>
      <c r="TEA674" s="4"/>
      <c r="TEB674" s="4"/>
      <c r="TEC674" s="4"/>
      <c r="TED674" s="4"/>
      <c r="TEE674" s="4"/>
      <c r="TEF674" s="4"/>
      <c r="TEG674" s="4"/>
      <c r="TEH674" s="4"/>
      <c r="TEI674" s="4"/>
      <c r="TEJ674" s="4"/>
      <c r="TEK674" s="4"/>
      <c r="TEL674" s="4"/>
      <c r="TEM674" s="4"/>
      <c r="TEN674" s="4"/>
      <c r="TEO674" s="4"/>
      <c r="TEP674" s="4"/>
      <c r="TEQ674" s="4"/>
      <c r="TER674" s="4"/>
      <c r="TES674" s="4"/>
      <c r="TET674" s="4"/>
      <c r="TEU674" s="4"/>
      <c r="TEV674" s="4"/>
      <c r="TEW674" s="4"/>
      <c r="TEX674" s="4"/>
      <c r="TEY674" s="4"/>
      <c r="TEZ674" s="4"/>
      <c r="TFA674" s="4"/>
      <c r="TFB674" s="4"/>
      <c r="TFC674" s="4"/>
      <c r="TFD674" s="4"/>
      <c r="TFE674" s="4"/>
      <c r="TFF674" s="4"/>
      <c r="TFG674" s="4"/>
      <c r="TFH674" s="4"/>
      <c r="TFI674" s="4"/>
      <c r="TFJ674" s="4"/>
      <c r="TFK674" s="4"/>
      <c r="TFL674" s="4"/>
      <c r="TFM674" s="4"/>
      <c r="TFN674" s="4"/>
      <c r="TFO674" s="4"/>
      <c r="TFP674" s="4"/>
      <c r="TFQ674" s="4"/>
      <c r="TFR674" s="4"/>
      <c r="TFS674" s="4"/>
      <c r="TFT674" s="4"/>
      <c r="TFU674" s="4"/>
      <c r="TFV674" s="4"/>
      <c r="TFW674" s="4"/>
      <c r="TFX674" s="4"/>
      <c r="TFY674" s="4"/>
      <c r="TFZ674" s="4"/>
      <c r="TGA674" s="4"/>
      <c r="TGB674" s="4"/>
      <c r="TGC674" s="4"/>
      <c r="TGD674" s="4"/>
      <c r="TGE674" s="4"/>
      <c r="TGF674" s="4"/>
      <c r="TGG674" s="4"/>
      <c r="TGH674" s="4"/>
      <c r="TGI674" s="4"/>
      <c r="TGJ674" s="4"/>
      <c r="TGK674" s="4"/>
      <c r="TGL674" s="4"/>
      <c r="TGM674" s="4"/>
      <c r="TGN674" s="4"/>
      <c r="TGO674" s="4"/>
      <c r="TGP674" s="4"/>
      <c r="TGQ674" s="4"/>
      <c r="TGR674" s="4"/>
      <c r="TGS674" s="4"/>
      <c r="TGT674" s="4"/>
      <c r="TGU674" s="4"/>
      <c r="TGV674" s="4"/>
      <c r="TGW674" s="4"/>
      <c r="TGX674" s="4"/>
      <c r="TGY674" s="4"/>
      <c r="TGZ674" s="4"/>
      <c r="THA674" s="4"/>
      <c r="THB674" s="4"/>
      <c r="THC674" s="4"/>
      <c r="THD674" s="4"/>
      <c r="THE674" s="4"/>
      <c r="THF674" s="4"/>
      <c r="THG674" s="4"/>
      <c r="THH674" s="4"/>
      <c r="THI674" s="4"/>
      <c r="THJ674" s="4"/>
      <c r="THK674" s="4"/>
      <c r="THL674" s="4"/>
      <c r="THM674" s="4"/>
      <c r="THN674" s="4"/>
      <c r="THO674" s="4"/>
      <c r="THP674" s="4"/>
      <c r="THQ674" s="4"/>
      <c r="THR674" s="4"/>
      <c r="THS674" s="4"/>
      <c r="THT674" s="4"/>
      <c r="THU674" s="4"/>
      <c r="THV674" s="4"/>
      <c r="THW674" s="4"/>
      <c r="THX674" s="4"/>
      <c r="THY674" s="4"/>
      <c r="THZ674" s="4"/>
      <c r="TIA674" s="4"/>
      <c r="TIB674" s="4"/>
      <c r="TIC674" s="4"/>
      <c r="TID674" s="4"/>
      <c r="TIE674" s="4"/>
      <c r="TIF674" s="4"/>
      <c r="TIG674" s="4"/>
      <c r="TIH674" s="4"/>
      <c r="TII674" s="4"/>
      <c r="TIJ674" s="4"/>
      <c r="TIK674" s="4"/>
      <c r="TIL674" s="4"/>
      <c r="TIM674" s="4"/>
      <c r="TIN674" s="4"/>
      <c r="TIO674" s="4"/>
      <c r="TIP674" s="4"/>
      <c r="TIQ674" s="4"/>
      <c r="TIR674" s="4"/>
      <c r="TIS674" s="4"/>
      <c r="TIT674" s="4"/>
      <c r="TIU674" s="4"/>
      <c r="TIV674" s="4"/>
      <c r="TIW674" s="4"/>
      <c r="TIX674" s="4"/>
      <c r="TIY674" s="4"/>
      <c r="TIZ674" s="4"/>
      <c r="TJA674" s="4"/>
      <c r="TJB674" s="4"/>
      <c r="TJC674" s="4"/>
      <c r="TJD674" s="4"/>
      <c r="TJE674" s="4"/>
      <c r="TJF674" s="4"/>
      <c r="TJG674" s="4"/>
      <c r="TJH674" s="4"/>
      <c r="TJI674" s="4"/>
      <c r="TJJ674" s="4"/>
      <c r="TJK674" s="4"/>
      <c r="TJL674" s="4"/>
      <c r="TJM674" s="4"/>
      <c r="TJN674" s="4"/>
      <c r="TJO674" s="4"/>
      <c r="TJP674" s="4"/>
      <c r="TJQ674" s="4"/>
      <c r="TJR674" s="4"/>
      <c r="TJS674" s="4"/>
      <c r="TJT674" s="4"/>
      <c r="TJU674" s="4"/>
      <c r="TJV674" s="4"/>
      <c r="TJW674" s="4"/>
      <c r="TJX674" s="4"/>
      <c r="TJY674" s="4"/>
      <c r="TJZ674" s="4"/>
      <c r="TKA674" s="4"/>
      <c r="TKB674" s="4"/>
      <c r="TKC674" s="4"/>
      <c r="TKD674" s="4"/>
      <c r="TKE674" s="4"/>
      <c r="TKF674" s="4"/>
      <c r="TKG674" s="4"/>
      <c r="TKH674" s="4"/>
      <c r="TKI674" s="4"/>
      <c r="TKJ674" s="4"/>
      <c r="TKK674" s="4"/>
      <c r="TKL674" s="4"/>
      <c r="TKM674" s="4"/>
      <c r="TKN674" s="4"/>
      <c r="TKO674" s="4"/>
      <c r="TKP674" s="4"/>
      <c r="TKQ674" s="4"/>
      <c r="TKR674" s="4"/>
      <c r="TKS674" s="4"/>
      <c r="TKT674" s="4"/>
      <c r="TKU674" s="4"/>
      <c r="TKV674" s="4"/>
      <c r="TKW674" s="4"/>
      <c r="TKX674" s="4"/>
      <c r="TKY674" s="4"/>
      <c r="TKZ674" s="4"/>
      <c r="TLA674" s="4"/>
      <c r="TLB674" s="4"/>
      <c r="TLC674" s="4"/>
      <c r="TLD674" s="4"/>
      <c r="TLE674" s="4"/>
      <c r="TLF674" s="4"/>
      <c r="TLG674" s="4"/>
      <c r="TLH674" s="4"/>
      <c r="TLI674" s="4"/>
      <c r="TLJ674" s="4"/>
      <c r="TLK674" s="4"/>
      <c r="TLL674" s="4"/>
      <c r="TLM674" s="4"/>
      <c r="TLN674" s="4"/>
      <c r="TLO674" s="4"/>
      <c r="TLP674" s="4"/>
      <c r="TLQ674" s="4"/>
      <c r="TLR674" s="4"/>
      <c r="TLS674" s="4"/>
      <c r="TLT674" s="4"/>
      <c r="TLU674" s="4"/>
      <c r="TLV674" s="4"/>
      <c r="TLW674" s="4"/>
      <c r="TLX674" s="4"/>
      <c r="TLY674" s="4"/>
      <c r="TLZ674" s="4"/>
      <c r="TMA674" s="4"/>
      <c r="TMB674" s="4"/>
      <c r="TMC674" s="4"/>
      <c r="TMD674" s="4"/>
      <c r="TME674" s="4"/>
      <c r="TMF674" s="4"/>
      <c r="TMG674" s="4"/>
      <c r="TMH674" s="4"/>
      <c r="TMI674" s="4"/>
      <c r="TMJ674" s="4"/>
      <c r="TMK674" s="4"/>
      <c r="TML674" s="4"/>
      <c r="TMM674" s="4"/>
      <c r="TMN674" s="4"/>
      <c r="TMO674" s="4"/>
      <c r="TMP674" s="4"/>
      <c r="TMQ674" s="4"/>
      <c r="TMR674" s="4"/>
      <c r="TMS674" s="4"/>
      <c r="TMT674" s="4"/>
      <c r="TMU674" s="4"/>
      <c r="TMV674" s="4"/>
      <c r="TMW674" s="4"/>
      <c r="TMX674" s="4"/>
      <c r="TMY674" s="4"/>
      <c r="TMZ674" s="4"/>
      <c r="TNA674" s="4"/>
      <c r="TNB674" s="4"/>
      <c r="TNC674" s="4"/>
      <c r="TND674" s="4"/>
      <c r="TNE674" s="4"/>
      <c r="TNF674" s="4"/>
      <c r="TNG674" s="4"/>
      <c r="TNH674" s="4"/>
      <c r="TNI674" s="4"/>
      <c r="TNJ674" s="4"/>
      <c r="TNK674" s="4"/>
      <c r="TNL674" s="4"/>
      <c r="TNM674" s="4"/>
      <c r="TNN674" s="4"/>
      <c r="TNO674" s="4"/>
      <c r="TNP674" s="4"/>
      <c r="TNQ674" s="4"/>
      <c r="TNR674" s="4"/>
      <c r="TNS674" s="4"/>
      <c r="TNT674" s="4"/>
      <c r="TNU674" s="4"/>
      <c r="TNV674" s="4"/>
      <c r="TNW674" s="4"/>
      <c r="TNX674" s="4"/>
      <c r="TNY674" s="4"/>
      <c r="TNZ674" s="4"/>
      <c r="TOA674" s="4"/>
      <c r="TOB674" s="4"/>
      <c r="TOC674" s="4"/>
      <c r="TOD674" s="4"/>
      <c r="TOE674" s="4"/>
      <c r="TOF674" s="4"/>
      <c r="TOG674" s="4"/>
      <c r="TOH674" s="4"/>
      <c r="TOI674" s="4"/>
      <c r="TOJ674" s="4"/>
      <c r="TOK674" s="4"/>
      <c r="TOL674" s="4"/>
      <c r="TOM674" s="4"/>
      <c r="TON674" s="4"/>
      <c r="TOO674" s="4"/>
      <c r="TOP674" s="4"/>
      <c r="TOQ674" s="4"/>
      <c r="TOR674" s="4"/>
      <c r="TOS674" s="4"/>
      <c r="TOT674" s="4"/>
      <c r="TOU674" s="4"/>
      <c r="TOV674" s="4"/>
      <c r="TOW674" s="4"/>
      <c r="TOX674" s="4"/>
      <c r="TOY674" s="4"/>
      <c r="TOZ674" s="4"/>
      <c r="TPA674" s="4"/>
      <c r="TPB674" s="4"/>
      <c r="TPC674" s="4"/>
      <c r="TPD674" s="4"/>
      <c r="TPE674" s="4"/>
      <c r="TPF674" s="4"/>
      <c r="TPG674" s="4"/>
      <c r="TPH674" s="4"/>
      <c r="TPI674" s="4"/>
      <c r="TPJ674" s="4"/>
      <c r="TPK674" s="4"/>
      <c r="TPL674" s="4"/>
      <c r="TPM674" s="4"/>
      <c r="TPN674" s="4"/>
      <c r="TPO674" s="4"/>
      <c r="TPP674" s="4"/>
      <c r="TPQ674" s="4"/>
      <c r="TPR674" s="4"/>
      <c r="TPS674" s="4"/>
      <c r="TPT674" s="4"/>
      <c r="TPU674" s="4"/>
      <c r="TPV674" s="4"/>
      <c r="TPW674" s="4"/>
      <c r="TPX674" s="4"/>
      <c r="TPY674" s="4"/>
      <c r="TPZ674" s="4"/>
      <c r="TQA674" s="4"/>
      <c r="TQB674" s="4"/>
      <c r="TQC674" s="4"/>
      <c r="TQD674" s="4"/>
      <c r="TQE674" s="4"/>
      <c r="TQF674" s="4"/>
      <c r="TQG674" s="4"/>
      <c r="TQH674" s="4"/>
      <c r="TQI674" s="4"/>
      <c r="TQJ674" s="4"/>
      <c r="TQK674" s="4"/>
      <c r="TQL674" s="4"/>
      <c r="TQM674" s="4"/>
      <c r="TQN674" s="4"/>
      <c r="TQO674" s="4"/>
      <c r="TQP674" s="4"/>
      <c r="TQQ674" s="4"/>
      <c r="TQR674" s="4"/>
      <c r="TQS674" s="4"/>
      <c r="TQT674" s="4"/>
      <c r="TQU674" s="4"/>
      <c r="TQV674" s="4"/>
      <c r="TQW674" s="4"/>
      <c r="TQX674" s="4"/>
      <c r="TQY674" s="4"/>
      <c r="TQZ674" s="4"/>
      <c r="TRA674" s="4"/>
      <c r="TRB674" s="4"/>
      <c r="TRC674" s="4"/>
      <c r="TRD674" s="4"/>
      <c r="TRE674" s="4"/>
      <c r="TRF674" s="4"/>
      <c r="TRG674" s="4"/>
      <c r="TRH674" s="4"/>
      <c r="TRI674" s="4"/>
      <c r="TRJ674" s="4"/>
      <c r="TRK674" s="4"/>
      <c r="TRL674" s="4"/>
      <c r="TRM674" s="4"/>
      <c r="TRN674" s="4"/>
      <c r="TRO674" s="4"/>
      <c r="TRP674" s="4"/>
      <c r="TRQ674" s="4"/>
      <c r="TRR674" s="4"/>
      <c r="TRS674" s="4"/>
      <c r="TRT674" s="4"/>
      <c r="TRU674" s="4"/>
      <c r="TRV674" s="4"/>
      <c r="TRW674" s="4"/>
      <c r="TRX674" s="4"/>
      <c r="TRY674" s="4"/>
      <c r="TRZ674" s="4"/>
      <c r="TSA674" s="4"/>
      <c r="TSB674" s="4"/>
      <c r="TSC674" s="4"/>
      <c r="TSD674" s="4"/>
      <c r="TSE674" s="4"/>
      <c r="TSF674" s="4"/>
      <c r="TSG674" s="4"/>
      <c r="TSH674" s="4"/>
      <c r="TSI674" s="4"/>
      <c r="TSJ674" s="4"/>
      <c r="TSK674" s="4"/>
      <c r="TSL674" s="4"/>
      <c r="TSM674" s="4"/>
      <c r="TSN674" s="4"/>
      <c r="TSO674" s="4"/>
      <c r="TSP674" s="4"/>
      <c r="TSQ674" s="4"/>
      <c r="TSR674" s="4"/>
      <c r="TSS674" s="4"/>
      <c r="TST674" s="4"/>
      <c r="TSU674" s="4"/>
      <c r="TSV674" s="4"/>
      <c r="TSW674" s="4"/>
      <c r="TSX674" s="4"/>
      <c r="TSY674" s="4"/>
      <c r="TSZ674" s="4"/>
      <c r="TTA674" s="4"/>
      <c r="TTB674" s="4"/>
      <c r="TTC674" s="4"/>
      <c r="TTD674" s="4"/>
      <c r="TTE674" s="4"/>
      <c r="TTF674" s="4"/>
      <c r="TTG674" s="4"/>
      <c r="TTH674" s="4"/>
      <c r="TTI674" s="4"/>
      <c r="TTJ674" s="4"/>
      <c r="TTK674" s="4"/>
      <c r="TTL674" s="4"/>
      <c r="TTM674" s="4"/>
      <c r="TTN674" s="4"/>
      <c r="TTO674" s="4"/>
      <c r="TTP674" s="4"/>
      <c r="TTQ674" s="4"/>
      <c r="TTR674" s="4"/>
      <c r="TTS674" s="4"/>
      <c r="TTT674" s="4"/>
      <c r="TTU674" s="4"/>
      <c r="TTV674" s="4"/>
      <c r="TTW674" s="4"/>
      <c r="TTX674" s="4"/>
      <c r="TTY674" s="4"/>
      <c r="TTZ674" s="4"/>
      <c r="TUA674" s="4"/>
      <c r="TUB674" s="4"/>
      <c r="TUC674" s="4"/>
      <c r="TUD674" s="4"/>
      <c r="TUE674" s="4"/>
      <c r="TUF674" s="4"/>
      <c r="TUG674" s="4"/>
      <c r="TUH674" s="4"/>
      <c r="TUI674" s="4"/>
      <c r="TUJ674" s="4"/>
      <c r="TUK674" s="4"/>
      <c r="TUL674" s="4"/>
      <c r="TUM674" s="4"/>
      <c r="TUN674" s="4"/>
      <c r="TUO674" s="4"/>
      <c r="TUP674" s="4"/>
      <c r="TUQ674" s="4"/>
      <c r="TUR674" s="4"/>
      <c r="TUS674" s="4"/>
      <c r="TUT674" s="4"/>
      <c r="TUU674" s="4"/>
      <c r="TUV674" s="4"/>
      <c r="TUW674" s="4"/>
      <c r="TUX674" s="4"/>
      <c r="TUY674" s="4"/>
      <c r="TUZ674" s="4"/>
      <c r="TVA674" s="4"/>
      <c r="TVB674" s="4"/>
      <c r="TVC674" s="4"/>
      <c r="TVD674" s="4"/>
      <c r="TVE674" s="4"/>
      <c r="TVF674" s="4"/>
      <c r="TVG674" s="4"/>
      <c r="TVH674" s="4"/>
      <c r="TVI674" s="4"/>
      <c r="TVJ674" s="4"/>
      <c r="TVK674" s="4"/>
      <c r="TVL674" s="4"/>
      <c r="TVM674" s="4"/>
      <c r="TVN674" s="4"/>
      <c r="TVO674" s="4"/>
      <c r="TVP674" s="4"/>
      <c r="TVQ674" s="4"/>
      <c r="TVR674" s="4"/>
      <c r="TVS674" s="4"/>
      <c r="TVT674" s="4"/>
      <c r="TVU674" s="4"/>
      <c r="TVV674" s="4"/>
      <c r="TVW674" s="4"/>
      <c r="TVX674" s="4"/>
      <c r="TVY674" s="4"/>
      <c r="TVZ674" s="4"/>
      <c r="TWA674" s="4"/>
      <c r="TWB674" s="4"/>
      <c r="TWC674" s="4"/>
      <c r="TWD674" s="4"/>
      <c r="TWE674" s="4"/>
      <c r="TWF674" s="4"/>
      <c r="TWG674" s="4"/>
      <c r="TWH674" s="4"/>
      <c r="TWI674" s="4"/>
      <c r="TWJ674" s="4"/>
      <c r="TWK674" s="4"/>
      <c r="TWL674" s="4"/>
      <c r="TWM674" s="4"/>
      <c r="TWN674" s="4"/>
      <c r="TWO674" s="4"/>
      <c r="TWP674" s="4"/>
      <c r="TWQ674" s="4"/>
      <c r="TWR674" s="4"/>
      <c r="TWS674" s="4"/>
      <c r="TWT674" s="4"/>
      <c r="TWU674" s="4"/>
      <c r="TWV674" s="4"/>
      <c r="TWW674" s="4"/>
      <c r="TWX674" s="4"/>
      <c r="TWY674" s="4"/>
      <c r="TWZ674" s="4"/>
      <c r="TXA674" s="4"/>
      <c r="TXB674" s="4"/>
      <c r="TXC674" s="4"/>
      <c r="TXD674" s="4"/>
      <c r="TXE674" s="4"/>
      <c r="TXF674" s="4"/>
      <c r="TXG674" s="4"/>
      <c r="TXH674" s="4"/>
      <c r="TXI674" s="4"/>
      <c r="TXJ674" s="4"/>
      <c r="TXK674" s="4"/>
      <c r="TXL674" s="4"/>
      <c r="TXM674" s="4"/>
      <c r="TXN674" s="4"/>
      <c r="TXO674" s="4"/>
      <c r="TXP674" s="4"/>
      <c r="TXQ674" s="4"/>
      <c r="TXR674" s="4"/>
      <c r="TXS674" s="4"/>
      <c r="TXT674" s="4"/>
      <c r="TXU674" s="4"/>
      <c r="TXV674" s="4"/>
      <c r="TXW674" s="4"/>
      <c r="TXX674" s="4"/>
      <c r="TXY674" s="4"/>
      <c r="TXZ674" s="4"/>
      <c r="TYA674" s="4"/>
      <c r="TYB674" s="4"/>
      <c r="TYC674" s="4"/>
      <c r="TYD674" s="4"/>
      <c r="TYE674" s="4"/>
      <c r="TYF674" s="4"/>
      <c r="TYG674" s="4"/>
      <c r="TYH674" s="4"/>
      <c r="TYI674" s="4"/>
      <c r="TYJ674" s="4"/>
      <c r="TYK674" s="4"/>
      <c r="TYL674" s="4"/>
      <c r="TYM674" s="4"/>
      <c r="TYN674" s="4"/>
      <c r="TYO674" s="4"/>
      <c r="TYP674" s="4"/>
      <c r="TYQ674" s="4"/>
      <c r="TYR674" s="4"/>
      <c r="TYS674" s="4"/>
      <c r="TYT674" s="4"/>
      <c r="TYU674" s="4"/>
      <c r="TYV674" s="4"/>
      <c r="TYW674" s="4"/>
      <c r="TYX674" s="4"/>
      <c r="TYY674" s="4"/>
      <c r="TYZ674" s="4"/>
      <c r="TZA674" s="4"/>
      <c r="TZB674" s="4"/>
      <c r="TZC674" s="4"/>
      <c r="TZD674" s="4"/>
      <c r="TZE674" s="4"/>
      <c r="TZF674" s="4"/>
      <c r="TZG674" s="4"/>
      <c r="TZH674" s="4"/>
      <c r="TZI674" s="4"/>
      <c r="TZJ674" s="4"/>
      <c r="TZK674" s="4"/>
      <c r="TZL674" s="4"/>
      <c r="TZM674" s="4"/>
      <c r="TZN674" s="4"/>
      <c r="TZO674" s="4"/>
      <c r="TZP674" s="4"/>
      <c r="TZQ674" s="4"/>
      <c r="TZR674" s="4"/>
      <c r="TZS674" s="4"/>
      <c r="TZT674" s="4"/>
      <c r="TZU674" s="4"/>
      <c r="TZV674" s="4"/>
      <c r="TZW674" s="4"/>
      <c r="TZX674" s="4"/>
      <c r="TZY674" s="4"/>
      <c r="TZZ674" s="4"/>
      <c r="UAA674" s="4"/>
      <c r="UAB674" s="4"/>
      <c r="UAC674" s="4"/>
      <c r="UAD674" s="4"/>
      <c r="UAE674" s="4"/>
      <c r="UAF674" s="4"/>
      <c r="UAG674" s="4"/>
      <c r="UAH674" s="4"/>
      <c r="UAI674" s="4"/>
      <c r="UAJ674" s="4"/>
      <c r="UAK674" s="4"/>
      <c r="UAL674" s="4"/>
      <c r="UAM674" s="4"/>
      <c r="UAN674" s="4"/>
      <c r="UAO674" s="4"/>
      <c r="UAP674" s="4"/>
      <c r="UAQ674" s="4"/>
      <c r="UAR674" s="4"/>
      <c r="UAS674" s="4"/>
      <c r="UAT674" s="4"/>
      <c r="UAU674" s="4"/>
      <c r="UAV674" s="4"/>
      <c r="UAW674" s="4"/>
      <c r="UAX674" s="4"/>
      <c r="UAY674" s="4"/>
      <c r="UAZ674" s="4"/>
      <c r="UBA674" s="4"/>
      <c r="UBB674" s="4"/>
      <c r="UBC674" s="4"/>
      <c r="UBD674" s="4"/>
      <c r="UBE674" s="4"/>
      <c r="UBF674" s="4"/>
      <c r="UBG674" s="4"/>
      <c r="UBH674" s="4"/>
      <c r="UBI674" s="4"/>
      <c r="UBJ674" s="4"/>
      <c r="UBK674" s="4"/>
      <c r="UBL674" s="4"/>
      <c r="UBM674" s="4"/>
      <c r="UBN674" s="4"/>
      <c r="UBO674" s="4"/>
      <c r="UBP674" s="4"/>
      <c r="UBQ674" s="4"/>
      <c r="UBR674" s="4"/>
      <c r="UBS674" s="4"/>
      <c r="UBT674" s="4"/>
      <c r="UBU674" s="4"/>
      <c r="UBV674" s="4"/>
      <c r="UBW674" s="4"/>
      <c r="UBX674" s="4"/>
      <c r="UBY674" s="4"/>
      <c r="UBZ674" s="4"/>
      <c r="UCA674" s="4"/>
      <c r="UCB674" s="4"/>
      <c r="UCC674" s="4"/>
      <c r="UCD674" s="4"/>
      <c r="UCE674" s="4"/>
      <c r="UCF674" s="4"/>
      <c r="UCG674" s="4"/>
      <c r="UCH674" s="4"/>
      <c r="UCI674" s="4"/>
      <c r="UCJ674" s="4"/>
      <c r="UCK674" s="4"/>
      <c r="UCL674" s="4"/>
      <c r="UCM674" s="4"/>
      <c r="UCN674" s="4"/>
      <c r="UCO674" s="4"/>
      <c r="UCP674" s="4"/>
      <c r="UCQ674" s="4"/>
      <c r="UCR674" s="4"/>
      <c r="UCS674" s="4"/>
      <c r="UCT674" s="4"/>
      <c r="UCU674" s="4"/>
      <c r="UCV674" s="4"/>
      <c r="UCW674" s="4"/>
      <c r="UCX674" s="4"/>
      <c r="UCY674" s="4"/>
      <c r="UCZ674" s="4"/>
      <c r="UDA674" s="4"/>
      <c r="UDB674" s="4"/>
      <c r="UDC674" s="4"/>
      <c r="UDD674" s="4"/>
      <c r="UDE674" s="4"/>
      <c r="UDF674" s="4"/>
      <c r="UDG674" s="4"/>
      <c r="UDH674" s="4"/>
      <c r="UDI674" s="4"/>
      <c r="UDJ674" s="4"/>
      <c r="UDK674" s="4"/>
      <c r="UDL674" s="4"/>
      <c r="UDM674" s="4"/>
      <c r="UDN674" s="4"/>
      <c r="UDO674" s="4"/>
      <c r="UDP674" s="4"/>
      <c r="UDQ674" s="4"/>
      <c r="UDR674" s="4"/>
      <c r="UDS674" s="4"/>
      <c r="UDT674" s="4"/>
      <c r="UDU674" s="4"/>
      <c r="UDV674" s="4"/>
      <c r="UDW674" s="4"/>
      <c r="UDX674" s="4"/>
      <c r="UDY674" s="4"/>
      <c r="UDZ674" s="4"/>
      <c r="UEA674" s="4"/>
      <c r="UEB674" s="4"/>
      <c r="UEC674" s="4"/>
      <c r="UED674" s="4"/>
      <c r="UEE674" s="4"/>
      <c r="UEF674" s="4"/>
      <c r="UEG674" s="4"/>
      <c r="UEH674" s="4"/>
      <c r="UEI674" s="4"/>
      <c r="UEJ674" s="4"/>
      <c r="UEK674" s="4"/>
      <c r="UEL674" s="4"/>
      <c r="UEM674" s="4"/>
      <c r="UEN674" s="4"/>
      <c r="UEO674" s="4"/>
      <c r="UEP674" s="4"/>
      <c r="UEQ674" s="4"/>
      <c r="UER674" s="4"/>
      <c r="UES674" s="4"/>
      <c r="UET674" s="4"/>
      <c r="UEU674" s="4"/>
      <c r="UEV674" s="4"/>
      <c r="UEW674" s="4"/>
      <c r="UEX674" s="4"/>
      <c r="UEY674" s="4"/>
      <c r="UEZ674" s="4"/>
      <c r="UFA674" s="4"/>
      <c r="UFB674" s="4"/>
      <c r="UFC674" s="4"/>
      <c r="UFD674" s="4"/>
      <c r="UFE674" s="4"/>
      <c r="UFF674" s="4"/>
      <c r="UFG674" s="4"/>
      <c r="UFH674" s="4"/>
      <c r="UFI674" s="4"/>
      <c r="UFJ674" s="4"/>
      <c r="UFK674" s="4"/>
      <c r="UFL674" s="4"/>
      <c r="UFM674" s="4"/>
      <c r="UFN674" s="4"/>
      <c r="UFO674" s="4"/>
      <c r="UFP674" s="4"/>
      <c r="UFQ674" s="4"/>
      <c r="UFR674" s="4"/>
      <c r="UFS674" s="4"/>
      <c r="UFT674" s="4"/>
      <c r="UFU674" s="4"/>
      <c r="UFV674" s="4"/>
      <c r="UFW674" s="4"/>
      <c r="UFX674" s="4"/>
      <c r="UFY674" s="4"/>
      <c r="UFZ674" s="4"/>
      <c r="UGA674" s="4"/>
      <c r="UGB674" s="4"/>
      <c r="UGC674" s="4"/>
      <c r="UGD674" s="4"/>
      <c r="UGE674" s="4"/>
      <c r="UGF674" s="4"/>
      <c r="UGG674" s="4"/>
      <c r="UGH674" s="4"/>
      <c r="UGI674" s="4"/>
      <c r="UGJ674" s="4"/>
      <c r="UGK674" s="4"/>
      <c r="UGL674" s="4"/>
      <c r="UGM674" s="4"/>
      <c r="UGN674" s="4"/>
      <c r="UGO674" s="4"/>
      <c r="UGP674" s="4"/>
      <c r="UGQ674" s="4"/>
      <c r="UGR674" s="4"/>
      <c r="UGS674" s="4"/>
      <c r="UGT674" s="4"/>
      <c r="UGU674" s="4"/>
      <c r="UGV674" s="4"/>
      <c r="UGW674" s="4"/>
      <c r="UGX674" s="4"/>
      <c r="UGY674" s="4"/>
      <c r="UGZ674" s="4"/>
      <c r="UHA674" s="4"/>
      <c r="UHB674" s="4"/>
      <c r="UHC674" s="4"/>
      <c r="UHD674" s="4"/>
      <c r="UHE674" s="4"/>
      <c r="UHF674" s="4"/>
      <c r="UHG674" s="4"/>
      <c r="UHH674" s="4"/>
      <c r="UHI674" s="4"/>
      <c r="UHJ674" s="4"/>
      <c r="UHK674" s="4"/>
      <c r="UHL674" s="4"/>
      <c r="UHM674" s="4"/>
      <c r="UHN674" s="4"/>
      <c r="UHO674" s="4"/>
      <c r="UHP674" s="4"/>
      <c r="UHQ674" s="4"/>
      <c r="UHR674" s="4"/>
      <c r="UHS674" s="4"/>
      <c r="UHT674" s="4"/>
      <c r="UHU674" s="4"/>
      <c r="UHV674" s="4"/>
      <c r="UHW674" s="4"/>
      <c r="UHX674" s="4"/>
      <c r="UHY674" s="4"/>
      <c r="UHZ674" s="4"/>
      <c r="UIA674" s="4"/>
      <c r="UIB674" s="4"/>
      <c r="UIC674" s="4"/>
      <c r="UID674" s="4"/>
      <c r="UIE674" s="4"/>
      <c r="UIF674" s="4"/>
      <c r="UIG674" s="4"/>
      <c r="UIH674" s="4"/>
      <c r="UII674" s="4"/>
      <c r="UIJ674" s="4"/>
      <c r="UIK674" s="4"/>
      <c r="UIL674" s="4"/>
      <c r="UIM674" s="4"/>
      <c r="UIN674" s="4"/>
      <c r="UIO674" s="4"/>
      <c r="UIP674" s="4"/>
      <c r="UIQ674" s="4"/>
      <c r="UIR674" s="4"/>
      <c r="UIS674" s="4"/>
      <c r="UIT674" s="4"/>
      <c r="UIU674" s="4"/>
      <c r="UIV674" s="4"/>
      <c r="UIW674" s="4"/>
      <c r="UIX674" s="4"/>
      <c r="UIY674" s="4"/>
      <c r="UIZ674" s="4"/>
      <c r="UJA674" s="4"/>
      <c r="UJB674" s="4"/>
      <c r="UJC674" s="4"/>
      <c r="UJD674" s="4"/>
      <c r="UJE674" s="4"/>
      <c r="UJF674" s="4"/>
      <c r="UJG674" s="4"/>
      <c r="UJH674" s="4"/>
      <c r="UJI674" s="4"/>
      <c r="UJJ674" s="4"/>
      <c r="UJK674" s="4"/>
      <c r="UJL674" s="4"/>
      <c r="UJM674" s="4"/>
      <c r="UJN674" s="4"/>
      <c r="UJO674" s="4"/>
      <c r="UJP674" s="4"/>
      <c r="UJQ674" s="4"/>
      <c r="UJR674" s="4"/>
      <c r="UJS674" s="4"/>
      <c r="UJT674" s="4"/>
      <c r="UJU674" s="4"/>
      <c r="UJV674" s="4"/>
      <c r="UJW674" s="4"/>
      <c r="UJX674" s="4"/>
      <c r="UJY674" s="4"/>
      <c r="UJZ674" s="4"/>
      <c r="UKA674" s="4"/>
      <c r="UKB674" s="4"/>
      <c r="UKC674" s="4"/>
      <c r="UKD674" s="4"/>
      <c r="UKE674" s="4"/>
      <c r="UKF674" s="4"/>
      <c r="UKG674" s="4"/>
      <c r="UKH674" s="4"/>
      <c r="UKI674" s="4"/>
      <c r="UKJ674" s="4"/>
      <c r="UKK674" s="4"/>
      <c r="UKL674" s="4"/>
      <c r="UKM674" s="4"/>
      <c r="UKN674" s="4"/>
      <c r="UKO674" s="4"/>
      <c r="UKP674" s="4"/>
      <c r="UKQ674" s="4"/>
      <c r="UKR674" s="4"/>
      <c r="UKS674" s="4"/>
      <c r="UKT674" s="4"/>
      <c r="UKU674" s="4"/>
      <c r="UKV674" s="4"/>
      <c r="UKW674" s="4"/>
      <c r="UKX674" s="4"/>
      <c r="UKY674" s="4"/>
      <c r="UKZ674" s="4"/>
      <c r="ULA674" s="4"/>
      <c r="ULB674" s="4"/>
      <c r="ULC674" s="4"/>
      <c r="ULD674" s="4"/>
      <c r="ULE674" s="4"/>
      <c r="ULF674" s="4"/>
      <c r="ULG674" s="4"/>
      <c r="ULH674" s="4"/>
      <c r="ULI674" s="4"/>
      <c r="ULJ674" s="4"/>
      <c r="ULK674" s="4"/>
      <c r="ULL674" s="4"/>
      <c r="ULM674" s="4"/>
      <c r="ULN674" s="4"/>
      <c r="ULO674" s="4"/>
      <c r="ULP674" s="4"/>
      <c r="ULQ674" s="4"/>
      <c r="ULR674" s="4"/>
      <c r="ULS674" s="4"/>
      <c r="ULT674" s="4"/>
      <c r="ULU674" s="4"/>
      <c r="ULV674" s="4"/>
      <c r="ULW674" s="4"/>
      <c r="ULX674" s="4"/>
      <c r="ULY674" s="4"/>
      <c r="ULZ674" s="4"/>
      <c r="UMA674" s="4"/>
      <c r="UMB674" s="4"/>
      <c r="UMC674" s="4"/>
      <c r="UMD674" s="4"/>
      <c r="UME674" s="4"/>
      <c r="UMF674" s="4"/>
      <c r="UMG674" s="4"/>
      <c r="UMH674" s="4"/>
      <c r="UMI674" s="4"/>
      <c r="UMJ674" s="4"/>
      <c r="UMK674" s="4"/>
      <c r="UML674" s="4"/>
      <c r="UMM674" s="4"/>
      <c r="UMN674" s="4"/>
      <c r="UMO674" s="4"/>
      <c r="UMP674" s="4"/>
      <c r="UMQ674" s="4"/>
      <c r="UMR674" s="4"/>
      <c r="UMS674" s="4"/>
      <c r="UMT674" s="4"/>
      <c r="UMU674" s="4"/>
      <c r="UMV674" s="4"/>
      <c r="UMW674" s="4"/>
      <c r="UMX674" s="4"/>
      <c r="UMY674" s="4"/>
      <c r="UMZ674" s="4"/>
      <c r="UNA674" s="4"/>
      <c r="UNB674" s="4"/>
      <c r="UNC674" s="4"/>
      <c r="UND674" s="4"/>
      <c r="UNE674" s="4"/>
      <c r="UNF674" s="4"/>
      <c r="UNG674" s="4"/>
      <c r="UNH674" s="4"/>
      <c r="UNI674" s="4"/>
      <c r="UNJ674" s="4"/>
      <c r="UNK674" s="4"/>
      <c r="UNL674" s="4"/>
      <c r="UNM674" s="4"/>
      <c r="UNN674" s="4"/>
      <c r="UNO674" s="4"/>
      <c r="UNP674" s="4"/>
      <c r="UNQ674" s="4"/>
      <c r="UNR674" s="4"/>
      <c r="UNS674" s="4"/>
      <c r="UNT674" s="4"/>
      <c r="UNU674" s="4"/>
      <c r="UNV674" s="4"/>
      <c r="UNW674" s="4"/>
      <c r="UNX674" s="4"/>
      <c r="UNY674" s="4"/>
      <c r="UNZ674" s="4"/>
      <c r="UOA674" s="4"/>
      <c r="UOB674" s="4"/>
      <c r="UOC674" s="4"/>
      <c r="UOD674" s="4"/>
      <c r="UOE674" s="4"/>
      <c r="UOF674" s="4"/>
      <c r="UOG674" s="4"/>
      <c r="UOH674" s="4"/>
      <c r="UOI674" s="4"/>
      <c r="UOJ674" s="4"/>
      <c r="UOK674" s="4"/>
      <c r="UOL674" s="4"/>
      <c r="UOM674" s="4"/>
      <c r="UON674" s="4"/>
      <c r="UOO674" s="4"/>
      <c r="UOP674" s="4"/>
      <c r="UOQ674" s="4"/>
      <c r="UOR674" s="4"/>
      <c r="UOS674" s="4"/>
      <c r="UOT674" s="4"/>
      <c r="UOU674" s="4"/>
      <c r="UOV674" s="4"/>
      <c r="UOW674" s="4"/>
      <c r="UOX674" s="4"/>
      <c r="UOY674" s="4"/>
      <c r="UOZ674" s="4"/>
      <c r="UPA674" s="4"/>
      <c r="UPB674" s="4"/>
      <c r="UPC674" s="4"/>
      <c r="UPD674" s="4"/>
      <c r="UPE674" s="4"/>
      <c r="UPF674" s="4"/>
      <c r="UPG674" s="4"/>
      <c r="UPH674" s="4"/>
      <c r="UPI674" s="4"/>
      <c r="UPJ674" s="4"/>
      <c r="UPK674" s="4"/>
      <c r="UPL674" s="4"/>
      <c r="UPM674" s="4"/>
      <c r="UPN674" s="4"/>
      <c r="UPO674" s="4"/>
      <c r="UPP674" s="4"/>
      <c r="UPQ674" s="4"/>
      <c r="UPR674" s="4"/>
      <c r="UPS674" s="4"/>
      <c r="UPT674" s="4"/>
      <c r="UPU674" s="4"/>
      <c r="UPV674" s="4"/>
      <c r="UPW674" s="4"/>
      <c r="UPX674" s="4"/>
      <c r="UPY674" s="4"/>
      <c r="UPZ674" s="4"/>
      <c r="UQA674" s="4"/>
      <c r="UQB674" s="4"/>
      <c r="UQC674" s="4"/>
      <c r="UQD674" s="4"/>
      <c r="UQE674" s="4"/>
      <c r="UQF674" s="4"/>
      <c r="UQG674" s="4"/>
      <c r="UQH674" s="4"/>
      <c r="UQI674" s="4"/>
      <c r="UQJ674" s="4"/>
      <c r="UQK674" s="4"/>
      <c r="UQL674" s="4"/>
      <c r="UQM674" s="4"/>
      <c r="UQN674" s="4"/>
      <c r="UQO674" s="4"/>
      <c r="UQP674" s="4"/>
      <c r="UQQ674" s="4"/>
      <c r="UQR674" s="4"/>
      <c r="UQS674" s="4"/>
      <c r="UQT674" s="4"/>
      <c r="UQU674" s="4"/>
      <c r="UQV674" s="4"/>
      <c r="UQW674" s="4"/>
      <c r="UQX674" s="4"/>
      <c r="UQY674" s="4"/>
      <c r="UQZ674" s="4"/>
      <c r="URA674" s="4"/>
      <c r="URB674" s="4"/>
      <c r="URC674" s="4"/>
      <c r="URD674" s="4"/>
      <c r="URE674" s="4"/>
      <c r="URF674" s="4"/>
      <c r="URG674" s="4"/>
      <c r="URH674" s="4"/>
      <c r="URI674" s="4"/>
      <c r="URJ674" s="4"/>
      <c r="URK674" s="4"/>
      <c r="URL674" s="4"/>
      <c r="URM674" s="4"/>
      <c r="URN674" s="4"/>
      <c r="URO674" s="4"/>
      <c r="URP674" s="4"/>
      <c r="URQ674" s="4"/>
      <c r="URR674" s="4"/>
      <c r="URS674" s="4"/>
      <c r="URT674" s="4"/>
      <c r="URU674" s="4"/>
      <c r="URV674" s="4"/>
      <c r="URW674" s="4"/>
      <c r="URX674" s="4"/>
      <c r="URY674" s="4"/>
      <c r="URZ674" s="4"/>
      <c r="USA674" s="4"/>
      <c r="USB674" s="4"/>
      <c r="USC674" s="4"/>
      <c r="USD674" s="4"/>
      <c r="USE674" s="4"/>
      <c r="USF674" s="4"/>
      <c r="USG674" s="4"/>
      <c r="USH674" s="4"/>
      <c r="USI674" s="4"/>
      <c r="USJ674" s="4"/>
      <c r="USK674" s="4"/>
      <c r="USL674" s="4"/>
      <c r="USM674" s="4"/>
      <c r="USN674" s="4"/>
      <c r="USO674" s="4"/>
      <c r="USP674" s="4"/>
      <c r="USQ674" s="4"/>
      <c r="USR674" s="4"/>
      <c r="USS674" s="4"/>
      <c r="UST674" s="4"/>
      <c r="USU674" s="4"/>
      <c r="USV674" s="4"/>
      <c r="USW674" s="4"/>
      <c r="USX674" s="4"/>
      <c r="USY674" s="4"/>
      <c r="USZ674" s="4"/>
      <c r="UTA674" s="4"/>
      <c r="UTB674" s="4"/>
      <c r="UTC674" s="4"/>
      <c r="UTD674" s="4"/>
      <c r="UTE674" s="4"/>
      <c r="UTF674" s="4"/>
      <c r="UTG674" s="4"/>
      <c r="UTH674" s="4"/>
      <c r="UTI674" s="4"/>
      <c r="UTJ674" s="4"/>
      <c r="UTK674" s="4"/>
      <c r="UTL674" s="4"/>
      <c r="UTM674" s="4"/>
      <c r="UTN674" s="4"/>
      <c r="UTO674" s="4"/>
      <c r="UTP674" s="4"/>
      <c r="UTQ674" s="4"/>
      <c r="UTR674" s="4"/>
      <c r="UTS674" s="4"/>
      <c r="UTT674" s="4"/>
      <c r="UTU674" s="4"/>
      <c r="UTV674" s="4"/>
      <c r="UTW674" s="4"/>
      <c r="UTX674" s="4"/>
      <c r="UTY674" s="4"/>
      <c r="UTZ674" s="4"/>
      <c r="UUA674" s="4"/>
      <c r="UUB674" s="4"/>
      <c r="UUC674" s="4"/>
      <c r="UUD674" s="4"/>
      <c r="UUE674" s="4"/>
      <c r="UUF674" s="4"/>
      <c r="UUG674" s="4"/>
      <c r="UUH674" s="4"/>
      <c r="UUI674" s="4"/>
      <c r="UUJ674" s="4"/>
      <c r="UUK674" s="4"/>
      <c r="UUL674" s="4"/>
      <c r="UUM674" s="4"/>
      <c r="UUN674" s="4"/>
      <c r="UUO674" s="4"/>
      <c r="UUP674" s="4"/>
    </row>
    <row r="675" spans="1:14758" hidden="1">
      <c r="A675" s="235">
        <v>44508</v>
      </c>
      <c r="B675" s="240"/>
      <c r="C675" s="222"/>
      <c r="D675" s="563" t="s">
        <v>250</v>
      </c>
      <c r="E675" s="513"/>
      <c r="F675" s="481"/>
      <c r="G675" s="412"/>
      <c r="H675" s="412"/>
      <c r="I675" s="359"/>
      <c r="J675" s="359"/>
      <c r="K675" s="120" t="s">
        <v>582</v>
      </c>
      <c r="L675" s="301"/>
      <c r="M675" s="301"/>
      <c r="N675" s="458"/>
      <c r="O675" s="240" t="s">
        <v>3011</v>
      </c>
      <c r="P675" s="240"/>
      <c r="Q675" s="240"/>
      <c r="R675" s="240"/>
      <c r="S675" s="226">
        <v>4</v>
      </c>
      <c r="T675" s="226">
        <v>500</v>
      </c>
      <c r="U675" s="226"/>
      <c r="V675" s="227">
        <v>2002982</v>
      </c>
      <c r="W675" s="227">
        <v>201480455</v>
      </c>
      <c r="X675" s="241">
        <v>23704506</v>
      </c>
      <c r="Y675" s="242">
        <v>164535.6</v>
      </c>
      <c r="Z675" s="127"/>
      <c r="AA675" s="127">
        <v>10000</v>
      </c>
      <c r="AB675" s="127"/>
      <c r="AC675" s="127"/>
      <c r="AD675" s="127"/>
      <c r="AE675" s="13">
        <f>IF((Реестр!$AA675+Реестр!$AB675+Реестр!$AD675)=0,"",(Реестр!$AA675+Реестр!$AB675+Реестр!$AD675))</f>
        <v>10000</v>
      </c>
      <c r="AF675" s="13">
        <v>11000</v>
      </c>
      <c r="AG675" s="13">
        <f>IF(IFERROR((Реестр!$AE675-Реестр!$AF675), "")=0,"",IFERROR(Реестр!$AE675-Реестр!$AF675, ""))</f>
        <v>-1000</v>
      </c>
      <c r="AH675" s="534">
        <f>IF(IFERROR((Реестр!$AE675/Реестр!$AF675)-100%, "")=0,"",IFERROR((Реестр!$AE675/Реестр!$AF675)-100%, ""))</f>
        <v>-9.0909090909090939E-2</v>
      </c>
      <c r="AI675" s="448" t="str">
        <f>IF(IFERROR(Реестр!$AN675/Реестр!$T675,"")=0,"",IFERROR(Реестр!$AN675/Реестр!$T675,""))</f>
        <v/>
      </c>
      <c r="AJ675" s="448" t="str">
        <f>IF(IFERROR(Реестр!$AN675/Реестр!$S675,"")=0,"",IFERROR(Реестр!$AN675/Реестр!$S675,""))</f>
        <v/>
      </c>
      <c r="AK675" s="448" t="str">
        <f>IFERROR(Реестр!$AN675/Реестр!$U675,"")</f>
        <v/>
      </c>
      <c r="AL675" s="765"/>
      <c r="AM675" s="594"/>
      <c r="AN675" s="630" t="e">
        <f>((T675/(T674+T673+T671+T672+T675+T670)*AE670))</f>
        <v>#VALUE!</v>
      </c>
      <c r="AO675" s="535" t="str">
        <f>IF(IFERROR(AZ675/Реестр!$Y675,"")=0,"",IFERROR(AZ675/Реестр!$Y675,""))</f>
        <v/>
      </c>
      <c r="AP675" s="535" t="str">
        <f>IFERROR(Реестр!$AO675-7%,"")</f>
        <v/>
      </c>
      <c r="AQ675" s="13"/>
      <c r="AR675" s="752"/>
      <c r="AS675" s="551" t="str">
        <f>IF(IFERROR(Реестр!$AI675*1000,"")=0,"",IFERROR(Реестр!$AI675*1000,""))</f>
        <v/>
      </c>
      <c r="AT675" s="5" t="str">
        <f>IF(IFERROR(Реестр!$AS675/80,"")=0,"",IFERROR(Реестр!$AS675/80,""))</f>
        <v/>
      </c>
      <c r="AU675" s="4">
        <f t="shared" ref="AU675:AU676" si="73">IF(IFERROR(Y675*0.07,"")=0,"",IFERROR(Y675*0.07,""))</f>
        <v>11517.492000000002</v>
      </c>
      <c r="AV675" s="4" t="str">
        <f t="shared" ref="AV675:AV676" si="74">IF(IFERROR((AN675-AU675),"")=0,"",IFERROR((AN675-AU675),""))</f>
        <v/>
      </c>
      <c r="AW675" s="766"/>
      <c r="AX675" s="4" t="str">
        <f t="shared" ref="AX675:AX676" si="75">IF(IFERROR(AC675+AW675,"")=0,"",IFERROR(AC675+AW675,""))</f>
        <v/>
      </c>
      <c r="AY675" s="630"/>
      <c r="AZ675" s="4" t="str">
        <f t="shared" ref="AZ675:AZ676" si="76">IF(IFERROR(AN675+AY675,"")=0,"",IFERROR(AN675+AY675,""))</f>
        <v/>
      </c>
      <c r="BA675" s="4">
        <v>10000</v>
      </c>
      <c r="BB675" s="4" t="s">
        <v>3009</v>
      </c>
      <c r="BC675" s="4">
        <f>VLOOKUP(K675,'Справочные Данные'!$I$2:$J$262,2,0)</f>
        <v>71563</v>
      </c>
      <c r="BD675" s="4" t="str">
        <f>VLOOKUP(BC675,Z_SD_CUSTOMER!$A$2:$K$1599,10,0)</f>
        <v>50</v>
      </c>
      <c r="BE675" s="4" t="str">
        <f>VLOOKUP(BC675,Z_SD_CUSTOMER!$A$2:$L$1599,11,0)</f>
        <v>CENTRAL</v>
      </c>
      <c r="BF675" s="4" t="str">
        <f>VLOOKUP(BC675,Z_SD_CUSTOMER!$A$2:$K$1599,11,0)</f>
        <v>CENTRAL</v>
      </c>
      <c r="BG675" s="4"/>
      <c r="BH675" s="4"/>
    </row>
    <row r="676" spans="1:14758" s="4" customFormat="1" hidden="1">
      <c r="A676" s="235">
        <v>44508</v>
      </c>
      <c r="B676" s="472"/>
      <c r="C676" s="30"/>
      <c r="D676" s="563" t="s">
        <v>250</v>
      </c>
      <c r="G676" s="541"/>
      <c r="H676" s="541"/>
      <c r="J676" s="127"/>
      <c r="K676" s="120" t="s">
        <v>528</v>
      </c>
      <c r="L676" s="493"/>
      <c r="M676" s="72">
        <v>44493</v>
      </c>
      <c r="N676" s="90" t="s">
        <v>898</v>
      </c>
      <c r="O676" s="240" t="s">
        <v>3012</v>
      </c>
      <c r="R676" s="4" t="s">
        <v>991</v>
      </c>
      <c r="S676" s="5">
        <v>1</v>
      </c>
      <c r="T676" s="5">
        <v>59</v>
      </c>
      <c r="U676" s="5"/>
      <c r="V676" s="19">
        <v>2007295</v>
      </c>
      <c r="W676" s="155">
        <v>201484345</v>
      </c>
      <c r="X676" s="19">
        <v>6431153964</v>
      </c>
      <c r="Y676" s="23">
        <v>16071</v>
      </c>
      <c r="AE676" s="13" t="str">
        <f>IF((Реестр!$AA676+Реестр!$AB676+Реестр!$AD676)=0,"",(Реестр!$AA676+Реестр!$AB676+Реестр!$AD676))</f>
        <v/>
      </c>
      <c r="AG676" s="13" t="e">
        <f>Реестр!$AE676-Реестр!$AF676</f>
        <v>#VALUE!</v>
      </c>
      <c r="AH676" s="534" t="str">
        <f>IFERROR((Реестр!$AE676/Реестр!$AF676)-100%, "")</f>
        <v/>
      </c>
      <c r="AI676" s="448">
        <f>IF(IFERROR(Реестр!$AN676/Реестр!$T676,"")=0,"",IFERROR(Реестр!$AN676/Реестр!$T676,""))</f>
        <v>1.2035209767871087</v>
      </c>
      <c r="AJ676" s="10"/>
      <c r="AK676" s="448" t="str">
        <f>IFERROR(Реестр!$AN676/Реестр!$U676,"")</f>
        <v/>
      </c>
      <c r="AL676" s="594"/>
      <c r="AM676" s="594"/>
      <c r="AN676" s="630">
        <f>((T676/(T675+T674+T672+T673+T676+T671+T677)*AE671))</f>
        <v>71.007737630439408</v>
      </c>
      <c r="AO676" s="535">
        <f>IF(IFERROR(Реестр!$AN676/Реестр!$Y676,"")=0,"",IFERROR(Реестр!$AN676/Реестр!$Y676,""))</f>
        <v>4.4183770537265512E-3</v>
      </c>
      <c r="AQ676" s="13"/>
      <c r="AR676" s="752"/>
      <c r="AS676" s="551">
        <f>IF(IFERROR(Реестр!$AI676*1000,"")=0,"",IFERROR(Реестр!$AI676*1000,""))</f>
        <v>1203.5209767871086</v>
      </c>
      <c r="AT676" s="5">
        <f>IF(IFERROR(Реестр!$AS676/80,"")=0,"",IFERROR(Реестр!$AS676/80,""))</f>
        <v>15.044012209838858</v>
      </c>
      <c r="AU676" s="4">
        <f t="shared" si="73"/>
        <v>1124.97</v>
      </c>
      <c r="AV676" s="4">
        <f t="shared" si="74"/>
        <v>-1053.9622623695607</v>
      </c>
      <c r="AX676" s="4" t="str">
        <f t="shared" si="75"/>
        <v/>
      </c>
      <c r="AY676" s="630"/>
      <c r="AZ676" s="4">
        <f t="shared" si="76"/>
        <v>71.007737630439408</v>
      </c>
      <c r="BB676" s="4" t="s">
        <v>3010</v>
      </c>
      <c r="BC676" s="4">
        <f>VLOOKUP(K676,'Справочные Данные'!$I$2:$J$262,2,0)</f>
        <v>80101</v>
      </c>
      <c r="BD676" s="4" t="str">
        <f>VLOOKUP(BC676,Z_SD_CUSTOMER!$A$2:$K$1599,10,0)</f>
        <v>77</v>
      </c>
      <c r="BE676" s="4" t="str">
        <f>VLOOKUP(BC676,Z_SD_CUSTOMER!$A$2:$L$1599,11,0)</f>
        <v>CENTRAL</v>
      </c>
      <c r="BF676" s="4" t="str">
        <f>VLOOKUP(BC676,Z_SD_CUSTOMER!$A$2:$K$1599,11,0)</f>
        <v>CENTRAL</v>
      </c>
      <c r="BI676" s="493"/>
    </row>
    <row r="677" spans="1:14758" ht="56.25" hidden="1" customHeight="1">
      <c r="A677" s="176">
        <v>44509</v>
      </c>
      <c r="B677" s="96" t="s">
        <v>58</v>
      </c>
      <c r="C677" s="108"/>
      <c r="D677" s="795" t="s">
        <v>250</v>
      </c>
      <c r="E677" s="798"/>
      <c r="F677" s="797" t="s">
        <v>791</v>
      </c>
      <c r="G677" s="794" t="s">
        <v>792</v>
      </c>
      <c r="H677" s="793" t="s">
        <v>793</v>
      </c>
      <c r="I677" s="793"/>
      <c r="J677" s="793" t="s">
        <v>794</v>
      </c>
      <c r="K677" s="676" t="s">
        <v>546</v>
      </c>
      <c r="L677" s="39"/>
      <c r="M677" s="39"/>
      <c r="N677" s="39"/>
      <c r="O677" s="39" t="s">
        <v>240</v>
      </c>
      <c r="P677" s="87">
        <v>44511</v>
      </c>
      <c r="Q677" s="39"/>
      <c r="R677" s="39"/>
      <c r="S677" s="79">
        <v>15</v>
      </c>
      <c r="T677" s="79">
        <v>12318</v>
      </c>
      <c r="U677" s="792"/>
      <c r="V677" s="16">
        <v>2011335</v>
      </c>
      <c r="W677" s="677">
        <v>201487412</v>
      </c>
      <c r="X677" s="78"/>
      <c r="Y677" s="17">
        <v>3792096</v>
      </c>
      <c r="Z677" s="82"/>
      <c r="AA677" s="82">
        <v>78000</v>
      </c>
      <c r="AB677" s="82"/>
      <c r="AC677" s="82"/>
      <c r="AD677" s="82"/>
      <c r="AE677" s="530">
        <f>Реестр!$AA677+Реестр!$AB677+Реестр!$AC677+Реестр!$AD677</f>
        <v>78000</v>
      </c>
      <c r="AF677" s="82">
        <v>62000</v>
      </c>
      <c r="AG677" s="530">
        <f>Реестр!$AE677-Реестр!$AF677</f>
        <v>16000</v>
      </c>
      <c r="AH677" s="531">
        <f>IFERROR((Реестр!$AE677/Реестр!$AF677)-100%, "")</f>
        <v>0.25806451612903225</v>
      </c>
      <c r="AI677" s="442" t="str">
        <f>IF(IFERROR(Реестр!$AN677/Реестр!$T677,"")=0,"",IFERROR(Реестр!$AN677/Реестр!$T677,""))</f>
        <v/>
      </c>
      <c r="AJ677" s="443"/>
      <c r="AK677" s="444" t="str">
        <f>IFERROR(Реестр!$AN677/Реестр!$U677,"")</f>
        <v/>
      </c>
      <c r="AL677" s="596"/>
      <c r="AM677" s="596"/>
      <c r="AN677" s="82"/>
      <c r="AO677" s="532" t="str">
        <f>IF(IFERROR(Реестр!$AN677/Реестр!$Y677,"")=0,"",IFERROR(Реестр!$AN677/Реестр!$Y677,""))</f>
        <v/>
      </c>
      <c r="AP677" s="82"/>
      <c r="AQ677" s="530"/>
      <c r="AR677" s="82"/>
      <c r="AS677" s="556" t="str">
        <f>IF(IFERROR(Реестр!$AI677*1000,"")=0,"",IFERROR(Реестр!$AI677*1000,""))</f>
        <v/>
      </c>
      <c r="AT677" s="552" t="str">
        <f>IF(IFERROR(Реестр!$AS677/80,"")=0,"",IFERROR(Реестр!$AS677/80,""))</f>
        <v/>
      </c>
      <c r="AU677">
        <f>IF(IFERROR(Y677*0.07,"")=0,"",IFERROR(Y677*0.07,""))</f>
        <v>265446.72000000003</v>
      </c>
      <c r="AV677">
        <f t="shared" si="70"/>
        <v>-265446.72000000003</v>
      </c>
      <c r="AX677" t="str">
        <f t="shared" si="71"/>
        <v/>
      </c>
      <c r="AZ677" t="str">
        <f t="shared" si="72"/>
        <v/>
      </c>
      <c r="BC677">
        <f>VLOOKUP(K677,'Справочные Данные'!$I$2:$J$262,2,0)</f>
        <v>63718</v>
      </c>
      <c r="BD677" t="str">
        <f>VLOOKUP(BC677,Z_SD_CUSTOMER!$A$2:$K$1599,10,0)</f>
        <v>61</v>
      </c>
      <c r="BE677" t="str">
        <f>VLOOKUP(BC677,Z_SD_CUSTOMER!$A$2:$L$1599,11,0)</f>
        <v>SOUTHERN</v>
      </c>
    </row>
    <row r="678" spans="1:14758" ht="84" hidden="1" customHeight="1" thickBot="1">
      <c r="A678" s="2">
        <v>44509</v>
      </c>
      <c r="B678" s="472" t="s">
        <v>56</v>
      </c>
      <c r="C678" s="30" t="s">
        <v>3138</v>
      </c>
      <c r="D678" s="566" t="s">
        <v>257</v>
      </c>
      <c r="F678" s="712" t="s">
        <v>3101</v>
      </c>
      <c r="G678" s="799" t="s">
        <v>3087</v>
      </c>
      <c r="H678" s="780" t="s">
        <v>3099</v>
      </c>
      <c r="I678" s="799">
        <v>481303286426</v>
      </c>
      <c r="J678" s="712" t="s">
        <v>3088</v>
      </c>
      <c r="K678" s="698" t="s">
        <v>643</v>
      </c>
      <c r="M678" s="72"/>
      <c r="O678" s="4" t="s">
        <v>235</v>
      </c>
      <c r="P678" s="72">
        <v>44510</v>
      </c>
      <c r="S678" s="5">
        <v>9</v>
      </c>
      <c r="T678" s="5">
        <f>3100+63</f>
        <v>3163</v>
      </c>
      <c r="V678" s="19">
        <v>2011982</v>
      </c>
      <c r="W678" s="779">
        <v>201488576</v>
      </c>
      <c r="Y678" s="17">
        <v>900308.28</v>
      </c>
      <c r="Z678" s="39"/>
      <c r="AA678" s="39">
        <v>26000</v>
      </c>
      <c r="AB678" s="39"/>
      <c r="AC678" s="39"/>
      <c r="AD678" s="39"/>
      <c r="AE678" s="530">
        <f>Реестр!$AA678+Реестр!$AB678+Реестр!$AC678+Реестр!$AD678</f>
        <v>26000</v>
      </c>
      <c r="AF678" s="39">
        <v>22034</v>
      </c>
      <c r="AG678" s="231">
        <f>Реестр!$AE678-Реестр!$AF678</f>
        <v>3966</v>
      </c>
      <c r="AH678" s="232"/>
      <c r="AI678" s="233"/>
      <c r="AJ678" s="441"/>
      <c r="AK678" s="233"/>
      <c r="AL678" s="595"/>
      <c r="AM678" s="595"/>
      <c r="AN678" s="39"/>
      <c r="AO678" s="234"/>
      <c r="AP678" s="39"/>
      <c r="AQ678" s="231"/>
      <c r="AR678" s="39"/>
      <c r="AS678" s="554"/>
      <c r="AT678" s="552"/>
    </row>
    <row r="679" spans="1:14758" s="4" customFormat="1" ht="21.75" hidden="1" thickBot="1">
      <c r="A679" s="463">
        <v>44509</v>
      </c>
      <c r="B679" s="789" t="s">
        <v>59</v>
      </c>
      <c r="C679" s="107" t="s">
        <v>3143</v>
      </c>
      <c r="D679" s="788" t="s">
        <v>253</v>
      </c>
      <c r="E679" s="83"/>
      <c r="F679" s="82"/>
      <c r="G679" s="29" t="s">
        <v>3107</v>
      </c>
      <c r="H679" s="32" t="s">
        <v>3106</v>
      </c>
      <c r="I679" s="82"/>
      <c r="J679" s="143"/>
      <c r="K679" s="787" t="s">
        <v>559</v>
      </c>
      <c r="L679" s="82"/>
      <c r="M679" s="88">
        <v>44519</v>
      </c>
      <c r="N679" s="82" t="s">
        <v>132</v>
      </c>
      <c r="O679" s="82"/>
      <c r="P679" s="82"/>
      <c r="Q679" s="82"/>
      <c r="R679" s="82"/>
      <c r="S679" s="86">
        <v>6</v>
      </c>
      <c r="T679" s="86">
        <v>286</v>
      </c>
      <c r="U679" s="556"/>
      <c r="V679" s="26">
        <v>2011834</v>
      </c>
      <c r="W679" s="82">
        <v>201487750</v>
      </c>
      <c r="X679" s="25">
        <v>107614727</v>
      </c>
      <c r="Y679" s="23">
        <v>111742.08</v>
      </c>
      <c r="AE679" s="530">
        <f>Реестр!$AA679+Реестр!$AB679+Реестр!$AC679+Реестр!$AD679</f>
        <v>0</v>
      </c>
      <c r="AG679" s="231">
        <f>Реестр!$AE679-Реестр!$AF679</f>
        <v>0</v>
      </c>
      <c r="AH679" s="534"/>
      <c r="AI679" s="448"/>
      <c r="AJ679" s="10"/>
      <c r="AK679" s="448"/>
      <c r="AL679" s="594"/>
      <c r="AM679" s="594"/>
      <c r="AO679" s="535"/>
      <c r="AQ679" s="13"/>
      <c r="AS679" s="551"/>
      <c r="AT679" s="5"/>
      <c r="AX679" t="str">
        <f t="shared" ref="AX679:AX680" si="77">IF(IFERROR(AC679+AW679,"")=0,"",IFERROR(AC679+AW679,""))</f>
        <v/>
      </c>
      <c r="BG679"/>
      <c r="BH679"/>
    </row>
    <row r="680" spans="1:14758" s="4" customFormat="1" ht="21.75" hidden="1" thickBot="1">
      <c r="A680" s="2">
        <v>44509</v>
      </c>
      <c r="C680" s="30"/>
      <c r="D680" s="564" t="s">
        <v>253</v>
      </c>
      <c r="E680" s="54"/>
      <c r="G680" s="29" t="s">
        <v>3107</v>
      </c>
      <c r="H680" s="32" t="s">
        <v>3106</v>
      </c>
      <c r="J680" s="127"/>
      <c r="K680" s="679" t="s">
        <v>560</v>
      </c>
      <c r="M680" s="72">
        <v>44519</v>
      </c>
      <c r="N680" s="4" t="s">
        <v>132</v>
      </c>
      <c r="S680" s="5">
        <v>5</v>
      </c>
      <c r="T680" s="5">
        <v>369</v>
      </c>
      <c r="U680" s="551"/>
      <c r="V680" s="23">
        <v>2011835</v>
      </c>
      <c r="W680" s="4">
        <v>201487751</v>
      </c>
      <c r="X680" s="19">
        <v>107615564</v>
      </c>
      <c r="Y680" s="23">
        <v>141171.84</v>
      </c>
      <c r="AE680" s="530">
        <f>Реестр!$AA680+Реестр!$AB680+Реестр!$AC680+Реестр!$AD680</f>
        <v>0</v>
      </c>
      <c r="AG680" s="231">
        <f>Реестр!$AE680-Реестр!$AF680</f>
        <v>0</v>
      </c>
      <c r="AH680" s="534"/>
      <c r="AI680" s="448"/>
      <c r="AJ680" s="10"/>
      <c r="AK680" s="448"/>
      <c r="AL680" s="594"/>
      <c r="AM680" s="594"/>
      <c r="AO680" s="535"/>
      <c r="AQ680" s="13"/>
      <c r="AS680" s="551"/>
      <c r="AT680" s="5"/>
      <c r="AX680" t="str">
        <f t="shared" si="77"/>
        <v/>
      </c>
      <c r="BG680"/>
      <c r="BH680"/>
    </row>
    <row r="681" spans="1:14758" s="4" customFormat="1" hidden="1">
      <c r="A681" s="2">
        <v>44509</v>
      </c>
      <c r="B681" s="472" t="s">
        <v>59</v>
      </c>
      <c r="C681" s="30"/>
      <c r="D681" s="564" t="s">
        <v>253</v>
      </c>
      <c r="E681" s="54"/>
      <c r="G681" s="32" t="s">
        <v>3109</v>
      </c>
      <c r="H681" s="32" t="s">
        <v>3108</v>
      </c>
      <c r="J681" s="127"/>
      <c r="K681" s="690" t="s">
        <v>636</v>
      </c>
      <c r="L681" s="4" t="s">
        <v>931</v>
      </c>
      <c r="M681" s="72">
        <v>44517</v>
      </c>
      <c r="S681" s="5">
        <v>5</v>
      </c>
      <c r="T681" s="5">
        <v>4067</v>
      </c>
      <c r="U681" s="551"/>
      <c r="V681" s="19">
        <v>2012550</v>
      </c>
      <c r="W681" s="4">
        <v>201488233</v>
      </c>
      <c r="X681" s="19"/>
      <c r="Y681" s="23">
        <v>1114743</v>
      </c>
      <c r="AE681" s="530">
        <f>Реестр!$AA681+Реестр!$AB681+Реестр!$AC681+Реестр!$AD681</f>
        <v>0</v>
      </c>
      <c r="AG681" s="231">
        <f>Реестр!$AE681-Реестр!$AF681</f>
        <v>0</v>
      </c>
      <c r="AH681" s="534"/>
      <c r="AI681" s="448"/>
      <c r="AJ681" s="10"/>
      <c r="AK681" s="448"/>
      <c r="AL681" s="594"/>
      <c r="AM681" s="594"/>
      <c r="AO681" s="535"/>
      <c r="AQ681" s="13"/>
      <c r="AS681" s="551"/>
      <c r="AT681" s="5"/>
      <c r="BG681"/>
      <c r="BH681"/>
    </row>
    <row r="682" spans="1:14758" s="4" customFormat="1" hidden="1">
      <c r="A682" s="2">
        <v>44509</v>
      </c>
      <c r="C682" s="30"/>
      <c r="D682" s="564" t="s">
        <v>253</v>
      </c>
      <c r="E682" s="54"/>
      <c r="G682" s="32" t="s">
        <v>3109</v>
      </c>
      <c r="H682" s="32" t="s">
        <v>3108</v>
      </c>
      <c r="J682" s="127"/>
      <c r="K682" s="690" t="s">
        <v>481</v>
      </c>
      <c r="M682" s="72">
        <v>44519</v>
      </c>
      <c r="S682" s="5">
        <v>2</v>
      </c>
      <c r="T682" s="5">
        <v>73</v>
      </c>
      <c r="U682" s="551"/>
      <c r="V682" s="19">
        <v>2012841</v>
      </c>
      <c r="X682" s="19">
        <v>465325</v>
      </c>
      <c r="Y682" s="23">
        <v>20449.919999999998</v>
      </c>
      <c r="AE682" s="530">
        <f>Реестр!$AA682+Реестр!$AB682+Реестр!$AC682+Реестр!$AD682</f>
        <v>0</v>
      </c>
      <c r="AG682" s="231">
        <f>Реестр!$AE682-Реестр!$AF682</f>
        <v>0</v>
      </c>
      <c r="AH682" s="534"/>
      <c r="AI682" s="448"/>
      <c r="AJ682" s="10"/>
      <c r="AK682" s="448"/>
      <c r="AL682" s="594"/>
      <c r="AM682" s="594"/>
      <c r="AO682" s="535"/>
      <c r="AQ682" s="13"/>
      <c r="AS682" s="551"/>
      <c r="AT682" s="5"/>
      <c r="BG682"/>
      <c r="BH682"/>
    </row>
    <row r="683" spans="1:14758" s="4" customFormat="1" hidden="1">
      <c r="A683" s="2">
        <v>44509</v>
      </c>
      <c r="C683" s="30"/>
      <c r="D683" s="564" t="s">
        <v>253</v>
      </c>
      <c r="E683" s="54"/>
      <c r="G683" s="32" t="s">
        <v>3109</v>
      </c>
      <c r="H683" s="32" t="s">
        <v>3108</v>
      </c>
      <c r="J683" s="127"/>
      <c r="K683" s="690" t="s">
        <v>481</v>
      </c>
      <c r="M683" s="72">
        <v>44519</v>
      </c>
      <c r="S683" s="5">
        <v>1</v>
      </c>
      <c r="T683" s="5">
        <v>39</v>
      </c>
      <c r="U683" s="551"/>
      <c r="V683" s="19">
        <v>2012843</v>
      </c>
      <c r="X683" s="19">
        <v>465392</v>
      </c>
      <c r="Y683" s="23">
        <v>22464</v>
      </c>
      <c r="AE683" s="530">
        <f>Реестр!$AA683+Реестр!$AB683+Реестр!$AC683+Реестр!$AD683</f>
        <v>0</v>
      </c>
      <c r="AG683" s="231">
        <f>Реестр!$AE683-Реестр!$AF683</f>
        <v>0</v>
      </c>
      <c r="AH683" s="534"/>
      <c r="AI683" s="448"/>
      <c r="AJ683" s="10"/>
      <c r="AK683" s="448"/>
      <c r="AL683" s="594"/>
      <c r="AM683" s="594"/>
      <c r="AO683" s="535"/>
      <c r="AQ683" s="13"/>
      <c r="AS683" s="551"/>
      <c r="AT683" s="5"/>
      <c r="BG683"/>
      <c r="BH683"/>
    </row>
    <row r="684" spans="1:14758" s="4" customFormat="1" hidden="1">
      <c r="A684" s="437">
        <v>44509</v>
      </c>
      <c r="B684" s="39"/>
      <c r="C684" s="40"/>
      <c r="D684" s="791" t="s">
        <v>253</v>
      </c>
      <c r="E684" s="550"/>
      <c r="F684" s="39"/>
      <c r="G684" s="32" t="s">
        <v>3109</v>
      </c>
      <c r="H684" s="32" t="s">
        <v>3108</v>
      </c>
      <c r="I684" s="39"/>
      <c r="J684" s="128"/>
      <c r="K684" s="658" t="s">
        <v>644</v>
      </c>
      <c r="L684" s="39" t="s">
        <v>1089</v>
      </c>
      <c r="M684" s="87">
        <v>44516</v>
      </c>
      <c r="N684" s="39" t="s">
        <v>113</v>
      </c>
      <c r="O684" s="39"/>
      <c r="P684" s="39"/>
      <c r="Q684" s="39"/>
      <c r="R684" s="39"/>
      <c r="S684" s="81">
        <v>1</v>
      </c>
      <c r="T684" s="81">
        <v>151</v>
      </c>
      <c r="U684" s="554"/>
      <c r="V684" s="16">
        <v>2012874</v>
      </c>
      <c r="W684" s="39">
        <v>201488555</v>
      </c>
      <c r="X684" s="17"/>
      <c r="Y684" s="17" t="s">
        <v>2975</v>
      </c>
      <c r="AE684" s="530">
        <f>Реестр!$AA684+Реестр!$AB684+Реестр!$AC684+Реестр!$AD684</f>
        <v>0</v>
      </c>
      <c r="AG684" s="231">
        <f>Реестр!$AE684-Реестр!$AF684</f>
        <v>0</v>
      </c>
      <c r="AH684" s="534"/>
      <c r="AI684" s="448"/>
      <c r="AJ684" s="10"/>
      <c r="AK684" s="448"/>
      <c r="AL684" s="594"/>
      <c r="AM684" s="594"/>
      <c r="AO684" s="535"/>
      <c r="AQ684" s="13"/>
      <c r="AS684" s="551"/>
      <c r="AT684" s="5"/>
      <c r="BG684"/>
      <c r="BH684"/>
    </row>
    <row r="685" spans="1:14758" ht="37.5" hidden="1" customHeight="1">
      <c r="A685" s="2">
        <v>44509</v>
      </c>
      <c r="B685" s="472" t="s">
        <v>57</v>
      </c>
      <c r="D685" s="566" t="s">
        <v>257</v>
      </c>
      <c r="F685" s="712" t="s">
        <v>3102</v>
      </c>
      <c r="G685" s="4" t="s">
        <v>3008</v>
      </c>
      <c r="H685" s="712" t="s">
        <v>3091</v>
      </c>
      <c r="I685" s="799">
        <v>522203422061</v>
      </c>
      <c r="J685" s="799" t="s">
        <v>3090</v>
      </c>
      <c r="K685" s="751" t="s">
        <v>561</v>
      </c>
      <c r="O685" s="4" t="s">
        <v>2948</v>
      </c>
      <c r="P685" s="72">
        <v>44513</v>
      </c>
      <c r="Q685" s="4" t="s">
        <v>132</v>
      </c>
      <c r="S685" s="5">
        <v>8</v>
      </c>
      <c r="T685" s="5">
        <v>1228</v>
      </c>
      <c r="V685" s="19">
        <v>2011831</v>
      </c>
      <c r="W685" s="4">
        <v>201487749</v>
      </c>
      <c r="X685" s="19">
        <v>107615270</v>
      </c>
      <c r="Y685" s="17">
        <v>548630.4</v>
      </c>
      <c r="Z685" s="82"/>
      <c r="AA685" s="82">
        <v>88000</v>
      </c>
      <c r="AB685" s="82">
        <v>1700</v>
      </c>
      <c r="AC685" s="82"/>
      <c r="AD685" s="82"/>
      <c r="AE685" s="530">
        <f>Реестр!$AA685+Реестр!$AB685+Реестр!$AC685+Реестр!$AD685</f>
        <v>89700</v>
      </c>
      <c r="AF685" s="82">
        <v>89700</v>
      </c>
      <c r="AG685" s="231">
        <f>Реестр!$AE685-Реестр!$AF685</f>
        <v>0</v>
      </c>
      <c r="AH685" s="531"/>
      <c r="AI685" s="442"/>
      <c r="AJ685" s="443"/>
      <c r="AK685" s="444"/>
      <c r="AL685" s="596"/>
      <c r="AM685" s="596"/>
      <c r="AN685" s="82"/>
      <c r="AO685" s="532"/>
      <c r="AP685" s="82"/>
      <c r="AQ685" s="530"/>
      <c r="AR685" s="82"/>
      <c r="AS685" s="556"/>
      <c r="AT685" s="552"/>
    </row>
    <row r="686" spans="1:14758" ht="48.75" hidden="1" customHeight="1">
      <c r="A686" s="2">
        <v>44509</v>
      </c>
      <c r="D686" s="566" t="s">
        <v>257</v>
      </c>
      <c r="F686" s="712" t="s">
        <v>3102</v>
      </c>
      <c r="G686" s="712" t="s">
        <v>3100</v>
      </c>
      <c r="H686" s="712" t="s">
        <v>3091</v>
      </c>
      <c r="I686" s="799">
        <v>522203422061</v>
      </c>
      <c r="J686" s="799"/>
      <c r="K686" s="751" t="s">
        <v>586</v>
      </c>
      <c r="O686" s="4" t="s">
        <v>1167</v>
      </c>
      <c r="P686" s="72">
        <v>44512</v>
      </c>
      <c r="S686" s="5">
        <v>24</v>
      </c>
      <c r="T686" s="5">
        <v>13034</v>
      </c>
      <c r="V686" s="19">
        <v>2011836</v>
      </c>
      <c r="W686" s="4">
        <v>201487748</v>
      </c>
      <c r="X686" s="19"/>
      <c r="Y686" s="17">
        <v>3935601.6</v>
      </c>
      <c r="AE686" s="530">
        <f>Реестр!$AA686+Реестр!$AB686+Реестр!$AC686+Реестр!$AD686</f>
        <v>0</v>
      </c>
      <c r="AG686" s="231">
        <f>Реестр!$AE686-Реестр!$AF686</f>
        <v>0</v>
      </c>
      <c r="AH686" s="232"/>
      <c r="AI686" s="233"/>
      <c r="AJ686" s="10"/>
      <c r="AK686" s="436"/>
      <c r="AL686" s="594"/>
      <c r="AM686" s="594"/>
      <c r="AO686" s="234"/>
      <c r="AQ686" s="231"/>
      <c r="AS686" s="551"/>
      <c r="AT686" s="552"/>
    </row>
    <row r="687" spans="1:14758" ht="48.75" hidden="1" customHeight="1">
      <c r="A687" s="2">
        <v>44509</v>
      </c>
      <c r="D687" s="566" t="s">
        <v>257</v>
      </c>
      <c r="E687" s="798"/>
      <c r="F687" s="712" t="s">
        <v>3089</v>
      </c>
      <c r="G687" s="712" t="s">
        <v>3100</v>
      </c>
      <c r="H687" s="712" t="s">
        <v>3091</v>
      </c>
      <c r="I687" s="799"/>
      <c r="J687" s="799"/>
      <c r="K687" s="751" t="s">
        <v>586</v>
      </c>
      <c r="L687" s="78"/>
      <c r="M687" s="78"/>
      <c r="N687" s="78"/>
      <c r="O687" s="78" t="s">
        <v>3134</v>
      </c>
      <c r="P687" s="154"/>
      <c r="Q687" s="78"/>
      <c r="R687" s="78"/>
      <c r="S687" s="79">
        <v>0</v>
      </c>
      <c r="T687" s="79">
        <v>19</v>
      </c>
      <c r="U687" s="792"/>
      <c r="V687" s="809">
        <v>180023289</v>
      </c>
      <c r="W687" s="61" t="s">
        <v>3133</v>
      </c>
      <c r="X687" s="94"/>
      <c r="Y687" s="17"/>
      <c r="AE687" s="530"/>
      <c r="AG687" s="231"/>
      <c r="AH687" s="232"/>
      <c r="AI687" s="233"/>
      <c r="AJ687" s="10"/>
      <c r="AK687" s="436"/>
      <c r="AL687" s="594"/>
      <c r="AM687" s="594"/>
      <c r="AO687" s="234"/>
      <c r="AQ687" s="231"/>
      <c r="AS687" s="551"/>
      <c r="AT687" s="552"/>
    </row>
    <row r="688" spans="1:14758" ht="142.5" hidden="1">
      <c r="A688" s="176">
        <v>44509</v>
      </c>
      <c r="B688" s="96" t="s">
        <v>57</v>
      </c>
      <c r="C688" s="108" t="s">
        <v>3139</v>
      </c>
      <c r="D688" s="786" t="s">
        <v>425</v>
      </c>
      <c r="E688" s="798"/>
      <c r="F688" s="785"/>
      <c r="G688" s="818" t="s">
        <v>3083</v>
      </c>
      <c r="H688" s="818" t="s">
        <v>108</v>
      </c>
      <c r="I688" s="819">
        <v>433201018028</v>
      </c>
      <c r="J688" s="818" t="s">
        <v>111</v>
      </c>
      <c r="K688" s="1" t="s">
        <v>637</v>
      </c>
      <c r="L688" s="78"/>
      <c r="M688" s="78"/>
      <c r="N688" s="78"/>
      <c r="O688" s="78" t="s">
        <v>2960</v>
      </c>
      <c r="P688" s="154"/>
      <c r="Q688" s="78"/>
      <c r="R688" s="78"/>
      <c r="S688" s="79">
        <v>1</v>
      </c>
      <c r="T688" s="792">
        <v>635</v>
      </c>
      <c r="U688" s="792"/>
      <c r="V688" s="16">
        <v>2012558</v>
      </c>
      <c r="W688" s="78">
        <v>201488949</v>
      </c>
      <c r="X688" s="16"/>
      <c r="Y688" s="17">
        <v>173859</v>
      </c>
      <c r="AA688" s="4">
        <v>15200</v>
      </c>
      <c r="AE688" s="530">
        <f>Реестр!$AA688+Реестр!$AB688+Реестр!$AC688+Реестр!$AD688</f>
        <v>15200</v>
      </c>
      <c r="AF688" s="4">
        <v>15200</v>
      </c>
      <c r="AG688" s="231">
        <f>Реестр!$AE688-Реестр!$AF688</f>
        <v>0</v>
      </c>
      <c r="AH688" s="232"/>
      <c r="AI688" s="233"/>
      <c r="AJ688" s="10"/>
      <c r="AK688" s="436"/>
      <c r="AL688" s="594"/>
      <c r="AM688" s="594"/>
      <c r="AO688" s="234"/>
      <c r="AQ688" s="231"/>
      <c r="AS688" s="551"/>
      <c r="AT688" s="552"/>
    </row>
    <row r="689" spans="1:60" ht="46.5" hidden="1" customHeight="1">
      <c r="A689" s="2">
        <v>44509</v>
      </c>
      <c r="B689" s="472" t="s">
        <v>54</v>
      </c>
      <c r="C689" s="30" t="s">
        <v>3105</v>
      </c>
      <c r="D689" s="566" t="s">
        <v>257</v>
      </c>
      <c r="F689" s="712" t="s">
        <v>3103</v>
      </c>
      <c r="G689" s="799" t="s">
        <v>3092</v>
      </c>
      <c r="H689" s="799" t="s">
        <v>3093</v>
      </c>
      <c r="I689" s="799">
        <v>525718477356</v>
      </c>
      <c r="J689" s="799" t="s">
        <v>3094</v>
      </c>
      <c r="K689" s="679" t="s">
        <v>517</v>
      </c>
      <c r="O689" s="4" t="s">
        <v>116</v>
      </c>
      <c r="P689" s="72">
        <v>44510</v>
      </c>
      <c r="Q689" s="4" t="s">
        <v>322</v>
      </c>
      <c r="R689" s="4" t="s">
        <v>1127</v>
      </c>
      <c r="S689" s="5">
        <v>1</v>
      </c>
      <c r="T689" s="5">
        <v>50</v>
      </c>
      <c r="V689" s="19">
        <v>2011861</v>
      </c>
      <c r="X689" s="19">
        <v>113990</v>
      </c>
      <c r="Y689" s="17">
        <v>15206.4</v>
      </c>
      <c r="AA689" s="4">
        <v>15254</v>
      </c>
      <c r="AE689" s="530">
        <f>Реестр!$AA689+Реестр!$AB689+Реестр!$AC689+Реестр!$AD689</f>
        <v>15254</v>
      </c>
      <c r="AF689" s="4">
        <v>15254</v>
      </c>
      <c r="AG689" s="231">
        <f>Реестр!$AE689-Реестр!$AF689</f>
        <v>0</v>
      </c>
      <c r="AH689" s="232"/>
      <c r="AI689" s="233"/>
      <c r="AJ689" s="10"/>
      <c r="AK689" s="436"/>
      <c r="AL689" s="594"/>
      <c r="AM689" s="594"/>
      <c r="AO689" s="234"/>
      <c r="AQ689" s="231"/>
      <c r="AS689" s="551"/>
      <c r="AT689" s="552"/>
    </row>
    <row r="690" spans="1:60" hidden="1">
      <c r="A690" s="2">
        <v>44509</v>
      </c>
      <c r="B690" s="472" t="s">
        <v>54</v>
      </c>
      <c r="D690" s="566" t="s">
        <v>257</v>
      </c>
      <c r="F690" s="799"/>
      <c r="G690" s="799" t="s">
        <v>3092</v>
      </c>
      <c r="H690" s="638" t="s">
        <v>3095</v>
      </c>
      <c r="I690" s="638"/>
      <c r="J690" s="638"/>
      <c r="K690" s="679" t="s">
        <v>517</v>
      </c>
      <c r="P690" s="72"/>
      <c r="S690" s="5">
        <v>4</v>
      </c>
      <c r="T690" s="5">
        <v>48</v>
      </c>
      <c r="V690" s="19">
        <v>2011862</v>
      </c>
      <c r="X690" s="19">
        <v>114060</v>
      </c>
      <c r="Y690" s="17">
        <v>15441.24</v>
      </c>
      <c r="AE690" s="530">
        <f>Реестр!$AA690+Реестр!$AB690+Реестр!$AC690+Реестр!$AD690</f>
        <v>0</v>
      </c>
      <c r="AG690" s="231">
        <f>Реестр!$AE690-Реестр!$AF690</f>
        <v>0</v>
      </c>
      <c r="AH690" s="232"/>
      <c r="AI690" s="233"/>
      <c r="AJ690" s="10"/>
      <c r="AK690" s="436"/>
      <c r="AL690" s="594"/>
      <c r="AM690" s="594"/>
      <c r="AO690" s="234"/>
      <c r="AQ690" s="231"/>
      <c r="AS690" s="551"/>
      <c r="AT690" s="552"/>
    </row>
    <row r="691" spans="1:60" ht="91.5" hidden="1">
      <c r="A691" s="176">
        <v>44509</v>
      </c>
      <c r="B691" s="96" t="s">
        <v>54</v>
      </c>
      <c r="C691" s="107" t="s">
        <v>3110</v>
      </c>
      <c r="D691" s="707" t="s">
        <v>425</v>
      </c>
      <c r="E691" s="83"/>
      <c r="F691" s="99"/>
      <c r="G691" s="784" t="s">
        <v>45</v>
      </c>
      <c r="H691" s="784" t="s">
        <v>99</v>
      </c>
      <c r="I691" s="783">
        <v>525621000000</v>
      </c>
      <c r="J691" s="784" t="s">
        <v>100</v>
      </c>
      <c r="K691" s="661" t="s">
        <v>516</v>
      </c>
      <c r="L691" s="82"/>
      <c r="M691" s="82"/>
      <c r="N691" s="82"/>
      <c r="O691" s="82" t="s">
        <v>115</v>
      </c>
      <c r="P691" s="88">
        <v>44510</v>
      </c>
      <c r="Q691" s="82" t="s">
        <v>3007</v>
      </c>
      <c r="R691" s="82" t="s">
        <v>1127</v>
      </c>
      <c r="S691" s="86">
        <v>3</v>
      </c>
      <c r="T691" s="86">
        <v>213</v>
      </c>
      <c r="U691" s="556"/>
      <c r="V691" s="16">
        <v>2011889</v>
      </c>
      <c r="W691" s="82"/>
      <c r="X691" s="16">
        <v>755787</v>
      </c>
      <c r="Y691" s="17">
        <v>63193.919999999998</v>
      </c>
      <c r="AA691" s="4">
        <v>15200</v>
      </c>
      <c r="AE691" s="530">
        <f>Реестр!$AA691+Реестр!$AB691+Реестр!$AC691+Реестр!$AD691</f>
        <v>15200</v>
      </c>
      <c r="AF691" s="4">
        <v>15200</v>
      </c>
      <c r="AG691" s="231">
        <f>Реестр!$AE691-Реестр!$AF691</f>
        <v>0</v>
      </c>
      <c r="AH691" s="232"/>
      <c r="AI691" s="233"/>
      <c r="AJ691" s="10"/>
      <c r="AK691" s="436"/>
      <c r="AL691" s="594"/>
      <c r="AM691" s="594"/>
      <c r="AO691" s="234"/>
      <c r="AQ691" s="231"/>
      <c r="AS691" s="551"/>
      <c r="AT691" s="552"/>
    </row>
    <row r="692" spans="1:60" ht="40.5" hidden="1">
      <c r="A692" s="176">
        <v>44509</v>
      </c>
      <c r="B692" s="96" t="s">
        <v>54</v>
      </c>
      <c r="D692" s="566" t="s">
        <v>425</v>
      </c>
      <c r="G692" s="800" t="s">
        <v>45</v>
      </c>
      <c r="H692" s="800" t="s">
        <v>99</v>
      </c>
      <c r="I692" s="801">
        <v>525621000000</v>
      </c>
      <c r="J692" s="800"/>
      <c r="K692" s="661" t="s">
        <v>516</v>
      </c>
      <c r="P692" s="72"/>
      <c r="S692" s="5">
        <v>1</v>
      </c>
      <c r="T692" s="5">
        <v>38</v>
      </c>
      <c r="V692" s="16">
        <v>2011888</v>
      </c>
      <c r="X692" s="16">
        <v>755748</v>
      </c>
      <c r="Y692" s="17">
        <v>11404.8</v>
      </c>
      <c r="AE692" s="530">
        <f>Реестр!$AA692+Реестр!$AB692+Реестр!$AC692+Реестр!$AD692</f>
        <v>0</v>
      </c>
      <c r="AG692" s="231">
        <f>Реестр!$AE692-Реестр!$AF692</f>
        <v>0</v>
      </c>
      <c r="AH692" s="232"/>
      <c r="AI692" s="233"/>
      <c r="AJ692" s="10"/>
      <c r="AK692" s="436"/>
      <c r="AL692" s="594"/>
      <c r="AM692" s="594"/>
      <c r="AO692" s="234"/>
      <c r="AQ692" s="231"/>
      <c r="AS692" s="551"/>
      <c r="AT692" s="552"/>
    </row>
    <row r="693" spans="1:60" ht="78.75" hidden="1">
      <c r="A693" s="176">
        <v>44509</v>
      </c>
      <c r="B693" s="96" t="s">
        <v>55</v>
      </c>
      <c r="C693" s="30" t="s">
        <v>3111</v>
      </c>
      <c r="D693" s="566" t="s">
        <v>425</v>
      </c>
      <c r="E693" s="54" t="s">
        <v>2938</v>
      </c>
      <c r="G693" s="802" t="s">
        <v>3084</v>
      </c>
      <c r="H693" s="802" t="s">
        <v>3085</v>
      </c>
      <c r="I693" s="803">
        <v>526312000000</v>
      </c>
      <c r="J693" s="802" t="s">
        <v>3086</v>
      </c>
      <c r="K693" s="1" t="s">
        <v>478</v>
      </c>
      <c r="M693" s="72">
        <v>44513</v>
      </c>
      <c r="N693" s="4" t="s">
        <v>766</v>
      </c>
      <c r="O693" s="4" t="s">
        <v>2974</v>
      </c>
      <c r="P693" s="72">
        <v>44510</v>
      </c>
      <c r="Q693" s="4" t="s">
        <v>146</v>
      </c>
      <c r="S693" s="5">
        <v>3</v>
      </c>
      <c r="T693" s="5">
        <v>166</v>
      </c>
      <c r="V693" s="4">
        <v>2012524</v>
      </c>
      <c r="W693" s="4">
        <v>201488993</v>
      </c>
      <c r="X693" s="16">
        <v>572681</v>
      </c>
      <c r="Y693" s="17">
        <v>47644.08</v>
      </c>
      <c r="AA693" s="4">
        <v>15200</v>
      </c>
      <c r="AB693" s="4">
        <v>1700</v>
      </c>
      <c r="AE693" s="530">
        <f>Реестр!$AA693+Реестр!$AB693+Реестр!$AC693+Реестр!$AD693</f>
        <v>16900</v>
      </c>
      <c r="AF693" s="4">
        <v>16900</v>
      </c>
      <c r="AG693" s="231">
        <f>Реестр!$AE693-Реестр!$AF693</f>
        <v>0</v>
      </c>
      <c r="AH693" s="232"/>
      <c r="AI693" s="233"/>
      <c r="AJ693" s="10"/>
      <c r="AK693" s="436"/>
      <c r="AL693" s="594"/>
      <c r="AM693" s="594"/>
      <c r="AO693" s="234"/>
      <c r="AQ693" s="231"/>
      <c r="AS693" s="551"/>
      <c r="AT693" s="552"/>
    </row>
    <row r="694" spans="1:60" ht="40.5" hidden="1">
      <c r="A694" s="176">
        <v>44509</v>
      </c>
      <c r="B694" s="96" t="s">
        <v>55</v>
      </c>
      <c r="D694" s="566" t="s">
        <v>425</v>
      </c>
      <c r="E694" s="54" t="s">
        <v>2938</v>
      </c>
      <c r="G694" s="804" t="s">
        <v>3084</v>
      </c>
      <c r="H694" s="804" t="s">
        <v>3085</v>
      </c>
      <c r="I694" s="805">
        <v>526312000000</v>
      </c>
      <c r="J694" s="804"/>
      <c r="K694" s="1" t="s">
        <v>478</v>
      </c>
      <c r="M694" s="72">
        <v>44513</v>
      </c>
      <c r="P694" s="72"/>
      <c r="S694" s="5">
        <v>1</v>
      </c>
      <c r="T694" s="5">
        <v>39</v>
      </c>
      <c r="V694" s="16">
        <v>2010466</v>
      </c>
      <c r="W694" s="4">
        <v>201488994</v>
      </c>
      <c r="X694" s="16">
        <v>571594</v>
      </c>
      <c r="Y694" s="17">
        <v>23405.759999999998</v>
      </c>
      <c r="AE694" s="530"/>
      <c r="AG694" s="231"/>
      <c r="AH694" s="232"/>
      <c r="AI694" s="233"/>
      <c r="AJ694" s="10"/>
      <c r="AK694" s="436"/>
      <c r="AL694" s="594"/>
      <c r="AM694" s="594"/>
      <c r="AO694" s="234"/>
      <c r="AQ694" s="231"/>
      <c r="AS694" s="551"/>
      <c r="AT694" s="552"/>
    </row>
    <row r="695" spans="1:60" ht="40.5" hidden="1">
      <c r="A695" s="176">
        <v>44509</v>
      </c>
      <c r="B695" s="96"/>
      <c r="C695" s="40"/>
      <c r="D695" s="603" t="s">
        <v>425</v>
      </c>
      <c r="E695" s="550"/>
      <c r="F695" s="494"/>
      <c r="G695" s="790" t="s">
        <v>3084</v>
      </c>
      <c r="H695" s="790" t="s">
        <v>3085</v>
      </c>
      <c r="I695" s="39"/>
      <c r="J695" s="128"/>
      <c r="K695" s="1" t="s">
        <v>549</v>
      </c>
      <c r="L695" s="39"/>
      <c r="M695" s="39"/>
      <c r="N695" s="39"/>
      <c r="O695" s="39" t="s">
        <v>244</v>
      </c>
      <c r="P695" s="87">
        <v>44479</v>
      </c>
      <c r="Q695" s="39" t="s">
        <v>172</v>
      </c>
      <c r="R695" s="39"/>
      <c r="S695" s="81">
        <v>2</v>
      </c>
      <c r="T695" s="81">
        <v>507</v>
      </c>
      <c r="U695" s="554"/>
      <c r="V695" s="16">
        <v>2012510</v>
      </c>
      <c r="W695" s="39"/>
      <c r="X695" s="16">
        <v>2144097967796</v>
      </c>
      <c r="Y695" s="17">
        <v>133948.79999999999</v>
      </c>
      <c r="AE695" s="530">
        <f>Реестр!$AA695+Реестр!$AB695+Реестр!$AC695+Реестр!$AD695</f>
        <v>0</v>
      </c>
      <c r="AG695" s="231"/>
      <c r="AH695" s="232"/>
      <c r="AI695" s="233"/>
      <c r="AJ695" s="10"/>
      <c r="AK695" s="436"/>
      <c r="AL695" s="594"/>
      <c r="AM695" s="594"/>
      <c r="AO695" s="234"/>
      <c r="AQ695" s="231"/>
      <c r="AS695" s="551"/>
      <c r="AT695" s="552"/>
    </row>
    <row r="696" spans="1:60" ht="42" hidden="1" customHeight="1" thickBot="1">
      <c r="A696" s="2">
        <v>44509</v>
      </c>
      <c r="B696" s="472" t="s">
        <v>56</v>
      </c>
      <c r="C696" s="30" t="s">
        <v>3117</v>
      </c>
      <c r="D696" s="615" t="s">
        <v>257</v>
      </c>
      <c r="F696" s="712" t="s">
        <v>3104</v>
      </c>
      <c r="G696" s="799" t="s">
        <v>3096</v>
      </c>
      <c r="H696" s="799" t="s">
        <v>3097</v>
      </c>
      <c r="I696" s="799">
        <v>164491426251</v>
      </c>
      <c r="J696" s="712" t="s">
        <v>3098</v>
      </c>
      <c r="K696" s="698" t="s">
        <v>605</v>
      </c>
      <c r="O696" s="4" t="s">
        <v>234</v>
      </c>
      <c r="P696" s="72">
        <v>44510</v>
      </c>
      <c r="S696" s="5">
        <v>15</v>
      </c>
      <c r="T696" s="5">
        <v>5990</v>
      </c>
      <c r="V696" s="19">
        <v>2011685</v>
      </c>
      <c r="Y696" s="17">
        <v>1690617.6</v>
      </c>
      <c r="Z696" s="39"/>
      <c r="AA696" s="39">
        <v>29661</v>
      </c>
      <c r="AB696" s="39"/>
      <c r="AC696" s="39"/>
      <c r="AD696" s="39"/>
      <c r="AE696" s="530">
        <f>Реестр!$AA696+Реестр!$AB696+Реестр!$AC696+Реестр!$AD696</f>
        <v>29661</v>
      </c>
      <c r="AF696" s="39"/>
      <c r="AG696" s="231">
        <f>Реестр!$AE696-Реестр!$AF696</f>
        <v>29661</v>
      </c>
      <c r="AH696" s="232"/>
      <c r="AI696" s="233"/>
      <c r="AJ696" s="441"/>
      <c r="AK696" s="233"/>
      <c r="AL696" s="595"/>
      <c r="AM696" s="595"/>
      <c r="AN696" s="39"/>
      <c r="AO696" s="234"/>
      <c r="AP696" s="39"/>
      <c r="AQ696" s="231"/>
      <c r="AR696" s="39"/>
      <c r="AS696" s="554"/>
      <c r="AT696" s="552"/>
    </row>
    <row r="697" spans="1:60" s="77" customFormat="1" ht="35.25" hidden="1" customHeight="1" thickBot="1">
      <c r="A697" s="2">
        <v>44509</v>
      </c>
      <c r="B697" s="816"/>
      <c r="C697" s="108"/>
      <c r="D697" s="566" t="s">
        <v>257</v>
      </c>
      <c r="E697" s="78"/>
      <c r="F697" s="44" t="s">
        <v>142</v>
      </c>
      <c r="G697" s="2" t="s">
        <v>336</v>
      </c>
      <c r="H697" s="815" t="s">
        <v>143</v>
      </c>
      <c r="J697" s="129"/>
      <c r="K697" s="1" t="s">
        <v>532</v>
      </c>
      <c r="L697" s="494"/>
      <c r="M697" s="87"/>
      <c r="N697" s="529"/>
      <c r="O697" s="240" t="s">
        <v>145</v>
      </c>
      <c r="P697" s="87">
        <v>44510</v>
      </c>
      <c r="Q697" s="39"/>
      <c r="R697" s="39"/>
      <c r="S697" s="79">
        <v>2</v>
      </c>
      <c r="T697" s="79">
        <v>245</v>
      </c>
      <c r="U697" s="79"/>
      <c r="V697" s="16">
        <v>2013538</v>
      </c>
      <c r="W697" s="814">
        <v>201489050</v>
      </c>
      <c r="X697" s="59"/>
      <c r="Y697" s="17" t="s">
        <v>3112</v>
      </c>
      <c r="Z697" s="82"/>
      <c r="AA697" s="82"/>
      <c r="AB697" s="82"/>
      <c r="AC697" s="82"/>
      <c r="AD697" s="82"/>
      <c r="AE697" s="530"/>
      <c r="AF697" s="82"/>
      <c r="AG697" s="530"/>
      <c r="AH697" s="531"/>
      <c r="AI697" s="442"/>
      <c r="AJ697" s="443"/>
      <c r="AK697" s="444"/>
      <c r="AL697" s="596"/>
      <c r="AM697" s="596"/>
      <c r="AN697" s="813"/>
      <c r="AO697" s="532"/>
      <c r="AP697" s="82"/>
      <c r="AQ697" s="530"/>
      <c r="AR697" s="812"/>
      <c r="AS697" s="556"/>
      <c r="AT697" s="80"/>
      <c r="AY697" s="811"/>
    </row>
    <row r="698" spans="1:60" s="77" customFormat="1" ht="33" hidden="1" customHeight="1">
      <c r="A698" s="2">
        <v>44509</v>
      </c>
      <c r="B698" s="816">
        <v>0</v>
      </c>
      <c r="C698" s="108"/>
      <c r="D698" s="566" t="s">
        <v>257</v>
      </c>
      <c r="E698" s="78"/>
      <c r="G698" s="2" t="s">
        <v>336</v>
      </c>
      <c r="H698" s="815" t="s">
        <v>143</v>
      </c>
      <c r="J698" s="129"/>
      <c r="K698" s="1" t="s">
        <v>532</v>
      </c>
      <c r="L698" s="494"/>
      <c r="M698" s="87"/>
      <c r="N698" s="529"/>
      <c r="O698" s="240"/>
      <c r="P698" s="39"/>
      <c r="Q698" s="39"/>
      <c r="R698" s="39"/>
      <c r="S698" s="79">
        <v>1</v>
      </c>
      <c r="T698" s="79">
        <v>10</v>
      </c>
      <c r="U698" s="79"/>
      <c r="V698" s="16">
        <v>2013540</v>
      </c>
      <c r="W698" s="814">
        <v>201489052</v>
      </c>
      <c r="X698" s="59"/>
      <c r="Y698" s="17" t="s">
        <v>3113</v>
      </c>
      <c r="Z698" s="82"/>
      <c r="AA698" s="82"/>
      <c r="AB698" s="82"/>
      <c r="AC698" s="82"/>
      <c r="AD698" s="82"/>
      <c r="AE698" s="530"/>
      <c r="AF698" s="82"/>
      <c r="AG698" s="530"/>
      <c r="AH698" s="531"/>
      <c r="AI698" s="442"/>
      <c r="AJ698" s="443"/>
      <c r="AK698" s="444"/>
      <c r="AL698" s="596"/>
      <c r="AM698" s="596"/>
      <c r="AN698" s="813"/>
      <c r="AO698" s="532"/>
      <c r="AP698" s="82"/>
      <c r="AQ698" s="530"/>
      <c r="AR698" s="812"/>
      <c r="AS698" s="556"/>
      <c r="AT698" s="80"/>
      <c r="AY698" s="811"/>
    </row>
    <row r="699" spans="1:60" ht="53.25">
      <c r="A699" s="176">
        <v>44510</v>
      </c>
      <c r="B699" s="96" t="s">
        <v>54</v>
      </c>
      <c r="C699" s="108"/>
      <c r="D699" s="786" t="s">
        <v>425</v>
      </c>
      <c r="E699" s="798"/>
      <c r="F699" s="502"/>
      <c r="G699" s="829" t="s">
        <v>3157</v>
      </c>
      <c r="H699" s="829" t="s">
        <v>672</v>
      </c>
      <c r="I699" s="830">
        <v>524408000000</v>
      </c>
      <c r="J699" s="829" t="s">
        <v>673</v>
      </c>
      <c r="K699" s="773" t="s">
        <v>573</v>
      </c>
      <c r="L699" s="78"/>
      <c r="M699" s="78"/>
      <c r="N699" s="78"/>
      <c r="O699" s="78" t="s">
        <v>101</v>
      </c>
      <c r="P699" s="154">
        <v>44511</v>
      </c>
      <c r="Q699" s="78"/>
      <c r="R699" s="78"/>
      <c r="S699" s="79">
        <v>1</v>
      </c>
      <c r="T699" s="79">
        <v>330</v>
      </c>
      <c r="U699" s="792"/>
      <c r="V699" s="16">
        <v>2013169</v>
      </c>
      <c r="W699" s="78">
        <v>201488857</v>
      </c>
      <c r="X699" s="77"/>
      <c r="Y699" s="17" t="s">
        <v>3026</v>
      </c>
      <c r="Z699" s="39"/>
      <c r="AA699" s="39">
        <v>32033</v>
      </c>
      <c r="AB699" s="39">
        <v>3400</v>
      </c>
      <c r="AC699" s="39"/>
      <c r="AD699" s="39"/>
      <c r="AE699" s="530"/>
      <c r="AF699" s="39">
        <v>35433</v>
      </c>
      <c r="AG699" s="231"/>
      <c r="AH699" s="232"/>
      <c r="AI699" s="233"/>
      <c r="AJ699" s="441"/>
      <c r="AK699" s="233"/>
      <c r="AL699" s="595"/>
      <c r="AM699" s="595"/>
      <c r="AN699" s="39"/>
      <c r="AO699" s="234"/>
      <c r="AP699" s="39"/>
      <c r="AQ699" s="231"/>
      <c r="AR699" s="39"/>
      <c r="AS699" s="554"/>
      <c r="AT699" s="552"/>
    </row>
    <row r="700" spans="1:60" s="4" customFormat="1" ht="48.75" customHeight="1">
      <c r="A700" s="2">
        <v>44510</v>
      </c>
      <c r="C700" s="30"/>
      <c r="D700" s="786" t="s">
        <v>425</v>
      </c>
      <c r="E700" s="54"/>
      <c r="G700" s="831" t="s">
        <v>3157</v>
      </c>
      <c r="H700" s="831" t="s">
        <v>672</v>
      </c>
      <c r="I700" s="832">
        <v>524408000000</v>
      </c>
      <c r="J700" s="831"/>
      <c r="K700" s="774" t="s">
        <v>515</v>
      </c>
      <c r="O700" s="4" t="s">
        <v>1126</v>
      </c>
      <c r="P700" s="72">
        <v>44513</v>
      </c>
      <c r="Q700" s="4" t="s">
        <v>146</v>
      </c>
      <c r="R700" s="4" t="s">
        <v>85</v>
      </c>
      <c r="S700" s="5">
        <v>5</v>
      </c>
      <c r="T700" s="5">
        <v>944</v>
      </c>
      <c r="U700" s="551"/>
      <c r="V700" s="19">
        <v>2013207</v>
      </c>
      <c r="W700" s="4">
        <v>201489368</v>
      </c>
      <c r="X700" s="16">
        <v>4556022495</v>
      </c>
      <c r="Y700" s="17" t="s">
        <v>3028</v>
      </c>
      <c r="AE700" s="530">
        <f>Реестр!$AA700+Реестр!$AB700+Реестр!$AC700+Реестр!$AD700</f>
        <v>0</v>
      </c>
      <c r="AG700" s="231">
        <f>Реестр!$AE700-Реестр!$AF700</f>
        <v>0</v>
      </c>
      <c r="AH700" s="534"/>
      <c r="AI700" s="448"/>
      <c r="AJ700" s="10"/>
      <c r="AK700" s="448"/>
      <c r="AL700" s="594"/>
      <c r="AM700" s="594"/>
      <c r="AO700" s="535"/>
      <c r="AQ700" s="13"/>
      <c r="AS700" s="551"/>
      <c r="AT700" s="5"/>
      <c r="BG700"/>
      <c r="BH700"/>
    </row>
    <row r="701" spans="1:60" s="4" customFormat="1" ht="40.5">
      <c r="A701" s="2">
        <v>44510</v>
      </c>
      <c r="C701" s="30"/>
      <c r="D701" s="786" t="s">
        <v>425</v>
      </c>
      <c r="E701" s="54"/>
      <c r="G701" s="833" t="s">
        <v>3157</v>
      </c>
      <c r="H701" s="833" t="s">
        <v>672</v>
      </c>
      <c r="I701" s="834">
        <v>524408000000</v>
      </c>
      <c r="J701" s="833"/>
      <c r="K701" s="118" t="s">
        <v>529</v>
      </c>
      <c r="O701" s="4" t="s">
        <v>155</v>
      </c>
      <c r="P701" s="72">
        <v>44512</v>
      </c>
      <c r="Q701" s="4" t="s">
        <v>1254</v>
      </c>
      <c r="S701" s="5">
        <v>4</v>
      </c>
      <c r="T701" s="5">
        <v>1199</v>
      </c>
      <c r="U701" s="551"/>
      <c r="V701" s="19">
        <v>2013621</v>
      </c>
      <c r="W701" s="4">
        <v>201489381</v>
      </c>
      <c r="X701" s="16">
        <v>6436302516</v>
      </c>
      <c r="Y701" s="17" t="s">
        <v>3120</v>
      </c>
      <c r="AE701" s="530">
        <f>Реестр!$AA701+Реестр!$AB701+Реестр!$AC701+Реестр!$AD701</f>
        <v>0</v>
      </c>
      <c r="AG701" s="231">
        <f>Реестр!$AE701-Реестр!$AF701</f>
        <v>0</v>
      </c>
      <c r="AH701" s="534"/>
      <c r="AI701" s="448"/>
      <c r="AJ701" s="10"/>
      <c r="AK701" s="448"/>
      <c r="AL701" s="594"/>
      <c r="AM701" s="594"/>
      <c r="AO701" s="535"/>
      <c r="AQ701" s="13"/>
      <c r="AS701" s="551"/>
      <c r="AT701" s="5"/>
      <c r="BG701"/>
      <c r="BH701"/>
    </row>
    <row r="702" spans="1:60" s="4" customFormat="1" ht="91.5">
      <c r="A702" s="2">
        <v>44510</v>
      </c>
      <c r="B702" s="96" t="s">
        <v>54</v>
      </c>
      <c r="C702" s="30" t="s">
        <v>3159</v>
      </c>
      <c r="D702" s="786" t="s">
        <v>425</v>
      </c>
      <c r="E702" s="54"/>
      <c r="G702" s="835" t="s">
        <v>2933</v>
      </c>
      <c r="H702" s="835" t="s">
        <v>46</v>
      </c>
      <c r="I702" s="836">
        <v>525612000000</v>
      </c>
      <c r="J702" s="835" t="s">
        <v>47</v>
      </c>
      <c r="K702" s="679" t="s">
        <v>479</v>
      </c>
      <c r="O702" s="4" t="s">
        <v>270</v>
      </c>
      <c r="P702" s="72">
        <v>44514</v>
      </c>
      <c r="Q702" s="4" t="s">
        <v>180</v>
      </c>
      <c r="R702" s="4" t="s">
        <v>1127</v>
      </c>
      <c r="S702" s="5">
        <v>1</v>
      </c>
      <c r="T702" s="5">
        <v>40</v>
      </c>
      <c r="U702" s="551"/>
      <c r="V702" s="19">
        <v>2011827</v>
      </c>
      <c r="W702" s="4">
        <v>201489326</v>
      </c>
      <c r="X702" s="19">
        <v>172241</v>
      </c>
      <c r="Y702" s="23">
        <v>23155.200000000001</v>
      </c>
      <c r="AA702" s="39">
        <v>32033</v>
      </c>
      <c r="AB702" s="39">
        <v>3400</v>
      </c>
      <c r="AD702" s="4">
        <v>5000</v>
      </c>
      <c r="AE702" s="530">
        <f>Реестр!$AA702+Реестр!$AB702+Реестр!$AC702+Реестр!$AD702</f>
        <v>40433</v>
      </c>
      <c r="AF702" s="39">
        <v>35433</v>
      </c>
      <c r="AG702" s="231">
        <f>Реестр!$AE702-Реестр!$AF702</f>
        <v>5000</v>
      </c>
      <c r="AH702" s="534"/>
      <c r="AI702" s="448"/>
      <c r="AJ702" s="10"/>
      <c r="AK702" s="448"/>
      <c r="AL702" s="594"/>
      <c r="AM702" s="594"/>
      <c r="AO702" s="535"/>
      <c r="AQ702" s="13"/>
      <c r="AS702" s="551"/>
      <c r="AT702" s="5"/>
      <c r="BG702"/>
      <c r="BH702"/>
    </row>
    <row r="703" spans="1:60" s="4" customFormat="1" ht="40.5">
      <c r="A703" s="2">
        <v>44510</v>
      </c>
      <c r="C703" s="30"/>
      <c r="D703" s="786" t="s">
        <v>425</v>
      </c>
      <c r="E703" s="54"/>
      <c r="G703" s="837" t="s">
        <v>105</v>
      </c>
      <c r="H703" s="837" t="s">
        <v>46</v>
      </c>
      <c r="I703" s="838">
        <v>525612000000</v>
      </c>
      <c r="J703" s="837"/>
      <c r="K703" s="679" t="s">
        <v>479</v>
      </c>
      <c r="O703" t="s">
        <v>3158</v>
      </c>
      <c r="P703" s="72"/>
      <c r="S703" s="5">
        <v>3</v>
      </c>
      <c r="T703" s="5">
        <v>50</v>
      </c>
      <c r="U703" s="551"/>
      <c r="V703" s="19">
        <v>2013702</v>
      </c>
      <c r="W703" s="4">
        <v>201489324</v>
      </c>
      <c r="X703" s="16">
        <v>174154</v>
      </c>
      <c r="Y703" s="17" t="s">
        <v>3145</v>
      </c>
      <c r="AE703" s="530">
        <f>Реестр!$AA703+Реестр!$AB703+Реестр!$AC703+Реестр!$AD703</f>
        <v>0</v>
      </c>
      <c r="AG703" s="231">
        <f>Реестр!$AE703-Реестр!$AF703</f>
        <v>0</v>
      </c>
      <c r="AH703" s="534"/>
      <c r="AI703" s="448"/>
      <c r="AJ703" s="10"/>
      <c r="AK703" s="448"/>
      <c r="AL703" s="594"/>
      <c r="AM703" s="594"/>
      <c r="AO703" s="535"/>
      <c r="AQ703" s="13"/>
      <c r="AS703" s="551"/>
      <c r="AT703" s="5"/>
      <c r="BG703"/>
      <c r="BH703"/>
    </row>
    <row r="704" spans="1:60" s="4" customFormat="1" ht="40.5">
      <c r="A704" s="437">
        <v>44510</v>
      </c>
      <c r="B704" s="39"/>
      <c r="C704" s="40"/>
      <c r="D704" s="786" t="s">
        <v>425</v>
      </c>
      <c r="E704" s="550"/>
      <c r="F704" s="39"/>
      <c r="G704" s="839" t="s">
        <v>105</v>
      </c>
      <c r="H704" s="839" t="s">
        <v>46</v>
      </c>
      <c r="I704" s="840">
        <v>525612000000</v>
      </c>
      <c r="J704" s="839"/>
      <c r="K704" s="810" t="s">
        <v>486</v>
      </c>
      <c r="L704" s="39"/>
      <c r="M704" s="39"/>
      <c r="N704" s="39"/>
      <c r="O704" s="39" t="s">
        <v>270</v>
      </c>
      <c r="P704" s="87">
        <v>44512</v>
      </c>
      <c r="Q704" s="529" t="s">
        <v>3132</v>
      </c>
      <c r="R704" s="39"/>
      <c r="S704" s="81">
        <v>2</v>
      </c>
      <c r="T704" s="81">
        <v>593</v>
      </c>
      <c r="U704" s="554"/>
      <c r="V704" s="47">
        <v>2013624</v>
      </c>
      <c r="W704" s="39">
        <v>201489166</v>
      </c>
      <c r="X704" s="16">
        <v>6436302515</v>
      </c>
      <c r="Y704" s="17" t="s">
        <v>3131</v>
      </c>
      <c r="AE704" s="530">
        <f>Реестр!$AA704+Реестр!$AB704+Реестр!$AC704+Реестр!$AD704</f>
        <v>0</v>
      </c>
      <c r="AG704" s="231">
        <f>Реестр!$AE704-Реестр!$AF704</f>
        <v>0</v>
      </c>
      <c r="AH704" s="534"/>
      <c r="AI704" s="448"/>
      <c r="AJ704" s="10"/>
      <c r="AK704" s="448"/>
      <c r="AL704" s="594"/>
      <c r="AM704" s="594"/>
      <c r="AO704" s="535"/>
      <c r="AQ704" s="13"/>
      <c r="AS704" s="551"/>
      <c r="AT704" s="5"/>
      <c r="BG704"/>
      <c r="BH704"/>
    </row>
    <row r="705" spans="1:60" s="4" customFormat="1" ht="40.5">
      <c r="A705" s="437">
        <v>44510</v>
      </c>
      <c r="B705" s="39"/>
      <c r="C705" s="40"/>
      <c r="D705" s="786" t="s">
        <v>425</v>
      </c>
      <c r="E705" s="550"/>
      <c r="F705" s="39"/>
      <c r="G705" s="839" t="s">
        <v>105</v>
      </c>
      <c r="H705" s="839" t="s">
        <v>46</v>
      </c>
      <c r="I705" s="39"/>
      <c r="J705" s="128"/>
      <c r="K705" s="662" t="s">
        <v>526</v>
      </c>
      <c r="L705" s="39"/>
      <c r="M705" s="39"/>
      <c r="N705" s="39"/>
      <c r="O705" s="39" t="s">
        <v>270</v>
      </c>
      <c r="P705" s="87">
        <v>44512</v>
      </c>
      <c r="Q705" s="529" t="s">
        <v>3115</v>
      </c>
      <c r="R705" s="39"/>
      <c r="S705" s="81">
        <v>4</v>
      </c>
      <c r="T705" s="81">
        <v>222</v>
      </c>
      <c r="U705" s="554"/>
      <c r="V705" s="47">
        <v>2013578</v>
      </c>
      <c r="W705" s="39">
        <v>201489385</v>
      </c>
      <c r="X705" s="16">
        <v>6436299083</v>
      </c>
      <c r="Y705" s="17" t="s">
        <v>3119</v>
      </c>
      <c r="AE705" s="530"/>
      <c r="AG705" s="231"/>
      <c r="AH705" s="534"/>
      <c r="AI705" s="448"/>
      <c r="AJ705" s="10"/>
      <c r="AK705" s="448"/>
      <c r="AL705" s="594"/>
      <c r="AM705" s="594"/>
      <c r="AO705" s="535"/>
      <c r="AQ705" s="13"/>
      <c r="AS705" s="551"/>
      <c r="AT705" s="5"/>
      <c r="BG705"/>
      <c r="BH705"/>
    </row>
    <row r="706" spans="1:60" s="4" customFormat="1" ht="40.5">
      <c r="A706" s="437">
        <v>44510</v>
      </c>
      <c r="B706" s="39"/>
      <c r="C706" s="40"/>
      <c r="D706" s="786" t="s">
        <v>425</v>
      </c>
      <c r="E706" s="550"/>
      <c r="F706" s="39"/>
      <c r="G706" s="839" t="s">
        <v>105</v>
      </c>
      <c r="H706" s="839" t="s">
        <v>46</v>
      </c>
      <c r="I706" s="39"/>
      <c r="J706" s="128"/>
      <c r="K706" s="662" t="s">
        <v>526</v>
      </c>
      <c r="L706" s="39"/>
      <c r="M706" s="39"/>
      <c r="N706" s="39"/>
      <c r="O706" s="39"/>
      <c r="P706" s="87"/>
      <c r="Q706" s="39" t="s">
        <v>3114</v>
      </c>
      <c r="R706" s="39"/>
      <c r="S706" s="39">
        <v>1</v>
      </c>
      <c r="T706" s="81">
        <v>22</v>
      </c>
      <c r="U706" s="554"/>
      <c r="V706" s="47">
        <v>2013577</v>
      </c>
      <c r="W706" s="39">
        <v>201489390</v>
      </c>
      <c r="X706" s="16">
        <v>6436211469</v>
      </c>
      <c r="Y706" s="17" t="s">
        <v>3118</v>
      </c>
      <c r="AC706" s="17"/>
      <c r="AE706" s="530"/>
      <c r="AG706" s="231"/>
      <c r="AH706" s="534"/>
      <c r="AI706" s="448"/>
      <c r="AJ706" s="10"/>
      <c r="AK706" s="448"/>
      <c r="AL706" s="594"/>
      <c r="AM706" s="594"/>
      <c r="AO706" s="535"/>
      <c r="AQ706" s="13"/>
      <c r="AS706" s="551"/>
      <c r="AT706" s="5"/>
      <c r="BG706"/>
      <c r="BH706"/>
    </row>
    <row r="707" spans="1:60" s="4" customFormat="1" ht="79.5" thickBot="1">
      <c r="A707" s="2">
        <v>44510</v>
      </c>
      <c r="B707" s="96" t="s">
        <v>3144</v>
      </c>
      <c r="C707" s="30"/>
      <c r="D707" s="786" t="s">
        <v>425</v>
      </c>
      <c r="E707" s="54"/>
      <c r="G707" s="826" t="s">
        <v>3154</v>
      </c>
      <c r="H707" s="827" t="s">
        <v>3155</v>
      </c>
      <c r="I707" s="828">
        <v>525710446645</v>
      </c>
      <c r="J707" s="826" t="s">
        <v>3156</v>
      </c>
      <c r="K707" s="698" t="s">
        <v>630</v>
      </c>
      <c r="O707" s="4" t="s">
        <v>2944</v>
      </c>
      <c r="P707" s="72">
        <v>44510</v>
      </c>
      <c r="S707" s="5">
        <v>10</v>
      </c>
      <c r="T707" s="5">
        <v>2584</v>
      </c>
      <c r="U707" s="551"/>
      <c r="V707" s="19">
        <v>2011695</v>
      </c>
      <c r="W707" s="699">
        <v>201489061</v>
      </c>
      <c r="Y707" s="796">
        <v>647654.40000000002</v>
      </c>
      <c r="AA707" s="4">
        <v>8237</v>
      </c>
      <c r="AE707" s="530">
        <f>Реестр!$AA707+Реестр!$AB707+Реестр!$AC707+Реестр!$AD707</f>
        <v>8237</v>
      </c>
      <c r="AF707" s="4">
        <v>8237</v>
      </c>
      <c r="AG707" s="231">
        <f>Реестр!$AE707-Реестр!$AF707</f>
        <v>0</v>
      </c>
      <c r="AH707" s="534"/>
      <c r="AI707" s="448"/>
      <c r="AJ707" s="10"/>
      <c r="AK707" s="448"/>
      <c r="AL707" s="594"/>
      <c r="AM707" s="594"/>
      <c r="AO707" s="535"/>
      <c r="AQ707" s="13"/>
      <c r="AS707" s="551"/>
      <c r="AT707" s="5"/>
      <c r="BG707"/>
      <c r="BH707"/>
    </row>
    <row r="708" spans="1:60" s="4" customFormat="1" ht="21.75" thickBot="1">
      <c r="A708" s="2">
        <v>44510</v>
      </c>
      <c r="B708" s="96" t="s">
        <v>65</v>
      </c>
      <c r="C708" s="30"/>
      <c r="D708" s="566" t="s">
        <v>257</v>
      </c>
      <c r="E708" s="476"/>
      <c r="F708" s="44" t="s">
        <v>142</v>
      </c>
      <c r="G708" s="2" t="s">
        <v>336</v>
      </c>
      <c r="H708" s="823" t="s">
        <v>143</v>
      </c>
      <c r="I708" s="6"/>
      <c r="J708" s="13"/>
      <c r="K708" s="1" t="s">
        <v>533</v>
      </c>
      <c r="L708" s="6"/>
      <c r="M708" s="6"/>
      <c r="N708" s="6"/>
      <c r="O708" s="6" t="s">
        <v>375</v>
      </c>
      <c r="P708" s="72">
        <v>44511</v>
      </c>
      <c r="Q708" s="90">
        <v>42309</v>
      </c>
      <c r="S708" s="5">
        <v>4</v>
      </c>
      <c r="T708" s="5">
        <v>691</v>
      </c>
      <c r="U708" s="551"/>
      <c r="V708" s="16">
        <v>2013265</v>
      </c>
      <c r="W708" s="699">
        <v>201489377</v>
      </c>
      <c r="X708" s="16">
        <v>6436035360</v>
      </c>
      <c r="Y708" s="17" t="s">
        <v>3034</v>
      </c>
      <c r="AE708" s="530"/>
      <c r="AG708" s="231"/>
      <c r="AH708" s="534"/>
      <c r="AI708" s="448"/>
      <c r="AJ708" s="10"/>
      <c r="AK708" s="448"/>
      <c r="AL708" s="594"/>
      <c r="AM708" s="594"/>
      <c r="AO708" s="535"/>
      <c r="AQ708" s="13"/>
      <c r="AS708" s="551"/>
      <c r="AT708" s="5"/>
      <c r="BG708"/>
      <c r="BH708"/>
    </row>
    <row r="709" spans="1:60" s="4" customFormat="1" ht="21.75" thickBot="1">
      <c r="A709" s="2">
        <v>44510</v>
      </c>
      <c r="C709" s="30"/>
      <c r="D709" s="566" t="s">
        <v>257</v>
      </c>
      <c r="E709" s="476"/>
      <c r="F709" s="44" t="s">
        <v>142</v>
      </c>
      <c r="G709" s="2" t="s">
        <v>336</v>
      </c>
      <c r="H709" s="823" t="s">
        <v>143</v>
      </c>
      <c r="I709" s="6"/>
      <c r="J709" s="13"/>
      <c r="K709" s="1" t="s">
        <v>441</v>
      </c>
      <c r="L709" s="6"/>
      <c r="M709" s="702"/>
      <c r="N709" s="6"/>
      <c r="O709" s="6" t="s">
        <v>145</v>
      </c>
      <c r="P709" s="72">
        <v>44512</v>
      </c>
      <c r="S709" s="5">
        <v>1</v>
      </c>
      <c r="T709" s="5">
        <v>86</v>
      </c>
      <c r="U709" s="551"/>
      <c r="V709" s="94">
        <v>2013591</v>
      </c>
      <c r="W709" s="699"/>
      <c r="X709" s="16" t="s">
        <v>3128</v>
      </c>
      <c r="Y709" s="17" t="s">
        <v>3129</v>
      </c>
      <c r="AE709" s="530"/>
      <c r="AG709" s="231"/>
      <c r="AH709" s="534"/>
      <c r="AI709" s="448"/>
      <c r="AJ709" s="10"/>
      <c r="AK709" s="448"/>
      <c r="AL709" s="594"/>
      <c r="AM709" s="594"/>
      <c r="AO709" s="535"/>
      <c r="AQ709" s="13"/>
      <c r="AS709" s="551"/>
      <c r="AT709" s="5"/>
      <c r="BG709"/>
      <c r="BH709"/>
    </row>
    <row r="710" spans="1:60" ht="21.75" customHeight="1">
      <c r="A710" s="2">
        <v>44510</v>
      </c>
      <c r="B710" s="96" t="s">
        <v>58</v>
      </c>
      <c r="D710" s="695" t="s">
        <v>253</v>
      </c>
      <c r="F710" s="4"/>
      <c r="K710" s="700" t="s">
        <v>565</v>
      </c>
      <c r="L710" s="493" t="s">
        <v>3075</v>
      </c>
      <c r="M710" s="72">
        <v>44491</v>
      </c>
      <c r="S710" s="5">
        <v>8</v>
      </c>
      <c r="T710" s="5">
        <v>2851</v>
      </c>
      <c r="V710" s="19">
        <v>2011759</v>
      </c>
      <c r="W710" s="4">
        <v>201489285</v>
      </c>
      <c r="Y710" s="23">
        <v>435903.84</v>
      </c>
      <c r="AE710" s="13" t="str">
        <f>IF((Реестр!$AA710+Реестр!$AB710+Реестр!$AD710)=0,"",(Реестр!$AA710+Реестр!$AB710+Реестр!$AD710))</f>
        <v/>
      </c>
      <c r="AG710" s="13" t="e">
        <f>Реестр!$AE710-Реестр!$AF710</f>
        <v>#VALUE!</v>
      </c>
      <c r="AH710" s="534" t="str">
        <f>IFERROR((Реестр!$AE710/Реестр!$AF710)-100%, "")</f>
        <v/>
      </c>
      <c r="AI710" s="448" t="str">
        <f>IF(IFERROR(Реестр!$AN710/Реестр!$T710,"")=0,"",IFERROR(Реестр!$AN710/Реестр!$T710,""))</f>
        <v/>
      </c>
      <c r="AJ710" s="10"/>
      <c r="AK710" s="448" t="str">
        <f>IFERROR(Реестр!$AN710/Реестр!$U710,"")</f>
        <v/>
      </c>
      <c r="AL710" s="594"/>
      <c r="AM710" s="594"/>
      <c r="AO710" s="535" t="str">
        <f>IF(IFERROR(Реестр!$AN710/Реестр!$Y710,"")=0,"",IFERROR(Реестр!$AN710/Реестр!$Y710,""))</f>
        <v/>
      </c>
      <c r="AQ710" s="13"/>
      <c r="AR710" s="752"/>
      <c r="AS710" s="551" t="str">
        <f>IF(IFERROR(Реестр!$AI710*1000,"")=0,"",IFERROR(Реестр!$AI710*1000,""))</f>
        <v/>
      </c>
      <c r="AT710" s="5" t="str">
        <f>IF(IFERROR(Реестр!$AS710/80,"")=0,"",IFERROR(Реестр!$AS710/80,""))</f>
        <v/>
      </c>
      <c r="AU710" s="4">
        <f t="shared" ref="AU710:AU718" si="78">IF(IFERROR(Y710*0.07,"")=0,"",IFERROR(Y710*0.07,""))</f>
        <v>30513.268800000005</v>
      </c>
      <c r="AV710" s="4">
        <f t="shared" ref="AV710:AV718" si="79">IF(IFERROR((AN710-AU710),"")=0,"",IFERROR((AN710-AU710),""))</f>
        <v>-30513.268800000005</v>
      </c>
      <c r="AW710" s="4"/>
      <c r="AX710" s="4" t="str">
        <f t="shared" ref="AX710:AX718" si="80">IF(IFERROR(AC710+AW710,"")=0,"",IFERROR(AC710+AW710,""))</f>
        <v/>
      </c>
      <c r="AY710" s="4"/>
      <c r="AZ710" s="4" t="str">
        <f t="shared" ref="AZ710:AZ718" si="81">IF(IFERROR(AN710+AY710,"")=0,"",IFERROR(AN710+AY710,""))</f>
        <v/>
      </c>
      <c r="BA710" s="4"/>
      <c r="BB710" s="4"/>
      <c r="BC710" s="4">
        <f>VLOOKUP(K710,'Справочные Данные'!$I$2:$J$262,2,0)</f>
        <v>70986</v>
      </c>
      <c r="BD710" s="4" t="str">
        <f>VLOOKUP(BC710,Z_SD_CUSTOMER!$A$2:$K$1599,10,0)</f>
        <v>70</v>
      </c>
      <c r="BE710" s="4" t="str">
        <f>VLOOKUP(BC710,Z_SD_CUSTOMER!$A$2:$L$1599,11,0)</f>
        <v>SIBERIAN</v>
      </c>
      <c r="BF710" s="4" t="str">
        <f>VLOOKUP(BC710,Z_SD_CUSTOMER!$A$2:$K$1599,11,0)</f>
        <v>SIBERIAN</v>
      </c>
      <c r="BG710" s="4"/>
      <c r="BH710" s="4"/>
    </row>
    <row r="711" spans="1:60" ht="21.75" customHeight="1">
      <c r="A711" s="2">
        <v>44510</v>
      </c>
      <c r="D711" s="695" t="s">
        <v>253</v>
      </c>
      <c r="F711" s="4"/>
      <c r="K711" s="658" t="s">
        <v>430</v>
      </c>
      <c r="L711" s="493"/>
      <c r="M711" s="72">
        <v>44515</v>
      </c>
      <c r="S711" s="5">
        <v>2</v>
      </c>
      <c r="T711" s="5">
        <v>504</v>
      </c>
      <c r="V711" s="16">
        <v>2013431</v>
      </c>
      <c r="W711" s="4">
        <v>201488990</v>
      </c>
      <c r="Y711" s="17" t="s">
        <v>3076</v>
      </c>
      <c r="AE711" s="13"/>
      <c r="AG711" s="13"/>
      <c r="AH711" s="534"/>
      <c r="AI711" s="448"/>
      <c r="AJ711" s="10"/>
      <c r="AK711" s="448"/>
      <c r="AL711" s="594"/>
      <c r="AM711" s="594"/>
      <c r="AO711" s="535"/>
      <c r="AQ711" s="13"/>
      <c r="AR711" s="752"/>
      <c r="AS711" s="551"/>
      <c r="AT711" s="5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</row>
    <row r="712" spans="1:60">
      <c r="A712" s="2">
        <v>44510</v>
      </c>
      <c r="D712" s="695" t="s">
        <v>253</v>
      </c>
      <c r="F712" s="4"/>
      <c r="K712" s="700" t="s">
        <v>614</v>
      </c>
      <c r="L712" s="493"/>
      <c r="M712" s="72">
        <v>44515</v>
      </c>
      <c r="O712" s="4" t="s">
        <v>761</v>
      </c>
      <c r="S712" s="5">
        <v>6</v>
      </c>
      <c r="T712" s="5">
        <v>1551</v>
      </c>
      <c r="V712" s="23">
        <v>2011364</v>
      </c>
      <c r="W712" s="775">
        <v>201488992</v>
      </c>
      <c r="Y712" s="23">
        <v>388592.64000000001</v>
      </c>
      <c r="AE712" s="13" t="str">
        <f>IF((Реестр!$AA712+Реестр!$AB712+Реестр!$AD712)=0,"",(Реестр!$AA712+Реестр!$AB712+Реестр!$AD712))</f>
        <v/>
      </c>
      <c r="AG712" s="13" t="e">
        <f>Реестр!$AE712-Реестр!$AF712</f>
        <v>#VALUE!</v>
      </c>
      <c r="AH712" s="534" t="str">
        <f>IFERROR((Реестр!$AE712/Реестр!$AF712)-100%, "")</f>
        <v/>
      </c>
      <c r="AI712" s="448" t="str">
        <f>IF(IFERROR(Реестр!$AN712/Реестр!$T712,"")=0,"",IFERROR(Реестр!$AN712/Реестр!$T712,""))</f>
        <v/>
      </c>
      <c r="AJ712" s="10"/>
      <c r="AK712" s="448" t="str">
        <f>IFERROR(Реестр!$AN712/Реестр!$U712,"")</f>
        <v/>
      </c>
      <c r="AL712" s="594"/>
      <c r="AM712" s="594"/>
      <c r="AO712" s="535" t="str">
        <f>IF(IFERROR(Реестр!$AN712/Реестр!$Y712,"")=0,"",IFERROR(Реестр!$AN712/Реестр!$Y712,""))</f>
        <v/>
      </c>
      <c r="AQ712" s="13"/>
      <c r="AR712" s="752"/>
      <c r="AS712" s="551" t="str">
        <f>IF(IFERROR(Реестр!$AI712*1000,"")=0,"",IFERROR(Реестр!$AI712*1000,""))</f>
        <v/>
      </c>
      <c r="AT712" s="5" t="str">
        <f>IF(IFERROR(Реестр!$AS712/80,"")=0,"",IFERROR(Реестр!$AS712/80,""))</f>
        <v/>
      </c>
      <c r="AU712" s="4">
        <f t="shared" ref="AU712" si="82">IF(IFERROR(Y712*0.07,"")=0,"",IFERROR(Y712*0.07,""))</f>
        <v>27201.484800000002</v>
      </c>
      <c r="AV712" s="4">
        <f t="shared" ref="AV712" si="83">IF(IFERROR((AN712-AU712),"")=0,"",IFERROR((AN712-AU712),""))</f>
        <v>-27201.484800000002</v>
      </c>
      <c r="AW712" s="4"/>
      <c r="AX712" s="4" t="str">
        <f t="shared" ref="AX712" si="84">IF(IFERROR(AC712+AW712,"")=0,"",IFERROR(AC712+AW712,""))</f>
        <v/>
      </c>
      <c r="AY712" s="4"/>
      <c r="AZ712" s="4" t="str">
        <f t="shared" ref="AZ712" si="85">IF(IFERROR(AN712+AY712,"")=0,"",IFERROR(AN712+AY712,""))</f>
        <v/>
      </c>
      <c r="BA712" s="4"/>
      <c r="BB712" s="4"/>
      <c r="BC712" s="4">
        <f>VLOOKUP(K712,'Справочные Данные'!$I$2:$J$262,2,0)</f>
        <v>71555</v>
      </c>
      <c r="BD712" s="4" t="str">
        <f>VLOOKUP(BC712,Z_SD_CUSTOMER!$A$2:$K$1599,10,0)</f>
        <v>61</v>
      </c>
      <c r="BE712" s="4" t="str">
        <f>VLOOKUP(BC712,Z_SD_CUSTOMER!$A$2:$L$1599,11,0)</f>
        <v>SOUTHERN</v>
      </c>
      <c r="BF712" s="4" t="str">
        <f>VLOOKUP(BC712,Z_SD_CUSTOMER!$A$2:$K$1599,11,0)</f>
        <v>SOUTHERN</v>
      </c>
      <c r="BG712" s="4"/>
      <c r="BH712" s="4"/>
    </row>
    <row r="713" spans="1:60">
      <c r="A713" s="2">
        <v>44510</v>
      </c>
      <c r="B713" s="77"/>
      <c r="D713" s="695" t="s">
        <v>253</v>
      </c>
      <c r="F713" s="4"/>
      <c r="K713" s="658" t="s">
        <v>501</v>
      </c>
      <c r="L713" s="493" t="s">
        <v>833</v>
      </c>
      <c r="M713" s="72">
        <v>44518</v>
      </c>
      <c r="N713" s="90" t="s">
        <v>3137</v>
      </c>
      <c r="S713" s="5">
        <v>1</v>
      </c>
      <c r="T713" s="5">
        <v>82</v>
      </c>
      <c r="V713" s="23">
        <v>2013623</v>
      </c>
      <c r="W713" s="775">
        <v>201489164</v>
      </c>
      <c r="X713" s="16">
        <v>6436301931</v>
      </c>
      <c r="Y713" s="17" t="s">
        <v>3136</v>
      </c>
      <c r="AE713" s="13"/>
      <c r="AG713" s="13"/>
      <c r="AH713" s="534"/>
      <c r="AI713" s="448"/>
      <c r="AJ713" s="10"/>
      <c r="AK713" s="448"/>
      <c r="AL713" s="594"/>
      <c r="AM713" s="594"/>
      <c r="AO713" s="535"/>
      <c r="AQ713" s="13"/>
      <c r="AR713" s="752"/>
      <c r="AS713" s="551"/>
      <c r="AT713" s="5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</row>
    <row r="714" spans="1:60">
      <c r="A714" s="2">
        <v>44510</v>
      </c>
      <c r="B714" s="77"/>
      <c r="D714" s="695" t="s">
        <v>253</v>
      </c>
      <c r="F714" s="4"/>
      <c r="K714" s="1" t="s">
        <v>1207</v>
      </c>
      <c r="L714" s="493" t="s">
        <v>3142</v>
      </c>
      <c r="M714" s="72">
        <v>44516</v>
      </c>
      <c r="N714" s="90" t="s">
        <v>3141</v>
      </c>
      <c r="S714" s="5">
        <v>1</v>
      </c>
      <c r="T714" s="5">
        <v>107</v>
      </c>
      <c r="V714" s="23">
        <v>2013729</v>
      </c>
      <c r="W714" s="775">
        <v>201489259</v>
      </c>
      <c r="X714" s="16">
        <v>6436311888</v>
      </c>
      <c r="Y714" s="17" t="s">
        <v>3140</v>
      </c>
      <c r="AE714" s="13"/>
      <c r="AG714" s="13"/>
      <c r="AH714" s="534"/>
      <c r="AI714" s="448"/>
      <c r="AJ714" s="10"/>
      <c r="AK714" s="448"/>
      <c r="AL714" s="594"/>
      <c r="AM714" s="594"/>
      <c r="AO714" s="535"/>
      <c r="AQ714" s="13"/>
      <c r="AR714" s="752"/>
      <c r="AS714" s="551"/>
      <c r="AT714" s="5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</row>
    <row r="715" spans="1:60">
      <c r="A715" s="2">
        <v>44510</v>
      </c>
      <c r="B715" s="96" t="s">
        <v>60</v>
      </c>
      <c r="D715" s="566" t="s">
        <v>257</v>
      </c>
      <c r="E715" s="54" t="s">
        <v>2958</v>
      </c>
      <c r="F715" s="4"/>
      <c r="K715" s="771" t="s">
        <v>598</v>
      </c>
      <c r="L715" s="4" t="s">
        <v>828</v>
      </c>
      <c r="O715" s="4" t="s">
        <v>238</v>
      </c>
      <c r="P715" s="72">
        <v>44510</v>
      </c>
      <c r="S715" s="5">
        <v>10</v>
      </c>
      <c r="T715" s="5">
        <v>9338</v>
      </c>
      <c r="U715" s="551">
        <v>7.41</v>
      </c>
      <c r="V715" s="19">
        <v>2011895</v>
      </c>
      <c r="W715" s="4">
        <v>201489284</v>
      </c>
      <c r="Y715" s="23">
        <v>2851200</v>
      </c>
      <c r="AA715" s="4">
        <v>30000</v>
      </c>
      <c r="AC715" s="6">
        <f>(443.73*10)+(3215.17*7.41)+15000</f>
        <v>43261.709699999999</v>
      </c>
      <c r="AE715" s="13">
        <f>IF((Реестр!$AA715+Реестр!$AB715+Реестр!$AD715)=0,"",(Реестр!$AA715+Реестр!$AB715+Реестр!$AD715))</f>
        <v>30000</v>
      </c>
      <c r="AF715" s="4">
        <v>25423</v>
      </c>
      <c r="AG715" s="13">
        <f>Реестр!$AE715-Реестр!$AF715</f>
        <v>4577</v>
      </c>
      <c r="AH715" s="534">
        <f>IFERROR((Реестр!$AE715/Реестр!$AF715)-100%, "")</f>
        <v>0.1800338276363922</v>
      </c>
      <c r="AI715" s="448" t="str">
        <f>IF(IFERROR(Реестр!$AN715/Реестр!$T715,"")=0,"",IFERROR(Реестр!$AN715/Реестр!$T715,""))</f>
        <v/>
      </c>
      <c r="AJ715" s="10"/>
      <c r="AK715" s="448">
        <f>IFERROR(Реестр!$AN715/Реестр!$U715,"")</f>
        <v>0</v>
      </c>
      <c r="AL715" s="594"/>
      <c r="AM715" s="594"/>
      <c r="AO715" s="535" t="str">
        <f>IF(IFERROR(Реестр!$AN715/Реестр!$Y715,"")=0,"",IFERROR(Реестр!$AN715/Реестр!$Y715,""))</f>
        <v/>
      </c>
      <c r="AQ715" s="13"/>
      <c r="AR715" s="752"/>
      <c r="AS715" s="551" t="str">
        <f>IF(IFERROR(Реестр!$AI715*1000,"")=0,"",IFERROR(Реестр!$AI715*1000,""))</f>
        <v/>
      </c>
      <c r="AT715" s="5" t="str">
        <f>IF(IFERROR(Реестр!$AS715/80,"")=0,"",IFERROR(Реестр!$AS715/80,""))</f>
        <v/>
      </c>
      <c r="AU715" s="4">
        <f t="shared" si="78"/>
        <v>199584.00000000003</v>
      </c>
      <c r="AV715" s="4">
        <f t="shared" si="79"/>
        <v>-199584.00000000003</v>
      </c>
      <c r="AW715" s="4"/>
      <c r="AX715" s="4">
        <f t="shared" si="80"/>
        <v>43261.709699999999</v>
      </c>
      <c r="AY715" s="4"/>
      <c r="AZ715" s="4" t="str">
        <f t="shared" si="81"/>
        <v/>
      </c>
      <c r="BA715" s="4"/>
      <c r="BB715" s="4"/>
      <c r="BC715" s="4">
        <f>VLOOKUP(K715,'Справочные Данные'!$I$2:$J$262,2,0)</f>
        <v>65408</v>
      </c>
      <c r="BD715" s="4" t="str">
        <f>VLOOKUP(BC715,Z_SD_CUSTOMER!$A$2:$K$1599,10,0)</f>
        <v>02</v>
      </c>
      <c r="BE715" s="4" t="str">
        <f>VLOOKUP(BC715,Z_SD_CUSTOMER!$A$2:$L$1599,11,0)</f>
        <v>SIBERIAN</v>
      </c>
      <c r="BF715" s="4" t="str">
        <f>VLOOKUP(BC715,Z_SD_CUSTOMER!$A$2:$K$1599,11,0)</f>
        <v>SIBERIAN</v>
      </c>
      <c r="BG715" s="4"/>
      <c r="BH715" s="4"/>
    </row>
    <row r="716" spans="1:60">
      <c r="A716" s="2">
        <v>44510</v>
      </c>
      <c r="D716" s="566" t="s">
        <v>257</v>
      </c>
      <c r="E716" s="54" t="s">
        <v>2958</v>
      </c>
      <c r="F716" s="4"/>
      <c r="K716" s="771" t="s">
        <v>566</v>
      </c>
      <c r="L716" s="4" t="s">
        <v>931</v>
      </c>
      <c r="O716" s="821" t="s">
        <v>3161</v>
      </c>
      <c r="S716" s="5">
        <v>19</v>
      </c>
      <c r="T716" s="5">
        <v>8727</v>
      </c>
      <c r="U716" s="551">
        <v>17.62</v>
      </c>
      <c r="V716" s="19">
        <v>2011645</v>
      </c>
      <c r="W716" s="4">
        <v>201489287</v>
      </c>
      <c r="Y716" s="23">
        <v>1088294.1599999999</v>
      </c>
      <c r="AC716" s="598">
        <f>(424.15*19)+(3074.41*17.62)+15000</f>
        <v>77229.954200000007</v>
      </c>
      <c r="AE716" s="13" t="str">
        <f>IF((Реестр!$AA716+Реестр!$AB716+Реестр!$AD716)=0,"",(Реестр!$AA716+Реестр!$AB716+Реестр!$AD716))</f>
        <v/>
      </c>
      <c r="AG716" s="13" t="e">
        <f>Реестр!$AE716-Реестр!$AF716</f>
        <v>#VALUE!</v>
      </c>
      <c r="AH716" s="534" t="str">
        <f>IFERROR((Реестр!$AE716/Реестр!$AF716)-100%, "")</f>
        <v/>
      </c>
      <c r="AI716" s="448" t="str">
        <f>IF(IFERROR(Реестр!$AN716/Реестр!$T716,"")=0,"",IFERROR(Реестр!$AN716/Реестр!$T716,""))</f>
        <v/>
      </c>
      <c r="AJ716" s="10"/>
      <c r="AK716" s="448">
        <f>IFERROR(Реестр!$AN716/Реестр!$U716,"")</f>
        <v>0</v>
      </c>
      <c r="AL716" s="594"/>
      <c r="AM716" s="594"/>
      <c r="AO716" s="535" t="str">
        <f>IF(IFERROR(Реестр!$AN716/Реестр!$Y716,"")=0,"",IFERROR(Реестр!$AN716/Реестр!$Y716,""))</f>
        <v/>
      </c>
      <c r="AQ716" s="13"/>
      <c r="AR716" s="752"/>
      <c r="AS716" s="551" t="str">
        <f>IF(IFERROR(Реестр!$AI716*1000,"")=0,"",IFERROR(Реестр!$AI716*1000,""))</f>
        <v/>
      </c>
      <c r="AT716" s="5" t="str">
        <f>IF(IFERROR(Реестр!$AS716/80,"")=0,"",IFERROR(Реестр!$AS716/80,""))</f>
        <v/>
      </c>
      <c r="AU716" s="4">
        <f t="shared" si="78"/>
        <v>76180.591199999995</v>
      </c>
      <c r="AV716" s="4">
        <f t="shared" si="79"/>
        <v>-76180.591199999995</v>
      </c>
      <c r="AW716" s="4"/>
      <c r="AX716" s="4">
        <f t="shared" si="80"/>
        <v>77229.954200000007</v>
      </c>
      <c r="AY716" s="4"/>
      <c r="AZ716" s="4" t="str">
        <f t="shared" si="81"/>
        <v/>
      </c>
      <c r="BA716" s="4"/>
      <c r="BB716" s="4"/>
      <c r="BC716" s="4">
        <f>VLOOKUP(K716,'Справочные Данные'!$I$2:$J$262,2,0)</f>
        <v>80673</v>
      </c>
      <c r="BD716" s="4" t="str">
        <f>VLOOKUP(BC716,Z_SD_CUSTOMER!$A$2:$K$1599,10,0)</f>
        <v>54</v>
      </c>
      <c r="BE716" s="4" t="str">
        <f>VLOOKUP(BC716,Z_SD_CUSTOMER!$A$2:$L$1599,11,0)</f>
        <v>SIBERIAN</v>
      </c>
      <c r="BF716" s="4" t="str">
        <f>VLOOKUP(BC716,Z_SD_CUSTOMER!$A$2:$K$1599,11,0)</f>
        <v>SIBERIAN</v>
      </c>
      <c r="BG716" s="4"/>
      <c r="BH716" s="4"/>
    </row>
    <row r="717" spans="1:60">
      <c r="A717" s="2">
        <v>44510</v>
      </c>
      <c r="B717" s="96" t="s">
        <v>59</v>
      </c>
      <c r="D717" s="566" t="s">
        <v>257</v>
      </c>
      <c r="E717" s="54" t="s">
        <v>2958</v>
      </c>
      <c r="F717" s="4"/>
      <c r="K717" s="772" t="s">
        <v>545</v>
      </c>
      <c r="L717" s="493" t="s">
        <v>1268</v>
      </c>
      <c r="O717" s="4" t="s">
        <v>238</v>
      </c>
      <c r="P717" s="72">
        <v>44510</v>
      </c>
      <c r="S717" s="5">
        <v>3</v>
      </c>
      <c r="T717" s="5">
        <v>754</v>
      </c>
      <c r="V717" s="19">
        <v>2011984</v>
      </c>
      <c r="W717" s="770">
        <v>201488645</v>
      </c>
      <c r="Y717" s="23">
        <v>275448.71999999997</v>
      </c>
      <c r="AA717" s="4">
        <v>30000</v>
      </c>
      <c r="AE717" s="13">
        <f>IF((Реестр!$AA717+Реестр!$AB717+Реестр!$AD717)=0,"",(Реестр!$AA717+Реестр!$AB717+Реестр!$AD717))</f>
        <v>30000</v>
      </c>
      <c r="AF717" s="4">
        <v>25423</v>
      </c>
      <c r="AG717" s="13">
        <f>Реестр!$AE717-Реестр!$AF717</f>
        <v>4577</v>
      </c>
      <c r="AH717" s="534">
        <f>IFERROR((Реестр!$AE717/Реестр!$AF717)-100%, "")</f>
        <v>0.1800338276363922</v>
      </c>
      <c r="AI717" s="448" t="str">
        <f>IF(IFERROR(Реестр!$AN717/Реестр!$T717,"")=0,"",IFERROR(Реестр!$AN717/Реестр!$T717,""))</f>
        <v/>
      </c>
      <c r="AJ717" s="10"/>
      <c r="AK717" s="448" t="str">
        <f>IFERROR(Реестр!$AN717/Реестр!$U717,"")</f>
        <v/>
      </c>
      <c r="AL717" s="594"/>
      <c r="AM717" s="594"/>
      <c r="AO717" s="535" t="str">
        <f>IF(IFERROR(Реестр!$AN717/Реестр!$Y717,"")=0,"",IFERROR(Реестр!$AN717/Реестр!$Y717,""))</f>
        <v/>
      </c>
      <c r="AQ717" s="13"/>
      <c r="AR717" s="752"/>
      <c r="AS717" s="551" t="str">
        <f>IF(IFERROR(Реестр!$AI717*1000,"")=0,"",IFERROR(Реестр!$AI717*1000,""))</f>
        <v/>
      </c>
      <c r="AT717" s="5" t="str">
        <f>IF(IFERROR(Реестр!$AS717/80,"")=0,"",IFERROR(Реестр!$AS717/80,""))</f>
        <v/>
      </c>
      <c r="AU717" s="4">
        <f t="shared" si="78"/>
        <v>19281.410400000001</v>
      </c>
      <c r="AV717" s="4">
        <f t="shared" si="79"/>
        <v>-19281.410400000001</v>
      </c>
      <c r="AW717" s="4"/>
      <c r="AX717" s="4" t="str">
        <f t="shared" si="80"/>
        <v/>
      </c>
      <c r="AY717" s="4"/>
      <c r="AZ717" s="4" t="str">
        <f t="shared" si="81"/>
        <v/>
      </c>
      <c r="BA717" s="4"/>
      <c r="BB717" s="4"/>
      <c r="BC717" s="4">
        <f>VLOOKUP(K717,'Справочные Данные'!$I$2:$J$262,2,0)</f>
        <v>70343</v>
      </c>
      <c r="BD717" s="4" t="str">
        <f>VLOOKUP(BC717,Z_SD_CUSTOMER!$A$2:$K$1599,10,0)</f>
        <v>04</v>
      </c>
      <c r="BE717" s="4" t="str">
        <f>VLOOKUP(BC717,Z_SD_CUSTOMER!$A$2:$L$1599,11,0)</f>
        <v>SIBERIAN</v>
      </c>
      <c r="BF717" s="4" t="str">
        <f>VLOOKUP(BC717,Z_SD_CUSTOMER!$A$2:$K$1599,11,0)</f>
        <v>SIBERIAN</v>
      </c>
      <c r="BG717" s="4"/>
      <c r="BH717" s="4"/>
    </row>
    <row r="718" spans="1:60">
      <c r="A718" s="2">
        <v>44510</v>
      </c>
      <c r="D718" s="566" t="s">
        <v>257</v>
      </c>
      <c r="E718" s="54" t="s">
        <v>2958</v>
      </c>
      <c r="F718" s="4"/>
      <c r="K718" s="772" t="s">
        <v>545</v>
      </c>
      <c r="L718" s="493"/>
      <c r="O718" s="821" t="s">
        <v>3162</v>
      </c>
      <c r="S718" s="5">
        <v>7</v>
      </c>
      <c r="T718" s="5">
        <v>2343</v>
      </c>
      <c r="V718" s="19">
        <v>2011985</v>
      </c>
      <c r="W718" s="770">
        <v>201488647</v>
      </c>
      <c r="Y718" s="23">
        <v>789093.36</v>
      </c>
      <c r="AE718" s="13" t="str">
        <f>IF((Реестр!$AA718+Реестр!$AB718+Реестр!$AD718)=0,"",(Реестр!$AA718+Реестр!$AB718+Реестр!$AD718))</f>
        <v/>
      </c>
      <c r="AG718" s="13" t="e">
        <f>Реестр!$AE718-Реестр!$AF718</f>
        <v>#VALUE!</v>
      </c>
      <c r="AH718" s="534" t="str">
        <f>IFERROR((Реестр!$AE718/Реестр!$AF718)-100%, "")</f>
        <v/>
      </c>
      <c r="AI718" s="448" t="str">
        <f>IF(IFERROR(Реестр!$AN718/Реестр!$T718,"")=0,"",IFERROR(Реестр!$AN718/Реестр!$T718,""))</f>
        <v/>
      </c>
      <c r="AJ718" s="10"/>
      <c r="AK718" s="448" t="str">
        <f>IFERROR(Реестр!$AN718/Реестр!$U718,"")</f>
        <v/>
      </c>
      <c r="AL718" s="594"/>
      <c r="AM718" s="594"/>
      <c r="AO718" s="535" t="str">
        <f>IF(IFERROR(Реестр!$AN718/Реестр!$Y718,"")=0,"",IFERROR(Реестр!$AN718/Реестр!$Y718,""))</f>
        <v/>
      </c>
      <c r="AQ718" s="13"/>
      <c r="AR718" s="752"/>
      <c r="AS718" s="551" t="str">
        <f>IF(IFERROR(Реестр!$AI718*1000,"")=0,"",IFERROR(Реестр!$AI718*1000,""))</f>
        <v/>
      </c>
      <c r="AT718" s="5" t="str">
        <f>IF(IFERROR(Реестр!$AS718/80,"")=0,"",IFERROR(Реестр!$AS718/80,""))</f>
        <v/>
      </c>
      <c r="AU718" s="4">
        <f t="shared" si="78"/>
        <v>55236.535200000006</v>
      </c>
      <c r="AV718" s="4">
        <f t="shared" si="79"/>
        <v>-55236.535200000006</v>
      </c>
      <c r="AW718" s="4"/>
      <c r="AX718" s="4" t="str">
        <f t="shared" si="80"/>
        <v/>
      </c>
      <c r="AY718" s="4"/>
      <c r="AZ718" s="4" t="str">
        <f t="shared" si="81"/>
        <v/>
      </c>
      <c r="BA718" s="4"/>
      <c r="BB718" s="4"/>
      <c r="BC718" s="4">
        <f>VLOOKUP(K718,'Справочные Данные'!$I$2:$J$262,2,0)</f>
        <v>70343</v>
      </c>
      <c r="BD718" s="4" t="str">
        <f>VLOOKUP(BC718,Z_SD_CUSTOMER!$A$2:$K$1599,10,0)</f>
        <v>04</v>
      </c>
      <c r="BE718" s="4" t="str">
        <f>VLOOKUP(BC718,Z_SD_CUSTOMER!$A$2:$L$1599,11,0)</f>
        <v>SIBERIAN</v>
      </c>
      <c r="BF718" s="4" t="str">
        <f>VLOOKUP(BC718,Z_SD_CUSTOMER!$A$2:$K$1599,11,0)</f>
        <v>SIBERIAN</v>
      </c>
      <c r="BG718" s="4"/>
      <c r="BH718" s="4"/>
    </row>
    <row r="719" spans="1:60">
      <c r="A719" s="2">
        <v>44510</v>
      </c>
      <c r="D719" s="566" t="s">
        <v>257</v>
      </c>
      <c r="E719" s="54" t="s">
        <v>2958</v>
      </c>
      <c r="F719" s="4"/>
      <c r="K719" s="772" t="s">
        <v>545</v>
      </c>
      <c r="L719" s="493" t="s">
        <v>1268</v>
      </c>
      <c r="S719" s="5">
        <v>2</v>
      </c>
      <c r="T719" s="5">
        <v>509</v>
      </c>
      <c r="V719" s="19">
        <v>2011988</v>
      </c>
      <c r="W719" s="770">
        <v>201488649</v>
      </c>
      <c r="Y719" s="23">
        <v>62866.8</v>
      </c>
      <c r="AE719" s="13" t="str">
        <f>IF((Реестр!$AA719+Реестр!$AB719+Реестр!$AD719)=0,"",(Реестр!$AA719+Реестр!$AB719+Реестр!$AD719))</f>
        <v/>
      </c>
      <c r="AG719" s="13"/>
      <c r="AH719" s="534"/>
      <c r="AI719" s="448"/>
      <c r="AJ719" s="10"/>
      <c r="AK719" s="448"/>
      <c r="AL719" s="594"/>
      <c r="AM719" s="594"/>
      <c r="AO719" s="535"/>
      <c r="AQ719" s="13"/>
      <c r="AR719" s="752"/>
      <c r="AS719" s="551"/>
      <c r="AT719" s="5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 t="e">
        <f>VLOOKUP(BC719,Z_SD_CUSTOMER!$A$2:$K$1599,11,0)</f>
        <v>#N/A</v>
      </c>
      <c r="BG719" s="4"/>
      <c r="BH719" s="4"/>
    </row>
    <row r="720" spans="1:60">
      <c r="A720" s="2">
        <v>44510</v>
      </c>
      <c r="D720" s="566" t="s">
        <v>257</v>
      </c>
      <c r="E720" s="54" t="s">
        <v>2958</v>
      </c>
      <c r="F720" s="4"/>
      <c r="K720" s="772" t="s">
        <v>545</v>
      </c>
      <c r="L720" s="493"/>
      <c r="S720" s="5">
        <v>2</v>
      </c>
      <c r="T720" s="5">
        <v>611</v>
      </c>
      <c r="V720" s="16">
        <v>2013034</v>
      </c>
      <c r="W720" s="770">
        <v>201488736</v>
      </c>
      <c r="Y720" s="17" t="s">
        <v>3017</v>
      </c>
      <c r="AE720" s="13" t="str">
        <f>IF((Реестр!$AA720+Реестр!$AB720+Реестр!$AD720)=0,"",(Реестр!$AA720+Реестр!$AB720+Реестр!$AD720))</f>
        <v/>
      </c>
      <c r="AG720" s="13" t="e">
        <f>Реестр!$AE720-Реестр!$AF720</f>
        <v>#VALUE!</v>
      </c>
      <c r="AH720" s="534" t="str">
        <f>IFERROR((Реестр!$AE720/Реестр!$AF720)-100%, "")</f>
        <v/>
      </c>
      <c r="AI720" s="448" t="str">
        <f>IF(IFERROR(Реестр!$AN720/Реестр!$T720,"")=0,"",IFERROR(Реестр!$AN720/Реестр!$T720,""))</f>
        <v/>
      </c>
      <c r="AJ720" s="10"/>
      <c r="AK720" s="448" t="str">
        <f>IFERROR(Реестр!$AN720/Реестр!$U720,"")</f>
        <v/>
      </c>
      <c r="AL720" s="594"/>
      <c r="AM720" s="594"/>
      <c r="AO720" s="535" t="str">
        <f>IF(IFERROR(Реестр!$AN720/Реестр!$Y720,"")=0,"",IFERROR(Реестр!$AN720/Реестр!$Y720,""))</f>
        <v/>
      </c>
      <c r="AQ720" s="13"/>
      <c r="AR720" s="752"/>
      <c r="AS720" s="551" t="str">
        <f>IF(IFERROR(Реестр!$AI720*1000,"")=0,"",IFERROR(Реестр!$AI720*1000,""))</f>
        <v/>
      </c>
      <c r="AT720" s="5" t="str">
        <f>IF(IFERROR(Реестр!$AS720/80,"")=0,"",IFERROR(Реестр!$AS720/80,""))</f>
        <v/>
      </c>
      <c r="AU720" s="4" t="str">
        <f t="shared" ref="AU720" si="86">IF(IFERROR(Y720*0.07,"")=0,"",IFERROR(Y720*0.07,""))</f>
        <v/>
      </c>
      <c r="AV720" s="4" t="str">
        <f t="shared" ref="AV720" si="87">IF(IFERROR((AN720-AU720),"")=0,"",IFERROR((AN720-AU720),""))</f>
        <v/>
      </c>
      <c r="AW720" s="4"/>
      <c r="AX720" s="4" t="str">
        <f t="shared" ref="AX720" si="88">IF(IFERROR(AC720+AW720,"")=0,"",IFERROR(AC720+AW720,""))</f>
        <v/>
      </c>
      <c r="AY720" s="4"/>
      <c r="AZ720" s="4" t="str">
        <f t="shared" ref="AZ720" si="89">IF(IFERROR(AN720+AY720,"")=0,"",IFERROR(AN720+AY720,""))</f>
        <v/>
      </c>
      <c r="BA720" s="4"/>
      <c r="BB720" s="4"/>
      <c r="BC720" s="4">
        <f>VLOOKUP(K720,'Справочные Данные'!$I$2:$J$262,2,0)</f>
        <v>70343</v>
      </c>
      <c r="BD720" s="4" t="str">
        <f>VLOOKUP(BC720,Z_SD_CUSTOMER!$A$2:$K$1599,10,0)</f>
        <v>04</v>
      </c>
      <c r="BE720" s="4" t="str">
        <f>VLOOKUP(BC720,Z_SD_CUSTOMER!$A$2:$L$1599,11,0)</f>
        <v>SIBERIAN</v>
      </c>
      <c r="BF720" s="4" t="str">
        <f>VLOOKUP(BC720,Z_SD_CUSTOMER!$A$2:$K$1599,11,0)</f>
        <v>SIBERIAN</v>
      </c>
      <c r="BG720" s="4"/>
      <c r="BH720" s="4"/>
    </row>
    <row r="721" spans="1:60">
      <c r="A721" s="2">
        <v>44510</v>
      </c>
      <c r="D721" s="566" t="s">
        <v>257</v>
      </c>
      <c r="E721" s="54" t="s">
        <v>2958</v>
      </c>
      <c r="F721" s="4"/>
      <c r="K721" s="817" t="s">
        <v>610</v>
      </c>
      <c r="L721" s="493"/>
      <c r="O721" s="77"/>
      <c r="S721" s="5">
        <v>8</v>
      </c>
      <c r="T721" s="5">
        <v>3235</v>
      </c>
      <c r="V721" s="16">
        <v>2013150</v>
      </c>
      <c r="W721" s="770">
        <v>201488813</v>
      </c>
      <c r="Y721" s="17" t="s">
        <v>3020</v>
      </c>
      <c r="AE721" s="13"/>
      <c r="AG721" s="13"/>
      <c r="AH721" s="534"/>
      <c r="AI721" s="448"/>
      <c r="AJ721" s="10"/>
      <c r="AK721" s="448"/>
      <c r="AL721" s="594"/>
      <c r="AM721" s="594"/>
      <c r="AO721" s="535"/>
      <c r="AQ721" s="13"/>
      <c r="AR721" s="752"/>
      <c r="AS721" s="551"/>
      <c r="AT721" s="5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</row>
    <row r="722" spans="1:60">
      <c r="A722" s="2">
        <v>44510</v>
      </c>
      <c r="D722" s="566" t="s">
        <v>257</v>
      </c>
      <c r="E722" s="54" t="s">
        <v>2958</v>
      </c>
      <c r="F722" s="4"/>
      <c r="K722" s="817" t="s">
        <v>1147</v>
      </c>
      <c r="L722" s="493"/>
      <c r="O722" s="77"/>
      <c r="S722" s="5">
        <v>9</v>
      </c>
      <c r="T722" s="5">
        <v>4552</v>
      </c>
      <c r="V722" s="16">
        <v>2013154</v>
      </c>
      <c r="W722" s="770">
        <v>201488819</v>
      </c>
      <c r="Y722" s="17" t="s">
        <v>3021</v>
      </c>
      <c r="AE722" s="13"/>
      <c r="AG722" s="13"/>
      <c r="AH722" s="534"/>
      <c r="AI722" s="448"/>
      <c r="AJ722" s="10"/>
      <c r="AK722" s="448"/>
      <c r="AL722" s="594"/>
      <c r="AM722" s="594"/>
      <c r="AO722" s="535"/>
      <c r="AQ722" s="13"/>
      <c r="AR722" s="752"/>
      <c r="AS722" s="551"/>
      <c r="AT722" s="5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</row>
    <row r="723" spans="1:60" s="4" customFormat="1">
      <c r="A723" s="463">
        <v>44511</v>
      </c>
      <c r="B723" s="96" t="s">
        <v>62</v>
      </c>
      <c r="C723" s="107"/>
      <c r="D723" s="707" t="s">
        <v>250</v>
      </c>
      <c r="E723" s="781"/>
      <c r="F723" s="163"/>
      <c r="G723" s="163"/>
      <c r="H723" s="822"/>
      <c r="I723" s="163"/>
      <c r="J723" s="778"/>
      <c r="K723" s="662" t="s">
        <v>623</v>
      </c>
      <c r="L723" s="163"/>
      <c r="M723" s="163"/>
      <c r="N723" s="163"/>
      <c r="O723" s="163" t="s">
        <v>1184</v>
      </c>
      <c r="P723" s="88">
        <v>44515</v>
      </c>
      <c r="Q723" s="82"/>
      <c r="R723" s="82"/>
      <c r="S723" s="86">
        <v>5</v>
      </c>
      <c r="T723" s="86">
        <v>2884</v>
      </c>
      <c r="U723" s="556"/>
      <c r="V723" s="16">
        <v>2013171</v>
      </c>
      <c r="W723" s="777"/>
      <c r="X723" s="82"/>
      <c r="Y723" s="17" t="s">
        <v>3027</v>
      </c>
      <c r="AA723" s="4">
        <v>60000</v>
      </c>
      <c r="AE723" s="530"/>
      <c r="AF723" s="4">
        <v>60000</v>
      </c>
      <c r="AG723" s="231"/>
      <c r="AH723" s="534"/>
      <c r="AI723" s="448"/>
      <c r="AJ723" s="10"/>
      <c r="AK723" s="448"/>
      <c r="AL723" s="594"/>
      <c r="AM723" s="594"/>
      <c r="AO723" s="535"/>
      <c r="AQ723" s="13"/>
      <c r="AS723" s="551"/>
      <c r="AT723" s="5"/>
      <c r="BG723"/>
      <c r="BH723"/>
    </row>
    <row r="724" spans="1:60">
      <c r="A724" s="2">
        <v>44511</v>
      </c>
      <c r="B724" s="96" t="s">
        <v>61</v>
      </c>
      <c r="D724" s="566" t="s">
        <v>250</v>
      </c>
      <c r="E724" s="54" t="s">
        <v>2958</v>
      </c>
      <c r="F724" s="4"/>
      <c r="K724" s="698" t="s">
        <v>545</v>
      </c>
      <c r="L724" s="493"/>
      <c r="S724" s="5">
        <v>33</v>
      </c>
      <c r="T724" s="5">
        <v>14836</v>
      </c>
      <c r="V724" s="19">
        <v>2011987</v>
      </c>
      <c r="W724" s="770">
        <v>201488653</v>
      </c>
      <c r="Y724" s="23">
        <v>1845489.84</v>
      </c>
      <c r="AE724" s="13" t="str">
        <f>IF((Реестр!$AA724+Реестр!$AB724+Реестр!$AD724)=0,"",(Реестр!$AA724+Реестр!$AB724+Реестр!$AD724))</f>
        <v/>
      </c>
      <c r="AG724" s="13" t="e">
        <f>Реестр!$AE724-Реестр!$AF724</f>
        <v>#VALUE!</v>
      </c>
      <c r="AH724" s="534" t="str">
        <f>IFERROR((Реестр!$AE724/Реестр!$AF724)-100%, "")</f>
        <v/>
      </c>
      <c r="AI724" s="448" t="str">
        <f>IF(IFERROR(Реестр!$AN724/Реестр!$T724,"")=0,"",IFERROR(Реестр!$AN724/Реестр!$T724,""))</f>
        <v/>
      </c>
      <c r="AJ724" s="10"/>
      <c r="AK724" s="448" t="str">
        <f>IFERROR(Реестр!$AN724/Реестр!$U724,"")</f>
        <v/>
      </c>
      <c r="AL724" s="594"/>
      <c r="AM724" s="594"/>
      <c r="AO724" s="535" t="str">
        <f>IF(IFERROR(Реестр!$AN724/Реестр!$Y724,"")=0,"",IFERROR(Реестр!$AN724/Реестр!$Y724,""))</f>
        <v/>
      </c>
      <c r="AQ724" s="13"/>
      <c r="AR724" s="752"/>
      <c r="AS724" s="551" t="str">
        <f>IF(IFERROR(Реестр!$AI724*1000,"")=0,"",IFERROR(Реестр!$AI724*1000,""))</f>
        <v/>
      </c>
      <c r="AT724" s="5" t="str">
        <f>IF(IFERROR(Реестр!$AS724/80,"")=0,"",IFERROR(Реестр!$AS724/80,""))</f>
        <v/>
      </c>
      <c r="AU724" s="4">
        <f t="shared" ref="AU724" si="90">IF(IFERROR(Y724*0.07,"")=0,"",IFERROR(Y724*0.07,""))</f>
        <v>129184.28880000002</v>
      </c>
      <c r="AV724" s="4">
        <f t="shared" ref="AV724" si="91">IF(IFERROR((AN724-AU724),"")=0,"",IFERROR((AN724-AU724),""))</f>
        <v>-129184.28880000002</v>
      </c>
      <c r="AW724" s="4"/>
      <c r="AX724" s="4" t="str">
        <f t="shared" ref="AX724" si="92">IF(IFERROR(AC724+AW724,"")=0,"",IFERROR(AC724+AW724,""))</f>
        <v/>
      </c>
      <c r="AY724" s="4"/>
      <c r="AZ724" s="4" t="str">
        <f t="shared" ref="AZ724" si="93">IF(IFERROR(AN724+AY724,"")=0,"",IFERROR(AN724+AY724,""))</f>
        <v/>
      </c>
      <c r="BA724" s="4"/>
      <c r="BB724" s="4"/>
      <c r="BC724" s="4">
        <f>VLOOKUP(K724,'Справочные Данные'!$I$2:$J$262,2,0)</f>
        <v>70343</v>
      </c>
      <c r="BD724" s="4" t="str">
        <f>VLOOKUP(BC724,Z_SD_CUSTOMER!$A$2:$K$1599,10,0)</f>
        <v>04</v>
      </c>
      <c r="BE724" s="4" t="str">
        <f>VLOOKUP(BC724,Z_SD_CUSTOMER!$A$2:$L$1599,11,0)</f>
        <v>SIBERIAN</v>
      </c>
      <c r="BF724" s="4" t="str">
        <f>VLOOKUP(BC724,Z_SD_CUSTOMER!$A$2:$K$1599,11,0)</f>
        <v>SIBERIAN</v>
      </c>
      <c r="BG724" s="4"/>
      <c r="BH724" s="4"/>
    </row>
    <row r="725" spans="1:60" s="4" customFormat="1">
      <c r="A725" s="2">
        <v>44511</v>
      </c>
      <c r="B725" s="96" t="s">
        <v>58</v>
      </c>
      <c r="C725" s="30"/>
      <c r="D725" s="566" t="s">
        <v>425</v>
      </c>
      <c r="E725" s="476"/>
      <c r="F725" s="6"/>
      <c r="G725" s="6"/>
      <c r="H725" s="701"/>
      <c r="I725" s="6"/>
      <c r="J725" s="13"/>
      <c r="K725" s="825" t="s">
        <v>562</v>
      </c>
      <c r="L725" s="6"/>
      <c r="M725" s="6"/>
      <c r="N725" s="6"/>
      <c r="O725" s="6" t="s">
        <v>88</v>
      </c>
      <c r="P725" s="72">
        <v>44512</v>
      </c>
      <c r="Q725" s="4" t="s">
        <v>50</v>
      </c>
      <c r="R725" s="4" t="s">
        <v>3032</v>
      </c>
      <c r="S725" s="5">
        <v>8</v>
      </c>
      <c r="T725" s="5">
        <v>2324</v>
      </c>
      <c r="U725" s="551"/>
      <c r="V725" s="16">
        <v>2013226</v>
      </c>
      <c r="W725" s="699"/>
      <c r="Y725" s="17" t="s">
        <v>3033</v>
      </c>
      <c r="AE725" s="530"/>
      <c r="AG725" s="231"/>
      <c r="AH725" s="534"/>
      <c r="AI725" s="448"/>
      <c r="AJ725" s="10"/>
      <c r="AK725" s="448"/>
      <c r="AL725" s="594"/>
      <c r="AM725" s="594"/>
      <c r="AO725" s="535"/>
      <c r="AQ725" s="13"/>
      <c r="AS725" s="551"/>
      <c r="AT725" s="5"/>
      <c r="BG725"/>
      <c r="BH725"/>
    </row>
    <row r="726" spans="1:60" s="4" customFormat="1">
      <c r="A726" s="2">
        <v>44511</v>
      </c>
      <c r="B726" s="96" t="s">
        <v>54</v>
      </c>
      <c r="C726" s="30"/>
      <c r="D726" s="776" t="s">
        <v>425</v>
      </c>
      <c r="E726" s="476"/>
      <c r="F726" s="6"/>
      <c r="G726" s="6"/>
      <c r="H726" s="701"/>
      <c r="I726" s="6"/>
      <c r="J726" s="13"/>
      <c r="K726" s="1" t="s">
        <v>512</v>
      </c>
      <c r="L726" s="6"/>
      <c r="M726" s="6"/>
      <c r="N726" s="6"/>
      <c r="O726" s="6" t="s">
        <v>86</v>
      </c>
      <c r="P726" s="72">
        <v>44512</v>
      </c>
      <c r="Q726" s="4" t="s">
        <v>132</v>
      </c>
      <c r="R726" s="4" t="s">
        <v>85</v>
      </c>
      <c r="S726" s="5">
        <v>9</v>
      </c>
      <c r="T726" s="5">
        <v>2403</v>
      </c>
      <c r="U726" s="551"/>
      <c r="V726" s="16">
        <v>2013718</v>
      </c>
      <c r="W726" s="699"/>
      <c r="X726" s="16">
        <v>4556045362</v>
      </c>
      <c r="Y726" s="17" t="s">
        <v>3151</v>
      </c>
      <c r="AE726" s="530"/>
      <c r="AG726" s="231"/>
      <c r="AH726" s="534"/>
      <c r="AI726" s="448"/>
      <c r="AJ726" s="10"/>
      <c r="AK726" s="448"/>
      <c r="AL726" s="594"/>
      <c r="AM726" s="594"/>
      <c r="AO726" s="535"/>
      <c r="AQ726" s="13"/>
      <c r="AS726" s="551"/>
      <c r="AT726" s="5"/>
      <c r="BG726"/>
      <c r="BH726"/>
    </row>
    <row r="727" spans="1:60" s="4" customFormat="1">
      <c r="A727" s="2">
        <v>44511</v>
      </c>
      <c r="B727" s="96" t="s">
        <v>56</v>
      </c>
      <c r="C727" s="30"/>
      <c r="D727" s="566" t="s">
        <v>425</v>
      </c>
      <c r="E727" s="476"/>
      <c r="F727" s="6"/>
      <c r="G727" s="6"/>
      <c r="H727" s="701"/>
      <c r="I727" s="6"/>
      <c r="J727" s="13"/>
      <c r="K727" s="825" t="s">
        <v>514</v>
      </c>
      <c r="L727" s="6"/>
      <c r="M727" s="6"/>
      <c r="N727" s="6"/>
      <c r="O727" s="6" t="s">
        <v>196</v>
      </c>
      <c r="P727" s="72">
        <v>44512</v>
      </c>
      <c r="Q727" s="4" t="s">
        <v>114</v>
      </c>
      <c r="R727" s="4" t="s">
        <v>85</v>
      </c>
      <c r="S727" s="5">
        <v>6</v>
      </c>
      <c r="T727" s="5">
        <v>1148</v>
      </c>
      <c r="U727" s="551"/>
      <c r="V727" s="16">
        <v>2013719</v>
      </c>
      <c r="W727" s="699"/>
      <c r="X727" s="16">
        <v>4556047268</v>
      </c>
      <c r="Y727" s="17" t="s">
        <v>3152</v>
      </c>
      <c r="AE727" s="530"/>
      <c r="AG727" s="231"/>
      <c r="AH727" s="534"/>
      <c r="AI727" s="448"/>
      <c r="AJ727" s="10"/>
      <c r="AK727" s="448"/>
      <c r="AL727" s="594"/>
      <c r="AM727" s="594"/>
      <c r="AO727" s="535"/>
      <c r="AQ727" s="13"/>
      <c r="AS727" s="551"/>
      <c r="AT727" s="5"/>
      <c r="BG727"/>
      <c r="BH727"/>
    </row>
    <row r="728" spans="1:60" s="4" customFormat="1">
      <c r="A728" s="2">
        <v>44511</v>
      </c>
      <c r="C728" s="30"/>
      <c r="D728" s="776" t="s">
        <v>425</v>
      </c>
      <c r="E728" s="476"/>
      <c r="F728" s="6"/>
      <c r="G728" s="6"/>
      <c r="H728" s="701"/>
      <c r="I728" s="6"/>
      <c r="J728" s="13"/>
      <c r="K728" s="824" t="s">
        <v>657</v>
      </c>
      <c r="L728" s="6"/>
      <c r="M728" s="6"/>
      <c r="N728" s="6"/>
      <c r="O728" s="6" t="s">
        <v>3023</v>
      </c>
      <c r="P728" s="72">
        <v>44512</v>
      </c>
      <c r="S728" s="5">
        <v>2</v>
      </c>
      <c r="T728" s="5">
        <v>583</v>
      </c>
      <c r="U728" s="551"/>
      <c r="V728" s="16">
        <v>2013158</v>
      </c>
      <c r="W728" s="699"/>
      <c r="Y728" s="17" t="s">
        <v>3022</v>
      </c>
      <c r="AE728" s="530"/>
      <c r="AG728" s="231"/>
      <c r="AH728" s="534"/>
      <c r="AI728" s="448"/>
      <c r="AJ728" s="10"/>
      <c r="AK728" s="448"/>
      <c r="AL728" s="594"/>
      <c r="AM728" s="594"/>
      <c r="AO728" s="535"/>
      <c r="AQ728" s="13"/>
      <c r="AS728" s="551"/>
      <c r="AT728" s="5"/>
      <c r="BG728"/>
      <c r="BH728"/>
    </row>
    <row r="729" spans="1:60" s="4" customFormat="1">
      <c r="A729" s="2">
        <v>44511</v>
      </c>
      <c r="C729" s="30"/>
      <c r="D729" s="776" t="s">
        <v>425</v>
      </c>
      <c r="E729" s="476"/>
      <c r="F729" s="6"/>
      <c r="G729" s="6"/>
      <c r="H729" s="701"/>
      <c r="I729" s="6"/>
      <c r="J729" s="13"/>
      <c r="K729" s="824" t="s">
        <v>657</v>
      </c>
      <c r="L729" s="6"/>
      <c r="M729" s="6"/>
      <c r="N729" s="6"/>
      <c r="O729" s="6" t="s">
        <v>3146</v>
      </c>
      <c r="P729" s="72"/>
      <c r="S729" s="5">
        <f>2+1</f>
        <v>3</v>
      </c>
      <c r="T729" s="5">
        <f>1257+50</f>
        <v>1307</v>
      </c>
      <c r="U729" s="551"/>
      <c r="V729" s="16">
        <v>2013575</v>
      </c>
      <c r="W729" s="699"/>
      <c r="Y729" s="17" t="s">
        <v>3116</v>
      </c>
      <c r="AE729" s="530"/>
      <c r="AG729" s="231"/>
      <c r="AH729" s="534"/>
      <c r="AI729" s="448"/>
      <c r="AJ729" s="10"/>
      <c r="AK729" s="448"/>
      <c r="AL729" s="594"/>
      <c r="AM729" s="594"/>
      <c r="AO729" s="535"/>
      <c r="AQ729" s="13"/>
      <c r="AS729" s="551"/>
      <c r="AT729" s="5"/>
      <c r="BG729"/>
      <c r="BH729"/>
    </row>
    <row r="730" spans="1:60" s="4" customFormat="1">
      <c r="A730" s="2">
        <v>44511</v>
      </c>
      <c r="B730" s="96" t="s">
        <v>59</v>
      </c>
      <c r="C730" s="30"/>
      <c r="D730" s="695" t="s">
        <v>253</v>
      </c>
      <c r="E730" s="54"/>
      <c r="H730" s="699"/>
      <c r="J730" s="127"/>
      <c r="K730" s="700" t="s">
        <v>480</v>
      </c>
      <c r="M730" s="72">
        <v>44517</v>
      </c>
      <c r="P730" s="72"/>
      <c r="S730" s="5">
        <v>1</v>
      </c>
      <c r="T730" s="5">
        <v>45</v>
      </c>
      <c r="U730" s="551"/>
      <c r="V730" s="19">
        <v>2012844</v>
      </c>
      <c r="W730" s="699"/>
      <c r="X730" s="19">
        <v>494819</v>
      </c>
      <c r="Y730" s="23">
        <v>25920</v>
      </c>
      <c r="AE730" s="530">
        <f>Реестр!$AA730+Реестр!$AB730+Реестр!$AC730+Реестр!$AD730</f>
        <v>0</v>
      </c>
      <c r="AG730" s="231">
        <f>Реестр!$AE730-Реестр!$AF730</f>
        <v>0</v>
      </c>
      <c r="AH730" s="534"/>
      <c r="AI730" s="448"/>
      <c r="AJ730" s="10"/>
      <c r="AK730" s="448"/>
      <c r="AL730" s="594"/>
      <c r="AM730" s="594"/>
      <c r="AO730" s="535"/>
      <c r="AQ730" s="13"/>
      <c r="AS730" s="551"/>
      <c r="AT730" s="5"/>
      <c r="BG730"/>
      <c r="BH730"/>
    </row>
    <row r="731" spans="1:60" s="4" customFormat="1">
      <c r="A731" s="2">
        <v>44511</v>
      </c>
      <c r="C731" s="30"/>
      <c r="D731" s="695" t="s">
        <v>253</v>
      </c>
      <c r="E731" s="54"/>
      <c r="H731" s="699"/>
      <c r="J731" s="127"/>
      <c r="K731" s="700" t="s">
        <v>480</v>
      </c>
      <c r="M731" s="72">
        <v>44517</v>
      </c>
      <c r="P731" s="72"/>
      <c r="S731" s="5">
        <v>2</v>
      </c>
      <c r="T731" s="5">
        <v>37</v>
      </c>
      <c r="U731" s="551"/>
      <c r="V731" s="19">
        <v>2013077</v>
      </c>
      <c r="W731" s="699"/>
      <c r="X731" s="16">
        <v>494924</v>
      </c>
      <c r="Y731" s="17" t="s">
        <v>3018</v>
      </c>
      <c r="AE731" s="530">
        <f>Реестр!$AA731+Реестр!$AB731+Реестр!$AC731+Реестр!$AD731</f>
        <v>0</v>
      </c>
      <c r="AG731" s="231">
        <f>Реестр!$AE731-Реестр!$AF731</f>
        <v>0</v>
      </c>
      <c r="AH731" s="534"/>
      <c r="AI731" s="448"/>
      <c r="AJ731" s="10"/>
      <c r="AK731" s="448"/>
      <c r="AL731" s="594"/>
      <c r="AM731" s="594"/>
      <c r="AO731" s="535"/>
      <c r="AQ731" s="13"/>
      <c r="AS731" s="551"/>
      <c r="AT731" s="5"/>
      <c r="BG731"/>
      <c r="BH731"/>
    </row>
    <row r="732" spans="1:60" s="4" customFormat="1">
      <c r="A732" s="2">
        <v>44511</v>
      </c>
      <c r="C732" s="30"/>
      <c r="D732" s="695" t="s">
        <v>253</v>
      </c>
      <c r="E732" s="54"/>
      <c r="H732" s="699"/>
      <c r="J732" s="127"/>
      <c r="K732" s="806" t="s">
        <v>470</v>
      </c>
      <c r="M732" s="72">
        <v>44522</v>
      </c>
      <c r="P732" s="72"/>
      <c r="S732" s="5">
        <v>1</v>
      </c>
      <c r="T732" s="5">
        <v>422</v>
      </c>
      <c r="U732" s="551"/>
      <c r="V732" s="19">
        <v>2013259</v>
      </c>
      <c r="W732" s="699"/>
      <c r="X732" s="16" t="s">
        <v>3047</v>
      </c>
      <c r="Y732" s="17" t="s">
        <v>3048</v>
      </c>
      <c r="AE732" s="530">
        <f>Реестр!$AA732+Реестр!$AB732+Реестр!$AC732+Реестр!$AD732</f>
        <v>0</v>
      </c>
      <c r="AG732" s="231">
        <f>Реестр!$AE732-Реестр!$AF732</f>
        <v>0</v>
      </c>
      <c r="AH732" s="534"/>
      <c r="AI732" s="448"/>
      <c r="AJ732" s="10"/>
      <c r="AK732" s="448"/>
      <c r="AL732" s="594"/>
      <c r="AM732" s="594"/>
      <c r="AO732" s="535"/>
      <c r="AQ732" s="13"/>
      <c r="AS732" s="551"/>
      <c r="AT732" s="5"/>
      <c r="BG732"/>
      <c r="BH732"/>
    </row>
    <row r="733" spans="1:60" s="4" customFormat="1">
      <c r="A733" s="2">
        <v>44511</v>
      </c>
      <c r="C733" s="30"/>
      <c r="D733" s="695" t="s">
        <v>253</v>
      </c>
      <c r="E733" s="54"/>
      <c r="H733" s="699"/>
      <c r="J733" s="127"/>
      <c r="K733" s="806" t="s">
        <v>470</v>
      </c>
      <c r="P733" s="72"/>
      <c r="S733" s="5">
        <v>1</v>
      </c>
      <c r="T733" s="5">
        <v>107</v>
      </c>
      <c r="U733" s="551"/>
      <c r="V733" s="19">
        <v>2013280</v>
      </c>
      <c r="W733" s="699"/>
      <c r="X733" s="16" t="s">
        <v>3057</v>
      </c>
      <c r="Y733" s="17" t="s">
        <v>3058</v>
      </c>
      <c r="AE733" s="530">
        <f>Реестр!$AA733+Реестр!$AB733+Реестр!$AC733+Реестр!$AD733</f>
        <v>0</v>
      </c>
      <c r="AG733" s="231">
        <f>Реестр!$AE733-Реестр!$AF733</f>
        <v>0</v>
      </c>
      <c r="AH733" s="534"/>
      <c r="AI733" s="448"/>
      <c r="AJ733" s="10"/>
      <c r="AK733" s="448"/>
      <c r="AL733" s="594"/>
      <c r="AM733" s="594"/>
      <c r="AO733" s="535"/>
      <c r="AQ733" s="13"/>
      <c r="AS733" s="551"/>
      <c r="AT733" s="5"/>
      <c r="BG733"/>
      <c r="BH733"/>
    </row>
    <row r="734" spans="1:60">
      <c r="A734" s="2">
        <v>44511</v>
      </c>
      <c r="D734" s="695" t="s">
        <v>253</v>
      </c>
      <c r="F734" s="4"/>
      <c r="K734" s="700" t="s">
        <v>597</v>
      </c>
      <c r="L734" s="493" t="s">
        <v>2945</v>
      </c>
      <c r="S734" s="5">
        <v>3</v>
      </c>
      <c r="T734" s="5">
        <v>1202</v>
      </c>
      <c r="V734" s="19">
        <v>2011755</v>
      </c>
      <c r="W734" s="775">
        <v>201489000</v>
      </c>
      <c r="Y734" s="23">
        <v>345999.48</v>
      </c>
      <c r="AE734" s="13" t="str">
        <f>IF((Реестр!$AA734+Реестр!$AB734+Реестр!$AD734)=0,"",(Реестр!$AA734+Реестр!$AB734+Реестр!$AD734))</f>
        <v/>
      </c>
      <c r="AG734" s="13" t="e">
        <f>Реестр!$AE734-Реестр!$AF734</f>
        <v>#VALUE!</v>
      </c>
      <c r="AH734" s="534" t="str">
        <f>IFERROR((Реестр!$AE734/Реестр!$AF734)-100%, "")</f>
        <v/>
      </c>
      <c r="AI734" s="448" t="str">
        <f>IF(IFERROR(Реестр!$AN734/Реестр!$T734,"")=0,"",IFERROR(Реестр!$AN734/Реестр!$T734,""))</f>
        <v/>
      </c>
      <c r="AJ734" s="10"/>
      <c r="AK734" s="448" t="str">
        <f>IFERROR(Реестр!$AN734/Реестр!$U734,"")</f>
        <v/>
      </c>
      <c r="AL734" s="594"/>
      <c r="AM734" s="594"/>
      <c r="AO734" s="535" t="str">
        <f>IF(IFERROR(Реестр!$AN734/Реестр!$Y734,"")=0,"",IFERROR(Реестр!$AN734/Реестр!$Y734,""))</f>
        <v/>
      </c>
      <c r="AQ734" s="13"/>
      <c r="AR734" s="752"/>
      <c r="AS734" s="551" t="str">
        <f>IF(IFERROR(Реестр!$AI734*1000,"")=0,"",IFERROR(Реестр!$AI734*1000,""))</f>
        <v/>
      </c>
      <c r="AT734" s="5" t="str">
        <f>IF(IFERROR(Реестр!$AS734/80,"")=0,"",IFERROR(Реестр!$AS734/80,""))</f>
        <v/>
      </c>
      <c r="AU734" s="4">
        <f t="shared" ref="AU734" si="94">IF(IFERROR(Y734*0.07,"")=0,"",IFERROR(Y734*0.07,""))</f>
        <v>24219.963600000003</v>
      </c>
      <c r="AV734" s="4">
        <f t="shared" ref="AV734" si="95">IF(IFERROR((AN734-AU734),"")=0,"",IFERROR((AN734-AU734),""))</f>
        <v>-24219.963600000003</v>
      </c>
      <c r="AW734" s="4"/>
      <c r="AX734" s="4" t="str">
        <f t="shared" ref="AX734" si="96">IF(IFERROR(AC734+AW734,"")=0,"",IFERROR(AC734+AW734,""))</f>
        <v/>
      </c>
      <c r="AY734" s="4"/>
      <c r="AZ734" s="4" t="str">
        <f t="shared" ref="AZ734" si="97">IF(IFERROR(AN734+AY734,"")=0,"",IFERROR(AN734+AY734,""))</f>
        <v/>
      </c>
      <c r="BA734" s="4"/>
      <c r="BB734" s="4"/>
      <c r="BC734" s="4">
        <f>VLOOKUP(K734,'Справочные Данные'!$I$2:$J$262,2,0)</f>
        <v>65352</v>
      </c>
      <c r="BD734" s="4" t="str">
        <f>VLOOKUP(BC734,Z_SD_CUSTOMER!$A$2:$K$1599,10,0)</f>
        <v>23</v>
      </c>
      <c r="BE734" s="4" t="str">
        <f>VLOOKUP(BC734,Z_SD_CUSTOMER!$A$2:$L$1599,11,0)</f>
        <v>SOUTHERN</v>
      </c>
      <c r="BF734" s="4" t="str">
        <f>VLOOKUP(BC734,Z_SD_CUSTOMER!$A$2:$K$1599,11,0)</f>
        <v>SOUTHERN</v>
      </c>
      <c r="BG734" s="4"/>
      <c r="BH734" s="4"/>
    </row>
    <row r="735" spans="1:60" s="4" customFormat="1">
      <c r="A735" s="2">
        <v>44511</v>
      </c>
      <c r="C735" s="30"/>
      <c r="D735" s="695" t="s">
        <v>253</v>
      </c>
      <c r="E735" s="54"/>
      <c r="H735" s="699"/>
      <c r="J735" s="127"/>
      <c r="K735" s="806" t="s">
        <v>471</v>
      </c>
      <c r="M735" s="72">
        <v>44518</v>
      </c>
      <c r="P735" s="72"/>
      <c r="S735" s="5">
        <v>1</v>
      </c>
      <c r="T735" s="5">
        <v>46</v>
      </c>
      <c r="U735" s="551"/>
      <c r="V735" s="19">
        <v>2013633</v>
      </c>
      <c r="W735" s="699"/>
      <c r="X735" s="16" t="s">
        <v>3124</v>
      </c>
      <c r="Y735" s="17" t="s">
        <v>3125</v>
      </c>
      <c r="AE735" s="530">
        <f>Реестр!$AA735+Реестр!$AB735+Реестр!$AC735+Реестр!$AD735</f>
        <v>0</v>
      </c>
      <c r="AG735" s="231">
        <f>Реестр!$AE735-Реестр!$AF735</f>
        <v>0</v>
      </c>
      <c r="AH735" s="534"/>
      <c r="AI735" s="448"/>
      <c r="AJ735" s="10"/>
      <c r="AK735" s="448"/>
      <c r="AL735" s="594"/>
      <c r="AM735" s="594"/>
      <c r="AO735" s="535"/>
      <c r="AQ735" s="13"/>
      <c r="AS735" s="551"/>
      <c r="AT735" s="5"/>
      <c r="BG735"/>
      <c r="BH735"/>
    </row>
    <row r="736" spans="1:60" s="4" customFormat="1">
      <c r="A736" s="2">
        <v>44511</v>
      </c>
      <c r="C736" s="30"/>
      <c r="D736" s="695" t="s">
        <v>253</v>
      </c>
      <c r="E736" s="54"/>
      <c r="H736" s="823" t="s">
        <v>3163</v>
      </c>
      <c r="J736" s="127"/>
      <c r="K736" s="806" t="s">
        <v>471</v>
      </c>
      <c r="M736" s="72">
        <v>44518</v>
      </c>
      <c r="P736" s="72"/>
      <c r="S736" s="5">
        <v>1</v>
      </c>
      <c r="T736" s="5">
        <v>21</v>
      </c>
      <c r="U736" s="551"/>
      <c r="V736" s="19">
        <v>2013631</v>
      </c>
      <c r="W736" s="699"/>
      <c r="X736" s="16" t="s">
        <v>3126</v>
      </c>
      <c r="Y736" s="17" t="s">
        <v>3127</v>
      </c>
      <c r="AE736" s="530">
        <f>Реестр!$AA736+Реестр!$AB736+Реестр!$AC736+Реестр!$AD736</f>
        <v>0</v>
      </c>
      <c r="AG736" s="231">
        <f>Реестр!$AE736-Реестр!$AF736</f>
        <v>0</v>
      </c>
      <c r="AH736" s="534"/>
      <c r="AI736" s="448"/>
      <c r="AJ736" s="10"/>
      <c r="AK736" s="448"/>
      <c r="AL736" s="594"/>
      <c r="AM736" s="594"/>
      <c r="AO736" s="535"/>
      <c r="AQ736" s="13"/>
      <c r="AS736" s="551"/>
      <c r="AT736" s="5"/>
      <c r="BG736"/>
      <c r="BH736"/>
    </row>
    <row r="737" spans="1:60" s="4" customFormat="1">
      <c r="A737" s="2">
        <v>44511</v>
      </c>
      <c r="C737" s="30"/>
      <c r="D737" s="695" t="s">
        <v>253</v>
      </c>
      <c r="E737" s="54"/>
      <c r="H737" s="699"/>
      <c r="J737" s="127"/>
      <c r="K737" s="806" t="s">
        <v>460</v>
      </c>
      <c r="M737" s="72">
        <v>44517</v>
      </c>
      <c r="P737" s="72"/>
      <c r="S737" s="5">
        <v>1</v>
      </c>
      <c r="T737" s="5">
        <v>21</v>
      </c>
      <c r="U737" s="551"/>
      <c r="V737" s="19">
        <v>2013629</v>
      </c>
      <c r="W737" s="699"/>
      <c r="X737" s="16" t="s">
        <v>3130</v>
      </c>
      <c r="Y737" s="17" t="s">
        <v>3127</v>
      </c>
      <c r="AE737" s="530">
        <f>Реестр!$AA737+Реестр!$AB737+Реестр!$AC737+Реестр!$AD737</f>
        <v>0</v>
      </c>
      <c r="AG737" s="231">
        <f>Реестр!$AE737-Реестр!$AF737</f>
        <v>0</v>
      </c>
      <c r="AH737" s="534"/>
      <c r="AI737" s="448"/>
      <c r="AJ737" s="10"/>
      <c r="AK737" s="448"/>
      <c r="AL737" s="594"/>
      <c r="AM737" s="594"/>
      <c r="AO737" s="535"/>
      <c r="AQ737" s="13"/>
      <c r="AS737" s="551"/>
      <c r="AT737" s="5"/>
      <c r="BG737"/>
      <c r="BH737"/>
    </row>
    <row r="738" spans="1:60" s="4" customFormat="1">
      <c r="A738" s="2">
        <v>44511</v>
      </c>
      <c r="C738" s="30"/>
      <c r="D738" s="695" t="s">
        <v>253</v>
      </c>
      <c r="E738" s="54"/>
      <c r="H738" s="699"/>
      <c r="J738" s="127"/>
      <c r="K738" s="806" t="s">
        <v>494</v>
      </c>
      <c r="M738" s="72">
        <v>44516</v>
      </c>
      <c r="N738" s="4">
        <v>1200</v>
      </c>
      <c r="P738" s="72"/>
      <c r="S738" s="5">
        <v>3</v>
      </c>
      <c r="T738" s="5">
        <v>598</v>
      </c>
      <c r="U738" s="551"/>
      <c r="V738" s="19">
        <v>2013730</v>
      </c>
      <c r="W738" s="699"/>
      <c r="X738" s="16">
        <v>6436311889</v>
      </c>
      <c r="Y738" s="17" t="s">
        <v>3150</v>
      </c>
      <c r="AE738" s="530">
        <f>Реестр!$AA738+Реестр!$AB738+Реестр!$AC738+Реестр!$AD738</f>
        <v>0</v>
      </c>
      <c r="AG738" s="231">
        <f>Реестр!$AE738-Реестр!$AF738</f>
        <v>0</v>
      </c>
      <c r="AH738" s="534"/>
      <c r="AI738" s="448"/>
      <c r="AJ738" s="10"/>
      <c r="AK738" s="448"/>
      <c r="AL738" s="594"/>
      <c r="AM738" s="594"/>
      <c r="AO738" s="535"/>
      <c r="AQ738" s="13"/>
      <c r="AS738" s="551"/>
      <c r="AT738" s="5"/>
      <c r="BG738"/>
      <c r="BH738"/>
    </row>
    <row r="739" spans="1:60">
      <c r="A739" s="2">
        <v>44511</v>
      </c>
      <c r="D739" s="695" t="s">
        <v>253</v>
      </c>
      <c r="F739" s="4"/>
      <c r="K739" s="806" t="s">
        <v>602</v>
      </c>
      <c r="L739" s="493" t="s">
        <v>3079</v>
      </c>
      <c r="S739" s="5">
        <v>2</v>
      </c>
      <c r="T739" s="5">
        <v>386</v>
      </c>
      <c r="V739" s="17">
        <v>2013433</v>
      </c>
      <c r="Y739" s="17" t="s">
        <v>3078</v>
      </c>
      <c r="AE739" s="13" t="str">
        <f>IF((Реестр!$AA739+Реестр!$AB739+Реестр!$AD739)=0,"",(Реестр!$AA739+Реестр!$AB739+Реестр!$AD739))</f>
        <v/>
      </c>
      <c r="AG739" s="13" t="e">
        <f>Реестр!$AE739-Реестр!$AF739</f>
        <v>#VALUE!</v>
      </c>
      <c r="AH739" s="534" t="str">
        <f>IFERROR((Реестр!$AE739/Реестр!$AF739)-100%, "")</f>
        <v/>
      </c>
      <c r="AI739" s="448" t="str">
        <f>IF(IFERROR(Реестр!$AN739/Реестр!$T739,"")=0,"",IFERROR(Реестр!$AN739/Реестр!$T739,""))</f>
        <v/>
      </c>
      <c r="AJ739" s="10"/>
      <c r="AK739" s="448" t="str">
        <f>IFERROR(Реестр!$AN739/Реестр!$U739,"")</f>
        <v/>
      </c>
      <c r="AL739" s="594"/>
      <c r="AM739" s="594"/>
      <c r="AO739" s="535" t="str">
        <f>IF(IFERROR(Реестр!$AN739/Реестр!$Y739,"")=0,"",IFERROR(Реестр!$AN739/Реестр!$Y739,""))</f>
        <v/>
      </c>
      <c r="AQ739" s="13"/>
      <c r="AR739" s="752"/>
      <c r="AS739" s="551" t="str">
        <f>IF(IFERROR(Реестр!$AI739*1000,"")=0,"",IFERROR(Реестр!$AI739*1000,""))</f>
        <v/>
      </c>
      <c r="AT739" s="5" t="str">
        <f>IF(IFERROR(Реестр!$AS739/80,"")=0,"",IFERROR(Реестр!$AS739/80,""))</f>
        <v/>
      </c>
      <c r="AU739" s="4" t="str">
        <f t="shared" ref="AU739:AU743" si="98">IF(IFERROR(Y739*0.07,"")=0,"",IFERROR(Y739*0.07,""))</f>
        <v/>
      </c>
      <c r="AV739" s="4" t="str">
        <f t="shared" ref="AV739:AV743" si="99">IF(IFERROR((AN739-AU739),"")=0,"",IFERROR((AN739-AU739),""))</f>
        <v/>
      </c>
      <c r="AW739" s="4"/>
      <c r="AX739" s="4" t="str">
        <f t="shared" ref="AX739:AX743" si="100">IF(IFERROR(AC739+AW739,"")=0,"",IFERROR(AC739+AW739,""))</f>
        <v/>
      </c>
      <c r="AY739" s="4"/>
      <c r="AZ739" s="4" t="str">
        <f t="shared" ref="AZ739:AZ743" si="101">IF(IFERROR(AN739+AY739,"")=0,"",IFERROR(AN739+AY739,""))</f>
        <v/>
      </c>
      <c r="BA739" s="4"/>
      <c r="BB739" s="4"/>
      <c r="BC739" s="4">
        <f>VLOOKUP(K739,'Справочные Данные'!$I$2:$J$262,2,0)</f>
        <v>70143</v>
      </c>
      <c r="BD739" s="4" t="str">
        <f>VLOOKUP(BC739,Z_SD_CUSTOMER!$A$2:$K$1599,10,0)</f>
        <v>55</v>
      </c>
      <c r="BE739" s="4" t="str">
        <f>VLOOKUP(BC739,Z_SD_CUSTOMER!$A$2:$L$1599,11,0)</f>
        <v>SIBERIAN</v>
      </c>
      <c r="BF739" s="4" t="str">
        <f>VLOOKUP(BC739,Z_SD_CUSTOMER!$A$2:$K$1599,11,0)</f>
        <v>SIBERIAN</v>
      </c>
      <c r="BG739" s="4"/>
      <c r="BH739" s="4"/>
    </row>
    <row r="740" spans="1:60">
      <c r="A740" s="2">
        <v>44511</v>
      </c>
      <c r="D740" s="695" t="s">
        <v>253</v>
      </c>
      <c r="F740" s="4"/>
      <c r="K740" s="806" t="s">
        <v>602</v>
      </c>
      <c r="L740" s="493"/>
      <c r="S740" s="5">
        <v>2</v>
      </c>
      <c r="T740" s="5">
        <v>369</v>
      </c>
      <c r="V740" s="16">
        <v>2013434</v>
      </c>
      <c r="Y740" s="17" t="s">
        <v>3080</v>
      </c>
      <c r="AE740" s="13" t="str">
        <f>IF((Реестр!$AA740+Реестр!$AB740+Реестр!$AD740)=0,"",(Реестр!$AA740+Реестр!$AB740+Реестр!$AD740))</f>
        <v/>
      </c>
      <c r="AG740" s="13" t="e">
        <f>Реестр!$AE740-Реестр!$AF740</f>
        <v>#VALUE!</v>
      </c>
      <c r="AH740" s="534" t="str">
        <f>IFERROR((Реестр!$AE740/Реестр!$AF740)-100%, "")</f>
        <v/>
      </c>
      <c r="AI740" s="448" t="str">
        <f>IF(IFERROR(Реестр!$AN740/Реестр!$T740,"")=0,"",IFERROR(Реестр!$AN740/Реестр!$T740,""))</f>
        <v/>
      </c>
      <c r="AJ740" s="10"/>
      <c r="AK740" s="448" t="str">
        <f>IFERROR(Реестр!$AN740/Реестр!$U740,"")</f>
        <v/>
      </c>
      <c r="AL740" s="594"/>
      <c r="AM740" s="594"/>
      <c r="AO740" s="535" t="str">
        <f>IF(IFERROR(Реестр!$AN740/Реестр!$Y740,"")=0,"",IFERROR(Реестр!$AN740/Реестр!$Y740,""))</f>
        <v/>
      </c>
      <c r="AQ740" s="13"/>
      <c r="AR740" s="752"/>
      <c r="AS740" s="551" t="str">
        <f>IF(IFERROR(Реестр!$AI740*1000,"")=0,"",IFERROR(Реестр!$AI740*1000,""))</f>
        <v/>
      </c>
      <c r="AT740" s="5" t="str">
        <f>IF(IFERROR(Реестр!$AS740/80,"")=0,"",IFERROR(Реестр!$AS740/80,""))</f>
        <v/>
      </c>
      <c r="AU740" s="4" t="str">
        <f t="shared" si="98"/>
        <v/>
      </c>
      <c r="AV740" s="4" t="str">
        <f t="shared" si="99"/>
        <v/>
      </c>
      <c r="AW740" s="4"/>
      <c r="AX740" s="4" t="str">
        <f t="shared" si="100"/>
        <v/>
      </c>
      <c r="AY740" s="4"/>
      <c r="AZ740" s="4" t="str">
        <f t="shared" si="101"/>
        <v/>
      </c>
      <c r="BA740" s="4"/>
      <c r="BB740" s="4"/>
      <c r="BC740" s="4">
        <f>VLOOKUP(K740,'Справочные Данные'!$I$2:$J$262,2,0)</f>
        <v>70143</v>
      </c>
      <c r="BD740" s="4" t="str">
        <f>VLOOKUP(BC740,Z_SD_CUSTOMER!$A$2:$K$1599,10,0)</f>
        <v>55</v>
      </c>
      <c r="BE740" s="4" t="str">
        <f>VLOOKUP(BC740,Z_SD_CUSTOMER!$A$2:$L$1599,11,0)</f>
        <v>SIBERIAN</v>
      </c>
      <c r="BF740" s="4" t="str">
        <f>VLOOKUP(BC740,Z_SD_CUSTOMER!$A$2:$K$1599,11,0)</f>
        <v>SIBERIAN</v>
      </c>
      <c r="BG740" s="4"/>
      <c r="BH740" s="4"/>
    </row>
    <row r="741" spans="1:60">
      <c r="A741" s="2">
        <v>44511</v>
      </c>
      <c r="D741" s="695" t="s">
        <v>253</v>
      </c>
      <c r="F741" s="4"/>
      <c r="K741" s="806" t="s">
        <v>602</v>
      </c>
      <c r="L741" s="493"/>
      <c r="S741" s="5">
        <v>2</v>
      </c>
      <c r="T741" s="5">
        <v>419</v>
      </c>
      <c r="V741" s="16">
        <v>2013436</v>
      </c>
      <c r="Y741" s="17" t="s">
        <v>3081</v>
      </c>
      <c r="AE741" s="13" t="str">
        <f>IF((Реестр!$AA741+Реестр!$AB741+Реестр!$AD741)=0,"",(Реестр!$AA741+Реестр!$AB741+Реестр!$AD741))</f>
        <v/>
      </c>
      <c r="AG741" s="13" t="e">
        <f>Реестр!$AE741-Реестр!$AF741</f>
        <v>#VALUE!</v>
      </c>
      <c r="AH741" s="534" t="str">
        <f>IFERROR((Реестр!$AE741/Реестр!$AF741)-100%, "")</f>
        <v/>
      </c>
      <c r="AI741" s="448" t="str">
        <f>IF(IFERROR(Реестр!$AN741/Реестр!$T741,"")=0,"",IFERROR(Реестр!$AN741/Реестр!$T741,""))</f>
        <v/>
      </c>
      <c r="AJ741" s="10"/>
      <c r="AK741" s="448" t="str">
        <f>IFERROR(Реестр!$AN741/Реестр!$U741,"")</f>
        <v/>
      </c>
      <c r="AL741" s="594"/>
      <c r="AM741" s="594"/>
      <c r="AO741" s="535" t="str">
        <f>IF(IFERROR(Реестр!$AN741/Реестр!$Y741,"")=0,"",IFERROR(Реестр!$AN741/Реестр!$Y741,""))</f>
        <v/>
      </c>
      <c r="AQ741" s="13"/>
      <c r="AR741" s="752"/>
      <c r="AS741" s="551" t="str">
        <f>IF(IFERROR(Реестр!$AI741*1000,"")=0,"",IFERROR(Реестр!$AI741*1000,""))</f>
        <v/>
      </c>
      <c r="AT741" s="5" t="str">
        <f>IF(IFERROR(Реестр!$AS741/80,"")=0,"",IFERROR(Реестр!$AS741/80,""))</f>
        <v/>
      </c>
      <c r="AU741" s="4" t="str">
        <f t="shared" si="98"/>
        <v/>
      </c>
      <c r="AV741" s="4" t="str">
        <f t="shared" si="99"/>
        <v/>
      </c>
      <c r="AW741" s="4"/>
      <c r="AX741" s="4" t="str">
        <f t="shared" si="100"/>
        <v/>
      </c>
      <c r="AY741" s="4"/>
      <c r="AZ741" s="4" t="str">
        <f t="shared" si="101"/>
        <v/>
      </c>
      <c r="BA741" s="4"/>
      <c r="BB741" s="4"/>
      <c r="BC741" s="4">
        <f>VLOOKUP(K741,'Справочные Данные'!$I$2:$J$262,2,0)</f>
        <v>70143</v>
      </c>
      <c r="BD741" s="4" t="str">
        <f>VLOOKUP(BC741,Z_SD_CUSTOMER!$A$2:$K$1599,10,0)</f>
        <v>55</v>
      </c>
      <c r="BE741" s="4" t="str">
        <f>VLOOKUP(BC741,Z_SD_CUSTOMER!$A$2:$L$1599,11,0)</f>
        <v>SIBERIAN</v>
      </c>
      <c r="BF741" s="4" t="str">
        <f>VLOOKUP(BC741,Z_SD_CUSTOMER!$A$2:$K$1599,11,0)</f>
        <v>SIBERIAN</v>
      </c>
      <c r="BG741" s="4"/>
      <c r="BH741" s="4"/>
    </row>
    <row r="742" spans="1:60">
      <c r="A742" s="2">
        <v>44511</v>
      </c>
      <c r="D742" s="695" t="s">
        <v>253</v>
      </c>
      <c r="F742" s="4"/>
      <c r="K742" s="806" t="s">
        <v>602</v>
      </c>
      <c r="L742" s="493"/>
      <c r="S742" s="5">
        <v>1</v>
      </c>
      <c r="T742" s="5">
        <v>179</v>
      </c>
      <c r="V742" s="16">
        <v>2013438</v>
      </c>
      <c r="Y742" s="17" t="s">
        <v>3082</v>
      </c>
      <c r="AE742" s="13" t="str">
        <f>IF((Реестр!$AA742+Реестр!$AB742+Реестр!$AD742)=0,"",(Реестр!$AA742+Реестр!$AB742+Реестр!$AD742))</f>
        <v/>
      </c>
      <c r="AG742" s="13" t="e">
        <f>Реестр!$AE742-Реестр!$AF742</f>
        <v>#VALUE!</v>
      </c>
      <c r="AH742" s="534" t="str">
        <f>IFERROR((Реестр!$AE742/Реестр!$AF742)-100%, "")</f>
        <v/>
      </c>
      <c r="AI742" s="448" t="str">
        <f>IF(IFERROR(Реестр!$AN742/Реестр!$T742,"")=0,"",IFERROR(Реестр!$AN742/Реестр!$T742,""))</f>
        <v/>
      </c>
      <c r="AJ742" s="10"/>
      <c r="AK742" s="448" t="str">
        <f>IFERROR(Реестр!$AN742/Реестр!$U742,"")</f>
        <v/>
      </c>
      <c r="AL742" s="594"/>
      <c r="AM742" s="594"/>
      <c r="AO742" s="535" t="str">
        <f>IF(IFERROR(Реестр!$AN742/Реестр!$Y742,"")=0,"",IFERROR(Реестр!$AN742/Реестр!$Y742,""))</f>
        <v/>
      </c>
      <c r="AQ742" s="13"/>
      <c r="AR742" s="752"/>
      <c r="AS742" s="551" t="str">
        <f>IF(IFERROR(Реестр!$AI742*1000,"")=0,"",IFERROR(Реестр!$AI742*1000,""))</f>
        <v/>
      </c>
      <c r="AT742" s="5" t="str">
        <f>IF(IFERROR(Реестр!$AS742/80,"")=0,"",IFERROR(Реестр!$AS742/80,""))</f>
        <v/>
      </c>
      <c r="AU742" s="4" t="str">
        <f t="shared" si="98"/>
        <v/>
      </c>
      <c r="AV742" s="4" t="str">
        <f t="shared" si="99"/>
        <v/>
      </c>
      <c r="AW742" s="4"/>
      <c r="AX742" s="4" t="str">
        <f t="shared" si="100"/>
        <v/>
      </c>
      <c r="AY742" s="4"/>
      <c r="AZ742" s="4" t="str">
        <f t="shared" si="101"/>
        <v/>
      </c>
      <c r="BA742" s="4"/>
      <c r="BB742" s="4"/>
      <c r="BC742" s="4">
        <f>VLOOKUP(K742,'Справочные Данные'!$I$2:$J$262,2,0)</f>
        <v>70143</v>
      </c>
      <c r="BD742" s="4" t="str">
        <f>VLOOKUP(BC742,Z_SD_CUSTOMER!$A$2:$K$1599,10,0)</f>
        <v>55</v>
      </c>
      <c r="BE742" s="4" t="str">
        <f>VLOOKUP(BC742,Z_SD_CUSTOMER!$A$2:$L$1599,11,0)</f>
        <v>SIBERIAN</v>
      </c>
      <c r="BF742" s="4" t="str">
        <f>VLOOKUP(BC742,Z_SD_CUSTOMER!$A$2:$K$1599,11,0)</f>
        <v>SIBERIAN</v>
      </c>
      <c r="BG742" s="4"/>
      <c r="BH742" s="4"/>
    </row>
    <row r="743" spans="1:60">
      <c r="A743" s="2">
        <v>44511</v>
      </c>
      <c r="D743" s="695" t="s">
        <v>253</v>
      </c>
      <c r="F743" s="4"/>
      <c r="K743" s="806" t="s">
        <v>602</v>
      </c>
      <c r="L743" s="493"/>
      <c r="O743" s="4" t="s">
        <v>3134</v>
      </c>
      <c r="S743" s="5">
        <v>1</v>
      </c>
      <c r="T743" s="5">
        <v>179</v>
      </c>
      <c r="V743" s="16">
        <v>180023288</v>
      </c>
      <c r="AE743" s="13" t="str">
        <f>IF((Реестр!$AA743+Реестр!$AB743+Реестр!$AD743)=0,"",(Реестр!$AA743+Реестр!$AB743+Реестр!$AD743))</f>
        <v/>
      </c>
      <c r="AG743" s="13" t="e">
        <f>Реестр!$AE743-Реестр!$AF743</f>
        <v>#VALUE!</v>
      </c>
      <c r="AH743" s="534" t="str">
        <f>IFERROR((Реестр!$AE743/Реестр!$AF743)-100%, "")</f>
        <v/>
      </c>
      <c r="AI743" s="448" t="str">
        <f>IF(IFERROR(Реестр!$AN743/Реестр!$T743,"")=0,"",IFERROR(Реестр!$AN743/Реестр!$T743,""))</f>
        <v/>
      </c>
      <c r="AJ743" s="10"/>
      <c r="AK743" s="448" t="str">
        <f>IFERROR(Реестр!$AN743/Реестр!$U743,"")</f>
        <v/>
      </c>
      <c r="AL743" s="594"/>
      <c r="AM743" s="594"/>
      <c r="AO743" s="535" t="str">
        <f>IF(IFERROR(Реестр!$AN743/Реестр!$Y743,"")=0,"",IFERROR(Реестр!$AN743/Реестр!$Y743,""))</f>
        <v/>
      </c>
      <c r="AQ743" s="13"/>
      <c r="AR743" s="752"/>
      <c r="AS743" s="551" t="str">
        <f>IF(IFERROR(Реестр!$AI743*1000,"")=0,"",IFERROR(Реестр!$AI743*1000,""))</f>
        <v/>
      </c>
      <c r="AT743" s="5" t="str">
        <f>IF(IFERROR(Реестр!$AS743/80,"")=0,"",IFERROR(Реестр!$AS743/80,""))</f>
        <v/>
      </c>
      <c r="AU743" s="4" t="str">
        <f t="shared" si="98"/>
        <v/>
      </c>
      <c r="AV743" s="4" t="str">
        <f t="shared" si="99"/>
        <v/>
      </c>
      <c r="AW743" s="4"/>
      <c r="AX743" s="4" t="str">
        <f t="shared" si="100"/>
        <v/>
      </c>
      <c r="AY743" s="4"/>
      <c r="AZ743" s="4" t="str">
        <f t="shared" si="101"/>
        <v/>
      </c>
      <c r="BA743" s="4"/>
      <c r="BB743" s="4"/>
      <c r="BC743" s="4">
        <f>VLOOKUP(K743,'Справочные Данные'!$I$2:$J$262,2,0)</f>
        <v>70143</v>
      </c>
      <c r="BD743" s="4" t="str">
        <f>VLOOKUP(BC743,Z_SD_CUSTOMER!$A$2:$K$1599,10,0)</f>
        <v>55</v>
      </c>
      <c r="BE743" s="4" t="str">
        <f>VLOOKUP(BC743,Z_SD_CUSTOMER!$A$2:$L$1599,11,0)</f>
        <v>SIBERIAN</v>
      </c>
      <c r="BF743" s="4" t="str">
        <f>VLOOKUP(BC743,Z_SD_CUSTOMER!$A$2:$K$1599,11,0)</f>
        <v>SIBERIAN</v>
      </c>
      <c r="BG743" s="4"/>
      <c r="BH743" s="4"/>
    </row>
    <row r="744" spans="1:60" s="4" customFormat="1">
      <c r="A744" s="2">
        <v>44511</v>
      </c>
      <c r="C744" s="30"/>
      <c r="D744" s="695" t="s">
        <v>253</v>
      </c>
      <c r="E744" s="54"/>
      <c r="H744" s="699"/>
      <c r="J744" s="127"/>
      <c r="K744" s="700"/>
      <c r="P744" s="72"/>
      <c r="S744" s="5"/>
      <c r="T744" s="5"/>
      <c r="U744" s="551"/>
      <c r="V744" s="19"/>
      <c r="W744" s="699"/>
      <c r="X744" s="16"/>
      <c r="Y744" s="17"/>
      <c r="AE744" s="530">
        <f>Реестр!$AA744+Реестр!$AB744+Реестр!$AC744+Реестр!$AD744</f>
        <v>0</v>
      </c>
      <c r="AG744" s="231">
        <f>Реестр!$AE744-Реестр!$AF744</f>
        <v>0</v>
      </c>
      <c r="AH744" s="534"/>
      <c r="AI744" s="448"/>
      <c r="AJ744" s="10"/>
      <c r="AK744" s="448"/>
      <c r="AL744" s="594"/>
      <c r="AM744" s="594"/>
      <c r="AO744" s="535"/>
      <c r="AQ744" s="13"/>
      <c r="AS744" s="551"/>
      <c r="AT744" s="5"/>
      <c r="BD744" s="4" t="e">
        <f>VLOOKUP(BC744,Z_SD_CUSTOMER!$A$2:$K$1599,10,0)</f>
        <v>#N/A</v>
      </c>
      <c r="BF744" s="4" t="e">
        <f>VLOOKUP(BC744,Z_SD_CUSTOMER!$A$2:$K$1599,11,0)</f>
        <v>#N/A</v>
      </c>
      <c r="BG744"/>
      <c r="BH744"/>
    </row>
    <row r="745" spans="1:60" s="4" customFormat="1">
      <c r="A745" s="2">
        <v>44511</v>
      </c>
      <c r="B745" s="96" t="s">
        <v>60</v>
      </c>
      <c r="C745" s="30"/>
      <c r="D745" s="566" t="s">
        <v>250</v>
      </c>
      <c r="E745" s="476" t="s">
        <v>2938</v>
      </c>
      <c r="F745" s="6"/>
      <c r="G745" s="6"/>
      <c r="H745" s="701"/>
      <c r="I745" s="6"/>
      <c r="J745" s="13"/>
      <c r="K745" s="1" t="s">
        <v>477</v>
      </c>
      <c r="L745" s="6"/>
      <c r="M745" s="702">
        <v>44515</v>
      </c>
      <c r="N745" s="6"/>
      <c r="O745" s="6"/>
      <c r="P745" s="72"/>
      <c r="S745" s="5">
        <v>1</v>
      </c>
      <c r="T745" s="5">
        <v>50</v>
      </c>
      <c r="U745" s="551"/>
      <c r="V745" s="19">
        <v>2012845</v>
      </c>
      <c r="W745" s="699"/>
      <c r="X745" s="16">
        <v>506256</v>
      </c>
      <c r="Y745" s="17">
        <v>29030.400000000001</v>
      </c>
      <c r="AE745" s="530">
        <f>Реестр!$AA745+Реестр!$AB745+Реестр!$AC745+Реестр!$AD745</f>
        <v>0</v>
      </c>
      <c r="AG745" s="231">
        <f>Реестр!$AE745-Реестр!$AF745</f>
        <v>0</v>
      </c>
      <c r="AH745" s="534"/>
      <c r="AI745" s="448"/>
      <c r="AJ745" s="10"/>
      <c r="AK745" s="448"/>
      <c r="AL745" s="594"/>
      <c r="AM745" s="594"/>
      <c r="AO745" s="535"/>
      <c r="AQ745" s="13"/>
      <c r="AS745" s="551"/>
      <c r="AT745" s="5"/>
      <c r="BC745" s="4">
        <f>VLOOKUP(K745,'Справочные Данные'!$I$2:$J$262,2,0)</f>
        <v>28240</v>
      </c>
      <c r="BD745" s="4" t="str">
        <f>VLOOKUP(BC745,Z_SD_CUSTOMER!$A$2:$K$1599,10,0)</f>
        <v>63</v>
      </c>
      <c r="BF745" s="4" t="str">
        <f>VLOOKUP(BC745,Z_SD_CUSTOMER!$A$2:$K$1599,11,0)</f>
        <v>CENTRAL</v>
      </c>
      <c r="BG745"/>
      <c r="BH745"/>
    </row>
    <row r="746" spans="1:60" s="4" customFormat="1">
      <c r="A746" s="2">
        <v>44511</v>
      </c>
      <c r="C746" s="30"/>
      <c r="D746" s="566" t="s">
        <v>250</v>
      </c>
      <c r="E746" s="476" t="s">
        <v>2938</v>
      </c>
      <c r="F746" s="6"/>
      <c r="G746" s="6"/>
      <c r="H746" s="701"/>
      <c r="I746" s="6"/>
      <c r="J746" s="13"/>
      <c r="K746" s="1" t="s">
        <v>477</v>
      </c>
      <c r="L746" s="6"/>
      <c r="M746" s="702">
        <v>44515</v>
      </c>
      <c r="N746" s="6"/>
      <c r="O746" s="6"/>
      <c r="P746" s="72"/>
      <c r="S746" s="5">
        <v>3</v>
      </c>
      <c r="T746" s="5">
        <v>109</v>
      </c>
      <c r="U746" s="551"/>
      <c r="V746" s="19">
        <v>2013078</v>
      </c>
      <c r="W746" s="699"/>
      <c r="X746" s="16">
        <v>506348</v>
      </c>
      <c r="Y746" s="17" t="s">
        <v>3019</v>
      </c>
      <c r="AE746" s="530">
        <f>Реестр!$AA746+Реестр!$AB746+Реестр!$AC746+Реестр!$AD746</f>
        <v>0</v>
      </c>
      <c r="AG746" s="231">
        <f>Реестр!$AE746-Реестр!$AF746</f>
        <v>0</v>
      </c>
      <c r="AH746" s="534"/>
      <c r="AI746" s="448"/>
      <c r="AJ746" s="10"/>
      <c r="AK746" s="448"/>
      <c r="AL746" s="594"/>
      <c r="AM746" s="594"/>
      <c r="AO746" s="535"/>
      <c r="AQ746" s="13"/>
      <c r="AS746" s="551"/>
      <c r="AT746" s="5"/>
      <c r="BC746" s="4">
        <f>VLOOKUP(K746,'Справочные Данные'!$I$2:$J$262,2,0)</f>
        <v>28240</v>
      </c>
      <c r="BD746" s="4" t="str">
        <f>VLOOKUP(BC746,Z_SD_CUSTOMER!$A$2:$K$1599,10,0)</f>
        <v>63</v>
      </c>
      <c r="BF746" s="4" t="str">
        <f>VLOOKUP(BC746,Z_SD_CUSTOMER!$A$2:$K$1599,11,0)</f>
        <v>CENTRAL</v>
      </c>
      <c r="BG746"/>
      <c r="BH746"/>
    </row>
    <row r="747" spans="1:60" s="4" customFormat="1">
      <c r="A747" s="2">
        <v>44511</v>
      </c>
      <c r="C747" s="30"/>
      <c r="D747" s="566" t="s">
        <v>250</v>
      </c>
      <c r="E747" s="476" t="s">
        <v>2938</v>
      </c>
      <c r="F747" s="6"/>
      <c r="G747" s="6"/>
      <c r="H747" s="823" t="s">
        <v>3163</v>
      </c>
      <c r="I747" s="6"/>
      <c r="J747" s="13"/>
      <c r="K747" s="1" t="s">
        <v>547</v>
      </c>
      <c r="L747" s="6"/>
      <c r="M747" s="702">
        <v>44514</v>
      </c>
      <c r="N747" s="6"/>
      <c r="O747" s="6"/>
      <c r="P747" s="72"/>
      <c r="S747" s="5">
        <v>3</v>
      </c>
      <c r="T747" s="5">
        <v>674</v>
      </c>
      <c r="U747" s="551"/>
      <c r="V747" s="19">
        <v>2013701</v>
      </c>
      <c r="W747" s="699"/>
      <c r="X747" s="16">
        <v>2145099008195</v>
      </c>
      <c r="Y747" s="17" t="s">
        <v>3149</v>
      </c>
      <c r="AE747" s="530">
        <f>Реестр!$AA747+Реестр!$AB747+Реестр!$AC747+Реестр!$AD747</f>
        <v>0</v>
      </c>
      <c r="AG747" s="231">
        <f>Реестр!$AE747-Реестр!$AF747</f>
        <v>0</v>
      </c>
      <c r="AH747" s="534"/>
      <c r="AI747" s="448"/>
      <c r="AJ747" s="10"/>
      <c r="AK747" s="448"/>
      <c r="AL747" s="594"/>
      <c r="AM747" s="594"/>
      <c r="AO747" s="535"/>
      <c r="AQ747" s="13"/>
      <c r="AS747" s="551"/>
      <c r="AT747" s="5"/>
      <c r="BC747" s="4">
        <f>VLOOKUP(K747,'Справочные Данные'!$I$2:$J$262,2,0)</f>
        <v>60132</v>
      </c>
      <c r="BD747" s="4" t="str">
        <f>VLOOKUP(BC747,Z_SD_CUSTOMER!$A$2:$K$1599,10,0)</f>
        <v>78</v>
      </c>
      <c r="BF747" s="4" t="str">
        <f>VLOOKUP(BC747,Z_SD_CUSTOMER!$A$2:$K$1599,11,0)</f>
        <v>NORTHWEST</v>
      </c>
      <c r="BG747"/>
      <c r="BH747"/>
    </row>
    <row r="748" spans="1:60" s="4" customFormat="1">
      <c r="A748" s="2">
        <v>44511</v>
      </c>
      <c r="C748" s="30"/>
      <c r="D748" s="566" t="s">
        <v>250</v>
      </c>
      <c r="E748" s="476" t="s">
        <v>2938</v>
      </c>
      <c r="F748" s="6"/>
      <c r="G748" s="6"/>
      <c r="H748" s="701"/>
      <c r="I748" s="6"/>
      <c r="J748" s="13"/>
      <c r="K748" s="1" t="s">
        <v>502</v>
      </c>
      <c r="L748" s="6"/>
      <c r="M748" s="702">
        <v>44516</v>
      </c>
      <c r="N748" s="6" t="s">
        <v>3035</v>
      </c>
      <c r="O748" s="6"/>
      <c r="P748" s="72"/>
      <c r="S748" s="5">
        <v>1</v>
      </c>
      <c r="T748" s="5">
        <v>236</v>
      </c>
      <c r="U748" s="551"/>
      <c r="V748" s="19">
        <v>2013298</v>
      </c>
      <c r="W748" s="699"/>
      <c r="X748" s="16">
        <v>6436033934</v>
      </c>
      <c r="Y748" s="17" t="s">
        <v>3036</v>
      </c>
      <c r="AE748" s="530">
        <f>Реестр!$AA748+Реестр!$AB748+Реестр!$AC748+Реестр!$AD748</f>
        <v>0</v>
      </c>
      <c r="AG748" s="231">
        <f>Реестр!$AE748-Реестр!$AF748</f>
        <v>0</v>
      </c>
      <c r="AH748" s="534"/>
      <c r="AI748" s="448"/>
      <c r="AJ748" s="10"/>
      <c r="AK748" s="448"/>
      <c r="AL748" s="594"/>
      <c r="AM748" s="594"/>
      <c r="AO748" s="535"/>
      <c r="AQ748" s="13"/>
      <c r="AS748" s="551"/>
      <c r="AT748" s="5"/>
      <c r="BC748" s="4">
        <f>VLOOKUP(K748,'Справочные Данные'!$I$2:$J$262,2,0)</f>
        <v>71700</v>
      </c>
      <c r="BD748" s="4" t="str">
        <f>VLOOKUP(BC748,Z_SD_CUSTOMER!$A$2:$K$1599,10,0)</f>
        <v>26</v>
      </c>
      <c r="BF748" s="4" t="str">
        <f>VLOOKUP(BC748,Z_SD_CUSTOMER!$A$2:$K$1599,11,0)</f>
        <v>NORTH CAUC</v>
      </c>
      <c r="BG748"/>
      <c r="BH748"/>
    </row>
    <row r="749" spans="1:60" s="4" customFormat="1">
      <c r="A749" s="2">
        <v>44511</v>
      </c>
      <c r="C749" s="30"/>
      <c r="D749" s="566" t="s">
        <v>250</v>
      </c>
      <c r="E749" s="476" t="s">
        <v>2938</v>
      </c>
      <c r="F749" s="6"/>
      <c r="G749" s="6"/>
      <c r="H749" s="807"/>
      <c r="I749" s="6"/>
      <c r="J749" s="13"/>
      <c r="K749" s="1" t="s">
        <v>1206</v>
      </c>
      <c r="L749" s="6"/>
      <c r="M749" s="702"/>
      <c r="N749" s="6"/>
      <c r="O749" s="6"/>
      <c r="P749" s="72"/>
      <c r="S749" s="5"/>
      <c r="T749" s="5"/>
      <c r="U749" s="551"/>
      <c r="V749" s="19"/>
      <c r="W749" s="699"/>
      <c r="X749" s="16"/>
      <c r="Y749" s="17"/>
      <c r="AE749" s="530"/>
      <c r="AG749" s="231"/>
      <c r="AH749" s="534"/>
      <c r="AI749" s="448"/>
      <c r="AJ749" s="10"/>
      <c r="AK749" s="448"/>
      <c r="AL749" s="594"/>
      <c r="AM749" s="594"/>
      <c r="AO749" s="535"/>
      <c r="AQ749" s="13"/>
      <c r="AS749" s="551"/>
      <c r="AT749" s="5"/>
      <c r="BC749" s="4">
        <f>VLOOKUP(K749,'Справочные Данные'!$I$2:$J$262,2,0)</f>
        <v>70872</v>
      </c>
      <c r="BD749" s="4">
        <f>VLOOKUP(BC749,Z_SD_CUSTOMER!$A$2:$K$1599,10,0)</f>
        <v>16</v>
      </c>
      <c r="BF749" s="4" t="str">
        <f>VLOOKUP(BC749,Z_SD_CUSTOMER!$A$2:$K$1599,11,0)</f>
        <v>VOLGA</v>
      </c>
      <c r="BG749"/>
      <c r="BH749"/>
    </row>
    <row r="750" spans="1:60" s="4" customFormat="1">
      <c r="A750" s="2">
        <v>44511</v>
      </c>
      <c r="C750" s="30"/>
      <c r="D750" s="566" t="s">
        <v>250</v>
      </c>
      <c r="E750" s="476" t="s">
        <v>2938</v>
      </c>
      <c r="F750" s="6"/>
      <c r="G750" s="6"/>
      <c r="H750" s="17" t="s">
        <v>3040</v>
      </c>
      <c r="I750" s="6"/>
      <c r="J750" s="13"/>
      <c r="K750" s="1" t="s">
        <v>3037</v>
      </c>
      <c r="L750" s="6"/>
      <c r="M750" s="702">
        <v>44515</v>
      </c>
      <c r="N750" s="6" t="s">
        <v>3039</v>
      </c>
      <c r="O750" s="6"/>
      <c r="P750" s="72"/>
      <c r="S750" s="5">
        <v>2</v>
      </c>
      <c r="T750" s="5">
        <v>710</v>
      </c>
      <c r="U750" s="551"/>
      <c r="V750" s="19">
        <v>2013275</v>
      </c>
      <c r="W750" s="699"/>
      <c r="X750" s="16">
        <v>6436033935</v>
      </c>
      <c r="Y750" s="17" t="s">
        <v>3038</v>
      </c>
      <c r="AE750" s="530">
        <f>Реестр!$AA750+Реестр!$AB750+Реестр!$AC750+Реестр!$AD750</f>
        <v>0</v>
      </c>
      <c r="AG750" s="231">
        <f>Реестр!$AE750-Реестр!$AF750</f>
        <v>0</v>
      </c>
      <c r="AH750" s="534"/>
      <c r="AI750" s="448"/>
      <c r="AJ750" s="10"/>
      <c r="AK750" s="448"/>
      <c r="AL750" s="594"/>
      <c r="AM750" s="594"/>
      <c r="AO750" s="535"/>
      <c r="AQ750" s="13"/>
      <c r="AS750" s="551"/>
      <c r="AT750" s="5"/>
      <c r="BC750" s="4">
        <f>VLOOKUP(K750,'Справочные Данные'!$I$2:$J$262,2,0)</f>
        <v>0</v>
      </c>
      <c r="BD750" s="4" t="e">
        <f>VLOOKUP(BC750,Z_SD_CUSTOMER!$A$2:$K$1599,10,0)</f>
        <v>#N/A</v>
      </c>
      <c r="BF750" s="4" t="e">
        <f>VLOOKUP(BC750,Z_SD_CUSTOMER!$A$2:$K$1599,11,0)</f>
        <v>#N/A</v>
      </c>
      <c r="BG750"/>
      <c r="BH750"/>
    </row>
    <row r="751" spans="1:60" s="4" customFormat="1">
      <c r="A751" s="2">
        <v>44511</v>
      </c>
      <c r="C751" s="30"/>
      <c r="D751" s="566" t="s">
        <v>250</v>
      </c>
      <c r="E751" s="476" t="s">
        <v>2938</v>
      </c>
      <c r="F751" s="6"/>
      <c r="G751" s="6"/>
      <c r="H751" s="701"/>
      <c r="I751" s="6"/>
      <c r="J751" s="13"/>
      <c r="K751" s="1" t="s">
        <v>446</v>
      </c>
      <c r="L751" s="6"/>
      <c r="M751" s="702">
        <v>44515</v>
      </c>
      <c r="N751" s="6"/>
      <c r="O751" s="6"/>
      <c r="P751" s="72"/>
      <c r="S751" s="5">
        <v>1</v>
      </c>
      <c r="T751" s="5">
        <v>113</v>
      </c>
      <c r="U751" s="551"/>
      <c r="V751" s="19">
        <v>2013246</v>
      </c>
      <c r="W751" s="699"/>
      <c r="X751" s="16" t="s">
        <v>3041</v>
      </c>
      <c r="Y751" s="17" t="s">
        <v>3042</v>
      </c>
      <c r="AE751" s="530">
        <f>Реестр!$AA751+Реестр!$AB751+Реестр!$AC751+Реестр!$AD751</f>
        <v>0</v>
      </c>
      <c r="AG751" s="231">
        <f>Реестр!$AE751-Реестр!$AF751</f>
        <v>0</v>
      </c>
      <c r="AH751" s="534"/>
      <c r="AI751" s="448"/>
      <c r="AJ751" s="10"/>
      <c r="AK751" s="448"/>
      <c r="AL751" s="594"/>
      <c r="AM751" s="594"/>
      <c r="AO751" s="535"/>
      <c r="AQ751" s="13"/>
      <c r="AS751" s="551"/>
      <c r="AT751" s="5"/>
      <c r="BC751" s="4">
        <f>VLOOKUP(K751,'Справочные Данные'!$I$2:$J$262,2,0)</f>
        <v>63860</v>
      </c>
      <c r="BD751" s="4" t="str">
        <f>VLOOKUP(BC751,Z_SD_CUSTOMER!$A$2:$K$1599,10,0)</f>
        <v>76</v>
      </c>
      <c r="BF751" s="4" t="str">
        <f>VLOOKUP(BC751,Z_SD_CUSTOMER!$A$2:$K$1599,11,0)</f>
        <v>VOLGA</v>
      </c>
      <c r="BG751"/>
      <c r="BH751"/>
    </row>
    <row r="752" spans="1:60" s="4" customFormat="1">
      <c r="A752" s="2">
        <v>44511</v>
      </c>
      <c r="C752" s="30"/>
      <c r="D752" s="566" t="s">
        <v>250</v>
      </c>
      <c r="E752" s="476" t="s">
        <v>2938</v>
      </c>
      <c r="F752" s="6"/>
      <c r="G752" s="6"/>
      <c r="H752" s="701"/>
      <c r="I752" s="6"/>
      <c r="J752" s="13"/>
      <c r="K752" s="1" t="s">
        <v>446</v>
      </c>
      <c r="L752" s="6"/>
      <c r="M752" s="702">
        <v>44515</v>
      </c>
      <c r="N752" s="6"/>
      <c r="O752" s="6"/>
      <c r="P752" s="72"/>
      <c r="S752" s="5">
        <v>1</v>
      </c>
      <c r="T752" s="5">
        <v>113</v>
      </c>
      <c r="U752" s="551"/>
      <c r="V752" s="19">
        <v>2013253</v>
      </c>
      <c r="W752" s="699"/>
      <c r="X752" s="16" t="s">
        <v>3043</v>
      </c>
      <c r="Y752" s="17" t="s">
        <v>3042</v>
      </c>
      <c r="AE752" s="530">
        <f>Реестр!$AA752+Реестр!$AB752+Реестр!$AC752+Реестр!$AD752</f>
        <v>0</v>
      </c>
      <c r="AG752" s="231">
        <f>Реестр!$AE752-Реестр!$AF752</f>
        <v>0</v>
      </c>
      <c r="AH752" s="534"/>
      <c r="AI752" s="448"/>
      <c r="AJ752" s="10"/>
      <c r="AK752" s="448"/>
      <c r="AL752" s="594"/>
      <c r="AM752" s="594"/>
      <c r="AO752" s="535"/>
      <c r="AQ752" s="13"/>
      <c r="AS752" s="551"/>
      <c r="AT752" s="5"/>
      <c r="BC752" s="4">
        <f>VLOOKUP(K752,'Справочные Данные'!$I$2:$J$262,2,0)</f>
        <v>63860</v>
      </c>
      <c r="BD752" s="4" t="str">
        <f>VLOOKUP(BC752,Z_SD_CUSTOMER!$A$2:$K$1599,10,0)</f>
        <v>76</v>
      </c>
      <c r="BF752" s="4" t="str">
        <f>VLOOKUP(BC752,Z_SD_CUSTOMER!$A$2:$K$1599,11,0)</f>
        <v>VOLGA</v>
      </c>
      <c r="BG752"/>
      <c r="BH752"/>
    </row>
    <row r="753" spans="1:60" s="4" customFormat="1">
      <c r="A753" s="2">
        <v>44511</v>
      </c>
      <c r="C753" s="30"/>
      <c r="D753" s="566" t="s">
        <v>250</v>
      </c>
      <c r="E753" s="476" t="s">
        <v>2938</v>
      </c>
      <c r="F753" s="6"/>
      <c r="G753" s="6"/>
      <c r="H753" s="701"/>
      <c r="I753" s="6"/>
      <c r="J753" s="13"/>
      <c r="K753" s="1" t="s">
        <v>462</v>
      </c>
      <c r="L753" s="6"/>
      <c r="M753" s="702">
        <v>44515</v>
      </c>
      <c r="N753" s="6"/>
      <c r="O753" s="6"/>
      <c r="P753" s="72"/>
      <c r="S753" s="158">
        <v>0</v>
      </c>
      <c r="T753" s="5">
        <v>19</v>
      </c>
      <c r="U753" s="551"/>
      <c r="V753" s="19">
        <v>2013252</v>
      </c>
      <c r="W753" s="699"/>
      <c r="X753" s="16" t="s">
        <v>3044</v>
      </c>
      <c r="Y753" s="17" t="s">
        <v>3045</v>
      </c>
      <c r="AE753" s="530">
        <f>Реестр!$AA753+Реестр!$AB753+Реестр!$AC753+Реестр!$AD753</f>
        <v>0</v>
      </c>
      <c r="AG753" s="231">
        <f>Реестр!$AE753-Реестр!$AF753</f>
        <v>0</v>
      </c>
      <c r="AH753" s="534"/>
      <c r="AI753" s="448"/>
      <c r="AJ753" s="10"/>
      <c r="AK753" s="448"/>
      <c r="AL753" s="594"/>
      <c r="AM753" s="594"/>
      <c r="AO753" s="535"/>
      <c r="AQ753" s="13"/>
      <c r="AS753" s="551"/>
      <c r="AT753" s="5"/>
      <c r="BC753" s="4">
        <f>VLOOKUP(K753,'Справочные Данные'!$I$2:$J$262,2,0)</f>
        <v>63968</v>
      </c>
      <c r="BD753" s="4" t="str">
        <f>VLOOKUP(BC753,Z_SD_CUSTOMER!$A$2:$K$1599,10,0)</f>
        <v>23</v>
      </c>
      <c r="BF753" s="4" t="str">
        <f>VLOOKUP(BC753,Z_SD_CUSTOMER!$A$2:$K$1599,11,0)</f>
        <v>SOUTHERN</v>
      </c>
      <c r="BG753"/>
      <c r="BH753"/>
    </row>
    <row r="754" spans="1:60" s="4" customFormat="1">
      <c r="A754" s="2">
        <v>44511</v>
      </c>
      <c r="C754" s="30"/>
      <c r="D754" s="566" t="s">
        <v>250</v>
      </c>
      <c r="E754" s="476" t="s">
        <v>2938</v>
      </c>
      <c r="F754" s="6"/>
      <c r="G754" s="6"/>
      <c r="H754" s="701"/>
      <c r="I754" s="6"/>
      <c r="J754" s="13"/>
      <c r="K754" s="1" t="s">
        <v>462</v>
      </c>
      <c r="L754" s="6"/>
      <c r="M754" s="702">
        <v>44515</v>
      </c>
      <c r="N754" s="6"/>
      <c r="O754" s="6"/>
      <c r="P754" s="72"/>
      <c r="S754" s="158">
        <v>1</v>
      </c>
      <c r="T754" s="5">
        <v>55</v>
      </c>
      <c r="U754" s="551"/>
      <c r="V754" s="19">
        <v>2013267</v>
      </c>
      <c r="W754" s="699"/>
      <c r="X754" s="16" t="s">
        <v>3055</v>
      </c>
      <c r="Y754" s="17" t="s">
        <v>3056</v>
      </c>
      <c r="AE754" s="530">
        <f>Реестр!$AA754+Реестр!$AB754+Реестр!$AC754+Реестр!$AD754</f>
        <v>0</v>
      </c>
      <c r="AG754" s="231">
        <f>Реестр!$AE754-Реестр!$AF754</f>
        <v>0</v>
      </c>
      <c r="AH754" s="534"/>
      <c r="AI754" s="448"/>
      <c r="AJ754" s="10"/>
      <c r="AK754" s="448"/>
      <c r="AL754" s="594"/>
      <c r="AM754" s="594"/>
      <c r="AO754" s="535"/>
      <c r="AQ754" s="13"/>
      <c r="AS754" s="551"/>
      <c r="AT754" s="5"/>
      <c r="BC754" s="4">
        <f>VLOOKUP(K754,'Справочные Данные'!$I$2:$J$262,2,0)</f>
        <v>63968</v>
      </c>
      <c r="BD754" s="4" t="str">
        <f>VLOOKUP(BC754,Z_SD_CUSTOMER!$A$2:$K$1599,10,0)</f>
        <v>23</v>
      </c>
      <c r="BF754" s="4" t="str">
        <f>VLOOKUP(BC754,Z_SD_CUSTOMER!$A$2:$K$1599,11,0)</f>
        <v>SOUTHERN</v>
      </c>
      <c r="BG754"/>
      <c r="BH754"/>
    </row>
    <row r="755" spans="1:60" s="4" customFormat="1">
      <c r="A755" s="2">
        <v>44511</v>
      </c>
      <c r="C755" s="30"/>
      <c r="D755" s="566" t="s">
        <v>250</v>
      </c>
      <c r="E755" s="476" t="s">
        <v>2938</v>
      </c>
      <c r="F755" s="6"/>
      <c r="G755" s="6"/>
      <c r="H755" s="701"/>
      <c r="I755" s="6"/>
      <c r="J755" s="13"/>
      <c r="K755" s="1" t="s">
        <v>439</v>
      </c>
      <c r="L755" s="6"/>
      <c r="M755" s="702">
        <v>44515</v>
      </c>
      <c r="N755" s="6"/>
      <c r="O755" s="6"/>
      <c r="P755" s="72"/>
      <c r="S755" s="5">
        <v>1</v>
      </c>
      <c r="T755" s="5">
        <v>113</v>
      </c>
      <c r="U755" s="551"/>
      <c r="V755" s="19">
        <v>2013254</v>
      </c>
      <c r="W755" s="699"/>
      <c r="X755" s="16" t="s">
        <v>3046</v>
      </c>
      <c r="Y755" s="17" t="s">
        <v>3042</v>
      </c>
      <c r="AE755" s="530">
        <f>Реестр!$AA755+Реестр!$AB755+Реестр!$AC755+Реестр!$AD755</f>
        <v>0</v>
      </c>
      <c r="AG755" s="231">
        <f>Реестр!$AE755-Реестр!$AF755</f>
        <v>0</v>
      </c>
      <c r="AH755" s="534"/>
      <c r="AI755" s="448"/>
      <c r="AJ755" s="10"/>
      <c r="AK755" s="448"/>
      <c r="AL755" s="594"/>
      <c r="AM755" s="594"/>
      <c r="AO755" s="535"/>
      <c r="AQ755" s="13"/>
      <c r="AS755" s="551"/>
      <c r="AT755" s="5"/>
      <c r="BC755" s="4">
        <f>VLOOKUP(K755,'Справочные Данные'!$I$2:$J$262,2,0)</f>
        <v>61887</v>
      </c>
      <c r="BD755" s="4" t="str">
        <f>VLOOKUP(BC755,Z_SD_CUSTOMER!$A$2:$K$1599,10,0)</f>
        <v>61</v>
      </c>
      <c r="BF755" s="4" t="str">
        <f>VLOOKUP(BC755,Z_SD_CUSTOMER!$A$2:$K$1599,11,0)</f>
        <v>SOUTHERN</v>
      </c>
      <c r="BG755"/>
      <c r="BH755"/>
    </row>
    <row r="756" spans="1:60" s="4" customFormat="1">
      <c r="A756" s="2">
        <v>44511</v>
      </c>
      <c r="C756" s="30"/>
      <c r="D756" s="566" t="s">
        <v>250</v>
      </c>
      <c r="E756" s="476" t="s">
        <v>2938</v>
      </c>
      <c r="F756" s="6"/>
      <c r="G756" s="6"/>
      <c r="H756" s="701"/>
      <c r="I756" s="6"/>
      <c r="J756" s="13"/>
      <c r="K756" s="1" t="s">
        <v>439</v>
      </c>
      <c r="L756" s="6"/>
      <c r="M756" s="702">
        <v>44515</v>
      </c>
      <c r="N756" s="6"/>
      <c r="O756" s="6"/>
      <c r="P756" s="72"/>
      <c r="S756" s="5">
        <v>1</v>
      </c>
      <c r="T756" s="5">
        <v>112</v>
      </c>
      <c r="U756" s="551"/>
      <c r="V756" s="19">
        <v>2013278</v>
      </c>
      <c r="W756" s="699"/>
      <c r="X756" s="16" t="s">
        <v>3059</v>
      </c>
      <c r="Y756" s="17" t="s">
        <v>3060</v>
      </c>
      <c r="AE756" s="530"/>
      <c r="AG756" s="231"/>
      <c r="AH756" s="534"/>
      <c r="AI756" s="448"/>
      <c r="AJ756" s="10"/>
      <c r="AK756" s="448"/>
      <c r="AL756" s="594"/>
      <c r="AM756" s="594"/>
      <c r="AO756" s="535"/>
      <c r="AQ756" s="13"/>
      <c r="AS756" s="551"/>
      <c r="AT756" s="5"/>
      <c r="BC756" s="4">
        <f>VLOOKUP(K756,'Справочные Данные'!$I$2:$J$262,2,0)</f>
        <v>61887</v>
      </c>
      <c r="BD756" s="4" t="str">
        <f>VLOOKUP(BC756,Z_SD_CUSTOMER!$A$2:$K$1599,10,0)</f>
        <v>61</v>
      </c>
      <c r="BF756" s="4" t="str">
        <f>VLOOKUP(BC756,Z_SD_CUSTOMER!$A$2:$K$1599,11,0)</f>
        <v>SOUTHERN</v>
      </c>
      <c r="BG756"/>
      <c r="BH756"/>
    </row>
    <row r="757" spans="1:60" s="4" customFormat="1">
      <c r="A757" s="2">
        <v>44511</v>
      </c>
      <c r="C757" s="30"/>
      <c r="D757" s="566" t="s">
        <v>250</v>
      </c>
      <c r="E757" s="476" t="s">
        <v>2938</v>
      </c>
      <c r="F757" s="6"/>
      <c r="G757" s="6"/>
      <c r="H757" s="701"/>
      <c r="I757" s="6"/>
      <c r="J757" s="13"/>
      <c r="K757" s="1" t="s">
        <v>440</v>
      </c>
      <c r="L757" s="6"/>
      <c r="M757" s="702">
        <v>44517</v>
      </c>
      <c r="N757" s="6"/>
      <c r="O757" s="6"/>
      <c r="P757" s="72"/>
      <c r="S757" s="5">
        <v>2</v>
      </c>
      <c r="T757" s="5">
        <v>1030</v>
      </c>
      <c r="U757" s="551"/>
      <c r="V757" s="19">
        <v>2013258</v>
      </c>
      <c r="W757" s="699"/>
      <c r="X757" s="16" t="s">
        <v>3049</v>
      </c>
      <c r="Y757" s="17" t="s">
        <v>3050</v>
      </c>
      <c r="AE757" s="530">
        <f>Реестр!$AA757+Реестр!$AB757+Реестр!$AC757+Реестр!$AD757</f>
        <v>0</v>
      </c>
      <c r="AG757" s="231">
        <f>Реестр!$AE757-Реестр!$AF757</f>
        <v>0</v>
      </c>
      <c r="AH757" s="534"/>
      <c r="AI757" s="448"/>
      <c r="AJ757" s="10"/>
      <c r="AK757" s="448"/>
      <c r="AL757" s="594"/>
      <c r="AM757" s="594"/>
      <c r="AO757" s="535"/>
      <c r="AQ757" s="13"/>
      <c r="AS757" s="551"/>
      <c r="AT757" s="5"/>
      <c r="BC757" s="4">
        <f>VLOOKUP(K757,'Справочные Данные'!$I$2:$J$262,2,0)</f>
        <v>62155</v>
      </c>
      <c r="BD757" s="4" t="str">
        <f>VLOOKUP(BC757,Z_SD_CUSTOMER!$A$2:$K$1599,10,0)</f>
        <v>66</v>
      </c>
      <c r="BF757" s="4" t="str">
        <f>VLOOKUP(BC757,Z_SD_CUSTOMER!$A$2:$K$1599,11,0)</f>
        <v>URAL</v>
      </c>
      <c r="BG757"/>
      <c r="BH757"/>
    </row>
    <row r="758" spans="1:60" s="4" customFormat="1">
      <c r="A758" s="2">
        <v>44511</v>
      </c>
      <c r="C758" s="30"/>
      <c r="D758" s="566" t="s">
        <v>250</v>
      </c>
      <c r="E758" s="476" t="s">
        <v>2938</v>
      </c>
      <c r="F758" s="6"/>
      <c r="G758" s="6"/>
      <c r="H758" s="701"/>
      <c r="I758" s="6"/>
      <c r="J758" s="13"/>
      <c r="K758" s="1" t="s">
        <v>440</v>
      </c>
      <c r="L758" s="6"/>
      <c r="M758" s="702">
        <v>44517</v>
      </c>
      <c r="N758" s="6"/>
      <c r="O758" s="6"/>
      <c r="P758" s="72"/>
      <c r="S758" s="5">
        <v>1</v>
      </c>
      <c r="T758" s="5">
        <v>368</v>
      </c>
      <c r="U758" s="551"/>
      <c r="V758" s="19">
        <v>2013279</v>
      </c>
      <c r="W758" s="699"/>
      <c r="X758" s="17" t="s">
        <v>3061</v>
      </c>
      <c r="Y758" s="17" t="s">
        <v>3062</v>
      </c>
      <c r="AE758" s="530"/>
      <c r="AG758" s="231"/>
      <c r="AH758" s="534"/>
      <c r="AI758" s="448"/>
      <c r="AJ758" s="10"/>
      <c r="AK758" s="448"/>
      <c r="AL758" s="594"/>
      <c r="AM758" s="594"/>
      <c r="AO758" s="535"/>
      <c r="AQ758" s="13"/>
      <c r="AS758" s="551"/>
      <c r="AT758" s="5"/>
      <c r="BC758" s="4">
        <f>VLOOKUP(K758,'Справочные Данные'!$I$2:$J$262,2,0)</f>
        <v>62155</v>
      </c>
      <c r="BD758" s="4" t="str">
        <f>VLOOKUP(BC758,Z_SD_CUSTOMER!$A$2:$K$1599,10,0)</f>
        <v>66</v>
      </c>
      <c r="BF758" s="4" t="str">
        <f>VLOOKUP(BC758,Z_SD_CUSTOMER!$A$2:$K$1599,11,0)</f>
        <v>URAL</v>
      </c>
      <c r="BG758"/>
      <c r="BH758"/>
    </row>
    <row r="759" spans="1:60" s="4" customFormat="1">
      <c r="A759" s="2">
        <v>44511</v>
      </c>
      <c r="C759" s="30"/>
      <c r="D759" s="566" t="s">
        <v>250</v>
      </c>
      <c r="E759" s="476" t="s">
        <v>2938</v>
      </c>
      <c r="F759" s="6"/>
      <c r="G759" s="6"/>
      <c r="H759" s="701"/>
      <c r="I759" s="6"/>
      <c r="J759" s="13"/>
      <c r="K759" s="1" t="s">
        <v>455</v>
      </c>
      <c r="L759" s="6"/>
      <c r="M759" s="702">
        <v>44516</v>
      </c>
      <c r="N759" s="6"/>
      <c r="O759" s="6"/>
      <c r="P759" s="72"/>
      <c r="S759" s="5">
        <v>1</v>
      </c>
      <c r="T759" s="5">
        <v>42</v>
      </c>
      <c r="U759" s="551"/>
      <c r="V759" s="19">
        <v>2013257</v>
      </c>
      <c r="W759" s="699"/>
      <c r="X759" s="16" t="s">
        <v>3051</v>
      </c>
      <c r="Y759" s="17" t="s">
        <v>3052</v>
      </c>
      <c r="AE759" s="530">
        <f>Реестр!$AA759+Реестр!$AB759+Реестр!$AC759+Реестр!$AD759</f>
        <v>0</v>
      </c>
      <c r="AG759" s="231">
        <f>Реестр!$AE759-Реестр!$AF759</f>
        <v>0</v>
      </c>
      <c r="AH759" s="534"/>
      <c r="AI759" s="448"/>
      <c r="AJ759" s="10"/>
      <c r="AK759" s="448"/>
      <c r="AL759" s="594"/>
      <c r="AM759" s="594"/>
      <c r="AO759" s="535"/>
      <c r="AQ759" s="13"/>
      <c r="AS759" s="551"/>
      <c r="AT759" s="5"/>
      <c r="BC759" s="4">
        <f>VLOOKUP(K759,'Справочные Данные'!$I$2:$J$262,2,0)</f>
        <v>63869</v>
      </c>
      <c r="BD759" s="4" t="str">
        <f>VLOOKUP(BC759,Z_SD_CUSTOMER!$A$2:$K$1599,10,0)</f>
        <v>63</v>
      </c>
      <c r="BF759" s="4" t="str">
        <f>VLOOKUP(BC759,Z_SD_CUSTOMER!$A$2:$K$1599,11,0)</f>
        <v>VOLGA</v>
      </c>
      <c r="BG759"/>
      <c r="BH759"/>
    </row>
    <row r="760" spans="1:60" s="4" customFormat="1">
      <c r="A760" s="2">
        <v>44511</v>
      </c>
      <c r="C760" s="30"/>
      <c r="D760" s="566" t="s">
        <v>250</v>
      </c>
      <c r="E760" s="476" t="s">
        <v>2938</v>
      </c>
      <c r="F760" s="6"/>
      <c r="G760" s="6"/>
      <c r="H760" s="701"/>
      <c r="I760" s="6"/>
      <c r="J760" s="13"/>
      <c r="K760" s="1" t="s">
        <v>455</v>
      </c>
      <c r="L760" s="6"/>
      <c r="M760" s="6"/>
      <c r="N760" s="6"/>
      <c r="O760" s="6"/>
      <c r="P760" s="72"/>
      <c r="S760" s="5">
        <v>1</v>
      </c>
      <c r="T760" s="5">
        <v>127</v>
      </c>
      <c r="U760" s="551"/>
      <c r="V760" s="19">
        <v>2013269</v>
      </c>
      <c r="W760" s="699"/>
      <c r="X760" s="16" t="s">
        <v>3053</v>
      </c>
      <c r="Y760" s="17" t="s">
        <v>3054</v>
      </c>
      <c r="AE760" s="530">
        <f>Реестр!$AA760+Реестр!$AB760+Реестр!$AC760+Реестр!$AD760</f>
        <v>0</v>
      </c>
      <c r="AG760" s="231">
        <f>Реестр!$AE760-Реестр!$AF760</f>
        <v>0</v>
      </c>
      <c r="AH760" s="534"/>
      <c r="AI760" s="448"/>
      <c r="AJ760" s="10"/>
      <c r="AK760" s="448"/>
      <c r="AL760" s="594"/>
      <c r="AM760" s="594"/>
      <c r="AO760" s="535"/>
      <c r="AQ760" s="13"/>
      <c r="AS760" s="551"/>
      <c r="AT760" s="5"/>
      <c r="BC760" s="4">
        <f>VLOOKUP(K760,'Справочные Данные'!$I$2:$J$262,2,0)</f>
        <v>63869</v>
      </c>
      <c r="BD760" s="4" t="str">
        <f>VLOOKUP(BC760,Z_SD_CUSTOMER!$A$2:$K$1599,10,0)</f>
        <v>63</v>
      </c>
      <c r="BF760" s="4" t="str">
        <f>VLOOKUP(BC760,Z_SD_CUSTOMER!$A$2:$K$1599,11,0)</f>
        <v>VOLGA</v>
      </c>
      <c r="BG760"/>
      <c r="BH760"/>
    </row>
    <row r="761" spans="1:60" s="4" customFormat="1">
      <c r="A761" s="2">
        <v>44511</v>
      </c>
      <c r="C761" s="30"/>
      <c r="D761" s="566" t="s">
        <v>250</v>
      </c>
      <c r="E761" s="476" t="s">
        <v>2938</v>
      </c>
      <c r="F761" s="6"/>
      <c r="G761" s="6"/>
      <c r="H761" s="701"/>
      <c r="I761" s="6"/>
      <c r="J761" s="13"/>
      <c r="K761" s="1" t="s">
        <v>436</v>
      </c>
      <c r="L761" s="6"/>
      <c r="M761" s="702">
        <v>44516</v>
      </c>
      <c r="N761" s="6"/>
      <c r="O761" s="6"/>
      <c r="P761" s="72"/>
      <c r="S761" s="5">
        <v>1</v>
      </c>
      <c r="T761" s="5">
        <v>123</v>
      </c>
      <c r="U761" s="551"/>
      <c r="V761" s="19">
        <v>2013266</v>
      </c>
      <c r="W761" s="699"/>
      <c r="X761" s="16" t="s">
        <v>3063</v>
      </c>
      <c r="Y761" s="17" t="s">
        <v>3064</v>
      </c>
      <c r="AE761" s="530">
        <f>Реестр!$AA761+Реестр!$AB761+Реестр!$AC761+Реестр!$AD761</f>
        <v>0</v>
      </c>
      <c r="AG761" s="231">
        <f>Реестр!$AE761-Реестр!$AF761</f>
        <v>0</v>
      </c>
      <c r="AH761" s="534"/>
      <c r="AI761" s="448"/>
      <c r="AJ761" s="10"/>
      <c r="AK761" s="448"/>
      <c r="AL761" s="594"/>
      <c r="AM761" s="594"/>
      <c r="AO761" s="535"/>
      <c r="AQ761" s="13"/>
      <c r="AS761" s="551"/>
      <c r="AT761" s="5"/>
      <c r="BC761" s="4">
        <f>VLOOKUP(K761,'Справочные Данные'!$I$2:$J$262,2,0)</f>
        <v>23552</v>
      </c>
      <c r="BD761" s="4" t="str">
        <f>VLOOKUP(BC761,Z_SD_CUSTOMER!$A$2:$K$1599,10,0)</f>
        <v>37</v>
      </c>
      <c r="BF761" s="4" t="str">
        <f>VLOOKUP(BC761,Z_SD_CUSTOMER!$A$2:$K$1599,11,0)</f>
        <v>VOLGA</v>
      </c>
      <c r="BG761"/>
      <c r="BH761"/>
    </row>
    <row r="762" spans="1:60" s="4" customFormat="1">
      <c r="A762" s="2">
        <v>44511</v>
      </c>
      <c r="C762" s="30"/>
      <c r="D762" s="566" t="s">
        <v>250</v>
      </c>
      <c r="E762" s="476" t="s">
        <v>2938</v>
      </c>
      <c r="F762" s="6"/>
      <c r="G762" s="6"/>
      <c r="H762" s="701"/>
      <c r="I762" s="6"/>
      <c r="J762" s="13"/>
      <c r="K762" s="1" t="s">
        <v>436</v>
      </c>
      <c r="L762" s="6"/>
      <c r="M762" s="702">
        <v>44516</v>
      </c>
      <c r="N762" s="6"/>
      <c r="O762" s="6"/>
      <c r="P762" s="72"/>
      <c r="S762" s="5">
        <v>1</v>
      </c>
      <c r="T762" s="5">
        <v>804</v>
      </c>
      <c r="U762" s="551"/>
      <c r="V762" s="19">
        <v>2013276</v>
      </c>
      <c r="W762" s="699"/>
      <c r="X762" s="16" t="s">
        <v>3071</v>
      </c>
      <c r="Y762" s="17" t="s">
        <v>3072</v>
      </c>
      <c r="AE762" s="530">
        <f>Реестр!$AA762+Реестр!$AB762+Реестр!$AC762+Реестр!$AD762</f>
        <v>0</v>
      </c>
      <c r="AG762" s="231">
        <f>Реестр!$AE762-Реестр!$AF762</f>
        <v>0</v>
      </c>
      <c r="AH762" s="534"/>
      <c r="AI762" s="448"/>
      <c r="AJ762" s="10"/>
      <c r="AK762" s="448"/>
      <c r="AL762" s="594"/>
      <c r="AM762" s="594"/>
      <c r="AO762" s="535"/>
      <c r="AQ762" s="13"/>
      <c r="AS762" s="551"/>
      <c r="AT762" s="5"/>
      <c r="BC762" s="4">
        <f>VLOOKUP(K762,'Справочные Данные'!$I$2:$J$262,2,0)</f>
        <v>23552</v>
      </c>
      <c r="BD762" s="4" t="str">
        <f>VLOOKUP(BC762,Z_SD_CUSTOMER!$A$2:$K$1599,10,0)</f>
        <v>37</v>
      </c>
      <c r="BF762" s="4" t="str">
        <f>VLOOKUP(BC762,Z_SD_CUSTOMER!$A$2:$K$1599,11,0)</f>
        <v>VOLGA</v>
      </c>
      <c r="BG762"/>
      <c r="BH762"/>
    </row>
    <row r="763" spans="1:60" s="4" customFormat="1">
      <c r="A763" s="2">
        <v>44511</v>
      </c>
      <c r="C763" s="30"/>
      <c r="D763" s="566" t="s">
        <v>250</v>
      </c>
      <c r="E763" s="476" t="s">
        <v>2938</v>
      </c>
      <c r="F763" s="6"/>
      <c r="G763" s="6"/>
      <c r="H763" s="701"/>
      <c r="I763" s="6"/>
      <c r="J763" s="13"/>
      <c r="K763" s="1" t="s">
        <v>444</v>
      </c>
      <c r="L763" s="6"/>
      <c r="M763" s="702">
        <v>44516</v>
      </c>
      <c r="N763" s="6"/>
      <c r="O763" s="6"/>
      <c r="P763" s="72"/>
      <c r="S763" s="5">
        <v>1</v>
      </c>
      <c r="T763" s="5">
        <v>88</v>
      </c>
      <c r="U763" s="551"/>
      <c r="V763" s="19">
        <v>2013268</v>
      </c>
      <c r="W763" s="699"/>
      <c r="X763" s="16" t="s">
        <v>3065</v>
      </c>
      <c r="Y763" s="17" t="s">
        <v>3066</v>
      </c>
      <c r="AE763" s="530">
        <f>Реестр!$AA763+Реестр!$AB763+Реестр!$AC763+Реестр!$AD763</f>
        <v>0</v>
      </c>
      <c r="AG763" s="231">
        <f>Реестр!$AE763-Реестр!$AF763</f>
        <v>0</v>
      </c>
      <c r="AH763" s="534"/>
      <c r="AI763" s="448"/>
      <c r="AJ763" s="10"/>
      <c r="AK763" s="448"/>
      <c r="AL763" s="594"/>
      <c r="AM763" s="594"/>
      <c r="AO763" s="535"/>
      <c r="AQ763" s="13"/>
      <c r="AS763" s="551"/>
      <c r="AT763" s="5"/>
      <c r="BC763" s="4">
        <f>VLOOKUP(K763,'Справочные Данные'!$I$2:$J$262,2,0)</f>
        <v>63857</v>
      </c>
      <c r="BD763" s="4" t="str">
        <f>VLOOKUP(BC763,Z_SD_CUSTOMER!$A$2:$K$1599,10,0)</f>
        <v>03</v>
      </c>
      <c r="BF763" s="4" t="str">
        <f>VLOOKUP(BC763,Z_SD_CUSTOMER!$A$2:$K$1599,11,0)</f>
        <v>URAL</v>
      </c>
      <c r="BG763"/>
      <c r="BH763"/>
    </row>
    <row r="764" spans="1:60" s="4" customFormat="1">
      <c r="A764" s="2">
        <v>44511</v>
      </c>
      <c r="C764" s="30"/>
      <c r="D764" s="566" t="s">
        <v>250</v>
      </c>
      <c r="E764" s="476" t="s">
        <v>2938</v>
      </c>
      <c r="F764" s="6"/>
      <c r="G764" s="6"/>
      <c r="H764" s="701"/>
      <c r="I764" s="6"/>
      <c r="J764" s="13"/>
      <c r="K764" s="1" t="s">
        <v>438</v>
      </c>
      <c r="L764" s="6"/>
      <c r="M764" s="702">
        <v>44514</v>
      </c>
      <c r="N764" s="6"/>
      <c r="O764" s="6"/>
      <c r="P764" s="72"/>
      <c r="S764" s="5">
        <v>2</v>
      </c>
      <c r="T764" s="5">
        <v>708</v>
      </c>
      <c r="U764" s="551"/>
      <c r="V764" s="19">
        <v>2013270</v>
      </c>
      <c r="W764" s="699"/>
      <c r="X764" s="16" t="s">
        <v>3067</v>
      </c>
      <c r="Y764" s="17" t="s">
        <v>3068</v>
      </c>
      <c r="AE764" s="530">
        <f>Реестр!$AA764+Реестр!$AB764+Реестр!$AC764+Реестр!$AD764</f>
        <v>0</v>
      </c>
      <c r="AG764" s="231">
        <f>Реестр!$AE764-Реестр!$AF764</f>
        <v>0</v>
      </c>
      <c r="AH764" s="534"/>
      <c r="AI764" s="448"/>
      <c r="AJ764" s="10"/>
      <c r="AK764" s="448"/>
      <c r="AL764" s="594"/>
      <c r="AM764" s="594"/>
      <c r="AO764" s="535"/>
      <c r="AQ764" s="13"/>
      <c r="AS764" s="551"/>
      <c r="AT764" s="5"/>
      <c r="BC764" s="4">
        <f>VLOOKUP(K764,'Справочные Данные'!$I$2:$J$262,2,0)</f>
        <v>61647</v>
      </c>
      <c r="BD764" s="4" t="str">
        <f>VLOOKUP(BC764,Z_SD_CUSTOMER!$A$2:$K$1599,10,0)</f>
        <v>71</v>
      </c>
      <c r="BF764" s="4" t="str">
        <f>VLOOKUP(BC764,Z_SD_CUSTOMER!$A$2:$K$1599,11,0)</f>
        <v>CENTRAL</v>
      </c>
      <c r="BG764"/>
      <c r="BH764"/>
    </row>
    <row r="765" spans="1:60" s="4" customFormat="1">
      <c r="A765" s="2">
        <v>44511</v>
      </c>
      <c r="C765" s="30"/>
      <c r="D765" s="566" t="s">
        <v>250</v>
      </c>
      <c r="E765" s="476"/>
      <c r="F765" s="6"/>
      <c r="G765" s="6"/>
      <c r="H765" s="701"/>
      <c r="I765" s="6"/>
      <c r="J765" s="13"/>
      <c r="K765" s="1" t="s">
        <v>448</v>
      </c>
      <c r="L765" s="6"/>
      <c r="M765" s="702">
        <v>44515</v>
      </c>
      <c r="N765" s="6"/>
      <c r="O765" s="6"/>
      <c r="P765" s="72"/>
      <c r="S765" s="5">
        <v>1</v>
      </c>
      <c r="T765" s="5">
        <v>48</v>
      </c>
      <c r="U765" s="551"/>
      <c r="V765" s="19">
        <v>2013277</v>
      </c>
      <c r="W765" s="699"/>
      <c r="X765" s="16" t="s">
        <v>3069</v>
      </c>
      <c r="Y765" s="17" t="s">
        <v>3070</v>
      </c>
      <c r="AE765" s="530"/>
      <c r="AG765" s="231"/>
      <c r="AH765" s="534"/>
      <c r="AI765" s="448"/>
      <c r="AJ765" s="10"/>
      <c r="AK765" s="448"/>
      <c r="AL765" s="594"/>
      <c r="AM765" s="594"/>
      <c r="AO765" s="535"/>
      <c r="AQ765" s="13"/>
      <c r="AS765" s="551"/>
      <c r="AT765" s="5"/>
      <c r="BC765" s="4">
        <f>VLOOKUP(K765,'Справочные Данные'!$I$2:$J$262,2,0)</f>
        <v>63862</v>
      </c>
      <c r="BD765" s="4" t="str">
        <f>VLOOKUP(BC765,Z_SD_CUSTOMER!$A$2:$K$1599,10,0)</f>
        <v>67</v>
      </c>
      <c r="BF765" s="4" t="str">
        <f>VLOOKUP(BC765,Z_SD_CUSTOMER!$A$2:$K$1599,11,0)</f>
        <v>CENTRAL</v>
      </c>
      <c r="BG765"/>
      <c r="BH765"/>
    </row>
    <row r="766" spans="1:60" s="4" customFormat="1">
      <c r="A766" s="2">
        <v>44511</v>
      </c>
      <c r="C766" s="30"/>
      <c r="D766" s="566" t="s">
        <v>250</v>
      </c>
      <c r="E766" s="476"/>
      <c r="F766" s="6"/>
      <c r="G766" s="6"/>
      <c r="H766" s="701"/>
      <c r="I766" s="6"/>
      <c r="J766" s="13"/>
      <c r="K766" s="1" t="s">
        <v>449</v>
      </c>
      <c r="L766" s="6"/>
      <c r="M766" s="702">
        <v>44516</v>
      </c>
      <c r="N766" s="6"/>
      <c r="O766" s="6"/>
      <c r="P766" s="72"/>
      <c r="S766" s="5">
        <v>1</v>
      </c>
      <c r="T766" s="5">
        <v>30</v>
      </c>
      <c r="U766" s="551"/>
      <c r="V766" s="94">
        <v>2013634</v>
      </c>
      <c r="W766" s="699"/>
      <c r="X766" s="16" t="s">
        <v>3121</v>
      </c>
      <c r="Y766" s="17" t="s">
        <v>3122</v>
      </c>
      <c r="AE766" s="530"/>
      <c r="AG766" s="231"/>
      <c r="AH766" s="534"/>
      <c r="AI766" s="448"/>
      <c r="AJ766" s="10"/>
      <c r="AK766" s="448"/>
      <c r="AL766" s="594"/>
      <c r="AM766" s="594"/>
      <c r="AO766" s="535"/>
      <c r="AQ766" s="13"/>
      <c r="AS766" s="551"/>
      <c r="AT766" s="5"/>
      <c r="BC766" s="4">
        <f>VLOOKUP(K766,'Справочные Данные'!$I$2:$J$262,2,0)</f>
        <v>63863</v>
      </c>
      <c r="BD766" s="4" t="str">
        <f>VLOOKUP(BC766,Z_SD_CUSTOMER!$A$2:$K$1599,10,0)</f>
        <v>23</v>
      </c>
      <c r="BF766" s="4" t="str">
        <f>VLOOKUP(BC766,Z_SD_CUSTOMER!$A$2:$K$1599,11,0)</f>
        <v>SOUTHERN</v>
      </c>
      <c r="BG766"/>
      <c r="BH766"/>
    </row>
    <row r="767" spans="1:60" s="4" customFormat="1">
      <c r="A767" s="2">
        <v>44511</v>
      </c>
      <c r="C767" s="30"/>
      <c r="D767" s="566" t="s">
        <v>250</v>
      </c>
      <c r="E767" s="476"/>
      <c r="F767" s="6"/>
      <c r="G767" s="6"/>
      <c r="H767" s="701"/>
      <c r="I767" s="6"/>
      <c r="J767" s="13"/>
      <c r="K767" s="1" t="s">
        <v>450</v>
      </c>
      <c r="L767" s="6"/>
      <c r="M767" s="702">
        <v>44516</v>
      </c>
      <c r="N767" s="6"/>
      <c r="O767" s="6"/>
      <c r="P767" s="72"/>
      <c r="S767" s="5">
        <v>1</v>
      </c>
      <c r="T767" s="5">
        <v>30</v>
      </c>
      <c r="U767" s="551"/>
      <c r="V767" s="94">
        <v>2013635</v>
      </c>
      <c r="W767" s="699"/>
      <c r="X767" s="16" t="s">
        <v>3123</v>
      </c>
      <c r="Y767" s="17" t="s">
        <v>3122</v>
      </c>
      <c r="AE767" s="530"/>
      <c r="AG767" s="231"/>
      <c r="AH767" s="534"/>
      <c r="AI767" s="448"/>
      <c r="AJ767" s="10"/>
      <c r="AK767" s="448"/>
      <c r="AL767" s="594"/>
      <c r="AM767" s="594"/>
      <c r="AO767" s="535"/>
      <c r="AQ767" s="13"/>
      <c r="AS767" s="551"/>
      <c r="AT767" s="5"/>
      <c r="BC767" s="4">
        <f>VLOOKUP(K767,'Справочные Данные'!$I$2:$J$262,2,0)</f>
        <v>63864</v>
      </c>
      <c r="BD767" s="4" t="str">
        <f>VLOOKUP(BC767,Z_SD_CUSTOMER!$A$2:$K$1599,10,0)</f>
        <v>26</v>
      </c>
      <c r="BF767" s="4" t="str">
        <f>VLOOKUP(BC767,Z_SD_CUSTOMER!$A$2:$K$1599,11,0)</f>
        <v>NORTH CAUC</v>
      </c>
      <c r="BG767"/>
      <c r="BH767"/>
    </row>
    <row r="768" spans="1:60">
      <c r="A768" s="2">
        <v>44511</v>
      </c>
      <c r="B768" s="96" t="s">
        <v>58</v>
      </c>
      <c r="D768" s="776" t="s">
        <v>425</v>
      </c>
      <c r="F768" s="4"/>
      <c r="J768" s="127" t="s">
        <v>3160</v>
      </c>
      <c r="K768" s="698" t="s">
        <v>619</v>
      </c>
      <c r="L768" s="493"/>
      <c r="O768" s="4" t="s">
        <v>103</v>
      </c>
      <c r="P768" s="72">
        <v>44512</v>
      </c>
      <c r="S768" s="5">
        <f>4+1+1</f>
        <v>6</v>
      </c>
      <c r="T768" s="5">
        <f>1734+130+160</f>
        <v>2024</v>
      </c>
      <c r="V768" s="19">
        <v>2011715</v>
      </c>
      <c r="Y768" s="23">
        <f>398884.8+49024+54694</f>
        <v>502602.8</v>
      </c>
      <c r="AE768" s="13" t="str">
        <f>IF((Реестр!$AA768+Реестр!$AB768+Реестр!$AD768)=0,"",(Реестр!$AA768+Реестр!$AB768+Реестр!$AD768))</f>
        <v/>
      </c>
      <c r="AG768" s="13" t="e">
        <f>Реестр!$AE768-Реестр!$AF768</f>
        <v>#VALUE!</v>
      </c>
      <c r="AH768" s="534" t="str">
        <f>IFERROR((Реестр!$AE768/Реестр!$AF768)-100%, "")</f>
        <v/>
      </c>
      <c r="AI768" s="448" t="str">
        <f>IF(IFERROR(Реестр!$AN768/Реестр!$T768,"")=0,"",IFERROR(Реестр!$AN768/Реестр!$T768,""))</f>
        <v/>
      </c>
      <c r="AJ768" s="10"/>
      <c r="AK768" s="448" t="str">
        <f>IFERROR(Реестр!$AN768/Реестр!$U768,"")</f>
        <v/>
      </c>
      <c r="AL768" s="594"/>
      <c r="AM768" s="594"/>
      <c r="AO768" s="535" t="str">
        <f>IF(IFERROR(Реестр!$AN768/Реестр!$Y768,"")=0,"",IFERROR(Реестр!$AN768/Реестр!$Y768,""))</f>
        <v/>
      </c>
      <c r="AQ768" s="13"/>
      <c r="AR768" s="752"/>
      <c r="AS768" s="551" t="str">
        <f>IF(IFERROR(Реестр!$AI768*1000,"")=0,"",IFERROR(Реестр!$AI768*1000,""))</f>
        <v/>
      </c>
      <c r="AT768" s="5" t="str">
        <f>IF(IFERROR(Реестр!$AS768/80,"")=0,"",IFERROR(Реестр!$AS768/80,""))</f>
        <v/>
      </c>
      <c r="AU768" s="4">
        <f t="shared" ref="AU768" si="102">IF(IFERROR(Y768*0.07,"")=0,"",IFERROR(Y768*0.07,""))</f>
        <v>35182.196000000004</v>
      </c>
      <c r="AV768" s="4">
        <f t="shared" ref="AV768" si="103">IF(IFERROR((AN768-AU768),"")=0,"",IFERROR((AN768-AU768),""))</f>
        <v>-35182.196000000004</v>
      </c>
      <c r="AW768" s="4"/>
      <c r="AX768" s="4" t="str">
        <f t="shared" ref="AX768" si="104">IF(IFERROR(AC768+AW768,"")=0,"",IFERROR(AC768+AW768,""))</f>
        <v/>
      </c>
      <c r="AY768" s="4"/>
      <c r="AZ768" s="4" t="str">
        <f t="shared" ref="AZ768" si="105">IF(IFERROR(AN768+AY768,"")=0,"",IFERROR(AN768+AY768,""))</f>
        <v/>
      </c>
      <c r="BA768" s="4"/>
      <c r="BB768" s="4"/>
      <c r="BC768" s="4">
        <f>VLOOKUP(K768,'Справочные Данные'!$I$2:$J$262,2,0)</f>
        <v>70524</v>
      </c>
      <c r="BD768" s="4" t="str">
        <f>VLOOKUP(BC768,Z_SD_CUSTOMER!$A$2:$K$1599,10,0)</f>
        <v>50</v>
      </c>
      <c r="BE768" s="4" t="str">
        <f>VLOOKUP(BC768,Z_SD_CUSTOMER!$A$2:$L$1599,11,0)</f>
        <v>CENTRAL</v>
      </c>
      <c r="BF768" s="4" t="str">
        <f>VLOOKUP(BC768,Z_SD_CUSTOMER!$A$2:$K$1599,11,0)</f>
        <v>CENTRAL</v>
      </c>
      <c r="BG768" s="4"/>
      <c r="BH768" s="4"/>
    </row>
    <row r="769" spans="1:60" s="4" customFormat="1">
      <c r="A769" s="2">
        <v>44511</v>
      </c>
      <c r="B769" s="96" t="s">
        <v>57</v>
      </c>
      <c r="C769" s="30"/>
      <c r="D769" s="693"/>
      <c r="E769" s="476"/>
      <c r="F769" s="6"/>
      <c r="G769" s="6"/>
      <c r="H769" s="775" t="s">
        <v>3153</v>
      </c>
      <c r="I769" s="6"/>
      <c r="J769" s="127" t="s">
        <v>3160</v>
      </c>
      <c r="K769" s="769" t="s">
        <v>434</v>
      </c>
      <c r="L769" s="6"/>
      <c r="M769" s="6"/>
      <c r="N769" s="6"/>
      <c r="O769" s="6" t="s">
        <v>412</v>
      </c>
      <c r="P769" s="72">
        <v>44512</v>
      </c>
      <c r="Q769" s="4" t="s">
        <v>125</v>
      </c>
      <c r="S769" s="5">
        <v>12</v>
      </c>
      <c r="T769" s="5">
        <v>4144</v>
      </c>
      <c r="U769" s="551"/>
      <c r="V769" s="17">
        <v>2013659</v>
      </c>
      <c r="W769" s="699"/>
      <c r="Y769" s="17" t="s">
        <v>3135</v>
      </c>
      <c r="AE769" s="530"/>
      <c r="AG769" s="231"/>
      <c r="AH769" s="534"/>
      <c r="AI769" s="448"/>
      <c r="AJ769" s="10"/>
      <c r="AK769" s="448"/>
      <c r="AL769" s="594"/>
      <c r="AM769" s="594"/>
      <c r="AO769" s="535"/>
      <c r="AQ769" s="13"/>
      <c r="AS769" s="551"/>
      <c r="AT769" s="5"/>
      <c r="BC769" s="4">
        <f>VLOOKUP(K769,'Справочные Данные'!$I$2:$J$262,2,0)</f>
        <v>71316</v>
      </c>
      <c r="BD769" s="4" t="str">
        <f>VLOOKUP(BC769,Z_SD_CUSTOMER!$A$2:$K$1599,10,0)</f>
        <v>50</v>
      </c>
      <c r="BF769" s="4" t="str">
        <f>VLOOKUP(BC769,Z_SD_CUSTOMER!$A$2:$K$1599,11,0)</f>
        <v>CENTRAL</v>
      </c>
      <c r="BG769"/>
      <c r="BH769"/>
    </row>
    <row r="770" spans="1:60" s="77" customFormat="1">
      <c r="A770" s="463">
        <v>44512</v>
      </c>
      <c r="B770" s="96"/>
      <c r="C770" s="107"/>
      <c r="D770" s="782" t="s">
        <v>250</v>
      </c>
      <c r="E770" s="781"/>
      <c r="F770" s="163"/>
      <c r="G770" s="163"/>
      <c r="H770" s="822"/>
      <c r="I770" s="163"/>
      <c r="J770" s="778"/>
      <c r="K770" s="769" t="s">
        <v>622</v>
      </c>
      <c r="L770" s="636"/>
      <c r="M770" s="163"/>
      <c r="N770" s="163"/>
      <c r="O770" s="163" t="s">
        <v>863</v>
      </c>
      <c r="P770" s="88">
        <v>44515</v>
      </c>
      <c r="Q770" s="82"/>
      <c r="R770" s="82"/>
      <c r="S770" s="86">
        <v>11</v>
      </c>
      <c r="T770" s="86">
        <v>4907</v>
      </c>
      <c r="U770" s="556"/>
      <c r="V770" s="16">
        <v>2013763</v>
      </c>
      <c r="W770" s="808"/>
      <c r="X770" s="82"/>
      <c r="Y770" s="17" t="s">
        <v>3147</v>
      </c>
      <c r="Z770" s="4"/>
      <c r="AA770" s="4"/>
      <c r="AB770" s="4"/>
      <c r="AC770" s="4"/>
      <c r="AD770" s="4"/>
      <c r="AE770" s="530"/>
      <c r="AF770" s="4"/>
      <c r="AG770" s="231"/>
      <c r="AH770" s="534"/>
      <c r="AI770" s="448"/>
      <c r="AJ770" s="10"/>
      <c r="AK770" s="448"/>
      <c r="AL770" s="594"/>
      <c r="AM770" s="594"/>
      <c r="AN770" s="4"/>
      <c r="AO770" s="535"/>
      <c r="AP770" s="4"/>
      <c r="AQ770" s="13"/>
      <c r="AR770" s="4"/>
      <c r="AS770" s="551"/>
      <c r="AT770" s="5"/>
      <c r="AU770" s="4"/>
      <c r="AV770" s="4"/>
      <c r="AW770" s="4"/>
      <c r="AX770" s="4"/>
      <c r="AY770" s="4"/>
      <c r="AZ770" s="4"/>
      <c r="BA770" s="4"/>
      <c r="BB770" s="4"/>
      <c r="BC770" s="4">
        <f>VLOOKUP(K770,'Справочные Данные'!$I$2:$J$262,2,0)</f>
        <v>71404</v>
      </c>
      <c r="BD770" s="4" t="str">
        <f>VLOOKUP(BC770,Z_SD_CUSTOMER!$A$2:$K$1599,10,0)</f>
        <v>74</v>
      </c>
      <c r="BE770" s="4"/>
      <c r="BF770" s="4" t="str">
        <f>VLOOKUP(BC770,Z_SD_CUSTOMER!$A$2:$K$1599,11,0)</f>
        <v>URAL</v>
      </c>
      <c r="BG770"/>
      <c r="BH770"/>
    </row>
    <row r="771" spans="1:60">
      <c r="A771" s="463">
        <v>44512</v>
      </c>
      <c r="F771" s="4"/>
      <c r="K771" s="676" t="s">
        <v>612</v>
      </c>
      <c r="L771" s="493"/>
      <c r="O771" s="17" t="s">
        <v>3015</v>
      </c>
      <c r="S771" s="5">
        <v>3</v>
      </c>
      <c r="T771" s="551">
        <v>2952</v>
      </c>
      <c r="V771" s="16">
        <v>2012940</v>
      </c>
      <c r="Y771" s="17" t="s">
        <v>3016</v>
      </c>
      <c r="AE771" s="13" t="str">
        <f>IF((Реестр!$AA771+Реестр!$AB771+Реестр!$AD771)=0,"",(Реестр!$AA771+Реестр!$AB771+Реестр!$AD771))</f>
        <v/>
      </c>
      <c r="AG771" s="13" t="e">
        <f>Реестр!$AE771-Реестр!$AF771</f>
        <v>#VALUE!</v>
      </c>
      <c r="AH771" s="534" t="str">
        <f>IFERROR((Реестр!$AE771/Реестр!$AF771)-100%, "")</f>
        <v/>
      </c>
      <c r="AI771" s="448" t="str">
        <f>IF(IFERROR(Реестр!$AN771/Реестр!$T771,"")=0,"",IFERROR(Реестр!$AN771/Реестр!$T771,""))</f>
        <v/>
      </c>
      <c r="AJ771" s="10"/>
      <c r="AK771" s="448" t="str">
        <f>IFERROR(Реестр!$AN771/Реестр!$U771,"")</f>
        <v/>
      </c>
      <c r="AL771" s="594"/>
      <c r="AM771" s="594"/>
      <c r="AO771" s="535" t="str">
        <f>IF(IFERROR(Реестр!$AN771/Реестр!$Y771,"")=0,"",IFERROR(Реестр!$AN771/Реестр!$Y771,""))</f>
        <v/>
      </c>
      <c r="AQ771" s="13"/>
      <c r="AR771" s="752"/>
      <c r="AS771" s="551" t="str">
        <f>IF(IFERROR(Реестр!$AI771*1000,"")=0,"",IFERROR(Реестр!$AI771*1000,""))</f>
        <v/>
      </c>
      <c r="AT771" s="5" t="str">
        <f>IF(IFERROR(Реестр!$AS771/80,"")=0,"",IFERROR(Реестр!$AS771/80,""))</f>
        <v/>
      </c>
      <c r="AU771" s="4" t="str">
        <f t="shared" ref="AU771" si="106">IF(IFERROR(Y771*0.07,"")=0,"",IFERROR(Y771*0.07,""))</f>
        <v/>
      </c>
      <c r="AV771" s="4" t="str">
        <f t="shared" ref="AV771" si="107">IF(IFERROR((AN771-AU771),"")=0,"",IFERROR((AN771-AU771),""))</f>
        <v/>
      </c>
      <c r="AW771" s="4"/>
      <c r="AX771" s="4" t="str">
        <f t="shared" ref="AX771" si="108">IF(IFERROR(AC771+AW771,"")=0,"",IFERROR(AC771+AW771,""))</f>
        <v/>
      </c>
      <c r="AY771" s="4"/>
      <c r="AZ771" s="4" t="str">
        <f t="shared" ref="AZ771" si="109">IF(IFERROR(AN771+AY771,"")=0,"",IFERROR(AN771+AY771,""))</f>
        <v/>
      </c>
      <c r="BA771" s="4"/>
      <c r="BB771" s="4"/>
      <c r="BC771" s="4">
        <f>VLOOKUP(K771,'Справочные Данные'!$I$2:$J$262,2,0)</f>
        <v>80587</v>
      </c>
      <c r="BD771" s="4" t="str">
        <f>VLOOKUP(BC771,Z_SD_CUSTOMER!$A$2:$K$1599,10,0)</f>
        <v>50</v>
      </c>
      <c r="BE771" s="4" t="str">
        <f>VLOOKUP(BC771,Z_SD_CUSTOMER!$A$2:$L$1599,11,0)</f>
        <v>CENTRAL</v>
      </c>
      <c r="BF771" s="4" t="str">
        <f>VLOOKUP(BC771,Z_SD_CUSTOMER!$A$2:$K$1599,11,0)</f>
        <v>CENTRAL</v>
      </c>
      <c r="BG771" s="4"/>
      <c r="BH771" s="4"/>
    </row>
    <row r="772" spans="1:60" s="4" customFormat="1">
      <c r="A772" s="2">
        <v>44512</v>
      </c>
      <c r="C772" s="30"/>
      <c r="D772" s="565"/>
      <c r="E772" s="54"/>
      <c r="J772" s="127"/>
      <c r="K772" s="118" t="s">
        <v>483</v>
      </c>
      <c r="O772" s="4" t="s">
        <v>103</v>
      </c>
      <c r="P772" s="72">
        <v>44513</v>
      </c>
      <c r="R772" s="4" t="s">
        <v>1127</v>
      </c>
      <c r="S772" s="5">
        <v>2</v>
      </c>
      <c r="T772" s="5">
        <v>210</v>
      </c>
      <c r="U772" s="551"/>
      <c r="V772" s="4">
        <v>2010960</v>
      </c>
      <c r="X772" s="19">
        <v>205973</v>
      </c>
      <c r="Y772" s="23">
        <v>126826.56</v>
      </c>
      <c r="AE772" s="530">
        <f>Реестр!$AA772+Реестр!$AB772+Реестр!$AC772+Реестр!$AD772</f>
        <v>0</v>
      </c>
      <c r="AG772" s="13">
        <f>Реестр!$AE772-Реестр!$AF772</f>
        <v>0</v>
      </c>
      <c r="AH772" s="534" t="str">
        <f>IFERROR((Реестр!$AE772/Реестр!$AF772)-100%, "")</f>
        <v/>
      </c>
      <c r="AI772" s="448" t="str">
        <f>IF(IFERROR(Реестр!$AN772/Реестр!$T772,"")=0,"",IFERROR(Реестр!$AN772/Реестр!$T772,""))</f>
        <v/>
      </c>
      <c r="AJ772" s="10"/>
      <c r="AK772" s="448" t="str">
        <f>IFERROR(Реестр!$AN772/Реестр!$U772,"")</f>
        <v/>
      </c>
      <c r="AL772" s="594"/>
      <c r="AM772" s="594"/>
      <c r="AO772" s="535" t="str">
        <f>IF(IFERROR(Реестр!$AN772/Реестр!$Y772,"")=0,"",IFERROR(Реестр!$AN772/Реестр!$Y772,""))</f>
        <v/>
      </c>
      <c r="AQ772" s="13"/>
      <c r="AS772" s="551" t="str">
        <f>IF(IFERROR(Реестр!$AI772*1000,"")=0,"",IFERROR(Реестр!$AI772*1000,""))</f>
        <v/>
      </c>
      <c r="AT772" s="5" t="str">
        <f>IF(IFERROR(Реестр!$AS772/80,"")=0,"",IFERROR(Реестр!$AS772/80,""))</f>
        <v/>
      </c>
      <c r="AU772" s="4">
        <f t="shared" ref="AU772:AU777" si="110">IF(IFERROR(Y772*0.07,"")=0,"",IFERROR(Y772*0.07,""))</f>
        <v>8877.8592000000008</v>
      </c>
      <c r="AV772" s="4">
        <f t="shared" si="64"/>
        <v>-8877.8592000000008</v>
      </c>
      <c r="AX772" s="4" t="str">
        <f t="shared" si="65"/>
        <v/>
      </c>
      <c r="AZ772" s="4" t="str">
        <f t="shared" si="66"/>
        <v/>
      </c>
      <c r="BC772" s="4">
        <f>VLOOKUP(K772,'Справочные Данные'!$I$2:$J$262,2,0)</f>
        <v>71593</v>
      </c>
      <c r="BD772" s="4" t="str">
        <f>VLOOKUP(BC772,Z_SD_CUSTOMER!$A$2:$K$1599,10,0)</f>
        <v>50</v>
      </c>
      <c r="BE772" s="4" t="str">
        <f>VLOOKUP(BC772,Z_SD_CUSTOMER!$A$2:$L$1599,11,0)</f>
        <v>CENTRAL</v>
      </c>
      <c r="BF772" s="4" t="str">
        <f>VLOOKUP(BC772,Z_SD_CUSTOMER!$A$2:$K$1599,11,0)</f>
        <v>CENTRAL</v>
      </c>
      <c r="BG772"/>
      <c r="BH772"/>
    </row>
    <row r="773" spans="1:60" s="4" customFormat="1">
      <c r="A773" s="2">
        <v>44512</v>
      </c>
      <c r="C773" s="30"/>
      <c r="D773" s="565"/>
      <c r="E773" s="54"/>
      <c r="J773" s="127"/>
      <c r="K773" s="118" t="s">
        <v>483</v>
      </c>
      <c r="S773" s="5">
        <v>1</v>
      </c>
      <c r="T773" s="5">
        <v>76</v>
      </c>
      <c r="U773" s="551"/>
      <c r="V773" s="4">
        <v>2013215</v>
      </c>
      <c r="X773" s="16">
        <v>210742</v>
      </c>
      <c r="Y773" s="17" t="s">
        <v>3029</v>
      </c>
      <c r="AE773" s="530">
        <f>Реестр!$AA773+Реестр!$AB773+Реестр!$AC773+Реестр!$AD773</f>
        <v>0</v>
      </c>
      <c r="AG773" s="13">
        <f>Реестр!$AE773-Реестр!$AF773</f>
        <v>0</v>
      </c>
      <c r="AH773" s="534" t="str">
        <f>IFERROR((Реестр!$AE773/Реестр!$AF773)-100%, "")</f>
        <v/>
      </c>
      <c r="AI773" s="448" t="str">
        <f>IF(IFERROR(Реестр!$AN773/Реестр!$T773,"")=0,"",IFERROR(Реестр!$AN773/Реестр!$T773,""))</f>
        <v/>
      </c>
      <c r="AJ773" s="10"/>
      <c r="AK773" s="448" t="str">
        <f>IFERROR(Реестр!$AN773/Реестр!$U773,"")</f>
        <v/>
      </c>
      <c r="AL773" s="594"/>
      <c r="AM773" s="594"/>
      <c r="AO773" s="535" t="str">
        <f>IF(IFERROR(Реестр!$AN773/Реестр!$Y773,"")=0,"",IFERROR(Реестр!$AN773/Реестр!$Y773,""))</f>
        <v/>
      </c>
      <c r="AQ773" s="13"/>
      <c r="AS773" s="551" t="str">
        <f>IF(IFERROR(Реестр!$AI773*1000,"")=0,"",IFERROR(Реестр!$AI773*1000,""))</f>
        <v/>
      </c>
      <c r="AT773" s="5" t="str">
        <f>IF(IFERROR(Реестр!$AS773/80,"")=0,"",IFERROR(Реестр!$AS773/80,""))</f>
        <v/>
      </c>
      <c r="AU773" s="4" t="str">
        <f t="shared" si="110"/>
        <v/>
      </c>
      <c r="AV773" s="4" t="str">
        <f t="shared" si="64"/>
        <v/>
      </c>
      <c r="AX773" s="4" t="str">
        <f t="shared" si="65"/>
        <v/>
      </c>
      <c r="AZ773" s="4" t="str">
        <f t="shared" si="66"/>
        <v/>
      </c>
      <c r="BC773" s="4">
        <f>VLOOKUP(K773,'Справочные Данные'!$I$2:$J$262,2,0)</f>
        <v>71593</v>
      </c>
      <c r="BD773" s="4" t="str">
        <f>VLOOKUP(BC773,Z_SD_CUSTOMER!$A$2:$K$1599,10,0)</f>
        <v>50</v>
      </c>
      <c r="BE773" s="4" t="str">
        <f>VLOOKUP(BC773,Z_SD_CUSTOMER!$A$2:$L$1599,11,0)</f>
        <v>CENTRAL</v>
      </c>
      <c r="BF773" s="4" t="str">
        <f>VLOOKUP(BC773,Z_SD_CUSTOMER!$A$2:$K$1599,11,0)</f>
        <v>CENTRAL</v>
      </c>
      <c r="BG773"/>
      <c r="BH773"/>
    </row>
    <row r="774" spans="1:60">
      <c r="A774" s="176">
        <v>44512</v>
      </c>
      <c r="B774" s="82"/>
      <c r="C774" s="107"/>
      <c r="D774" s="618"/>
      <c r="E774" s="83"/>
      <c r="F774" s="99"/>
      <c r="G774" s="82"/>
      <c r="H774" s="82"/>
      <c r="I774" s="82"/>
      <c r="J774" s="143"/>
      <c r="K774" s="118" t="s">
        <v>483</v>
      </c>
      <c r="L774" s="82"/>
      <c r="M774" s="82"/>
      <c r="N774" s="82"/>
      <c r="O774" s="82"/>
      <c r="P774" s="82"/>
      <c r="Q774" s="82"/>
      <c r="R774" s="82"/>
      <c r="S774" s="86">
        <v>4</v>
      </c>
      <c r="T774" s="86">
        <v>964</v>
      </c>
      <c r="U774" s="556"/>
      <c r="V774" s="82">
        <v>2013213</v>
      </c>
      <c r="W774" s="82"/>
      <c r="X774" s="16">
        <v>210660</v>
      </c>
      <c r="Y774" s="17" t="s">
        <v>3030</v>
      </c>
      <c r="Z774" s="82"/>
      <c r="AA774" s="82"/>
      <c r="AB774" s="82"/>
      <c r="AC774" s="82"/>
      <c r="AD774" s="82"/>
      <c r="AE774" s="530">
        <f>Реестр!$AA774+Реестр!$AB774+Реестр!$AC774+Реестр!$AD774</f>
        <v>0</v>
      </c>
      <c r="AF774" s="82"/>
      <c r="AG774" s="530">
        <f>Реестр!$AE774-Реестр!$AF774</f>
        <v>0</v>
      </c>
      <c r="AH774" s="531" t="str">
        <f>IFERROR((Реестр!$AE774/Реестр!$AF774)-100%, "")</f>
        <v/>
      </c>
      <c r="AI774" s="442" t="str">
        <f>IF(IFERROR(Реестр!$AN774/Реестр!$T774,"")=0,"",IFERROR(Реестр!$AN774/Реестр!$T774,""))</f>
        <v/>
      </c>
      <c r="AJ774" s="443"/>
      <c r="AK774" s="444" t="str">
        <f>IFERROR(Реестр!$AN774/Реестр!$U774,"")</f>
        <v/>
      </c>
      <c r="AL774" s="596"/>
      <c r="AM774" s="596"/>
      <c r="AN774" s="82"/>
      <c r="AO774" s="532" t="str">
        <f>IF(IFERROR(Реестр!$AN774/Реестр!$Y774,"")=0,"",IFERROR(Реестр!$AN774/Реестр!$Y774,""))</f>
        <v/>
      </c>
      <c r="AP774" s="82"/>
      <c r="AQ774" s="530"/>
      <c r="AR774" s="82"/>
      <c r="AS774" s="556" t="str">
        <f>IF(IFERROR(Реестр!$AI774*1000,"")=0,"",IFERROR(Реестр!$AI774*1000,""))</f>
        <v/>
      </c>
      <c r="AT774" s="552" t="str">
        <f>IF(IFERROR(Реестр!$AS774/80,"")=0,"",IFERROR(Реестр!$AS774/80,""))</f>
        <v/>
      </c>
      <c r="AU774" t="str">
        <f t="shared" si="110"/>
        <v/>
      </c>
      <c r="AV774" t="str">
        <f t="shared" si="64"/>
        <v/>
      </c>
      <c r="AX774" t="str">
        <f t="shared" si="65"/>
        <v/>
      </c>
      <c r="AZ774" t="str">
        <f t="shared" si="66"/>
        <v/>
      </c>
      <c r="BC774">
        <f>VLOOKUP(K774,'Справочные Данные'!$I$2:$J$262,2,0)</f>
        <v>71593</v>
      </c>
      <c r="BD774" s="4" t="str">
        <f>VLOOKUP(BC774,Z_SD_CUSTOMER!$A$2:$K$1599,10,0)</f>
        <v>50</v>
      </c>
      <c r="BE774" t="str">
        <f>VLOOKUP(BC774,Z_SD_CUSTOMER!$A$2:$L$1599,11,0)</f>
        <v>CENTRAL</v>
      </c>
      <c r="BF774" s="4" t="str">
        <f>VLOOKUP(BC774,Z_SD_CUSTOMER!$A$2:$K$1599,11,0)</f>
        <v>CENTRAL</v>
      </c>
    </row>
    <row r="775" spans="1:60">
      <c r="A775" s="176">
        <v>44512</v>
      </c>
      <c r="K775" s="118" t="s">
        <v>483</v>
      </c>
      <c r="S775" s="5">
        <v>2</v>
      </c>
      <c r="T775" s="5">
        <v>271</v>
      </c>
      <c r="V775" s="4">
        <v>2013214</v>
      </c>
      <c r="X775" s="16">
        <v>210683</v>
      </c>
      <c r="Y775" s="17" t="s">
        <v>3031</v>
      </c>
      <c r="AE775" s="530">
        <f>Реестр!$AA775+Реестр!$AB775+Реестр!$AC775+Реестр!$AD775</f>
        <v>0</v>
      </c>
      <c r="AG775" s="231">
        <f>Реестр!$AE775-Реестр!$AF775</f>
        <v>0</v>
      </c>
      <c r="AH775" s="232" t="str">
        <f>IFERROR((Реестр!$AE775/Реестр!$AF775)-100%, "")</f>
        <v/>
      </c>
      <c r="AI775" s="233" t="str">
        <f>IF(IFERROR(Реестр!$AN775/Реестр!$T775,"")=0,"",IFERROR(Реестр!$AN775/Реестр!$T775,""))</f>
        <v/>
      </c>
      <c r="AJ775" s="10"/>
      <c r="AK775" s="436" t="str">
        <f>IFERROR(Реестр!$AN775/Реестр!$U775,"")</f>
        <v/>
      </c>
      <c r="AL775" s="594"/>
      <c r="AM775" s="594"/>
      <c r="AO775" s="234" t="str">
        <f>IF(IFERROR(Реестр!$AN775/Реестр!$Y775,"")=0,"",IFERROR(Реестр!$AN775/Реестр!$Y775,""))</f>
        <v/>
      </c>
      <c r="AQ775" s="231"/>
      <c r="AS775" s="551" t="str">
        <f>IF(IFERROR(Реестр!$AI775*1000,"")=0,"",IFERROR(Реестр!$AI775*1000,""))</f>
        <v/>
      </c>
      <c r="AT775" s="552" t="str">
        <f>IF(IFERROR(Реестр!$AS775/80,"")=0,"",IFERROR(Реестр!$AS775/80,""))</f>
        <v/>
      </c>
      <c r="AU775" t="str">
        <f t="shared" si="110"/>
        <v/>
      </c>
      <c r="AV775" t="str">
        <f t="shared" si="64"/>
        <v/>
      </c>
      <c r="AX775" t="str">
        <f t="shared" si="65"/>
        <v/>
      </c>
      <c r="AZ775" t="str">
        <f t="shared" si="66"/>
        <v/>
      </c>
      <c r="BC775">
        <f>VLOOKUP(K775,'Справочные Данные'!$I$2:$J$262,2,0)</f>
        <v>71593</v>
      </c>
      <c r="BD775" s="4" t="str">
        <f>VLOOKUP(BC775,Z_SD_CUSTOMER!$A$2:$K$1599,10,0)</f>
        <v>50</v>
      </c>
      <c r="BE775" t="str">
        <f>VLOOKUP(BC775,Z_SD_CUSTOMER!$A$2:$L$1599,11,0)</f>
        <v>CENTRAL</v>
      </c>
      <c r="BF775" s="4" t="str">
        <f>VLOOKUP(BC775,Z_SD_CUSTOMER!$A$2:$K$1599,11,0)</f>
        <v>CENTRAL</v>
      </c>
    </row>
    <row r="776" spans="1:60">
      <c r="A776" s="176">
        <v>44512</v>
      </c>
      <c r="AE776" s="530">
        <f>Реестр!$AA776+Реестр!$AB776+Реестр!$AC776+Реестр!$AD776</f>
        <v>0</v>
      </c>
      <c r="AG776" s="231">
        <f>Реестр!$AE776-Реестр!$AF776</f>
        <v>0</v>
      </c>
      <c r="AH776" s="232" t="str">
        <f>IFERROR((Реестр!$AE776/Реестр!$AF776)-100%, "")</f>
        <v/>
      </c>
      <c r="AI776" s="233" t="str">
        <f>IF(IFERROR(Реестр!$AN776/Реестр!$T776,"")=0,"",IFERROR(Реестр!$AN776/Реестр!$T776,""))</f>
        <v/>
      </c>
      <c r="AJ776" s="10"/>
      <c r="AK776" s="436" t="str">
        <f>IFERROR(Реестр!$AN776/Реестр!$U776,"")</f>
        <v/>
      </c>
      <c r="AL776" s="594"/>
      <c r="AM776" s="594"/>
      <c r="AO776" s="234" t="str">
        <f>IF(IFERROR(Реестр!$AN776/Реестр!$Y776,"")=0,"",IFERROR(Реестр!$AN776/Реестр!$Y776,""))</f>
        <v/>
      </c>
      <c r="AQ776" s="231"/>
      <c r="AS776" s="551" t="str">
        <f>IF(IFERROR(Реестр!$AI776*1000,"")=0,"",IFERROR(Реестр!$AI776*1000,""))</f>
        <v/>
      </c>
      <c r="AT776" s="552" t="str">
        <f>IF(IFERROR(Реестр!$AS776/80,"")=0,"",IFERROR(Реестр!$AS776/80,""))</f>
        <v/>
      </c>
      <c r="AU776" t="str">
        <f t="shared" si="110"/>
        <v/>
      </c>
      <c r="AV776" t="str">
        <f t="shared" si="64"/>
        <v/>
      </c>
      <c r="AX776" t="str">
        <f t="shared" si="65"/>
        <v/>
      </c>
      <c r="AZ776" t="str">
        <f t="shared" si="66"/>
        <v/>
      </c>
      <c r="BC776" t="e">
        <f>VLOOKUP(K776,'Справочные Данные'!$I$2:$J$262,2,0)</f>
        <v>#N/A</v>
      </c>
      <c r="BD776" s="4" t="e">
        <f>VLOOKUP(BC776,Z_SD_CUSTOMER!$A$2:$K$1599,10,0)</f>
        <v>#N/A</v>
      </c>
      <c r="BE776" t="e">
        <f>VLOOKUP(BC776,Z_SD_CUSTOMER!$A$2:$L$1599,11,0)</f>
        <v>#N/A</v>
      </c>
      <c r="BF776" s="4" t="e">
        <f>VLOOKUP(BC776,Z_SD_CUSTOMER!$A$2:$K$1599,11,0)</f>
        <v>#N/A</v>
      </c>
    </row>
    <row r="777" spans="1:60">
      <c r="A777" s="176">
        <v>44512</v>
      </c>
      <c r="AE777" s="530">
        <f>Реестр!$AA777+Реестр!$AB777+Реестр!$AC777+Реестр!$AD777</f>
        <v>0</v>
      </c>
      <c r="AG777" s="231">
        <f>Реестр!$AE777-Реестр!$AF777</f>
        <v>0</v>
      </c>
      <c r="AH777" s="232" t="str">
        <f>IFERROR((Реестр!$AE777/Реестр!$AF777)-100%, "")</f>
        <v/>
      </c>
      <c r="AI777" s="233" t="str">
        <f>IF(IFERROR(Реестр!$AN777/Реестр!$T777,"")=0,"",IFERROR(Реестр!$AN777/Реестр!$T777,""))</f>
        <v/>
      </c>
      <c r="AJ777" s="10"/>
      <c r="AK777" s="436" t="str">
        <f>IFERROR(Реестр!$AN777/Реестр!$U777,"")</f>
        <v/>
      </c>
      <c r="AL777" s="594"/>
      <c r="AM777" s="594"/>
      <c r="AO777" s="234" t="str">
        <f>IF(IFERROR(Реестр!$AN777/Реестр!$Y777,"")=0,"",IFERROR(Реестр!$AN777/Реестр!$Y777,""))</f>
        <v/>
      </c>
      <c r="AQ777" s="231"/>
      <c r="AS777" s="551" t="str">
        <f>IF(IFERROR(Реестр!$AI777*1000,"")=0,"",IFERROR(Реестр!$AI777*1000,""))</f>
        <v/>
      </c>
      <c r="AT777" s="552" t="str">
        <f>IF(IFERROR(Реестр!$AS777/80,"")=0,"",IFERROR(Реестр!$AS777/80,""))</f>
        <v/>
      </c>
      <c r="AU777" t="str">
        <f t="shared" si="110"/>
        <v/>
      </c>
      <c r="AV777" t="str">
        <f t="shared" si="64"/>
        <v/>
      </c>
      <c r="AX777" t="str">
        <f t="shared" si="65"/>
        <v/>
      </c>
      <c r="AZ777" t="str">
        <f t="shared" si="66"/>
        <v/>
      </c>
      <c r="BC777" t="e">
        <f>VLOOKUP(K777,'Справочные Данные'!$I$2:$J$262,2,0)</f>
        <v>#N/A</v>
      </c>
      <c r="BD777" s="4" t="e">
        <f>VLOOKUP(BC777,Z_SD_CUSTOMER!$A$2:$K$1599,10,0)</f>
        <v>#N/A</v>
      </c>
      <c r="BE777" t="e">
        <f>VLOOKUP(BC777,Z_SD_CUSTOMER!$A$2:$L$1599,11,0)</f>
        <v>#N/A</v>
      </c>
      <c r="BF777" s="4" t="e">
        <f>VLOOKUP(BC777,Z_SD_CUSTOMER!$A$2:$K$1599,11,0)</f>
        <v>#N/A</v>
      </c>
    </row>
    <row r="778" spans="1:60">
      <c r="A778" s="176">
        <v>44516</v>
      </c>
      <c r="E778" s="54" t="s">
        <v>2938</v>
      </c>
      <c r="K778" s="1" t="s">
        <v>478</v>
      </c>
      <c r="M778" s="72">
        <v>44520</v>
      </c>
      <c r="O778" s="4" t="s">
        <v>403</v>
      </c>
      <c r="P778" s="72">
        <v>44517</v>
      </c>
      <c r="Q778" s="4" t="s">
        <v>146</v>
      </c>
      <c r="S778" s="5">
        <v>1</v>
      </c>
      <c r="T778" s="5">
        <v>88</v>
      </c>
      <c r="V778" s="4">
        <v>2012516</v>
      </c>
      <c r="X778" s="16">
        <v>572490</v>
      </c>
      <c r="Y778" s="17">
        <v>51148.800000000003</v>
      </c>
      <c r="AE778" s="530">
        <f>Реестр!$AA778+Реестр!$AB778+Реестр!$AC778+Реестр!$AD778</f>
        <v>0</v>
      </c>
      <c r="AG778" s="231"/>
      <c r="AH778" s="232"/>
      <c r="AI778" s="233"/>
      <c r="AJ778" s="10"/>
      <c r="AK778" s="436"/>
      <c r="AL778" s="594"/>
      <c r="AM778" s="594"/>
      <c r="AO778" s="234"/>
      <c r="AQ778" s="231"/>
      <c r="AS778" s="551"/>
      <c r="AT778" s="552"/>
      <c r="BD778" s="4" t="e">
        <f>VLOOKUP(BC778,Z_SD_CUSTOMER!$A$2:$K$1599,10,0)</f>
        <v>#N/A</v>
      </c>
      <c r="BF778" s="4" t="e">
        <f>VLOOKUP(BC778,Z_SD_CUSTOMER!$A$2:$K$1599,11,0)</f>
        <v>#N/A</v>
      </c>
    </row>
    <row r="779" spans="1:60">
      <c r="A779" s="176">
        <v>44516</v>
      </c>
      <c r="K779" s="1"/>
      <c r="M779" s="72"/>
      <c r="X779" s="16"/>
      <c r="Y779" s="17"/>
      <c r="AE779" s="530">
        <f>Реестр!$AA779+Реестр!$AB779+Реестр!$AC779+Реестр!$AD779</f>
        <v>0</v>
      </c>
      <c r="AG779" s="231"/>
      <c r="AH779" s="232"/>
      <c r="AI779" s="233"/>
      <c r="AJ779" s="10"/>
      <c r="AK779" s="436"/>
      <c r="AL779" s="594"/>
      <c r="AM779" s="594"/>
      <c r="AO779" s="234"/>
      <c r="AQ779" s="231"/>
      <c r="AS779" s="551"/>
      <c r="AT779" s="552"/>
      <c r="BD779" s="4" t="e">
        <f>VLOOKUP(BC779,Z_SD_CUSTOMER!$A$2:$K$1599,10,0)</f>
        <v>#N/A</v>
      </c>
      <c r="BF779" s="4" t="e">
        <f>VLOOKUP(BC779,Z_SD_CUSTOMER!$A$2:$K$1599,11,0)</f>
        <v>#N/A</v>
      </c>
    </row>
    <row r="780" spans="1:60">
      <c r="A780" s="176">
        <v>44516</v>
      </c>
      <c r="X780" s="77"/>
      <c r="Y780" s="77"/>
      <c r="AE780" s="530">
        <f>Реестр!$AA780+Реестр!$AB780+Реестр!$AC780+Реестр!$AD780</f>
        <v>0</v>
      </c>
      <c r="AG780" s="231"/>
      <c r="AH780" s="232"/>
      <c r="AI780" s="233"/>
      <c r="AJ780" s="10"/>
      <c r="AK780" s="436"/>
      <c r="AL780" s="594"/>
      <c r="AM780" s="594"/>
      <c r="AO780" s="234"/>
      <c r="AQ780" s="231"/>
      <c r="AS780" s="551"/>
      <c r="AT780" s="552"/>
      <c r="BD780" s="4" t="e">
        <f>VLOOKUP(BC780,Z_SD_CUSTOMER!$A$2:$K$1599,10,0)</f>
        <v>#N/A</v>
      </c>
      <c r="BF780" s="4" t="e">
        <f>VLOOKUP(BC780,Z_SD_CUSTOMER!$A$2:$K$1599,11,0)</f>
        <v>#N/A</v>
      </c>
    </row>
    <row r="781" spans="1:60">
      <c r="A781" s="176">
        <v>44516</v>
      </c>
      <c r="X781" s="77"/>
      <c r="Y781" s="77"/>
      <c r="AE781" s="530">
        <f>Реестр!$AA781+Реестр!$AB781+Реестр!$AC781+Реестр!$AD781</f>
        <v>0</v>
      </c>
      <c r="AG781" s="231"/>
      <c r="AH781" s="232"/>
      <c r="AI781" s="233"/>
      <c r="AJ781" s="10"/>
      <c r="AK781" s="436"/>
      <c r="AL781" s="594"/>
      <c r="AM781" s="594"/>
      <c r="AO781" s="234"/>
      <c r="AQ781" s="231"/>
      <c r="AS781" s="551"/>
      <c r="AT781" s="552"/>
      <c r="BD781" s="4" t="e">
        <f>VLOOKUP(BC781,Z_SD_CUSTOMER!$A$2:$K$1599,10,0)</f>
        <v>#N/A</v>
      </c>
      <c r="BF781" s="4" t="e">
        <f>VLOOKUP(BC781,Z_SD_CUSTOMER!$A$2:$K$1599,11,0)</f>
        <v>#N/A</v>
      </c>
    </row>
    <row r="782" spans="1:60">
      <c r="A782" s="176">
        <v>44519</v>
      </c>
      <c r="K782" s="118" t="s">
        <v>483</v>
      </c>
      <c r="O782" s="4" t="s">
        <v>103</v>
      </c>
      <c r="P782" s="72">
        <v>44520</v>
      </c>
      <c r="R782" s="4" t="s">
        <v>1127</v>
      </c>
      <c r="S782" s="5">
        <v>3</v>
      </c>
      <c r="T782" s="5">
        <v>346</v>
      </c>
      <c r="V782" s="4">
        <v>2012513</v>
      </c>
      <c r="X782" s="16">
        <v>208989</v>
      </c>
      <c r="Y782" s="17">
        <v>201830.39999999999</v>
      </c>
      <c r="AE782" s="530">
        <f>Реестр!$AA782+Реестр!$AB782+Реестр!$AC782+Реестр!$AD782</f>
        <v>0</v>
      </c>
      <c r="AG782" s="231">
        <f>Реестр!$AE782-Реестр!$AF782</f>
        <v>0</v>
      </c>
      <c r="AH782" s="232" t="str">
        <f>IFERROR((Реестр!$AE782/Реестр!$AF782)-100%, "")</f>
        <v/>
      </c>
      <c r="AI782" s="233" t="str">
        <f>IF(IFERROR(Реестр!$AN782/Реестр!$T782,"")=0,"",IFERROR(Реестр!$AN782/Реестр!$T782,""))</f>
        <v/>
      </c>
      <c r="AJ782" s="10"/>
      <c r="AK782" s="436" t="str">
        <f>IFERROR(Реестр!$AN782/Реестр!$U782,"")</f>
        <v/>
      </c>
      <c r="AL782" s="594"/>
      <c r="AM782" s="594"/>
      <c r="AO782" s="234" t="str">
        <f>IF(IFERROR(Реестр!$AN782/Реестр!$Y782,"")=0,"",IFERROR(Реестр!$AN782/Реестр!$Y782,""))</f>
        <v/>
      </c>
      <c r="AQ782" s="231"/>
      <c r="AS782" s="551" t="str">
        <f>IF(IFERROR(Реестр!$AI782*1000,"")=0,"",IFERROR(Реестр!$AI782*1000,""))</f>
        <v/>
      </c>
      <c r="AT782" s="552" t="str">
        <f>IF(IFERROR(Реестр!$AS782/80,"")=0,"",IFERROR(Реестр!$AS782/80,""))</f>
        <v/>
      </c>
      <c r="AU782">
        <f>IF(IFERROR(Y782*0.07,"")=0,"",IFERROR(Y782*0.07,""))</f>
        <v>14128.128000000001</v>
      </c>
      <c r="AV782">
        <f t="shared" si="64"/>
        <v>-14128.128000000001</v>
      </c>
      <c r="AX782" t="str">
        <f t="shared" si="65"/>
        <v/>
      </c>
      <c r="AZ782" t="str">
        <f t="shared" si="66"/>
        <v/>
      </c>
      <c r="BC782">
        <f>VLOOKUP(K782,'Справочные Данные'!$I$2:$J$262,2,0)</f>
        <v>71593</v>
      </c>
      <c r="BD782" s="4" t="str">
        <f>VLOOKUP(BC782,Z_SD_CUSTOMER!$A$2:$K$1599,10,0)</f>
        <v>50</v>
      </c>
      <c r="BE782" t="str">
        <f>VLOOKUP(BC782,Z_SD_CUSTOMER!$A$2:$L$1599,11,0)</f>
        <v>CENTRAL</v>
      </c>
      <c r="BF782" s="4" t="str">
        <f>VLOOKUP(BC782,Z_SD_CUSTOMER!$A$2:$K$1599,11,0)</f>
        <v>CENTRAL</v>
      </c>
    </row>
    <row r="783" spans="1:60">
      <c r="A783" s="176">
        <v>44519</v>
      </c>
      <c r="K783" s="118" t="s">
        <v>483</v>
      </c>
      <c r="P783" s="72"/>
      <c r="V783" s="77"/>
      <c r="X783" s="16"/>
      <c r="Y783" s="17"/>
      <c r="AE783" s="530">
        <f>Реестр!$AA783+Реестр!$AB783+Реестр!$AC783+Реестр!$AD783</f>
        <v>0</v>
      </c>
      <c r="AG783" s="231"/>
      <c r="AH783" s="232"/>
      <c r="AI783" s="233"/>
      <c r="AJ783" s="10"/>
      <c r="AK783" s="436"/>
      <c r="AL783" s="594"/>
      <c r="AM783" s="594"/>
      <c r="AO783" s="234"/>
      <c r="AQ783" s="231"/>
      <c r="AS783" s="551"/>
      <c r="AT783" s="552"/>
      <c r="BD783" s="4" t="e">
        <f>VLOOKUP(BC783,Z_SD_CUSTOMER!$A$2:$K$1599,10,0)</f>
        <v>#N/A</v>
      </c>
      <c r="BF783" s="4" t="e">
        <f>VLOOKUP(BC783,Z_SD_CUSTOMER!$A$2:$K$1599,11,0)</f>
        <v>#N/A</v>
      </c>
    </row>
    <row r="784" spans="1:60">
      <c r="A784" s="176">
        <v>44519</v>
      </c>
      <c r="K784" s="118" t="s">
        <v>483</v>
      </c>
      <c r="P784" s="72"/>
      <c r="V784" s="77"/>
      <c r="X784" s="16"/>
      <c r="Y784" s="17"/>
      <c r="AE784" s="530">
        <f>Реестр!$AA784+Реестр!$AB784+Реестр!$AC784+Реестр!$AD784</f>
        <v>0</v>
      </c>
      <c r="AG784" s="231"/>
      <c r="AH784" s="232"/>
      <c r="AI784" s="233"/>
      <c r="AJ784" s="10"/>
      <c r="AK784" s="436"/>
      <c r="AL784" s="594"/>
      <c r="AM784" s="594"/>
      <c r="AO784" s="234"/>
      <c r="AQ784" s="231"/>
      <c r="AS784" s="551"/>
      <c r="AT784" s="552"/>
      <c r="BD784" s="4" t="e">
        <f>VLOOKUP(BC784,Z_SD_CUSTOMER!$A$2:$K$1599,10,0)</f>
        <v>#N/A</v>
      </c>
      <c r="BF784" s="4" t="e">
        <f>VLOOKUP(BC784,Z_SD_CUSTOMER!$A$2:$K$1599,11,0)</f>
        <v>#N/A</v>
      </c>
    </row>
    <row r="785" spans="1:60">
      <c r="A785" s="176">
        <v>44519</v>
      </c>
      <c r="B785" s="39"/>
      <c r="C785" s="40"/>
      <c r="D785" s="619"/>
      <c r="E785" s="550"/>
      <c r="F785" s="494"/>
      <c r="G785" s="39"/>
      <c r="H785" s="39"/>
      <c r="I785" s="39"/>
      <c r="J785" s="128"/>
      <c r="K785" s="147" t="s">
        <v>483</v>
      </c>
      <c r="P785" s="72"/>
      <c r="S785" s="81"/>
      <c r="T785" s="81"/>
      <c r="U785" s="554"/>
      <c r="V785" s="77"/>
      <c r="W785" s="39"/>
      <c r="X785" s="16"/>
      <c r="Y785" s="17"/>
      <c r="Z785" s="39"/>
      <c r="AA785" s="39"/>
      <c r="AB785" s="39"/>
      <c r="AC785" s="39"/>
      <c r="AD785" s="39"/>
      <c r="AE785" s="530">
        <f>Реестр!$AA785+Реестр!$AB785+Реестр!$AC785+Реестр!$AD785</f>
        <v>0</v>
      </c>
      <c r="AF785" s="39"/>
      <c r="AG785" s="231"/>
      <c r="AH785" s="232"/>
      <c r="AI785" s="233"/>
      <c r="AJ785" s="441"/>
      <c r="AK785" s="233"/>
      <c r="AL785" s="595"/>
      <c r="AM785" s="595"/>
      <c r="AN785" s="39"/>
      <c r="AO785" s="234"/>
      <c r="AP785" s="39"/>
      <c r="AQ785" s="231"/>
      <c r="AR785" s="39"/>
      <c r="AS785" s="554"/>
      <c r="AT785" s="552"/>
      <c r="BD785" s="4" t="e">
        <f>VLOOKUP(BC785,Z_SD_CUSTOMER!$A$2:$K$1599,10,0)</f>
        <v>#N/A</v>
      </c>
      <c r="BF785" s="4" t="e">
        <f>VLOOKUP(BC785,Z_SD_CUSTOMER!$A$2:$K$1599,11,0)</f>
        <v>#N/A</v>
      </c>
    </row>
    <row r="786" spans="1:60">
      <c r="A786" s="176">
        <v>44519</v>
      </c>
      <c r="B786" s="39"/>
      <c r="C786" s="40"/>
      <c r="D786" s="619"/>
      <c r="E786" s="550"/>
      <c r="F786" s="494"/>
      <c r="G786" s="39"/>
      <c r="H786" s="39"/>
      <c r="I786" s="39"/>
      <c r="J786" s="128"/>
      <c r="K786" s="1" t="s">
        <v>516</v>
      </c>
      <c r="L786" s="493"/>
      <c r="O786" s="4" t="s">
        <v>115</v>
      </c>
      <c r="P786" s="72">
        <v>44520</v>
      </c>
      <c r="R786" s="4" t="s">
        <v>1127</v>
      </c>
      <c r="S786" s="81">
        <v>1</v>
      </c>
      <c r="T786" s="81">
        <v>49</v>
      </c>
      <c r="U786" s="554"/>
      <c r="V786" s="77">
        <v>2012850</v>
      </c>
      <c r="W786" s="39"/>
      <c r="X786" s="16">
        <v>756402</v>
      </c>
      <c r="Y786" s="17" t="s">
        <v>3013</v>
      </c>
      <c r="Z786" s="39"/>
      <c r="AA786" s="39"/>
      <c r="AB786" s="39"/>
      <c r="AC786" s="39"/>
      <c r="AD786" s="39"/>
      <c r="AE786" s="530"/>
      <c r="AF786" s="39"/>
      <c r="AG786" s="231"/>
      <c r="AH786" s="232"/>
      <c r="AI786" s="233"/>
      <c r="AJ786" s="441"/>
      <c r="AK786" s="233"/>
      <c r="AL786" s="595"/>
      <c r="AM786" s="595"/>
      <c r="AN786" s="39"/>
      <c r="AO786" s="234"/>
      <c r="AP786" s="39"/>
      <c r="AQ786" s="231"/>
      <c r="AR786" s="39"/>
      <c r="AS786" s="554"/>
      <c r="AT786" s="552"/>
      <c r="BD786" s="4" t="e">
        <f>VLOOKUP(BC786,Z_SD_CUSTOMER!$A$2:$K$1599,10,0)</f>
        <v>#N/A</v>
      </c>
      <c r="BF786" s="4" t="e">
        <f>VLOOKUP(BC786,Z_SD_CUSTOMER!$A$2:$K$1599,11,0)</f>
        <v>#N/A</v>
      </c>
    </row>
    <row r="787" spans="1:60">
      <c r="A787" s="176">
        <v>44519</v>
      </c>
      <c r="B787" s="39"/>
      <c r="C787" s="40"/>
      <c r="D787" s="619"/>
      <c r="E787" s="550"/>
      <c r="F787" s="494"/>
      <c r="G787" s="39"/>
      <c r="H787" s="39"/>
      <c r="I787" s="39"/>
      <c r="J787" s="128"/>
      <c r="K787" s="1" t="s">
        <v>516</v>
      </c>
      <c r="L787" s="493"/>
      <c r="P787" s="72"/>
      <c r="S787" s="81"/>
      <c r="T787" s="81"/>
      <c r="U787" s="554"/>
      <c r="V787" s="77"/>
      <c r="W787" s="39"/>
      <c r="X787" s="16"/>
      <c r="Y787" s="17"/>
      <c r="Z787" s="39"/>
      <c r="AA787" s="39"/>
      <c r="AB787" s="39"/>
      <c r="AC787" s="39"/>
      <c r="AD787" s="39"/>
      <c r="AE787" s="530"/>
      <c r="AF787" s="39"/>
      <c r="AG787" s="231"/>
      <c r="AH787" s="232"/>
      <c r="AI787" s="233"/>
      <c r="AJ787" s="441"/>
      <c r="AK787" s="233"/>
      <c r="AL787" s="595"/>
      <c r="AM787" s="595"/>
      <c r="AN787" s="39"/>
      <c r="AO787" s="234"/>
      <c r="AP787" s="39"/>
      <c r="AQ787" s="231"/>
      <c r="AR787" s="39"/>
      <c r="AS787" s="554"/>
      <c r="AT787" s="552"/>
      <c r="BD787" s="4" t="e">
        <f>VLOOKUP(BC787,Z_SD_CUSTOMER!$A$2:$K$1599,10,0)</f>
        <v>#N/A</v>
      </c>
      <c r="BF787" s="4" t="e">
        <f>VLOOKUP(BC787,Z_SD_CUSTOMER!$A$2:$K$1599,11,0)</f>
        <v>#N/A</v>
      </c>
    </row>
    <row r="788" spans="1:60">
      <c r="A788" s="176">
        <v>44519</v>
      </c>
      <c r="B788" s="39"/>
      <c r="C788" s="40"/>
      <c r="D788" s="619"/>
      <c r="E788" s="550"/>
      <c r="F788" s="494"/>
      <c r="G788" s="39"/>
      <c r="H788" s="39"/>
      <c r="I788" s="39"/>
      <c r="J788" s="128"/>
      <c r="K788" s="1" t="s">
        <v>517</v>
      </c>
      <c r="L788" s="493"/>
      <c r="O788" s="4" t="s">
        <v>116</v>
      </c>
      <c r="P788" s="72">
        <v>44520</v>
      </c>
      <c r="R788" s="4" t="s">
        <v>1127</v>
      </c>
      <c r="S788" s="81">
        <v>1</v>
      </c>
      <c r="T788" s="81">
        <v>64</v>
      </c>
      <c r="U788" s="554"/>
      <c r="V788" s="16">
        <v>2012851</v>
      </c>
      <c r="W788" s="39"/>
      <c r="X788" s="16">
        <v>114590</v>
      </c>
      <c r="Y788" s="17" t="s">
        <v>3014</v>
      </c>
      <c r="Z788" s="39"/>
      <c r="AA788" s="39"/>
      <c r="AB788" s="39"/>
      <c r="AC788" s="39"/>
      <c r="AD788" s="39"/>
      <c r="AE788" s="530"/>
      <c r="AF788" s="39"/>
      <c r="AG788" s="231"/>
      <c r="AH788" s="232"/>
      <c r="AI788" s="233"/>
      <c r="AJ788" s="441"/>
      <c r="AK788" s="233"/>
      <c r="AL788" s="595"/>
      <c r="AM788" s="595"/>
      <c r="AN788" s="39"/>
      <c r="AO788" s="234"/>
      <c r="AP788" s="39"/>
      <c r="AQ788" s="231"/>
      <c r="AR788" s="39"/>
      <c r="AS788" s="554"/>
      <c r="AT788" s="552"/>
      <c r="BD788" s="4" t="e">
        <f>VLOOKUP(BC788,Z_SD_CUSTOMER!$A$2:$K$1599,10,0)</f>
        <v>#N/A</v>
      </c>
      <c r="BF788" s="4" t="e">
        <f>VLOOKUP(BC788,Z_SD_CUSTOMER!$A$2:$K$1599,11,0)</f>
        <v>#N/A</v>
      </c>
    </row>
    <row r="789" spans="1:60">
      <c r="A789" s="176">
        <v>44519</v>
      </c>
      <c r="B789" s="39"/>
      <c r="C789" s="40"/>
      <c r="D789" s="619"/>
      <c r="E789" s="550"/>
      <c r="F789" s="494"/>
      <c r="G789" s="39"/>
      <c r="H789" s="39"/>
      <c r="I789" s="39"/>
      <c r="J789" s="128"/>
      <c r="K789" s="1" t="s">
        <v>517</v>
      </c>
      <c r="L789" s="493"/>
      <c r="P789" s="72"/>
      <c r="S789" s="81"/>
      <c r="T789" s="81"/>
      <c r="U789" s="554"/>
      <c r="V789" s="77"/>
      <c r="W789" s="39"/>
      <c r="X789" s="16"/>
      <c r="Y789" s="17"/>
      <c r="Z789" s="39"/>
      <c r="AA789" s="39"/>
      <c r="AB789" s="39"/>
      <c r="AC789" s="39"/>
      <c r="AD789" s="39"/>
      <c r="AE789" s="530"/>
      <c r="AF789" s="39"/>
      <c r="AG789" s="231"/>
      <c r="AH789" s="232"/>
      <c r="AI789" s="233"/>
      <c r="AJ789" s="441"/>
      <c r="AK789" s="233"/>
      <c r="AL789" s="595"/>
      <c r="AM789" s="595"/>
      <c r="AN789" s="39"/>
      <c r="AO789" s="234"/>
      <c r="AP789" s="39"/>
      <c r="AQ789" s="231"/>
      <c r="AR789" s="39"/>
      <c r="AS789" s="554"/>
      <c r="AT789" s="552"/>
      <c r="BD789" s="4" t="e">
        <f>VLOOKUP(BC789,Z_SD_CUSTOMER!$A$2:$K$1599,10,0)</f>
        <v>#N/A</v>
      </c>
      <c r="BF789" s="4" t="e">
        <f>VLOOKUP(BC789,Z_SD_CUSTOMER!$A$2:$K$1599,11,0)</f>
        <v>#N/A</v>
      </c>
    </row>
    <row r="790" spans="1:60">
      <c r="A790" s="176">
        <v>44519</v>
      </c>
      <c r="B790" s="39"/>
      <c r="C790" s="40"/>
      <c r="D790" s="619"/>
      <c r="E790" s="550"/>
      <c r="F790" s="494"/>
      <c r="G790" s="39"/>
      <c r="H790" s="39"/>
      <c r="I790" s="39"/>
      <c r="J790" s="128"/>
      <c r="K790" s="769" t="s">
        <v>608</v>
      </c>
      <c r="L790" s="493"/>
      <c r="O790" s="4" t="s">
        <v>315</v>
      </c>
      <c r="P790" s="72">
        <v>44522</v>
      </c>
      <c r="Q790" s="4" t="s">
        <v>3074</v>
      </c>
      <c r="S790" s="81">
        <v>27</v>
      </c>
      <c r="T790" s="81">
        <v>14173</v>
      </c>
      <c r="U790" s="554"/>
      <c r="V790" s="16">
        <v>2013432</v>
      </c>
      <c r="W790" s="39"/>
      <c r="X790" s="16"/>
      <c r="Y790" s="17" t="s">
        <v>3077</v>
      </c>
      <c r="Z790" s="39"/>
      <c r="AA790" s="39"/>
      <c r="AB790" s="39"/>
      <c r="AC790" s="39"/>
      <c r="AD790" s="39"/>
      <c r="AE790" s="530"/>
      <c r="AF790" s="39"/>
      <c r="AG790" s="231"/>
      <c r="AH790" s="232"/>
      <c r="AI790" s="233"/>
      <c r="AJ790" s="441"/>
      <c r="AK790" s="233"/>
      <c r="AL790" s="595"/>
      <c r="AM790" s="595"/>
      <c r="AN790" s="39"/>
      <c r="AO790" s="234"/>
      <c r="AP790" s="39"/>
      <c r="AQ790" s="231"/>
      <c r="AR790" s="39"/>
      <c r="AS790" s="554"/>
      <c r="AT790" s="552"/>
      <c r="BD790" s="4" t="e">
        <f>VLOOKUP(BC790,Z_SD_CUSTOMER!$A$2:$K$1599,10,0)</f>
        <v>#N/A</v>
      </c>
      <c r="BF790" s="4" t="e">
        <f>VLOOKUP(BC790,Z_SD_CUSTOMER!$A$2:$K$1599,11,0)</f>
        <v>#N/A</v>
      </c>
    </row>
    <row r="791" spans="1:60">
      <c r="A791" s="176">
        <v>44523</v>
      </c>
      <c r="B791" s="39"/>
      <c r="C791" s="40"/>
      <c r="D791" s="619"/>
      <c r="E791" s="550"/>
      <c r="F791" s="494"/>
      <c r="G791" s="39"/>
      <c r="H791" s="39"/>
      <c r="I791" s="39"/>
      <c r="J791" s="128"/>
      <c r="K791" s="1" t="s">
        <v>625</v>
      </c>
      <c r="L791" s="493"/>
      <c r="O791" s="4" t="s">
        <v>155</v>
      </c>
      <c r="P791" s="72">
        <v>44525</v>
      </c>
      <c r="Q791" s="4" t="s">
        <v>3025</v>
      </c>
      <c r="S791" s="4">
        <v>23</v>
      </c>
      <c r="T791" s="81">
        <v>11973</v>
      </c>
      <c r="U791" s="554"/>
      <c r="V791" s="16">
        <v>2013165</v>
      </c>
      <c r="W791" s="39"/>
      <c r="X791" s="16"/>
      <c r="Y791" s="17" t="s">
        <v>3024</v>
      </c>
      <c r="Z791" s="39"/>
      <c r="AA791" s="39"/>
      <c r="AB791" s="39"/>
      <c r="AC791" s="39"/>
      <c r="AD791" s="39"/>
      <c r="AE791" s="530"/>
      <c r="AF791" s="39"/>
      <c r="AG791" s="231"/>
      <c r="AH791" s="232"/>
      <c r="AI791" s="233"/>
      <c r="AJ791" s="441"/>
      <c r="AK791" s="233"/>
      <c r="AL791" s="595"/>
      <c r="AM791" s="595"/>
      <c r="AN791" s="39"/>
      <c r="AO791" s="234"/>
      <c r="AP791" s="39"/>
      <c r="AQ791" s="231"/>
      <c r="AR791" s="39"/>
      <c r="AS791" s="554"/>
      <c r="AT791" s="552"/>
      <c r="BD791" s="4" t="e">
        <f>VLOOKUP(BC791,Z_SD_CUSTOMER!$A$2:$K$1599,10,0)</f>
        <v>#N/A</v>
      </c>
      <c r="BF791" s="4" t="e">
        <f>VLOOKUP(BC791,Z_SD_CUSTOMER!$A$2:$K$1599,11,0)</f>
        <v>#N/A</v>
      </c>
    </row>
    <row r="792" spans="1:60">
      <c r="A792" s="2"/>
      <c r="F792" s="4"/>
      <c r="K792" s="820" t="s">
        <v>430</v>
      </c>
      <c r="L792" s="493"/>
      <c r="O792" s="4" t="s">
        <v>966</v>
      </c>
      <c r="S792" s="5">
        <v>1</v>
      </c>
      <c r="T792" s="5">
        <v>117</v>
      </c>
      <c r="V792" s="764"/>
      <c r="Y792" s="23"/>
      <c r="AE792" s="13" t="str">
        <f>IF((Реестр!$AA792+Реестр!$AB792+Реестр!$AD792)=0,"",(Реестр!$AA792+Реестр!$AB792+Реестр!$AD792))</f>
        <v/>
      </c>
      <c r="AG792" s="13" t="e">
        <f>Реестр!$AE792-Реестр!$AF792</f>
        <v>#VALUE!</v>
      </c>
      <c r="AH792" s="534" t="str">
        <f>IFERROR((Реестр!$AE792/Реестр!$AF792)-100%, "")</f>
        <v/>
      </c>
      <c r="AI792" s="448" t="str">
        <f>IF(IFERROR(Реестр!$AN792/Реестр!$T792,"")=0,"",IFERROR(Реестр!$AN792/Реестр!$T792,""))</f>
        <v/>
      </c>
      <c r="AJ792" s="10"/>
      <c r="AK792" s="448" t="str">
        <f>IFERROR(Реестр!$AN792/Реестр!$U792,"")</f>
        <v/>
      </c>
      <c r="AL792" s="594"/>
      <c r="AM792" s="594"/>
      <c r="AO792" s="535" t="str">
        <f>IF(IFERROR(Реестр!$AN792/Реестр!$Y792,"")=0,"",IFERROR(Реестр!$AN792/Реестр!$Y792,""))</f>
        <v/>
      </c>
      <c r="AQ792" s="13"/>
      <c r="AR792" s="752"/>
      <c r="AS792" s="551" t="str">
        <f>IF(IFERROR(Реестр!$AI792*1000,"")=0,"",IFERROR(Реестр!$AI792*1000,""))</f>
        <v/>
      </c>
      <c r="AT792" s="5" t="str">
        <f>IF(IFERROR(Реестр!$AS792/80,"")=0,"",IFERROR(Реестр!$AS792/80,""))</f>
        <v/>
      </c>
      <c r="AU792" s="4" t="str">
        <f>IF(IFERROR(Y792*0.07,"")=0,"",IFERROR(Y792*0.07,""))</f>
        <v/>
      </c>
      <c r="AV792" s="4" t="str">
        <f t="shared" si="64"/>
        <v/>
      </c>
      <c r="AW792" s="4"/>
      <c r="AX792" s="4" t="str">
        <f t="shared" si="65"/>
        <v/>
      </c>
      <c r="AY792" s="4"/>
      <c r="AZ792" s="4" t="str">
        <f t="shared" si="66"/>
        <v/>
      </c>
      <c r="BA792" s="4"/>
      <c r="BB792" s="4"/>
      <c r="BC792" s="4">
        <f>VLOOKUP(K792,'Справочные Данные'!$I$2:$J$262,2,0)</f>
        <v>13743</v>
      </c>
      <c r="BD792" s="4" t="str">
        <f>VLOOKUP(BC792,Z_SD_CUSTOMER!$A$2:$K$1599,10,0)</f>
        <v>66</v>
      </c>
      <c r="BE792" s="4" t="str">
        <f>VLOOKUP(BC792,Z_SD_CUSTOMER!$A$2:$L$1599,11,0)</f>
        <v>URAL</v>
      </c>
      <c r="BF792" s="4" t="str">
        <f>VLOOKUP(BC792,Z_SD_CUSTOMER!$A$2:$K$1599,11,0)</f>
        <v>URAL</v>
      </c>
      <c r="BG792" s="4"/>
      <c r="BH792" s="4"/>
    </row>
    <row r="793" spans="1:60">
      <c r="A793" s="2"/>
      <c r="F793" s="4"/>
      <c r="K793" s="698"/>
      <c r="L793" s="493"/>
      <c r="V793" s="19"/>
      <c r="W793" s="699"/>
      <c r="Y793" s="23"/>
      <c r="AE793" s="13" t="str">
        <f>IF((Реестр!$AA793+Реестр!$AB793+Реестр!$AD793)=0,"",(Реестр!$AA793+Реестр!$AB793+Реестр!$AD793))</f>
        <v/>
      </c>
      <c r="AG793" s="13"/>
      <c r="AH793" s="534"/>
      <c r="AI793" s="448"/>
      <c r="AJ793" s="10"/>
      <c r="AK793" s="448"/>
      <c r="AL793" s="594"/>
      <c r="AM793" s="594"/>
      <c r="AO793" s="535"/>
      <c r="AQ793" s="13"/>
      <c r="AR793" s="752"/>
      <c r="AS793" s="551"/>
      <c r="AT793" s="5"/>
      <c r="AU793" s="4"/>
      <c r="AV793" s="4"/>
      <c r="AW793" s="4"/>
      <c r="AX793" s="4"/>
      <c r="AY793" s="4"/>
      <c r="AZ793" s="4"/>
      <c r="BA793" s="4"/>
      <c r="BB793" s="4"/>
      <c r="BC793" s="4"/>
      <c r="BD793" s="4" t="e">
        <f>VLOOKUP(BC793,Z_SD_CUSTOMER!$A$2:$K$1599,10,0)</f>
        <v>#N/A</v>
      </c>
      <c r="BE793" s="4"/>
      <c r="BF793" s="4" t="e">
        <f>VLOOKUP(BC793,Z_SD_CUSTOMER!$A$2:$K$1599,11,0)</f>
        <v>#N/A</v>
      </c>
      <c r="BG793" s="4"/>
      <c r="BH793" s="4"/>
    </row>
    <row r="794" spans="1:60">
      <c r="A794" s="2"/>
      <c r="F794" s="4"/>
      <c r="K794" s="698"/>
      <c r="L794" s="493"/>
      <c r="V794" s="19"/>
      <c r="Y794" s="23"/>
      <c r="AE794" s="13"/>
      <c r="AG794" s="13"/>
      <c r="AH794" s="534"/>
      <c r="AI794" s="448"/>
      <c r="AJ794" s="10"/>
      <c r="AK794" s="448"/>
      <c r="AL794" s="594"/>
      <c r="AM794" s="594"/>
      <c r="AO794" s="535"/>
      <c r="AQ794" s="13"/>
      <c r="AR794" s="752"/>
      <c r="AS794" s="551"/>
      <c r="AT794" s="5"/>
      <c r="AU794" s="4"/>
      <c r="AV794" s="4"/>
      <c r="AW794" s="4"/>
      <c r="AX794" s="4"/>
      <c r="AY794" s="4"/>
      <c r="AZ794" s="4"/>
      <c r="BA794" s="4"/>
      <c r="BB794" s="4"/>
      <c r="BC794" s="4"/>
      <c r="BD794" s="4" t="e">
        <f>VLOOKUP(BC794,Z_SD_CUSTOMER!$A$2:$K$1599,10,0)</f>
        <v>#N/A</v>
      </c>
      <c r="BE794" s="4"/>
      <c r="BF794" s="4" t="e">
        <f>VLOOKUP(BC794,Z_SD_CUSTOMER!$A$2:$K$1599,11,0)</f>
        <v>#N/A</v>
      </c>
      <c r="BG794" s="4"/>
      <c r="BH794" s="4"/>
    </row>
    <row r="795" spans="1:60">
      <c r="A795" s="2"/>
      <c r="F795" s="4"/>
      <c r="K795" s="698"/>
      <c r="L795" s="493"/>
      <c r="V795" s="19"/>
      <c r="W795" s="775"/>
      <c r="Y795" s="23"/>
      <c r="AE795" s="13"/>
      <c r="AG795" s="13"/>
      <c r="AH795" s="534"/>
      <c r="AI795" s="448"/>
      <c r="AJ795" s="10"/>
      <c r="AK795" s="448"/>
      <c r="AL795" s="594"/>
      <c r="AM795" s="594"/>
      <c r="AO795" s="535"/>
      <c r="AQ795" s="13"/>
      <c r="AR795" s="752"/>
      <c r="AS795" s="551"/>
      <c r="AT795" s="5"/>
      <c r="AU795" s="4"/>
      <c r="AV795" s="4"/>
      <c r="AW795" s="4"/>
      <c r="AX795" s="4"/>
      <c r="AY795" s="4"/>
      <c r="AZ795" s="4"/>
      <c r="BA795" s="4"/>
      <c r="BB795" s="4"/>
      <c r="BC795" s="4"/>
      <c r="BD795" s="4" t="e">
        <f>VLOOKUP(BC795,Z_SD_CUSTOMER!$A$2:$K$1599,10,0)</f>
        <v>#N/A</v>
      </c>
      <c r="BE795" s="4"/>
      <c r="BF795" s="4" t="e">
        <f>VLOOKUP(BC795,Z_SD_CUSTOMER!$A$2:$K$1599,11,0)</f>
        <v>#N/A</v>
      </c>
      <c r="BG795" s="4"/>
      <c r="BH795" s="4"/>
    </row>
    <row r="796" spans="1:60">
      <c r="A796" s="2"/>
      <c r="E796" s="54" t="s">
        <v>2958</v>
      </c>
      <c r="F796" s="4"/>
      <c r="K796" s="769" t="s">
        <v>604</v>
      </c>
      <c r="L796" s="493"/>
      <c r="S796" s="5">
        <v>7</v>
      </c>
      <c r="T796" s="5">
        <v>3776</v>
      </c>
      <c r="V796" s="16">
        <v>2013697</v>
      </c>
      <c r="Y796" s="17" t="s">
        <v>3148</v>
      </c>
      <c r="AE796" s="13" t="str">
        <f>IF((Реестр!$AA796+Реестр!$AB796+Реестр!$AD796)=0,"",(Реестр!$AA796+Реестр!$AB796+Реестр!$AD796))</f>
        <v/>
      </c>
      <c r="AG796" s="13" t="e">
        <f>Реестр!$AE796-Реестр!$AF796</f>
        <v>#VALUE!</v>
      </c>
      <c r="AH796" s="534" t="str">
        <f>IFERROR((Реестр!$AE796/Реестр!$AF796)-100%, "")</f>
        <v/>
      </c>
      <c r="AI796" s="448" t="str">
        <f>IF(IFERROR(Реестр!$AN796/Реестр!$T796,"")=0,"",IFERROR(Реестр!$AN796/Реестр!$T796,""))</f>
        <v/>
      </c>
      <c r="AJ796" s="10"/>
      <c r="AK796" s="448" t="str">
        <f>IFERROR(Реестр!$AN796/Реестр!$U796,"")</f>
        <v/>
      </c>
      <c r="AL796" s="594"/>
      <c r="AM796" s="594"/>
      <c r="AO796" s="535" t="str">
        <f>IF(IFERROR(Реестр!$AN796/Реестр!$Y796,"")=0,"",IFERROR(Реестр!$AN796/Реестр!$Y796,""))</f>
        <v/>
      </c>
      <c r="AQ796" s="13"/>
      <c r="AR796" s="752"/>
      <c r="AS796" s="551" t="str">
        <f>IF(IFERROR(Реестр!$AI796*1000,"")=0,"",IFERROR(Реестр!$AI796*1000,""))</f>
        <v/>
      </c>
      <c r="AT796" s="5" t="str">
        <f>IF(IFERROR(Реестр!$AS796/80,"")=0,"",IFERROR(Реестр!$AS796/80,""))</f>
        <v/>
      </c>
      <c r="AU796" s="4" t="str">
        <f t="shared" ref="AU796:AU852" si="111">IF(IFERROR(Y796*0.07,"")=0,"",IFERROR(Y796*0.07,""))</f>
        <v/>
      </c>
      <c r="AV796" s="4" t="str">
        <f t="shared" si="64"/>
        <v/>
      </c>
      <c r="AW796" s="4"/>
      <c r="AX796" s="4" t="str">
        <f t="shared" si="65"/>
        <v/>
      </c>
      <c r="AY796" s="4"/>
      <c r="AZ796" s="4" t="str">
        <f t="shared" si="66"/>
        <v/>
      </c>
      <c r="BA796" s="4"/>
      <c r="BB796" s="4"/>
      <c r="BC796" s="4">
        <f>VLOOKUP(K796,'Справочные Данные'!$I$2:$J$262,2,0)</f>
        <v>70199</v>
      </c>
      <c r="BD796" s="4" t="str">
        <f>VLOOKUP(BC796,Z_SD_CUSTOMER!$A$2:$K$1599,10,0)</f>
        <v>24</v>
      </c>
      <c r="BE796" s="4" t="str">
        <f>VLOOKUP(BC796,Z_SD_CUSTOMER!$A$2:$L$1599,11,0)</f>
        <v>SIBERIAN</v>
      </c>
      <c r="BF796" s="4" t="str">
        <f>VLOOKUP(BC796,Z_SD_CUSTOMER!$A$2:$K$1599,11,0)</f>
        <v>SIBERIAN</v>
      </c>
      <c r="BG796" s="4"/>
      <c r="BH796" s="4"/>
    </row>
    <row r="797" spans="1:60">
      <c r="A797" s="2"/>
      <c r="F797" s="4"/>
      <c r="J797" s="127" t="s">
        <v>773</v>
      </c>
      <c r="L797" s="493"/>
      <c r="O797" s="4" t="s">
        <v>1455</v>
      </c>
      <c r="P797" s="4" t="s">
        <v>1454</v>
      </c>
      <c r="S797" s="5">
        <f>10+5</f>
        <v>15</v>
      </c>
      <c r="T797" s="5">
        <f>4766+150</f>
        <v>4916</v>
      </c>
      <c r="V797" s="764">
        <v>2005732</v>
      </c>
      <c r="AE797" s="13" t="str">
        <f>IF((Реестр!$AA797+Реестр!$AB797+Реестр!$AD797)=0,"",(Реестр!$AA797+Реестр!$AB797+Реестр!$AD797))</f>
        <v/>
      </c>
      <c r="AG797" s="13" t="e">
        <f>Реестр!$AE797-Реестр!$AF797</f>
        <v>#VALUE!</v>
      </c>
      <c r="AH797" s="534" t="str">
        <f>IFERROR((Реестр!$AE797/Реестр!$AF797)-100%, "")</f>
        <v/>
      </c>
      <c r="AI797" s="448" t="str">
        <f>IF(IFERROR(Реестр!$AN797/Реестр!$T797,"")=0,"",IFERROR(Реестр!$AN797/Реестр!$T797,""))</f>
        <v/>
      </c>
      <c r="AJ797" s="10"/>
      <c r="AK797" s="448" t="str">
        <f>IFERROR(Реестр!$AN797/Реестр!$U797,"")</f>
        <v/>
      </c>
      <c r="AL797" s="594"/>
      <c r="AM797" s="594"/>
      <c r="AO797" s="535" t="str">
        <f>IF(IFERROR(Реестр!$AN797/Реестр!$Y797,"")=0,"",IFERROR(Реестр!$AN797/Реестр!$Y797,""))</f>
        <v/>
      </c>
      <c r="AQ797" s="13"/>
      <c r="AR797" s="752"/>
      <c r="AS797" s="551" t="str">
        <f>IF(IFERROR(Реестр!$AI797*1000,"")=0,"",IFERROR(Реестр!$AI797*1000,""))</f>
        <v/>
      </c>
      <c r="AT797" s="5" t="str">
        <f>IF(IFERROR(Реестр!$AS797/80,"")=0,"",IFERROR(Реестр!$AS797/80,""))</f>
        <v/>
      </c>
      <c r="AU797" s="4" t="str">
        <f t="shared" si="111"/>
        <v/>
      </c>
      <c r="AV797" s="4" t="str">
        <f t="shared" si="64"/>
        <v/>
      </c>
      <c r="AW797" s="4"/>
      <c r="AX797" s="4" t="str">
        <f t="shared" si="65"/>
        <v/>
      </c>
      <c r="AY797" s="4"/>
      <c r="AZ797" s="4" t="str">
        <f t="shared" si="66"/>
        <v/>
      </c>
      <c r="BA797" s="4"/>
      <c r="BB797" s="4"/>
      <c r="BC797" s="4" t="e">
        <f>VLOOKUP(K797,'Справочные Данные'!$I$2:$J$262,2,0)</f>
        <v>#N/A</v>
      </c>
      <c r="BD797" s="4" t="e">
        <f>VLOOKUP(BC797,Z_SD_CUSTOMER!$A$2:$K$1599,10,0)</f>
        <v>#N/A</v>
      </c>
      <c r="BE797" s="4" t="e">
        <f>VLOOKUP(BC797,Z_SD_CUSTOMER!$A$2:$L$1599,11,0)</f>
        <v>#N/A</v>
      </c>
      <c r="BF797" s="4" t="e">
        <f>VLOOKUP(BC797,Z_SD_CUSTOMER!$A$2:$K$1599,11,0)</f>
        <v>#N/A</v>
      </c>
      <c r="BG797" s="4"/>
      <c r="BH797" s="4"/>
    </row>
    <row r="798" spans="1:60">
      <c r="A798" s="2"/>
      <c r="F798" s="4"/>
      <c r="L798" s="493"/>
      <c r="AE798" s="13" t="str">
        <f>IF((Реестр!$AA798+Реестр!$AB798+Реестр!$AD798)=0,"",(Реестр!$AA798+Реестр!$AB798+Реестр!$AD798))</f>
        <v/>
      </c>
      <c r="AG798" s="13" t="e">
        <f>Реестр!$AE798-Реестр!$AF798</f>
        <v>#VALUE!</v>
      </c>
      <c r="AH798" s="534" t="str">
        <f>IFERROR((Реестр!$AE798/Реестр!$AF798)-100%, "")</f>
        <v/>
      </c>
      <c r="AI798" s="448" t="str">
        <f>IF(IFERROR(Реестр!$AN798/Реестр!$T798,"")=0,"",IFERROR(Реестр!$AN798/Реестр!$T798,""))</f>
        <v/>
      </c>
      <c r="AJ798" s="10"/>
      <c r="AK798" s="448" t="str">
        <f>IFERROR(Реестр!$AN798/Реестр!$U798,"")</f>
        <v/>
      </c>
      <c r="AL798" s="594"/>
      <c r="AM798" s="594"/>
      <c r="AO798" s="535" t="str">
        <f>IF(IFERROR(Реестр!$AN798/Реестр!$Y798,"")=0,"",IFERROR(Реестр!$AN798/Реестр!$Y798,""))</f>
        <v/>
      </c>
      <c r="AQ798" s="13"/>
      <c r="AR798" s="752"/>
      <c r="AS798" s="551" t="str">
        <f>IF(IFERROR(Реестр!$AI798*1000,"")=0,"",IFERROR(Реестр!$AI798*1000,""))</f>
        <v/>
      </c>
      <c r="AT798" s="5" t="str">
        <f>IF(IFERROR(Реестр!$AS798/80,"")=0,"",IFERROR(Реестр!$AS798/80,""))</f>
        <v/>
      </c>
      <c r="AU798" s="4" t="str">
        <f t="shared" si="111"/>
        <v/>
      </c>
      <c r="AV798" s="4" t="str">
        <f t="shared" si="64"/>
        <v/>
      </c>
      <c r="AW798" s="4"/>
      <c r="AX798" s="4" t="str">
        <f t="shared" si="65"/>
        <v/>
      </c>
      <c r="AY798" s="4"/>
      <c r="AZ798" s="4" t="str">
        <f t="shared" si="66"/>
        <v/>
      </c>
      <c r="BA798" s="4"/>
      <c r="BB798" s="4"/>
      <c r="BC798" s="4" t="e">
        <f>VLOOKUP(K798,'Справочные Данные'!$I$2:$J$262,2,0)</f>
        <v>#N/A</v>
      </c>
      <c r="BD798" s="4" t="e">
        <f>VLOOKUP(BC798,Z_SD_CUSTOMER!$A$2:$K$1599,10,0)</f>
        <v>#N/A</v>
      </c>
      <c r="BE798" s="4" t="e">
        <f>VLOOKUP(BC798,Z_SD_CUSTOMER!$A$2:$L$1599,11,0)</f>
        <v>#N/A</v>
      </c>
      <c r="BF798" s="4" t="e">
        <f>VLOOKUP(BC798,Z_SD_CUSTOMER!$A$2:$K$1599,11,0)</f>
        <v>#N/A</v>
      </c>
      <c r="BG798" s="4"/>
      <c r="BH798" s="4"/>
    </row>
    <row r="799" spans="1:60">
      <c r="A799" s="2"/>
      <c r="F799" s="4"/>
      <c r="L799" s="493"/>
      <c r="AE799" s="13" t="str">
        <f>IF((Реестр!$AA799+Реестр!$AB799+Реестр!$AD799)=0,"",(Реестр!$AA799+Реестр!$AB799+Реестр!$AD799))</f>
        <v/>
      </c>
      <c r="AG799" s="13" t="e">
        <f>Реестр!$AE799-Реестр!$AF799</f>
        <v>#VALUE!</v>
      </c>
      <c r="AH799" s="534" t="str">
        <f>IFERROR((Реестр!$AE799/Реестр!$AF799)-100%, "")</f>
        <v/>
      </c>
      <c r="AI799" s="448" t="str">
        <f>IF(IFERROR(Реестр!$AN799/Реестр!$T799,"")=0,"",IFERROR(Реестр!$AN799/Реестр!$T799,""))</f>
        <v/>
      </c>
      <c r="AJ799" s="10"/>
      <c r="AK799" s="448" t="str">
        <f>IFERROR(Реестр!$AN799/Реестр!$U799,"")</f>
        <v/>
      </c>
      <c r="AL799" s="594"/>
      <c r="AM799" s="594"/>
      <c r="AO799" s="535" t="str">
        <f>IF(IFERROR(Реестр!$AN799/Реестр!$Y799,"")=0,"",IFERROR(Реестр!$AN799/Реестр!$Y799,""))</f>
        <v/>
      </c>
      <c r="AQ799" s="13"/>
      <c r="AR799" s="752"/>
      <c r="AS799" s="551" t="str">
        <f>IF(IFERROR(Реестр!$AI799*1000,"")=0,"",IFERROR(Реестр!$AI799*1000,""))</f>
        <v/>
      </c>
      <c r="AT799" s="5" t="str">
        <f>IF(IFERROR(Реестр!$AS799/80,"")=0,"",IFERROR(Реестр!$AS799/80,""))</f>
        <v/>
      </c>
      <c r="AU799" s="4" t="str">
        <f t="shared" si="111"/>
        <v/>
      </c>
      <c r="AV799" s="4" t="str">
        <f t="shared" si="64"/>
        <v/>
      </c>
      <c r="AW799" s="4"/>
      <c r="AX799" s="4" t="str">
        <f t="shared" si="65"/>
        <v/>
      </c>
      <c r="AY799" s="4"/>
      <c r="AZ799" s="4" t="str">
        <f t="shared" si="66"/>
        <v/>
      </c>
      <c r="BA799" s="4"/>
      <c r="BB799" s="4"/>
      <c r="BC799" s="4" t="e">
        <f>VLOOKUP(K799,'Справочные Данные'!$I$2:$J$262,2,0)</f>
        <v>#N/A</v>
      </c>
      <c r="BD799" s="4" t="e">
        <f>VLOOKUP(BC799,Z_SD_CUSTOMER!$A$2:$K$1599,10,0)</f>
        <v>#N/A</v>
      </c>
      <c r="BE799" s="4" t="e">
        <f>VLOOKUP(BC799,Z_SD_CUSTOMER!$A$2:$L$1599,11,0)</f>
        <v>#N/A</v>
      </c>
      <c r="BF799" s="4" t="e">
        <f>VLOOKUP(BC799,Z_SD_CUSTOMER!$A$2:$K$1599,11,0)</f>
        <v>#N/A</v>
      </c>
      <c r="BG799" s="4"/>
      <c r="BH799" s="4"/>
    </row>
    <row r="800" spans="1:60">
      <c r="A800" s="2"/>
      <c r="F800" s="4"/>
      <c r="L800" s="493"/>
      <c r="AE800" s="13" t="str">
        <f>IF((Реестр!$AA800+Реестр!$AB800+Реестр!$AD800)=0,"",(Реестр!$AA800+Реестр!$AB800+Реестр!$AD800))</f>
        <v/>
      </c>
      <c r="AG800" s="13" t="e">
        <f>Реестр!$AE800-Реестр!$AF800</f>
        <v>#VALUE!</v>
      </c>
      <c r="AH800" s="534" t="str">
        <f>IFERROR((Реестр!$AE800/Реестр!$AF800)-100%, "")</f>
        <v/>
      </c>
      <c r="AI800" s="448" t="str">
        <f>IF(IFERROR(Реестр!$AN800/Реестр!$T800,"")=0,"",IFERROR(Реестр!$AN800/Реестр!$T800,""))</f>
        <v/>
      </c>
      <c r="AJ800" s="10"/>
      <c r="AK800" s="448" t="str">
        <f>IFERROR(Реестр!$AN800/Реестр!$U800,"")</f>
        <v/>
      </c>
      <c r="AL800" s="594"/>
      <c r="AM800" s="594"/>
      <c r="AO800" s="535" t="str">
        <f>IF(IFERROR(Реестр!$AN800/Реестр!$Y800,"")=0,"",IFERROR(Реестр!$AN800/Реестр!$Y800,""))</f>
        <v/>
      </c>
      <c r="AQ800" s="13"/>
      <c r="AR800" s="752"/>
      <c r="AS800" s="551" t="str">
        <f>IF(IFERROR(Реестр!$AI800*1000,"")=0,"",IFERROR(Реестр!$AI800*1000,""))</f>
        <v/>
      </c>
      <c r="AT800" s="5" t="str">
        <f>IF(IFERROR(Реестр!$AS800/80,"")=0,"",IFERROR(Реестр!$AS800/80,""))</f>
        <v/>
      </c>
      <c r="AU800" s="4" t="str">
        <f t="shared" si="111"/>
        <v/>
      </c>
      <c r="AV800" s="4" t="str">
        <f t="shared" si="64"/>
        <v/>
      </c>
      <c r="AW800" s="4"/>
      <c r="AX800" s="4" t="str">
        <f t="shared" si="65"/>
        <v/>
      </c>
      <c r="AY800" s="4"/>
      <c r="AZ800" s="4" t="str">
        <f t="shared" si="66"/>
        <v/>
      </c>
      <c r="BA800" s="4"/>
      <c r="BB800" s="4"/>
      <c r="BC800" s="4" t="e">
        <f>VLOOKUP(K800,'Справочные Данные'!$I$2:$J$262,2,0)</f>
        <v>#N/A</v>
      </c>
      <c r="BD800" s="4" t="e">
        <f>VLOOKUP(BC800,Z_SD_CUSTOMER!$A$2:$K$1599,10,0)</f>
        <v>#N/A</v>
      </c>
      <c r="BE800" s="4" t="e">
        <f>VLOOKUP(BC800,Z_SD_CUSTOMER!$A$2:$L$1599,11,0)</f>
        <v>#N/A</v>
      </c>
      <c r="BF800" s="4" t="e">
        <f>VLOOKUP(BC800,Z_SD_CUSTOMER!$A$2:$K$1599,11,0)</f>
        <v>#N/A</v>
      </c>
      <c r="BG800" s="4"/>
      <c r="BH800" s="4"/>
    </row>
    <row r="801" spans="1:60">
      <c r="A801" s="2"/>
      <c r="F801" s="4"/>
      <c r="L801" s="493"/>
      <c r="AE801" s="13" t="str">
        <f>IF((Реестр!$AA801+Реестр!$AB801+Реестр!$AD801)=0,"",(Реестр!$AA801+Реестр!$AB801+Реестр!$AD801))</f>
        <v/>
      </c>
      <c r="AG801" s="13" t="e">
        <f>Реестр!$AE801-Реестр!$AF801</f>
        <v>#VALUE!</v>
      </c>
      <c r="AH801" s="534" t="str">
        <f>IFERROR((Реестр!$AE801/Реестр!$AF801)-100%, "")</f>
        <v/>
      </c>
      <c r="AI801" s="448" t="str">
        <f>IF(IFERROR(Реестр!$AN801/Реестр!$T801,"")=0,"",IFERROR(Реестр!$AN801/Реестр!$T801,""))</f>
        <v/>
      </c>
      <c r="AJ801" s="10"/>
      <c r="AK801" s="448" t="str">
        <f>IFERROR(Реестр!$AN801/Реестр!$U801,"")</f>
        <v/>
      </c>
      <c r="AL801" s="594"/>
      <c r="AM801" s="594"/>
      <c r="AO801" s="535" t="str">
        <f>IF(IFERROR(Реестр!$AN801/Реестр!$Y801,"")=0,"",IFERROR(Реестр!$AN801/Реестр!$Y801,""))</f>
        <v/>
      </c>
      <c r="AQ801" s="13"/>
      <c r="AR801" s="752"/>
      <c r="AS801" s="551" t="str">
        <f>IF(IFERROR(Реестр!$AI801*1000,"")=0,"",IFERROR(Реестр!$AI801*1000,""))</f>
        <v/>
      </c>
      <c r="AT801" s="5" t="str">
        <f>IF(IFERROR(Реестр!$AS801/80,"")=0,"",IFERROR(Реестр!$AS801/80,""))</f>
        <v/>
      </c>
      <c r="AU801" s="4" t="str">
        <f t="shared" si="111"/>
        <v/>
      </c>
      <c r="AV801" s="4" t="str">
        <f t="shared" si="64"/>
        <v/>
      </c>
      <c r="AW801" s="4"/>
      <c r="AX801" s="4" t="str">
        <f t="shared" si="65"/>
        <v/>
      </c>
      <c r="AY801" s="4"/>
      <c r="AZ801" s="4" t="str">
        <f t="shared" si="66"/>
        <v/>
      </c>
      <c r="BA801" s="4"/>
      <c r="BB801" s="4"/>
      <c r="BC801" s="4" t="e">
        <f>VLOOKUP(K801,'Справочные Данные'!$I$2:$J$262,2,0)</f>
        <v>#N/A</v>
      </c>
      <c r="BD801" s="4" t="e">
        <f>VLOOKUP(BC801,Z_SD_CUSTOMER!$A$2:$K$1599,10,0)</f>
        <v>#N/A</v>
      </c>
      <c r="BE801" s="4" t="e">
        <f>VLOOKUP(BC801,Z_SD_CUSTOMER!$A$2:$L$1599,11,0)</f>
        <v>#N/A</v>
      </c>
      <c r="BF801" s="4" t="e">
        <f>VLOOKUP(BC801,Z_SD_CUSTOMER!$A$2:$K$1599,11,0)</f>
        <v>#N/A</v>
      </c>
      <c r="BG801" s="4"/>
      <c r="BH801" s="4"/>
    </row>
    <row r="802" spans="1:60">
      <c r="A802" s="2"/>
      <c r="F802" s="4"/>
      <c r="L802" s="493"/>
      <c r="AE802" s="13" t="str">
        <f>IF((Реестр!$AA802+Реестр!$AB802+Реестр!$AD802)=0,"",(Реестр!$AA802+Реестр!$AB802+Реестр!$AD802))</f>
        <v/>
      </c>
      <c r="AG802" s="13" t="e">
        <f>Реестр!$AE802-Реестр!$AF802</f>
        <v>#VALUE!</v>
      </c>
      <c r="AH802" s="534" t="str">
        <f>IFERROR((Реестр!$AE802/Реестр!$AF802)-100%, "")</f>
        <v/>
      </c>
      <c r="AI802" s="448" t="str">
        <f>IF(IFERROR(Реестр!$AN802/Реестр!$T802,"")=0,"",IFERROR(Реестр!$AN802/Реестр!$T802,""))</f>
        <v/>
      </c>
      <c r="AJ802" s="10"/>
      <c r="AK802" s="448" t="str">
        <f>IFERROR(Реестр!$AN802/Реестр!$U802,"")</f>
        <v/>
      </c>
      <c r="AL802" s="594"/>
      <c r="AM802" s="594"/>
      <c r="AO802" s="535" t="str">
        <f>IF(IFERROR(Реестр!$AN802/Реестр!$Y802,"")=0,"",IFERROR(Реестр!$AN802/Реестр!$Y802,""))</f>
        <v/>
      </c>
      <c r="AQ802" s="13"/>
      <c r="AR802" s="752"/>
      <c r="AS802" s="551" t="str">
        <f>IF(IFERROR(Реестр!$AI802*1000,"")=0,"",IFERROR(Реестр!$AI802*1000,""))</f>
        <v/>
      </c>
      <c r="AT802" s="5" t="str">
        <f>IF(IFERROR(Реестр!$AS802/80,"")=0,"",IFERROR(Реестр!$AS802/80,""))</f>
        <v/>
      </c>
      <c r="AU802" s="4" t="str">
        <f t="shared" si="111"/>
        <v/>
      </c>
      <c r="AV802" s="4" t="str">
        <f t="shared" si="64"/>
        <v/>
      </c>
      <c r="AW802" s="4"/>
      <c r="AX802" s="4" t="str">
        <f t="shared" si="65"/>
        <v/>
      </c>
      <c r="AY802" s="4"/>
      <c r="AZ802" s="4" t="str">
        <f t="shared" si="66"/>
        <v/>
      </c>
      <c r="BA802" s="4"/>
      <c r="BB802" s="4"/>
      <c r="BC802" s="4" t="e">
        <f>VLOOKUP(K802,'Справочные Данные'!$I$2:$J$262,2,0)</f>
        <v>#N/A</v>
      </c>
      <c r="BD802" s="4" t="e">
        <f>VLOOKUP(BC802,Z_SD_CUSTOMER!$A$2:$K$1599,10,0)</f>
        <v>#N/A</v>
      </c>
      <c r="BE802" s="4" t="e">
        <f>VLOOKUP(BC802,Z_SD_CUSTOMER!$A$2:$L$1599,11,0)</f>
        <v>#N/A</v>
      </c>
      <c r="BF802" s="4" t="e">
        <f>VLOOKUP(BC802,Z_SD_CUSTOMER!$A$2:$K$1599,11,0)</f>
        <v>#N/A</v>
      </c>
      <c r="BG802" s="4"/>
      <c r="BH802" s="4"/>
    </row>
    <row r="803" spans="1:60">
      <c r="A803" s="2"/>
      <c r="F803" s="4"/>
      <c r="L803" s="493"/>
      <c r="AE803" s="13" t="str">
        <f>IF((Реестр!$AA803+Реестр!$AB803+Реестр!$AD803)=0,"",(Реестр!$AA803+Реестр!$AB803+Реестр!$AD803))</f>
        <v/>
      </c>
      <c r="AG803" s="13" t="e">
        <f>Реестр!$AE803-Реестр!$AF803</f>
        <v>#VALUE!</v>
      </c>
      <c r="AH803" s="534" t="str">
        <f>IFERROR((Реестр!$AE803/Реестр!$AF803)-100%, "")</f>
        <v/>
      </c>
      <c r="AI803" s="448" t="str">
        <f>IF(IFERROR(Реестр!$AN803/Реестр!$T803,"")=0,"",IFERROR(Реестр!$AN803/Реестр!$T803,""))</f>
        <v/>
      </c>
      <c r="AJ803" s="10"/>
      <c r="AK803" s="448" t="str">
        <f>IFERROR(Реестр!$AN803/Реестр!$U803,"")</f>
        <v/>
      </c>
      <c r="AL803" s="594"/>
      <c r="AM803" s="594"/>
      <c r="AO803" s="535" t="str">
        <f>IF(IFERROR(Реестр!$AN803/Реестр!$Y803,"")=0,"",IFERROR(Реестр!$AN803/Реестр!$Y803,""))</f>
        <v/>
      </c>
      <c r="AQ803" s="13"/>
      <c r="AR803" s="752"/>
      <c r="AS803" s="551" t="str">
        <f>IF(IFERROR(Реестр!$AI803*1000,"")=0,"",IFERROR(Реестр!$AI803*1000,""))</f>
        <v/>
      </c>
      <c r="AT803" s="5" t="str">
        <f>IF(IFERROR(Реестр!$AS803/80,"")=0,"",IFERROR(Реестр!$AS803/80,""))</f>
        <v/>
      </c>
      <c r="AU803" s="4" t="str">
        <f t="shared" si="111"/>
        <v/>
      </c>
      <c r="AV803" s="4" t="str">
        <f t="shared" si="64"/>
        <v/>
      </c>
      <c r="AW803" s="4"/>
      <c r="AX803" s="4" t="str">
        <f t="shared" si="65"/>
        <v/>
      </c>
      <c r="AY803" s="4"/>
      <c r="AZ803" s="4" t="str">
        <f t="shared" si="66"/>
        <v/>
      </c>
      <c r="BA803" s="4"/>
      <c r="BB803" s="4"/>
      <c r="BC803" s="4" t="e">
        <f>VLOOKUP(K803,'Справочные Данные'!$I$2:$J$262,2,0)</f>
        <v>#N/A</v>
      </c>
      <c r="BD803" s="4" t="e">
        <f>VLOOKUP(BC803,Z_SD_CUSTOMER!$A$2:$K$1599,10,0)</f>
        <v>#N/A</v>
      </c>
      <c r="BE803" s="4" t="e">
        <f>VLOOKUP(BC803,Z_SD_CUSTOMER!$A$2:$L$1599,11,0)</f>
        <v>#N/A</v>
      </c>
      <c r="BF803" s="4" t="e">
        <f>VLOOKUP(BC803,Z_SD_CUSTOMER!$A$2:$K$1599,11,0)</f>
        <v>#N/A</v>
      </c>
      <c r="BG803" s="4"/>
      <c r="BH803" s="4"/>
    </row>
    <row r="804" spans="1:60">
      <c r="A804" s="2"/>
      <c r="F804" s="4"/>
      <c r="L804" s="493"/>
      <c r="AE804" s="13" t="str">
        <f>IF((Реестр!$AA804+Реестр!$AB804+Реестр!$AD804)=0,"",(Реестр!$AA804+Реестр!$AB804+Реестр!$AD804))</f>
        <v/>
      </c>
      <c r="AG804" s="13" t="e">
        <f>Реестр!$AE804-Реестр!$AF804</f>
        <v>#VALUE!</v>
      </c>
      <c r="AH804" s="534" t="str">
        <f>IFERROR((Реестр!$AE804/Реестр!$AF804)-100%, "")</f>
        <v/>
      </c>
      <c r="AI804" s="448" t="str">
        <f>IF(IFERROR(Реестр!$AN804/Реестр!$T804,"")=0,"",IFERROR(Реестр!$AN804/Реестр!$T804,""))</f>
        <v/>
      </c>
      <c r="AJ804" s="10"/>
      <c r="AK804" s="448" t="str">
        <f>IFERROR(Реестр!$AN804/Реестр!$U804,"")</f>
        <v/>
      </c>
      <c r="AL804" s="594"/>
      <c r="AM804" s="594"/>
      <c r="AO804" s="535" t="str">
        <f>IF(IFERROR(Реестр!$AN804/Реестр!$Y804,"")=0,"",IFERROR(Реестр!$AN804/Реестр!$Y804,""))</f>
        <v/>
      </c>
      <c r="AQ804" s="13"/>
      <c r="AR804" s="752"/>
      <c r="AS804" s="551" t="str">
        <f>IF(IFERROR(Реестр!$AI804*1000,"")=0,"",IFERROR(Реестр!$AI804*1000,""))</f>
        <v/>
      </c>
      <c r="AT804" s="5" t="str">
        <f>IF(IFERROR(Реестр!$AS804/80,"")=0,"",IFERROR(Реестр!$AS804/80,""))</f>
        <v/>
      </c>
      <c r="AU804" s="4" t="str">
        <f t="shared" si="111"/>
        <v/>
      </c>
      <c r="AV804" s="4" t="str">
        <f t="shared" si="64"/>
        <v/>
      </c>
      <c r="AW804" s="4"/>
      <c r="AX804" s="4" t="str">
        <f t="shared" si="65"/>
        <v/>
      </c>
      <c r="AY804" s="4"/>
      <c r="AZ804" s="4" t="str">
        <f t="shared" si="66"/>
        <v/>
      </c>
      <c r="BA804" s="4"/>
      <c r="BB804" s="4"/>
      <c r="BC804" s="4" t="e">
        <f>VLOOKUP(K804,'Справочные Данные'!$I$2:$J$262,2,0)</f>
        <v>#N/A</v>
      </c>
      <c r="BD804" s="4" t="e">
        <f>VLOOKUP(BC804,Z_SD_CUSTOMER!$A$2:$K$1599,10,0)</f>
        <v>#N/A</v>
      </c>
      <c r="BE804" s="4" t="e">
        <f>VLOOKUP(BC804,Z_SD_CUSTOMER!$A$2:$L$1599,11,0)</f>
        <v>#N/A</v>
      </c>
      <c r="BF804" s="4" t="e">
        <f>VLOOKUP(BC804,Z_SD_CUSTOMER!$A$2:$K$1599,11,0)</f>
        <v>#N/A</v>
      </c>
      <c r="BG804" s="4"/>
      <c r="BH804" s="4"/>
    </row>
    <row r="805" spans="1:60">
      <c r="A805" s="2"/>
      <c r="F805" s="4"/>
      <c r="L805" s="493"/>
      <c r="AE805" s="13" t="str">
        <f>IF((Реестр!$AA805+Реестр!$AB805+Реестр!$AD805)=0,"",(Реестр!$AA805+Реестр!$AB805+Реестр!$AD805))</f>
        <v/>
      </c>
      <c r="AG805" s="13" t="e">
        <f>Реестр!$AE805-Реестр!$AF805</f>
        <v>#VALUE!</v>
      </c>
      <c r="AH805" s="534" t="str">
        <f>IFERROR((Реестр!$AE805/Реестр!$AF805)-100%, "")</f>
        <v/>
      </c>
      <c r="AI805" s="448" t="str">
        <f>IF(IFERROR(Реестр!$AN805/Реестр!$T805,"")=0,"",IFERROR(Реестр!$AN805/Реестр!$T805,""))</f>
        <v/>
      </c>
      <c r="AJ805" s="10"/>
      <c r="AK805" s="448" t="str">
        <f>IFERROR(Реестр!$AN805/Реестр!$U805,"")</f>
        <v/>
      </c>
      <c r="AL805" s="594"/>
      <c r="AM805" s="594"/>
      <c r="AO805" s="535" t="str">
        <f>IF(IFERROR(Реестр!$AN805/Реестр!$Y805,"")=0,"",IFERROR(Реестр!$AN805/Реестр!$Y805,""))</f>
        <v/>
      </c>
      <c r="AQ805" s="13"/>
      <c r="AR805" s="752"/>
      <c r="AS805" s="551" t="str">
        <f>IF(IFERROR(Реестр!$AI805*1000,"")=0,"",IFERROR(Реестр!$AI805*1000,""))</f>
        <v/>
      </c>
      <c r="AT805" s="5" t="str">
        <f>IF(IFERROR(Реестр!$AS805/80,"")=0,"",IFERROR(Реестр!$AS805/80,""))</f>
        <v/>
      </c>
      <c r="AU805" s="4" t="str">
        <f t="shared" si="111"/>
        <v/>
      </c>
      <c r="AV805" s="4" t="str">
        <f t="shared" si="64"/>
        <v/>
      </c>
      <c r="AW805" s="4"/>
      <c r="AX805" s="4" t="str">
        <f t="shared" si="65"/>
        <v/>
      </c>
      <c r="AY805" s="4"/>
      <c r="AZ805" s="4" t="str">
        <f t="shared" si="66"/>
        <v/>
      </c>
      <c r="BA805" s="4"/>
      <c r="BB805" s="4"/>
      <c r="BC805" s="4" t="e">
        <f>VLOOKUP(K805,'Справочные Данные'!$I$2:$J$262,2,0)</f>
        <v>#N/A</v>
      </c>
      <c r="BD805" s="4" t="e">
        <f>VLOOKUP(BC805,Z_SD_CUSTOMER!$A$2:$K$1599,10,0)</f>
        <v>#N/A</v>
      </c>
      <c r="BE805" s="4" t="e">
        <f>VLOOKUP(BC805,Z_SD_CUSTOMER!$A$2:$L$1599,11,0)</f>
        <v>#N/A</v>
      </c>
      <c r="BF805" s="4" t="e">
        <f>VLOOKUP(BC805,Z_SD_CUSTOMER!$A$2:$K$1599,11,0)</f>
        <v>#N/A</v>
      </c>
      <c r="BG805" s="4"/>
      <c r="BH805" s="4"/>
    </row>
    <row r="806" spans="1:60">
      <c r="A806" s="2"/>
      <c r="F806" s="4"/>
      <c r="L806" s="493"/>
      <c r="AE806" s="13" t="str">
        <f>IF((Реестр!$AA806+Реестр!$AB806+Реестр!$AD806)=0,"",(Реестр!$AA806+Реестр!$AB806+Реестр!$AD806))</f>
        <v/>
      </c>
      <c r="AG806" s="13" t="e">
        <f>Реестр!$AE806-Реестр!$AF806</f>
        <v>#VALUE!</v>
      </c>
      <c r="AH806" s="534" t="str">
        <f>IFERROR((Реестр!$AE806/Реестр!$AF806)-100%, "")</f>
        <v/>
      </c>
      <c r="AI806" s="448" t="str">
        <f>IF(IFERROR(Реестр!$AN806/Реестр!$T806,"")=0,"",IFERROR(Реестр!$AN806/Реестр!$T806,""))</f>
        <v/>
      </c>
      <c r="AJ806" s="10"/>
      <c r="AK806" s="448" t="str">
        <f>IFERROR(Реестр!$AN806/Реестр!$U806,"")</f>
        <v/>
      </c>
      <c r="AL806" s="594"/>
      <c r="AM806" s="594"/>
      <c r="AO806" s="535" t="str">
        <f>IF(IFERROR(Реестр!$AN806/Реестр!$Y806,"")=0,"",IFERROR(Реестр!$AN806/Реестр!$Y806,""))</f>
        <v/>
      </c>
      <c r="AQ806" s="13"/>
      <c r="AR806" s="752"/>
      <c r="AS806" s="551" t="str">
        <f>IF(IFERROR(Реестр!$AI806*1000,"")=0,"",IFERROR(Реестр!$AI806*1000,""))</f>
        <v/>
      </c>
      <c r="AT806" s="5" t="str">
        <f>IF(IFERROR(Реестр!$AS806/80,"")=0,"",IFERROR(Реестр!$AS806/80,""))</f>
        <v/>
      </c>
      <c r="AU806" s="4" t="str">
        <f t="shared" si="111"/>
        <v/>
      </c>
      <c r="AV806" s="4" t="str">
        <f t="shared" si="64"/>
        <v/>
      </c>
      <c r="AW806" s="4"/>
      <c r="AX806" s="4" t="str">
        <f t="shared" si="65"/>
        <v/>
      </c>
      <c r="AY806" s="4"/>
      <c r="AZ806" s="4" t="str">
        <f t="shared" si="66"/>
        <v/>
      </c>
      <c r="BA806" s="4"/>
      <c r="BB806" s="4"/>
      <c r="BC806" s="4" t="e">
        <f>VLOOKUP(K806,'Справочные Данные'!$I$2:$J$262,2,0)</f>
        <v>#N/A</v>
      </c>
      <c r="BD806" s="4" t="e">
        <f>VLOOKUP(BC806,Z_SD_CUSTOMER!$A$2:$K$1599,10,0)</f>
        <v>#N/A</v>
      </c>
      <c r="BE806" s="4" t="e">
        <f>VLOOKUP(BC806,Z_SD_CUSTOMER!$A$2:$L$1599,11,0)</f>
        <v>#N/A</v>
      </c>
      <c r="BF806" s="4" t="e">
        <f>VLOOKUP(BC806,Z_SD_CUSTOMER!$A$2:$K$1599,11,0)</f>
        <v>#N/A</v>
      </c>
      <c r="BG806" s="4"/>
      <c r="BH806" s="4"/>
    </row>
    <row r="807" spans="1:60">
      <c r="A807" s="2"/>
      <c r="F807" s="4"/>
      <c r="L807" s="493"/>
      <c r="AE807" s="13" t="str">
        <f>IF((Реестр!$AA807+Реестр!$AB807+Реестр!$AD807)=0,"",(Реестр!$AA807+Реестр!$AB807+Реестр!$AD807))</f>
        <v/>
      </c>
      <c r="AG807" s="13" t="e">
        <f>Реестр!$AE807-Реестр!$AF807</f>
        <v>#VALUE!</v>
      </c>
      <c r="AH807" s="534" t="str">
        <f>IFERROR((Реестр!$AE807/Реестр!$AF807)-100%, "")</f>
        <v/>
      </c>
      <c r="AI807" s="448" t="str">
        <f>IF(IFERROR(Реестр!$AN807/Реестр!$T807,"")=0,"",IFERROR(Реестр!$AN807/Реестр!$T807,""))</f>
        <v/>
      </c>
      <c r="AJ807" s="10"/>
      <c r="AK807" s="448" t="str">
        <f>IFERROR(Реестр!$AN807/Реестр!$U807,"")</f>
        <v/>
      </c>
      <c r="AL807" s="594"/>
      <c r="AM807" s="594"/>
      <c r="AO807" s="535" t="str">
        <f>IF(IFERROR(Реестр!$AN807/Реестр!$Y807,"")=0,"",IFERROR(Реестр!$AN807/Реестр!$Y807,""))</f>
        <v/>
      </c>
      <c r="AQ807" s="13"/>
      <c r="AR807" s="752"/>
      <c r="AS807" s="551" t="str">
        <f>IF(IFERROR(Реестр!$AI807*1000,"")=0,"",IFERROR(Реестр!$AI807*1000,""))</f>
        <v/>
      </c>
      <c r="AT807" s="5" t="str">
        <f>IF(IFERROR(Реестр!$AS807/80,"")=0,"",IFERROR(Реестр!$AS807/80,""))</f>
        <v/>
      </c>
      <c r="AU807" s="4" t="str">
        <f t="shared" si="111"/>
        <v/>
      </c>
      <c r="AV807" s="4" t="str">
        <f t="shared" si="64"/>
        <v/>
      </c>
      <c r="AW807" s="4"/>
      <c r="AX807" s="4" t="str">
        <f t="shared" si="65"/>
        <v/>
      </c>
      <c r="AY807" s="4"/>
      <c r="AZ807" s="4" t="str">
        <f t="shared" si="66"/>
        <v/>
      </c>
      <c r="BA807" s="4"/>
      <c r="BB807" s="4"/>
      <c r="BC807" s="4" t="e">
        <f>VLOOKUP(K807,'Справочные Данные'!$I$2:$J$262,2,0)</f>
        <v>#N/A</v>
      </c>
      <c r="BD807" s="4" t="e">
        <f>VLOOKUP(BC807,Z_SD_CUSTOMER!$A$2:$K$1599,10,0)</f>
        <v>#N/A</v>
      </c>
      <c r="BE807" s="4" t="e">
        <f>VLOOKUP(BC807,Z_SD_CUSTOMER!$A$2:$L$1599,11,0)</f>
        <v>#N/A</v>
      </c>
      <c r="BF807" s="4" t="e">
        <f>VLOOKUP(BC807,Z_SD_CUSTOMER!$A$2:$K$1599,11,0)</f>
        <v>#N/A</v>
      </c>
      <c r="BG807" s="4"/>
      <c r="BH807" s="4"/>
    </row>
    <row r="808" spans="1:60">
      <c r="A808" s="2"/>
      <c r="F808" s="4"/>
      <c r="L808" s="493"/>
      <c r="AE808" s="13" t="str">
        <f>IF((Реестр!$AA808+Реестр!$AB808+Реестр!$AD808)=0,"",(Реестр!$AA808+Реестр!$AB808+Реестр!$AD808))</f>
        <v/>
      </c>
      <c r="AG808" s="13" t="e">
        <f>Реестр!$AE808-Реестр!$AF808</f>
        <v>#VALUE!</v>
      </c>
      <c r="AH808" s="534" t="str">
        <f>IFERROR((Реестр!$AE808/Реестр!$AF808)-100%, "")</f>
        <v/>
      </c>
      <c r="AI808" s="448" t="str">
        <f>IF(IFERROR(Реестр!$AN808/Реестр!$T808,"")=0,"",IFERROR(Реестр!$AN808/Реестр!$T808,""))</f>
        <v/>
      </c>
      <c r="AJ808" s="10"/>
      <c r="AK808" s="448" t="str">
        <f>IFERROR(Реестр!$AN808/Реестр!$U808,"")</f>
        <v/>
      </c>
      <c r="AL808" s="594"/>
      <c r="AM808" s="594"/>
      <c r="AO808" s="535" t="str">
        <f>IF(IFERROR(Реестр!$AN808/Реестр!$Y808,"")=0,"",IFERROR(Реестр!$AN808/Реестр!$Y808,""))</f>
        <v/>
      </c>
      <c r="AQ808" s="13"/>
      <c r="AR808" s="752"/>
      <c r="AS808" s="551" t="str">
        <f>IF(IFERROR(Реестр!$AI808*1000,"")=0,"",IFERROR(Реестр!$AI808*1000,""))</f>
        <v/>
      </c>
      <c r="AT808" s="5" t="str">
        <f>IF(IFERROR(Реестр!$AS808/80,"")=0,"",IFERROR(Реестр!$AS808/80,""))</f>
        <v/>
      </c>
      <c r="AU808" s="4" t="str">
        <f t="shared" si="111"/>
        <v/>
      </c>
      <c r="AV808" s="4" t="str">
        <f t="shared" si="64"/>
        <v/>
      </c>
      <c r="AW808" s="4"/>
      <c r="AX808" s="4" t="str">
        <f t="shared" si="65"/>
        <v/>
      </c>
      <c r="AY808" s="4"/>
      <c r="AZ808" s="4" t="str">
        <f t="shared" si="66"/>
        <v/>
      </c>
      <c r="BA808" s="4"/>
      <c r="BB808" s="4"/>
      <c r="BC808" s="4" t="e">
        <f>VLOOKUP(K808,'Справочные Данные'!$I$2:$J$262,2,0)</f>
        <v>#N/A</v>
      </c>
      <c r="BD808" s="4" t="e">
        <f>VLOOKUP(BC808,Z_SD_CUSTOMER!$A$2:$K$1599,10,0)</f>
        <v>#N/A</v>
      </c>
      <c r="BE808" s="4" t="e">
        <f>VLOOKUP(BC808,Z_SD_CUSTOMER!$A$2:$L$1599,11,0)</f>
        <v>#N/A</v>
      </c>
      <c r="BF808" s="4" t="e">
        <f>VLOOKUP(BC808,Z_SD_CUSTOMER!$A$2:$K$1599,11,0)</f>
        <v>#N/A</v>
      </c>
      <c r="BG808" s="4"/>
      <c r="BH808" s="4"/>
    </row>
    <row r="809" spans="1:60">
      <c r="A809" s="2"/>
      <c r="F809" s="4"/>
      <c r="L809" s="493"/>
      <c r="AE809" s="13" t="str">
        <f>IF((Реестр!$AA809+Реестр!$AB809+Реестр!$AD809)=0,"",(Реестр!$AA809+Реестр!$AB809+Реестр!$AD809))</f>
        <v/>
      </c>
      <c r="AG809" s="13" t="e">
        <f>Реестр!$AE809-Реестр!$AF809</f>
        <v>#VALUE!</v>
      </c>
      <c r="AH809" s="534" t="str">
        <f>IFERROR((Реестр!$AE809/Реестр!$AF809)-100%, "")</f>
        <v/>
      </c>
      <c r="AI809" s="448" t="str">
        <f>IF(IFERROR(Реестр!$AN809/Реестр!$T809,"")=0,"",IFERROR(Реестр!$AN809/Реестр!$T809,""))</f>
        <v/>
      </c>
      <c r="AJ809" s="10"/>
      <c r="AK809" s="448" t="str">
        <f>IFERROR(Реестр!$AN809/Реестр!$U809,"")</f>
        <v/>
      </c>
      <c r="AL809" s="594"/>
      <c r="AM809" s="594"/>
      <c r="AO809" s="535" t="str">
        <f>IF(IFERROR(Реестр!$AN809/Реестр!$Y809,"")=0,"",IFERROR(Реестр!$AN809/Реестр!$Y809,""))</f>
        <v/>
      </c>
      <c r="AQ809" s="13"/>
      <c r="AR809" s="752"/>
      <c r="AS809" s="551" t="str">
        <f>IF(IFERROR(Реестр!$AI809*1000,"")=0,"",IFERROR(Реестр!$AI809*1000,""))</f>
        <v/>
      </c>
      <c r="AT809" s="5" t="str">
        <f>IF(IFERROR(Реестр!$AS809/80,"")=0,"",IFERROR(Реестр!$AS809/80,""))</f>
        <v/>
      </c>
      <c r="AU809" s="4" t="str">
        <f t="shared" si="111"/>
        <v/>
      </c>
      <c r="AV809" s="4" t="str">
        <f t="shared" si="64"/>
        <v/>
      </c>
      <c r="AW809" s="4"/>
      <c r="AX809" s="4" t="str">
        <f t="shared" si="65"/>
        <v/>
      </c>
      <c r="AY809" s="4"/>
      <c r="AZ809" s="4" t="str">
        <f t="shared" si="66"/>
        <v/>
      </c>
      <c r="BA809" s="4"/>
      <c r="BB809" s="4"/>
      <c r="BC809" s="4" t="e">
        <f>VLOOKUP(K809,'Справочные Данные'!$I$2:$J$262,2,0)</f>
        <v>#N/A</v>
      </c>
      <c r="BD809" s="4" t="e">
        <f>VLOOKUP(BC809,Z_SD_CUSTOMER!$A$2:$K$1599,10,0)</f>
        <v>#N/A</v>
      </c>
      <c r="BE809" s="4" t="e">
        <f>VLOOKUP(BC809,Z_SD_CUSTOMER!$A$2:$L$1599,11,0)</f>
        <v>#N/A</v>
      </c>
      <c r="BF809" s="4" t="e">
        <f>VLOOKUP(BC809,Z_SD_CUSTOMER!$A$2:$K$1599,11,0)</f>
        <v>#N/A</v>
      </c>
      <c r="BG809" s="4"/>
      <c r="BH809" s="4"/>
    </row>
    <row r="810" spans="1:60">
      <c r="A810" s="2"/>
      <c r="F810" s="4"/>
      <c r="L810" s="493"/>
      <c r="AE810" s="13" t="str">
        <f>IF((Реестр!$AA810+Реестр!$AB810+Реестр!$AD810)=0,"",(Реестр!$AA810+Реестр!$AB810+Реестр!$AD810))</f>
        <v/>
      </c>
      <c r="AG810" s="13" t="e">
        <f>Реестр!$AE810-Реестр!$AF810</f>
        <v>#VALUE!</v>
      </c>
      <c r="AH810" s="534" t="str">
        <f>IFERROR((Реестр!$AE810/Реестр!$AF810)-100%, "")</f>
        <v/>
      </c>
      <c r="AI810" s="448" t="str">
        <f>IF(IFERROR(Реестр!$AN810/Реестр!$T810,"")=0,"",IFERROR(Реестр!$AN810/Реестр!$T810,""))</f>
        <v/>
      </c>
      <c r="AJ810" s="10"/>
      <c r="AK810" s="448" t="str">
        <f>IFERROR(Реестр!$AN810/Реестр!$U810,"")</f>
        <v/>
      </c>
      <c r="AL810" s="594"/>
      <c r="AM810" s="594"/>
      <c r="AO810" s="535" t="str">
        <f>IF(IFERROR(Реестр!$AN810/Реестр!$Y810,"")=0,"",IFERROR(Реестр!$AN810/Реестр!$Y810,""))</f>
        <v/>
      </c>
      <c r="AQ810" s="13"/>
      <c r="AR810" s="752"/>
      <c r="AS810" s="551" t="str">
        <f>IF(IFERROR(Реестр!$AI810*1000,"")=0,"",IFERROR(Реестр!$AI810*1000,""))</f>
        <v/>
      </c>
      <c r="AT810" s="5" t="str">
        <f>IF(IFERROR(Реестр!$AS810/80,"")=0,"",IFERROR(Реестр!$AS810/80,""))</f>
        <v/>
      </c>
      <c r="AU810" s="4" t="str">
        <f t="shared" si="111"/>
        <v/>
      </c>
      <c r="AV810" s="4" t="str">
        <f t="shared" si="64"/>
        <v/>
      </c>
      <c r="AW810" s="4"/>
      <c r="AX810" s="4" t="str">
        <f t="shared" si="65"/>
        <v/>
      </c>
      <c r="AY810" s="4"/>
      <c r="AZ810" s="4" t="str">
        <f t="shared" si="66"/>
        <v/>
      </c>
      <c r="BA810" s="4"/>
      <c r="BB810" s="4"/>
      <c r="BC810" s="4" t="e">
        <f>VLOOKUP(K810,'Справочные Данные'!$I$2:$J$262,2,0)</f>
        <v>#N/A</v>
      </c>
      <c r="BD810" s="4" t="e">
        <f>VLOOKUP(BC810,Z_SD_CUSTOMER!$A$2:$K$1599,10,0)</f>
        <v>#N/A</v>
      </c>
      <c r="BE810" s="4" t="e">
        <f>VLOOKUP(BC810,Z_SD_CUSTOMER!$A$2:$L$1599,11,0)</f>
        <v>#N/A</v>
      </c>
      <c r="BF810" s="4" t="e">
        <f>VLOOKUP(BC810,Z_SD_CUSTOMER!$A$2:$K$1599,11,0)</f>
        <v>#N/A</v>
      </c>
      <c r="BG810" s="4"/>
      <c r="BH810" s="4"/>
    </row>
    <row r="811" spans="1:60">
      <c r="A811" s="2"/>
      <c r="F811" s="4"/>
      <c r="L811" s="493"/>
      <c r="AE811" s="13" t="str">
        <f>IF((Реестр!$AA811+Реестр!$AB811+Реестр!$AD811)=0,"",(Реестр!$AA811+Реестр!$AB811+Реестр!$AD811))</f>
        <v/>
      </c>
      <c r="AG811" s="13" t="e">
        <f>Реестр!$AE811-Реестр!$AF811</f>
        <v>#VALUE!</v>
      </c>
      <c r="AH811" s="534" t="str">
        <f>IFERROR((Реестр!$AE811/Реестр!$AF811)-100%, "")</f>
        <v/>
      </c>
      <c r="AI811" s="448" t="str">
        <f>IF(IFERROR(Реестр!$AN811/Реестр!$T811,"")=0,"",IFERROR(Реестр!$AN811/Реестр!$T811,""))</f>
        <v/>
      </c>
      <c r="AJ811" s="10"/>
      <c r="AK811" s="448" t="str">
        <f>IFERROR(Реестр!$AN811/Реестр!$U811,"")</f>
        <v/>
      </c>
      <c r="AL811" s="594"/>
      <c r="AM811" s="594"/>
      <c r="AO811" s="535" t="str">
        <f>IF(IFERROR(Реестр!$AN811/Реестр!$Y811,"")=0,"",IFERROR(Реестр!$AN811/Реестр!$Y811,""))</f>
        <v/>
      </c>
      <c r="AQ811" s="13"/>
      <c r="AR811" s="752"/>
      <c r="AS811" s="551" t="str">
        <f>IF(IFERROR(Реестр!$AI811*1000,"")=0,"",IFERROR(Реестр!$AI811*1000,""))</f>
        <v/>
      </c>
      <c r="AT811" s="5" t="str">
        <f>IF(IFERROR(Реестр!$AS811/80,"")=0,"",IFERROR(Реестр!$AS811/80,""))</f>
        <v/>
      </c>
      <c r="AU811" s="4" t="str">
        <f t="shared" si="111"/>
        <v/>
      </c>
      <c r="AV811" s="4" t="str">
        <f t="shared" si="64"/>
        <v/>
      </c>
      <c r="AW811" s="4"/>
      <c r="AX811" s="4" t="str">
        <f t="shared" si="65"/>
        <v/>
      </c>
      <c r="AY811" s="4"/>
      <c r="AZ811" s="4" t="str">
        <f t="shared" si="66"/>
        <v/>
      </c>
      <c r="BA811" s="4"/>
      <c r="BB811" s="4"/>
      <c r="BC811" s="4" t="e">
        <f>VLOOKUP(K811,'Справочные Данные'!$I$2:$J$262,2,0)</f>
        <v>#N/A</v>
      </c>
      <c r="BD811" s="4" t="e">
        <f>VLOOKUP(BC811,Z_SD_CUSTOMER!$A$2:$K$1599,10,0)</f>
        <v>#N/A</v>
      </c>
      <c r="BE811" s="4" t="e">
        <f>VLOOKUP(BC811,Z_SD_CUSTOMER!$A$2:$L$1599,11,0)</f>
        <v>#N/A</v>
      </c>
      <c r="BF811" s="4" t="e">
        <f>VLOOKUP(BC811,Z_SD_CUSTOMER!$A$2:$K$1599,11,0)</f>
        <v>#N/A</v>
      </c>
      <c r="BG811" s="4"/>
      <c r="BH811" s="4"/>
    </row>
    <row r="812" spans="1:60">
      <c r="A812" s="2"/>
      <c r="F812" s="4"/>
      <c r="L812" s="493"/>
      <c r="AE812" s="13" t="str">
        <f>IF((Реестр!$AA812+Реестр!$AB812+Реестр!$AD812)=0,"",(Реестр!$AA812+Реестр!$AB812+Реестр!$AD812))</f>
        <v/>
      </c>
      <c r="AG812" s="13" t="e">
        <f>Реестр!$AE812-Реестр!$AF812</f>
        <v>#VALUE!</v>
      </c>
      <c r="AH812" s="534" t="str">
        <f>IFERROR((Реестр!$AE812/Реестр!$AF812)-100%, "")</f>
        <v/>
      </c>
      <c r="AI812" s="448" t="str">
        <f>IF(IFERROR(Реестр!$AN812/Реестр!$T812,"")=0,"",IFERROR(Реестр!$AN812/Реестр!$T812,""))</f>
        <v/>
      </c>
      <c r="AJ812" s="10"/>
      <c r="AK812" s="448" t="str">
        <f>IFERROR(Реестр!$AN812/Реестр!$U812,"")</f>
        <v/>
      </c>
      <c r="AL812" s="594"/>
      <c r="AM812" s="594"/>
      <c r="AO812" s="535" t="str">
        <f>IF(IFERROR(Реестр!$AN812/Реестр!$Y812,"")=0,"",IFERROR(Реестр!$AN812/Реестр!$Y812,""))</f>
        <v/>
      </c>
      <c r="AQ812" s="13"/>
      <c r="AR812" s="752"/>
      <c r="AS812" s="551" t="str">
        <f>IF(IFERROR(Реестр!$AI812*1000,"")=0,"",IFERROR(Реестр!$AI812*1000,""))</f>
        <v/>
      </c>
      <c r="AT812" s="5" t="str">
        <f>IF(IFERROR(Реестр!$AS812/80,"")=0,"",IFERROR(Реестр!$AS812/80,""))</f>
        <v/>
      </c>
      <c r="AU812" s="4" t="str">
        <f t="shared" si="111"/>
        <v/>
      </c>
      <c r="AV812" s="4" t="str">
        <f t="shared" si="64"/>
        <v/>
      </c>
      <c r="AW812" s="4"/>
      <c r="AX812" s="4" t="str">
        <f t="shared" si="65"/>
        <v/>
      </c>
      <c r="AY812" s="4"/>
      <c r="AZ812" s="4" t="str">
        <f t="shared" si="66"/>
        <v/>
      </c>
      <c r="BA812" s="4"/>
      <c r="BB812" s="4"/>
      <c r="BC812" s="4" t="e">
        <f>VLOOKUP(K812,'Справочные Данные'!$I$2:$J$262,2,0)</f>
        <v>#N/A</v>
      </c>
      <c r="BD812" s="4" t="e">
        <f>VLOOKUP(BC812,Z_SD_CUSTOMER!$A$2:$K$1599,10,0)</f>
        <v>#N/A</v>
      </c>
      <c r="BE812" s="4" t="e">
        <f>VLOOKUP(BC812,Z_SD_CUSTOMER!$A$2:$L$1599,11,0)</f>
        <v>#N/A</v>
      </c>
      <c r="BF812" s="4" t="e">
        <f>VLOOKUP(BC812,Z_SD_CUSTOMER!$A$2:$K$1599,11,0)</f>
        <v>#N/A</v>
      </c>
      <c r="BG812" s="4"/>
      <c r="BH812" s="4"/>
    </row>
    <row r="813" spans="1:60">
      <c r="A813" s="2"/>
      <c r="F813" s="4"/>
      <c r="L813" s="493"/>
      <c r="AE813" s="13" t="str">
        <f>IF((Реестр!$AA813+Реестр!$AB813+Реестр!$AD813)=0,"",(Реестр!$AA813+Реестр!$AB813+Реестр!$AD813))</f>
        <v/>
      </c>
      <c r="AG813" s="13" t="e">
        <f>Реестр!$AE813-Реестр!$AF813</f>
        <v>#VALUE!</v>
      </c>
      <c r="AH813" s="534" t="str">
        <f>IFERROR((Реестр!$AE813/Реестр!$AF813)-100%, "")</f>
        <v/>
      </c>
      <c r="AI813" s="448" t="str">
        <f>IF(IFERROR(Реестр!$AN813/Реестр!$T813,"")=0,"",IFERROR(Реестр!$AN813/Реестр!$T813,""))</f>
        <v/>
      </c>
      <c r="AJ813" s="10"/>
      <c r="AK813" s="448" t="str">
        <f>IFERROR(Реестр!$AN813/Реестр!$U813,"")</f>
        <v/>
      </c>
      <c r="AL813" s="594"/>
      <c r="AM813" s="594"/>
      <c r="AO813" s="535" t="str">
        <f>IF(IFERROR(Реестр!$AN813/Реестр!$Y813,"")=0,"",IFERROR(Реестр!$AN813/Реестр!$Y813,""))</f>
        <v/>
      </c>
      <c r="AQ813" s="13"/>
      <c r="AR813" s="752"/>
      <c r="AS813" s="551" t="str">
        <f>IF(IFERROR(Реестр!$AI813*1000,"")=0,"",IFERROR(Реестр!$AI813*1000,""))</f>
        <v/>
      </c>
      <c r="AT813" s="5" t="str">
        <f>IF(IFERROR(Реестр!$AS813/80,"")=0,"",IFERROR(Реестр!$AS813/80,""))</f>
        <v/>
      </c>
      <c r="AU813" s="4" t="str">
        <f t="shared" si="111"/>
        <v/>
      </c>
      <c r="AV813" s="4" t="str">
        <f t="shared" si="64"/>
        <v/>
      </c>
      <c r="AW813" s="4"/>
      <c r="AX813" s="4" t="str">
        <f t="shared" si="65"/>
        <v/>
      </c>
      <c r="AY813" s="4"/>
      <c r="AZ813" s="4" t="str">
        <f t="shared" si="66"/>
        <v/>
      </c>
      <c r="BA813" s="4"/>
      <c r="BB813" s="4"/>
      <c r="BC813" s="4" t="e">
        <f>VLOOKUP(K813,'Справочные Данные'!$I$2:$J$262,2,0)</f>
        <v>#N/A</v>
      </c>
      <c r="BD813" s="4" t="e">
        <f>VLOOKUP(BC813,Z_SD_CUSTOMER!$A$2:$K$1599,10,0)</f>
        <v>#N/A</v>
      </c>
      <c r="BE813" s="4" t="e">
        <f>VLOOKUP(BC813,Z_SD_CUSTOMER!$A$2:$L$1599,11,0)</f>
        <v>#N/A</v>
      </c>
      <c r="BF813" s="4" t="e">
        <f>VLOOKUP(BC813,Z_SD_CUSTOMER!$A$2:$K$1599,11,0)</f>
        <v>#N/A</v>
      </c>
      <c r="BG813" s="4"/>
      <c r="BH813" s="4"/>
    </row>
    <row r="814" spans="1:60">
      <c r="A814" s="2"/>
      <c r="F814" s="4"/>
      <c r="L814" s="493"/>
      <c r="AE814" s="13" t="str">
        <f>IF((Реестр!$AA814+Реестр!$AB814+Реестр!$AD814)=0,"",(Реестр!$AA814+Реестр!$AB814+Реестр!$AD814))</f>
        <v/>
      </c>
      <c r="AG814" s="13" t="e">
        <f>Реестр!$AE814-Реестр!$AF814</f>
        <v>#VALUE!</v>
      </c>
      <c r="AH814" s="534" t="str">
        <f>IFERROR((Реестр!$AE814/Реестр!$AF814)-100%, "")</f>
        <v/>
      </c>
      <c r="AI814" s="448" t="str">
        <f>IF(IFERROR(Реестр!$AN814/Реестр!$T814,"")=0,"",IFERROR(Реестр!$AN814/Реестр!$T814,""))</f>
        <v/>
      </c>
      <c r="AJ814" s="10"/>
      <c r="AK814" s="448" t="str">
        <f>IFERROR(Реестр!$AN814/Реестр!$U814,"")</f>
        <v/>
      </c>
      <c r="AL814" s="594"/>
      <c r="AM814" s="594"/>
      <c r="AO814" s="535" t="str">
        <f>IF(IFERROR(Реестр!$AN814/Реестр!$Y814,"")=0,"",IFERROR(Реестр!$AN814/Реестр!$Y814,""))</f>
        <v/>
      </c>
      <c r="AQ814" s="13"/>
      <c r="AR814" s="752"/>
      <c r="AS814" s="551" t="str">
        <f>IF(IFERROR(Реестр!$AI814*1000,"")=0,"",IFERROR(Реестр!$AI814*1000,""))</f>
        <v/>
      </c>
      <c r="AT814" s="5" t="str">
        <f>IF(IFERROR(Реестр!$AS814/80,"")=0,"",IFERROR(Реестр!$AS814/80,""))</f>
        <v/>
      </c>
      <c r="AU814" s="4" t="str">
        <f t="shared" si="111"/>
        <v/>
      </c>
      <c r="AV814" s="4" t="str">
        <f t="shared" si="64"/>
        <v/>
      </c>
      <c r="AW814" s="4"/>
      <c r="AX814" s="4" t="str">
        <f t="shared" si="65"/>
        <v/>
      </c>
      <c r="AY814" s="4"/>
      <c r="AZ814" s="4" t="str">
        <f t="shared" si="66"/>
        <v/>
      </c>
      <c r="BA814" s="4"/>
      <c r="BB814" s="4"/>
      <c r="BC814" s="4" t="e">
        <f>VLOOKUP(K814,'Справочные Данные'!$I$2:$J$262,2,0)</f>
        <v>#N/A</v>
      </c>
      <c r="BD814" s="4" t="e">
        <f>VLOOKUP(BC814,Z_SD_CUSTOMER!$A$2:$K$1599,10,0)</f>
        <v>#N/A</v>
      </c>
      <c r="BE814" s="4" t="e">
        <f>VLOOKUP(BC814,Z_SD_CUSTOMER!$A$2:$L$1599,11,0)</f>
        <v>#N/A</v>
      </c>
      <c r="BF814" s="4" t="e">
        <f>VLOOKUP(BC814,Z_SD_CUSTOMER!$A$2:$K$1599,11,0)</f>
        <v>#N/A</v>
      </c>
      <c r="BG814" s="4"/>
      <c r="BH814" s="4"/>
    </row>
    <row r="815" spans="1:60">
      <c r="A815" s="2"/>
      <c r="F815" s="4"/>
      <c r="L815" s="493"/>
      <c r="AE815" s="13" t="str">
        <f>IF((Реестр!$AA815+Реестр!$AB815+Реестр!$AD815)=0,"",(Реестр!$AA815+Реестр!$AB815+Реестр!$AD815))</f>
        <v/>
      </c>
      <c r="AG815" s="13" t="e">
        <f>Реестр!$AE815-Реестр!$AF815</f>
        <v>#VALUE!</v>
      </c>
      <c r="AH815" s="534" t="str">
        <f>IFERROR((Реестр!$AE815/Реестр!$AF815)-100%, "")</f>
        <v/>
      </c>
      <c r="AI815" s="448" t="str">
        <f>IF(IFERROR(Реестр!$AN815/Реестр!$T815,"")=0,"",IFERROR(Реестр!$AN815/Реестр!$T815,""))</f>
        <v/>
      </c>
      <c r="AJ815" s="10"/>
      <c r="AK815" s="448" t="str">
        <f>IFERROR(Реестр!$AN815/Реестр!$U815,"")</f>
        <v/>
      </c>
      <c r="AL815" s="594"/>
      <c r="AM815" s="594"/>
      <c r="AO815" s="535" t="str">
        <f>IF(IFERROR(Реестр!$AN815/Реестр!$Y815,"")=0,"",IFERROR(Реестр!$AN815/Реестр!$Y815,""))</f>
        <v/>
      </c>
      <c r="AQ815" s="13"/>
      <c r="AR815" s="752"/>
      <c r="AS815" s="551" t="str">
        <f>IF(IFERROR(Реестр!$AI815*1000,"")=0,"",IFERROR(Реестр!$AI815*1000,""))</f>
        <v/>
      </c>
      <c r="AT815" s="5" t="str">
        <f>IF(IFERROR(Реестр!$AS815/80,"")=0,"",IFERROR(Реестр!$AS815/80,""))</f>
        <v/>
      </c>
      <c r="AU815" s="4" t="str">
        <f t="shared" si="111"/>
        <v/>
      </c>
      <c r="AV815" s="4" t="str">
        <f t="shared" si="64"/>
        <v/>
      </c>
      <c r="AW815" s="4"/>
      <c r="AX815" s="4" t="str">
        <f t="shared" si="65"/>
        <v/>
      </c>
      <c r="AY815" s="4"/>
      <c r="AZ815" s="4" t="str">
        <f t="shared" si="66"/>
        <v/>
      </c>
      <c r="BA815" s="4"/>
      <c r="BB815" s="4"/>
      <c r="BC815" s="4" t="e">
        <f>VLOOKUP(K815,'Справочные Данные'!$I$2:$J$262,2,0)</f>
        <v>#N/A</v>
      </c>
      <c r="BD815" s="4" t="e">
        <f>VLOOKUP(BC815,Z_SD_CUSTOMER!$A$2:$K$1599,10,0)</f>
        <v>#N/A</v>
      </c>
      <c r="BE815" s="4" t="e">
        <f>VLOOKUP(BC815,Z_SD_CUSTOMER!$A$2:$L$1599,11,0)</f>
        <v>#N/A</v>
      </c>
      <c r="BF815" s="4" t="e">
        <f>VLOOKUP(BC815,Z_SD_CUSTOMER!$A$2:$K$1599,11,0)</f>
        <v>#N/A</v>
      </c>
      <c r="BG815" s="4"/>
      <c r="BH815" s="4"/>
    </row>
    <row r="816" spans="1:60">
      <c r="A816" s="2"/>
      <c r="F816" s="4"/>
      <c r="L816" s="493"/>
      <c r="AE816" s="13" t="str">
        <f>IF((Реестр!$AA816+Реестр!$AB816+Реестр!$AD816)=0,"",(Реестр!$AA816+Реестр!$AB816+Реестр!$AD816))</f>
        <v/>
      </c>
      <c r="AG816" s="13" t="e">
        <f>Реестр!$AE816-Реестр!$AF816</f>
        <v>#VALUE!</v>
      </c>
      <c r="AH816" s="534" t="str">
        <f>IFERROR((Реестр!$AE816/Реестр!$AF816)-100%, "")</f>
        <v/>
      </c>
      <c r="AI816" s="448" t="str">
        <f>IF(IFERROR(Реестр!$AN816/Реестр!$T816,"")=0,"",IFERROR(Реестр!$AN816/Реестр!$T816,""))</f>
        <v/>
      </c>
      <c r="AJ816" s="10"/>
      <c r="AK816" s="448" t="str">
        <f>IFERROR(Реестр!$AN816/Реестр!$U816,"")</f>
        <v/>
      </c>
      <c r="AL816" s="594"/>
      <c r="AM816" s="594"/>
      <c r="AO816" s="535" t="str">
        <f>IF(IFERROR(Реестр!$AN816/Реестр!$Y816,"")=0,"",IFERROR(Реестр!$AN816/Реестр!$Y816,""))</f>
        <v/>
      </c>
      <c r="AQ816" s="13"/>
      <c r="AR816" s="752"/>
      <c r="AS816" s="551" t="str">
        <f>IF(IFERROR(Реестр!$AI816*1000,"")=0,"",IFERROR(Реестр!$AI816*1000,""))</f>
        <v/>
      </c>
      <c r="AT816" s="5" t="str">
        <f>IF(IFERROR(Реестр!$AS816/80,"")=0,"",IFERROR(Реестр!$AS816/80,""))</f>
        <v/>
      </c>
      <c r="AU816" s="4" t="str">
        <f t="shared" si="111"/>
        <v/>
      </c>
      <c r="AV816" s="4" t="str">
        <f t="shared" si="64"/>
        <v/>
      </c>
      <c r="AW816" s="4"/>
      <c r="AX816" s="4" t="str">
        <f t="shared" si="65"/>
        <v/>
      </c>
      <c r="AY816" s="4"/>
      <c r="AZ816" s="4" t="str">
        <f t="shared" si="66"/>
        <v/>
      </c>
      <c r="BA816" s="4"/>
      <c r="BB816" s="4"/>
      <c r="BC816" s="4" t="e">
        <f>VLOOKUP(K816,'Справочные Данные'!$I$2:$J$262,2,0)</f>
        <v>#N/A</v>
      </c>
      <c r="BD816" s="4" t="e">
        <f>VLOOKUP(BC816,Z_SD_CUSTOMER!$A$2:$K$1599,10,0)</f>
        <v>#N/A</v>
      </c>
      <c r="BE816" s="4" t="e">
        <f>VLOOKUP(BC816,Z_SD_CUSTOMER!$A$2:$L$1599,11,0)</f>
        <v>#N/A</v>
      </c>
      <c r="BF816" s="4" t="e">
        <f>VLOOKUP(BC816,Z_SD_CUSTOMER!$A$2:$K$1599,11,0)</f>
        <v>#N/A</v>
      </c>
      <c r="BG816" s="4"/>
      <c r="BH816" s="4"/>
    </row>
    <row r="817" spans="1:60">
      <c r="A817" s="2"/>
      <c r="F817" s="4"/>
      <c r="L817" s="493"/>
      <c r="AE817" s="13" t="str">
        <f>IF((Реестр!$AA817+Реестр!$AB817+Реестр!$AD817)=0,"",(Реестр!$AA817+Реестр!$AB817+Реестр!$AD817))</f>
        <v/>
      </c>
      <c r="AG817" s="13" t="e">
        <f>Реестр!$AE817-Реестр!$AF817</f>
        <v>#VALUE!</v>
      </c>
      <c r="AH817" s="534" t="str">
        <f>IFERROR((Реестр!$AE817/Реестр!$AF817)-100%, "")</f>
        <v/>
      </c>
      <c r="AI817" s="448" t="str">
        <f>IF(IFERROR(Реестр!$AN817/Реестр!$T817,"")=0,"",IFERROR(Реестр!$AN817/Реестр!$T817,""))</f>
        <v/>
      </c>
      <c r="AJ817" s="10"/>
      <c r="AK817" s="448" t="str">
        <f>IFERROR(Реестр!$AN817/Реестр!$U817,"")</f>
        <v/>
      </c>
      <c r="AL817" s="594"/>
      <c r="AM817" s="594"/>
      <c r="AO817" s="535" t="str">
        <f>IF(IFERROR(Реестр!$AN817/Реестр!$Y817,"")=0,"",IFERROR(Реестр!$AN817/Реестр!$Y817,""))</f>
        <v/>
      </c>
      <c r="AQ817" s="13"/>
      <c r="AR817" s="752"/>
      <c r="AS817" s="551" t="str">
        <f>IF(IFERROR(Реестр!$AI817*1000,"")=0,"",IFERROR(Реестр!$AI817*1000,""))</f>
        <v/>
      </c>
      <c r="AT817" s="5" t="str">
        <f>IF(IFERROR(Реестр!$AS817/80,"")=0,"",IFERROR(Реестр!$AS817/80,""))</f>
        <v/>
      </c>
      <c r="AU817" s="4" t="str">
        <f t="shared" si="111"/>
        <v/>
      </c>
      <c r="AV817" s="4" t="str">
        <f t="shared" si="64"/>
        <v/>
      </c>
      <c r="AW817" s="4"/>
      <c r="AX817" s="4" t="str">
        <f t="shared" si="65"/>
        <v/>
      </c>
      <c r="AY817" s="4"/>
      <c r="AZ817" s="4" t="str">
        <f t="shared" si="66"/>
        <v/>
      </c>
      <c r="BA817" s="4"/>
      <c r="BB817" s="4"/>
      <c r="BC817" s="4" t="e">
        <f>VLOOKUP(K817,'Справочные Данные'!$I$2:$J$262,2,0)</f>
        <v>#N/A</v>
      </c>
      <c r="BD817" s="4" t="e">
        <f>VLOOKUP(BC817,Z_SD_CUSTOMER!$A$2:$K$1599,10,0)</f>
        <v>#N/A</v>
      </c>
      <c r="BE817" s="4" t="e">
        <f>VLOOKUP(BC817,Z_SD_CUSTOMER!$A$2:$L$1599,11,0)</f>
        <v>#N/A</v>
      </c>
      <c r="BF817" s="4" t="e">
        <f>VLOOKUP(BC817,Z_SD_CUSTOMER!$A$2:$K$1599,11,0)</f>
        <v>#N/A</v>
      </c>
      <c r="BG817" s="4"/>
      <c r="BH817" s="4"/>
    </row>
    <row r="818" spans="1:60">
      <c r="A818" s="2"/>
      <c r="F818" s="4"/>
      <c r="L818" s="493"/>
      <c r="AE818" s="13" t="str">
        <f>IF((Реестр!$AA818+Реестр!$AB818+Реестр!$AD818)=0,"",(Реестр!$AA818+Реестр!$AB818+Реестр!$AD818))</f>
        <v/>
      </c>
      <c r="AG818" s="13" t="e">
        <f>Реестр!$AE818-Реестр!$AF818</f>
        <v>#VALUE!</v>
      </c>
      <c r="AH818" s="534" t="str">
        <f>IFERROR((Реестр!$AE818/Реестр!$AF818)-100%, "")</f>
        <v/>
      </c>
      <c r="AI818" s="448" t="str">
        <f>IF(IFERROR(Реестр!$AN818/Реестр!$T818,"")=0,"",IFERROR(Реестр!$AN818/Реестр!$T818,""))</f>
        <v/>
      </c>
      <c r="AJ818" s="10"/>
      <c r="AK818" s="448" t="str">
        <f>IFERROR(Реестр!$AN818/Реестр!$U818,"")</f>
        <v/>
      </c>
      <c r="AL818" s="594"/>
      <c r="AM818" s="594"/>
      <c r="AO818" s="535" t="str">
        <f>IF(IFERROR(Реестр!$AN818/Реестр!$Y818,"")=0,"",IFERROR(Реестр!$AN818/Реестр!$Y818,""))</f>
        <v/>
      </c>
      <c r="AQ818" s="13"/>
      <c r="AR818" s="752"/>
      <c r="AS818" s="551" t="str">
        <f>IF(IFERROR(Реестр!$AI818*1000,"")=0,"",IFERROR(Реестр!$AI818*1000,""))</f>
        <v/>
      </c>
      <c r="AT818" s="5" t="str">
        <f>IF(IFERROR(Реестр!$AS818/80,"")=0,"",IFERROR(Реестр!$AS818/80,""))</f>
        <v/>
      </c>
      <c r="AU818" s="4" t="str">
        <f t="shared" si="111"/>
        <v/>
      </c>
      <c r="AV818" s="4" t="str">
        <f t="shared" si="64"/>
        <v/>
      </c>
      <c r="AW818" s="4"/>
      <c r="AX818" s="4" t="str">
        <f t="shared" si="65"/>
        <v/>
      </c>
      <c r="AY818" s="4"/>
      <c r="AZ818" s="4" t="str">
        <f t="shared" si="66"/>
        <v/>
      </c>
      <c r="BA818" s="4"/>
      <c r="BB818" s="4"/>
      <c r="BC818" s="4" t="e">
        <f>VLOOKUP(K818,'Справочные Данные'!$I$2:$J$262,2,0)</f>
        <v>#N/A</v>
      </c>
      <c r="BD818" s="4" t="e">
        <f>VLOOKUP(BC818,Z_SD_CUSTOMER!$A$2:$K$1599,10,0)</f>
        <v>#N/A</v>
      </c>
      <c r="BE818" s="4" t="e">
        <f>VLOOKUP(BC818,Z_SD_CUSTOMER!$A$2:$L$1599,11,0)</f>
        <v>#N/A</v>
      </c>
      <c r="BF818" s="4" t="e">
        <f>VLOOKUP(BC818,Z_SD_CUSTOMER!$A$2:$K$1599,11,0)</f>
        <v>#N/A</v>
      </c>
      <c r="BG818" s="4"/>
      <c r="BH818" s="4"/>
    </row>
    <row r="819" spans="1:60">
      <c r="A819" s="2"/>
      <c r="F819" s="4"/>
      <c r="L819" s="493"/>
      <c r="AE819" s="13" t="str">
        <f>IF((Реестр!$AA819+Реестр!$AB819+Реестр!$AD819)=0,"",(Реестр!$AA819+Реестр!$AB819+Реестр!$AD819))</f>
        <v/>
      </c>
      <c r="AG819" s="13" t="e">
        <f>Реестр!$AE819-Реестр!$AF819</f>
        <v>#VALUE!</v>
      </c>
      <c r="AH819" s="534" t="str">
        <f>IFERROR((Реестр!$AE819/Реестр!$AF819)-100%, "")</f>
        <v/>
      </c>
      <c r="AI819" s="448" t="str">
        <f>IF(IFERROR(Реестр!$AN819/Реестр!$T819,"")=0,"",IFERROR(Реестр!$AN819/Реестр!$T819,""))</f>
        <v/>
      </c>
      <c r="AJ819" s="10"/>
      <c r="AK819" s="448" t="str">
        <f>IFERROR(Реестр!$AN819/Реестр!$U819,"")</f>
        <v/>
      </c>
      <c r="AL819" s="594"/>
      <c r="AM819" s="594"/>
      <c r="AO819" s="535" t="str">
        <f>IF(IFERROR(Реестр!$AN819/Реестр!$Y819,"")=0,"",IFERROR(Реестр!$AN819/Реестр!$Y819,""))</f>
        <v/>
      </c>
      <c r="AQ819" s="13"/>
      <c r="AR819" s="752"/>
      <c r="AS819" s="551" t="str">
        <f>IF(IFERROR(Реестр!$AI819*1000,"")=0,"",IFERROR(Реестр!$AI819*1000,""))</f>
        <v/>
      </c>
      <c r="AT819" s="5" t="str">
        <f>IF(IFERROR(Реестр!$AS819/80,"")=0,"",IFERROR(Реестр!$AS819/80,""))</f>
        <v/>
      </c>
      <c r="AU819" s="4" t="str">
        <f t="shared" si="111"/>
        <v/>
      </c>
      <c r="AV819" s="4" t="str">
        <f t="shared" si="64"/>
        <v/>
      </c>
      <c r="AW819" s="4"/>
      <c r="AX819" s="4" t="str">
        <f t="shared" si="65"/>
        <v/>
      </c>
      <c r="AY819" s="4"/>
      <c r="AZ819" s="4" t="str">
        <f t="shared" si="66"/>
        <v/>
      </c>
      <c r="BA819" s="4"/>
      <c r="BB819" s="4"/>
      <c r="BC819" s="4" t="e">
        <f>VLOOKUP(K819,'Справочные Данные'!$I$2:$J$262,2,0)</f>
        <v>#N/A</v>
      </c>
      <c r="BD819" s="4" t="e">
        <f>VLOOKUP(BC819,Z_SD_CUSTOMER!$A$2:$K$1599,10,0)</f>
        <v>#N/A</v>
      </c>
      <c r="BE819" s="4" t="e">
        <f>VLOOKUP(BC819,Z_SD_CUSTOMER!$A$2:$L$1599,11,0)</f>
        <v>#N/A</v>
      </c>
      <c r="BF819" s="4" t="e">
        <f>VLOOKUP(BC819,Z_SD_CUSTOMER!$A$2:$K$1599,11,0)</f>
        <v>#N/A</v>
      </c>
      <c r="BG819" s="4"/>
      <c r="BH819" s="4"/>
    </row>
    <row r="820" spans="1:60">
      <c r="A820" s="2"/>
      <c r="F820" s="4"/>
      <c r="L820" s="493"/>
      <c r="AE820" s="13" t="str">
        <f>IF((Реестр!$AA820+Реестр!$AB820+Реестр!$AD820)=0,"",(Реестр!$AA820+Реестр!$AB820+Реестр!$AD820))</f>
        <v/>
      </c>
      <c r="AG820" s="13" t="e">
        <f>Реестр!$AE820-Реестр!$AF820</f>
        <v>#VALUE!</v>
      </c>
      <c r="AH820" s="534" t="str">
        <f>IFERROR((Реестр!$AE820/Реестр!$AF820)-100%, "")</f>
        <v/>
      </c>
      <c r="AI820" s="448" t="str">
        <f>IF(IFERROR(Реестр!$AN820/Реестр!$T820,"")=0,"",IFERROR(Реестр!$AN820/Реестр!$T820,""))</f>
        <v/>
      </c>
      <c r="AJ820" s="10"/>
      <c r="AK820" s="448" t="str">
        <f>IFERROR(Реестр!$AN820/Реестр!$U820,"")</f>
        <v/>
      </c>
      <c r="AL820" s="594"/>
      <c r="AM820" s="594"/>
      <c r="AO820" s="535" t="str">
        <f>IF(IFERROR(Реестр!$AN820/Реестр!$Y820,"")=0,"",IFERROR(Реестр!$AN820/Реестр!$Y820,""))</f>
        <v/>
      </c>
      <c r="AQ820" s="13"/>
      <c r="AR820" s="752"/>
      <c r="AS820" s="551" t="str">
        <f>IF(IFERROR(Реестр!$AI820*1000,"")=0,"",IFERROR(Реестр!$AI820*1000,""))</f>
        <v/>
      </c>
      <c r="AT820" s="5" t="str">
        <f>IF(IFERROR(Реестр!$AS820/80,"")=0,"",IFERROR(Реестр!$AS820/80,""))</f>
        <v/>
      </c>
      <c r="AU820" s="4" t="str">
        <f t="shared" si="111"/>
        <v/>
      </c>
      <c r="AV820" s="4" t="str">
        <f t="shared" si="64"/>
        <v/>
      </c>
      <c r="AW820" s="4"/>
      <c r="AX820" s="4" t="str">
        <f t="shared" si="65"/>
        <v/>
      </c>
      <c r="AY820" s="4"/>
      <c r="AZ820" s="4" t="str">
        <f t="shared" si="66"/>
        <v/>
      </c>
      <c r="BA820" s="4"/>
      <c r="BB820" s="4"/>
      <c r="BC820" s="4" t="e">
        <f>VLOOKUP(K820,'Справочные Данные'!$I$2:$J$262,2,0)</f>
        <v>#N/A</v>
      </c>
      <c r="BD820" s="4" t="e">
        <f>VLOOKUP(BC820,Z_SD_CUSTOMER!$A$2:$K$1599,10,0)</f>
        <v>#N/A</v>
      </c>
      <c r="BE820" s="4" t="e">
        <f>VLOOKUP(BC820,Z_SD_CUSTOMER!$A$2:$L$1599,11,0)</f>
        <v>#N/A</v>
      </c>
      <c r="BF820" s="4" t="e">
        <f>VLOOKUP(BC820,Z_SD_CUSTOMER!$A$2:$K$1599,11,0)</f>
        <v>#N/A</v>
      </c>
      <c r="BG820" s="4"/>
      <c r="BH820" s="4"/>
    </row>
    <row r="821" spans="1:60">
      <c r="A821" s="2"/>
      <c r="F821" s="4"/>
      <c r="L821" s="493"/>
      <c r="AE821" s="13" t="str">
        <f>IF((Реестр!$AA821+Реестр!$AB821+Реестр!$AD821)=0,"",(Реестр!$AA821+Реестр!$AB821+Реестр!$AD821))</f>
        <v/>
      </c>
      <c r="AG821" s="13" t="e">
        <f>Реестр!$AE821-Реестр!$AF821</f>
        <v>#VALUE!</v>
      </c>
      <c r="AH821" s="534" t="str">
        <f>IFERROR((Реестр!$AE821/Реестр!$AF821)-100%, "")</f>
        <v/>
      </c>
      <c r="AI821" s="448" t="str">
        <f>IF(IFERROR(Реестр!$AN821/Реестр!$T821,"")=0,"",IFERROR(Реестр!$AN821/Реестр!$T821,""))</f>
        <v/>
      </c>
      <c r="AJ821" s="10"/>
      <c r="AK821" s="448" t="str">
        <f>IFERROR(Реестр!$AN821/Реестр!$U821,"")</f>
        <v/>
      </c>
      <c r="AL821" s="594"/>
      <c r="AM821" s="594"/>
      <c r="AO821" s="535" t="str">
        <f>IF(IFERROR(Реестр!$AN821/Реестр!$Y821,"")=0,"",IFERROR(Реестр!$AN821/Реестр!$Y821,""))</f>
        <v/>
      </c>
      <c r="AQ821" s="13"/>
      <c r="AR821" s="752"/>
      <c r="AS821" s="551" t="str">
        <f>IF(IFERROR(Реестр!$AI821*1000,"")=0,"",IFERROR(Реестр!$AI821*1000,""))</f>
        <v/>
      </c>
      <c r="AT821" s="5" t="str">
        <f>IF(IFERROR(Реестр!$AS821/80,"")=0,"",IFERROR(Реестр!$AS821/80,""))</f>
        <v/>
      </c>
      <c r="AU821" s="4" t="str">
        <f t="shared" si="111"/>
        <v/>
      </c>
      <c r="AV821" s="4" t="str">
        <f t="shared" si="64"/>
        <v/>
      </c>
      <c r="AW821" s="4"/>
      <c r="AX821" s="4" t="str">
        <f t="shared" si="65"/>
        <v/>
      </c>
      <c r="AY821" s="4"/>
      <c r="AZ821" s="4" t="str">
        <f t="shared" si="66"/>
        <v/>
      </c>
      <c r="BA821" s="4"/>
      <c r="BB821" s="4"/>
      <c r="BC821" s="4" t="e">
        <f>VLOOKUP(K821,'Справочные Данные'!$I$2:$J$262,2,0)</f>
        <v>#N/A</v>
      </c>
      <c r="BD821" s="4" t="e">
        <f>VLOOKUP(BC821,Z_SD_CUSTOMER!$A$2:$K$1599,10,0)</f>
        <v>#N/A</v>
      </c>
      <c r="BE821" s="4" t="e">
        <f>VLOOKUP(BC821,Z_SD_CUSTOMER!$A$2:$L$1599,11,0)</f>
        <v>#N/A</v>
      </c>
      <c r="BF821" s="4" t="e">
        <f>VLOOKUP(BC821,Z_SD_CUSTOMER!$A$2:$K$1599,11,0)</f>
        <v>#N/A</v>
      </c>
      <c r="BG821" s="4"/>
      <c r="BH821" s="4"/>
    </row>
    <row r="822" spans="1:60">
      <c r="A822" s="2"/>
      <c r="F822" s="4"/>
      <c r="L822" s="493"/>
      <c r="AE822" s="13" t="str">
        <f>IF((Реестр!$AA822+Реестр!$AB822+Реестр!$AD822)=0,"",(Реестр!$AA822+Реестр!$AB822+Реестр!$AD822))</f>
        <v/>
      </c>
      <c r="AG822" s="13" t="e">
        <f>Реестр!$AE822-Реестр!$AF822</f>
        <v>#VALUE!</v>
      </c>
      <c r="AH822" s="534" t="str">
        <f>IFERROR((Реестр!$AE822/Реестр!$AF822)-100%, "")</f>
        <v/>
      </c>
      <c r="AI822" s="448" t="str">
        <f>IF(IFERROR(Реестр!$AN822/Реестр!$T822,"")=0,"",IFERROR(Реестр!$AN822/Реестр!$T822,""))</f>
        <v/>
      </c>
      <c r="AJ822" s="10"/>
      <c r="AK822" s="448" t="str">
        <f>IFERROR(Реестр!$AN822/Реестр!$U822,"")</f>
        <v/>
      </c>
      <c r="AL822" s="594"/>
      <c r="AM822" s="594"/>
      <c r="AO822" s="535" t="str">
        <f>IF(IFERROR(Реестр!$AN822/Реестр!$Y822,"")=0,"",IFERROR(Реестр!$AN822/Реестр!$Y822,""))</f>
        <v/>
      </c>
      <c r="AQ822" s="13"/>
      <c r="AR822" s="752"/>
      <c r="AS822" s="551" t="str">
        <f>IF(IFERROR(Реестр!$AI822*1000,"")=0,"",IFERROR(Реестр!$AI822*1000,""))</f>
        <v/>
      </c>
      <c r="AT822" s="5" t="str">
        <f>IF(IFERROR(Реестр!$AS822/80,"")=0,"",IFERROR(Реестр!$AS822/80,""))</f>
        <v/>
      </c>
      <c r="AU822" s="4" t="str">
        <f t="shared" si="111"/>
        <v/>
      </c>
      <c r="AV822" s="4" t="str">
        <f t="shared" si="64"/>
        <v/>
      </c>
      <c r="AW822" s="4"/>
      <c r="AX822" s="4" t="str">
        <f t="shared" si="65"/>
        <v/>
      </c>
      <c r="AY822" s="4"/>
      <c r="AZ822" s="4" t="str">
        <f t="shared" si="66"/>
        <v/>
      </c>
      <c r="BA822" s="4"/>
      <c r="BB822" s="4"/>
      <c r="BC822" s="4" t="e">
        <f>VLOOKUP(K822,'Справочные Данные'!$I$2:$J$262,2,0)</f>
        <v>#N/A</v>
      </c>
      <c r="BD822" s="4" t="e">
        <f>VLOOKUP(BC822,Z_SD_CUSTOMER!$A$2:$K$1599,10,0)</f>
        <v>#N/A</v>
      </c>
      <c r="BE822" s="4" t="e">
        <f>VLOOKUP(BC822,Z_SD_CUSTOMER!$A$2:$L$1599,11,0)</f>
        <v>#N/A</v>
      </c>
      <c r="BF822" s="4" t="e">
        <f>VLOOKUP(BC822,Z_SD_CUSTOMER!$A$2:$K$1599,11,0)</f>
        <v>#N/A</v>
      </c>
      <c r="BG822" s="4"/>
      <c r="BH822" s="4"/>
    </row>
    <row r="823" spans="1:60">
      <c r="A823" s="2"/>
      <c r="F823" s="4"/>
      <c r="L823" s="493"/>
      <c r="AE823" s="13" t="str">
        <f>IF((Реестр!$AA823+Реестр!$AB823+Реестр!$AD823)=0,"",(Реестр!$AA823+Реестр!$AB823+Реестр!$AD823))</f>
        <v/>
      </c>
      <c r="AG823" s="13" t="e">
        <f>Реестр!$AE823-Реестр!$AF823</f>
        <v>#VALUE!</v>
      </c>
      <c r="AH823" s="534" t="str">
        <f>IFERROR((Реестр!$AE823/Реестр!$AF823)-100%, "")</f>
        <v/>
      </c>
      <c r="AI823" s="448" t="str">
        <f>IF(IFERROR(Реестр!$AN823/Реестр!$T823,"")=0,"",IFERROR(Реестр!$AN823/Реестр!$T823,""))</f>
        <v/>
      </c>
      <c r="AJ823" s="10"/>
      <c r="AK823" s="448" t="str">
        <f>IFERROR(Реестр!$AN823/Реестр!$U823,"")</f>
        <v/>
      </c>
      <c r="AL823" s="594"/>
      <c r="AM823" s="594"/>
      <c r="AO823" s="535" t="str">
        <f>IF(IFERROR(Реестр!$AN823/Реестр!$Y823,"")=0,"",IFERROR(Реестр!$AN823/Реестр!$Y823,""))</f>
        <v/>
      </c>
      <c r="AQ823" s="13"/>
      <c r="AR823" s="752"/>
      <c r="AS823" s="551" t="str">
        <f>IF(IFERROR(Реестр!$AI823*1000,"")=0,"",IFERROR(Реестр!$AI823*1000,""))</f>
        <v/>
      </c>
      <c r="AT823" s="5" t="str">
        <f>IF(IFERROR(Реестр!$AS823/80,"")=0,"",IFERROR(Реестр!$AS823/80,""))</f>
        <v/>
      </c>
      <c r="AU823" s="4" t="str">
        <f t="shared" si="111"/>
        <v/>
      </c>
      <c r="AV823" s="4" t="str">
        <f t="shared" si="64"/>
        <v/>
      </c>
      <c r="AW823" s="4"/>
      <c r="AX823" s="4" t="str">
        <f t="shared" si="65"/>
        <v/>
      </c>
      <c r="AY823" s="4"/>
      <c r="AZ823" s="4" t="str">
        <f t="shared" si="66"/>
        <v/>
      </c>
      <c r="BA823" s="4"/>
      <c r="BB823" s="4"/>
      <c r="BC823" s="4" t="e">
        <f>VLOOKUP(K823,'Справочные Данные'!$I$2:$J$262,2,0)</f>
        <v>#N/A</v>
      </c>
      <c r="BD823" s="4" t="e">
        <f>VLOOKUP(BC823,Z_SD_CUSTOMER!$A$2:$K$1599,10,0)</f>
        <v>#N/A</v>
      </c>
      <c r="BE823" s="4" t="e">
        <f>VLOOKUP(BC823,Z_SD_CUSTOMER!$A$2:$L$1599,11,0)</f>
        <v>#N/A</v>
      </c>
      <c r="BF823" s="4" t="e">
        <f>VLOOKUP(BC823,Z_SD_CUSTOMER!$A$2:$K$1599,11,0)</f>
        <v>#N/A</v>
      </c>
      <c r="BG823" s="4"/>
      <c r="BH823" s="4"/>
    </row>
    <row r="824" spans="1:60">
      <c r="A824" s="2"/>
      <c r="F824" s="4"/>
      <c r="L824" s="493"/>
      <c r="AE824" s="13" t="str">
        <f>IF((Реестр!$AA824+Реестр!$AB824+Реестр!$AD824)=0,"",(Реестр!$AA824+Реестр!$AB824+Реестр!$AD824))</f>
        <v/>
      </c>
      <c r="AG824" s="13" t="e">
        <f>Реестр!$AE824-Реестр!$AF824</f>
        <v>#VALUE!</v>
      </c>
      <c r="AH824" s="534" t="str">
        <f>IFERROR((Реестр!$AE824/Реестр!$AF824)-100%, "")</f>
        <v/>
      </c>
      <c r="AI824" s="448" t="str">
        <f>IF(IFERROR(Реестр!$AN824/Реестр!$T824,"")=0,"",IFERROR(Реестр!$AN824/Реестр!$T824,""))</f>
        <v/>
      </c>
      <c r="AJ824" s="10"/>
      <c r="AK824" s="448" t="str">
        <f>IFERROR(Реестр!$AN824/Реестр!$U824,"")</f>
        <v/>
      </c>
      <c r="AL824" s="594"/>
      <c r="AM824" s="594"/>
      <c r="AO824" s="535" t="str">
        <f>IF(IFERROR(Реестр!$AN824/Реестр!$Y824,"")=0,"",IFERROR(Реестр!$AN824/Реестр!$Y824,""))</f>
        <v/>
      </c>
      <c r="AQ824" s="13"/>
      <c r="AR824" s="752"/>
      <c r="AS824" s="551" t="str">
        <f>IF(IFERROR(Реестр!$AI824*1000,"")=0,"",IFERROR(Реестр!$AI824*1000,""))</f>
        <v/>
      </c>
      <c r="AT824" s="5" t="str">
        <f>IF(IFERROR(Реестр!$AS824/80,"")=0,"",IFERROR(Реестр!$AS824/80,""))</f>
        <v/>
      </c>
      <c r="AU824" s="4" t="str">
        <f t="shared" si="111"/>
        <v/>
      </c>
      <c r="AV824" s="4" t="str">
        <f t="shared" si="64"/>
        <v/>
      </c>
      <c r="AW824" s="4"/>
      <c r="AX824" s="4" t="str">
        <f t="shared" si="65"/>
        <v/>
      </c>
      <c r="AY824" s="4"/>
      <c r="AZ824" s="4" t="str">
        <f t="shared" si="66"/>
        <v/>
      </c>
      <c r="BA824" s="4"/>
      <c r="BB824" s="4"/>
      <c r="BC824" s="4" t="e">
        <f>VLOOKUP(K824,'Справочные Данные'!$I$2:$J$262,2,0)</f>
        <v>#N/A</v>
      </c>
      <c r="BD824" s="4" t="e">
        <f>VLOOKUP(BC824,Z_SD_CUSTOMER!$A$2:$K$1599,10,0)</f>
        <v>#N/A</v>
      </c>
      <c r="BE824" s="4" t="e">
        <f>VLOOKUP(BC824,Z_SD_CUSTOMER!$A$2:$L$1599,11,0)</f>
        <v>#N/A</v>
      </c>
      <c r="BF824" s="4" t="e">
        <f>VLOOKUP(BC824,Z_SD_CUSTOMER!$A$2:$K$1599,11,0)</f>
        <v>#N/A</v>
      </c>
      <c r="BG824" s="4"/>
      <c r="BH824" s="4"/>
    </row>
    <row r="825" spans="1:60">
      <c r="A825" s="2"/>
      <c r="F825" s="4"/>
      <c r="L825" s="493"/>
      <c r="AE825" s="13" t="str">
        <f>IF((Реестр!$AA825+Реестр!$AB825+Реестр!$AD825)=0,"",(Реестр!$AA825+Реестр!$AB825+Реестр!$AD825))</f>
        <v/>
      </c>
      <c r="AG825" s="13" t="e">
        <f>Реестр!$AE825-Реестр!$AF825</f>
        <v>#VALUE!</v>
      </c>
      <c r="AH825" s="534" t="str">
        <f>IFERROR((Реестр!$AE825/Реестр!$AF825)-100%, "")</f>
        <v/>
      </c>
      <c r="AI825" s="448" t="str">
        <f>IF(IFERROR(Реестр!$AN825/Реестр!$T825,"")=0,"",IFERROR(Реестр!$AN825/Реестр!$T825,""))</f>
        <v/>
      </c>
      <c r="AJ825" s="10"/>
      <c r="AK825" s="448" t="str">
        <f>IFERROR(Реестр!$AN825/Реестр!$U825,"")</f>
        <v/>
      </c>
      <c r="AL825" s="594"/>
      <c r="AM825" s="594"/>
      <c r="AO825" s="535" t="str">
        <f>IF(IFERROR(Реестр!$AN825/Реестр!$Y825,"")=0,"",IFERROR(Реестр!$AN825/Реестр!$Y825,""))</f>
        <v/>
      </c>
      <c r="AQ825" s="13"/>
      <c r="AR825" s="752"/>
      <c r="AS825" s="551" t="str">
        <f>IF(IFERROR(Реестр!$AI825*1000,"")=0,"",IFERROR(Реестр!$AI825*1000,""))</f>
        <v/>
      </c>
      <c r="AT825" s="5" t="str">
        <f>IF(IFERROR(Реестр!$AS825/80,"")=0,"",IFERROR(Реестр!$AS825/80,""))</f>
        <v/>
      </c>
      <c r="AU825" s="4" t="str">
        <f t="shared" si="111"/>
        <v/>
      </c>
      <c r="AV825" s="4" t="str">
        <f t="shared" si="64"/>
        <v/>
      </c>
      <c r="AW825" s="4"/>
      <c r="AX825" s="4" t="str">
        <f t="shared" si="65"/>
        <v/>
      </c>
      <c r="AY825" s="4"/>
      <c r="AZ825" s="4" t="str">
        <f t="shared" si="66"/>
        <v/>
      </c>
      <c r="BA825" s="4"/>
      <c r="BB825" s="4"/>
      <c r="BC825" s="4" t="e">
        <f>VLOOKUP(K825,'Справочные Данные'!$I$2:$J$262,2,0)</f>
        <v>#N/A</v>
      </c>
      <c r="BD825" s="4" t="e">
        <f>VLOOKUP(BC825,Z_SD_CUSTOMER!$A$2:$K$1599,10,0)</f>
        <v>#N/A</v>
      </c>
      <c r="BE825" s="4" t="e">
        <f>VLOOKUP(BC825,Z_SD_CUSTOMER!$A$2:$L$1599,11,0)</f>
        <v>#N/A</v>
      </c>
      <c r="BF825" s="4" t="e">
        <f>VLOOKUP(BC825,Z_SD_CUSTOMER!$A$2:$K$1599,11,0)</f>
        <v>#N/A</v>
      </c>
      <c r="BG825" s="4"/>
      <c r="BH825" s="4"/>
    </row>
    <row r="826" spans="1:60">
      <c r="A826" s="2"/>
      <c r="F826" s="4"/>
      <c r="L826" s="493"/>
      <c r="AE826" s="13" t="str">
        <f>IF((Реестр!$AA826+Реестр!$AB826+Реестр!$AD826)=0,"",(Реестр!$AA826+Реестр!$AB826+Реестр!$AD826))</f>
        <v/>
      </c>
      <c r="AG826" s="13" t="e">
        <f>Реестр!$AE826-Реестр!$AF826</f>
        <v>#VALUE!</v>
      </c>
      <c r="AH826" s="534" t="str">
        <f>IFERROR((Реестр!$AE826/Реестр!$AF826)-100%, "")</f>
        <v/>
      </c>
      <c r="AI826" s="448" t="str">
        <f>IF(IFERROR(Реестр!$AN826/Реестр!$T826,"")=0,"",IFERROR(Реестр!$AN826/Реестр!$T826,""))</f>
        <v/>
      </c>
      <c r="AJ826" s="10"/>
      <c r="AK826" s="448" t="str">
        <f>IFERROR(Реестр!$AN826/Реестр!$U826,"")</f>
        <v/>
      </c>
      <c r="AL826" s="594"/>
      <c r="AM826" s="594"/>
      <c r="AO826" s="535" t="str">
        <f>IF(IFERROR(Реестр!$AN826/Реестр!$Y826,"")=0,"",IFERROR(Реестр!$AN826/Реестр!$Y826,""))</f>
        <v/>
      </c>
      <c r="AQ826" s="13"/>
      <c r="AR826" s="752"/>
      <c r="AS826" s="551" t="str">
        <f>IF(IFERROR(Реестр!$AI826*1000,"")=0,"",IFERROR(Реестр!$AI826*1000,""))</f>
        <v/>
      </c>
      <c r="AT826" s="5" t="str">
        <f>IF(IFERROR(Реестр!$AS826/80,"")=0,"",IFERROR(Реестр!$AS826/80,""))</f>
        <v/>
      </c>
      <c r="AU826" s="4" t="str">
        <f t="shared" si="111"/>
        <v/>
      </c>
      <c r="AV826" s="4" t="str">
        <f t="shared" si="64"/>
        <v/>
      </c>
      <c r="AW826" s="4"/>
      <c r="AX826" s="4" t="str">
        <f t="shared" si="65"/>
        <v/>
      </c>
      <c r="AY826" s="4"/>
      <c r="AZ826" s="4" t="str">
        <f t="shared" si="66"/>
        <v/>
      </c>
      <c r="BA826" s="4"/>
      <c r="BB826" s="4"/>
      <c r="BC826" s="4" t="e">
        <f>VLOOKUP(K826,'Справочные Данные'!$I$2:$J$262,2,0)</f>
        <v>#N/A</v>
      </c>
      <c r="BD826" s="4" t="e">
        <f>VLOOKUP(BC826,Z_SD_CUSTOMER!$A$2:$K$1599,10,0)</f>
        <v>#N/A</v>
      </c>
      <c r="BE826" s="4" t="e">
        <f>VLOOKUP(BC826,Z_SD_CUSTOMER!$A$2:$L$1599,11,0)</f>
        <v>#N/A</v>
      </c>
      <c r="BF826" s="4" t="e">
        <f>VLOOKUP(BC826,Z_SD_CUSTOMER!$A$2:$K$1599,11,0)</f>
        <v>#N/A</v>
      </c>
      <c r="BG826" s="4"/>
      <c r="BH826" s="4"/>
    </row>
    <row r="827" spans="1:60">
      <c r="A827" s="2"/>
      <c r="F827" s="4"/>
      <c r="L827" s="493"/>
      <c r="AE827" s="13" t="str">
        <f>IF((Реестр!$AA827+Реестр!$AB827+Реестр!$AD827)=0,"",(Реестр!$AA827+Реестр!$AB827+Реестр!$AD827))</f>
        <v/>
      </c>
      <c r="AG827" s="13" t="e">
        <f>Реестр!$AE827-Реестр!$AF827</f>
        <v>#VALUE!</v>
      </c>
      <c r="AH827" s="534" t="str">
        <f>IFERROR((Реестр!$AE827/Реестр!$AF827)-100%, "")</f>
        <v/>
      </c>
      <c r="AI827" s="448" t="str">
        <f>IF(IFERROR(Реестр!$AN827/Реестр!$T827,"")=0,"",IFERROR(Реестр!$AN827/Реестр!$T827,""))</f>
        <v/>
      </c>
      <c r="AJ827" s="10"/>
      <c r="AK827" s="448" t="str">
        <f>IFERROR(Реестр!$AN827/Реестр!$U827,"")</f>
        <v/>
      </c>
      <c r="AL827" s="594"/>
      <c r="AM827" s="594"/>
      <c r="AO827" s="535" t="str">
        <f>IF(IFERROR(Реестр!$AN827/Реестр!$Y827,"")=0,"",IFERROR(Реестр!$AN827/Реестр!$Y827,""))</f>
        <v/>
      </c>
      <c r="AQ827" s="13"/>
      <c r="AR827" s="752"/>
      <c r="AS827" s="551" t="str">
        <f>IF(IFERROR(Реестр!$AI827*1000,"")=0,"",IFERROR(Реестр!$AI827*1000,""))</f>
        <v/>
      </c>
      <c r="AT827" s="5" t="str">
        <f>IF(IFERROR(Реестр!$AS827/80,"")=0,"",IFERROR(Реестр!$AS827/80,""))</f>
        <v/>
      </c>
      <c r="AU827" s="4" t="str">
        <f t="shared" si="111"/>
        <v/>
      </c>
      <c r="AV827" s="4" t="str">
        <f t="shared" ref="AV827:AV890" si="112">IF(IFERROR((AN827-AU827),"")=0,"",IFERROR((AN827-AU827),""))</f>
        <v/>
      </c>
      <c r="AW827" s="4"/>
      <c r="AX827" s="4" t="str">
        <f t="shared" si="65"/>
        <v/>
      </c>
      <c r="AY827" s="4"/>
      <c r="AZ827" s="4" t="str">
        <f t="shared" si="66"/>
        <v/>
      </c>
      <c r="BA827" s="4"/>
      <c r="BB827" s="4"/>
      <c r="BC827" s="4" t="e">
        <f>VLOOKUP(K827,'Справочные Данные'!$I$2:$J$262,2,0)</f>
        <v>#N/A</v>
      </c>
      <c r="BD827" s="4" t="e">
        <f>VLOOKUP(BC827,Z_SD_CUSTOMER!$A$2:$K$1599,10,0)</f>
        <v>#N/A</v>
      </c>
      <c r="BE827" s="4" t="e">
        <f>VLOOKUP(BC827,Z_SD_CUSTOMER!$A$2:$L$1599,11,0)</f>
        <v>#N/A</v>
      </c>
      <c r="BF827" s="4" t="e">
        <f>VLOOKUP(BC827,Z_SD_CUSTOMER!$A$2:$K$1599,11,0)</f>
        <v>#N/A</v>
      </c>
      <c r="BG827" s="4"/>
      <c r="BH827" s="4"/>
    </row>
    <row r="828" spans="1:60">
      <c r="A828" s="2"/>
      <c r="F828" s="4"/>
      <c r="L828" s="493"/>
      <c r="AE828" s="13" t="str">
        <f>IF((Реестр!$AA828+Реестр!$AB828+Реестр!$AD828)=0,"",(Реестр!$AA828+Реестр!$AB828+Реестр!$AD828))</f>
        <v/>
      </c>
      <c r="AG828" s="13" t="e">
        <f>Реестр!$AE828-Реестр!$AF828</f>
        <v>#VALUE!</v>
      </c>
      <c r="AH828" s="534" t="str">
        <f>IFERROR((Реестр!$AE828/Реестр!$AF828)-100%, "")</f>
        <v/>
      </c>
      <c r="AI828" s="448" t="str">
        <f>IF(IFERROR(Реестр!$AN828/Реестр!$T828,"")=0,"",IFERROR(Реестр!$AN828/Реестр!$T828,""))</f>
        <v/>
      </c>
      <c r="AJ828" s="10"/>
      <c r="AK828" s="448" t="str">
        <f>IFERROR(Реестр!$AN828/Реестр!$U828,"")</f>
        <v/>
      </c>
      <c r="AL828" s="594"/>
      <c r="AM828" s="594"/>
      <c r="AO828" s="535" t="str">
        <f>IF(IFERROR(Реестр!$AN828/Реестр!$Y828,"")=0,"",IFERROR(Реестр!$AN828/Реестр!$Y828,""))</f>
        <v/>
      </c>
      <c r="AQ828" s="13"/>
      <c r="AR828" s="752"/>
      <c r="AS828" s="551" t="str">
        <f>IF(IFERROR(Реестр!$AI828*1000,"")=0,"",IFERROR(Реестр!$AI828*1000,""))</f>
        <v/>
      </c>
      <c r="AT828" s="5" t="str">
        <f>IF(IFERROR(Реестр!$AS828/80,"")=0,"",IFERROR(Реестр!$AS828/80,""))</f>
        <v/>
      </c>
      <c r="AU828" s="4" t="str">
        <f t="shared" si="111"/>
        <v/>
      </c>
      <c r="AV828" s="4" t="str">
        <f t="shared" si="112"/>
        <v/>
      </c>
      <c r="AW828" s="4"/>
      <c r="AX828" s="4" t="str">
        <f t="shared" si="65"/>
        <v/>
      </c>
      <c r="AY828" s="4"/>
      <c r="AZ828" s="4" t="str">
        <f t="shared" si="66"/>
        <v/>
      </c>
      <c r="BA828" s="4"/>
      <c r="BB828" s="4"/>
      <c r="BC828" s="4" t="e">
        <f>VLOOKUP(K828,'Справочные Данные'!$I$2:$J$262,2,0)</f>
        <v>#N/A</v>
      </c>
      <c r="BD828" s="4" t="e">
        <f>VLOOKUP(BC828,Z_SD_CUSTOMER!$A$2:$K$1599,10,0)</f>
        <v>#N/A</v>
      </c>
      <c r="BE828" s="4" t="e">
        <f>VLOOKUP(BC828,Z_SD_CUSTOMER!$A$2:$L$1599,11,0)</f>
        <v>#N/A</v>
      </c>
      <c r="BF828" s="4" t="e">
        <f>VLOOKUP(BC828,Z_SD_CUSTOMER!$A$2:$K$1599,11,0)</f>
        <v>#N/A</v>
      </c>
      <c r="BG828" s="4"/>
      <c r="BH828" s="4"/>
    </row>
    <row r="829" spans="1:60">
      <c r="A829" s="2"/>
      <c r="F829" s="4"/>
      <c r="L829" s="493"/>
      <c r="AE829" s="13" t="str">
        <f>IF((Реестр!$AA829+Реестр!$AB829+Реестр!$AD829)=0,"",(Реестр!$AA829+Реестр!$AB829+Реестр!$AD829))</f>
        <v/>
      </c>
      <c r="AG829" s="13" t="e">
        <f>Реестр!$AE829-Реестр!$AF829</f>
        <v>#VALUE!</v>
      </c>
      <c r="AH829" s="534" t="str">
        <f>IFERROR((Реестр!$AE829/Реестр!$AF829)-100%, "")</f>
        <v/>
      </c>
      <c r="AI829" s="448" t="str">
        <f>IF(IFERROR(Реестр!$AN829/Реестр!$T829,"")=0,"",IFERROR(Реестр!$AN829/Реестр!$T829,""))</f>
        <v/>
      </c>
      <c r="AJ829" s="10"/>
      <c r="AK829" s="448" t="str">
        <f>IFERROR(Реестр!$AN829/Реестр!$U829,"")</f>
        <v/>
      </c>
      <c r="AL829" s="594"/>
      <c r="AM829" s="594"/>
      <c r="AO829" s="535" t="str">
        <f>IF(IFERROR(Реестр!$AN829/Реестр!$Y829,"")=0,"",IFERROR(Реестр!$AN829/Реестр!$Y829,""))</f>
        <v/>
      </c>
      <c r="AQ829" s="13"/>
      <c r="AR829" s="752"/>
      <c r="AS829" s="551" t="str">
        <f>IF(IFERROR(Реестр!$AI829*1000,"")=0,"",IFERROR(Реестр!$AI829*1000,""))</f>
        <v/>
      </c>
      <c r="AT829" s="5" t="str">
        <f>IF(IFERROR(Реестр!$AS829/80,"")=0,"",IFERROR(Реестр!$AS829/80,""))</f>
        <v/>
      </c>
      <c r="AU829" s="4" t="str">
        <f t="shared" si="111"/>
        <v/>
      </c>
      <c r="AV829" s="4" t="str">
        <f t="shared" si="112"/>
        <v/>
      </c>
      <c r="AW829" s="4"/>
      <c r="AX829" s="4" t="str">
        <f t="shared" si="65"/>
        <v/>
      </c>
      <c r="AY829" s="4"/>
      <c r="AZ829" s="4" t="str">
        <f t="shared" si="66"/>
        <v/>
      </c>
      <c r="BA829" s="4"/>
      <c r="BB829" s="4"/>
      <c r="BC829" s="4" t="e">
        <f>VLOOKUP(K829,'Справочные Данные'!$I$2:$J$262,2,0)</f>
        <v>#N/A</v>
      </c>
      <c r="BD829" s="4" t="e">
        <f>VLOOKUP(BC829,Z_SD_CUSTOMER!$A$2:$K$1599,10,0)</f>
        <v>#N/A</v>
      </c>
      <c r="BE829" s="4" t="e">
        <f>VLOOKUP(BC829,Z_SD_CUSTOMER!$A$2:$L$1599,11,0)</f>
        <v>#N/A</v>
      </c>
      <c r="BF829" s="4" t="e">
        <f>VLOOKUP(BC829,Z_SD_CUSTOMER!$A$2:$K$1599,11,0)</f>
        <v>#N/A</v>
      </c>
      <c r="BG829" s="4"/>
      <c r="BH829" s="4"/>
    </row>
    <row r="830" spans="1:60">
      <c r="A830" s="2"/>
      <c r="F830" s="4"/>
      <c r="L830" s="493"/>
      <c r="AE830" s="13" t="str">
        <f>IF((Реестр!$AA830+Реестр!$AB830+Реестр!$AD830)=0,"",(Реестр!$AA830+Реестр!$AB830+Реестр!$AD830))</f>
        <v/>
      </c>
      <c r="AG830" s="13" t="e">
        <f>Реестр!$AE830-Реестр!$AF830</f>
        <v>#VALUE!</v>
      </c>
      <c r="AH830" s="534" t="str">
        <f>IFERROR((Реестр!$AE830/Реестр!$AF830)-100%, "")</f>
        <v/>
      </c>
      <c r="AI830" s="448" t="str">
        <f>IF(IFERROR(Реестр!$AN830/Реестр!$T830,"")=0,"",IFERROR(Реестр!$AN830/Реестр!$T830,""))</f>
        <v/>
      </c>
      <c r="AJ830" s="10"/>
      <c r="AK830" s="448" t="str">
        <f>IFERROR(Реестр!$AN830/Реестр!$U830,"")</f>
        <v/>
      </c>
      <c r="AL830" s="594"/>
      <c r="AM830" s="594"/>
      <c r="AO830" s="535" t="str">
        <f>IF(IFERROR(Реестр!$AN830/Реестр!$Y830,"")=0,"",IFERROR(Реестр!$AN830/Реестр!$Y830,""))</f>
        <v/>
      </c>
      <c r="AQ830" s="13"/>
      <c r="AR830" s="752"/>
      <c r="AS830" s="551" t="str">
        <f>IF(IFERROR(Реестр!$AI830*1000,"")=0,"",IFERROR(Реестр!$AI830*1000,""))</f>
        <v/>
      </c>
      <c r="AT830" s="5" t="str">
        <f>IF(IFERROR(Реестр!$AS830/80,"")=0,"",IFERROR(Реестр!$AS830/80,""))</f>
        <v/>
      </c>
      <c r="AU830" s="4" t="str">
        <f t="shared" si="111"/>
        <v/>
      </c>
      <c r="AV830" s="4" t="str">
        <f t="shared" si="112"/>
        <v/>
      </c>
      <c r="AW830" s="4"/>
      <c r="AX830" s="4" t="str">
        <f t="shared" si="65"/>
        <v/>
      </c>
      <c r="AY830" s="4"/>
      <c r="AZ830" s="4" t="str">
        <f t="shared" si="66"/>
        <v/>
      </c>
      <c r="BA830" s="4"/>
      <c r="BB830" s="4"/>
      <c r="BC830" s="4" t="e">
        <f>VLOOKUP(K830,'Справочные Данные'!$I$2:$J$262,2,0)</f>
        <v>#N/A</v>
      </c>
      <c r="BD830" s="4" t="e">
        <f>VLOOKUP(BC830,Z_SD_CUSTOMER!$A$2:$K$1599,10,0)</f>
        <v>#N/A</v>
      </c>
      <c r="BE830" s="4" t="e">
        <f>VLOOKUP(BC830,Z_SD_CUSTOMER!$A$2:$L$1599,11,0)</f>
        <v>#N/A</v>
      </c>
      <c r="BF830" s="4" t="e">
        <f>VLOOKUP(BC830,Z_SD_CUSTOMER!$A$2:$K$1599,11,0)</f>
        <v>#N/A</v>
      </c>
      <c r="BG830" s="4"/>
      <c r="BH830" s="4"/>
    </row>
    <row r="831" spans="1:60">
      <c r="A831" s="2"/>
      <c r="F831" s="4"/>
      <c r="L831" s="493"/>
      <c r="AE831" s="13" t="str">
        <f>IF((Реестр!$AA831+Реестр!$AB831+Реестр!$AD831)=0,"",(Реестр!$AA831+Реестр!$AB831+Реестр!$AD831))</f>
        <v/>
      </c>
      <c r="AG831" s="13" t="e">
        <f>Реестр!$AE831-Реестр!$AF831</f>
        <v>#VALUE!</v>
      </c>
      <c r="AH831" s="534" t="str">
        <f>IFERROR((Реестр!$AE831/Реестр!$AF831)-100%, "")</f>
        <v/>
      </c>
      <c r="AI831" s="448" t="str">
        <f>IF(IFERROR(Реестр!$AN831/Реестр!$T831,"")=0,"",IFERROR(Реестр!$AN831/Реестр!$T831,""))</f>
        <v/>
      </c>
      <c r="AJ831" s="10"/>
      <c r="AK831" s="448" t="str">
        <f>IFERROR(Реестр!$AN831/Реестр!$U831,"")</f>
        <v/>
      </c>
      <c r="AL831" s="594"/>
      <c r="AM831" s="594"/>
      <c r="AO831" s="535" t="str">
        <f>IF(IFERROR(Реестр!$AN831/Реестр!$Y831,"")=0,"",IFERROR(Реестр!$AN831/Реестр!$Y831,""))</f>
        <v/>
      </c>
      <c r="AQ831" s="13"/>
      <c r="AR831" s="752"/>
      <c r="AS831" s="551" t="str">
        <f>IF(IFERROR(Реестр!$AI831*1000,"")=0,"",IFERROR(Реестр!$AI831*1000,""))</f>
        <v/>
      </c>
      <c r="AT831" s="5" t="str">
        <f>IF(IFERROR(Реестр!$AS831/80,"")=0,"",IFERROR(Реестр!$AS831/80,""))</f>
        <v/>
      </c>
      <c r="AU831" s="4" t="str">
        <f t="shared" si="111"/>
        <v/>
      </c>
      <c r="AV831" s="4" t="str">
        <f t="shared" si="112"/>
        <v/>
      </c>
      <c r="AW831" s="4"/>
      <c r="AX831" s="4" t="str">
        <f t="shared" si="65"/>
        <v/>
      </c>
      <c r="AY831" s="4"/>
      <c r="AZ831" s="4" t="str">
        <f t="shared" si="66"/>
        <v/>
      </c>
      <c r="BA831" s="4"/>
      <c r="BB831" s="4"/>
      <c r="BC831" s="4" t="e">
        <f>VLOOKUP(K831,'Справочные Данные'!$I$2:$J$262,2,0)</f>
        <v>#N/A</v>
      </c>
      <c r="BD831" s="4" t="e">
        <f>VLOOKUP(BC831,Z_SD_CUSTOMER!$A$2:$K$1599,10,0)</f>
        <v>#N/A</v>
      </c>
      <c r="BE831" s="4" t="e">
        <f>VLOOKUP(BC831,Z_SD_CUSTOMER!$A$2:$L$1599,11,0)</f>
        <v>#N/A</v>
      </c>
      <c r="BF831" s="4" t="e">
        <f>VLOOKUP(BC831,Z_SD_CUSTOMER!$A$2:$K$1599,11,0)</f>
        <v>#N/A</v>
      </c>
      <c r="BG831" s="4"/>
      <c r="BH831" s="4"/>
    </row>
    <row r="832" spans="1:60">
      <c r="A832" s="2"/>
      <c r="F832" s="4"/>
      <c r="L832" s="493"/>
      <c r="AE832" s="13" t="str">
        <f>IF((Реестр!$AA832+Реестр!$AB832+Реестр!$AD832)=0,"",(Реестр!$AA832+Реестр!$AB832+Реестр!$AD832))</f>
        <v/>
      </c>
      <c r="AG832" s="13" t="e">
        <f>Реестр!$AE832-Реестр!$AF832</f>
        <v>#VALUE!</v>
      </c>
      <c r="AH832" s="534" t="str">
        <f>IFERROR((Реестр!$AE832/Реестр!$AF832)-100%, "")</f>
        <v/>
      </c>
      <c r="AI832" s="448" t="str">
        <f>IF(IFERROR(Реестр!$AN832/Реестр!$T832,"")=0,"",IFERROR(Реестр!$AN832/Реестр!$T832,""))</f>
        <v/>
      </c>
      <c r="AJ832" s="10"/>
      <c r="AK832" s="448" t="str">
        <f>IFERROR(Реестр!$AN832/Реестр!$U832,"")</f>
        <v/>
      </c>
      <c r="AL832" s="594"/>
      <c r="AM832" s="594"/>
      <c r="AO832" s="535" t="str">
        <f>IF(IFERROR(Реестр!$AN832/Реестр!$Y832,"")=0,"",IFERROR(Реестр!$AN832/Реестр!$Y832,""))</f>
        <v/>
      </c>
      <c r="AQ832" s="13"/>
      <c r="AR832" s="752"/>
      <c r="AS832" s="551" t="str">
        <f>IF(IFERROR(Реестр!$AI832*1000,"")=0,"",IFERROR(Реестр!$AI832*1000,""))</f>
        <v/>
      </c>
      <c r="AT832" s="5" t="str">
        <f>IF(IFERROR(Реестр!$AS832/80,"")=0,"",IFERROR(Реестр!$AS832/80,""))</f>
        <v/>
      </c>
      <c r="AU832" s="4" t="str">
        <f t="shared" si="111"/>
        <v/>
      </c>
      <c r="AV832" s="4" t="str">
        <f t="shared" si="112"/>
        <v/>
      </c>
      <c r="AW832" s="4"/>
      <c r="AX832" s="4" t="str">
        <f t="shared" ref="AX832:AX895" si="113">IF(IFERROR(AC832+AW832,"")=0,"",IFERROR(AC832+AW832,""))</f>
        <v/>
      </c>
      <c r="AY832" s="4"/>
      <c r="AZ832" s="4" t="str">
        <f t="shared" ref="AZ832:AZ895" si="114">IF(IFERROR(AN832+AY832,"")=0,"",IFERROR(AN832+AY832,""))</f>
        <v/>
      </c>
      <c r="BA832" s="4"/>
      <c r="BB832" s="4"/>
      <c r="BC832" s="4" t="e">
        <f>VLOOKUP(K832,'Справочные Данные'!$I$2:$J$262,2,0)</f>
        <v>#N/A</v>
      </c>
      <c r="BD832" s="4" t="e">
        <f>VLOOKUP(BC832,Z_SD_CUSTOMER!$A$2:$K$1599,10,0)</f>
        <v>#N/A</v>
      </c>
      <c r="BE832" s="4" t="e">
        <f>VLOOKUP(BC832,Z_SD_CUSTOMER!$A$2:$L$1599,11,0)</f>
        <v>#N/A</v>
      </c>
      <c r="BF832" s="4" t="e">
        <f>VLOOKUP(BC832,Z_SD_CUSTOMER!$A$2:$K$1599,11,0)</f>
        <v>#N/A</v>
      </c>
      <c r="BG832" s="4"/>
      <c r="BH832" s="4"/>
    </row>
    <row r="833" spans="1:60">
      <c r="A833" s="2"/>
      <c r="F833" s="4"/>
      <c r="L833" s="493"/>
      <c r="AE833" s="13" t="str">
        <f>IF((Реестр!$AA833+Реестр!$AB833+Реестр!$AD833)=0,"",(Реестр!$AA833+Реестр!$AB833+Реестр!$AD833))</f>
        <v/>
      </c>
      <c r="AG833" s="13" t="e">
        <f>Реестр!$AE833-Реестр!$AF833</f>
        <v>#VALUE!</v>
      </c>
      <c r="AH833" s="534" t="str">
        <f>IFERROR((Реестр!$AE833/Реестр!$AF833)-100%, "")</f>
        <v/>
      </c>
      <c r="AI833" s="448" t="str">
        <f>IF(IFERROR(Реестр!$AN833/Реестр!$T833,"")=0,"",IFERROR(Реестр!$AN833/Реестр!$T833,""))</f>
        <v/>
      </c>
      <c r="AJ833" s="10"/>
      <c r="AK833" s="448" t="str">
        <f>IFERROR(Реестр!$AN833/Реестр!$U833,"")</f>
        <v/>
      </c>
      <c r="AL833" s="594"/>
      <c r="AM833" s="594"/>
      <c r="AO833" s="535" t="str">
        <f>IF(IFERROR(Реестр!$AN833/Реестр!$Y833,"")=0,"",IFERROR(Реестр!$AN833/Реестр!$Y833,""))</f>
        <v/>
      </c>
      <c r="AQ833" s="13"/>
      <c r="AR833" s="752"/>
      <c r="AS833" s="551" t="str">
        <f>IF(IFERROR(Реестр!$AI833*1000,"")=0,"",IFERROR(Реестр!$AI833*1000,""))</f>
        <v/>
      </c>
      <c r="AT833" s="5" t="str">
        <f>IF(IFERROR(Реестр!$AS833/80,"")=0,"",IFERROR(Реестр!$AS833/80,""))</f>
        <v/>
      </c>
      <c r="AU833" s="4" t="str">
        <f t="shared" si="111"/>
        <v/>
      </c>
      <c r="AV833" s="4" t="str">
        <f t="shared" si="112"/>
        <v/>
      </c>
      <c r="AW833" s="4"/>
      <c r="AX833" s="4" t="str">
        <f t="shared" si="113"/>
        <v/>
      </c>
      <c r="AY833" s="4"/>
      <c r="AZ833" s="4" t="str">
        <f t="shared" si="114"/>
        <v/>
      </c>
      <c r="BA833" s="4"/>
      <c r="BB833" s="4"/>
      <c r="BC833" s="4" t="e">
        <f>VLOOKUP(K833,'Справочные Данные'!$I$2:$J$262,2,0)</f>
        <v>#N/A</v>
      </c>
      <c r="BD833" s="4" t="e">
        <f>VLOOKUP(BC833,Z_SD_CUSTOMER!$A$2:$K$1599,10,0)</f>
        <v>#N/A</v>
      </c>
      <c r="BE833" s="4" t="e">
        <f>VLOOKUP(BC833,Z_SD_CUSTOMER!$A$2:$L$1599,11,0)</f>
        <v>#N/A</v>
      </c>
      <c r="BF833" s="4" t="e">
        <f>VLOOKUP(BC833,Z_SD_CUSTOMER!$A$2:$K$1599,11,0)</f>
        <v>#N/A</v>
      </c>
      <c r="BG833" s="4"/>
      <c r="BH833" s="4"/>
    </row>
    <row r="834" spans="1:60">
      <c r="A834" s="2"/>
      <c r="F834" s="4"/>
      <c r="L834" s="493"/>
      <c r="AE834" s="13" t="str">
        <f>IF((Реестр!$AA834+Реестр!$AB834+Реестр!$AD834)=0,"",(Реестр!$AA834+Реестр!$AB834+Реестр!$AD834))</f>
        <v/>
      </c>
      <c r="AG834" s="13" t="e">
        <f>Реестр!$AE834-Реестр!$AF834</f>
        <v>#VALUE!</v>
      </c>
      <c r="AH834" s="534" t="str">
        <f>IFERROR((Реестр!$AE834/Реестр!$AF834)-100%, "")</f>
        <v/>
      </c>
      <c r="AI834" s="448" t="str">
        <f>IF(IFERROR(Реестр!$AN834/Реестр!$T834,"")=0,"",IFERROR(Реестр!$AN834/Реестр!$T834,""))</f>
        <v/>
      </c>
      <c r="AJ834" s="10"/>
      <c r="AK834" s="448" t="str">
        <f>IFERROR(Реестр!$AN834/Реестр!$U834,"")</f>
        <v/>
      </c>
      <c r="AL834" s="594"/>
      <c r="AM834" s="594"/>
      <c r="AO834" s="535" t="str">
        <f>IF(IFERROR(Реестр!$AN834/Реестр!$Y834,"")=0,"",IFERROR(Реестр!$AN834/Реестр!$Y834,""))</f>
        <v/>
      </c>
      <c r="AQ834" s="13"/>
      <c r="AR834" s="752"/>
      <c r="AS834" s="551" t="str">
        <f>IF(IFERROR(Реестр!$AI834*1000,"")=0,"",IFERROR(Реестр!$AI834*1000,""))</f>
        <v/>
      </c>
      <c r="AT834" s="5" t="str">
        <f>IF(IFERROR(Реестр!$AS834/80,"")=0,"",IFERROR(Реестр!$AS834/80,""))</f>
        <v/>
      </c>
      <c r="AU834" s="4" t="str">
        <f t="shared" si="111"/>
        <v/>
      </c>
      <c r="AV834" s="4" t="str">
        <f t="shared" si="112"/>
        <v/>
      </c>
      <c r="AW834" s="4"/>
      <c r="AX834" s="4" t="str">
        <f t="shared" si="113"/>
        <v/>
      </c>
      <c r="AY834" s="4"/>
      <c r="AZ834" s="4" t="str">
        <f t="shared" si="114"/>
        <v/>
      </c>
      <c r="BA834" s="4"/>
      <c r="BB834" s="4"/>
      <c r="BC834" s="4" t="e">
        <f>VLOOKUP(K834,'Справочные Данные'!$I$2:$J$262,2,0)</f>
        <v>#N/A</v>
      </c>
      <c r="BD834" s="4" t="e">
        <f>VLOOKUP(BC834,Z_SD_CUSTOMER!$A$2:$K$1599,10,0)</f>
        <v>#N/A</v>
      </c>
      <c r="BE834" s="4" t="e">
        <f>VLOOKUP(BC834,Z_SD_CUSTOMER!$A$2:$L$1599,11,0)</f>
        <v>#N/A</v>
      </c>
      <c r="BF834" s="4" t="e">
        <f>VLOOKUP(BC834,Z_SD_CUSTOMER!$A$2:$K$1599,11,0)</f>
        <v>#N/A</v>
      </c>
      <c r="BG834" s="4"/>
      <c r="BH834" s="4"/>
    </row>
    <row r="835" spans="1:60">
      <c r="A835" s="2"/>
      <c r="F835" s="4"/>
      <c r="L835" s="493"/>
      <c r="AE835" s="13" t="str">
        <f>IF((Реестр!$AA835+Реестр!$AB835+Реестр!$AD835)=0,"",(Реестр!$AA835+Реестр!$AB835+Реестр!$AD835))</f>
        <v/>
      </c>
      <c r="AG835" s="13" t="e">
        <f>Реестр!$AE835-Реестр!$AF835</f>
        <v>#VALUE!</v>
      </c>
      <c r="AH835" s="534" t="str">
        <f>IFERROR((Реестр!$AE835/Реестр!$AF835)-100%, "")</f>
        <v/>
      </c>
      <c r="AI835" s="448" t="str">
        <f>IF(IFERROR(Реестр!$AN835/Реестр!$T835,"")=0,"",IFERROR(Реестр!$AN835/Реестр!$T835,""))</f>
        <v/>
      </c>
      <c r="AJ835" s="10"/>
      <c r="AK835" s="448" t="str">
        <f>IFERROR(Реестр!$AN835/Реестр!$U835,"")</f>
        <v/>
      </c>
      <c r="AL835" s="594"/>
      <c r="AM835" s="594"/>
      <c r="AO835" s="535" t="str">
        <f>IF(IFERROR(Реестр!$AN835/Реестр!$Y835,"")=0,"",IFERROR(Реестр!$AN835/Реестр!$Y835,""))</f>
        <v/>
      </c>
      <c r="AQ835" s="13"/>
      <c r="AR835" s="752"/>
      <c r="AS835" s="551" t="str">
        <f>IF(IFERROR(Реестр!$AI835*1000,"")=0,"",IFERROR(Реестр!$AI835*1000,""))</f>
        <v/>
      </c>
      <c r="AT835" s="5" t="str">
        <f>IF(IFERROR(Реестр!$AS835/80,"")=0,"",IFERROR(Реестр!$AS835/80,""))</f>
        <v/>
      </c>
      <c r="AU835" s="4" t="str">
        <f t="shared" si="111"/>
        <v/>
      </c>
      <c r="AV835" s="4" t="str">
        <f t="shared" si="112"/>
        <v/>
      </c>
      <c r="AW835" s="4"/>
      <c r="AX835" s="4" t="str">
        <f t="shared" si="113"/>
        <v/>
      </c>
      <c r="AY835" s="4"/>
      <c r="AZ835" s="4" t="str">
        <f t="shared" si="114"/>
        <v/>
      </c>
      <c r="BA835" s="4"/>
      <c r="BB835" s="4"/>
      <c r="BC835" s="4" t="e">
        <f>VLOOKUP(K835,'Справочные Данные'!$I$2:$J$262,2,0)</f>
        <v>#N/A</v>
      </c>
      <c r="BD835" s="4" t="e">
        <f>VLOOKUP(BC835,Z_SD_CUSTOMER!$A$2:$K$1599,10,0)</f>
        <v>#N/A</v>
      </c>
      <c r="BE835" s="4" t="e">
        <f>VLOOKUP(BC835,Z_SD_CUSTOMER!$A$2:$L$1599,11,0)</f>
        <v>#N/A</v>
      </c>
      <c r="BF835" s="4" t="e">
        <f>VLOOKUP(BC835,Z_SD_CUSTOMER!$A$2:$K$1599,11,0)</f>
        <v>#N/A</v>
      </c>
      <c r="BG835" s="4"/>
      <c r="BH835" s="4"/>
    </row>
    <row r="836" spans="1:60">
      <c r="A836" s="2"/>
      <c r="F836" s="4"/>
      <c r="L836" s="493"/>
      <c r="AE836" s="13" t="str">
        <f>IF((Реестр!$AA836+Реестр!$AB836+Реестр!$AD836)=0,"",(Реестр!$AA836+Реестр!$AB836+Реестр!$AD836))</f>
        <v/>
      </c>
      <c r="AG836" s="13" t="e">
        <f>Реестр!$AE836-Реестр!$AF836</f>
        <v>#VALUE!</v>
      </c>
      <c r="AH836" s="534" t="str">
        <f>IFERROR((Реестр!$AE836/Реестр!$AF836)-100%, "")</f>
        <v/>
      </c>
      <c r="AI836" s="448" t="str">
        <f>IF(IFERROR(Реестр!$AN836/Реестр!$T836,"")=0,"",IFERROR(Реестр!$AN836/Реестр!$T836,""))</f>
        <v/>
      </c>
      <c r="AJ836" s="10"/>
      <c r="AK836" s="448" t="str">
        <f>IFERROR(Реестр!$AN836/Реестр!$U836,"")</f>
        <v/>
      </c>
      <c r="AL836" s="594"/>
      <c r="AM836" s="594"/>
      <c r="AO836" s="535" t="str">
        <f>IF(IFERROR(Реестр!$AN836/Реестр!$Y836,"")=0,"",IFERROR(Реестр!$AN836/Реестр!$Y836,""))</f>
        <v/>
      </c>
      <c r="AQ836" s="13"/>
      <c r="AR836" s="752"/>
      <c r="AS836" s="551" t="str">
        <f>IF(IFERROR(Реестр!$AI836*1000,"")=0,"",IFERROR(Реестр!$AI836*1000,""))</f>
        <v/>
      </c>
      <c r="AT836" s="5" t="str">
        <f>IF(IFERROR(Реестр!$AS836/80,"")=0,"",IFERROR(Реестр!$AS836/80,""))</f>
        <v/>
      </c>
      <c r="AU836" s="4" t="str">
        <f t="shared" si="111"/>
        <v/>
      </c>
      <c r="AV836" s="4" t="str">
        <f t="shared" si="112"/>
        <v/>
      </c>
      <c r="AW836" s="4"/>
      <c r="AX836" s="4" t="str">
        <f t="shared" si="113"/>
        <v/>
      </c>
      <c r="AY836" s="4"/>
      <c r="AZ836" s="4" t="str">
        <f t="shared" si="114"/>
        <v/>
      </c>
      <c r="BA836" s="4"/>
      <c r="BB836" s="4"/>
      <c r="BC836" s="4" t="e">
        <f>VLOOKUP(K836,'Справочные Данные'!$I$2:$J$262,2,0)</f>
        <v>#N/A</v>
      </c>
      <c r="BD836" s="4" t="e">
        <f>VLOOKUP(BC836,Z_SD_CUSTOMER!$A$2:$K$1599,10,0)</f>
        <v>#N/A</v>
      </c>
      <c r="BE836" s="4" t="e">
        <f>VLOOKUP(BC836,Z_SD_CUSTOMER!$A$2:$L$1599,11,0)</f>
        <v>#N/A</v>
      </c>
      <c r="BF836" s="4" t="e">
        <f>VLOOKUP(BC836,Z_SD_CUSTOMER!$A$2:$K$1599,11,0)</f>
        <v>#N/A</v>
      </c>
      <c r="BG836" s="4"/>
      <c r="BH836" s="4"/>
    </row>
    <row r="837" spans="1:60">
      <c r="A837" s="2"/>
      <c r="F837" s="4"/>
      <c r="L837" s="493"/>
      <c r="AE837" s="13" t="str">
        <f>IF((Реестр!$AA837+Реестр!$AB837+Реестр!$AD837)=0,"",(Реестр!$AA837+Реестр!$AB837+Реестр!$AD837))</f>
        <v/>
      </c>
      <c r="AG837" s="13" t="e">
        <f>Реестр!$AE837-Реестр!$AF837</f>
        <v>#VALUE!</v>
      </c>
      <c r="AH837" s="534" t="str">
        <f>IFERROR((Реестр!$AE837/Реестр!$AF837)-100%, "")</f>
        <v/>
      </c>
      <c r="AI837" s="448" t="str">
        <f>IF(IFERROR(Реестр!$AN837/Реестр!$T837,"")=0,"",IFERROR(Реестр!$AN837/Реестр!$T837,""))</f>
        <v/>
      </c>
      <c r="AJ837" s="10"/>
      <c r="AK837" s="448" t="str">
        <f>IFERROR(Реестр!$AN837/Реестр!$U837,"")</f>
        <v/>
      </c>
      <c r="AL837" s="594"/>
      <c r="AM837" s="594"/>
      <c r="AO837" s="535" t="str">
        <f>IF(IFERROR(Реестр!$AN837/Реестр!$Y837,"")=0,"",IFERROR(Реестр!$AN837/Реестр!$Y837,""))</f>
        <v/>
      </c>
      <c r="AQ837" s="13"/>
      <c r="AR837" s="752"/>
      <c r="AS837" s="551" t="str">
        <f>IF(IFERROR(Реестр!$AI837*1000,"")=0,"",IFERROR(Реестр!$AI837*1000,""))</f>
        <v/>
      </c>
      <c r="AT837" s="5" t="str">
        <f>IF(IFERROR(Реестр!$AS837/80,"")=0,"",IFERROR(Реестр!$AS837/80,""))</f>
        <v/>
      </c>
      <c r="AU837" s="4" t="str">
        <f t="shared" si="111"/>
        <v/>
      </c>
      <c r="AV837" s="4" t="str">
        <f t="shared" si="112"/>
        <v/>
      </c>
      <c r="AW837" s="4"/>
      <c r="AX837" s="4" t="str">
        <f t="shared" si="113"/>
        <v/>
      </c>
      <c r="AY837" s="4"/>
      <c r="AZ837" s="4" t="str">
        <f t="shared" si="114"/>
        <v/>
      </c>
      <c r="BA837" s="4"/>
      <c r="BB837" s="4"/>
      <c r="BC837" s="4" t="e">
        <f>VLOOKUP(K837,'Справочные Данные'!$I$2:$J$262,2,0)</f>
        <v>#N/A</v>
      </c>
      <c r="BD837" s="4" t="e">
        <f>VLOOKUP(BC837,Z_SD_CUSTOMER!$A$2:$K$1599,10,0)</f>
        <v>#N/A</v>
      </c>
      <c r="BE837" s="4" t="e">
        <f>VLOOKUP(BC837,Z_SD_CUSTOMER!$A$2:$L$1599,11,0)</f>
        <v>#N/A</v>
      </c>
      <c r="BF837" s="4" t="e">
        <f>VLOOKUP(BC837,Z_SD_CUSTOMER!$A$2:$K$1599,11,0)</f>
        <v>#N/A</v>
      </c>
      <c r="BG837" s="4"/>
      <c r="BH837" s="4"/>
    </row>
    <row r="838" spans="1:60">
      <c r="A838" s="2"/>
      <c r="F838" s="4"/>
      <c r="L838" s="493"/>
      <c r="AE838" s="13" t="str">
        <f>IF((Реестр!$AA838+Реестр!$AB838+Реестр!$AD838)=0,"",(Реестр!$AA838+Реестр!$AB838+Реестр!$AD838))</f>
        <v/>
      </c>
      <c r="AG838" s="13" t="e">
        <f>Реестр!$AE838-Реестр!$AF838</f>
        <v>#VALUE!</v>
      </c>
      <c r="AI838" s="448" t="str">
        <f>IF(IFERROR(Реестр!$AN838/Реестр!$T838,"")=0,"",IFERROR(Реестр!$AN838/Реестр!$T838,""))</f>
        <v/>
      </c>
      <c r="AJ838" s="10"/>
      <c r="AK838" s="448" t="str">
        <f>IFERROR(Реестр!$AN838/Реестр!$U838,"")</f>
        <v/>
      </c>
      <c r="AL838" s="594"/>
      <c r="AM838" s="594"/>
      <c r="AO838" s="535" t="str">
        <f>IF(IFERROR(Реестр!$AN838/Реестр!$Y838,"")=0,"",IFERROR(Реестр!$AN838/Реестр!$Y838,""))</f>
        <v/>
      </c>
      <c r="AQ838" s="13"/>
      <c r="AR838" s="752"/>
      <c r="AS838" s="551" t="str">
        <f>IF(IFERROR(Реестр!$AI838*1000,"")=0,"",IFERROR(Реестр!$AI838*1000,""))</f>
        <v/>
      </c>
      <c r="AT838" s="5" t="str">
        <f>IF(IFERROR(Реестр!$AS838/80,"")=0,"",IFERROR(Реестр!$AS838/80,""))</f>
        <v/>
      </c>
      <c r="AU838" s="4" t="str">
        <f t="shared" si="111"/>
        <v/>
      </c>
      <c r="AV838" s="4" t="str">
        <f t="shared" si="112"/>
        <v/>
      </c>
      <c r="AW838" s="4"/>
      <c r="AX838" s="4" t="str">
        <f t="shared" si="113"/>
        <v/>
      </c>
      <c r="AY838" s="4"/>
      <c r="AZ838" s="4" t="str">
        <f t="shared" si="114"/>
        <v/>
      </c>
      <c r="BA838" s="4"/>
      <c r="BB838" s="4"/>
      <c r="BC838" s="4" t="e">
        <f>VLOOKUP(K838,'Справочные Данные'!$I$2:$J$262,2,0)</f>
        <v>#N/A</v>
      </c>
      <c r="BD838" s="4" t="e">
        <f>VLOOKUP(BC838,Z_SD_CUSTOMER!$A$2:$K$1599,10,0)</f>
        <v>#N/A</v>
      </c>
      <c r="BE838" s="4" t="e">
        <f>VLOOKUP(BC838,Z_SD_CUSTOMER!$A$2:$L$1599,11,0)</f>
        <v>#N/A</v>
      </c>
      <c r="BF838" s="4" t="e">
        <f>VLOOKUP(BC838,Z_SD_CUSTOMER!$A$2:$K$1599,11,0)</f>
        <v>#N/A</v>
      </c>
      <c r="BG838" s="4"/>
      <c r="BH838" s="4"/>
    </row>
    <row r="839" spans="1:60">
      <c r="A839" s="2"/>
      <c r="F839" s="4"/>
      <c r="L839" s="493"/>
      <c r="AE839" s="13" t="str">
        <f>IF((Реестр!$AA839+Реестр!$AB839+Реестр!$AD839)=0,"",(Реестр!$AA839+Реестр!$AB839+Реестр!$AD839))</f>
        <v/>
      </c>
      <c r="AG839" s="13" t="e">
        <f>Реестр!$AE839-Реестр!$AF839</f>
        <v>#VALUE!</v>
      </c>
      <c r="AI839" s="448" t="str">
        <f>IF(IFERROR(Реестр!$AN839/Реестр!$T839,"")=0,"",IFERROR(Реестр!$AN839/Реестр!$T839,""))</f>
        <v/>
      </c>
      <c r="AJ839" s="10"/>
      <c r="AK839" s="448" t="str">
        <f>IFERROR(Реестр!$AN839/Реестр!$U839,"")</f>
        <v/>
      </c>
      <c r="AL839" s="594"/>
      <c r="AM839" s="594"/>
      <c r="AO839" s="535" t="str">
        <f>IF(IFERROR(Реестр!$AN839/Реестр!$Y839,"")=0,"",IFERROR(Реестр!$AN839/Реестр!$Y839,""))</f>
        <v/>
      </c>
      <c r="AQ839" s="13"/>
      <c r="AR839" s="752"/>
      <c r="AS839" s="551" t="str">
        <f>IF(IFERROR(Реестр!$AI839*1000,"")=0,"",IFERROR(Реестр!$AI839*1000,""))</f>
        <v/>
      </c>
      <c r="AT839" s="5" t="str">
        <f>IF(IFERROR(Реестр!$AS839/80,"")=0,"",IFERROR(Реестр!$AS839/80,""))</f>
        <v/>
      </c>
      <c r="AU839" s="4" t="str">
        <f t="shared" si="111"/>
        <v/>
      </c>
      <c r="AV839" s="4" t="str">
        <f t="shared" si="112"/>
        <v/>
      </c>
      <c r="AW839" s="4"/>
      <c r="AX839" s="4" t="str">
        <f t="shared" si="113"/>
        <v/>
      </c>
      <c r="AY839" s="4"/>
      <c r="AZ839" s="4" t="str">
        <f t="shared" si="114"/>
        <v/>
      </c>
      <c r="BA839" s="4"/>
      <c r="BB839" s="4"/>
      <c r="BC839" s="4" t="e">
        <f>VLOOKUP(K839,'Справочные Данные'!$I$2:$J$262,2,0)</f>
        <v>#N/A</v>
      </c>
      <c r="BD839" s="4" t="e">
        <f>VLOOKUP(BC839,Z_SD_CUSTOMER!$A$2:$K$1599,10,0)</f>
        <v>#N/A</v>
      </c>
      <c r="BE839" s="4" t="e">
        <f>VLOOKUP(BC839,Z_SD_CUSTOMER!$A$2:$L$1599,11,0)</f>
        <v>#N/A</v>
      </c>
      <c r="BF839" s="4" t="e">
        <f>VLOOKUP(BC839,Z_SD_CUSTOMER!$A$2:$K$1599,11,0)</f>
        <v>#N/A</v>
      </c>
      <c r="BG839" s="4"/>
      <c r="BH839" s="4"/>
    </row>
    <row r="840" spans="1:60">
      <c r="A840" s="2"/>
      <c r="F840" s="4"/>
      <c r="L840" s="493"/>
      <c r="AE840" s="13" t="str">
        <f>IF((Реестр!$AA840+Реестр!$AB840+Реестр!$AD840)=0,"",(Реестр!$AA840+Реестр!$AB840+Реестр!$AD840))</f>
        <v/>
      </c>
      <c r="AG840" s="13" t="e">
        <f>Реестр!$AE840-Реестр!$AF840</f>
        <v>#VALUE!</v>
      </c>
      <c r="AI840" s="448" t="str">
        <f>IF(IFERROR(Реестр!$AN840/Реестр!$T840,"")=0,"",IFERROR(Реестр!$AN840/Реестр!$T840,""))</f>
        <v/>
      </c>
      <c r="AJ840" s="10"/>
      <c r="AK840" s="448" t="str">
        <f>IFERROR(Реестр!$AN840/Реестр!$U840,"")</f>
        <v/>
      </c>
      <c r="AL840" s="594"/>
      <c r="AM840" s="594"/>
      <c r="AO840" s="535" t="str">
        <f>IF(IFERROR(Реестр!$AN840/Реестр!$Y840,"")=0,"",IFERROR(Реестр!$AN840/Реестр!$Y840,""))</f>
        <v/>
      </c>
      <c r="AQ840" s="13"/>
      <c r="AR840" s="752"/>
      <c r="AS840" s="551" t="str">
        <f>IF(IFERROR(Реестр!$AI840*1000,"")=0,"",IFERROR(Реестр!$AI840*1000,""))</f>
        <v/>
      </c>
      <c r="AT840" s="5" t="str">
        <f>IF(IFERROR(Реестр!$AS840/80,"")=0,"",IFERROR(Реестр!$AS840/80,""))</f>
        <v/>
      </c>
      <c r="AU840" s="4" t="str">
        <f t="shared" si="111"/>
        <v/>
      </c>
      <c r="AV840" s="4" t="str">
        <f t="shared" si="112"/>
        <v/>
      </c>
      <c r="AW840" s="4"/>
      <c r="AX840" s="4" t="str">
        <f t="shared" si="113"/>
        <v/>
      </c>
      <c r="AY840" s="4"/>
      <c r="AZ840" s="4" t="str">
        <f t="shared" si="114"/>
        <v/>
      </c>
      <c r="BA840" s="4"/>
      <c r="BB840" s="4"/>
      <c r="BC840" s="4" t="e">
        <f>VLOOKUP(K840,'Справочные Данные'!$I$2:$J$262,2,0)</f>
        <v>#N/A</v>
      </c>
      <c r="BD840" s="4" t="e">
        <f>VLOOKUP(BC840,Z_SD_CUSTOMER!$A$2:$K$1599,10,0)</f>
        <v>#N/A</v>
      </c>
      <c r="BE840" s="4" t="e">
        <f>VLOOKUP(BC840,Z_SD_CUSTOMER!$A$2:$L$1599,11,0)</f>
        <v>#N/A</v>
      </c>
      <c r="BF840" s="4" t="e">
        <f>VLOOKUP(BC840,Z_SD_CUSTOMER!$A$2:$K$1599,11,0)</f>
        <v>#N/A</v>
      </c>
      <c r="BG840" s="4"/>
      <c r="BH840" s="4"/>
    </row>
    <row r="841" spans="1:60">
      <c r="A841" s="2"/>
      <c r="F841" s="4"/>
      <c r="L841" s="493"/>
      <c r="AE841" s="13" t="str">
        <f>IF((Реестр!$AA841+Реестр!$AB841+Реестр!$AD841)=0,"",(Реестр!$AA841+Реестр!$AB841+Реестр!$AD841))</f>
        <v/>
      </c>
      <c r="AG841" s="13" t="e">
        <f>Реестр!$AE841-Реестр!$AF841</f>
        <v>#VALUE!</v>
      </c>
      <c r="AI841" s="448" t="str">
        <f>IF(IFERROR(Реестр!$AN841/Реестр!$T841,"")=0,"",IFERROR(Реестр!$AN841/Реестр!$T841,""))</f>
        <v/>
      </c>
      <c r="AJ841" s="10"/>
      <c r="AK841" s="448" t="str">
        <f>IFERROR(Реестр!$AN841/Реестр!$U841,"")</f>
        <v/>
      </c>
      <c r="AL841" s="594"/>
      <c r="AM841" s="594"/>
      <c r="AO841" s="535" t="str">
        <f>IF(IFERROR(Реестр!$AN841/Реестр!$Y841,"")=0,"",IFERROR(Реестр!$AN841/Реестр!$Y841,""))</f>
        <v/>
      </c>
      <c r="AQ841" s="13"/>
      <c r="AR841" s="752"/>
      <c r="AS841" s="551" t="str">
        <f>IF(IFERROR(Реестр!$AI841*1000,"")=0,"",IFERROR(Реестр!$AI841*1000,""))</f>
        <v/>
      </c>
      <c r="AT841" s="5" t="str">
        <f>IF(IFERROR(Реестр!$AS841/80,"")=0,"",IFERROR(Реестр!$AS841/80,""))</f>
        <v/>
      </c>
      <c r="AU841" s="4" t="str">
        <f t="shared" si="111"/>
        <v/>
      </c>
      <c r="AV841" s="4" t="str">
        <f t="shared" si="112"/>
        <v/>
      </c>
      <c r="AW841" s="4"/>
      <c r="AX841" s="4" t="str">
        <f t="shared" si="113"/>
        <v/>
      </c>
      <c r="AY841" s="4"/>
      <c r="AZ841" s="4" t="str">
        <f t="shared" si="114"/>
        <v/>
      </c>
      <c r="BA841" s="4"/>
      <c r="BB841" s="4"/>
      <c r="BC841" s="4" t="e">
        <f>VLOOKUP(K841,'Справочные Данные'!$I$2:$J$262,2,0)</f>
        <v>#N/A</v>
      </c>
      <c r="BD841" s="4" t="e">
        <f>VLOOKUP(BC841,Z_SD_CUSTOMER!$A$2:$K$1599,10,0)</f>
        <v>#N/A</v>
      </c>
      <c r="BE841" s="4" t="e">
        <f>VLOOKUP(BC841,Z_SD_CUSTOMER!$A$2:$L$1599,11,0)</f>
        <v>#N/A</v>
      </c>
      <c r="BF841" s="4" t="e">
        <f>VLOOKUP(BC841,Z_SD_CUSTOMER!$A$2:$K$1599,11,0)</f>
        <v>#N/A</v>
      </c>
      <c r="BG841" s="4"/>
      <c r="BH841" s="4"/>
    </row>
    <row r="842" spans="1:60">
      <c r="A842" s="2"/>
      <c r="F842" s="4"/>
      <c r="L842" s="493"/>
      <c r="AE842" s="13" t="str">
        <f>IF((Реестр!$AA842+Реестр!$AB842+Реестр!$AD842)=0,"",(Реестр!$AA842+Реестр!$AB842+Реестр!$AD842))</f>
        <v/>
      </c>
      <c r="AG842" s="13" t="e">
        <f>Реестр!$AE842-Реестр!$AF842</f>
        <v>#VALUE!</v>
      </c>
      <c r="AI842" s="448" t="str">
        <f>IF(IFERROR(Реестр!$AN842/Реестр!$T842,"")=0,"",IFERROR(Реестр!$AN842/Реестр!$T842,""))</f>
        <v/>
      </c>
      <c r="AJ842" s="10"/>
      <c r="AK842" s="448" t="str">
        <f>IFERROR(Реестр!$AN842/Реестр!$U842,"")</f>
        <v/>
      </c>
      <c r="AL842" s="594"/>
      <c r="AM842" s="594"/>
      <c r="AO842" s="535" t="str">
        <f>IF(IFERROR(Реестр!$AN842/Реестр!$Y842,"")=0,"",IFERROR(Реестр!$AN842/Реестр!$Y842,""))</f>
        <v/>
      </c>
      <c r="AQ842" s="13"/>
      <c r="AR842" s="752"/>
      <c r="AS842" s="551" t="str">
        <f>IF(IFERROR(Реестр!$AI842*1000,"")=0,"",IFERROR(Реестр!$AI842*1000,""))</f>
        <v/>
      </c>
      <c r="AT842" s="5" t="str">
        <f>IF(IFERROR(Реестр!$AS842/80,"")=0,"",IFERROR(Реестр!$AS842/80,""))</f>
        <v/>
      </c>
      <c r="AU842" s="4" t="str">
        <f t="shared" si="111"/>
        <v/>
      </c>
      <c r="AV842" s="4" t="str">
        <f t="shared" si="112"/>
        <v/>
      </c>
      <c r="AW842" s="4"/>
      <c r="AX842" s="4" t="str">
        <f t="shared" si="113"/>
        <v/>
      </c>
      <c r="AY842" s="4"/>
      <c r="AZ842" s="4" t="str">
        <f t="shared" si="114"/>
        <v/>
      </c>
      <c r="BA842" s="4"/>
      <c r="BB842" s="4"/>
      <c r="BC842" s="4" t="e">
        <f>VLOOKUP(K842,'Справочные Данные'!$I$2:$J$262,2,0)</f>
        <v>#N/A</v>
      </c>
      <c r="BD842" s="4" t="e">
        <f>VLOOKUP(BC842,Z_SD_CUSTOMER!$A$2:$K$1599,10,0)</f>
        <v>#N/A</v>
      </c>
      <c r="BE842" s="4" t="e">
        <f>VLOOKUP(BC842,Z_SD_CUSTOMER!$A$2:$L$1599,11,0)</f>
        <v>#N/A</v>
      </c>
      <c r="BF842" s="4" t="e">
        <f>VLOOKUP(BC842,Z_SD_CUSTOMER!$A$2:$K$1599,11,0)</f>
        <v>#N/A</v>
      </c>
      <c r="BG842" s="4"/>
      <c r="BH842" s="4"/>
    </row>
    <row r="843" spans="1:60">
      <c r="A843" s="2"/>
      <c r="F843" s="4"/>
      <c r="L843" s="493"/>
      <c r="AE843" s="13" t="str">
        <f>IF((Реестр!$AA843+Реестр!$AB843+Реестр!$AD843)=0,"",(Реестр!$AA843+Реестр!$AB843+Реестр!$AD843))</f>
        <v/>
      </c>
      <c r="AG843" s="13" t="e">
        <f>Реестр!$AE843-Реестр!$AF843</f>
        <v>#VALUE!</v>
      </c>
      <c r="AI843" s="448" t="str">
        <f>IF(IFERROR(Реестр!$AN843/Реестр!$T843,"")=0,"",IFERROR(Реестр!$AN843/Реестр!$T843,""))</f>
        <v/>
      </c>
      <c r="AJ843" s="10"/>
      <c r="AK843" s="448" t="str">
        <f>IFERROR(Реестр!$AN843/Реестр!$U843,"")</f>
        <v/>
      </c>
      <c r="AL843" s="594"/>
      <c r="AM843" s="594"/>
      <c r="AO843" s="535" t="str">
        <f>IF(IFERROR(Реестр!$AN843/Реестр!$Y843,"")=0,"",IFERROR(Реестр!$AN843/Реестр!$Y843,""))</f>
        <v/>
      </c>
      <c r="AQ843" s="13"/>
      <c r="AR843" s="752"/>
      <c r="AS843" s="551" t="str">
        <f>IF(IFERROR(Реестр!$AI843*1000,"")=0,"",IFERROR(Реестр!$AI843*1000,""))</f>
        <v/>
      </c>
      <c r="AT843" s="5" t="str">
        <f>IF(IFERROR(Реестр!$AS843/80,"")=0,"",IFERROR(Реестр!$AS843/80,""))</f>
        <v/>
      </c>
      <c r="AU843" s="4" t="str">
        <f t="shared" si="111"/>
        <v/>
      </c>
      <c r="AV843" s="4" t="str">
        <f t="shared" si="112"/>
        <v/>
      </c>
      <c r="AW843" s="4"/>
      <c r="AX843" s="4" t="str">
        <f t="shared" si="113"/>
        <v/>
      </c>
      <c r="AY843" s="4"/>
      <c r="AZ843" s="4" t="str">
        <f t="shared" si="114"/>
        <v/>
      </c>
      <c r="BA843" s="4"/>
      <c r="BB843" s="4"/>
      <c r="BC843" s="4" t="e">
        <f>VLOOKUP(K843,'Справочные Данные'!$I$2:$J$262,2,0)</f>
        <v>#N/A</v>
      </c>
      <c r="BD843" s="4" t="e">
        <f>VLOOKUP(BC843,Z_SD_CUSTOMER!$A$2:$K$1599,10,0)</f>
        <v>#N/A</v>
      </c>
      <c r="BE843" s="4" t="e">
        <f>VLOOKUP(BC843,Z_SD_CUSTOMER!$A$2:$L$1599,11,0)</f>
        <v>#N/A</v>
      </c>
      <c r="BF843" s="4" t="e">
        <f>VLOOKUP(BC843,Z_SD_CUSTOMER!$A$2:$K$1599,11,0)</f>
        <v>#N/A</v>
      </c>
      <c r="BG843" s="4"/>
      <c r="BH843" s="4"/>
    </row>
    <row r="844" spans="1:60">
      <c r="A844" s="2"/>
      <c r="F844" s="4"/>
      <c r="L844" s="493"/>
      <c r="AE844" s="13" t="str">
        <f>IF((Реестр!$AA844+Реестр!$AB844+Реестр!$AD844)=0,"",(Реестр!$AA844+Реестр!$AB844+Реестр!$AD844))</f>
        <v/>
      </c>
      <c r="AG844" s="13" t="e">
        <f>Реестр!$AE844-Реестр!$AF844</f>
        <v>#VALUE!</v>
      </c>
      <c r="AI844" s="448" t="str">
        <f>IF(IFERROR(Реестр!$AN844/Реестр!$T844,"")=0,"",IFERROR(Реестр!$AN844/Реестр!$T844,""))</f>
        <v/>
      </c>
      <c r="AJ844" s="10"/>
      <c r="AK844" s="448" t="str">
        <f>IFERROR(Реестр!$AN844/Реестр!$U844,"")</f>
        <v/>
      </c>
      <c r="AL844" s="594"/>
      <c r="AM844" s="594"/>
      <c r="AO844" s="535" t="str">
        <f>IF(IFERROR(Реестр!$AN844/Реестр!$Y844,"")=0,"",IFERROR(Реестр!$AN844/Реестр!$Y844,""))</f>
        <v/>
      </c>
      <c r="AQ844" s="13"/>
      <c r="AR844" s="752"/>
      <c r="AS844" s="551" t="str">
        <f>IF(IFERROR(Реестр!$AI844*1000,"")=0,"",IFERROR(Реестр!$AI844*1000,""))</f>
        <v/>
      </c>
      <c r="AT844" s="5" t="str">
        <f>IF(IFERROR(Реестр!$AS844/80,"")=0,"",IFERROR(Реестр!$AS844/80,""))</f>
        <v/>
      </c>
      <c r="AU844" s="4" t="str">
        <f t="shared" si="111"/>
        <v/>
      </c>
      <c r="AV844" s="4" t="str">
        <f t="shared" si="112"/>
        <v/>
      </c>
      <c r="AW844" s="4"/>
      <c r="AX844" s="4" t="str">
        <f t="shared" si="113"/>
        <v/>
      </c>
      <c r="AY844" s="4"/>
      <c r="AZ844" s="4" t="str">
        <f t="shared" si="114"/>
        <v/>
      </c>
      <c r="BA844" s="4"/>
      <c r="BB844" s="4"/>
      <c r="BC844" s="4" t="e">
        <f>VLOOKUP(K844,'Справочные Данные'!$I$2:$J$262,2,0)</f>
        <v>#N/A</v>
      </c>
      <c r="BD844" s="4" t="e">
        <f>VLOOKUP(BC844,Z_SD_CUSTOMER!$A$2:$K$1599,10,0)</f>
        <v>#N/A</v>
      </c>
      <c r="BE844" s="4" t="e">
        <f>VLOOKUP(BC844,Z_SD_CUSTOMER!$A$2:$L$1599,11,0)</f>
        <v>#N/A</v>
      </c>
      <c r="BF844" s="4" t="e">
        <f>VLOOKUP(BC844,Z_SD_CUSTOMER!$A$2:$K$1599,11,0)</f>
        <v>#N/A</v>
      </c>
      <c r="BG844" s="4"/>
      <c r="BH844" s="4"/>
    </row>
    <row r="845" spans="1:60">
      <c r="A845" s="2"/>
      <c r="F845" s="4"/>
      <c r="L845" s="493"/>
      <c r="AE845" s="13" t="str">
        <f>IF((Реестр!$AA845+Реестр!$AB845+Реестр!$AD845)=0,"",(Реестр!$AA845+Реестр!$AB845+Реестр!$AD845))</f>
        <v/>
      </c>
      <c r="AG845" s="13" t="e">
        <f>Реестр!$AE845-Реестр!$AF845</f>
        <v>#VALUE!</v>
      </c>
      <c r="AI845" s="448" t="str">
        <f>IF(IFERROR(Реестр!$AN845/Реестр!$T845,"")=0,"",IFERROR(Реестр!$AN845/Реестр!$T845,""))</f>
        <v/>
      </c>
      <c r="AJ845" s="10"/>
      <c r="AK845" s="448" t="str">
        <f>IFERROR(Реестр!$AN845/Реестр!$U845,"")</f>
        <v/>
      </c>
      <c r="AL845" s="594"/>
      <c r="AM845" s="594"/>
      <c r="AO845" s="535" t="str">
        <f>IF(IFERROR(Реестр!$AN845/Реестр!$Y845,"")=0,"",IFERROR(Реестр!$AN845/Реестр!$Y845,""))</f>
        <v/>
      </c>
      <c r="AQ845" s="13"/>
      <c r="AR845" s="752"/>
      <c r="AS845" s="551" t="str">
        <f>IF(IFERROR(Реестр!$AI845*1000,"")=0,"",IFERROR(Реестр!$AI845*1000,""))</f>
        <v/>
      </c>
      <c r="AT845" s="5" t="str">
        <f>IF(IFERROR(Реестр!$AS845/80,"")=0,"",IFERROR(Реестр!$AS845/80,""))</f>
        <v/>
      </c>
      <c r="AU845" s="4" t="str">
        <f t="shared" si="111"/>
        <v/>
      </c>
      <c r="AV845" s="4" t="str">
        <f t="shared" si="112"/>
        <v/>
      </c>
      <c r="AW845" s="4"/>
      <c r="AX845" s="4" t="str">
        <f t="shared" si="113"/>
        <v/>
      </c>
      <c r="AY845" s="4"/>
      <c r="AZ845" s="4" t="str">
        <f t="shared" si="114"/>
        <v/>
      </c>
      <c r="BA845" s="4"/>
      <c r="BB845" s="4"/>
      <c r="BC845" s="4" t="e">
        <f>VLOOKUP(K845,'Справочные Данные'!$I$2:$J$262,2,0)</f>
        <v>#N/A</v>
      </c>
      <c r="BD845" s="4" t="e">
        <f>VLOOKUP(BC845,Z_SD_CUSTOMER!$A$2:$K$1599,10,0)</f>
        <v>#N/A</v>
      </c>
      <c r="BE845" s="4" t="e">
        <f>VLOOKUP(BC845,Z_SD_CUSTOMER!$A$2:$L$1599,11,0)</f>
        <v>#N/A</v>
      </c>
      <c r="BF845" s="4" t="e">
        <f>VLOOKUP(BC845,Z_SD_CUSTOMER!$A$2:$K$1599,11,0)</f>
        <v>#N/A</v>
      </c>
      <c r="BG845" s="4"/>
      <c r="BH845" s="4"/>
    </row>
    <row r="846" spans="1:60">
      <c r="A846" s="2"/>
      <c r="F846" s="4"/>
      <c r="L846" s="493"/>
      <c r="AE846" s="13" t="str">
        <f>IF((Реестр!$AA846+Реестр!$AB846+Реестр!$AD846)=0,"",(Реестр!$AA846+Реестр!$AB846+Реестр!$AD846))</f>
        <v/>
      </c>
      <c r="AG846" s="13" t="e">
        <f>Реестр!$AE846-Реестр!$AF846</f>
        <v>#VALUE!</v>
      </c>
      <c r="AI846" s="448" t="str">
        <f>IF(IFERROR(Реестр!$AN846/Реестр!$T846,"")=0,"",IFERROR(Реестр!$AN846/Реестр!$T846,""))</f>
        <v/>
      </c>
      <c r="AJ846" s="10"/>
      <c r="AK846" s="448" t="str">
        <f>IFERROR(Реестр!$AN846/Реестр!$U846,"")</f>
        <v/>
      </c>
      <c r="AL846" s="594"/>
      <c r="AM846" s="594"/>
      <c r="AO846" s="535" t="str">
        <f>IF(IFERROR(Реестр!$AN846/Реестр!$Y846,"")=0,"",IFERROR(Реестр!$AN846/Реестр!$Y846,""))</f>
        <v/>
      </c>
      <c r="AQ846" s="13"/>
      <c r="AR846" s="752"/>
      <c r="AS846" s="551" t="str">
        <f>IF(IFERROR(Реестр!$AI846*1000,"")=0,"",IFERROR(Реестр!$AI846*1000,""))</f>
        <v/>
      </c>
      <c r="AT846" s="5" t="str">
        <f>IF(IFERROR(Реестр!$AS846/80,"")=0,"",IFERROR(Реестр!$AS846/80,""))</f>
        <v/>
      </c>
      <c r="AU846" s="4" t="str">
        <f t="shared" si="111"/>
        <v/>
      </c>
      <c r="AV846" s="4" t="str">
        <f t="shared" si="112"/>
        <v/>
      </c>
      <c r="AW846" s="4"/>
      <c r="AX846" s="4" t="str">
        <f t="shared" si="113"/>
        <v/>
      </c>
      <c r="AY846" s="4"/>
      <c r="AZ846" s="4" t="str">
        <f t="shared" si="114"/>
        <v/>
      </c>
      <c r="BA846" s="4"/>
      <c r="BB846" s="4"/>
      <c r="BC846" s="4" t="e">
        <f>VLOOKUP(K846,'Справочные Данные'!$I$2:$J$262,2,0)</f>
        <v>#N/A</v>
      </c>
      <c r="BD846" s="4" t="e">
        <f>VLOOKUP(BC846,Z_SD_CUSTOMER!$A$2:$K$1599,10,0)</f>
        <v>#N/A</v>
      </c>
      <c r="BE846" s="4" t="e">
        <f>VLOOKUP(BC846,Z_SD_CUSTOMER!$A$2:$L$1599,11,0)</f>
        <v>#N/A</v>
      </c>
      <c r="BF846" s="4" t="e">
        <f>VLOOKUP(BC846,Z_SD_CUSTOMER!$A$2:$K$1599,11,0)</f>
        <v>#N/A</v>
      </c>
      <c r="BG846" s="4"/>
      <c r="BH846" s="4"/>
    </row>
    <row r="847" spans="1:60">
      <c r="A847" s="2"/>
      <c r="F847" s="4"/>
      <c r="L847" s="493"/>
      <c r="AE847" s="13" t="str">
        <f>IF((Реестр!$AA847+Реестр!$AB847+Реестр!$AD847)=0,"",(Реестр!$AA847+Реестр!$AB847+Реестр!$AD847))</f>
        <v/>
      </c>
      <c r="AG847" s="13" t="e">
        <f>Реестр!$AE847-Реестр!$AF847</f>
        <v>#VALUE!</v>
      </c>
      <c r="AI847" s="448" t="str">
        <f>IF(IFERROR(Реестр!$AN847/Реестр!$T847,"")=0,"",IFERROR(Реестр!$AN847/Реестр!$T847,""))</f>
        <v/>
      </c>
      <c r="AJ847" s="10"/>
      <c r="AK847" s="448" t="str">
        <f>IFERROR(Реестр!$AN847/Реестр!$U847,"")</f>
        <v/>
      </c>
      <c r="AL847" s="594"/>
      <c r="AM847" s="594"/>
      <c r="AO847" s="535" t="str">
        <f>IF(IFERROR(Реестр!$AN847/Реестр!$Y847,"")=0,"",IFERROR(Реестр!$AN847/Реестр!$Y847,""))</f>
        <v/>
      </c>
      <c r="AQ847" s="13"/>
      <c r="AR847" s="752"/>
      <c r="AS847" s="551" t="str">
        <f>IF(IFERROR(Реестр!$AI847*1000,"")=0,"",IFERROR(Реестр!$AI847*1000,""))</f>
        <v/>
      </c>
      <c r="AT847" s="5" t="str">
        <f>IF(IFERROR(Реестр!$AS847/80,"")=0,"",IFERROR(Реестр!$AS847/80,""))</f>
        <v/>
      </c>
      <c r="AU847" s="4" t="str">
        <f t="shared" si="111"/>
        <v/>
      </c>
      <c r="AV847" s="4" t="str">
        <f t="shared" si="112"/>
        <v/>
      </c>
      <c r="AW847" s="4"/>
      <c r="AX847" s="4" t="str">
        <f t="shared" si="113"/>
        <v/>
      </c>
      <c r="AY847" s="4"/>
      <c r="AZ847" s="4" t="str">
        <f t="shared" si="114"/>
        <v/>
      </c>
      <c r="BA847" s="4"/>
      <c r="BB847" s="4"/>
      <c r="BC847" s="4" t="e">
        <f>VLOOKUP(K847,'Справочные Данные'!$I$2:$J$262,2,0)</f>
        <v>#N/A</v>
      </c>
      <c r="BD847" s="4" t="e">
        <f>VLOOKUP(BC847,Z_SD_CUSTOMER!$A$2:$K$1599,10,0)</f>
        <v>#N/A</v>
      </c>
      <c r="BE847" s="4" t="e">
        <f>VLOOKUP(BC847,Z_SD_CUSTOMER!$A$2:$L$1599,11,0)</f>
        <v>#N/A</v>
      </c>
      <c r="BF847" s="4" t="e">
        <f>VLOOKUP(BC847,Z_SD_CUSTOMER!$A$2:$K$1599,11,0)</f>
        <v>#N/A</v>
      </c>
      <c r="BG847" s="4"/>
      <c r="BH847" s="4"/>
    </row>
    <row r="848" spans="1:60">
      <c r="A848" s="2"/>
      <c r="F848" s="4"/>
      <c r="L848" s="493"/>
      <c r="AE848" s="13" t="str">
        <f>IF((Реестр!$AA848+Реестр!$AB848+Реестр!$AD848)=0,"",(Реестр!$AA848+Реестр!$AB848+Реестр!$AD848))</f>
        <v/>
      </c>
      <c r="AG848" s="13" t="e">
        <f>Реестр!$AE848-Реестр!$AF848</f>
        <v>#VALUE!</v>
      </c>
      <c r="AI848" s="448" t="str">
        <f>IF(IFERROR(Реестр!$AN848/Реестр!$T848,"")=0,"",IFERROR(Реестр!$AN848/Реестр!$T848,""))</f>
        <v/>
      </c>
      <c r="AJ848" s="10"/>
      <c r="AK848" s="448" t="str">
        <f>IFERROR(Реестр!$AN848/Реестр!$U848,"")</f>
        <v/>
      </c>
      <c r="AL848" s="594"/>
      <c r="AM848" s="594"/>
      <c r="AO848" s="535" t="str">
        <f>IF(IFERROR(Реестр!$AN848/Реестр!$Y848,"")=0,"",IFERROR(Реестр!$AN848/Реестр!$Y848,""))</f>
        <v/>
      </c>
      <c r="AQ848" s="13"/>
      <c r="AR848" s="752"/>
      <c r="AS848" s="551" t="str">
        <f>IF(IFERROR(Реестр!$AI848*1000,"")=0,"",IFERROR(Реестр!$AI848*1000,""))</f>
        <v/>
      </c>
      <c r="AT848" s="5" t="str">
        <f>IF(IFERROR(Реестр!$AS848/80,"")=0,"",IFERROR(Реестр!$AS848/80,""))</f>
        <v/>
      </c>
      <c r="AU848" s="4" t="str">
        <f t="shared" si="111"/>
        <v/>
      </c>
      <c r="AV848" s="4" t="str">
        <f t="shared" si="112"/>
        <v/>
      </c>
      <c r="AW848" s="4"/>
      <c r="AX848" s="4" t="str">
        <f t="shared" si="113"/>
        <v/>
      </c>
      <c r="AY848" s="4"/>
      <c r="AZ848" s="4" t="str">
        <f t="shared" si="114"/>
        <v/>
      </c>
      <c r="BA848" s="4"/>
      <c r="BB848" s="4"/>
      <c r="BC848" s="4" t="e">
        <f>VLOOKUP(K848,'Справочные Данные'!$I$2:$J$262,2,0)</f>
        <v>#N/A</v>
      </c>
      <c r="BD848" s="4" t="e">
        <f>VLOOKUP(BC848,Z_SD_CUSTOMER!$A$2:$K$1599,10,0)</f>
        <v>#N/A</v>
      </c>
      <c r="BE848" s="4" t="e">
        <f>VLOOKUP(BC848,Z_SD_CUSTOMER!$A$2:$L$1599,11,0)</f>
        <v>#N/A</v>
      </c>
      <c r="BF848" s="4" t="e">
        <f>VLOOKUP(BC848,Z_SD_CUSTOMER!$A$2:$K$1599,11,0)</f>
        <v>#N/A</v>
      </c>
      <c r="BG848" s="4"/>
      <c r="BH848" s="4"/>
    </row>
    <row r="849" spans="1:60">
      <c r="A849" s="2"/>
      <c r="F849" s="4"/>
      <c r="L849" s="493"/>
      <c r="AE849" s="13" t="str">
        <f>IF((Реестр!$AA849+Реестр!$AB849+Реестр!$AD849)=0,"",(Реестр!$AA849+Реестр!$AB849+Реестр!$AD849))</f>
        <v/>
      </c>
      <c r="AG849" s="13" t="e">
        <f>Реестр!$AE849-Реестр!$AF849</f>
        <v>#VALUE!</v>
      </c>
      <c r="AI849" s="448" t="str">
        <f>IF(IFERROR(Реестр!$AN849/Реестр!$T849,"")=0,"",IFERROR(Реестр!$AN849/Реестр!$T849,""))</f>
        <v/>
      </c>
      <c r="AJ849" s="10"/>
      <c r="AK849" s="448" t="str">
        <f>IFERROR(Реестр!$AN849/Реестр!$U849,"")</f>
        <v/>
      </c>
      <c r="AL849" s="594"/>
      <c r="AM849" s="594"/>
      <c r="AO849" s="535" t="str">
        <f>IF(IFERROR(Реестр!$AN849/Реестр!$Y849,"")=0,"",IFERROR(Реестр!$AN849/Реестр!$Y849,""))</f>
        <v/>
      </c>
      <c r="AQ849" s="13"/>
      <c r="AR849" s="752"/>
      <c r="AS849" s="551" t="str">
        <f>IF(IFERROR(Реестр!$AI849*1000,"")=0,"",IFERROR(Реестр!$AI849*1000,""))</f>
        <v/>
      </c>
      <c r="AT849" s="5" t="str">
        <f>IF(IFERROR(Реестр!$AS849/80,"")=0,"",IFERROR(Реестр!$AS849/80,""))</f>
        <v/>
      </c>
      <c r="AU849" s="4" t="str">
        <f t="shared" si="111"/>
        <v/>
      </c>
      <c r="AV849" s="4" t="str">
        <f t="shared" si="112"/>
        <v/>
      </c>
      <c r="AW849" s="4"/>
      <c r="AX849" s="4" t="str">
        <f t="shared" si="113"/>
        <v/>
      </c>
      <c r="AY849" s="4"/>
      <c r="AZ849" s="4" t="str">
        <f t="shared" si="114"/>
        <v/>
      </c>
      <c r="BA849" s="4"/>
      <c r="BB849" s="4"/>
      <c r="BC849" s="4" t="e">
        <f>VLOOKUP(K849,'Справочные Данные'!$I$2:$J$262,2,0)</f>
        <v>#N/A</v>
      </c>
      <c r="BD849" s="4" t="e">
        <f>VLOOKUP(BC849,Z_SD_CUSTOMER!$A$2:$K$1599,10,0)</f>
        <v>#N/A</v>
      </c>
      <c r="BE849" s="4" t="e">
        <f>VLOOKUP(BC849,Z_SD_CUSTOMER!$A$2:$L$1599,11,0)</f>
        <v>#N/A</v>
      </c>
      <c r="BF849" s="4" t="e">
        <f>VLOOKUP(BC849,Z_SD_CUSTOMER!$A$2:$K$1599,11,0)</f>
        <v>#N/A</v>
      </c>
      <c r="BG849" s="4"/>
      <c r="BH849" s="4"/>
    </row>
    <row r="850" spans="1:60">
      <c r="A850" s="2"/>
      <c r="F850" s="4"/>
      <c r="L850" s="493"/>
      <c r="AE850" s="13" t="str">
        <f>IF((Реестр!$AA850+Реестр!$AB850+Реестр!$AD850)=0,"",(Реестр!$AA850+Реестр!$AB850+Реестр!$AD850))</f>
        <v/>
      </c>
      <c r="AG850" s="13" t="e">
        <f>Реестр!$AE850-Реестр!$AF850</f>
        <v>#VALUE!</v>
      </c>
      <c r="AI850" s="448" t="str">
        <f>IF(IFERROR(Реестр!$AN850/Реестр!$T850,"")=0,"",IFERROR(Реестр!$AN850/Реестр!$T850,""))</f>
        <v/>
      </c>
      <c r="AJ850" s="10"/>
      <c r="AK850" s="448" t="str">
        <f>IFERROR(Реестр!$AN850/Реестр!$U850,"")</f>
        <v/>
      </c>
      <c r="AL850" s="594"/>
      <c r="AM850" s="594"/>
      <c r="AO850" s="535" t="str">
        <f>IF(IFERROR(Реестр!$AN850/Реестр!$Y850,"")=0,"",IFERROR(Реестр!$AN850/Реестр!$Y850,""))</f>
        <v/>
      </c>
      <c r="AQ850" s="13"/>
      <c r="AR850" s="752"/>
      <c r="AS850" s="551" t="str">
        <f>IF(IFERROR(Реестр!$AI850*1000,"")=0,"",IFERROR(Реестр!$AI850*1000,""))</f>
        <v/>
      </c>
      <c r="AT850" s="5" t="str">
        <f>IF(IFERROR(Реестр!$AS850/80,"")=0,"",IFERROR(Реестр!$AS850/80,""))</f>
        <v/>
      </c>
      <c r="AU850" s="4" t="str">
        <f t="shared" si="111"/>
        <v/>
      </c>
      <c r="AV850" s="4" t="str">
        <f t="shared" si="112"/>
        <v/>
      </c>
      <c r="AW850" s="4"/>
      <c r="AX850" s="4" t="str">
        <f t="shared" si="113"/>
        <v/>
      </c>
      <c r="AY850" s="4"/>
      <c r="AZ850" s="4" t="str">
        <f t="shared" si="114"/>
        <v/>
      </c>
      <c r="BA850" s="4"/>
      <c r="BB850" s="4"/>
      <c r="BC850" s="4" t="e">
        <f>VLOOKUP(K850,'Справочные Данные'!$I$2:$J$262,2,0)</f>
        <v>#N/A</v>
      </c>
      <c r="BD850" s="4" t="e">
        <f>VLOOKUP(BC850,Z_SD_CUSTOMER!$A$2:$K$1599,10,0)</f>
        <v>#N/A</v>
      </c>
      <c r="BE850" s="4" t="e">
        <f>VLOOKUP(BC850,Z_SD_CUSTOMER!$A$2:$L$1599,11,0)</f>
        <v>#N/A</v>
      </c>
      <c r="BF850" s="4" t="e">
        <f>VLOOKUP(BC850,Z_SD_CUSTOMER!$A$2:$K$1599,11,0)</f>
        <v>#N/A</v>
      </c>
      <c r="BG850" s="4"/>
      <c r="BH850" s="4"/>
    </row>
    <row r="851" spans="1:60">
      <c r="A851" s="2"/>
      <c r="F851" s="4"/>
      <c r="L851" s="493"/>
      <c r="AE851" s="13" t="str">
        <f>IF((Реестр!$AA851+Реестр!$AB851+Реестр!$AD851)=0,"",(Реестр!$AA851+Реестр!$AB851+Реестр!$AD851))</f>
        <v/>
      </c>
      <c r="AG851" s="13" t="e">
        <f>Реестр!$AE851-Реестр!$AF851</f>
        <v>#VALUE!</v>
      </c>
      <c r="AI851" s="448" t="str">
        <f>IF(IFERROR(Реестр!$AN851/Реестр!$T851,"")=0,"",IFERROR(Реестр!$AN851/Реестр!$T851,""))</f>
        <v/>
      </c>
      <c r="AJ851" s="10"/>
      <c r="AK851" s="448" t="str">
        <f>IFERROR(Реестр!$AN851/Реестр!$U851,"")</f>
        <v/>
      </c>
      <c r="AL851" s="594"/>
      <c r="AM851" s="594"/>
      <c r="AO851" s="535" t="str">
        <f>IF(IFERROR(Реестр!$AN851/Реестр!$Y851,"")=0,"",IFERROR(Реестр!$AN851/Реестр!$Y851,""))</f>
        <v/>
      </c>
      <c r="AQ851" s="13"/>
      <c r="AR851" s="752"/>
      <c r="AS851" s="551" t="str">
        <f>IF(IFERROR(Реестр!$AI851*1000,"")=0,"",IFERROR(Реестр!$AI851*1000,""))</f>
        <v/>
      </c>
      <c r="AT851" s="5" t="str">
        <f>IF(IFERROR(Реестр!$AS851/80,"")=0,"",IFERROR(Реестр!$AS851/80,""))</f>
        <v/>
      </c>
      <c r="AU851" s="4" t="str">
        <f t="shared" si="111"/>
        <v/>
      </c>
      <c r="AV851" s="4" t="str">
        <f t="shared" si="112"/>
        <v/>
      </c>
      <c r="AW851" s="4"/>
      <c r="AX851" s="4" t="str">
        <f t="shared" si="113"/>
        <v/>
      </c>
      <c r="AY851" s="4"/>
      <c r="AZ851" s="4" t="str">
        <f t="shared" si="114"/>
        <v/>
      </c>
      <c r="BA851" s="4"/>
      <c r="BB851" s="4"/>
      <c r="BC851" s="4" t="e">
        <f>VLOOKUP(K851,'Справочные Данные'!$I$2:$J$262,2,0)</f>
        <v>#N/A</v>
      </c>
      <c r="BD851" s="4" t="e">
        <f>VLOOKUP(BC851,Z_SD_CUSTOMER!$A$2:$K$1599,10,0)</f>
        <v>#N/A</v>
      </c>
      <c r="BE851" s="4" t="e">
        <f>VLOOKUP(BC851,Z_SD_CUSTOMER!$A$2:$L$1599,11,0)</f>
        <v>#N/A</v>
      </c>
      <c r="BF851" s="4" t="e">
        <f>VLOOKUP(BC851,Z_SD_CUSTOMER!$A$2:$K$1599,11,0)</f>
        <v>#N/A</v>
      </c>
      <c r="BG851" s="4"/>
      <c r="BH851" s="4"/>
    </row>
    <row r="852" spans="1:60">
      <c r="A852" s="2"/>
      <c r="F852" s="4"/>
      <c r="L852" s="493"/>
      <c r="AE852" s="13" t="str">
        <f>IF((Реестр!$AA852+Реестр!$AB852+Реестр!$AD852)=0,"",(Реестр!$AA852+Реестр!$AB852+Реестр!$AD852))</f>
        <v/>
      </c>
      <c r="AG852" s="13" t="e">
        <f>Реестр!$AE852-Реестр!$AF852</f>
        <v>#VALUE!</v>
      </c>
      <c r="AI852" s="448" t="str">
        <f>IF(IFERROR(Реестр!$AN852/Реестр!$T852,"")=0,"",IFERROR(Реестр!$AN852/Реестр!$T852,""))</f>
        <v/>
      </c>
      <c r="AJ852" s="10"/>
      <c r="AK852" s="448" t="str">
        <f>IFERROR(Реестр!$AN852/Реестр!$U852,"")</f>
        <v/>
      </c>
      <c r="AL852" s="594"/>
      <c r="AM852" s="594"/>
      <c r="AO852" s="535" t="str">
        <f>IF(IFERROR(Реестр!$AN852/Реестр!$Y852,"")=0,"",IFERROR(Реестр!$AN852/Реестр!$Y852,""))</f>
        <v/>
      </c>
      <c r="AQ852" s="13"/>
      <c r="AR852" s="752"/>
      <c r="AS852" s="551" t="str">
        <f>IF(IFERROR(Реестр!$AI852*1000,"")=0,"",IFERROR(Реестр!$AI852*1000,""))</f>
        <v/>
      </c>
      <c r="AT852" s="5" t="str">
        <f>IF(IFERROR(Реестр!$AS852/80,"")=0,"",IFERROR(Реестр!$AS852/80,""))</f>
        <v/>
      </c>
      <c r="AU852" s="4" t="str">
        <f t="shared" si="111"/>
        <v/>
      </c>
      <c r="AV852" s="4" t="str">
        <f t="shared" si="112"/>
        <v/>
      </c>
      <c r="AW852" s="4"/>
      <c r="AX852" s="4" t="str">
        <f t="shared" si="113"/>
        <v/>
      </c>
      <c r="AY852" s="4"/>
      <c r="AZ852" s="4" t="str">
        <f t="shared" si="114"/>
        <v/>
      </c>
      <c r="BA852" s="4"/>
      <c r="BB852" s="4"/>
      <c r="BC852" s="4" t="e">
        <f>VLOOKUP(K852,'Справочные Данные'!$I$2:$J$262,2,0)</f>
        <v>#N/A</v>
      </c>
      <c r="BD852" s="4" t="e">
        <f>VLOOKUP(BC852,Z_SD_CUSTOMER!$A$2:$K$1599,10,0)</f>
        <v>#N/A</v>
      </c>
      <c r="BE852" s="4" t="e">
        <f>VLOOKUP(BC852,Z_SD_CUSTOMER!$A$2:$L$1599,11,0)</f>
        <v>#N/A</v>
      </c>
      <c r="BF852" s="4" t="e">
        <f>VLOOKUP(BC852,Z_SD_CUSTOMER!$A$2:$K$1599,11,0)</f>
        <v>#N/A</v>
      </c>
      <c r="BG852" s="4"/>
      <c r="BH852" s="4"/>
    </row>
    <row r="853" spans="1:60">
      <c r="A853" s="2"/>
      <c r="F853" s="4"/>
      <c r="L853" s="493"/>
      <c r="AE853" s="13" t="str">
        <f>IF((Реестр!$AA853+Реестр!$AB853+Реестр!$AD853)=0,"",(Реестр!$AA853+Реестр!$AB853+Реестр!$AD853))</f>
        <v/>
      </c>
      <c r="AG853" s="13" t="e">
        <f>Реестр!$AE853-Реестр!$AF853</f>
        <v>#VALUE!</v>
      </c>
      <c r="AI853" s="448" t="str">
        <f>IF(IFERROR(Реестр!$AN853/Реестр!$T853,"")=0,"",IFERROR(Реестр!$AN853/Реестр!$T853,""))</f>
        <v/>
      </c>
      <c r="AJ853" s="10"/>
      <c r="AK853" s="448" t="str">
        <f>IFERROR(Реестр!$AN853/Реестр!$U853,"")</f>
        <v/>
      </c>
      <c r="AL853" s="594"/>
      <c r="AM853" s="594"/>
      <c r="AO853" s="535" t="str">
        <f>IF(IFERROR(Реестр!$AN853/Реестр!$Y853,"")=0,"",IFERROR(Реестр!$AN853/Реестр!$Y853,""))</f>
        <v/>
      </c>
      <c r="AQ853" s="13"/>
      <c r="AR853" s="752"/>
      <c r="AS853" s="551" t="str">
        <f>IF(IFERROR(Реестр!$AI853*1000,"")=0,"",IFERROR(Реестр!$AI853*1000,""))</f>
        <v/>
      </c>
      <c r="AT853" s="5" t="str">
        <f>IF(IFERROR(Реестр!$AS853/80,"")=0,"",IFERROR(Реестр!$AS853/80,""))</f>
        <v/>
      </c>
      <c r="AU853" s="4" t="str">
        <f t="shared" ref="AU853:AU916" si="115">IF(IFERROR(Y853*0.07,"")=0,"",IFERROR(Y853*0.07,""))</f>
        <v/>
      </c>
      <c r="AV853" s="4" t="str">
        <f t="shared" si="112"/>
        <v/>
      </c>
      <c r="AW853" s="4"/>
      <c r="AX853" s="4" t="str">
        <f t="shared" si="113"/>
        <v/>
      </c>
      <c r="AY853" s="4"/>
      <c r="AZ853" s="4" t="str">
        <f t="shared" si="114"/>
        <v/>
      </c>
      <c r="BA853" s="4"/>
      <c r="BB853" s="4"/>
      <c r="BC853" s="4" t="e">
        <f>VLOOKUP(K853,'Справочные Данные'!$I$2:$J$262,2,0)</f>
        <v>#N/A</v>
      </c>
      <c r="BD853" s="4" t="e">
        <f>VLOOKUP(BC853,Z_SD_CUSTOMER!$A$2:$K$1599,10,0)</f>
        <v>#N/A</v>
      </c>
      <c r="BE853" s="4" t="e">
        <f>VLOOKUP(BC853,Z_SD_CUSTOMER!$A$2:$L$1599,11,0)</f>
        <v>#N/A</v>
      </c>
      <c r="BF853" s="4" t="e">
        <f>VLOOKUP(BC853,Z_SD_CUSTOMER!$A$2:$K$1599,11,0)</f>
        <v>#N/A</v>
      </c>
      <c r="BG853" s="4"/>
      <c r="BH853" s="4"/>
    </row>
    <row r="854" spans="1:60">
      <c r="A854" s="2"/>
      <c r="F854" s="4"/>
      <c r="L854" s="493"/>
      <c r="AE854" s="13" t="str">
        <f>IF((Реестр!$AA854+Реестр!$AB854+Реестр!$AD854)=0,"",(Реестр!$AA854+Реестр!$AB854+Реестр!$AD854))</f>
        <v/>
      </c>
      <c r="AG854" s="13" t="e">
        <f>Реестр!$AE854-Реестр!$AF854</f>
        <v>#VALUE!</v>
      </c>
      <c r="AI854" s="448" t="str">
        <f>IF(IFERROR(Реестр!$AN854/Реестр!$T854,"")=0,"",IFERROR(Реестр!$AN854/Реестр!$T854,""))</f>
        <v/>
      </c>
      <c r="AJ854" s="10"/>
      <c r="AK854" s="448" t="str">
        <f>IFERROR(Реестр!$AN854/Реестр!$U854,"")</f>
        <v/>
      </c>
      <c r="AL854" s="594"/>
      <c r="AM854" s="594"/>
      <c r="AO854" s="535" t="str">
        <f>IF(IFERROR(Реестр!$AN854/Реестр!$Y854,"")=0,"",IFERROR(Реестр!$AN854/Реестр!$Y854,""))</f>
        <v/>
      </c>
      <c r="AQ854" s="13"/>
      <c r="AR854" s="752"/>
      <c r="AS854" s="551" t="str">
        <f>IF(IFERROR(Реестр!$AI854*1000,"")=0,"",IFERROR(Реестр!$AI854*1000,""))</f>
        <v/>
      </c>
      <c r="AT854" s="5" t="str">
        <f>IF(IFERROR(Реестр!$AS854/80,"")=0,"",IFERROR(Реестр!$AS854/80,""))</f>
        <v/>
      </c>
      <c r="AU854" s="4" t="str">
        <f t="shared" si="115"/>
        <v/>
      </c>
      <c r="AV854" s="4" t="str">
        <f t="shared" si="112"/>
        <v/>
      </c>
      <c r="AW854" s="4"/>
      <c r="AX854" s="4" t="str">
        <f t="shared" si="113"/>
        <v/>
      </c>
      <c r="AY854" s="4"/>
      <c r="AZ854" s="4" t="str">
        <f t="shared" si="114"/>
        <v/>
      </c>
      <c r="BA854" s="4"/>
      <c r="BB854" s="4"/>
      <c r="BC854" s="4" t="e">
        <f>VLOOKUP(K854,'Справочные Данные'!$I$2:$J$262,2,0)</f>
        <v>#N/A</v>
      </c>
      <c r="BD854" s="4" t="e">
        <f>VLOOKUP(BC854,Z_SD_CUSTOMER!$A$2:$K$1599,10,0)</f>
        <v>#N/A</v>
      </c>
      <c r="BE854" s="4" t="e">
        <f>VLOOKUP(BC854,Z_SD_CUSTOMER!$A$2:$L$1599,11,0)</f>
        <v>#N/A</v>
      </c>
      <c r="BF854" s="4" t="e">
        <f>VLOOKUP(BC854,Z_SD_CUSTOMER!$A$2:$K$1599,11,0)</f>
        <v>#N/A</v>
      </c>
      <c r="BG854" s="4"/>
      <c r="BH854" s="4"/>
    </row>
    <row r="855" spans="1:60">
      <c r="A855" s="2"/>
      <c r="F855" s="4"/>
      <c r="L855" s="493"/>
      <c r="AE855" s="13" t="str">
        <f>IF((Реестр!$AA855+Реестр!$AB855+Реестр!$AD855)=0,"",(Реестр!$AA855+Реестр!$AB855+Реестр!$AD855))</f>
        <v/>
      </c>
      <c r="AG855" s="13" t="e">
        <f>Реестр!$AE855-Реестр!$AF855</f>
        <v>#VALUE!</v>
      </c>
      <c r="AI855" s="448" t="str">
        <f>IF(IFERROR(Реестр!$AN855/Реестр!$T855,"")=0,"",IFERROR(Реестр!$AN855/Реестр!$T855,""))</f>
        <v/>
      </c>
      <c r="AJ855" s="10"/>
      <c r="AK855" s="448" t="str">
        <f>IFERROR(Реестр!$AN855/Реестр!$U855,"")</f>
        <v/>
      </c>
      <c r="AL855" s="594"/>
      <c r="AM855" s="594"/>
      <c r="AO855" s="535" t="str">
        <f>IF(IFERROR(Реестр!$AN855/Реестр!$Y855,"")=0,"",IFERROR(Реестр!$AN855/Реестр!$Y855,""))</f>
        <v/>
      </c>
      <c r="AQ855" s="13"/>
      <c r="AR855" s="752"/>
      <c r="AS855" s="551" t="str">
        <f>IF(IFERROR(Реестр!$AI855*1000,"")=0,"",IFERROR(Реестр!$AI855*1000,""))</f>
        <v/>
      </c>
      <c r="AT855" s="5" t="str">
        <f>IF(IFERROR(Реестр!$AS855/80,"")=0,"",IFERROR(Реестр!$AS855/80,""))</f>
        <v/>
      </c>
      <c r="AU855" s="4" t="str">
        <f t="shared" si="115"/>
        <v/>
      </c>
      <c r="AV855" s="4" t="str">
        <f t="shared" si="112"/>
        <v/>
      </c>
      <c r="AW855" s="4"/>
      <c r="AX855" s="4" t="str">
        <f t="shared" si="113"/>
        <v/>
      </c>
      <c r="AY855" s="4"/>
      <c r="AZ855" s="4" t="str">
        <f t="shared" si="114"/>
        <v/>
      </c>
      <c r="BA855" s="4"/>
      <c r="BB855" s="4"/>
      <c r="BC855" s="4" t="e">
        <f>VLOOKUP(K855,'Справочные Данные'!$I$2:$J$262,2,0)</f>
        <v>#N/A</v>
      </c>
      <c r="BD855" s="4" t="e">
        <f>VLOOKUP(BC855,Z_SD_CUSTOMER!$A$2:$K$1599,10,0)</f>
        <v>#N/A</v>
      </c>
      <c r="BE855" s="4" t="e">
        <f>VLOOKUP(BC855,Z_SD_CUSTOMER!$A$2:$L$1599,11,0)</f>
        <v>#N/A</v>
      </c>
      <c r="BF855" s="4" t="e">
        <f>VLOOKUP(BC855,Z_SD_CUSTOMER!$A$2:$K$1599,11,0)</f>
        <v>#N/A</v>
      </c>
      <c r="BG855" s="4"/>
      <c r="BH855" s="4"/>
    </row>
    <row r="856" spans="1:60">
      <c r="A856" s="2"/>
      <c r="F856" s="4"/>
      <c r="L856" s="493"/>
      <c r="AE856" s="13" t="str">
        <f>IF((Реестр!$AA856+Реестр!$AB856+Реестр!$AD856)=0,"",(Реестр!$AA856+Реестр!$AB856+Реестр!$AD856))</f>
        <v/>
      </c>
      <c r="AG856" s="13" t="e">
        <f>Реестр!$AE856-Реестр!$AF856</f>
        <v>#VALUE!</v>
      </c>
      <c r="AI856" s="448" t="str">
        <f>IF(IFERROR(Реестр!$AN856/Реестр!$T856,"")=0,"",IFERROR(Реестр!$AN856/Реестр!$T856,""))</f>
        <v/>
      </c>
      <c r="AJ856" s="10"/>
      <c r="AK856" s="448" t="str">
        <f>IFERROR(Реестр!$AN856/Реестр!$U856,"")</f>
        <v/>
      </c>
      <c r="AL856" s="594"/>
      <c r="AM856" s="594"/>
      <c r="AO856" s="535" t="str">
        <f>IF(IFERROR(Реестр!$AN856/Реестр!$Y856,"")=0,"",IFERROR(Реестр!$AN856/Реестр!$Y856,""))</f>
        <v/>
      </c>
      <c r="AQ856" s="13"/>
      <c r="AR856" s="752"/>
      <c r="AS856" s="551" t="str">
        <f>IF(IFERROR(Реестр!$AI856*1000,"")=0,"",IFERROR(Реестр!$AI856*1000,""))</f>
        <v/>
      </c>
      <c r="AT856" s="5" t="str">
        <f>IF(IFERROR(Реестр!$AS856/80,"")=0,"",IFERROR(Реестр!$AS856/80,""))</f>
        <v/>
      </c>
      <c r="AU856" s="4" t="str">
        <f t="shared" si="115"/>
        <v/>
      </c>
      <c r="AV856" s="4" t="str">
        <f t="shared" si="112"/>
        <v/>
      </c>
      <c r="AW856" s="4"/>
      <c r="AX856" s="4" t="str">
        <f t="shared" si="113"/>
        <v/>
      </c>
      <c r="AY856" s="4"/>
      <c r="AZ856" s="4" t="str">
        <f t="shared" si="114"/>
        <v/>
      </c>
      <c r="BA856" s="4"/>
      <c r="BB856" s="4"/>
      <c r="BC856" s="4" t="e">
        <f>VLOOKUP(K856,'Справочные Данные'!$I$2:$J$262,2,0)</f>
        <v>#N/A</v>
      </c>
      <c r="BD856" s="4" t="e">
        <f>VLOOKUP(BC856,Z_SD_CUSTOMER!$A$2:$K$1599,10,0)</f>
        <v>#N/A</v>
      </c>
      <c r="BE856" s="4" t="e">
        <f>VLOOKUP(BC856,Z_SD_CUSTOMER!$A$2:$L$1599,11,0)</f>
        <v>#N/A</v>
      </c>
      <c r="BF856" s="4" t="e">
        <f>VLOOKUP(BC856,Z_SD_CUSTOMER!$A$2:$K$1599,11,0)</f>
        <v>#N/A</v>
      </c>
      <c r="BG856" s="4"/>
      <c r="BH856" s="4"/>
    </row>
    <row r="857" spans="1:60">
      <c r="A857" s="2"/>
      <c r="F857" s="4"/>
      <c r="L857" s="493"/>
      <c r="AE857" s="13" t="str">
        <f>IF((Реестр!$AA857+Реестр!$AB857+Реестр!$AD857)=0,"",(Реестр!$AA857+Реестр!$AB857+Реестр!$AD857))</f>
        <v/>
      </c>
      <c r="AG857" s="13" t="e">
        <f>Реестр!$AE857-Реестр!$AF857</f>
        <v>#VALUE!</v>
      </c>
      <c r="AI857" s="448" t="str">
        <f>IF(IFERROR(Реестр!$AN857/Реестр!$T857,"")=0,"",IFERROR(Реестр!$AN857/Реестр!$T857,""))</f>
        <v/>
      </c>
      <c r="AJ857" s="10"/>
      <c r="AK857" s="448" t="str">
        <f>IFERROR(Реестр!$AN857/Реестр!$U857,"")</f>
        <v/>
      </c>
      <c r="AL857" s="594"/>
      <c r="AM857" s="594"/>
      <c r="AO857" s="535" t="str">
        <f>IF(IFERROR(Реестр!$AN857/Реестр!$Y857,"")=0,"",IFERROR(Реестр!$AN857/Реестр!$Y857,""))</f>
        <v/>
      </c>
      <c r="AQ857" s="13"/>
      <c r="AR857" s="752"/>
      <c r="AS857" s="551" t="str">
        <f>IF(IFERROR(Реестр!$AI857*1000,"")=0,"",IFERROR(Реестр!$AI857*1000,""))</f>
        <v/>
      </c>
      <c r="AT857" s="5" t="str">
        <f>IF(IFERROR(Реестр!$AS857/80,"")=0,"",IFERROR(Реестр!$AS857/80,""))</f>
        <v/>
      </c>
      <c r="AU857" s="4" t="str">
        <f t="shared" si="115"/>
        <v/>
      </c>
      <c r="AV857" s="4" t="str">
        <f t="shared" si="112"/>
        <v/>
      </c>
      <c r="AW857" s="4"/>
      <c r="AX857" s="4" t="str">
        <f t="shared" si="113"/>
        <v/>
      </c>
      <c r="AY857" s="4"/>
      <c r="AZ857" s="4" t="str">
        <f t="shared" si="114"/>
        <v/>
      </c>
      <c r="BA857" s="4"/>
      <c r="BB857" s="4"/>
      <c r="BC857" s="4" t="e">
        <f>VLOOKUP(K857,'Справочные Данные'!$I$2:$J$262,2,0)</f>
        <v>#N/A</v>
      </c>
      <c r="BD857" s="4" t="e">
        <f>VLOOKUP(BC857,Z_SD_CUSTOMER!$A$2:$K$1599,10,0)</f>
        <v>#N/A</v>
      </c>
      <c r="BE857" s="4" t="e">
        <f>VLOOKUP(BC857,Z_SD_CUSTOMER!$A$2:$L$1599,11,0)</f>
        <v>#N/A</v>
      </c>
      <c r="BF857" s="4" t="e">
        <f>VLOOKUP(BC857,Z_SD_CUSTOMER!$A$2:$K$1599,11,0)</f>
        <v>#N/A</v>
      </c>
      <c r="BG857" s="4"/>
      <c r="BH857" s="4"/>
    </row>
    <row r="858" spans="1:60">
      <c r="A858" s="2"/>
      <c r="F858" s="4"/>
      <c r="L858" s="493"/>
      <c r="AE858" s="13" t="str">
        <f>IF((Реестр!$AA858+Реестр!$AB858+Реестр!$AD858)=0,"",(Реестр!$AA858+Реестр!$AB858+Реестр!$AD858))</f>
        <v/>
      </c>
      <c r="AG858" s="13" t="e">
        <f>Реестр!$AE858-Реестр!$AF858</f>
        <v>#VALUE!</v>
      </c>
      <c r="AI858" s="448" t="str">
        <f>IF(IFERROR(Реестр!$AN858/Реестр!$T858,"")=0,"",IFERROR(Реестр!$AN858/Реестр!$T858,""))</f>
        <v/>
      </c>
      <c r="AJ858" s="10"/>
      <c r="AK858" s="448" t="str">
        <f>IFERROR(Реестр!$AN858/Реестр!$U858,"")</f>
        <v/>
      </c>
      <c r="AL858" s="594"/>
      <c r="AM858" s="594"/>
      <c r="AO858" s="535" t="str">
        <f>IF(IFERROR(Реестр!$AN858/Реестр!$Y858,"")=0,"",IFERROR(Реестр!$AN858/Реестр!$Y858,""))</f>
        <v/>
      </c>
      <c r="AQ858" s="13"/>
      <c r="AR858" s="752"/>
      <c r="AS858" s="551" t="str">
        <f>IF(IFERROR(Реестр!$AI858*1000,"")=0,"",IFERROR(Реестр!$AI858*1000,""))</f>
        <v/>
      </c>
      <c r="AT858" s="5" t="str">
        <f>IF(IFERROR(Реестр!$AS858/80,"")=0,"",IFERROR(Реестр!$AS858/80,""))</f>
        <v/>
      </c>
      <c r="AU858" s="4" t="str">
        <f t="shared" si="115"/>
        <v/>
      </c>
      <c r="AV858" s="4" t="str">
        <f t="shared" si="112"/>
        <v/>
      </c>
      <c r="AW858" s="4"/>
      <c r="AX858" s="4" t="str">
        <f t="shared" si="113"/>
        <v/>
      </c>
      <c r="AY858" s="4"/>
      <c r="AZ858" s="4" t="str">
        <f t="shared" si="114"/>
        <v/>
      </c>
      <c r="BA858" s="4"/>
      <c r="BB858" s="4"/>
      <c r="BC858" s="4" t="e">
        <f>VLOOKUP(K858,'Справочные Данные'!$I$2:$J$262,2,0)</f>
        <v>#N/A</v>
      </c>
      <c r="BD858" s="4" t="e">
        <f>VLOOKUP(BC858,Z_SD_CUSTOMER!$A$2:$K$1599,10,0)</f>
        <v>#N/A</v>
      </c>
      <c r="BE858" s="4" t="e">
        <f>VLOOKUP(BC858,Z_SD_CUSTOMER!$A$2:$L$1599,11,0)</f>
        <v>#N/A</v>
      </c>
      <c r="BF858" s="4" t="e">
        <f>VLOOKUP(BC858,Z_SD_CUSTOMER!$A$2:$K$1599,11,0)</f>
        <v>#N/A</v>
      </c>
      <c r="BG858" s="4"/>
      <c r="BH858" s="4"/>
    </row>
    <row r="859" spans="1:60">
      <c r="A859" s="2"/>
      <c r="F859" s="4"/>
      <c r="L859" s="493"/>
      <c r="AE859" s="13" t="str">
        <f>IF((Реестр!$AA859+Реестр!$AB859+Реестр!$AD859)=0,"",(Реестр!$AA859+Реестр!$AB859+Реестр!$AD859))</f>
        <v/>
      </c>
      <c r="AG859" s="13" t="e">
        <f>Реестр!$AE859-Реестр!$AF859</f>
        <v>#VALUE!</v>
      </c>
      <c r="AI859" s="448" t="str">
        <f>IF(IFERROR(Реестр!$AN859/Реестр!$T859,"")=0,"",IFERROR(Реестр!$AN859/Реестр!$T859,""))</f>
        <v/>
      </c>
      <c r="AJ859" s="10"/>
      <c r="AK859" s="448" t="str">
        <f>IFERROR(Реестр!$AN859/Реестр!$U859,"")</f>
        <v/>
      </c>
      <c r="AL859" s="594"/>
      <c r="AM859" s="594"/>
      <c r="AO859" s="535" t="str">
        <f>IF(IFERROR(Реестр!$AN859/Реестр!$Y859,"")=0,"",IFERROR(Реестр!$AN859/Реестр!$Y859,""))</f>
        <v/>
      </c>
      <c r="AQ859" s="13"/>
      <c r="AR859" s="752"/>
      <c r="AS859" s="551" t="str">
        <f>IF(IFERROR(Реестр!$AI859*1000,"")=0,"",IFERROR(Реестр!$AI859*1000,""))</f>
        <v/>
      </c>
      <c r="AT859" s="5" t="str">
        <f>IF(IFERROR(Реестр!$AS859/80,"")=0,"",IFERROR(Реестр!$AS859/80,""))</f>
        <v/>
      </c>
      <c r="AU859" s="4" t="str">
        <f t="shared" si="115"/>
        <v/>
      </c>
      <c r="AV859" s="4" t="str">
        <f t="shared" si="112"/>
        <v/>
      </c>
      <c r="AW859" s="4"/>
      <c r="AX859" s="4" t="str">
        <f t="shared" si="113"/>
        <v/>
      </c>
      <c r="AY859" s="4"/>
      <c r="AZ859" s="4" t="str">
        <f t="shared" si="114"/>
        <v/>
      </c>
      <c r="BA859" s="4"/>
      <c r="BB859" s="4"/>
      <c r="BC859" s="4" t="e">
        <f>VLOOKUP(K859,'Справочные Данные'!$I$2:$J$262,2,0)</f>
        <v>#N/A</v>
      </c>
      <c r="BD859" s="4" t="e">
        <f>VLOOKUP(BC859,Z_SD_CUSTOMER!$A$2:$K$1599,10,0)</f>
        <v>#N/A</v>
      </c>
      <c r="BE859" s="4" t="e">
        <f>VLOOKUP(BC859,Z_SD_CUSTOMER!$A$2:$L$1599,11,0)</f>
        <v>#N/A</v>
      </c>
      <c r="BF859" s="4" t="e">
        <f>VLOOKUP(BC859,Z_SD_CUSTOMER!$A$2:$K$1599,11,0)</f>
        <v>#N/A</v>
      </c>
      <c r="BG859" s="4"/>
      <c r="BH859" s="4"/>
    </row>
    <row r="860" spans="1:60">
      <c r="A860" s="2"/>
      <c r="F860" s="4"/>
      <c r="L860" s="493"/>
      <c r="AE860" s="13" t="str">
        <f>IF((Реестр!$AA860+Реестр!$AB860+Реестр!$AD860)=0,"",(Реестр!$AA860+Реестр!$AB860+Реестр!$AD860))</f>
        <v/>
      </c>
      <c r="AG860" s="13" t="e">
        <f>Реестр!$AE860-Реестр!$AF860</f>
        <v>#VALUE!</v>
      </c>
      <c r="AI860" s="448" t="str">
        <f>IF(IFERROR(Реестр!$AN860/Реестр!$T860,"")=0,"",IFERROR(Реестр!$AN860/Реестр!$T860,""))</f>
        <v/>
      </c>
      <c r="AJ860" s="10"/>
      <c r="AK860" s="448" t="str">
        <f>IFERROR(Реестр!$AN860/Реестр!$U860,"")</f>
        <v/>
      </c>
      <c r="AL860" s="594"/>
      <c r="AM860" s="594"/>
      <c r="AO860" s="535" t="str">
        <f>IF(IFERROR(Реестр!$AN860/Реестр!$Y860,"")=0,"",IFERROR(Реестр!$AN860/Реестр!$Y860,""))</f>
        <v/>
      </c>
      <c r="AQ860" s="13"/>
      <c r="AR860" s="752"/>
      <c r="AS860" s="551" t="str">
        <f>IF(IFERROR(Реестр!$AI860*1000,"")=0,"",IFERROR(Реестр!$AI860*1000,""))</f>
        <v/>
      </c>
      <c r="AT860" s="5" t="str">
        <f>IF(IFERROR(Реестр!$AS860/80,"")=0,"",IFERROR(Реестр!$AS860/80,""))</f>
        <v/>
      </c>
      <c r="AU860" s="4" t="str">
        <f t="shared" si="115"/>
        <v/>
      </c>
      <c r="AV860" s="4" t="str">
        <f t="shared" si="112"/>
        <v/>
      </c>
      <c r="AW860" s="4"/>
      <c r="AX860" s="4" t="str">
        <f t="shared" si="113"/>
        <v/>
      </c>
      <c r="AY860" s="4"/>
      <c r="AZ860" s="4" t="str">
        <f t="shared" si="114"/>
        <v/>
      </c>
      <c r="BA860" s="4"/>
      <c r="BB860" s="4"/>
      <c r="BC860" s="4" t="e">
        <f>VLOOKUP(K860,'Справочные Данные'!$I$2:$J$262,2,0)</f>
        <v>#N/A</v>
      </c>
      <c r="BD860" s="4" t="e">
        <f>VLOOKUP(BC860,Z_SD_CUSTOMER!$A$2:$K$1599,10,0)</f>
        <v>#N/A</v>
      </c>
      <c r="BE860" s="4" t="e">
        <f>VLOOKUP(BC860,Z_SD_CUSTOMER!$A$2:$L$1599,11,0)</f>
        <v>#N/A</v>
      </c>
      <c r="BF860" s="4" t="e">
        <f>VLOOKUP(BC860,Z_SD_CUSTOMER!$A$2:$K$1599,11,0)</f>
        <v>#N/A</v>
      </c>
      <c r="BG860" s="4"/>
      <c r="BH860" s="4"/>
    </row>
    <row r="861" spans="1:60">
      <c r="A861" s="2"/>
      <c r="F861" s="4"/>
      <c r="L861" s="493"/>
      <c r="AE861" s="13" t="str">
        <f>IF((Реестр!$AA861+Реестр!$AB861+Реестр!$AD861)=0,"",(Реестр!$AA861+Реестр!$AB861+Реестр!$AD861))</f>
        <v/>
      </c>
      <c r="AG861" s="13" t="e">
        <f>Реестр!$AE861-Реестр!$AF861</f>
        <v>#VALUE!</v>
      </c>
      <c r="AI861" s="448" t="str">
        <f>IF(IFERROR(Реестр!$AN861/Реестр!$T861,"")=0,"",IFERROR(Реестр!$AN861/Реестр!$T861,""))</f>
        <v/>
      </c>
      <c r="AJ861" s="10"/>
      <c r="AK861" s="448" t="str">
        <f>IFERROR(Реестр!$AN861/Реестр!$U861,"")</f>
        <v/>
      </c>
      <c r="AL861" s="594"/>
      <c r="AM861" s="594"/>
      <c r="AO861" s="535" t="str">
        <f>IF(IFERROR(Реестр!$AN861/Реестр!$Y861,"")=0,"",IFERROR(Реестр!$AN861/Реестр!$Y861,""))</f>
        <v/>
      </c>
      <c r="AQ861" s="13"/>
      <c r="AR861" s="752"/>
      <c r="AS861" s="551" t="str">
        <f>IF(IFERROR(Реестр!$AI861*1000,"")=0,"",IFERROR(Реестр!$AI861*1000,""))</f>
        <v/>
      </c>
      <c r="AT861" s="5" t="str">
        <f>IF(IFERROR(Реестр!$AS861/80,"")=0,"",IFERROR(Реестр!$AS861/80,""))</f>
        <v/>
      </c>
      <c r="AU861" s="4" t="str">
        <f t="shared" si="115"/>
        <v/>
      </c>
      <c r="AV861" s="4" t="str">
        <f t="shared" si="112"/>
        <v/>
      </c>
      <c r="AW861" s="4"/>
      <c r="AX861" s="4" t="str">
        <f t="shared" si="113"/>
        <v/>
      </c>
      <c r="AY861" s="4"/>
      <c r="AZ861" s="4" t="str">
        <f t="shared" si="114"/>
        <v/>
      </c>
      <c r="BA861" s="4"/>
      <c r="BB861" s="4"/>
      <c r="BC861" s="4" t="e">
        <f>VLOOKUP(K861,'Справочные Данные'!$I$2:$J$262,2,0)</f>
        <v>#N/A</v>
      </c>
      <c r="BD861" s="4" t="e">
        <f>VLOOKUP(BC861,Z_SD_CUSTOMER!$A$2:$K$1599,10,0)</f>
        <v>#N/A</v>
      </c>
      <c r="BE861" s="4" t="e">
        <f>VLOOKUP(BC861,Z_SD_CUSTOMER!$A$2:$L$1599,11,0)</f>
        <v>#N/A</v>
      </c>
      <c r="BF861" s="4" t="e">
        <f>VLOOKUP(BC861,Z_SD_CUSTOMER!$A$2:$K$1599,11,0)</f>
        <v>#N/A</v>
      </c>
      <c r="BG861" s="4"/>
      <c r="BH861" s="4"/>
    </row>
    <row r="862" spans="1:60">
      <c r="A862" s="2"/>
      <c r="F862" s="4"/>
      <c r="L862" s="493"/>
      <c r="AE862" s="13" t="str">
        <f>IF((Реестр!$AA862+Реестр!$AB862+Реестр!$AD862)=0,"",(Реестр!$AA862+Реестр!$AB862+Реестр!$AD862))</f>
        <v/>
      </c>
      <c r="AG862" s="13" t="e">
        <f>Реестр!$AE862-Реестр!$AF862</f>
        <v>#VALUE!</v>
      </c>
      <c r="AI862" s="448" t="str">
        <f>IF(IFERROR(Реестр!$AN862/Реестр!$T862,"")=0,"",IFERROR(Реестр!$AN862/Реестр!$T862,""))</f>
        <v/>
      </c>
      <c r="AJ862" s="10"/>
      <c r="AK862" s="448" t="str">
        <f>IFERROR(Реестр!$AN862/Реестр!$U862,"")</f>
        <v/>
      </c>
      <c r="AL862" s="594"/>
      <c r="AM862" s="594"/>
      <c r="AO862" s="535" t="str">
        <f>IF(IFERROR(Реестр!$AN862/Реестр!$Y862,"")=0,"",IFERROR(Реестр!$AN862/Реестр!$Y862,""))</f>
        <v/>
      </c>
      <c r="AQ862" s="13"/>
      <c r="AR862" s="752"/>
      <c r="AS862" s="551" t="str">
        <f>IF(IFERROR(Реестр!$AI862*1000,"")=0,"",IFERROR(Реестр!$AI862*1000,""))</f>
        <v/>
      </c>
      <c r="AT862" s="5" t="str">
        <f>IF(IFERROR(Реестр!$AS862/80,"")=0,"",IFERROR(Реестр!$AS862/80,""))</f>
        <v/>
      </c>
      <c r="AU862" s="4" t="str">
        <f t="shared" si="115"/>
        <v/>
      </c>
      <c r="AV862" s="4" t="str">
        <f t="shared" si="112"/>
        <v/>
      </c>
      <c r="AW862" s="4"/>
      <c r="AX862" s="4" t="str">
        <f t="shared" si="113"/>
        <v/>
      </c>
      <c r="AY862" s="4"/>
      <c r="AZ862" s="4" t="str">
        <f t="shared" si="114"/>
        <v/>
      </c>
      <c r="BA862" s="4"/>
      <c r="BB862" s="4"/>
      <c r="BC862" s="4" t="e">
        <f>VLOOKUP(K862,'Справочные Данные'!$I$2:$J$262,2,0)</f>
        <v>#N/A</v>
      </c>
      <c r="BD862" s="4" t="e">
        <f>VLOOKUP(BC862,Z_SD_CUSTOMER!$A$2:$K$1599,10,0)</f>
        <v>#N/A</v>
      </c>
      <c r="BE862" s="4" t="e">
        <f>VLOOKUP(BC862,Z_SD_CUSTOMER!$A$2:$L$1599,11,0)</f>
        <v>#N/A</v>
      </c>
      <c r="BF862" s="4" t="e">
        <f>VLOOKUP(BC862,Z_SD_CUSTOMER!$A$2:$K$1599,11,0)</f>
        <v>#N/A</v>
      </c>
      <c r="BG862" s="4"/>
      <c r="BH862" s="4"/>
    </row>
    <row r="863" spans="1:60">
      <c r="A863" s="2"/>
      <c r="F863" s="4"/>
      <c r="L863" s="493"/>
      <c r="AE863" s="13" t="str">
        <f>IF((Реестр!$AA863+Реестр!$AB863+Реестр!$AD863)=0,"",(Реестр!$AA863+Реестр!$AB863+Реестр!$AD863))</f>
        <v/>
      </c>
      <c r="AG863" s="13" t="e">
        <f>Реестр!$AE863-Реестр!$AF863</f>
        <v>#VALUE!</v>
      </c>
      <c r="AI863" s="448" t="str">
        <f>IF(IFERROR(Реестр!$AN863/Реестр!$T863,"")=0,"",IFERROR(Реестр!$AN863/Реестр!$T863,""))</f>
        <v/>
      </c>
      <c r="AJ863" s="10"/>
      <c r="AK863" s="448" t="str">
        <f>IFERROR(Реестр!$AN863/Реестр!$U863,"")</f>
        <v/>
      </c>
      <c r="AL863" s="594"/>
      <c r="AM863" s="594"/>
      <c r="AO863" s="535" t="str">
        <f>IF(IFERROR(Реестр!$AN863/Реестр!$Y863,"")=0,"",IFERROR(Реестр!$AN863/Реестр!$Y863,""))</f>
        <v/>
      </c>
      <c r="AQ863" s="13"/>
      <c r="AR863" s="752"/>
      <c r="AS863" s="551" t="str">
        <f>IF(IFERROR(Реестр!$AI863*1000,"")=0,"",IFERROR(Реестр!$AI863*1000,""))</f>
        <v/>
      </c>
      <c r="AT863" s="5" t="str">
        <f>IF(IFERROR(Реестр!$AS863/80,"")=0,"",IFERROR(Реестр!$AS863/80,""))</f>
        <v/>
      </c>
      <c r="AU863" s="4" t="str">
        <f t="shared" si="115"/>
        <v/>
      </c>
      <c r="AV863" s="4" t="str">
        <f t="shared" si="112"/>
        <v/>
      </c>
      <c r="AW863" s="4"/>
      <c r="AX863" s="4" t="str">
        <f t="shared" si="113"/>
        <v/>
      </c>
      <c r="AY863" s="4"/>
      <c r="AZ863" s="4" t="str">
        <f t="shared" si="114"/>
        <v/>
      </c>
      <c r="BA863" s="4"/>
      <c r="BB863" s="4"/>
      <c r="BC863" s="4" t="e">
        <f>VLOOKUP(K863,'Справочные Данные'!$I$2:$J$262,2,0)</f>
        <v>#N/A</v>
      </c>
      <c r="BD863" s="4" t="e">
        <f>VLOOKUP(BC863,Z_SD_CUSTOMER!$A$2:$K$1599,10,0)</f>
        <v>#N/A</v>
      </c>
      <c r="BE863" s="4" t="e">
        <f>VLOOKUP(BC863,Z_SD_CUSTOMER!$A$2:$L$1599,11,0)</f>
        <v>#N/A</v>
      </c>
      <c r="BF863" s="4" t="e">
        <f>VLOOKUP(BC863,Z_SD_CUSTOMER!$A$2:$K$1599,11,0)</f>
        <v>#N/A</v>
      </c>
      <c r="BG863" s="4"/>
      <c r="BH863" s="4"/>
    </row>
    <row r="864" spans="1:60">
      <c r="A864" s="2"/>
      <c r="F864" s="4"/>
      <c r="L864" s="493"/>
      <c r="AE864" s="13" t="str">
        <f>IF((Реестр!$AA864+Реестр!$AB864+Реестр!$AD864)=0,"",(Реестр!$AA864+Реестр!$AB864+Реестр!$AD864))</f>
        <v/>
      </c>
      <c r="AG864" s="13" t="e">
        <f>Реестр!$AE864-Реестр!$AF864</f>
        <v>#VALUE!</v>
      </c>
      <c r="AI864" s="448" t="str">
        <f>IF(IFERROR(Реестр!$AN864/Реестр!$T864,"")=0,"",IFERROR(Реестр!$AN864/Реестр!$T864,""))</f>
        <v/>
      </c>
      <c r="AJ864" s="10"/>
      <c r="AK864" s="448" t="str">
        <f>IFERROR(Реестр!$AN864/Реестр!$U864,"")</f>
        <v/>
      </c>
      <c r="AL864" s="594"/>
      <c r="AM864" s="594"/>
      <c r="AO864" s="535" t="str">
        <f>IF(IFERROR(Реестр!$AN864/Реестр!$Y864,"")=0,"",IFERROR(Реестр!$AN864/Реестр!$Y864,""))</f>
        <v/>
      </c>
      <c r="AQ864" s="13"/>
      <c r="AR864" s="752"/>
      <c r="AS864" s="551" t="str">
        <f>IF(IFERROR(Реестр!$AI864*1000,"")=0,"",IFERROR(Реестр!$AI864*1000,""))</f>
        <v/>
      </c>
      <c r="AT864" s="5" t="str">
        <f>IF(IFERROR(Реестр!$AS864/80,"")=0,"",IFERROR(Реестр!$AS864/80,""))</f>
        <v/>
      </c>
      <c r="AU864" s="4" t="str">
        <f t="shared" si="115"/>
        <v/>
      </c>
      <c r="AV864" s="4" t="str">
        <f t="shared" si="112"/>
        <v/>
      </c>
      <c r="AW864" s="4"/>
      <c r="AX864" s="4" t="str">
        <f t="shared" si="113"/>
        <v/>
      </c>
      <c r="AY864" s="4"/>
      <c r="AZ864" s="4" t="str">
        <f t="shared" si="114"/>
        <v/>
      </c>
      <c r="BA864" s="4"/>
      <c r="BB864" s="4"/>
      <c r="BC864" s="4" t="e">
        <f>VLOOKUP(K864,'Справочные Данные'!$I$2:$J$262,2,0)</f>
        <v>#N/A</v>
      </c>
      <c r="BD864" s="4" t="e">
        <f>VLOOKUP(BC864,Z_SD_CUSTOMER!$A$2:$K$1599,10,0)</f>
        <v>#N/A</v>
      </c>
      <c r="BE864" s="4" t="e">
        <f>VLOOKUP(BC864,Z_SD_CUSTOMER!$A$2:$L$1599,11,0)</f>
        <v>#N/A</v>
      </c>
      <c r="BF864" s="4" t="e">
        <f>VLOOKUP(BC864,Z_SD_CUSTOMER!$A$2:$K$1599,11,0)</f>
        <v>#N/A</v>
      </c>
      <c r="BG864" s="4"/>
      <c r="BH864" s="4"/>
    </row>
    <row r="865" spans="1:60">
      <c r="A865" s="2"/>
      <c r="F865" s="4"/>
      <c r="L865" s="493"/>
      <c r="AE865" s="13" t="str">
        <f>IF((Реестр!$AA865+Реестр!$AB865+Реестр!$AD865)=0,"",(Реестр!$AA865+Реестр!$AB865+Реестр!$AD865))</f>
        <v/>
      </c>
      <c r="AG865" s="13" t="e">
        <f>Реестр!$AE865-Реестр!$AF865</f>
        <v>#VALUE!</v>
      </c>
      <c r="AI865" s="448" t="str">
        <f>IF(IFERROR(Реестр!$AN865/Реестр!$T865,"")=0,"",IFERROR(Реестр!$AN865/Реестр!$T865,""))</f>
        <v/>
      </c>
      <c r="AJ865" s="10"/>
      <c r="AK865" s="448" t="str">
        <f>IFERROR(Реестр!$AN865/Реестр!$U865,"")</f>
        <v/>
      </c>
      <c r="AL865" s="594"/>
      <c r="AM865" s="594"/>
      <c r="AO865" s="535" t="str">
        <f>IF(IFERROR(Реестр!$AN865/Реестр!$Y865,"")=0,"",IFERROR(Реестр!$AN865/Реестр!$Y865,""))</f>
        <v/>
      </c>
      <c r="AQ865" s="13"/>
      <c r="AR865" s="752"/>
      <c r="AS865" s="551" t="str">
        <f>IF(IFERROR(Реестр!$AI865*1000,"")=0,"",IFERROR(Реестр!$AI865*1000,""))</f>
        <v/>
      </c>
      <c r="AT865" s="5" t="str">
        <f>IF(IFERROR(Реестр!$AS865/80,"")=0,"",IFERROR(Реестр!$AS865/80,""))</f>
        <v/>
      </c>
      <c r="AU865" s="4" t="str">
        <f t="shared" si="115"/>
        <v/>
      </c>
      <c r="AV865" s="4" t="str">
        <f t="shared" si="112"/>
        <v/>
      </c>
      <c r="AW865" s="4"/>
      <c r="AX865" s="4" t="str">
        <f t="shared" si="113"/>
        <v/>
      </c>
      <c r="AY865" s="4"/>
      <c r="AZ865" s="4" t="str">
        <f t="shared" si="114"/>
        <v/>
      </c>
      <c r="BA865" s="4"/>
      <c r="BB865" s="4"/>
      <c r="BC865" s="4" t="e">
        <f>VLOOKUP(K865,'Справочные Данные'!$I$2:$J$262,2,0)</f>
        <v>#N/A</v>
      </c>
      <c r="BD865" s="4" t="e">
        <f>VLOOKUP(BC865,Z_SD_CUSTOMER!$A$2:$K$1599,10,0)</f>
        <v>#N/A</v>
      </c>
      <c r="BE865" s="4" t="e">
        <f>VLOOKUP(BC865,Z_SD_CUSTOMER!$A$2:$L$1599,11,0)</f>
        <v>#N/A</v>
      </c>
      <c r="BF865" s="4" t="e">
        <f>VLOOKUP(BC865,Z_SD_CUSTOMER!$A$2:$K$1599,11,0)</f>
        <v>#N/A</v>
      </c>
      <c r="BG865" s="4"/>
      <c r="BH865" s="4"/>
    </row>
    <row r="866" spans="1:60">
      <c r="A866" s="2"/>
      <c r="F866" s="4"/>
      <c r="L866" s="493"/>
      <c r="AE866" s="13" t="str">
        <f>IF((Реестр!$AA866+Реестр!$AB866+Реестр!$AD866)=0,"",(Реестр!$AA866+Реестр!$AB866+Реестр!$AD866))</f>
        <v/>
      </c>
      <c r="AG866" s="13" t="e">
        <f>Реестр!$AE866-Реестр!$AF866</f>
        <v>#VALUE!</v>
      </c>
      <c r="AI866" s="448" t="str">
        <f>IF(IFERROR(Реестр!$AN866/Реестр!$T866,"")=0,"",IFERROR(Реестр!$AN866/Реестр!$T866,""))</f>
        <v/>
      </c>
      <c r="AJ866" s="10"/>
      <c r="AK866" s="448" t="str">
        <f>IFERROR(Реестр!$AN866/Реестр!$U866,"")</f>
        <v/>
      </c>
      <c r="AL866" s="594"/>
      <c r="AM866" s="594"/>
      <c r="AO866" s="535" t="str">
        <f>IF(IFERROR(Реестр!$AN866/Реестр!$Y866,"")=0,"",IFERROR(Реестр!$AN866/Реестр!$Y866,""))</f>
        <v/>
      </c>
      <c r="AQ866" s="13"/>
      <c r="AR866" s="752"/>
      <c r="AS866" s="551" t="str">
        <f>IF(IFERROR(Реестр!$AI866*1000,"")=0,"",IFERROR(Реестр!$AI866*1000,""))</f>
        <v/>
      </c>
      <c r="AT866" s="5" t="str">
        <f>IF(IFERROR(Реестр!$AS866/80,"")=0,"",IFERROR(Реестр!$AS866/80,""))</f>
        <v/>
      </c>
      <c r="AU866" s="4" t="str">
        <f t="shared" si="115"/>
        <v/>
      </c>
      <c r="AV866" s="4" t="str">
        <f t="shared" si="112"/>
        <v/>
      </c>
      <c r="AW866" s="4"/>
      <c r="AX866" s="4" t="str">
        <f t="shared" si="113"/>
        <v/>
      </c>
      <c r="AY866" s="4"/>
      <c r="AZ866" s="4" t="str">
        <f t="shared" si="114"/>
        <v/>
      </c>
      <c r="BA866" s="4"/>
      <c r="BB866" s="4"/>
      <c r="BC866" s="4" t="e">
        <f>VLOOKUP(K866,'Справочные Данные'!$I$2:$J$262,2,0)</f>
        <v>#N/A</v>
      </c>
      <c r="BD866" s="4" t="e">
        <f>VLOOKUP(BC866,Z_SD_CUSTOMER!$A$2:$K$1599,10,0)</f>
        <v>#N/A</v>
      </c>
      <c r="BE866" s="4" t="e">
        <f>VLOOKUP(BC866,Z_SD_CUSTOMER!$A$2:$L$1599,11,0)</f>
        <v>#N/A</v>
      </c>
      <c r="BF866" s="4" t="e">
        <f>VLOOKUP(BC866,Z_SD_CUSTOMER!$A$2:$K$1599,11,0)</f>
        <v>#N/A</v>
      </c>
      <c r="BG866" s="4"/>
      <c r="BH866" s="4"/>
    </row>
    <row r="867" spans="1:60">
      <c r="A867" s="2"/>
      <c r="F867" s="4"/>
      <c r="L867" s="493"/>
      <c r="AE867" s="13" t="str">
        <f>IF((Реестр!$AA867+Реестр!$AB867+Реестр!$AD867)=0,"",(Реестр!$AA867+Реестр!$AB867+Реестр!$AD867))</f>
        <v/>
      </c>
      <c r="AG867" s="13" t="e">
        <f>Реестр!$AE867-Реестр!$AF867</f>
        <v>#VALUE!</v>
      </c>
      <c r="AI867" s="448" t="str">
        <f>IF(IFERROR(Реестр!$AN867/Реестр!$T867,"")=0,"",IFERROR(Реестр!$AN867/Реестр!$T867,""))</f>
        <v/>
      </c>
      <c r="AJ867" s="10"/>
      <c r="AK867" s="448" t="str">
        <f>IFERROR(Реестр!$AN867/Реестр!$U867,"")</f>
        <v/>
      </c>
      <c r="AL867" s="594"/>
      <c r="AM867" s="594"/>
      <c r="AO867" s="535" t="str">
        <f>IF(IFERROR(Реестр!$AN867/Реестр!$Y867,"")=0,"",IFERROR(Реестр!$AN867/Реестр!$Y867,""))</f>
        <v/>
      </c>
      <c r="AQ867" s="13"/>
      <c r="AR867" s="752"/>
      <c r="AS867" s="551" t="str">
        <f>IF(IFERROR(Реестр!$AI867*1000,"")=0,"",IFERROR(Реестр!$AI867*1000,""))</f>
        <v/>
      </c>
      <c r="AT867" s="5" t="str">
        <f>IF(IFERROR(Реестр!$AS867/80,"")=0,"",IFERROR(Реестр!$AS867/80,""))</f>
        <v/>
      </c>
      <c r="AU867" s="4" t="str">
        <f t="shared" si="115"/>
        <v/>
      </c>
      <c r="AV867" s="4" t="str">
        <f t="shared" si="112"/>
        <v/>
      </c>
      <c r="AW867" s="4"/>
      <c r="AX867" s="4" t="str">
        <f t="shared" si="113"/>
        <v/>
      </c>
      <c r="AY867" s="4"/>
      <c r="AZ867" s="4" t="str">
        <f t="shared" si="114"/>
        <v/>
      </c>
      <c r="BA867" s="4"/>
      <c r="BB867" s="4"/>
      <c r="BC867" s="4" t="e">
        <f>VLOOKUP(K867,'Справочные Данные'!$I$2:$J$262,2,0)</f>
        <v>#N/A</v>
      </c>
      <c r="BD867" s="4" t="e">
        <f>VLOOKUP(BC867,Z_SD_CUSTOMER!$A$2:$K$1599,10,0)</f>
        <v>#N/A</v>
      </c>
      <c r="BE867" s="4" t="e">
        <f>VLOOKUP(BC867,Z_SD_CUSTOMER!$A$2:$L$1599,11,0)</f>
        <v>#N/A</v>
      </c>
      <c r="BF867" s="4" t="e">
        <f>VLOOKUP(BC867,Z_SD_CUSTOMER!$A$2:$K$1599,11,0)</f>
        <v>#N/A</v>
      </c>
      <c r="BG867" s="4"/>
      <c r="BH867" s="4"/>
    </row>
    <row r="868" spans="1:60">
      <c r="A868" s="2"/>
      <c r="F868" s="4"/>
      <c r="L868" s="493"/>
      <c r="AE868" s="13" t="str">
        <f>IF((Реестр!$AA868+Реестр!$AB868+Реестр!$AD868)=0,"",(Реестр!$AA868+Реестр!$AB868+Реестр!$AD868))</f>
        <v/>
      </c>
      <c r="AG868" s="13" t="e">
        <f>Реестр!$AE868-Реестр!$AF868</f>
        <v>#VALUE!</v>
      </c>
      <c r="AI868" s="448" t="str">
        <f>IF(IFERROR(Реестр!$AN868/Реестр!$T868,"")=0,"",IFERROR(Реестр!$AN868/Реестр!$T868,""))</f>
        <v/>
      </c>
      <c r="AJ868" s="10"/>
      <c r="AK868" s="448" t="str">
        <f>IFERROR(Реестр!$AN868/Реестр!$U868,"")</f>
        <v/>
      </c>
      <c r="AL868" s="594"/>
      <c r="AM868" s="594"/>
      <c r="AO868" s="535" t="str">
        <f>IF(IFERROR(Реестр!$AN868/Реестр!$Y868,"")=0,"",IFERROR(Реестр!$AN868/Реестр!$Y868,""))</f>
        <v/>
      </c>
      <c r="AQ868" s="13"/>
      <c r="AR868" s="752"/>
      <c r="AS868" s="551" t="str">
        <f>IF(IFERROR(Реестр!$AI868*1000,"")=0,"",IFERROR(Реестр!$AI868*1000,""))</f>
        <v/>
      </c>
      <c r="AT868" s="5" t="str">
        <f>IF(IFERROR(Реестр!$AS868/80,"")=0,"",IFERROR(Реестр!$AS868/80,""))</f>
        <v/>
      </c>
      <c r="AU868" s="4" t="str">
        <f t="shared" si="115"/>
        <v/>
      </c>
      <c r="AV868" s="4" t="str">
        <f t="shared" si="112"/>
        <v/>
      </c>
      <c r="AW868" s="4"/>
      <c r="AX868" s="4" t="str">
        <f t="shared" si="113"/>
        <v/>
      </c>
      <c r="AY868" s="4"/>
      <c r="AZ868" s="4" t="str">
        <f t="shared" si="114"/>
        <v/>
      </c>
      <c r="BA868" s="4"/>
      <c r="BB868" s="4"/>
      <c r="BC868" s="4" t="e">
        <f>VLOOKUP(K868,'Справочные Данные'!$I$2:$J$262,2,0)</f>
        <v>#N/A</v>
      </c>
      <c r="BD868" s="4" t="e">
        <f>VLOOKUP(BC868,Z_SD_CUSTOMER!$A$2:$K$1599,10,0)</f>
        <v>#N/A</v>
      </c>
      <c r="BE868" s="4" t="e">
        <f>VLOOKUP(BC868,Z_SD_CUSTOMER!$A$2:$L$1599,11,0)</f>
        <v>#N/A</v>
      </c>
      <c r="BF868" s="4" t="e">
        <f>VLOOKUP(BC868,Z_SD_CUSTOMER!$A$2:$K$1599,11,0)</f>
        <v>#N/A</v>
      </c>
      <c r="BG868" s="4"/>
      <c r="BH868" s="4"/>
    </row>
    <row r="869" spans="1:60">
      <c r="A869" s="2"/>
      <c r="F869" s="4"/>
      <c r="L869" s="493"/>
      <c r="AE869" s="13" t="str">
        <f>IF((Реестр!$AA869+Реестр!$AB869+Реестр!$AD869)=0,"",(Реестр!$AA869+Реестр!$AB869+Реестр!$AD869))</f>
        <v/>
      </c>
      <c r="AG869" s="13" t="e">
        <f>Реестр!$AE869-Реестр!$AF869</f>
        <v>#VALUE!</v>
      </c>
      <c r="AI869" s="448" t="str">
        <f>IF(IFERROR(Реестр!$AN869/Реестр!$T869,"")=0,"",IFERROR(Реестр!$AN869/Реестр!$T869,""))</f>
        <v/>
      </c>
      <c r="AJ869" s="10"/>
      <c r="AK869" s="448" t="str">
        <f>IFERROR(Реестр!$AN869/Реестр!$U869,"")</f>
        <v/>
      </c>
      <c r="AL869" s="594"/>
      <c r="AM869" s="594"/>
      <c r="AO869" s="535" t="str">
        <f>IF(IFERROR(Реестр!$AN869/Реестр!$Y869,"")=0,"",IFERROR(Реестр!$AN869/Реестр!$Y869,""))</f>
        <v/>
      </c>
      <c r="AQ869" s="13"/>
      <c r="AR869" s="752"/>
      <c r="AS869" s="551" t="str">
        <f>IF(IFERROR(Реестр!$AI869*1000,"")=0,"",IFERROR(Реестр!$AI869*1000,""))</f>
        <v/>
      </c>
      <c r="AT869" s="5" t="str">
        <f>IF(IFERROR(Реестр!$AS869/80,"")=0,"",IFERROR(Реестр!$AS869/80,""))</f>
        <v/>
      </c>
      <c r="AU869" s="4" t="str">
        <f t="shared" si="115"/>
        <v/>
      </c>
      <c r="AV869" s="4" t="str">
        <f t="shared" si="112"/>
        <v/>
      </c>
      <c r="AW869" s="4"/>
      <c r="AX869" s="4" t="str">
        <f t="shared" si="113"/>
        <v/>
      </c>
      <c r="AY869" s="4"/>
      <c r="AZ869" s="4" t="str">
        <f t="shared" si="114"/>
        <v/>
      </c>
      <c r="BA869" s="4"/>
      <c r="BB869" s="4"/>
      <c r="BC869" s="4" t="e">
        <f>VLOOKUP(K869,'Справочные Данные'!$I$2:$J$262,2,0)</f>
        <v>#N/A</v>
      </c>
      <c r="BD869" s="4" t="e">
        <f>VLOOKUP(BC869,Z_SD_CUSTOMER!$A$2:$K$1599,10,0)</f>
        <v>#N/A</v>
      </c>
      <c r="BE869" s="4" t="e">
        <f>VLOOKUP(BC869,Z_SD_CUSTOMER!$A$2:$L$1599,11,0)</f>
        <v>#N/A</v>
      </c>
      <c r="BF869" s="4" t="e">
        <f>VLOOKUP(BC869,Z_SD_CUSTOMER!$A$2:$K$1599,11,0)</f>
        <v>#N/A</v>
      </c>
      <c r="BG869" s="4"/>
      <c r="BH869" s="4"/>
    </row>
    <row r="870" spans="1:60">
      <c r="A870" s="2"/>
      <c r="F870" s="4"/>
      <c r="L870" s="493"/>
      <c r="AE870" s="13" t="str">
        <f>IF((Реестр!$AA870+Реестр!$AB870+Реестр!$AD870)=0,"",(Реестр!$AA870+Реестр!$AB870+Реестр!$AD870))</f>
        <v/>
      </c>
      <c r="AG870" s="13" t="e">
        <f>Реестр!$AE870-Реестр!$AF870</f>
        <v>#VALUE!</v>
      </c>
      <c r="AI870" s="448" t="str">
        <f>IF(IFERROR(Реестр!$AN870/Реестр!$T870,"")=0,"",IFERROR(Реестр!$AN870/Реестр!$T870,""))</f>
        <v/>
      </c>
      <c r="AJ870" s="10"/>
      <c r="AK870" s="448" t="str">
        <f>IFERROR(Реестр!$AN870/Реестр!$U870,"")</f>
        <v/>
      </c>
      <c r="AL870" s="594"/>
      <c r="AM870" s="594"/>
      <c r="AO870" s="535" t="str">
        <f>IF(IFERROR(Реестр!$AN870/Реестр!$Y870,"")=0,"",IFERROR(Реестр!$AN870/Реестр!$Y870,""))</f>
        <v/>
      </c>
      <c r="AQ870" s="13"/>
      <c r="AR870" s="752"/>
      <c r="AS870" s="551" t="str">
        <f>IF(IFERROR(Реестр!$AI870*1000,"")=0,"",IFERROR(Реестр!$AI870*1000,""))</f>
        <v/>
      </c>
      <c r="AT870" s="5" t="str">
        <f>IF(IFERROR(Реестр!$AS870/80,"")=0,"",IFERROR(Реестр!$AS870/80,""))</f>
        <v/>
      </c>
      <c r="AU870" s="4" t="str">
        <f t="shared" si="115"/>
        <v/>
      </c>
      <c r="AV870" s="4" t="str">
        <f t="shared" si="112"/>
        <v/>
      </c>
      <c r="AW870" s="4"/>
      <c r="AX870" s="4" t="str">
        <f t="shared" si="113"/>
        <v/>
      </c>
      <c r="AY870" s="4"/>
      <c r="AZ870" s="4" t="str">
        <f t="shared" si="114"/>
        <v/>
      </c>
      <c r="BA870" s="4"/>
      <c r="BB870" s="4"/>
      <c r="BC870" s="4" t="e">
        <f>VLOOKUP(K870,'Справочные Данные'!$I$2:$J$262,2,0)</f>
        <v>#N/A</v>
      </c>
      <c r="BD870" s="4" t="e">
        <f>VLOOKUP(BC870,Z_SD_CUSTOMER!$A$2:$K$1599,10,0)</f>
        <v>#N/A</v>
      </c>
      <c r="BE870" s="4" t="e">
        <f>VLOOKUP(BC870,Z_SD_CUSTOMER!$A$2:$L$1599,11,0)</f>
        <v>#N/A</v>
      </c>
      <c r="BF870" s="4" t="e">
        <f>VLOOKUP(BC870,Z_SD_CUSTOMER!$A$2:$K$1599,11,0)</f>
        <v>#N/A</v>
      </c>
      <c r="BG870" s="4"/>
      <c r="BH870" s="4"/>
    </row>
    <row r="871" spans="1:60">
      <c r="A871" s="2"/>
      <c r="F871" s="4"/>
      <c r="L871" s="493"/>
      <c r="AE871" s="13" t="str">
        <f>IF((Реестр!$AA871+Реестр!$AB871+Реестр!$AD871)=0,"",(Реестр!$AA871+Реестр!$AB871+Реестр!$AD871))</f>
        <v/>
      </c>
      <c r="AG871" s="13" t="e">
        <f>Реестр!$AE871-Реестр!$AF871</f>
        <v>#VALUE!</v>
      </c>
      <c r="AI871" s="448" t="str">
        <f>IF(IFERROR(Реестр!$AN871/Реестр!$T871,"")=0,"",IFERROR(Реестр!$AN871/Реестр!$T871,""))</f>
        <v/>
      </c>
      <c r="AJ871" s="10"/>
      <c r="AK871" s="448" t="str">
        <f>IFERROR(Реестр!$AN871/Реестр!$U871,"")</f>
        <v/>
      </c>
      <c r="AL871" s="594"/>
      <c r="AM871" s="594"/>
      <c r="AO871" s="535" t="str">
        <f>IF(IFERROR(Реестр!$AN871/Реестр!$Y871,"")=0,"",IFERROR(Реестр!$AN871/Реестр!$Y871,""))</f>
        <v/>
      </c>
      <c r="AQ871" s="13"/>
      <c r="AR871" s="752"/>
      <c r="AS871" s="551" t="str">
        <f>IF(IFERROR(Реестр!$AI871*1000,"")=0,"",IFERROR(Реестр!$AI871*1000,""))</f>
        <v/>
      </c>
      <c r="AT871" s="5" t="str">
        <f>IF(IFERROR(Реестр!$AS871/80,"")=0,"",IFERROR(Реестр!$AS871/80,""))</f>
        <v/>
      </c>
      <c r="AU871" s="4" t="str">
        <f t="shared" si="115"/>
        <v/>
      </c>
      <c r="AV871" s="4" t="str">
        <f t="shared" si="112"/>
        <v/>
      </c>
      <c r="AW871" s="4"/>
      <c r="AX871" s="4" t="str">
        <f t="shared" si="113"/>
        <v/>
      </c>
      <c r="AY871" s="4"/>
      <c r="AZ871" s="4" t="str">
        <f t="shared" si="114"/>
        <v/>
      </c>
      <c r="BA871" s="4"/>
      <c r="BB871" s="4"/>
      <c r="BC871" s="4" t="e">
        <f>VLOOKUP(K871,'Справочные Данные'!$I$2:$J$262,2,0)</f>
        <v>#N/A</v>
      </c>
      <c r="BD871" s="4" t="e">
        <f>VLOOKUP(BC871,Z_SD_CUSTOMER!$A$2:$K$1599,10,0)</f>
        <v>#N/A</v>
      </c>
      <c r="BE871" s="4" t="e">
        <f>VLOOKUP(BC871,Z_SD_CUSTOMER!$A$2:$L$1599,11,0)</f>
        <v>#N/A</v>
      </c>
      <c r="BF871" s="4" t="e">
        <f>VLOOKUP(BC871,Z_SD_CUSTOMER!$A$2:$K$1599,11,0)</f>
        <v>#N/A</v>
      </c>
      <c r="BG871" s="4"/>
      <c r="BH871" s="4"/>
    </row>
    <row r="872" spans="1:60">
      <c r="A872" s="2"/>
      <c r="F872" s="4"/>
      <c r="L872" s="493"/>
      <c r="AE872" s="13" t="str">
        <f>IF((Реестр!$AA872+Реестр!$AB872+Реестр!$AD872)=0,"",(Реестр!$AA872+Реестр!$AB872+Реестр!$AD872))</f>
        <v/>
      </c>
      <c r="AG872" s="13" t="e">
        <f>Реестр!$AE872-Реестр!$AF872</f>
        <v>#VALUE!</v>
      </c>
      <c r="AI872" s="448" t="str">
        <f>IF(IFERROR(Реестр!$AN872/Реестр!$T872,"")=0,"",IFERROR(Реестр!$AN872/Реестр!$T872,""))</f>
        <v/>
      </c>
      <c r="AJ872" s="10"/>
      <c r="AK872" s="448" t="str">
        <f>IFERROR(Реестр!$AN872/Реестр!$U872,"")</f>
        <v/>
      </c>
      <c r="AL872" s="594"/>
      <c r="AM872" s="594"/>
      <c r="AO872" s="535" t="str">
        <f>IF(IFERROR(Реестр!$AN872/Реестр!$Y872,"")=0,"",IFERROR(Реестр!$AN872/Реестр!$Y872,""))</f>
        <v/>
      </c>
      <c r="AQ872" s="13"/>
      <c r="AR872" s="752"/>
      <c r="AS872" s="551" t="str">
        <f>IF(IFERROR(Реестр!$AI872*1000,"")=0,"",IFERROR(Реестр!$AI872*1000,""))</f>
        <v/>
      </c>
      <c r="AT872" s="5" t="str">
        <f>IF(IFERROR(Реестр!$AS872/80,"")=0,"",IFERROR(Реестр!$AS872/80,""))</f>
        <v/>
      </c>
      <c r="AU872" s="4" t="str">
        <f t="shared" si="115"/>
        <v/>
      </c>
      <c r="AV872" s="4" t="str">
        <f t="shared" si="112"/>
        <v/>
      </c>
      <c r="AW872" s="4"/>
      <c r="AX872" s="4" t="str">
        <f t="shared" si="113"/>
        <v/>
      </c>
      <c r="AY872" s="4"/>
      <c r="AZ872" s="4" t="str">
        <f t="shared" si="114"/>
        <v/>
      </c>
      <c r="BA872" s="4"/>
      <c r="BB872" s="4"/>
      <c r="BC872" s="4" t="e">
        <f>VLOOKUP(K872,'Справочные Данные'!$I$2:$J$262,2,0)</f>
        <v>#N/A</v>
      </c>
      <c r="BD872" s="4" t="e">
        <f>VLOOKUP(BC872,Z_SD_CUSTOMER!$A$2:$K$1599,10,0)</f>
        <v>#N/A</v>
      </c>
      <c r="BE872" s="4" t="e">
        <f>VLOOKUP(BC872,Z_SD_CUSTOMER!$A$2:$L$1599,11,0)</f>
        <v>#N/A</v>
      </c>
      <c r="BF872" s="4" t="e">
        <f>VLOOKUP(BC872,Z_SD_CUSTOMER!$A$2:$K$1599,11,0)</f>
        <v>#N/A</v>
      </c>
      <c r="BG872" s="4"/>
      <c r="BH872" s="4"/>
    </row>
    <row r="873" spans="1:60">
      <c r="A873" s="2"/>
      <c r="F873" s="4"/>
      <c r="L873" s="493"/>
      <c r="AE873" s="13" t="str">
        <f>IF((Реестр!$AA873+Реестр!$AB873+Реестр!$AD873)=0,"",(Реестр!$AA873+Реестр!$AB873+Реестр!$AD873))</f>
        <v/>
      </c>
      <c r="AG873" s="13" t="e">
        <f>Реестр!$AE873-Реестр!$AF873</f>
        <v>#VALUE!</v>
      </c>
      <c r="AI873" s="448" t="str">
        <f>IF(IFERROR(Реестр!$AN873/Реестр!$T873,"")=0,"",IFERROR(Реестр!$AN873/Реестр!$T873,""))</f>
        <v/>
      </c>
      <c r="AJ873" s="10"/>
      <c r="AK873" s="448" t="str">
        <f>IFERROR(Реестр!$AN873/Реестр!$U873,"")</f>
        <v/>
      </c>
      <c r="AL873" s="594"/>
      <c r="AM873" s="594"/>
      <c r="AO873" s="535" t="str">
        <f>IF(IFERROR(Реестр!$AN873/Реестр!$Y873,"")=0,"",IFERROR(Реестр!$AN873/Реестр!$Y873,""))</f>
        <v/>
      </c>
      <c r="AQ873" s="13"/>
      <c r="AR873" s="752"/>
      <c r="AS873" s="551" t="str">
        <f>IF(IFERROR(Реестр!$AI873*1000,"")=0,"",IFERROR(Реестр!$AI873*1000,""))</f>
        <v/>
      </c>
      <c r="AT873" s="5" t="str">
        <f>IF(IFERROR(Реестр!$AS873/80,"")=0,"",IFERROR(Реестр!$AS873/80,""))</f>
        <v/>
      </c>
      <c r="AU873" s="4" t="str">
        <f t="shared" si="115"/>
        <v/>
      </c>
      <c r="AV873" s="4" t="str">
        <f t="shared" si="112"/>
        <v/>
      </c>
      <c r="AW873" s="4"/>
      <c r="AX873" s="4" t="str">
        <f t="shared" si="113"/>
        <v/>
      </c>
      <c r="AY873" s="4"/>
      <c r="AZ873" s="4" t="str">
        <f t="shared" si="114"/>
        <v/>
      </c>
      <c r="BA873" s="4"/>
      <c r="BB873" s="4"/>
      <c r="BC873" s="4" t="e">
        <f>VLOOKUP(K873,'Справочные Данные'!$I$2:$J$262,2,0)</f>
        <v>#N/A</v>
      </c>
      <c r="BD873" s="4" t="e">
        <f>VLOOKUP(BC873,Z_SD_CUSTOMER!$A$2:$K$1599,10,0)</f>
        <v>#N/A</v>
      </c>
      <c r="BE873" s="4" t="e">
        <f>VLOOKUP(BC873,Z_SD_CUSTOMER!$A$2:$L$1599,11,0)</f>
        <v>#N/A</v>
      </c>
      <c r="BF873" s="4" t="e">
        <f>VLOOKUP(BC873,Z_SD_CUSTOMER!$A$2:$K$1599,11,0)</f>
        <v>#N/A</v>
      </c>
      <c r="BG873" s="4"/>
      <c r="BH873" s="4"/>
    </row>
    <row r="874" spans="1:60">
      <c r="A874" s="2"/>
      <c r="F874" s="4"/>
      <c r="L874" s="493"/>
      <c r="AE874" s="13" t="str">
        <f>IF((Реестр!$AA874+Реестр!$AB874+Реестр!$AD874)=0,"",(Реестр!$AA874+Реестр!$AB874+Реестр!$AD874))</f>
        <v/>
      </c>
      <c r="AG874" s="13" t="e">
        <f>Реестр!$AE874-Реестр!$AF874</f>
        <v>#VALUE!</v>
      </c>
      <c r="AI874" s="448" t="str">
        <f>IF(IFERROR(Реестр!$AN874/Реестр!$T874,"")=0,"",IFERROR(Реестр!$AN874/Реестр!$T874,""))</f>
        <v/>
      </c>
      <c r="AJ874" s="10"/>
      <c r="AK874" s="448" t="str">
        <f>IFERROR(Реестр!$AN874/Реестр!$U874,"")</f>
        <v/>
      </c>
      <c r="AL874" s="594"/>
      <c r="AM874" s="594"/>
      <c r="AO874" s="535" t="str">
        <f>IF(IFERROR(Реестр!$AN874/Реестр!$Y874,"")=0,"",IFERROR(Реестр!$AN874/Реестр!$Y874,""))</f>
        <v/>
      </c>
      <c r="AQ874" s="13"/>
      <c r="AR874" s="752"/>
      <c r="AS874" s="551" t="str">
        <f>IF(IFERROR(Реестр!$AI874*1000,"")=0,"",IFERROR(Реестр!$AI874*1000,""))</f>
        <v/>
      </c>
      <c r="AT874" s="5" t="str">
        <f>IF(IFERROR(Реестр!$AS874/80,"")=0,"",IFERROR(Реестр!$AS874/80,""))</f>
        <v/>
      </c>
      <c r="AU874" s="4" t="str">
        <f t="shared" si="115"/>
        <v/>
      </c>
      <c r="AV874" s="4" t="str">
        <f t="shared" si="112"/>
        <v/>
      </c>
      <c r="AW874" s="4"/>
      <c r="AX874" s="4" t="str">
        <f t="shared" si="113"/>
        <v/>
      </c>
      <c r="AY874" s="4"/>
      <c r="AZ874" s="4" t="str">
        <f t="shared" si="114"/>
        <v/>
      </c>
      <c r="BA874" s="4"/>
      <c r="BB874" s="4"/>
      <c r="BC874" s="4" t="e">
        <f>VLOOKUP(K874,'Справочные Данные'!$I$2:$J$262,2,0)</f>
        <v>#N/A</v>
      </c>
      <c r="BD874" s="4" t="e">
        <f>VLOOKUP(BC874,Z_SD_CUSTOMER!$A$2:$K$1599,10,0)</f>
        <v>#N/A</v>
      </c>
      <c r="BE874" s="4" t="e">
        <f>VLOOKUP(BC874,Z_SD_CUSTOMER!$A$2:$L$1599,11,0)</f>
        <v>#N/A</v>
      </c>
      <c r="BF874" s="4" t="e">
        <f>VLOOKUP(BC874,Z_SD_CUSTOMER!$A$2:$K$1599,11,0)</f>
        <v>#N/A</v>
      </c>
      <c r="BG874" s="4"/>
      <c r="BH874" s="4"/>
    </row>
    <row r="875" spans="1:60">
      <c r="A875" s="2"/>
      <c r="F875" s="4"/>
      <c r="L875" s="493"/>
      <c r="AE875" s="13" t="str">
        <f>IF((Реестр!$AA875+Реестр!$AB875+Реестр!$AD875)=0,"",(Реестр!$AA875+Реестр!$AB875+Реестр!$AD875))</f>
        <v/>
      </c>
      <c r="AG875" s="13" t="e">
        <f>Реестр!$AE875-Реестр!$AF875</f>
        <v>#VALUE!</v>
      </c>
      <c r="AI875" s="448" t="str">
        <f>IF(IFERROR(Реестр!$AN875/Реестр!$T875,"")=0,"",IFERROR(Реестр!$AN875/Реестр!$T875,""))</f>
        <v/>
      </c>
      <c r="AJ875" s="10"/>
      <c r="AK875" s="448" t="str">
        <f>IFERROR(Реестр!$AN875/Реестр!$U875,"")</f>
        <v/>
      </c>
      <c r="AL875" s="594"/>
      <c r="AM875" s="594"/>
      <c r="AO875" s="535" t="str">
        <f>IF(IFERROR(Реестр!$AN875/Реестр!$Y875,"")=0,"",IFERROR(Реестр!$AN875/Реестр!$Y875,""))</f>
        <v/>
      </c>
      <c r="AQ875" s="13"/>
      <c r="AR875" s="752"/>
      <c r="AS875" s="551" t="str">
        <f>IF(IFERROR(Реестр!$AI875*1000,"")=0,"",IFERROR(Реестр!$AI875*1000,""))</f>
        <v/>
      </c>
      <c r="AT875" s="5" t="str">
        <f>IF(IFERROR(Реестр!$AS875/80,"")=0,"",IFERROR(Реестр!$AS875/80,""))</f>
        <v/>
      </c>
      <c r="AU875" s="4" t="str">
        <f t="shared" si="115"/>
        <v/>
      </c>
      <c r="AV875" s="4" t="str">
        <f t="shared" si="112"/>
        <v/>
      </c>
      <c r="AW875" s="4"/>
      <c r="AX875" s="4" t="str">
        <f t="shared" si="113"/>
        <v/>
      </c>
      <c r="AY875" s="4"/>
      <c r="AZ875" s="4" t="str">
        <f t="shared" si="114"/>
        <v/>
      </c>
      <c r="BA875" s="4"/>
      <c r="BB875" s="4"/>
      <c r="BC875" s="4" t="e">
        <f>VLOOKUP(K875,'Справочные Данные'!$I$2:$J$262,2,0)</f>
        <v>#N/A</v>
      </c>
      <c r="BD875" s="4" t="e">
        <f>VLOOKUP(BC875,Z_SD_CUSTOMER!$A$2:$K$1599,10,0)</f>
        <v>#N/A</v>
      </c>
      <c r="BE875" s="4" t="e">
        <f>VLOOKUP(BC875,Z_SD_CUSTOMER!$A$2:$L$1599,11,0)</f>
        <v>#N/A</v>
      </c>
      <c r="BF875" s="4" t="e">
        <f>VLOOKUP(BC875,Z_SD_CUSTOMER!$A$2:$K$1599,11,0)</f>
        <v>#N/A</v>
      </c>
      <c r="BG875" s="4"/>
      <c r="BH875" s="4"/>
    </row>
    <row r="876" spans="1:60">
      <c r="A876" s="2"/>
      <c r="F876" s="4"/>
      <c r="L876" s="493"/>
      <c r="AE876" s="13" t="str">
        <f>IF((Реестр!$AA876+Реестр!$AB876+Реестр!$AD876)=0,"",(Реестр!$AA876+Реестр!$AB876+Реестр!$AD876))</f>
        <v/>
      </c>
      <c r="AG876" s="13" t="e">
        <f>Реестр!$AE876-Реестр!$AF876</f>
        <v>#VALUE!</v>
      </c>
      <c r="AI876" s="448" t="str">
        <f>IF(IFERROR(Реестр!$AN876/Реестр!$T876,"")=0,"",IFERROR(Реестр!$AN876/Реестр!$T876,""))</f>
        <v/>
      </c>
      <c r="AJ876" s="10"/>
      <c r="AK876" s="448" t="str">
        <f>IFERROR(Реестр!$AN876/Реестр!$U876,"")</f>
        <v/>
      </c>
      <c r="AL876" s="594"/>
      <c r="AM876" s="594"/>
      <c r="AO876" s="535" t="str">
        <f>IF(IFERROR(Реестр!$AN876/Реестр!$Y876,"")=0,"",IFERROR(Реестр!$AN876/Реестр!$Y876,""))</f>
        <v/>
      </c>
      <c r="AQ876" s="13"/>
      <c r="AR876" s="752"/>
      <c r="AS876" s="551" t="str">
        <f>IF(IFERROR(Реестр!$AI876*1000,"")=0,"",IFERROR(Реестр!$AI876*1000,""))</f>
        <v/>
      </c>
      <c r="AT876" s="5" t="str">
        <f>IF(IFERROR(Реестр!$AS876/80,"")=0,"",IFERROR(Реестр!$AS876/80,""))</f>
        <v/>
      </c>
      <c r="AU876" s="4" t="str">
        <f t="shared" si="115"/>
        <v/>
      </c>
      <c r="AV876" s="4" t="str">
        <f t="shared" si="112"/>
        <v/>
      </c>
      <c r="AW876" s="4"/>
      <c r="AX876" s="4" t="str">
        <f t="shared" si="113"/>
        <v/>
      </c>
      <c r="AY876" s="4"/>
      <c r="AZ876" s="4" t="str">
        <f t="shared" si="114"/>
        <v/>
      </c>
      <c r="BA876" s="4"/>
      <c r="BB876" s="4"/>
      <c r="BC876" s="4" t="e">
        <f>VLOOKUP(K876,'Справочные Данные'!$I$2:$J$262,2,0)</f>
        <v>#N/A</v>
      </c>
      <c r="BD876" s="4" t="e">
        <f>VLOOKUP(BC876,Z_SD_CUSTOMER!$A$2:$K$1599,10,0)</f>
        <v>#N/A</v>
      </c>
      <c r="BE876" s="4" t="e">
        <f>VLOOKUP(BC876,Z_SD_CUSTOMER!$A$2:$L$1599,11,0)</f>
        <v>#N/A</v>
      </c>
      <c r="BF876" s="4" t="e">
        <f>VLOOKUP(BC876,Z_SD_CUSTOMER!$A$2:$K$1599,11,0)</f>
        <v>#N/A</v>
      </c>
      <c r="BG876" s="4"/>
      <c r="BH876" s="4"/>
    </row>
    <row r="877" spans="1:60">
      <c r="A877" s="2"/>
      <c r="F877" s="4"/>
      <c r="L877" s="493"/>
      <c r="AE877" s="13" t="str">
        <f>IF((Реестр!$AA877+Реестр!$AB877+Реестр!$AD877)=0,"",(Реестр!$AA877+Реестр!$AB877+Реестр!$AD877))</f>
        <v/>
      </c>
      <c r="AG877" s="13" t="e">
        <f>Реестр!$AE877-Реестр!$AF877</f>
        <v>#VALUE!</v>
      </c>
      <c r="AI877" s="448" t="str">
        <f>IF(IFERROR(Реестр!$AN877/Реестр!$T877,"")=0,"",IFERROR(Реестр!$AN877/Реестр!$T877,""))</f>
        <v/>
      </c>
      <c r="AJ877" s="10"/>
      <c r="AK877" s="448" t="str">
        <f>IFERROR(Реестр!$AN877/Реестр!$U877,"")</f>
        <v/>
      </c>
      <c r="AL877" s="594"/>
      <c r="AM877" s="594"/>
      <c r="AO877" s="535" t="str">
        <f>IF(IFERROR(Реестр!$AN877/Реестр!$Y877,"")=0,"",IFERROR(Реестр!$AN877/Реестр!$Y877,""))</f>
        <v/>
      </c>
      <c r="AQ877" s="13"/>
      <c r="AR877" s="752"/>
      <c r="AS877" s="551" t="str">
        <f>IF(IFERROR(Реестр!$AI877*1000,"")=0,"",IFERROR(Реестр!$AI877*1000,""))</f>
        <v/>
      </c>
      <c r="AT877" s="5" t="str">
        <f>IF(IFERROR(Реестр!$AS877/80,"")=0,"",IFERROR(Реестр!$AS877/80,""))</f>
        <v/>
      </c>
      <c r="AU877" s="4" t="str">
        <f t="shared" si="115"/>
        <v/>
      </c>
      <c r="AV877" s="4" t="str">
        <f t="shared" si="112"/>
        <v/>
      </c>
      <c r="AW877" s="4"/>
      <c r="AX877" s="4" t="str">
        <f t="shared" si="113"/>
        <v/>
      </c>
      <c r="AY877" s="4"/>
      <c r="AZ877" s="4" t="str">
        <f t="shared" si="114"/>
        <v/>
      </c>
      <c r="BA877" s="4"/>
      <c r="BB877" s="4"/>
      <c r="BC877" s="4" t="e">
        <f>VLOOKUP(K877,'Справочные Данные'!$I$2:$J$262,2,0)</f>
        <v>#N/A</v>
      </c>
      <c r="BD877" s="4" t="e">
        <f>VLOOKUP(BC877,Z_SD_CUSTOMER!$A$2:$K$1599,10,0)</f>
        <v>#N/A</v>
      </c>
      <c r="BE877" s="4" t="e">
        <f>VLOOKUP(BC877,Z_SD_CUSTOMER!$A$2:$L$1599,11,0)</f>
        <v>#N/A</v>
      </c>
      <c r="BF877" s="4" t="e">
        <f>VLOOKUP(BC877,Z_SD_CUSTOMER!$A$2:$K$1599,11,0)</f>
        <v>#N/A</v>
      </c>
      <c r="BG877" s="4"/>
      <c r="BH877" s="4"/>
    </row>
    <row r="878" spans="1:60">
      <c r="A878" s="2"/>
      <c r="F878" s="4"/>
      <c r="L878" s="493"/>
      <c r="AE878" s="13" t="str">
        <f>IF((Реестр!$AA878+Реестр!$AB878+Реестр!$AD878)=0,"",(Реестр!$AA878+Реестр!$AB878+Реестр!$AD878))</f>
        <v/>
      </c>
      <c r="AG878" s="13" t="e">
        <f>Реестр!$AE878-Реестр!$AF878</f>
        <v>#VALUE!</v>
      </c>
      <c r="AI878" s="448" t="str">
        <f>IF(IFERROR(Реестр!$AN878/Реестр!$T878,"")=0,"",IFERROR(Реестр!$AN878/Реестр!$T878,""))</f>
        <v/>
      </c>
      <c r="AJ878" s="10"/>
      <c r="AK878" s="448" t="str">
        <f>IFERROR(Реестр!$AN878/Реестр!$U878,"")</f>
        <v/>
      </c>
      <c r="AL878" s="594"/>
      <c r="AM878" s="594"/>
      <c r="AO878" s="535" t="str">
        <f>IF(IFERROR(Реестр!$AN878/Реестр!$Y878,"")=0,"",IFERROR(Реестр!$AN878/Реестр!$Y878,""))</f>
        <v/>
      </c>
      <c r="AQ878" s="13"/>
      <c r="AR878" s="752"/>
      <c r="AS878" s="551" t="str">
        <f>IF(IFERROR(Реестр!$AI878*1000,"")=0,"",IFERROR(Реестр!$AI878*1000,""))</f>
        <v/>
      </c>
      <c r="AT878" s="5" t="str">
        <f>IF(IFERROR(Реестр!$AS878/80,"")=0,"",IFERROR(Реестр!$AS878/80,""))</f>
        <v/>
      </c>
      <c r="AU878" s="4" t="str">
        <f t="shared" si="115"/>
        <v/>
      </c>
      <c r="AV878" s="4" t="str">
        <f t="shared" si="112"/>
        <v/>
      </c>
      <c r="AW878" s="4"/>
      <c r="AX878" s="4" t="str">
        <f t="shared" si="113"/>
        <v/>
      </c>
      <c r="AY878" s="4"/>
      <c r="AZ878" s="4" t="str">
        <f t="shared" si="114"/>
        <v/>
      </c>
      <c r="BA878" s="4"/>
      <c r="BB878" s="4"/>
      <c r="BC878" s="4" t="e">
        <f>VLOOKUP(K878,'Справочные Данные'!$I$2:$J$262,2,0)</f>
        <v>#N/A</v>
      </c>
      <c r="BD878" s="4" t="e">
        <f>VLOOKUP(BC878,Z_SD_CUSTOMER!$A$2:$K$1599,10,0)</f>
        <v>#N/A</v>
      </c>
      <c r="BE878" s="4" t="e">
        <f>VLOOKUP(BC878,Z_SD_CUSTOMER!$A$2:$L$1599,11,0)</f>
        <v>#N/A</v>
      </c>
      <c r="BF878" s="4" t="e">
        <f>VLOOKUP(BC878,Z_SD_CUSTOMER!$A$2:$K$1599,11,0)</f>
        <v>#N/A</v>
      </c>
      <c r="BG878" s="4"/>
      <c r="BH878" s="4"/>
    </row>
    <row r="879" spans="1:60">
      <c r="A879" s="2"/>
      <c r="F879" s="4"/>
      <c r="L879" s="493"/>
      <c r="AE879" s="13" t="str">
        <f>IF((Реестр!$AA879+Реестр!$AB879+Реестр!$AD879)=0,"",(Реестр!$AA879+Реестр!$AB879+Реестр!$AD879))</f>
        <v/>
      </c>
      <c r="AG879" s="13" t="e">
        <f>Реестр!$AE879-Реестр!$AF879</f>
        <v>#VALUE!</v>
      </c>
      <c r="AI879" s="448" t="str">
        <f>IF(IFERROR(Реестр!$AN879/Реестр!$T879,"")=0,"",IFERROR(Реестр!$AN879/Реестр!$T879,""))</f>
        <v/>
      </c>
      <c r="AJ879" s="10"/>
      <c r="AK879" s="448" t="str">
        <f>IFERROR(Реестр!$AN879/Реестр!$U879,"")</f>
        <v/>
      </c>
      <c r="AL879" s="594"/>
      <c r="AM879" s="594"/>
      <c r="AO879" s="535" t="str">
        <f>IF(IFERROR(Реестр!$AN879/Реестр!$Y879,"")=0,"",IFERROR(Реестр!$AN879/Реестр!$Y879,""))</f>
        <v/>
      </c>
      <c r="AQ879" s="13"/>
      <c r="AR879" s="752"/>
      <c r="AS879" s="551" t="str">
        <f>IF(IFERROR(Реестр!$AI879*1000,"")=0,"",IFERROR(Реестр!$AI879*1000,""))</f>
        <v/>
      </c>
      <c r="AT879" s="5" t="str">
        <f>IF(IFERROR(Реестр!$AS879/80,"")=0,"",IFERROR(Реестр!$AS879/80,""))</f>
        <v/>
      </c>
      <c r="AU879" s="4" t="str">
        <f t="shared" si="115"/>
        <v/>
      </c>
      <c r="AV879" s="4" t="str">
        <f t="shared" si="112"/>
        <v/>
      </c>
      <c r="AW879" s="4"/>
      <c r="AX879" s="4" t="str">
        <f t="shared" si="113"/>
        <v/>
      </c>
      <c r="AY879" s="4"/>
      <c r="AZ879" s="4" t="str">
        <f t="shared" si="114"/>
        <v/>
      </c>
      <c r="BA879" s="4"/>
      <c r="BB879" s="4"/>
      <c r="BC879" s="4" t="e">
        <f>VLOOKUP(K879,'Справочные Данные'!$I$2:$J$262,2,0)</f>
        <v>#N/A</v>
      </c>
      <c r="BD879" s="4" t="e">
        <f>VLOOKUP(BC879,Z_SD_CUSTOMER!$A$2:$K$1599,10,0)</f>
        <v>#N/A</v>
      </c>
      <c r="BE879" s="4" t="e">
        <f>VLOOKUP(BC879,Z_SD_CUSTOMER!$A$2:$L$1599,11,0)</f>
        <v>#N/A</v>
      </c>
      <c r="BF879" s="4" t="e">
        <f>VLOOKUP(BC879,Z_SD_CUSTOMER!$A$2:$K$1599,11,0)</f>
        <v>#N/A</v>
      </c>
      <c r="BG879" s="4"/>
      <c r="BH879" s="4"/>
    </row>
    <row r="880" spans="1:60">
      <c r="A880" s="2"/>
      <c r="F880" s="4"/>
      <c r="L880" s="493"/>
      <c r="AE880" s="13" t="str">
        <f>IF((Реестр!$AA880+Реестр!$AB880+Реестр!$AD880)=0,"",(Реестр!$AA880+Реестр!$AB880+Реестр!$AD880))</f>
        <v/>
      </c>
      <c r="AG880" s="13" t="e">
        <f>Реестр!$AE880-Реестр!$AF880</f>
        <v>#VALUE!</v>
      </c>
      <c r="AI880" s="448" t="str">
        <f>IF(IFERROR(Реестр!$AN880/Реестр!$T880,"")=0,"",IFERROR(Реестр!$AN880/Реестр!$T880,""))</f>
        <v/>
      </c>
      <c r="AJ880" s="10"/>
      <c r="AK880" s="448" t="str">
        <f>IFERROR(Реестр!$AN880/Реестр!$U880,"")</f>
        <v/>
      </c>
      <c r="AL880" s="594"/>
      <c r="AM880" s="594"/>
      <c r="AO880" s="535" t="str">
        <f>IF(IFERROR(Реестр!$AN880/Реестр!$Y880,"")=0,"",IFERROR(Реестр!$AN880/Реестр!$Y880,""))</f>
        <v/>
      </c>
      <c r="AQ880" s="13"/>
      <c r="AR880" s="752"/>
      <c r="AS880" s="551" t="str">
        <f>IF(IFERROR(Реестр!$AI880*1000,"")=0,"",IFERROR(Реестр!$AI880*1000,""))</f>
        <v/>
      </c>
      <c r="AT880" s="5" t="str">
        <f>IF(IFERROR(Реестр!$AS880/80,"")=0,"",IFERROR(Реестр!$AS880/80,""))</f>
        <v/>
      </c>
      <c r="AU880" s="4" t="str">
        <f t="shared" si="115"/>
        <v/>
      </c>
      <c r="AV880" s="4" t="str">
        <f t="shared" si="112"/>
        <v/>
      </c>
      <c r="AW880" s="4"/>
      <c r="AX880" s="4" t="str">
        <f t="shared" si="113"/>
        <v/>
      </c>
      <c r="AY880" s="4"/>
      <c r="AZ880" s="4" t="str">
        <f t="shared" si="114"/>
        <v/>
      </c>
      <c r="BA880" s="4"/>
      <c r="BB880" s="4"/>
      <c r="BC880" s="4" t="e">
        <f>VLOOKUP(K880,'Справочные Данные'!$I$2:$J$262,2,0)</f>
        <v>#N/A</v>
      </c>
      <c r="BD880" s="4" t="e">
        <f>VLOOKUP(BC880,Z_SD_CUSTOMER!$A$2:$K$1599,10,0)</f>
        <v>#N/A</v>
      </c>
      <c r="BE880" s="4" t="e">
        <f>VLOOKUP(BC880,Z_SD_CUSTOMER!$A$2:$L$1599,11,0)</f>
        <v>#N/A</v>
      </c>
      <c r="BF880" s="4" t="e">
        <f>VLOOKUP(BC880,Z_SD_CUSTOMER!$A$2:$K$1599,11,0)</f>
        <v>#N/A</v>
      </c>
      <c r="BG880" s="4"/>
      <c r="BH880" s="4"/>
    </row>
    <row r="881" spans="1:60">
      <c r="A881" s="4"/>
      <c r="F881" s="4"/>
      <c r="L881" s="493"/>
      <c r="AE881" s="13" t="str">
        <f>IF((Реестр!$AA881+Реестр!$AB881+Реестр!$AD881)=0,"",(Реестр!$AA881+Реестр!$AB881+Реестр!$AD881))</f>
        <v/>
      </c>
      <c r="AG881" s="13" t="e">
        <f>Реестр!$AE881-Реестр!$AF881</f>
        <v>#VALUE!</v>
      </c>
      <c r="AI881" s="448" t="str">
        <f>IF(IFERROR(Реестр!$AN881/Реестр!$T881,"")=0,"",IFERROR(Реестр!$AN881/Реестр!$T881,""))</f>
        <v/>
      </c>
      <c r="AJ881" s="10"/>
      <c r="AK881" s="448" t="str">
        <f>IFERROR(Реестр!$AN881/Реестр!$U881,"")</f>
        <v/>
      </c>
      <c r="AL881" s="594"/>
      <c r="AM881" s="594"/>
      <c r="AO881" s="535" t="str">
        <f>IF(IFERROR(Реестр!$AN881/Реестр!$Y881,"")=0,"",IFERROR(Реестр!$AN881/Реестр!$Y881,""))</f>
        <v/>
      </c>
      <c r="AQ881" s="13"/>
      <c r="AR881" s="752"/>
      <c r="AS881" s="551" t="str">
        <f>IF(IFERROR(Реестр!$AI881*1000,"")=0,"",IFERROR(Реестр!$AI881*1000,""))</f>
        <v/>
      </c>
      <c r="AT881" s="5" t="str">
        <f>IF(IFERROR(Реестр!$AS881/80,"")=0,"",IFERROR(Реестр!$AS881/80,""))</f>
        <v/>
      </c>
      <c r="AU881" s="4" t="str">
        <f t="shared" si="115"/>
        <v/>
      </c>
      <c r="AV881" s="4" t="str">
        <f t="shared" si="112"/>
        <v/>
      </c>
      <c r="AW881" s="4"/>
      <c r="AX881" s="4" t="str">
        <f t="shared" si="113"/>
        <v/>
      </c>
      <c r="AY881" s="4"/>
      <c r="AZ881" s="4" t="str">
        <f t="shared" si="114"/>
        <v/>
      </c>
      <c r="BA881" s="4"/>
      <c r="BB881" s="4"/>
      <c r="BC881" s="4" t="e">
        <f>VLOOKUP(K881,'Справочные Данные'!$I$2:$J$262,2,0)</f>
        <v>#N/A</v>
      </c>
      <c r="BD881" s="4" t="e">
        <f>VLOOKUP(BC881,Z_SD_CUSTOMER!$A$2:$K$1599,10,0)</f>
        <v>#N/A</v>
      </c>
      <c r="BE881" s="4" t="e">
        <f>VLOOKUP(BC881,Z_SD_CUSTOMER!$A$2:$L$1599,11,0)</f>
        <v>#N/A</v>
      </c>
      <c r="BF881" s="4" t="e">
        <f>VLOOKUP(BC881,Z_SD_CUSTOMER!$A$2:$K$1599,11,0)</f>
        <v>#N/A</v>
      </c>
      <c r="BG881" s="4"/>
      <c r="BH881" s="4"/>
    </row>
    <row r="882" spans="1:60">
      <c r="A882" s="4"/>
      <c r="F882" s="4"/>
      <c r="L882" s="493"/>
      <c r="AE882" s="13" t="str">
        <f>IF((Реестр!$AA882+Реестр!$AB882+Реестр!$AD882)=0,"",(Реестр!$AA882+Реестр!$AB882+Реестр!$AD882))</f>
        <v/>
      </c>
      <c r="AG882" s="13" t="e">
        <f>Реестр!$AE882-Реестр!$AF882</f>
        <v>#VALUE!</v>
      </c>
      <c r="AI882" s="448" t="str">
        <f>IF(IFERROR(Реестр!$AN882/Реестр!$T882,"")=0,"",IFERROR(Реестр!$AN882/Реестр!$T882,""))</f>
        <v/>
      </c>
      <c r="AJ882" s="10"/>
      <c r="AK882" s="448" t="str">
        <f>IFERROR(Реестр!$AN882/Реестр!$U882,"")</f>
        <v/>
      </c>
      <c r="AL882" s="594"/>
      <c r="AM882" s="594"/>
      <c r="AO882" s="535" t="str">
        <f>IF(IFERROR(Реестр!$AN882/Реестр!$Y882,"")=0,"",IFERROR(Реестр!$AN882/Реестр!$Y882,""))</f>
        <v/>
      </c>
      <c r="AQ882" s="13"/>
      <c r="AR882" s="752"/>
      <c r="AS882" s="551" t="str">
        <f>IF(IFERROR(Реестр!$AI882*1000,"")=0,"",IFERROR(Реестр!$AI882*1000,""))</f>
        <v/>
      </c>
      <c r="AT882" s="5" t="str">
        <f>IF(IFERROR(Реестр!$AS882/80,"")=0,"",IFERROR(Реестр!$AS882/80,""))</f>
        <v/>
      </c>
      <c r="AU882" s="4" t="str">
        <f t="shared" si="115"/>
        <v/>
      </c>
      <c r="AV882" s="4" t="str">
        <f t="shared" si="112"/>
        <v/>
      </c>
      <c r="AW882" s="4"/>
      <c r="AX882" s="4" t="str">
        <f t="shared" si="113"/>
        <v/>
      </c>
      <c r="AY882" s="4"/>
      <c r="AZ882" s="4" t="str">
        <f t="shared" si="114"/>
        <v/>
      </c>
      <c r="BA882" s="4"/>
      <c r="BB882" s="4"/>
      <c r="BC882" s="4" t="e">
        <f>VLOOKUP(K882,'Справочные Данные'!$I$2:$J$262,2,0)</f>
        <v>#N/A</v>
      </c>
      <c r="BD882" s="4" t="e">
        <f>VLOOKUP(BC882,Z_SD_CUSTOMER!$A$2:$K$1599,10,0)</f>
        <v>#N/A</v>
      </c>
      <c r="BE882" s="4" t="e">
        <f>VLOOKUP(BC882,Z_SD_CUSTOMER!$A$2:$L$1599,11,0)</f>
        <v>#N/A</v>
      </c>
      <c r="BF882" s="4" t="e">
        <f>VLOOKUP(BC882,Z_SD_CUSTOMER!$A$2:$K$1599,11,0)</f>
        <v>#N/A</v>
      </c>
      <c r="BG882" s="4"/>
      <c r="BH882" s="4"/>
    </row>
    <row r="883" spans="1:60">
      <c r="A883" s="4"/>
      <c r="F883" s="4"/>
      <c r="L883" s="493"/>
      <c r="AE883" s="13" t="str">
        <f>IF((Реестр!$AA883+Реестр!$AB883+Реестр!$AD883)=0,"",(Реестр!$AA883+Реестр!$AB883+Реестр!$AD883))</f>
        <v/>
      </c>
      <c r="AG883" s="13" t="e">
        <f>Реестр!$AE883-Реестр!$AF883</f>
        <v>#VALUE!</v>
      </c>
      <c r="AI883" s="448" t="str">
        <f>IF(IFERROR(Реестр!$AN883/Реестр!$T883,"")=0,"",IFERROR(Реестр!$AN883/Реестр!$T883,""))</f>
        <v/>
      </c>
      <c r="AJ883" s="10"/>
      <c r="AK883" s="448" t="str">
        <f>IFERROR(Реестр!$AN883/Реестр!$U883,"")</f>
        <v/>
      </c>
      <c r="AL883" s="594"/>
      <c r="AM883" s="594"/>
      <c r="AO883" s="535" t="str">
        <f>IF(IFERROR(Реестр!$AN883/Реестр!$Y883,"")=0,"",IFERROR(Реестр!$AN883/Реестр!$Y883,""))</f>
        <v/>
      </c>
      <c r="AQ883" s="13"/>
      <c r="AR883" s="752"/>
      <c r="AS883" s="551" t="str">
        <f>IF(IFERROR(Реестр!$AI883*1000,"")=0,"",IFERROR(Реестр!$AI883*1000,""))</f>
        <v/>
      </c>
      <c r="AT883" s="5" t="str">
        <f>IF(IFERROR(Реестр!$AS883/80,"")=0,"",IFERROR(Реестр!$AS883/80,""))</f>
        <v/>
      </c>
      <c r="AU883" s="4" t="str">
        <f t="shared" si="115"/>
        <v/>
      </c>
      <c r="AV883" s="4" t="str">
        <f t="shared" si="112"/>
        <v/>
      </c>
      <c r="AW883" s="4"/>
      <c r="AX883" s="4" t="str">
        <f t="shared" si="113"/>
        <v/>
      </c>
      <c r="AY883" s="4"/>
      <c r="AZ883" s="4" t="str">
        <f t="shared" si="114"/>
        <v/>
      </c>
      <c r="BA883" s="4"/>
      <c r="BB883" s="4"/>
      <c r="BC883" s="4" t="e">
        <f>VLOOKUP(K883,'Справочные Данные'!$I$2:$J$262,2,0)</f>
        <v>#N/A</v>
      </c>
      <c r="BD883" s="4" t="e">
        <f>VLOOKUP(BC883,Z_SD_CUSTOMER!$A$2:$K$1599,10,0)</f>
        <v>#N/A</v>
      </c>
      <c r="BE883" s="4" t="e">
        <f>VLOOKUP(BC883,Z_SD_CUSTOMER!$A$2:$L$1599,11,0)</f>
        <v>#N/A</v>
      </c>
      <c r="BF883" s="4" t="e">
        <f>VLOOKUP(BC883,Z_SD_CUSTOMER!$A$2:$K$1599,11,0)</f>
        <v>#N/A</v>
      </c>
      <c r="BG883" s="4"/>
      <c r="BH883" s="4"/>
    </row>
    <row r="884" spans="1:60">
      <c r="A884" s="4"/>
      <c r="F884" s="4"/>
      <c r="L884" s="493"/>
      <c r="AE884" s="13" t="str">
        <f>IF((Реестр!$AA884+Реестр!$AB884+Реестр!$AD884)=0,"",(Реестр!$AA884+Реестр!$AB884+Реестр!$AD884))</f>
        <v/>
      </c>
      <c r="AG884" s="13" t="e">
        <f>Реестр!$AE884-Реестр!$AF884</f>
        <v>#VALUE!</v>
      </c>
      <c r="AI884" s="448" t="str">
        <f>IF(IFERROR(Реестр!$AN884/Реестр!$T884,"")=0,"",IFERROR(Реестр!$AN884/Реестр!$T884,""))</f>
        <v/>
      </c>
      <c r="AJ884" s="10"/>
      <c r="AK884" s="448" t="str">
        <f>IFERROR(Реестр!$AN884/Реестр!$U884,"")</f>
        <v/>
      </c>
      <c r="AL884" s="594"/>
      <c r="AM884" s="594"/>
      <c r="AO884" s="535" t="str">
        <f>IF(IFERROR(Реестр!$AN884/Реестр!$Y884,"")=0,"",IFERROR(Реестр!$AN884/Реестр!$Y884,""))</f>
        <v/>
      </c>
      <c r="AQ884" s="13"/>
      <c r="AR884" s="752"/>
      <c r="AS884" s="551" t="str">
        <f>IF(IFERROR(Реестр!$AI884*1000,"")=0,"",IFERROR(Реестр!$AI884*1000,""))</f>
        <v/>
      </c>
      <c r="AT884" s="5" t="str">
        <f>IF(IFERROR(Реестр!$AS884/80,"")=0,"",IFERROR(Реестр!$AS884/80,""))</f>
        <v/>
      </c>
      <c r="AU884" s="4" t="str">
        <f t="shared" si="115"/>
        <v/>
      </c>
      <c r="AV884" s="4" t="str">
        <f t="shared" si="112"/>
        <v/>
      </c>
      <c r="AW884" s="4"/>
      <c r="AX884" s="4" t="str">
        <f t="shared" si="113"/>
        <v/>
      </c>
      <c r="AY884" s="4"/>
      <c r="AZ884" s="4" t="str">
        <f t="shared" si="114"/>
        <v/>
      </c>
      <c r="BA884" s="4"/>
      <c r="BB884" s="4"/>
      <c r="BC884" s="4" t="e">
        <f>VLOOKUP(K884,'Справочные Данные'!$I$2:$J$262,2,0)</f>
        <v>#N/A</v>
      </c>
      <c r="BD884" s="4" t="e">
        <f>VLOOKUP(BC884,Z_SD_CUSTOMER!$A$2:$K$1599,10,0)</f>
        <v>#N/A</v>
      </c>
      <c r="BE884" s="4" t="e">
        <f>VLOOKUP(BC884,Z_SD_CUSTOMER!$A$2:$L$1599,11,0)</f>
        <v>#N/A</v>
      </c>
      <c r="BF884" s="4" t="e">
        <f>VLOOKUP(BC884,Z_SD_CUSTOMER!$A$2:$K$1599,11,0)</f>
        <v>#N/A</v>
      </c>
      <c r="BG884" s="4"/>
      <c r="BH884" s="4"/>
    </row>
    <row r="885" spans="1:60">
      <c r="A885" s="4"/>
      <c r="F885" s="4"/>
      <c r="L885" s="493"/>
      <c r="AE885" s="13" t="str">
        <f>IF((Реестр!$AA885+Реестр!$AB885+Реестр!$AD885)=0,"",(Реестр!$AA885+Реестр!$AB885+Реестр!$AD885))</f>
        <v/>
      </c>
      <c r="AG885" s="13" t="e">
        <f>Реестр!$AE885-Реестр!$AF885</f>
        <v>#VALUE!</v>
      </c>
      <c r="AI885" s="448" t="str">
        <f>IF(IFERROR(Реестр!$AN885/Реестр!$T885,"")=0,"",IFERROR(Реестр!$AN885/Реестр!$T885,""))</f>
        <v/>
      </c>
      <c r="AJ885" s="10"/>
      <c r="AK885" s="448" t="str">
        <f>IFERROR(Реестр!$AN885/Реестр!$U885,"")</f>
        <v/>
      </c>
      <c r="AL885" s="594"/>
      <c r="AM885" s="594"/>
      <c r="AO885" s="535" t="str">
        <f>IF(IFERROR(Реестр!$AN885/Реестр!$Y885,"")=0,"",IFERROR(Реестр!$AN885/Реестр!$Y885,""))</f>
        <v/>
      </c>
      <c r="AQ885" s="13"/>
      <c r="AR885" s="752"/>
      <c r="AS885" s="551" t="str">
        <f>IF(IFERROR(Реестр!$AI885*1000,"")=0,"",IFERROR(Реестр!$AI885*1000,""))</f>
        <v/>
      </c>
      <c r="AT885" s="5" t="str">
        <f>IF(IFERROR(Реестр!$AS885/80,"")=0,"",IFERROR(Реестр!$AS885/80,""))</f>
        <v/>
      </c>
      <c r="AU885" s="4" t="str">
        <f t="shared" si="115"/>
        <v/>
      </c>
      <c r="AV885" s="4" t="str">
        <f t="shared" si="112"/>
        <v/>
      </c>
      <c r="AW885" s="4"/>
      <c r="AX885" s="4" t="str">
        <f t="shared" si="113"/>
        <v/>
      </c>
      <c r="AY885" s="4"/>
      <c r="AZ885" s="4" t="str">
        <f t="shared" si="114"/>
        <v/>
      </c>
      <c r="BA885" s="4"/>
      <c r="BB885" s="4"/>
      <c r="BC885" s="4" t="e">
        <f>VLOOKUP(K885,'Справочные Данные'!$I$2:$J$262,2,0)</f>
        <v>#N/A</v>
      </c>
      <c r="BD885" s="4" t="e">
        <f>VLOOKUP(BC885,Z_SD_CUSTOMER!$A$2:$K$1599,10,0)</f>
        <v>#N/A</v>
      </c>
      <c r="BE885" s="4" t="e">
        <f>VLOOKUP(BC885,Z_SD_CUSTOMER!$A$2:$L$1599,11,0)</f>
        <v>#N/A</v>
      </c>
      <c r="BF885" s="4" t="e">
        <f>VLOOKUP(BC885,Z_SD_CUSTOMER!$A$2:$K$1599,11,0)</f>
        <v>#N/A</v>
      </c>
      <c r="BG885" s="4"/>
      <c r="BH885" s="4"/>
    </row>
    <row r="886" spans="1:60">
      <c r="A886" s="4"/>
      <c r="F886" s="4"/>
      <c r="L886" s="493"/>
      <c r="AE886" s="13" t="str">
        <f>IF((Реестр!$AA886+Реестр!$AB886+Реестр!$AD886)=0,"",(Реестр!$AA886+Реестр!$AB886+Реестр!$AD886))</f>
        <v/>
      </c>
      <c r="AG886" s="13" t="e">
        <f>Реестр!$AE886-Реестр!$AF886</f>
        <v>#VALUE!</v>
      </c>
      <c r="AI886" s="448" t="str">
        <f>IF(IFERROR(Реестр!$AN886/Реестр!$T886,"")=0,"",IFERROR(Реестр!$AN886/Реестр!$T886,""))</f>
        <v/>
      </c>
      <c r="AL886" s="594"/>
      <c r="AM886" s="594"/>
      <c r="AO886" s="535" t="str">
        <f>IF(IFERROR(Реестр!$AN886/Реестр!$Y886,"")=0,"",IFERROR(Реестр!$AN886/Реестр!$Y886,""))</f>
        <v/>
      </c>
      <c r="AQ886" s="13"/>
      <c r="AR886" s="752"/>
      <c r="AS886" s="551" t="str">
        <f>IF(IFERROR(Реестр!$AI886*1000,"")=0,"",IFERROR(Реестр!$AI886*1000,""))</f>
        <v/>
      </c>
      <c r="AT886" s="5" t="str">
        <f>IF(IFERROR(Реестр!$AS886/80,"")=0,"",IFERROR(Реестр!$AS886/80,""))</f>
        <v/>
      </c>
      <c r="AU886" s="4" t="str">
        <f t="shared" si="115"/>
        <v/>
      </c>
      <c r="AV886" s="4" t="str">
        <f t="shared" si="112"/>
        <v/>
      </c>
      <c r="AW886" s="4"/>
      <c r="AX886" s="4" t="str">
        <f t="shared" si="113"/>
        <v/>
      </c>
      <c r="AY886" s="4"/>
      <c r="AZ886" s="4" t="str">
        <f t="shared" si="114"/>
        <v/>
      </c>
      <c r="BA886" s="4"/>
      <c r="BB886" s="4"/>
      <c r="BC886" s="4" t="e">
        <f>VLOOKUP(K886,'Справочные Данные'!$I$2:$J$262,2,0)</f>
        <v>#N/A</v>
      </c>
      <c r="BD886" s="4" t="e">
        <f>VLOOKUP(BC886,Z_SD_CUSTOMER!$A$2:$K$1599,10,0)</f>
        <v>#N/A</v>
      </c>
      <c r="BE886" s="4" t="e">
        <f>VLOOKUP(BC886,Z_SD_CUSTOMER!$A$2:$L$1599,11,0)</f>
        <v>#N/A</v>
      </c>
      <c r="BF886" s="4" t="e">
        <f>VLOOKUP(BC886,Z_SD_CUSTOMER!$A$2:$K$1599,11,0)</f>
        <v>#N/A</v>
      </c>
      <c r="BG886" s="4"/>
      <c r="BH886" s="4"/>
    </row>
    <row r="887" spans="1:60">
      <c r="A887" s="4"/>
      <c r="F887" s="4"/>
      <c r="L887" s="493"/>
      <c r="AE887" s="13" t="str">
        <f>IF((Реестр!$AA887+Реестр!$AB887+Реестр!$AD887)=0,"",(Реестр!$AA887+Реестр!$AB887+Реестр!$AD887))</f>
        <v/>
      </c>
      <c r="AG887" s="13" t="e">
        <f>Реестр!$AE887-Реестр!$AF887</f>
        <v>#VALUE!</v>
      </c>
      <c r="AI887" s="448" t="str">
        <f>IF(IFERROR(Реестр!$AN887/Реестр!$T887,"")=0,"",IFERROR(Реестр!$AN887/Реестр!$T887,""))</f>
        <v/>
      </c>
      <c r="AL887" s="594"/>
      <c r="AM887" s="594"/>
      <c r="AO887" s="535" t="str">
        <f>IF(IFERROR(Реестр!$AN887/Реестр!$Y887,"")=0,"",IFERROR(Реестр!$AN887/Реестр!$Y887,""))</f>
        <v/>
      </c>
      <c r="AQ887" s="13"/>
      <c r="AR887" s="752"/>
      <c r="AS887" s="551" t="str">
        <f>IF(IFERROR(Реестр!$AI887*1000,"")=0,"",IFERROR(Реестр!$AI887*1000,""))</f>
        <v/>
      </c>
      <c r="AT887" s="5" t="str">
        <f>IF(IFERROR(Реестр!$AS887/80,"")=0,"",IFERROR(Реестр!$AS887/80,""))</f>
        <v/>
      </c>
      <c r="AU887" s="4" t="str">
        <f t="shared" si="115"/>
        <v/>
      </c>
      <c r="AV887" s="4" t="str">
        <f t="shared" si="112"/>
        <v/>
      </c>
      <c r="AW887" s="4"/>
      <c r="AX887" s="4" t="str">
        <f t="shared" si="113"/>
        <v/>
      </c>
      <c r="AY887" s="4"/>
      <c r="AZ887" s="4" t="str">
        <f t="shared" si="114"/>
        <v/>
      </c>
      <c r="BA887" s="4"/>
      <c r="BB887" s="4"/>
      <c r="BC887" s="4" t="e">
        <f>VLOOKUP(K887,'Справочные Данные'!$I$2:$J$262,2,0)</f>
        <v>#N/A</v>
      </c>
      <c r="BD887" s="4" t="e">
        <f>VLOOKUP(BC887,Z_SD_CUSTOMER!$A$2:$K$1599,10,0)</f>
        <v>#N/A</v>
      </c>
      <c r="BE887" s="4" t="e">
        <f>VLOOKUP(BC887,Z_SD_CUSTOMER!$A$2:$L$1599,11,0)</f>
        <v>#N/A</v>
      </c>
      <c r="BF887" s="4" t="e">
        <f>VLOOKUP(BC887,Z_SD_CUSTOMER!$A$2:$K$1599,11,0)</f>
        <v>#N/A</v>
      </c>
      <c r="BG887" s="4"/>
      <c r="BH887" s="4"/>
    </row>
    <row r="888" spans="1:60">
      <c r="A888" s="4"/>
      <c r="F888" s="4"/>
      <c r="L888" s="493"/>
      <c r="AE888" s="13" t="str">
        <f>IF((Реестр!$AA888+Реестр!$AB888+Реестр!$AD888)=0,"",(Реестр!$AA888+Реестр!$AB888+Реестр!$AD888))</f>
        <v/>
      </c>
      <c r="AG888" s="13" t="e">
        <f>Реестр!$AE888-Реестр!$AF888</f>
        <v>#VALUE!</v>
      </c>
      <c r="AI888" s="448" t="str">
        <f>IF(IFERROR(Реестр!$AN888/Реестр!$T888,"")=0,"",IFERROR(Реестр!$AN888/Реестр!$T888,""))</f>
        <v/>
      </c>
      <c r="AL888" s="594"/>
      <c r="AM888" s="594"/>
      <c r="AO888" s="535" t="str">
        <f>IF(IFERROR(Реестр!$AN888/Реестр!$Y888,"")=0,"",IFERROR(Реестр!$AN888/Реестр!$Y888,""))</f>
        <v/>
      </c>
      <c r="AQ888" s="13"/>
      <c r="AR888" s="752"/>
      <c r="AS888" s="551" t="str">
        <f>IF(IFERROR(Реестр!$AI888*1000,"")=0,"",IFERROR(Реестр!$AI888*1000,""))</f>
        <v/>
      </c>
      <c r="AT888" s="5" t="str">
        <f>IF(IFERROR(Реестр!$AS888/80,"")=0,"",IFERROR(Реестр!$AS888/80,""))</f>
        <v/>
      </c>
      <c r="AU888" s="4" t="str">
        <f t="shared" si="115"/>
        <v/>
      </c>
      <c r="AV888" s="4" t="str">
        <f t="shared" si="112"/>
        <v/>
      </c>
      <c r="AW888" s="4"/>
      <c r="AX888" s="4" t="str">
        <f t="shared" si="113"/>
        <v/>
      </c>
      <c r="AY888" s="4"/>
      <c r="AZ888" s="4" t="str">
        <f t="shared" si="114"/>
        <v/>
      </c>
      <c r="BA888" s="4"/>
      <c r="BB888" s="4"/>
      <c r="BC888" s="4" t="e">
        <f>VLOOKUP(K888,'Справочные Данные'!$I$2:$J$262,2,0)</f>
        <v>#N/A</v>
      </c>
      <c r="BD888" s="4" t="e">
        <f>VLOOKUP(BC888,Z_SD_CUSTOMER!$A$2:$K$1599,10,0)</f>
        <v>#N/A</v>
      </c>
      <c r="BE888" s="4" t="e">
        <f>VLOOKUP(BC888,Z_SD_CUSTOMER!$A$2:$L$1599,11,0)</f>
        <v>#N/A</v>
      </c>
      <c r="BF888" s="4" t="e">
        <f>VLOOKUP(BC888,Z_SD_CUSTOMER!$A$2:$K$1599,11,0)</f>
        <v>#N/A</v>
      </c>
      <c r="BG888" s="4"/>
      <c r="BH888" s="4"/>
    </row>
    <row r="889" spans="1:60">
      <c r="A889" s="4"/>
      <c r="F889" s="4"/>
      <c r="L889" s="493"/>
      <c r="AE889" s="13" t="str">
        <f>IF((Реестр!$AA889+Реестр!$AB889+Реестр!$AD889)=0,"",(Реестр!$AA889+Реестр!$AB889+Реестр!$AD889))</f>
        <v/>
      </c>
      <c r="AG889" s="13" t="e">
        <f>Реестр!$AE889-Реестр!$AF889</f>
        <v>#VALUE!</v>
      </c>
      <c r="AI889" s="448" t="str">
        <f>IF(IFERROR(Реестр!$AN889/Реестр!$T889,"")=0,"",IFERROR(Реестр!$AN889/Реестр!$T889,""))</f>
        <v/>
      </c>
      <c r="AL889" s="594"/>
      <c r="AM889" s="594"/>
      <c r="AO889" s="535" t="str">
        <f>IF(IFERROR(Реестр!$AN889/Реестр!$Y889,"")=0,"",IFERROR(Реестр!$AN889/Реестр!$Y889,""))</f>
        <v/>
      </c>
      <c r="AQ889" s="13"/>
      <c r="AR889" s="752"/>
      <c r="AS889" s="551" t="str">
        <f>IF(IFERROR(Реестр!$AI889*1000,"")=0,"",IFERROR(Реестр!$AI889*1000,""))</f>
        <v/>
      </c>
      <c r="AT889" s="5" t="str">
        <f>IF(IFERROR(Реестр!$AS889/80,"")=0,"",IFERROR(Реестр!$AS889/80,""))</f>
        <v/>
      </c>
      <c r="AU889" s="4" t="str">
        <f t="shared" si="115"/>
        <v/>
      </c>
      <c r="AV889" s="4" t="str">
        <f t="shared" si="112"/>
        <v/>
      </c>
      <c r="AW889" s="4"/>
      <c r="AX889" s="4" t="str">
        <f t="shared" si="113"/>
        <v/>
      </c>
      <c r="AY889" s="4"/>
      <c r="AZ889" s="4" t="str">
        <f t="shared" si="114"/>
        <v/>
      </c>
      <c r="BA889" s="4"/>
      <c r="BB889" s="4"/>
      <c r="BC889" s="4" t="e">
        <f>VLOOKUP(K889,'Справочные Данные'!$I$2:$J$262,2,0)</f>
        <v>#N/A</v>
      </c>
      <c r="BD889" s="4" t="e">
        <f>VLOOKUP(BC889,Z_SD_CUSTOMER!$A$2:$K$1599,10,0)</f>
        <v>#N/A</v>
      </c>
      <c r="BE889" s="4" t="e">
        <f>VLOOKUP(BC889,Z_SD_CUSTOMER!$A$2:$L$1599,11,0)</f>
        <v>#N/A</v>
      </c>
      <c r="BF889" s="4" t="e">
        <f>VLOOKUP(BC889,Z_SD_CUSTOMER!$A$2:$K$1599,11,0)</f>
        <v>#N/A</v>
      </c>
      <c r="BG889" s="4"/>
      <c r="BH889" s="4"/>
    </row>
    <row r="890" spans="1:60">
      <c r="A890" s="4"/>
      <c r="F890" s="4"/>
      <c r="L890" s="493"/>
      <c r="AE890" s="13" t="str">
        <f>IF((Реестр!$AA890+Реестр!$AB890+Реестр!$AD890)=0,"",(Реестр!$AA890+Реестр!$AB890+Реестр!$AD890))</f>
        <v/>
      </c>
      <c r="AG890" s="13" t="e">
        <f>Реестр!$AE890-Реестр!$AF890</f>
        <v>#VALUE!</v>
      </c>
      <c r="AI890" s="448" t="str">
        <f>IF(IFERROR(Реестр!$AN890/Реестр!$T890,"")=0,"",IFERROR(Реестр!$AN890/Реестр!$T890,""))</f>
        <v/>
      </c>
      <c r="AL890" s="594"/>
      <c r="AM890" s="594"/>
      <c r="AO890" s="535" t="str">
        <f>IF(IFERROR(Реестр!$AN890/Реестр!$Y890,"")=0,"",IFERROR(Реестр!$AN890/Реестр!$Y890,""))</f>
        <v/>
      </c>
      <c r="AQ890" s="13"/>
      <c r="AR890" s="752"/>
      <c r="AS890" s="551" t="str">
        <f>IF(IFERROR(Реестр!$AI890*1000,"")=0,"",IFERROR(Реестр!$AI890*1000,""))</f>
        <v/>
      </c>
      <c r="AT890" s="5" t="str">
        <f>IF(IFERROR(Реестр!$AS890/80,"")=0,"",IFERROR(Реестр!$AS890/80,""))</f>
        <v/>
      </c>
      <c r="AU890" s="4" t="str">
        <f t="shared" si="115"/>
        <v/>
      </c>
      <c r="AV890" s="4" t="str">
        <f t="shared" si="112"/>
        <v/>
      </c>
      <c r="AW890" s="4"/>
      <c r="AX890" s="4" t="str">
        <f t="shared" si="113"/>
        <v/>
      </c>
      <c r="AY890" s="4"/>
      <c r="AZ890" s="4" t="str">
        <f t="shared" si="114"/>
        <v/>
      </c>
      <c r="BA890" s="4"/>
      <c r="BB890" s="4"/>
      <c r="BC890" s="4" t="e">
        <f>VLOOKUP(K890,'Справочные Данные'!$I$2:$J$262,2,0)</f>
        <v>#N/A</v>
      </c>
      <c r="BD890" s="4" t="e">
        <f>VLOOKUP(BC890,Z_SD_CUSTOMER!$A$2:$K$1599,10,0)</f>
        <v>#N/A</v>
      </c>
      <c r="BE890" s="4" t="e">
        <f>VLOOKUP(BC890,Z_SD_CUSTOMER!$A$2:$L$1599,11,0)</f>
        <v>#N/A</v>
      </c>
      <c r="BF890" s="4" t="e">
        <f>VLOOKUP(BC890,Z_SD_CUSTOMER!$A$2:$K$1599,11,0)</f>
        <v>#N/A</v>
      </c>
      <c r="BG890" s="4"/>
      <c r="BH890" s="4"/>
    </row>
    <row r="891" spans="1:60">
      <c r="A891" s="4"/>
      <c r="F891" s="4"/>
      <c r="L891" s="493"/>
      <c r="AE891" s="13" t="str">
        <f>IF((Реестр!$AA891+Реестр!$AB891+Реестр!$AD891)=0,"",(Реестр!$AA891+Реестр!$AB891+Реестр!$AD891))</f>
        <v/>
      </c>
      <c r="AG891" s="13" t="e">
        <f>Реестр!$AE891-Реестр!$AF891</f>
        <v>#VALUE!</v>
      </c>
      <c r="AI891" s="448" t="str">
        <f>IF(IFERROR(Реестр!$AN891/Реестр!$T891,"")=0,"",IFERROR(Реестр!$AN891/Реестр!$T891,""))</f>
        <v/>
      </c>
      <c r="AL891" s="594"/>
      <c r="AM891" s="594"/>
      <c r="AO891" s="535" t="str">
        <f>IF(IFERROR(Реестр!$AN891/Реестр!$Y891,"")=0,"",IFERROR(Реестр!$AN891/Реестр!$Y891,""))</f>
        <v/>
      </c>
      <c r="AQ891" s="13"/>
      <c r="AR891" s="752"/>
      <c r="AS891" s="551" t="str">
        <f>IF(IFERROR(Реестр!$AI891*1000,"")=0,"",IFERROR(Реестр!$AI891*1000,""))</f>
        <v/>
      </c>
      <c r="AT891" s="5" t="str">
        <f>IF(IFERROR(Реестр!$AS891/80,"")=0,"",IFERROR(Реестр!$AS891/80,""))</f>
        <v/>
      </c>
      <c r="AU891" s="4" t="str">
        <f t="shared" si="115"/>
        <v/>
      </c>
      <c r="AV891" s="4" t="str">
        <f t="shared" ref="AV891:AV954" si="116">IF(IFERROR((AN891-AU891),"")=0,"",IFERROR((AN891-AU891),""))</f>
        <v/>
      </c>
      <c r="AW891" s="4"/>
      <c r="AX891" s="4" t="str">
        <f t="shared" si="113"/>
        <v/>
      </c>
      <c r="AY891" s="4"/>
      <c r="AZ891" s="4" t="str">
        <f t="shared" si="114"/>
        <v/>
      </c>
      <c r="BA891" s="4"/>
      <c r="BB891" s="4"/>
      <c r="BC891" s="4" t="e">
        <f>VLOOKUP(K891,'Справочные Данные'!$I$2:$J$262,2,0)</f>
        <v>#N/A</v>
      </c>
      <c r="BD891" s="4" t="e">
        <f>VLOOKUP(BC891,Z_SD_CUSTOMER!$A$2:$K$1599,10,0)</f>
        <v>#N/A</v>
      </c>
      <c r="BE891" s="4" t="e">
        <f>VLOOKUP(BC891,Z_SD_CUSTOMER!$A$2:$L$1599,11,0)</f>
        <v>#N/A</v>
      </c>
      <c r="BF891" s="4" t="e">
        <f>VLOOKUP(BC891,Z_SD_CUSTOMER!$A$2:$K$1599,11,0)</f>
        <v>#N/A</v>
      </c>
      <c r="BG891" s="4"/>
      <c r="BH891" s="4"/>
    </row>
    <row r="892" spans="1:60">
      <c r="A892" s="4"/>
      <c r="F892" s="4"/>
      <c r="L892" s="493"/>
      <c r="AE892" s="13" t="str">
        <f>IF((Реестр!$AA892+Реестр!$AB892+Реестр!$AD892)=0,"",(Реестр!$AA892+Реестр!$AB892+Реестр!$AD892))</f>
        <v/>
      </c>
      <c r="AG892" s="13" t="e">
        <f>Реестр!$AE892-Реестр!$AF892</f>
        <v>#VALUE!</v>
      </c>
      <c r="AI892" s="448" t="str">
        <f>IF(IFERROR(Реестр!$AN892/Реестр!$T892,"")=0,"",IFERROR(Реестр!$AN892/Реестр!$T892,""))</f>
        <v/>
      </c>
      <c r="AL892" s="594"/>
      <c r="AM892" s="594"/>
      <c r="AO892" s="535" t="str">
        <f>IF(IFERROR(Реестр!$AN892/Реестр!$Y892,"")=0,"",IFERROR(Реестр!$AN892/Реестр!$Y892,""))</f>
        <v/>
      </c>
      <c r="AQ892" s="13"/>
      <c r="AR892" s="752"/>
      <c r="AS892" s="551" t="str">
        <f>IF(IFERROR(Реестр!$AI892*1000,"")=0,"",IFERROR(Реестр!$AI892*1000,""))</f>
        <v/>
      </c>
      <c r="AT892" s="5" t="str">
        <f>IF(IFERROR(Реестр!$AS892/80,"")=0,"",IFERROR(Реестр!$AS892/80,""))</f>
        <v/>
      </c>
      <c r="AU892" s="4" t="str">
        <f t="shared" si="115"/>
        <v/>
      </c>
      <c r="AV892" s="4" t="str">
        <f t="shared" si="116"/>
        <v/>
      </c>
      <c r="AW892" s="4"/>
      <c r="AX892" s="4" t="str">
        <f t="shared" si="113"/>
        <v/>
      </c>
      <c r="AY892" s="4"/>
      <c r="AZ892" s="4" t="str">
        <f t="shared" si="114"/>
        <v/>
      </c>
      <c r="BA892" s="4"/>
      <c r="BB892" s="4"/>
      <c r="BC892" s="4" t="e">
        <f>VLOOKUP(K892,'Справочные Данные'!$I$2:$J$262,2,0)</f>
        <v>#N/A</v>
      </c>
      <c r="BD892" s="4" t="e">
        <f>VLOOKUP(BC892,Z_SD_CUSTOMER!$A$2:$K$1599,10,0)</f>
        <v>#N/A</v>
      </c>
      <c r="BE892" s="4" t="e">
        <f>VLOOKUP(BC892,Z_SD_CUSTOMER!$A$2:$L$1599,11,0)</f>
        <v>#N/A</v>
      </c>
      <c r="BF892" s="4" t="e">
        <f>VLOOKUP(BC892,Z_SD_CUSTOMER!$A$2:$K$1599,11,0)</f>
        <v>#N/A</v>
      </c>
      <c r="BG892" s="4"/>
      <c r="BH892" s="4"/>
    </row>
    <row r="893" spans="1:60">
      <c r="A893" s="4"/>
      <c r="F893" s="4"/>
      <c r="L893" s="493"/>
      <c r="AE893" s="13" t="str">
        <f>IF((Реестр!$AA893+Реестр!$AB893+Реестр!$AD893)=0,"",(Реестр!$AA893+Реестр!$AB893+Реестр!$AD893))</f>
        <v/>
      </c>
      <c r="AG893" s="13" t="e">
        <f>Реестр!$AE893-Реестр!$AF893</f>
        <v>#VALUE!</v>
      </c>
      <c r="AI893" s="448" t="str">
        <f>IF(IFERROR(Реестр!$AN893/Реестр!$T893,"")=0,"",IFERROR(Реестр!$AN893/Реестр!$T893,""))</f>
        <v/>
      </c>
      <c r="AL893" s="594"/>
      <c r="AM893" s="594"/>
      <c r="AO893" s="535" t="str">
        <f>IF(IFERROR(Реестр!$AN893/Реестр!$Y893,"")=0,"",IFERROR(Реестр!$AN893/Реестр!$Y893,""))</f>
        <v/>
      </c>
      <c r="AQ893" s="13"/>
      <c r="AR893" s="752"/>
      <c r="AS893" s="551" t="str">
        <f>IF(IFERROR(Реестр!$AI893*1000,"")=0,"",IFERROR(Реестр!$AI893*1000,""))</f>
        <v/>
      </c>
      <c r="AT893" s="5" t="str">
        <f>IF(IFERROR(Реестр!$AS893/80,"")=0,"",IFERROR(Реестр!$AS893/80,""))</f>
        <v/>
      </c>
      <c r="AU893" s="4" t="str">
        <f t="shared" si="115"/>
        <v/>
      </c>
      <c r="AV893" s="4" t="str">
        <f t="shared" si="116"/>
        <v/>
      </c>
      <c r="AW893" s="4"/>
      <c r="AX893" s="4" t="str">
        <f t="shared" si="113"/>
        <v/>
      </c>
      <c r="AY893" s="4"/>
      <c r="AZ893" s="4" t="str">
        <f t="shared" si="114"/>
        <v/>
      </c>
      <c r="BA893" s="4"/>
      <c r="BB893" s="4"/>
      <c r="BC893" s="4" t="e">
        <f>VLOOKUP(K893,'Справочные Данные'!$I$2:$J$262,2,0)</f>
        <v>#N/A</v>
      </c>
      <c r="BD893" s="4" t="e">
        <f>VLOOKUP(BC893,Z_SD_CUSTOMER!$A$2:$K$1599,10,0)</f>
        <v>#N/A</v>
      </c>
      <c r="BE893" s="4" t="e">
        <f>VLOOKUP(BC893,Z_SD_CUSTOMER!$A$2:$L$1599,11,0)</f>
        <v>#N/A</v>
      </c>
      <c r="BF893" s="4" t="e">
        <f>VLOOKUP(BC893,Z_SD_CUSTOMER!$A$2:$K$1599,11,0)</f>
        <v>#N/A</v>
      </c>
      <c r="BG893" s="4"/>
      <c r="BH893" s="4"/>
    </row>
    <row r="894" spans="1:60">
      <c r="A894" s="4"/>
      <c r="F894" s="4"/>
      <c r="L894" s="493"/>
      <c r="AE894" s="13" t="str">
        <f>IF((Реестр!$AA894+Реестр!$AB894+Реестр!$AD894)=0,"",(Реестр!$AA894+Реестр!$AB894+Реестр!$AD894))</f>
        <v/>
      </c>
      <c r="AG894" s="13" t="e">
        <f>Реестр!$AE894-Реестр!$AF894</f>
        <v>#VALUE!</v>
      </c>
      <c r="AI894" s="448" t="str">
        <f>IF(IFERROR(Реестр!$AN894/Реестр!$T894,"")=0,"",IFERROR(Реестр!$AN894/Реестр!$T894,""))</f>
        <v/>
      </c>
      <c r="AL894" s="594"/>
      <c r="AM894" s="594"/>
      <c r="AO894" s="535" t="str">
        <f>IF(IFERROR(Реестр!$AN894/Реестр!$Y894,"")=0,"",IFERROR(Реестр!$AN894/Реестр!$Y894,""))</f>
        <v/>
      </c>
      <c r="AQ894" s="13"/>
      <c r="AR894" s="752"/>
      <c r="AS894" s="551" t="str">
        <f>IF(IFERROR(Реестр!$AI894*1000,"")=0,"",IFERROR(Реестр!$AI894*1000,""))</f>
        <v/>
      </c>
      <c r="AT894" s="5" t="str">
        <f>IF(IFERROR(Реестр!$AS894/80,"")=0,"",IFERROR(Реестр!$AS894/80,""))</f>
        <v/>
      </c>
      <c r="AU894" s="4" t="str">
        <f t="shared" si="115"/>
        <v/>
      </c>
      <c r="AV894" s="4" t="str">
        <f t="shared" si="116"/>
        <v/>
      </c>
      <c r="AW894" s="4"/>
      <c r="AX894" s="4" t="str">
        <f t="shared" si="113"/>
        <v/>
      </c>
      <c r="AY894" s="4"/>
      <c r="AZ894" s="4" t="str">
        <f t="shared" si="114"/>
        <v/>
      </c>
      <c r="BA894" s="4"/>
      <c r="BB894" s="4"/>
      <c r="BC894" s="4" t="e">
        <f>VLOOKUP(K894,'Справочные Данные'!$I$2:$J$262,2,0)</f>
        <v>#N/A</v>
      </c>
      <c r="BD894" s="4" t="e">
        <f>VLOOKUP(BC894,Z_SD_CUSTOMER!$A$2:$K$1599,10,0)</f>
        <v>#N/A</v>
      </c>
      <c r="BE894" s="4" t="e">
        <f>VLOOKUP(BC894,Z_SD_CUSTOMER!$A$2:$L$1599,11,0)</f>
        <v>#N/A</v>
      </c>
      <c r="BF894" s="4" t="e">
        <f>VLOOKUP(BC894,Z_SD_CUSTOMER!$A$2:$K$1599,11,0)</f>
        <v>#N/A</v>
      </c>
      <c r="BG894" s="4"/>
      <c r="BH894" s="4"/>
    </row>
    <row r="895" spans="1:60">
      <c r="A895" s="4"/>
      <c r="F895" s="4"/>
      <c r="L895" s="493"/>
      <c r="AE895" s="13" t="str">
        <f>IF((Реестр!$AA895+Реестр!$AB895+Реестр!$AD895)=0,"",(Реестр!$AA895+Реестр!$AB895+Реестр!$AD895))</f>
        <v/>
      </c>
      <c r="AG895" s="13" t="e">
        <f>Реестр!$AE895-Реестр!$AF895</f>
        <v>#VALUE!</v>
      </c>
      <c r="AI895" s="448" t="str">
        <f>IF(IFERROR(Реестр!$AN895/Реестр!$T895,"")=0,"",IFERROR(Реестр!$AN895/Реестр!$T895,""))</f>
        <v/>
      </c>
      <c r="AL895" s="594"/>
      <c r="AM895" s="594"/>
      <c r="AO895" s="535" t="str">
        <f>IF(IFERROR(Реестр!$AN895/Реестр!$Y895,"")=0,"",IFERROR(Реестр!$AN895/Реестр!$Y895,""))</f>
        <v/>
      </c>
      <c r="AQ895" s="13"/>
      <c r="AR895" s="752"/>
      <c r="AS895" s="551" t="str">
        <f>IF(IFERROR(Реестр!$AI895*1000,"")=0,"",IFERROR(Реестр!$AI895*1000,""))</f>
        <v/>
      </c>
      <c r="AT895" s="5" t="str">
        <f>IF(IFERROR(Реестр!$AS895/80,"")=0,"",IFERROR(Реестр!$AS895/80,""))</f>
        <v/>
      </c>
      <c r="AU895" s="4" t="str">
        <f t="shared" si="115"/>
        <v/>
      </c>
      <c r="AV895" s="4" t="str">
        <f t="shared" si="116"/>
        <v/>
      </c>
      <c r="AW895" s="4"/>
      <c r="AX895" s="4" t="str">
        <f t="shared" si="113"/>
        <v/>
      </c>
      <c r="AY895" s="4"/>
      <c r="AZ895" s="4" t="str">
        <f t="shared" si="114"/>
        <v/>
      </c>
      <c r="BA895" s="4"/>
      <c r="BB895" s="4"/>
      <c r="BC895" s="4" t="e">
        <f>VLOOKUP(K895,'Справочные Данные'!$I$2:$J$262,2,0)</f>
        <v>#N/A</v>
      </c>
      <c r="BD895" s="4" t="e">
        <f>VLOOKUP(BC895,Z_SD_CUSTOMER!$A$2:$K$1599,10,0)</f>
        <v>#N/A</v>
      </c>
      <c r="BE895" s="4" t="e">
        <f>VLOOKUP(BC895,Z_SD_CUSTOMER!$A$2:$L$1599,11,0)</f>
        <v>#N/A</v>
      </c>
      <c r="BF895" s="4" t="e">
        <f>VLOOKUP(BC895,Z_SD_CUSTOMER!$A$2:$K$1599,11,0)</f>
        <v>#N/A</v>
      </c>
      <c r="BG895" s="4"/>
      <c r="BH895" s="4"/>
    </row>
    <row r="896" spans="1:60">
      <c r="A896" s="4"/>
      <c r="F896" s="4"/>
      <c r="L896" s="493"/>
      <c r="AE896" s="13" t="str">
        <f>IF((Реестр!$AA896+Реестр!$AB896+Реестр!$AD896)=0,"",(Реестр!$AA896+Реестр!$AB896+Реестр!$AD896))</f>
        <v/>
      </c>
      <c r="AG896" s="13" t="e">
        <f>Реестр!$AE896-Реестр!$AF896</f>
        <v>#VALUE!</v>
      </c>
      <c r="AI896" s="448" t="str">
        <f>IF(IFERROR(Реестр!$AN896/Реестр!$T896,"")=0,"",IFERROR(Реестр!$AN896/Реестр!$T896,""))</f>
        <v/>
      </c>
      <c r="AL896" s="594"/>
      <c r="AM896" s="594"/>
      <c r="AO896" s="535" t="str">
        <f>IF(IFERROR(Реестр!$AN896/Реестр!$Y896,"")=0,"",IFERROR(Реестр!$AN896/Реестр!$Y896,""))</f>
        <v/>
      </c>
      <c r="AQ896" s="13"/>
      <c r="AR896" s="752"/>
      <c r="AS896" s="551" t="str">
        <f>IF(IFERROR(Реестр!$AI896*1000,"")=0,"",IFERROR(Реестр!$AI896*1000,""))</f>
        <v/>
      </c>
      <c r="AT896" s="5" t="str">
        <f>IF(IFERROR(Реестр!$AS896/80,"")=0,"",IFERROR(Реестр!$AS896/80,""))</f>
        <v/>
      </c>
      <c r="AU896" s="4" t="str">
        <f t="shared" si="115"/>
        <v/>
      </c>
      <c r="AV896" s="4" t="str">
        <f t="shared" si="116"/>
        <v/>
      </c>
      <c r="AW896" s="4"/>
      <c r="AX896" s="4" t="str">
        <f t="shared" ref="AX896:AX959" si="117">IF(IFERROR(AC896+AW896,"")=0,"",IFERROR(AC896+AW896,""))</f>
        <v/>
      </c>
      <c r="AY896" s="4"/>
      <c r="AZ896" s="4" t="str">
        <f t="shared" ref="AZ896:AZ959" si="118">IF(IFERROR(AN896+AY896,"")=0,"",IFERROR(AN896+AY896,""))</f>
        <v/>
      </c>
      <c r="BA896" s="4"/>
      <c r="BB896" s="4"/>
      <c r="BC896" s="4" t="e">
        <f>VLOOKUP(K896,'Справочные Данные'!$I$2:$J$262,2,0)</f>
        <v>#N/A</v>
      </c>
      <c r="BD896" s="4" t="e">
        <f>VLOOKUP(BC896,Z_SD_CUSTOMER!$A$2:$K$1599,10,0)</f>
        <v>#N/A</v>
      </c>
      <c r="BE896" s="4" t="e">
        <f>VLOOKUP(BC896,Z_SD_CUSTOMER!$A$2:$L$1599,11,0)</f>
        <v>#N/A</v>
      </c>
      <c r="BF896" s="4" t="e">
        <f>VLOOKUP(BC896,Z_SD_CUSTOMER!$A$2:$K$1599,11,0)</f>
        <v>#N/A</v>
      </c>
      <c r="BG896" s="4"/>
      <c r="BH896" s="4"/>
    </row>
    <row r="897" spans="1:60">
      <c r="A897" s="4"/>
      <c r="F897" s="4"/>
      <c r="L897" s="493"/>
      <c r="AE897" s="13" t="str">
        <f>IF((Реестр!$AA897+Реестр!$AB897+Реестр!$AD897)=0,"",(Реестр!$AA897+Реестр!$AB897+Реестр!$AD897))</f>
        <v/>
      </c>
      <c r="AG897" s="13" t="e">
        <f>Реестр!$AE897-Реестр!$AF897</f>
        <v>#VALUE!</v>
      </c>
      <c r="AI897" s="448" t="str">
        <f>IF(IFERROR(Реестр!$AN897/Реестр!$T897,"")=0,"",IFERROR(Реестр!$AN897/Реестр!$T897,""))</f>
        <v/>
      </c>
      <c r="AL897" s="594"/>
      <c r="AM897" s="594"/>
      <c r="AO897" s="535" t="str">
        <f>IF(IFERROR(Реестр!$AN897/Реестр!$Y897,"")=0,"",IFERROR(Реестр!$AN897/Реестр!$Y897,""))</f>
        <v/>
      </c>
      <c r="AQ897" s="13"/>
      <c r="AR897" s="752"/>
      <c r="AS897" s="551" t="str">
        <f>IF(IFERROR(Реестр!$AI897*1000,"")=0,"",IFERROR(Реестр!$AI897*1000,""))</f>
        <v/>
      </c>
      <c r="AT897" s="5" t="str">
        <f>IF(IFERROR(Реестр!$AS897/80,"")=0,"",IFERROR(Реестр!$AS897/80,""))</f>
        <v/>
      </c>
      <c r="AU897" s="4" t="str">
        <f t="shared" si="115"/>
        <v/>
      </c>
      <c r="AV897" s="4" t="str">
        <f t="shared" si="116"/>
        <v/>
      </c>
      <c r="AW897" s="4"/>
      <c r="AX897" s="4" t="str">
        <f t="shared" si="117"/>
        <v/>
      </c>
      <c r="AY897" s="4"/>
      <c r="AZ897" s="4" t="str">
        <f t="shared" si="118"/>
        <v/>
      </c>
      <c r="BA897" s="4"/>
      <c r="BB897" s="4"/>
      <c r="BC897" s="4" t="e">
        <f>VLOOKUP(K897,'Справочные Данные'!$I$2:$J$262,2,0)</f>
        <v>#N/A</v>
      </c>
      <c r="BD897" s="4" t="e">
        <f>VLOOKUP(BC897,Z_SD_CUSTOMER!$A$2:$K$1599,10,0)</f>
        <v>#N/A</v>
      </c>
      <c r="BE897" s="4" t="e">
        <f>VLOOKUP(BC897,Z_SD_CUSTOMER!$A$2:$L$1599,11,0)</f>
        <v>#N/A</v>
      </c>
      <c r="BF897" s="4" t="e">
        <f>VLOOKUP(BC897,Z_SD_CUSTOMER!$A$2:$K$1599,11,0)</f>
        <v>#N/A</v>
      </c>
      <c r="BG897" s="4"/>
      <c r="BH897" s="4"/>
    </row>
    <row r="898" spans="1:60">
      <c r="A898" s="4"/>
      <c r="F898" s="4"/>
      <c r="L898" s="493"/>
      <c r="AE898" s="13" t="str">
        <f>IF((Реестр!$AA898+Реестр!$AB898+Реестр!$AD898)=0,"",(Реестр!$AA898+Реестр!$AB898+Реестр!$AD898))</f>
        <v/>
      </c>
      <c r="AG898" s="13" t="e">
        <f>Реестр!$AE898-Реестр!$AF898</f>
        <v>#VALUE!</v>
      </c>
      <c r="AI898" s="448" t="str">
        <f>IF(IFERROR(Реестр!$AN898/Реестр!$T898,"")=0,"",IFERROR(Реестр!$AN898/Реестр!$T898,""))</f>
        <v/>
      </c>
      <c r="AL898" s="594"/>
      <c r="AM898" s="594"/>
      <c r="AO898" s="535" t="str">
        <f>IF(IFERROR(Реестр!$AN898/Реестр!$Y898,"")=0,"",IFERROR(Реестр!$AN898/Реестр!$Y898,""))</f>
        <v/>
      </c>
      <c r="AQ898" s="13"/>
      <c r="AR898" s="752"/>
      <c r="AS898" s="551" t="str">
        <f>IF(IFERROR(Реестр!$AI898*1000,"")=0,"",IFERROR(Реестр!$AI898*1000,""))</f>
        <v/>
      </c>
      <c r="AT898" s="5" t="str">
        <f>IF(IFERROR(Реестр!$AS898/80,"")=0,"",IFERROR(Реестр!$AS898/80,""))</f>
        <v/>
      </c>
      <c r="AU898" s="4" t="str">
        <f t="shared" si="115"/>
        <v/>
      </c>
      <c r="AV898" s="4" t="str">
        <f t="shared" si="116"/>
        <v/>
      </c>
      <c r="AW898" s="4"/>
      <c r="AX898" s="4" t="str">
        <f t="shared" si="117"/>
        <v/>
      </c>
      <c r="AY898" s="4"/>
      <c r="AZ898" s="4" t="str">
        <f t="shared" si="118"/>
        <v/>
      </c>
      <c r="BA898" s="4"/>
      <c r="BB898" s="4"/>
      <c r="BC898" s="4" t="e">
        <f>VLOOKUP(K898,'Справочные Данные'!$I$2:$J$262,2,0)</f>
        <v>#N/A</v>
      </c>
      <c r="BD898" s="4" t="e">
        <f>VLOOKUP(BC898,Z_SD_CUSTOMER!$A$2:$K$1599,10,0)</f>
        <v>#N/A</v>
      </c>
      <c r="BE898" s="4" t="e">
        <f>VLOOKUP(BC898,Z_SD_CUSTOMER!$A$2:$L$1599,11,0)</f>
        <v>#N/A</v>
      </c>
      <c r="BF898" s="4" t="e">
        <f>VLOOKUP(BC898,Z_SD_CUSTOMER!$A$2:$K$1599,11,0)</f>
        <v>#N/A</v>
      </c>
      <c r="BG898" s="4"/>
      <c r="BH898" s="4"/>
    </row>
    <row r="899" spans="1:60">
      <c r="A899" s="4"/>
      <c r="F899" s="4"/>
      <c r="L899" s="493"/>
      <c r="AE899" s="13" t="str">
        <f>IF((Реестр!$AA899+Реестр!$AB899+Реестр!$AD899)=0,"",(Реестр!$AA899+Реестр!$AB899+Реестр!$AD899))</f>
        <v/>
      </c>
      <c r="AG899" s="13" t="e">
        <f>Реестр!$AE899-Реестр!$AF899</f>
        <v>#VALUE!</v>
      </c>
      <c r="AI899" s="448" t="str">
        <f>IF(IFERROR(Реестр!$AN899/Реестр!$T899,"")=0,"",IFERROR(Реестр!$AN899/Реестр!$T899,""))</f>
        <v/>
      </c>
      <c r="AL899" s="594"/>
      <c r="AM899" s="594"/>
      <c r="AO899" s="535" t="str">
        <f>IF(IFERROR(Реестр!$AN899/Реестр!$Y899,"")=0,"",IFERROR(Реестр!$AN899/Реестр!$Y899,""))</f>
        <v/>
      </c>
      <c r="AQ899" s="13"/>
      <c r="AR899" s="752"/>
      <c r="AS899" s="551" t="str">
        <f>IF(IFERROR(Реестр!$AI899*1000,"")=0,"",IFERROR(Реестр!$AI899*1000,""))</f>
        <v/>
      </c>
      <c r="AT899" s="5" t="str">
        <f>IF(IFERROR(Реестр!$AS899/80,"")=0,"",IFERROR(Реестр!$AS899/80,""))</f>
        <v/>
      </c>
      <c r="AU899" s="4" t="str">
        <f t="shared" si="115"/>
        <v/>
      </c>
      <c r="AV899" s="4" t="str">
        <f t="shared" si="116"/>
        <v/>
      </c>
      <c r="AW899" s="4"/>
      <c r="AX899" s="4" t="str">
        <f t="shared" si="117"/>
        <v/>
      </c>
      <c r="AY899" s="4"/>
      <c r="AZ899" s="4" t="str">
        <f t="shared" si="118"/>
        <v/>
      </c>
      <c r="BA899" s="4"/>
      <c r="BB899" s="4"/>
      <c r="BC899" s="4" t="e">
        <f>VLOOKUP(K899,'Справочные Данные'!$I$2:$J$262,2,0)</f>
        <v>#N/A</v>
      </c>
      <c r="BD899" s="4" t="e">
        <f>VLOOKUP(BC899,Z_SD_CUSTOMER!$A$2:$K$1599,10,0)</f>
        <v>#N/A</v>
      </c>
      <c r="BE899" s="4" t="e">
        <f>VLOOKUP(BC899,Z_SD_CUSTOMER!$A$2:$L$1599,11,0)</f>
        <v>#N/A</v>
      </c>
      <c r="BF899" s="4" t="e">
        <f>VLOOKUP(BC899,Z_SD_CUSTOMER!$A$2:$K$1599,11,0)</f>
        <v>#N/A</v>
      </c>
      <c r="BG899" s="4"/>
      <c r="BH899" s="4"/>
    </row>
    <row r="900" spans="1:60">
      <c r="A900" s="4"/>
      <c r="F900" s="4"/>
      <c r="L900" s="493"/>
      <c r="AE900" s="13" t="str">
        <f>IF((Реестр!$AA900+Реестр!$AB900+Реестр!$AD900)=0,"",(Реестр!$AA900+Реестр!$AB900+Реестр!$AD900))</f>
        <v/>
      </c>
      <c r="AG900" s="13" t="e">
        <f>Реестр!$AE900-Реестр!$AF900</f>
        <v>#VALUE!</v>
      </c>
      <c r="AI900" s="448" t="str">
        <f>IF(IFERROR(Реестр!$AN900/Реестр!$T900,"")=0,"",IFERROR(Реестр!$AN900/Реестр!$T900,""))</f>
        <v/>
      </c>
      <c r="AL900" s="594"/>
      <c r="AM900" s="594"/>
      <c r="AO900" s="535" t="str">
        <f>IF(IFERROR(Реестр!$AN900/Реестр!$Y900,"")=0,"",IFERROR(Реестр!$AN900/Реестр!$Y900,""))</f>
        <v/>
      </c>
      <c r="AQ900" s="13"/>
      <c r="AR900" s="752"/>
      <c r="AS900" s="551" t="str">
        <f>IF(IFERROR(Реестр!$AI900*1000,"")=0,"",IFERROR(Реестр!$AI900*1000,""))</f>
        <v/>
      </c>
      <c r="AT900" s="5" t="str">
        <f>IF(IFERROR(Реестр!$AS900/80,"")=0,"",IFERROR(Реестр!$AS900/80,""))</f>
        <v/>
      </c>
      <c r="AU900" s="4" t="str">
        <f t="shared" si="115"/>
        <v/>
      </c>
      <c r="AV900" s="4" t="str">
        <f t="shared" si="116"/>
        <v/>
      </c>
      <c r="AW900" s="4"/>
      <c r="AX900" s="4" t="str">
        <f t="shared" si="117"/>
        <v/>
      </c>
      <c r="AY900" s="4"/>
      <c r="AZ900" s="4" t="str">
        <f t="shared" si="118"/>
        <v/>
      </c>
      <c r="BA900" s="4"/>
      <c r="BB900" s="4"/>
      <c r="BC900" s="4" t="e">
        <f>VLOOKUP(K900,'Справочные Данные'!$I$2:$J$262,2,0)</f>
        <v>#N/A</v>
      </c>
      <c r="BD900" s="4" t="e">
        <f>VLOOKUP(BC900,Z_SD_CUSTOMER!$A$2:$K$1599,10,0)</f>
        <v>#N/A</v>
      </c>
      <c r="BE900" s="4" t="e">
        <f>VLOOKUP(BC900,Z_SD_CUSTOMER!$A$2:$L$1599,11,0)</f>
        <v>#N/A</v>
      </c>
      <c r="BF900" s="4" t="e">
        <f>VLOOKUP(BC900,Z_SD_CUSTOMER!$A$2:$K$1599,11,0)</f>
        <v>#N/A</v>
      </c>
      <c r="BG900" s="4"/>
      <c r="BH900" s="4"/>
    </row>
    <row r="901" spans="1:60">
      <c r="A901" s="4"/>
      <c r="F901" s="4"/>
      <c r="L901" s="493"/>
      <c r="AE901" s="13" t="str">
        <f>IF((Реестр!$AA901+Реестр!$AB901+Реестр!$AD901)=0,"",(Реестр!$AA901+Реестр!$AB901+Реестр!$AD901))</f>
        <v/>
      </c>
      <c r="AG901" s="13" t="e">
        <f>Реестр!$AE901-Реестр!$AF901</f>
        <v>#VALUE!</v>
      </c>
      <c r="AI901" s="448" t="str">
        <f>IF(IFERROR(Реестр!$AN901/Реестр!$T901,"")=0,"",IFERROR(Реестр!$AN901/Реестр!$T901,""))</f>
        <v/>
      </c>
      <c r="AL901" s="594"/>
      <c r="AM901" s="594"/>
      <c r="AO901" s="535" t="str">
        <f>IF(IFERROR(Реестр!$AN901/Реестр!$Y901,"")=0,"",IFERROR(Реестр!$AN901/Реестр!$Y901,""))</f>
        <v/>
      </c>
      <c r="AQ901" s="13"/>
      <c r="AR901" s="752"/>
      <c r="AS901" s="551" t="str">
        <f>IF(IFERROR(Реестр!$AI901*1000,"")=0,"",IFERROR(Реестр!$AI901*1000,""))</f>
        <v/>
      </c>
      <c r="AT901" s="5" t="str">
        <f>IF(IFERROR(Реестр!$AS901/80,"")=0,"",IFERROR(Реестр!$AS901/80,""))</f>
        <v/>
      </c>
      <c r="AU901" s="4" t="str">
        <f t="shared" si="115"/>
        <v/>
      </c>
      <c r="AV901" s="4" t="str">
        <f t="shared" si="116"/>
        <v/>
      </c>
      <c r="AW901" s="4"/>
      <c r="AX901" s="4" t="str">
        <f t="shared" si="117"/>
        <v/>
      </c>
      <c r="AY901" s="4"/>
      <c r="AZ901" s="4" t="str">
        <f t="shared" si="118"/>
        <v/>
      </c>
      <c r="BA901" s="4"/>
      <c r="BB901" s="4"/>
      <c r="BC901" s="4" t="e">
        <f>VLOOKUP(K901,'Справочные Данные'!$I$2:$J$262,2,0)</f>
        <v>#N/A</v>
      </c>
      <c r="BD901" s="4" t="e">
        <f>VLOOKUP(BC901,Z_SD_CUSTOMER!$A$2:$K$1599,10,0)</f>
        <v>#N/A</v>
      </c>
      <c r="BE901" s="4" t="e">
        <f>VLOOKUP(BC901,Z_SD_CUSTOMER!$A$2:$L$1599,11,0)</f>
        <v>#N/A</v>
      </c>
      <c r="BF901" s="4" t="e">
        <f>VLOOKUP(BC901,Z_SD_CUSTOMER!$A$2:$K$1599,11,0)</f>
        <v>#N/A</v>
      </c>
      <c r="BG901" s="4"/>
      <c r="BH901" s="4"/>
    </row>
    <row r="902" spans="1:60">
      <c r="A902" s="4"/>
      <c r="F902" s="4"/>
      <c r="L902" s="493"/>
      <c r="AE902" s="13" t="str">
        <f>IF((Реестр!$AA902+Реестр!$AB902+Реестр!$AD902)=0,"",(Реестр!$AA902+Реестр!$AB902+Реестр!$AD902))</f>
        <v/>
      </c>
      <c r="AG902" s="13" t="e">
        <f>Реестр!$AE902-Реестр!$AF902</f>
        <v>#VALUE!</v>
      </c>
      <c r="AI902" s="448" t="str">
        <f>IF(IFERROR(Реестр!$AN902/Реестр!$T902,"")=0,"",IFERROR(Реестр!$AN902/Реестр!$T902,""))</f>
        <v/>
      </c>
      <c r="AL902" s="594"/>
      <c r="AM902" s="594"/>
      <c r="AO902" s="535" t="str">
        <f>IF(IFERROR(Реестр!$AN902/Реестр!$Y902,"")=0,"",IFERROR(Реестр!$AN902/Реестр!$Y902,""))</f>
        <v/>
      </c>
      <c r="AQ902" s="13"/>
      <c r="AR902" s="752"/>
      <c r="AS902" s="551" t="str">
        <f>IF(IFERROR(Реестр!$AI902*1000,"")=0,"",IFERROR(Реестр!$AI902*1000,""))</f>
        <v/>
      </c>
      <c r="AT902" s="5" t="str">
        <f>IF(IFERROR(Реестр!$AS902/80,"")=0,"",IFERROR(Реестр!$AS902/80,""))</f>
        <v/>
      </c>
      <c r="AU902" s="4" t="str">
        <f t="shared" si="115"/>
        <v/>
      </c>
      <c r="AV902" s="4" t="str">
        <f t="shared" si="116"/>
        <v/>
      </c>
      <c r="AW902" s="4"/>
      <c r="AX902" s="4" t="str">
        <f t="shared" si="117"/>
        <v/>
      </c>
      <c r="AY902" s="4"/>
      <c r="AZ902" s="4" t="str">
        <f t="shared" si="118"/>
        <v/>
      </c>
      <c r="BA902" s="4"/>
      <c r="BB902" s="4"/>
      <c r="BC902" s="4" t="e">
        <f>VLOOKUP(K902,'Справочные Данные'!$I$2:$J$262,2,0)</f>
        <v>#N/A</v>
      </c>
      <c r="BD902" s="4" t="e">
        <f>VLOOKUP(BC902,Z_SD_CUSTOMER!$A$2:$K$1599,10,0)</f>
        <v>#N/A</v>
      </c>
      <c r="BE902" s="4" t="e">
        <f>VLOOKUP(BC902,Z_SD_CUSTOMER!$A$2:$L$1599,11,0)</f>
        <v>#N/A</v>
      </c>
      <c r="BF902" s="4" t="e">
        <f>VLOOKUP(BC902,Z_SD_CUSTOMER!$A$2:$K$1599,11,0)</f>
        <v>#N/A</v>
      </c>
      <c r="BG902" s="4"/>
      <c r="BH902" s="4"/>
    </row>
    <row r="903" spans="1:60">
      <c r="A903" s="4"/>
      <c r="F903" s="4"/>
      <c r="L903" s="493"/>
      <c r="AE903" s="13" t="str">
        <f>IF((Реестр!$AA903+Реестр!$AB903+Реестр!$AD903)=0,"",(Реестр!$AA903+Реестр!$AB903+Реестр!$AD903))</f>
        <v/>
      </c>
      <c r="AG903" s="13" t="e">
        <f>Реестр!$AE903-Реестр!$AF903</f>
        <v>#VALUE!</v>
      </c>
      <c r="AI903" s="448" t="str">
        <f>IF(IFERROR(Реестр!$AN903/Реестр!$T903,"")=0,"",IFERROR(Реестр!$AN903/Реестр!$T903,""))</f>
        <v/>
      </c>
      <c r="AO903" s="535" t="str">
        <f>IF(IFERROR(Реестр!$AN903/Реестр!$Y903,"")=0,"",IFERROR(Реестр!$AN903/Реестр!$Y903,""))</f>
        <v/>
      </c>
      <c r="AQ903" s="13"/>
      <c r="AR903" s="752"/>
      <c r="AS903" s="551" t="str">
        <f>IF(IFERROR(Реестр!$AI903*1000,"")=0,"",IFERROR(Реестр!$AI903*1000,""))</f>
        <v/>
      </c>
      <c r="AT903" s="5" t="str">
        <f>IF(IFERROR(Реестр!$AS903/80,"")=0,"",IFERROR(Реестр!$AS903/80,""))</f>
        <v/>
      </c>
      <c r="AU903" s="4" t="str">
        <f t="shared" si="115"/>
        <v/>
      </c>
      <c r="AV903" s="4" t="str">
        <f t="shared" si="116"/>
        <v/>
      </c>
      <c r="AW903" s="4"/>
      <c r="AX903" s="4" t="str">
        <f t="shared" si="117"/>
        <v/>
      </c>
      <c r="AY903" s="4"/>
      <c r="AZ903" s="4" t="str">
        <f t="shared" si="118"/>
        <v/>
      </c>
      <c r="BA903" s="4"/>
      <c r="BB903" s="4"/>
      <c r="BC903" s="4" t="e">
        <f>VLOOKUP(K903,'Справочные Данные'!$I$2:$J$262,2,0)</f>
        <v>#N/A</v>
      </c>
      <c r="BD903" s="4" t="e">
        <f>VLOOKUP(BC903,Z_SD_CUSTOMER!$A$2:$K$1599,10,0)</f>
        <v>#N/A</v>
      </c>
      <c r="BE903" s="4" t="e">
        <f>VLOOKUP(BC903,Z_SD_CUSTOMER!$A$2:$L$1599,11,0)</f>
        <v>#N/A</v>
      </c>
      <c r="BF903" s="4" t="e">
        <f>VLOOKUP(BC903,Z_SD_CUSTOMER!$A$2:$K$1599,11,0)</f>
        <v>#N/A</v>
      </c>
      <c r="BG903" s="4"/>
      <c r="BH903" s="4"/>
    </row>
    <row r="904" spans="1:60">
      <c r="A904" s="4"/>
      <c r="F904" s="4"/>
      <c r="L904" s="493"/>
      <c r="AE904" s="13" t="str">
        <f>IF((Реестр!$AA904+Реестр!$AB904+Реестр!$AD904)=0,"",(Реестр!$AA904+Реестр!$AB904+Реестр!$AD904))</f>
        <v/>
      </c>
      <c r="AG904" s="13" t="e">
        <f>Реестр!$AE904-Реестр!$AF904</f>
        <v>#VALUE!</v>
      </c>
      <c r="AI904" s="448" t="str">
        <f>IF(IFERROR(Реестр!$AN904/Реестр!$T904,"")=0,"",IFERROR(Реестр!$AN904/Реестр!$T904,""))</f>
        <v/>
      </c>
      <c r="AO904" s="535" t="str">
        <f>IF(IFERROR(Реестр!$AN904/Реестр!$Y904,"")=0,"",IFERROR(Реестр!$AN904/Реестр!$Y904,""))</f>
        <v/>
      </c>
      <c r="AQ904" s="13"/>
      <c r="AR904" s="752"/>
      <c r="AS904" s="551" t="str">
        <f>IF(IFERROR(Реестр!$AI904*1000,"")=0,"",IFERROR(Реестр!$AI904*1000,""))</f>
        <v/>
      </c>
      <c r="AT904" s="5" t="str">
        <f>IF(IFERROR(Реестр!$AS904/80,"")=0,"",IFERROR(Реестр!$AS904/80,""))</f>
        <v/>
      </c>
      <c r="AU904" s="4" t="str">
        <f t="shared" si="115"/>
        <v/>
      </c>
      <c r="AV904" s="4" t="str">
        <f t="shared" si="116"/>
        <v/>
      </c>
      <c r="AW904" s="4"/>
      <c r="AX904" s="4" t="str">
        <f t="shared" si="117"/>
        <v/>
      </c>
      <c r="AY904" s="4"/>
      <c r="AZ904" s="4" t="str">
        <f t="shared" si="118"/>
        <v/>
      </c>
      <c r="BA904" s="4"/>
      <c r="BB904" s="4"/>
      <c r="BC904" s="4" t="e">
        <f>VLOOKUP(K904,'Справочные Данные'!$I$2:$J$262,2,0)</f>
        <v>#N/A</v>
      </c>
      <c r="BD904" s="4" t="e">
        <f>VLOOKUP(BC904,Z_SD_CUSTOMER!$A$2:$K$1599,10,0)</f>
        <v>#N/A</v>
      </c>
      <c r="BE904" s="4" t="e">
        <f>VLOOKUP(BC904,Z_SD_CUSTOMER!$A$2:$L$1599,11,0)</f>
        <v>#N/A</v>
      </c>
      <c r="BF904" s="4" t="e">
        <f>VLOOKUP(BC904,Z_SD_CUSTOMER!$A$2:$K$1599,11,0)</f>
        <v>#N/A</v>
      </c>
      <c r="BG904" s="4"/>
      <c r="BH904" s="4"/>
    </row>
    <row r="905" spans="1:60">
      <c r="A905" s="4"/>
      <c r="F905" s="4"/>
      <c r="L905" s="493"/>
      <c r="AE905" s="13" t="str">
        <f>IF((Реестр!$AA905+Реестр!$AB905+Реестр!$AD905)=0,"",(Реестр!$AA905+Реестр!$AB905+Реестр!$AD905))</f>
        <v/>
      </c>
      <c r="AG905" s="13" t="e">
        <f>Реестр!$AE905-Реестр!$AF905</f>
        <v>#VALUE!</v>
      </c>
      <c r="AI905" s="448" t="str">
        <f>IF(IFERROR(Реестр!$AN905/Реестр!$T905,"")=0,"",IFERROR(Реестр!$AN905/Реестр!$T905,""))</f>
        <v/>
      </c>
      <c r="AO905" s="535" t="str">
        <f>IF(IFERROR(Реестр!$AN905/Реестр!$Y905,"")=0,"",IFERROR(Реестр!$AN905/Реестр!$Y905,""))</f>
        <v/>
      </c>
      <c r="AQ905" s="13"/>
      <c r="AR905" s="752"/>
      <c r="AS905" s="551" t="str">
        <f>IF(IFERROR(Реестр!$AI905*1000,"")=0,"",IFERROR(Реестр!$AI905*1000,""))</f>
        <v/>
      </c>
      <c r="AT905" s="5" t="str">
        <f>IF(IFERROR(Реестр!$AS905/80,"")=0,"",IFERROR(Реестр!$AS905/80,""))</f>
        <v/>
      </c>
      <c r="AU905" s="4" t="str">
        <f t="shared" si="115"/>
        <v/>
      </c>
      <c r="AV905" s="4" t="str">
        <f t="shared" si="116"/>
        <v/>
      </c>
      <c r="AW905" s="4"/>
      <c r="AX905" s="4" t="str">
        <f t="shared" si="117"/>
        <v/>
      </c>
      <c r="AY905" s="4"/>
      <c r="AZ905" s="4" t="str">
        <f t="shared" si="118"/>
        <v/>
      </c>
      <c r="BA905" s="4"/>
      <c r="BB905" s="4"/>
      <c r="BC905" s="4" t="e">
        <f>VLOOKUP(K905,'Справочные Данные'!$I$2:$J$262,2,0)</f>
        <v>#N/A</v>
      </c>
      <c r="BD905" s="4" t="e">
        <f>VLOOKUP(BC905,Z_SD_CUSTOMER!$A$2:$K$1599,10,0)</f>
        <v>#N/A</v>
      </c>
      <c r="BE905" s="4" t="e">
        <f>VLOOKUP(BC905,Z_SD_CUSTOMER!$A$2:$L$1599,11,0)</f>
        <v>#N/A</v>
      </c>
      <c r="BF905" s="4" t="e">
        <f>VLOOKUP(BC905,Z_SD_CUSTOMER!$A$2:$K$1599,11,0)</f>
        <v>#N/A</v>
      </c>
      <c r="BG905" s="4"/>
      <c r="BH905" s="4"/>
    </row>
    <row r="906" spans="1:60">
      <c r="A906" s="4"/>
      <c r="F906" s="4"/>
      <c r="L906" s="493"/>
      <c r="AE906" s="13" t="str">
        <f>IF((Реестр!$AA906+Реестр!$AB906+Реестр!$AD906)=0,"",(Реестр!$AA906+Реестр!$AB906+Реестр!$AD906))</f>
        <v/>
      </c>
      <c r="AG906" s="13" t="e">
        <f>Реестр!$AE906-Реестр!$AF906</f>
        <v>#VALUE!</v>
      </c>
      <c r="AI906" s="448" t="str">
        <f>IF(IFERROR(Реестр!$AN906/Реестр!$T906,"")=0,"",IFERROR(Реестр!$AN906/Реестр!$T906,""))</f>
        <v/>
      </c>
      <c r="AO906" s="535" t="str">
        <f>IF(IFERROR(Реестр!$AN906/Реестр!$Y906,"")=0,"",IFERROR(Реестр!$AN906/Реестр!$Y906,""))</f>
        <v/>
      </c>
      <c r="AQ906" s="13"/>
      <c r="AR906" s="752"/>
      <c r="AS906" s="551" t="str">
        <f>IF(IFERROR(Реестр!$AI906*1000,"")=0,"",IFERROR(Реестр!$AI906*1000,""))</f>
        <v/>
      </c>
      <c r="AT906" s="5" t="str">
        <f>IF(IFERROR(Реестр!$AS906/80,"")=0,"",IFERROR(Реестр!$AS906/80,""))</f>
        <v/>
      </c>
      <c r="AU906" s="4" t="str">
        <f t="shared" si="115"/>
        <v/>
      </c>
      <c r="AV906" s="4" t="str">
        <f t="shared" si="116"/>
        <v/>
      </c>
      <c r="AW906" s="4"/>
      <c r="AX906" s="4" t="str">
        <f t="shared" si="117"/>
        <v/>
      </c>
      <c r="AY906" s="4"/>
      <c r="AZ906" s="4" t="str">
        <f t="shared" si="118"/>
        <v/>
      </c>
      <c r="BA906" s="4"/>
      <c r="BB906" s="4"/>
      <c r="BC906" s="4" t="e">
        <f>VLOOKUP(K906,'Справочные Данные'!$I$2:$J$262,2,0)</f>
        <v>#N/A</v>
      </c>
      <c r="BD906" s="4" t="e">
        <f>VLOOKUP(BC906,Z_SD_CUSTOMER!$A$2:$K$1599,10,0)</f>
        <v>#N/A</v>
      </c>
      <c r="BE906" s="4" t="e">
        <f>VLOOKUP(BC906,Z_SD_CUSTOMER!$A$2:$L$1599,11,0)</f>
        <v>#N/A</v>
      </c>
      <c r="BF906" s="4" t="e">
        <f>VLOOKUP(BC906,Z_SD_CUSTOMER!$A$2:$K$1599,11,0)</f>
        <v>#N/A</v>
      </c>
      <c r="BG906" s="4"/>
      <c r="BH906" s="4"/>
    </row>
    <row r="907" spans="1:60">
      <c r="A907" s="4"/>
      <c r="F907" s="4"/>
      <c r="L907" s="493"/>
      <c r="AE907" s="13" t="str">
        <f>IF((Реестр!$AA907+Реестр!$AB907+Реестр!$AD907)=0,"",(Реестр!$AA907+Реестр!$AB907+Реестр!$AD907))</f>
        <v/>
      </c>
      <c r="AG907" s="13" t="e">
        <f>Реестр!$AE907-Реестр!$AF907</f>
        <v>#VALUE!</v>
      </c>
      <c r="AI907" s="448" t="str">
        <f>IF(IFERROR(Реестр!$AN907/Реестр!$T907,"")=0,"",IFERROR(Реестр!$AN907/Реестр!$T907,""))</f>
        <v/>
      </c>
      <c r="AO907" s="535" t="str">
        <f>IF(IFERROR(Реестр!$AN907/Реестр!$Y907,"")=0,"",IFERROR(Реестр!$AN907/Реестр!$Y907,""))</f>
        <v/>
      </c>
      <c r="AQ907" s="13"/>
      <c r="AR907" s="752"/>
      <c r="AS907" s="551" t="str">
        <f>IF(IFERROR(Реестр!$AI907*1000,"")=0,"",IFERROR(Реестр!$AI907*1000,""))</f>
        <v/>
      </c>
      <c r="AT907" s="5" t="str">
        <f>IF(IFERROR(Реестр!$AS907/80,"")=0,"",IFERROR(Реестр!$AS907/80,""))</f>
        <v/>
      </c>
      <c r="AU907" s="4" t="str">
        <f t="shared" si="115"/>
        <v/>
      </c>
      <c r="AV907" s="4" t="str">
        <f t="shared" si="116"/>
        <v/>
      </c>
      <c r="AW907" s="4"/>
      <c r="AX907" s="4" t="str">
        <f t="shared" si="117"/>
        <v/>
      </c>
      <c r="AY907" s="4"/>
      <c r="AZ907" s="4" t="str">
        <f t="shared" si="118"/>
        <v/>
      </c>
      <c r="BA907" s="4"/>
      <c r="BB907" s="4"/>
      <c r="BC907" s="4" t="e">
        <f>VLOOKUP(K907,'Справочные Данные'!$I$2:$J$262,2,0)</f>
        <v>#N/A</v>
      </c>
      <c r="BD907" s="4" t="e">
        <f>VLOOKUP(BC907,Z_SD_CUSTOMER!$A$2:$K$1599,10,0)</f>
        <v>#N/A</v>
      </c>
      <c r="BE907" s="4" t="e">
        <f>VLOOKUP(BC907,Z_SD_CUSTOMER!$A$2:$L$1599,11,0)</f>
        <v>#N/A</v>
      </c>
      <c r="BF907" s="4" t="e">
        <f>VLOOKUP(BC907,Z_SD_CUSTOMER!$A$2:$K$1599,11,0)</f>
        <v>#N/A</v>
      </c>
      <c r="BG907" s="4"/>
      <c r="BH907" s="4"/>
    </row>
    <row r="908" spans="1:60">
      <c r="A908" s="4"/>
      <c r="F908" s="4"/>
      <c r="L908" s="493"/>
      <c r="AE908" s="13" t="str">
        <f>IF((Реестр!$AA908+Реестр!$AB908+Реестр!$AD908)=0,"",(Реестр!$AA908+Реестр!$AB908+Реестр!$AD908))</f>
        <v/>
      </c>
      <c r="AG908" s="13" t="e">
        <f>Реестр!$AE908-Реестр!$AF908</f>
        <v>#VALUE!</v>
      </c>
      <c r="AI908" s="448" t="str">
        <f>IF(IFERROR(Реестр!$AN908/Реестр!$T908,"")=0,"",IFERROR(Реестр!$AN908/Реестр!$T908,""))</f>
        <v/>
      </c>
      <c r="AO908" s="535" t="str">
        <f>IF(IFERROR(Реестр!$AN908/Реестр!$Y908,"")=0,"",IFERROR(Реестр!$AN908/Реестр!$Y908,""))</f>
        <v/>
      </c>
      <c r="AQ908" s="13"/>
      <c r="AR908" s="752"/>
      <c r="AS908" s="551" t="str">
        <f>IF(IFERROR(Реестр!$AI908*1000,"")=0,"",IFERROR(Реестр!$AI908*1000,""))</f>
        <v/>
      </c>
      <c r="AT908" s="5" t="str">
        <f>IF(IFERROR(Реестр!$AS908/80,"")=0,"",IFERROR(Реестр!$AS908/80,""))</f>
        <v/>
      </c>
      <c r="AU908" s="4" t="str">
        <f t="shared" si="115"/>
        <v/>
      </c>
      <c r="AV908" s="4" t="str">
        <f t="shared" si="116"/>
        <v/>
      </c>
      <c r="AW908" s="4"/>
      <c r="AX908" s="4" t="str">
        <f t="shared" si="117"/>
        <v/>
      </c>
      <c r="AY908" s="4"/>
      <c r="AZ908" s="4" t="str">
        <f t="shared" si="118"/>
        <v/>
      </c>
      <c r="BA908" s="4"/>
      <c r="BB908" s="4"/>
      <c r="BC908" s="4" t="e">
        <f>VLOOKUP(K908,'Справочные Данные'!$I$2:$J$262,2,0)</f>
        <v>#N/A</v>
      </c>
      <c r="BD908" s="4" t="e">
        <f>VLOOKUP(BC908,Z_SD_CUSTOMER!$A$2:$K$1599,10,0)</f>
        <v>#N/A</v>
      </c>
      <c r="BE908" s="4" t="e">
        <f>VLOOKUP(BC908,Z_SD_CUSTOMER!$A$2:$L$1599,11,0)</f>
        <v>#N/A</v>
      </c>
      <c r="BF908" s="4" t="e">
        <f>VLOOKUP(BC908,Z_SD_CUSTOMER!$A$2:$K$1599,11,0)</f>
        <v>#N/A</v>
      </c>
      <c r="BG908" s="4"/>
      <c r="BH908" s="4"/>
    </row>
    <row r="909" spans="1:60">
      <c r="A909" s="4"/>
      <c r="F909" s="4"/>
      <c r="L909" s="493"/>
      <c r="AE909" s="13" t="str">
        <f>IF((Реестр!$AA909+Реестр!$AB909+Реестр!$AD909)=0,"",(Реестр!$AA909+Реестр!$AB909+Реестр!$AD909))</f>
        <v/>
      </c>
      <c r="AG909" s="13" t="e">
        <f>Реестр!$AE909-Реестр!$AF909</f>
        <v>#VALUE!</v>
      </c>
      <c r="AI909" s="448" t="str">
        <f>IF(IFERROR(Реестр!$AN909/Реестр!$T909,"")=0,"",IFERROR(Реестр!$AN909/Реестр!$T909,""))</f>
        <v/>
      </c>
      <c r="AO909" s="535" t="str">
        <f>IF(IFERROR(Реестр!$AN909/Реестр!$Y909,"")=0,"",IFERROR(Реестр!$AN909/Реестр!$Y909,""))</f>
        <v/>
      </c>
      <c r="AQ909" s="13"/>
      <c r="AR909" s="752"/>
      <c r="AS909" s="551" t="str">
        <f>IF(IFERROR(Реестр!$AI909*1000,"")=0,"",IFERROR(Реестр!$AI909*1000,""))</f>
        <v/>
      </c>
      <c r="AT909" s="5" t="str">
        <f>IF(IFERROR(Реестр!$AS909/80,"")=0,"",IFERROR(Реестр!$AS909/80,""))</f>
        <v/>
      </c>
      <c r="AU909" s="4" t="str">
        <f t="shared" si="115"/>
        <v/>
      </c>
      <c r="AV909" s="4" t="str">
        <f t="shared" si="116"/>
        <v/>
      </c>
      <c r="AW909" s="4"/>
      <c r="AX909" s="4" t="str">
        <f t="shared" si="117"/>
        <v/>
      </c>
      <c r="AY909" s="4"/>
      <c r="AZ909" s="4" t="str">
        <f t="shared" si="118"/>
        <v/>
      </c>
      <c r="BA909" s="4"/>
      <c r="BB909" s="4"/>
      <c r="BC909" s="4" t="e">
        <f>VLOOKUP(K909,'Справочные Данные'!$I$2:$J$262,2,0)</f>
        <v>#N/A</v>
      </c>
      <c r="BD909" s="4" t="e">
        <f>VLOOKUP(BC909,Z_SD_CUSTOMER!$A$2:$K$1599,10,0)</f>
        <v>#N/A</v>
      </c>
      <c r="BE909" s="4" t="e">
        <f>VLOOKUP(BC909,Z_SD_CUSTOMER!$A$2:$L$1599,11,0)</f>
        <v>#N/A</v>
      </c>
      <c r="BF909" s="4" t="e">
        <f>VLOOKUP(BC909,Z_SD_CUSTOMER!$A$2:$K$1599,11,0)</f>
        <v>#N/A</v>
      </c>
      <c r="BG909" s="4"/>
      <c r="BH909" s="4"/>
    </row>
    <row r="910" spans="1:60">
      <c r="A910" s="4"/>
      <c r="F910" s="4"/>
      <c r="L910" s="493"/>
      <c r="AE910" s="13" t="str">
        <f>IF((Реестр!$AA910+Реестр!$AB910+Реестр!$AD910)=0,"",(Реестр!$AA910+Реестр!$AB910+Реестр!$AD910))</f>
        <v/>
      </c>
      <c r="AG910" s="13" t="e">
        <f>Реестр!$AE910-Реестр!$AF910</f>
        <v>#VALUE!</v>
      </c>
      <c r="AI910" s="448" t="str">
        <f>IF(IFERROR(Реестр!$AN910/Реестр!$T910,"")=0,"",IFERROR(Реестр!$AN910/Реестр!$T910,""))</f>
        <v/>
      </c>
      <c r="AO910" s="535" t="str">
        <f>IF(IFERROR(Реестр!$AN910/Реестр!$Y910,"")=0,"",IFERROR(Реестр!$AN910/Реестр!$Y910,""))</f>
        <v/>
      </c>
      <c r="AQ910" s="13"/>
      <c r="AR910" s="752"/>
      <c r="AS910" s="551" t="str">
        <f>IF(IFERROR(Реестр!$AI910*1000,"")=0,"",IFERROR(Реестр!$AI910*1000,""))</f>
        <v/>
      </c>
      <c r="AT910" s="5" t="str">
        <f>IF(IFERROR(Реестр!$AS910/80,"")=0,"",IFERROR(Реестр!$AS910/80,""))</f>
        <v/>
      </c>
      <c r="AU910" s="4" t="str">
        <f t="shared" si="115"/>
        <v/>
      </c>
      <c r="AV910" s="4" t="str">
        <f t="shared" si="116"/>
        <v/>
      </c>
      <c r="AW910" s="4"/>
      <c r="AX910" s="4" t="str">
        <f t="shared" si="117"/>
        <v/>
      </c>
      <c r="AY910" s="4"/>
      <c r="AZ910" s="4" t="str">
        <f t="shared" si="118"/>
        <v/>
      </c>
      <c r="BA910" s="4"/>
      <c r="BB910" s="4"/>
      <c r="BC910" s="4" t="e">
        <f>VLOOKUP(K910,'Справочные Данные'!$I$2:$J$262,2,0)</f>
        <v>#N/A</v>
      </c>
      <c r="BD910" s="4" t="e">
        <f>VLOOKUP(BC910,Z_SD_CUSTOMER!$A$2:$K$1599,10,0)</f>
        <v>#N/A</v>
      </c>
      <c r="BE910" s="4" t="e">
        <f>VLOOKUP(BC910,Z_SD_CUSTOMER!$A$2:$L$1599,11,0)</f>
        <v>#N/A</v>
      </c>
      <c r="BF910" s="4" t="e">
        <f>VLOOKUP(BC910,Z_SD_CUSTOMER!$A$2:$K$1599,11,0)</f>
        <v>#N/A</v>
      </c>
      <c r="BG910" s="4"/>
      <c r="BH910" s="4"/>
    </row>
    <row r="911" spans="1:60">
      <c r="A911" s="4"/>
      <c r="F911" s="4"/>
      <c r="L911" s="493"/>
      <c r="AE911" s="13" t="str">
        <f>IF((Реестр!$AA911+Реестр!$AB911+Реестр!$AD911)=0,"",(Реестр!$AA911+Реестр!$AB911+Реестр!$AD911))</f>
        <v/>
      </c>
      <c r="AG911" s="13" t="e">
        <f>Реестр!$AE911-Реестр!$AF911</f>
        <v>#VALUE!</v>
      </c>
      <c r="AI911" s="448" t="str">
        <f>IF(IFERROR(Реестр!$AN911/Реестр!$T911,"")=0,"",IFERROR(Реестр!$AN911/Реестр!$T911,""))</f>
        <v/>
      </c>
      <c r="AO911" s="535" t="str">
        <f>IF(IFERROR(Реестр!$AN911/Реестр!$Y911,"")=0,"",IFERROR(Реестр!$AN911/Реестр!$Y911,""))</f>
        <v/>
      </c>
      <c r="AQ911" s="13"/>
      <c r="AR911" s="752"/>
      <c r="AS911" s="551" t="str">
        <f>IF(IFERROR(Реестр!$AI911*1000,"")=0,"",IFERROR(Реестр!$AI911*1000,""))</f>
        <v/>
      </c>
      <c r="AT911" s="5" t="str">
        <f>IF(IFERROR(Реестр!$AS911/80,"")=0,"",IFERROR(Реестр!$AS911/80,""))</f>
        <v/>
      </c>
      <c r="AU911" s="4" t="str">
        <f t="shared" si="115"/>
        <v/>
      </c>
      <c r="AV911" s="4" t="str">
        <f t="shared" si="116"/>
        <v/>
      </c>
      <c r="AW911" s="4"/>
      <c r="AX911" s="4" t="str">
        <f t="shared" si="117"/>
        <v/>
      </c>
      <c r="AY911" s="4"/>
      <c r="AZ911" s="4" t="str">
        <f t="shared" si="118"/>
        <v/>
      </c>
      <c r="BA911" s="4"/>
      <c r="BB911" s="4"/>
      <c r="BC911" s="4" t="e">
        <f>VLOOKUP(K911,'Справочные Данные'!$I$2:$J$262,2,0)</f>
        <v>#N/A</v>
      </c>
      <c r="BD911" s="4" t="e">
        <f>VLOOKUP(BC911,Z_SD_CUSTOMER!$A$2:$K$1599,10,0)</f>
        <v>#N/A</v>
      </c>
      <c r="BE911" s="4" t="e">
        <f>VLOOKUP(BC911,Z_SD_CUSTOMER!$A$2:$L$1599,11,0)</f>
        <v>#N/A</v>
      </c>
      <c r="BF911" s="4" t="e">
        <f>VLOOKUP(BC911,Z_SD_CUSTOMER!$A$2:$K$1599,11,0)</f>
        <v>#N/A</v>
      </c>
      <c r="BG911" s="4"/>
      <c r="BH911" s="4"/>
    </row>
    <row r="912" spans="1:60">
      <c r="A912" s="4"/>
      <c r="F912" s="4"/>
      <c r="L912" s="493"/>
      <c r="AE912" s="13" t="str">
        <f>IF((Реестр!$AA912+Реестр!$AB912+Реестр!$AD912)=0,"",(Реестр!$AA912+Реестр!$AB912+Реестр!$AD912))</f>
        <v/>
      </c>
      <c r="AG912" s="13" t="e">
        <f>Реестр!$AE912-Реестр!$AF912</f>
        <v>#VALUE!</v>
      </c>
      <c r="AI912" s="448" t="str">
        <f>IF(IFERROR(Реестр!$AN912/Реестр!$T912,"")=0,"",IFERROR(Реестр!$AN912/Реестр!$T912,""))</f>
        <v/>
      </c>
      <c r="AO912" s="535" t="str">
        <f>IF(IFERROR(Реестр!$AN912/Реестр!$Y912,"")=0,"",IFERROR(Реестр!$AN912/Реестр!$Y912,""))</f>
        <v/>
      </c>
      <c r="AQ912" s="13"/>
      <c r="AR912" s="752"/>
      <c r="AS912" s="551" t="str">
        <f>IF(IFERROR(Реестр!$AI912*1000,"")=0,"",IFERROR(Реестр!$AI912*1000,""))</f>
        <v/>
      </c>
      <c r="AT912" s="5" t="str">
        <f>IF(IFERROR(Реестр!$AS912/80,"")=0,"",IFERROR(Реестр!$AS912/80,""))</f>
        <v/>
      </c>
      <c r="AU912" s="4" t="str">
        <f t="shared" si="115"/>
        <v/>
      </c>
      <c r="AV912" s="4" t="str">
        <f t="shared" si="116"/>
        <v/>
      </c>
      <c r="AW912" s="4"/>
      <c r="AX912" s="4" t="str">
        <f t="shared" si="117"/>
        <v/>
      </c>
      <c r="AY912" s="4"/>
      <c r="AZ912" s="4" t="str">
        <f t="shared" si="118"/>
        <v/>
      </c>
      <c r="BA912" s="4"/>
      <c r="BB912" s="4"/>
      <c r="BC912" s="4" t="e">
        <f>VLOOKUP(K912,'Справочные Данные'!$I$2:$J$262,2,0)</f>
        <v>#N/A</v>
      </c>
      <c r="BD912" s="4" t="e">
        <f>VLOOKUP(BC912,Z_SD_CUSTOMER!$A$2:$K$1599,10,0)</f>
        <v>#N/A</v>
      </c>
      <c r="BE912" s="4" t="e">
        <f>VLOOKUP(BC912,Z_SD_CUSTOMER!$A$2:$L$1599,11,0)</f>
        <v>#N/A</v>
      </c>
      <c r="BF912" s="4" t="e">
        <f>VLOOKUP(BC912,Z_SD_CUSTOMER!$A$2:$K$1599,11,0)</f>
        <v>#N/A</v>
      </c>
      <c r="BG912" s="4"/>
      <c r="BH912" s="4"/>
    </row>
    <row r="913" spans="1:60">
      <c r="A913" s="4"/>
      <c r="F913" s="4"/>
      <c r="L913" s="493"/>
      <c r="AE913" s="13" t="str">
        <f>IF((Реестр!$AA913+Реестр!$AB913+Реестр!$AD913)=0,"",(Реестр!$AA913+Реестр!$AB913+Реестр!$AD913))</f>
        <v/>
      </c>
      <c r="AG913" s="13" t="e">
        <f>Реестр!$AE913-Реестр!$AF913</f>
        <v>#VALUE!</v>
      </c>
      <c r="AI913" s="448" t="str">
        <f>IF(IFERROR(Реестр!$AN913/Реестр!$T913,"")=0,"",IFERROR(Реестр!$AN913/Реестр!$T913,""))</f>
        <v/>
      </c>
      <c r="AO913" s="535" t="str">
        <f>IF(IFERROR(Реестр!$AN913/Реестр!$Y913,"")=0,"",IFERROR(Реестр!$AN913/Реестр!$Y913,""))</f>
        <v/>
      </c>
      <c r="AQ913" s="13"/>
      <c r="AR913" s="752"/>
      <c r="AS913" s="551" t="str">
        <f>IF(IFERROR(Реестр!$AI913*1000,"")=0,"",IFERROR(Реестр!$AI913*1000,""))</f>
        <v/>
      </c>
      <c r="AT913" s="5" t="str">
        <f>IF(IFERROR(Реестр!$AS913/80,"")=0,"",IFERROR(Реестр!$AS913/80,""))</f>
        <v/>
      </c>
      <c r="AU913" s="4" t="str">
        <f t="shared" si="115"/>
        <v/>
      </c>
      <c r="AV913" s="4" t="str">
        <f t="shared" si="116"/>
        <v/>
      </c>
      <c r="AW913" s="4"/>
      <c r="AX913" s="4" t="str">
        <f t="shared" si="117"/>
        <v/>
      </c>
      <c r="AY913" s="4"/>
      <c r="AZ913" s="4" t="str">
        <f t="shared" si="118"/>
        <v/>
      </c>
      <c r="BA913" s="4"/>
      <c r="BB913" s="4"/>
      <c r="BC913" s="4" t="e">
        <f>VLOOKUP(K913,'Справочные Данные'!$I$2:$J$262,2,0)</f>
        <v>#N/A</v>
      </c>
      <c r="BD913" s="4" t="e">
        <f>VLOOKUP(BC913,Z_SD_CUSTOMER!$A$2:$K$1599,10,0)</f>
        <v>#N/A</v>
      </c>
      <c r="BE913" s="4" t="e">
        <f>VLOOKUP(BC913,Z_SD_CUSTOMER!$A$2:$L$1599,11,0)</f>
        <v>#N/A</v>
      </c>
      <c r="BF913" s="4" t="e">
        <f>VLOOKUP(BC913,Z_SD_CUSTOMER!$A$2:$K$1599,11,0)</f>
        <v>#N/A</v>
      </c>
      <c r="BG913" s="4"/>
      <c r="BH913" s="4"/>
    </row>
    <row r="914" spans="1:60">
      <c r="A914" s="4"/>
      <c r="F914" s="4"/>
      <c r="L914" s="493"/>
      <c r="AE914" s="13" t="str">
        <f>IF((Реестр!$AA914+Реестр!$AB914+Реестр!$AD914)=0,"",(Реестр!$AA914+Реестр!$AB914+Реестр!$AD914))</f>
        <v/>
      </c>
      <c r="AG914" s="13" t="e">
        <f>Реестр!$AE914-Реестр!$AF914</f>
        <v>#VALUE!</v>
      </c>
      <c r="AI914" s="448" t="str">
        <f>IF(IFERROR(Реестр!$AN914/Реестр!$T914,"")=0,"",IFERROR(Реестр!$AN914/Реестр!$T914,""))</f>
        <v/>
      </c>
      <c r="AO914" s="535" t="str">
        <f>IF(IFERROR(Реестр!$AN914/Реестр!$Y914,"")=0,"",IFERROR(Реестр!$AN914/Реестр!$Y914,""))</f>
        <v/>
      </c>
      <c r="AQ914" s="13"/>
      <c r="AR914" s="752"/>
      <c r="AS914" s="551" t="str">
        <f>IF(IFERROR(Реестр!$AI914*1000,"")=0,"",IFERROR(Реестр!$AI914*1000,""))</f>
        <v/>
      </c>
      <c r="AT914" s="5" t="str">
        <f>IF(IFERROR(Реестр!$AS914/80,"")=0,"",IFERROR(Реестр!$AS914/80,""))</f>
        <v/>
      </c>
      <c r="AU914" s="4" t="str">
        <f t="shared" si="115"/>
        <v/>
      </c>
      <c r="AV914" s="4" t="str">
        <f t="shared" si="116"/>
        <v/>
      </c>
      <c r="AW914" s="4"/>
      <c r="AX914" s="4" t="str">
        <f t="shared" si="117"/>
        <v/>
      </c>
      <c r="AY914" s="4"/>
      <c r="AZ914" s="4" t="str">
        <f t="shared" si="118"/>
        <v/>
      </c>
      <c r="BA914" s="4"/>
      <c r="BB914" s="4"/>
      <c r="BC914" s="4" t="e">
        <f>VLOOKUP(K914,'Справочные Данные'!$I$2:$J$262,2,0)</f>
        <v>#N/A</v>
      </c>
      <c r="BD914" s="4" t="e">
        <f>VLOOKUP(BC914,Z_SD_CUSTOMER!$A$2:$K$1599,10,0)</f>
        <v>#N/A</v>
      </c>
      <c r="BE914" s="4" t="e">
        <f>VLOOKUP(BC914,Z_SD_CUSTOMER!$A$2:$L$1599,11,0)</f>
        <v>#N/A</v>
      </c>
      <c r="BF914" s="4" t="e">
        <f>VLOOKUP(BC914,Z_SD_CUSTOMER!$A$2:$K$1599,11,0)</f>
        <v>#N/A</v>
      </c>
      <c r="BG914" s="4"/>
      <c r="BH914" s="4"/>
    </row>
    <row r="915" spans="1:60">
      <c r="A915" s="4"/>
      <c r="F915" s="4"/>
      <c r="L915" s="493"/>
      <c r="AE915" s="13" t="str">
        <f>IF((Реестр!$AA915+Реестр!$AB915+Реестр!$AD915)=0,"",(Реестр!$AA915+Реестр!$AB915+Реестр!$AD915))</f>
        <v/>
      </c>
      <c r="AG915" s="13" t="e">
        <f>Реестр!$AE915-Реестр!$AF915</f>
        <v>#VALUE!</v>
      </c>
      <c r="AI915" s="448" t="str">
        <f>IF(IFERROR(Реестр!$AN915/Реестр!$T915,"")=0,"",IFERROR(Реестр!$AN915/Реестр!$T915,""))</f>
        <v/>
      </c>
      <c r="AO915" s="535" t="str">
        <f>IF(IFERROR(Реестр!$AN915/Реестр!$Y915,"")=0,"",IFERROR(Реестр!$AN915/Реестр!$Y915,""))</f>
        <v/>
      </c>
      <c r="AQ915" s="13"/>
      <c r="AR915" s="752"/>
      <c r="AS915" s="551" t="str">
        <f>IF(IFERROR(Реестр!$AI915*1000,"")=0,"",IFERROR(Реестр!$AI915*1000,""))</f>
        <v/>
      </c>
      <c r="AT915" s="5" t="str">
        <f>IF(IFERROR(Реестр!$AS915/80,"")=0,"",IFERROR(Реестр!$AS915/80,""))</f>
        <v/>
      </c>
      <c r="AU915" s="4" t="str">
        <f t="shared" si="115"/>
        <v/>
      </c>
      <c r="AV915" s="4" t="str">
        <f t="shared" si="116"/>
        <v/>
      </c>
      <c r="AW915" s="4"/>
      <c r="AX915" s="4" t="str">
        <f t="shared" si="117"/>
        <v/>
      </c>
      <c r="AY915" s="4"/>
      <c r="AZ915" s="4" t="str">
        <f t="shared" si="118"/>
        <v/>
      </c>
      <c r="BA915" s="4"/>
      <c r="BB915" s="4"/>
      <c r="BC915" s="4" t="e">
        <f>VLOOKUP(K915,'Справочные Данные'!$I$2:$J$262,2,0)</f>
        <v>#N/A</v>
      </c>
      <c r="BD915" s="4" t="e">
        <f>VLOOKUP(BC915,Z_SD_CUSTOMER!$A$2:$K$1599,10,0)</f>
        <v>#N/A</v>
      </c>
      <c r="BE915" s="4" t="e">
        <f>VLOOKUP(BC915,Z_SD_CUSTOMER!$A$2:$L$1599,11,0)</f>
        <v>#N/A</v>
      </c>
      <c r="BF915" s="4" t="e">
        <f>VLOOKUP(BC915,Z_SD_CUSTOMER!$A$2:$K$1599,11,0)</f>
        <v>#N/A</v>
      </c>
      <c r="BG915" s="4"/>
      <c r="BH915" s="4"/>
    </row>
    <row r="916" spans="1:60">
      <c r="A916" s="4"/>
      <c r="F916" s="4"/>
      <c r="L916" s="493"/>
      <c r="AE916" s="13" t="str">
        <f>IF((Реестр!$AA916+Реестр!$AB916+Реестр!$AD916)=0,"",(Реестр!$AA916+Реестр!$AB916+Реестр!$AD916))</f>
        <v/>
      </c>
      <c r="AG916" s="13" t="e">
        <f>Реестр!$AE916-Реестр!$AF916</f>
        <v>#VALUE!</v>
      </c>
      <c r="AI916" s="448" t="str">
        <f>IF(IFERROR(Реестр!$AN916/Реестр!$T916,"")=0,"",IFERROR(Реестр!$AN916/Реестр!$T916,""))</f>
        <v/>
      </c>
      <c r="AO916" s="535" t="str">
        <f>IF(IFERROR(Реестр!$AN916/Реестр!$Y916,"")=0,"",IFERROR(Реестр!$AN916/Реестр!$Y916,""))</f>
        <v/>
      </c>
      <c r="AQ916" s="13"/>
      <c r="AR916" s="752"/>
      <c r="AS916" s="551" t="str">
        <f>IF(IFERROR(Реестр!$AI916*1000,"")=0,"",IFERROR(Реестр!$AI916*1000,""))</f>
        <v/>
      </c>
      <c r="AT916" s="5" t="str">
        <f>IF(IFERROR(Реестр!$AS916/80,"")=0,"",IFERROR(Реестр!$AS916/80,""))</f>
        <v/>
      </c>
      <c r="AU916" s="4" t="str">
        <f t="shared" si="115"/>
        <v/>
      </c>
      <c r="AV916" s="4" t="str">
        <f t="shared" si="116"/>
        <v/>
      </c>
      <c r="AW916" s="4"/>
      <c r="AX916" s="4" t="str">
        <f t="shared" si="117"/>
        <v/>
      </c>
      <c r="AY916" s="4"/>
      <c r="AZ916" s="4" t="str">
        <f t="shared" si="118"/>
        <v/>
      </c>
      <c r="BA916" s="4"/>
      <c r="BB916" s="4"/>
      <c r="BC916" s="4" t="e">
        <f>VLOOKUP(K916,'Справочные Данные'!$I$2:$J$262,2,0)</f>
        <v>#N/A</v>
      </c>
      <c r="BD916" s="4" t="e">
        <f>VLOOKUP(BC916,Z_SD_CUSTOMER!$A$2:$K$1599,10,0)</f>
        <v>#N/A</v>
      </c>
      <c r="BE916" s="4" t="e">
        <f>VLOOKUP(BC916,Z_SD_CUSTOMER!$A$2:$L$1599,11,0)</f>
        <v>#N/A</v>
      </c>
      <c r="BF916" s="4" t="e">
        <f>VLOOKUP(BC916,Z_SD_CUSTOMER!$A$2:$K$1599,11,0)</f>
        <v>#N/A</v>
      </c>
      <c r="BG916" s="4"/>
      <c r="BH916" s="4"/>
    </row>
    <row r="917" spans="1:60">
      <c r="A917" s="4"/>
      <c r="F917" s="4"/>
      <c r="L917" s="493"/>
      <c r="AE917" s="13" t="str">
        <f>IF((Реестр!$AA917+Реестр!$AB917+Реестр!$AD917)=0,"",(Реестр!$AA917+Реестр!$AB917+Реестр!$AD917))</f>
        <v/>
      </c>
      <c r="AG917" s="13" t="e">
        <f>Реестр!$AE917-Реестр!$AF917</f>
        <v>#VALUE!</v>
      </c>
      <c r="AI917" s="448" t="str">
        <f>IF(IFERROR(Реестр!$AN917/Реестр!$T917,"")=0,"",IFERROR(Реестр!$AN917/Реестр!$T917,""))</f>
        <v/>
      </c>
      <c r="AO917" s="535" t="str">
        <f>IF(IFERROR(Реестр!$AN917/Реестр!$Y917,"")=0,"",IFERROR(Реестр!$AN917/Реестр!$Y917,""))</f>
        <v/>
      </c>
      <c r="AQ917" s="13"/>
      <c r="AR917" s="752"/>
      <c r="AS917" s="551" t="str">
        <f>IF(IFERROR(Реестр!$AI917*1000,"")=0,"",IFERROR(Реестр!$AI917*1000,""))</f>
        <v/>
      </c>
      <c r="AT917" s="5" t="str">
        <f>IF(IFERROR(Реестр!$AS917/80,"")=0,"",IFERROR(Реестр!$AS917/80,""))</f>
        <v/>
      </c>
      <c r="AU917" s="4" t="str">
        <f t="shared" ref="AU917:AU980" si="119">IF(IFERROR(Y917*0.07,"")=0,"",IFERROR(Y917*0.07,""))</f>
        <v/>
      </c>
      <c r="AV917" s="4" t="str">
        <f t="shared" si="116"/>
        <v/>
      </c>
      <c r="AW917" s="4"/>
      <c r="AX917" s="4" t="str">
        <f t="shared" si="117"/>
        <v/>
      </c>
      <c r="AY917" s="4"/>
      <c r="AZ917" s="4" t="str">
        <f t="shared" si="118"/>
        <v/>
      </c>
      <c r="BA917" s="4"/>
      <c r="BB917" s="4"/>
      <c r="BC917" s="4" t="e">
        <f>VLOOKUP(K917,'Справочные Данные'!$I$2:$J$262,2,0)</f>
        <v>#N/A</v>
      </c>
      <c r="BD917" s="4" t="e">
        <f>VLOOKUP(BC917,Z_SD_CUSTOMER!$A$2:$K$1599,10,0)</f>
        <v>#N/A</v>
      </c>
      <c r="BE917" s="4" t="e">
        <f>VLOOKUP(BC917,Z_SD_CUSTOMER!$A$2:$L$1599,11,0)</f>
        <v>#N/A</v>
      </c>
      <c r="BF917" s="4" t="e">
        <f>VLOOKUP(BC917,Z_SD_CUSTOMER!$A$2:$K$1599,11,0)</f>
        <v>#N/A</v>
      </c>
      <c r="BG917" s="4"/>
      <c r="BH917" s="4"/>
    </row>
    <row r="918" spans="1:60">
      <c r="A918" s="4"/>
      <c r="F918" s="4"/>
      <c r="L918" s="493"/>
      <c r="AE918" s="13" t="str">
        <f>IF((Реестр!$AA918+Реестр!$AB918+Реестр!$AD918)=0,"",(Реестр!$AA918+Реестр!$AB918+Реестр!$AD918))</f>
        <v/>
      </c>
      <c r="AG918" s="13" t="e">
        <f>Реестр!$AE918-Реестр!$AF918</f>
        <v>#VALUE!</v>
      </c>
      <c r="AI918" s="448" t="str">
        <f>IF(IFERROR(Реестр!$AN918/Реестр!$T918,"")=0,"",IFERROR(Реестр!$AN918/Реестр!$T918,""))</f>
        <v/>
      </c>
      <c r="AO918" s="535" t="str">
        <f>IF(IFERROR(Реестр!$AN918/Реестр!$Y918,"")=0,"",IFERROR(Реестр!$AN918/Реестр!$Y918,""))</f>
        <v/>
      </c>
      <c r="AQ918" s="13"/>
      <c r="AR918" s="752"/>
      <c r="AS918" s="551" t="str">
        <f>IF(IFERROR(Реестр!$AI918*1000,"")=0,"",IFERROR(Реестр!$AI918*1000,""))</f>
        <v/>
      </c>
      <c r="AT918" s="5" t="str">
        <f>IF(IFERROR(Реестр!$AS918/80,"")=0,"",IFERROR(Реестр!$AS918/80,""))</f>
        <v/>
      </c>
      <c r="AU918" s="4" t="str">
        <f t="shared" si="119"/>
        <v/>
      </c>
      <c r="AV918" s="4" t="str">
        <f t="shared" si="116"/>
        <v/>
      </c>
      <c r="AW918" s="4"/>
      <c r="AX918" s="4" t="str">
        <f t="shared" si="117"/>
        <v/>
      </c>
      <c r="AY918" s="4"/>
      <c r="AZ918" s="4" t="str">
        <f t="shared" si="118"/>
        <v/>
      </c>
      <c r="BA918" s="4"/>
      <c r="BB918" s="4"/>
      <c r="BC918" s="4" t="e">
        <f>VLOOKUP(K918,'Справочные Данные'!$I$2:$J$262,2,0)</f>
        <v>#N/A</v>
      </c>
      <c r="BD918" s="4" t="e">
        <f>VLOOKUP(BC918,Z_SD_CUSTOMER!$A$2:$K$1599,10,0)</f>
        <v>#N/A</v>
      </c>
      <c r="BE918" s="4" t="e">
        <f>VLOOKUP(BC918,Z_SD_CUSTOMER!$A$2:$L$1599,11,0)</f>
        <v>#N/A</v>
      </c>
      <c r="BF918" s="4" t="e">
        <f>VLOOKUP(BC918,Z_SD_CUSTOMER!$A$2:$K$1599,11,0)</f>
        <v>#N/A</v>
      </c>
      <c r="BG918" s="4"/>
      <c r="BH918" s="4"/>
    </row>
    <row r="919" spans="1:60">
      <c r="A919" s="4"/>
      <c r="F919" s="4"/>
      <c r="L919" s="493"/>
      <c r="AE919" s="13" t="str">
        <f>IF((Реестр!$AA919+Реестр!$AB919+Реестр!$AD919)=0,"",(Реестр!$AA919+Реестр!$AB919+Реестр!$AD919))</f>
        <v/>
      </c>
      <c r="AG919" s="13" t="e">
        <f>Реестр!$AE919-Реестр!$AF919</f>
        <v>#VALUE!</v>
      </c>
      <c r="AI919" s="448" t="str">
        <f>IF(IFERROR(Реестр!$AN919/Реестр!$T919,"")=0,"",IFERROR(Реестр!$AN919/Реестр!$T919,""))</f>
        <v/>
      </c>
      <c r="AO919" s="535" t="str">
        <f>IF(IFERROR(Реестр!$AN919/Реестр!$Y919,"")=0,"",IFERROR(Реестр!$AN919/Реестр!$Y919,""))</f>
        <v/>
      </c>
      <c r="AQ919" s="13"/>
      <c r="AR919" s="752"/>
      <c r="AS919" s="551" t="str">
        <f>IF(IFERROR(Реестр!$AI919*1000,"")=0,"",IFERROR(Реестр!$AI919*1000,""))</f>
        <v/>
      </c>
      <c r="AT919" s="5" t="str">
        <f>IF(IFERROR(Реестр!$AS919/80,"")=0,"",IFERROR(Реестр!$AS919/80,""))</f>
        <v/>
      </c>
      <c r="AU919" s="4" t="str">
        <f t="shared" si="119"/>
        <v/>
      </c>
      <c r="AV919" s="4" t="str">
        <f t="shared" si="116"/>
        <v/>
      </c>
      <c r="AW919" s="4"/>
      <c r="AX919" s="4" t="str">
        <f t="shared" si="117"/>
        <v/>
      </c>
      <c r="AY919" s="4"/>
      <c r="AZ919" s="4" t="str">
        <f t="shared" si="118"/>
        <v/>
      </c>
      <c r="BA919" s="4"/>
      <c r="BB919" s="4"/>
      <c r="BC919" s="4" t="e">
        <f>VLOOKUP(K919,'Справочные Данные'!$I$2:$J$262,2,0)</f>
        <v>#N/A</v>
      </c>
      <c r="BD919" s="4" t="e">
        <f>VLOOKUP(BC919,Z_SD_CUSTOMER!$A$2:$K$1599,10,0)</f>
        <v>#N/A</v>
      </c>
      <c r="BE919" s="4" t="e">
        <f>VLOOKUP(BC919,Z_SD_CUSTOMER!$A$2:$L$1599,11,0)</f>
        <v>#N/A</v>
      </c>
      <c r="BF919" s="4" t="e">
        <f>VLOOKUP(BC919,Z_SD_CUSTOMER!$A$2:$K$1599,11,0)</f>
        <v>#N/A</v>
      </c>
      <c r="BG919" s="4"/>
      <c r="BH919" s="4"/>
    </row>
    <row r="920" spans="1:60">
      <c r="A920" s="4"/>
      <c r="F920" s="4"/>
      <c r="L920" s="493"/>
      <c r="AE920" s="13" t="str">
        <f>IF((Реестр!$AA920+Реестр!$AB920+Реестр!$AD920)=0,"",(Реестр!$AA920+Реестр!$AB920+Реестр!$AD920))</f>
        <v/>
      </c>
      <c r="AG920" s="13" t="e">
        <f>Реестр!$AE920-Реестр!$AF920</f>
        <v>#VALUE!</v>
      </c>
      <c r="AI920" s="448" t="str">
        <f>IF(IFERROR(Реестр!$AN920/Реестр!$T920,"")=0,"",IFERROR(Реестр!$AN920/Реестр!$T920,""))</f>
        <v/>
      </c>
      <c r="AO920" s="535" t="str">
        <f>IF(IFERROR(Реестр!$AN920/Реестр!$Y920,"")=0,"",IFERROR(Реестр!$AN920/Реестр!$Y920,""))</f>
        <v/>
      </c>
      <c r="AQ920" s="13"/>
      <c r="AR920" s="752"/>
      <c r="AS920" s="551" t="str">
        <f>IF(IFERROR(Реестр!$AI920*1000,"")=0,"",IFERROR(Реестр!$AI920*1000,""))</f>
        <v/>
      </c>
      <c r="AT920" s="5" t="str">
        <f>IF(IFERROR(Реестр!$AS920/80,"")=0,"",IFERROR(Реестр!$AS920/80,""))</f>
        <v/>
      </c>
      <c r="AU920" s="4" t="str">
        <f t="shared" si="119"/>
        <v/>
      </c>
      <c r="AV920" s="4" t="str">
        <f t="shared" si="116"/>
        <v/>
      </c>
      <c r="AW920" s="4"/>
      <c r="AX920" s="4" t="str">
        <f t="shared" si="117"/>
        <v/>
      </c>
      <c r="AY920" s="4"/>
      <c r="AZ920" s="4" t="str">
        <f t="shared" si="118"/>
        <v/>
      </c>
      <c r="BA920" s="4"/>
      <c r="BB920" s="4"/>
      <c r="BC920" s="4" t="e">
        <f>VLOOKUP(K920,'Справочные Данные'!$I$2:$J$262,2,0)</f>
        <v>#N/A</v>
      </c>
      <c r="BD920" s="4" t="e">
        <f>VLOOKUP(BC920,Z_SD_CUSTOMER!$A$2:$K$1599,10,0)</f>
        <v>#N/A</v>
      </c>
      <c r="BE920" s="4" t="e">
        <f>VLOOKUP(BC920,Z_SD_CUSTOMER!$A$2:$L$1599,11,0)</f>
        <v>#N/A</v>
      </c>
      <c r="BF920" s="4" t="e">
        <f>VLOOKUP(BC920,Z_SD_CUSTOMER!$A$2:$K$1599,11,0)</f>
        <v>#N/A</v>
      </c>
      <c r="BG920" s="4"/>
      <c r="BH920" s="4"/>
    </row>
    <row r="921" spans="1:60">
      <c r="A921" s="4"/>
      <c r="F921" s="4"/>
      <c r="L921" s="493"/>
      <c r="AE921" s="13" t="str">
        <f>IF((Реестр!$AA921+Реестр!$AB921+Реестр!$AD921)=0,"",(Реестр!$AA921+Реестр!$AB921+Реестр!$AD921))</f>
        <v/>
      </c>
      <c r="AG921" s="13" t="e">
        <f>Реестр!$AE921-Реестр!$AF921</f>
        <v>#VALUE!</v>
      </c>
      <c r="AI921" s="448" t="str">
        <f>IF(IFERROR(Реестр!$AN921/Реестр!$T921,"")=0,"",IFERROR(Реестр!$AN921/Реестр!$T921,""))</f>
        <v/>
      </c>
      <c r="AO921" s="535" t="str">
        <f>IF(IFERROR(Реестр!$AN921/Реестр!$Y921,"")=0,"",IFERROR(Реестр!$AN921/Реестр!$Y921,""))</f>
        <v/>
      </c>
      <c r="AQ921" s="13"/>
      <c r="AR921" s="752"/>
      <c r="AS921" s="551" t="str">
        <f>IF(IFERROR(Реестр!$AI921*1000,"")=0,"",IFERROR(Реестр!$AI921*1000,""))</f>
        <v/>
      </c>
      <c r="AT921" s="5" t="str">
        <f>IF(IFERROR(Реестр!$AS921/80,"")=0,"",IFERROR(Реестр!$AS921/80,""))</f>
        <v/>
      </c>
      <c r="AU921" s="4" t="str">
        <f t="shared" si="119"/>
        <v/>
      </c>
      <c r="AV921" s="4" t="str">
        <f t="shared" si="116"/>
        <v/>
      </c>
      <c r="AW921" s="4"/>
      <c r="AX921" s="4" t="str">
        <f t="shared" si="117"/>
        <v/>
      </c>
      <c r="AY921" s="4"/>
      <c r="AZ921" s="4" t="str">
        <f t="shared" si="118"/>
        <v/>
      </c>
      <c r="BA921" s="4"/>
      <c r="BB921" s="4"/>
      <c r="BC921" s="4" t="e">
        <f>VLOOKUP(K921,'Справочные Данные'!$I$2:$J$262,2,0)</f>
        <v>#N/A</v>
      </c>
      <c r="BD921" s="4" t="e">
        <f>VLOOKUP(BC921,Z_SD_CUSTOMER!$A$2:$K$1599,10,0)</f>
        <v>#N/A</v>
      </c>
      <c r="BE921" s="4" t="e">
        <f>VLOOKUP(BC921,Z_SD_CUSTOMER!$A$2:$L$1599,11,0)</f>
        <v>#N/A</v>
      </c>
      <c r="BF921" s="4" t="e">
        <f>VLOOKUP(BC921,Z_SD_CUSTOMER!$A$2:$K$1599,11,0)</f>
        <v>#N/A</v>
      </c>
      <c r="BG921" s="4"/>
      <c r="BH921" s="4"/>
    </row>
    <row r="922" spans="1:60">
      <c r="A922" s="4"/>
      <c r="F922" s="4"/>
      <c r="L922" s="493"/>
      <c r="AE922" s="13" t="str">
        <f>IF((Реестр!$AA922+Реестр!$AB922+Реестр!$AD922)=0,"",(Реестр!$AA922+Реестр!$AB922+Реестр!$AD922))</f>
        <v/>
      </c>
      <c r="AG922" s="13" t="e">
        <f>Реестр!$AE922-Реестр!$AF922</f>
        <v>#VALUE!</v>
      </c>
      <c r="AI922" s="448" t="str">
        <f>IF(IFERROR(Реестр!$AN922/Реестр!$T922,"")=0,"",IFERROR(Реестр!$AN922/Реестр!$T922,""))</f>
        <v/>
      </c>
      <c r="AO922" s="535" t="str">
        <f>IF(IFERROR(Реестр!$AN922/Реестр!$Y922,"")=0,"",IFERROR(Реестр!$AN922/Реестр!$Y922,""))</f>
        <v/>
      </c>
      <c r="AQ922" s="13"/>
      <c r="AR922" s="752"/>
      <c r="AS922" s="551" t="str">
        <f>IF(IFERROR(Реестр!$AI922*1000,"")=0,"",IFERROR(Реестр!$AI922*1000,""))</f>
        <v/>
      </c>
      <c r="AT922" s="5" t="str">
        <f>IF(IFERROR(Реестр!$AS922/80,"")=0,"",IFERROR(Реестр!$AS922/80,""))</f>
        <v/>
      </c>
      <c r="AU922" s="4" t="str">
        <f t="shared" si="119"/>
        <v/>
      </c>
      <c r="AV922" s="4" t="str">
        <f t="shared" si="116"/>
        <v/>
      </c>
      <c r="AW922" s="4"/>
      <c r="AX922" s="4" t="str">
        <f t="shared" si="117"/>
        <v/>
      </c>
      <c r="AY922" s="4"/>
      <c r="AZ922" s="4" t="str">
        <f t="shared" si="118"/>
        <v/>
      </c>
      <c r="BA922" s="4"/>
      <c r="BB922" s="4"/>
      <c r="BC922" s="4" t="e">
        <f>VLOOKUP(K922,'Справочные Данные'!$I$2:$J$262,2,0)</f>
        <v>#N/A</v>
      </c>
      <c r="BD922" s="4" t="e">
        <f>VLOOKUP(BC922,Z_SD_CUSTOMER!$A$2:$K$1599,10,0)</f>
        <v>#N/A</v>
      </c>
      <c r="BE922" s="4" t="e">
        <f>VLOOKUP(BC922,Z_SD_CUSTOMER!$A$2:$L$1599,11,0)</f>
        <v>#N/A</v>
      </c>
      <c r="BF922" s="4" t="e">
        <f>VLOOKUP(BC922,Z_SD_CUSTOMER!$A$2:$K$1599,11,0)</f>
        <v>#N/A</v>
      </c>
      <c r="BG922" s="4"/>
      <c r="BH922" s="4"/>
    </row>
    <row r="923" spans="1:60">
      <c r="A923" s="4"/>
      <c r="F923" s="4"/>
      <c r="L923" s="493"/>
      <c r="AE923" s="13" t="str">
        <f>IF((Реестр!$AA923+Реестр!$AB923+Реестр!$AD923)=0,"",(Реестр!$AA923+Реестр!$AB923+Реестр!$AD923))</f>
        <v/>
      </c>
      <c r="AG923" s="13" t="e">
        <f>Реестр!$AE923-Реестр!$AF923</f>
        <v>#VALUE!</v>
      </c>
      <c r="AI923" s="448" t="str">
        <f>IF(IFERROR(Реестр!$AN923/Реестр!$T923,"")=0,"",IFERROR(Реестр!$AN923/Реестр!$T923,""))</f>
        <v/>
      </c>
      <c r="AO923" s="535" t="str">
        <f>IF(IFERROR(Реестр!$AN923/Реестр!$Y923,"")=0,"",IFERROR(Реестр!$AN923/Реестр!$Y923,""))</f>
        <v/>
      </c>
      <c r="AQ923" s="13"/>
      <c r="AR923" s="752"/>
      <c r="AS923" s="551" t="str">
        <f>IF(IFERROR(Реестр!$AI923*1000,"")=0,"",IFERROR(Реестр!$AI923*1000,""))</f>
        <v/>
      </c>
      <c r="AT923" s="5" t="str">
        <f>IF(IFERROR(Реестр!$AS923/80,"")=0,"",IFERROR(Реестр!$AS923/80,""))</f>
        <v/>
      </c>
      <c r="AU923" s="4" t="str">
        <f t="shared" si="119"/>
        <v/>
      </c>
      <c r="AV923" s="4" t="str">
        <f t="shared" si="116"/>
        <v/>
      </c>
      <c r="AW923" s="4"/>
      <c r="AX923" s="4" t="str">
        <f t="shared" si="117"/>
        <v/>
      </c>
      <c r="AY923" s="4"/>
      <c r="AZ923" s="4" t="str">
        <f t="shared" si="118"/>
        <v/>
      </c>
      <c r="BA923" s="4"/>
      <c r="BB923" s="4"/>
      <c r="BC923" s="4" t="e">
        <f>VLOOKUP(K923,'Справочные Данные'!$I$2:$J$262,2,0)</f>
        <v>#N/A</v>
      </c>
      <c r="BD923" s="4" t="e">
        <f>VLOOKUP(BC923,Z_SD_CUSTOMER!$A$2:$K$1599,10,0)</f>
        <v>#N/A</v>
      </c>
      <c r="BE923" s="4" t="e">
        <f>VLOOKUP(BC923,Z_SD_CUSTOMER!$A$2:$L$1599,11,0)</f>
        <v>#N/A</v>
      </c>
      <c r="BF923" s="4" t="e">
        <f>VLOOKUP(BC923,Z_SD_CUSTOMER!$A$2:$K$1599,11,0)</f>
        <v>#N/A</v>
      </c>
      <c r="BG923" s="4"/>
      <c r="BH923" s="4"/>
    </row>
    <row r="924" spans="1:60">
      <c r="A924" s="4"/>
      <c r="F924" s="4"/>
      <c r="L924" s="493"/>
      <c r="AE924" s="13" t="str">
        <f>IF((Реестр!$AA924+Реестр!$AB924+Реестр!$AD924)=0,"",(Реестр!$AA924+Реестр!$AB924+Реестр!$AD924))</f>
        <v/>
      </c>
      <c r="AG924" s="13" t="e">
        <f>Реестр!$AE924-Реестр!$AF924</f>
        <v>#VALUE!</v>
      </c>
      <c r="AI924" s="448" t="str">
        <f>IF(IFERROR(Реестр!$AN924/Реестр!$T924,"")=0,"",IFERROR(Реестр!$AN924/Реестр!$T924,""))</f>
        <v/>
      </c>
      <c r="AO924" s="535" t="str">
        <f>IF(IFERROR(Реестр!$AN924/Реестр!$Y924,"")=0,"",IFERROR(Реестр!$AN924/Реестр!$Y924,""))</f>
        <v/>
      </c>
      <c r="AQ924" s="13"/>
      <c r="AR924" s="752"/>
      <c r="AS924" s="551" t="str">
        <f>IF(IFERROR(Реестр!$AI924*1000,"")=0,"",IFERROR(Реестр!$AI924*1000,""))</f>
        <v/>
      </c>
      <c r="AT924" s="5" t="str">
        <f>IF(IFERROR(Реестр!$AS924/80,"")=0,"",IFERROR(Реестр!$AS924/80,""))</f>
        <v/>
      </c>
      <c r="AU924" s="4" t="str">
        <f t="shared" si="119"/>
        <v/>
      </c>
      <c r="AV924" s="4" t="str">
        <f t="shared" si="116"/>
        <v/>
      </c>
      <c r="AW924" s="4"/>
      <c r="AX924" s="4" t="str">
        <f t="shared" si="117"/>
        <v/>
      </c>
      <c r="AY924" s="4"/>
      <c r="AZ924" s="4" t="str">
        <f t="shared" si="118"/>
        <v/>
      </c>
      <c r="BA924" s="4"/>
      <c r="BB924" s="4"/>
      <c r="BC924" s="4" t="e">
        <f>VLOOKUP(K924,'Справочные Данные'!$I$2:$J$262,2,0)</f>
        <v>#N/A</v>
      </c>
      <c r="BD924" s="4" t="e">
        <f>VLOOKUP(BC924,Z_SD_CUSTOMER!$A$2:$K$1599,10,0)</f>
        <v>#N/A</v>
      </c>
      <c r="BE924" s="4" t="e">
        <f>VLOOKUP(BC924,Z_SD_CUSTOMER!$A$2:$L$1599,11,0)</f>
        <v>#N/A</v>
      </c>
      <c r="BF924" s="4" t="e">
        <f>VLOOKUP(BC924,Z_SD_CUSTOMER!$A$2:$K$1599,11,0)</f>
        <v>#N/A</v>
      </c>
      <c r="BG924" s="4"/>
      <c r="BH924" s="4"/>
    </row>
    <row r="925" spans="1:60">
      <c r="A925" s="4"/>
      <c r="F925" s="4"/>
      <c r="L925" s="493"/>
      <c r="AE925" s="13" t="str">
        <f>IF((Реестр!$AA925+Реестр!$AB925+Реестр!$AD925)=0,"",(Реестр!$AA925+Реестр!$AB925+Реестр!$AD925))</f>
        <v/>
      </c>
      <c r="AG925" s="13" t="e">
        <f>Реестр!$AE925-Реестр!$AF925</f>
        <v>#VALUE!</v>
      </c>
      <c r="AI925" s="448" t="str">
        <f>IF(IFERROR(Реестр!$AN925/Реестр!$T925,"")=0,"",IFERROR(Реестр!$AN925/Реестр!$T925,""))</f>
        <v/>
      </c>
      <c r="AO925" s="535" t="str">
        <f>IF(IFERROR(Реестр!$AN925/Реестр!$Y925,"")=0,"",IFERROR(Реестр!$AN925/Реестр!$Y925,""))</f>
        <v/>
      </c>
      <c r="AQ925" s="13"/>
      <c r="AR925" s="752"/>
      <c r="AS925" s="551" t="str">
        <f>IF(IFERROR(Реестр!$AI925*1000,"")=0,"",IFERROR(Реестр!$AI925*1000,""))</f>
        <v/>
      </c>
      <c r="AT925" s="5" t="str">
        <f>IF(IFERROR(Реестр!$AS925/80,"")=0,"",IFERROR(Реестр!$AS925/80,""))</f>
        <v/>
      </c>
      <c r="AU925" s="4" t="str">
        <f t="shared" si="119"/>
        <v/>
      </c>
      <c r="AV925" s="4" t="str">
        <f t="shared" si="116"/>
        <v/>
      </c>
      <c r="AW925" s="4"/>
      <c r="AX925" s="4" t="str">
        <f t="shared" si="117"/>
        <v/>
      </c>
      <c r="AY925" s="4"/>
      <c r="AZ925" s="4" t="str">
        <f t="shared" si="118"/>
        <v/>
      </c>
      <c r="BA925" s="4"/>
      <c r="BB925" s="4"/>
      <c r="BC925" s="4" t="e">
        <f>VLOOKUP(K925,'Справочные Данные'!$I$2:$J$262,2,0)</f>
        <v>#N/A</v>
      </c>
      <c r="BD925" s="4" t="e">
        <f>VLOOKUP(BC925,Z_SD_CUSTOMER!$A$2:$K$1599,10,0)</f>
        <v>#N/A</v>
      </c>
      <c r="BE925" s="4" t="e">
        <f>VLOOKUP(BC925,Z_SD_CUSTOMER!$A$2:$L$1599,11,0)</f>
        <v>#N/A</v>
      </c>
      <c r="BF925" s="4" t="e">
        <f>VLOOKUP(BC925,Z_SD_CUSTOMER!$A$2:$K$1599,11,0)</f>
        <v>#N/A</v>
      </c>
      <c r="BG925" s="4"/>
      <c r="BH925" s="4"/>
    </row>
    <row r="926" spans="1:60">
      <c r="A926" s="4"/>
      <c r="F926" s="4"/>
      <c r="L926" s="493"/>
      <c r="AE926" s="13" t="str">
        <f>IF((Реестр!$AA926+Реестр!$AB926+Реестр!$AD926)=0,"",(Реестр!$AA926+Реестр!$AB926+Реестр!$AD926))</f>
        <v/>
      </c>
      <c r="AG926" s="13" t="e">
        <f>Реестр!$AE926-Реестр!$AF926</f>
        <v>#VALUE!</v>
      </c>
      <c r="AI926" s="448" t="str">
        <f>IF(IFERROR(Реестр!$AN926/Реестр!$T926,"")=0,"",IFERROR(Реестр!$AN926/Реестр!$T926,""))</f>
        <v/>
      </c>
      <c r="AO926" s="535" t="str">
        <f>IF(IFERROR(Реестр!$AN926/Реестр!$Y926,"")=0,"",IFERROR(Реестр!$AN926/Реестр!$Y926,""))</f>
        <v/>
      </c>
      <c r="AQ926" s="13"/>
      <c r="AR926" s="752"/>
      <c r="AS926" s="551" t="str">
        <f>IF(IFERROR(Реестр!$AI926*1000,"")=0,"",IFERROR(Реестр!$AI926*1000,""))</f>
        <v/>
      </c>
      <c r="AT926" s="5" t="str">
        <f>IF(IFERROR(Реестр!$AS926/80,"")=0,"",IFERROR(Реестр!$AS926/80,""))</f>
        <v/>
      </c>
      <c r="AU926" s="4" t="str">
        <f t="shared" si="119"/>
        <v/>
      </c>
      <c r="AV926" s="4" t="str">
        <f t="shared" si="116"/>
        <v/>
      </c>
      <c r="AW926" s="4"/>
      <c r="AX926" s="4" t="str">
        <f t="shared" si="117"/>
        <v/>
      </c>
      <c r="AY926" s="4"/>
      <c r="AZ926" s="4" t="str">
        <f t="shared" si="118"/>
        <v/>
      </c>
      <c r="BA926" s="4"/>
      <c r="BB926" s="4"/>
      <c r="BC926" s="4" t="e">
        <f>VLOOKUP(K926,'Справочные Данные'!$I$2:$J$262,2,0)</f>
        <v>#N/A</v>
      </c>
      <c r="BD926" s="4" t="e">
        <f>VLOOKUP(BC926,Z_SD_CUSTOMER!$A$2:$K$1599,10,0)</f>
        <v>#N/A</v>
      </c>
      <c r="BE926" s="4" t="e">
        <f>VLOOKUP(BC926,Z_SD_CUSTOMER!$A$2:$L$1599,11,0)</f>
        <v>#N/A</v>
      </c>
      <c r="BF926" s="4" t="e">
        <f>VLOOKUP(BC926,Z_SD_CUSTOMER!$A$2:$K$1599,11,0)</f>
        <v>#N/A</v>
      </c>
      <c r="BG926" s="4"/>
      <c r="BH926" s="4"/>
    </row>
    <row r="927" spans="1:60">
      <c r="A927" s="4"/>
      <c r="F927" s="4"/>
      <c r="L927" s="493"/>
      <c r="AE927" s="13" t="str">
        <f>IF((Реестр!$AA927+Реестр!$AB927+Реестр!$AD927)=0,"",(Реестр!$AA927+Реестр!$AB927+Реестр!$AD927))</f>
        <v/>
      </c>
      <c r="AG927" s="13" t="e">
        <f>Реестр!$AE927-Реестр!$AF927</f>
        <v>#VALUE!</v>
      </c>
      <c r="AI927" s="448" t="str">
        <f>IF(IFERROR(Реестр!$AN927/Реестр!$T927,"")=0,"",IFERROR(Реестр!$AN927/Реестр!$T927,""))</f>
        <v/>
      </c>
      <c r="AO927" s="535" t="str">
        <f>IF(IFERROR(Реестр!$AN927/Реестр!$Y927,"")=0,"",IFERROR(Реестр!$AN927/Реестр!$Y927,""))</f>
        <v/>
      </c>
      <c r="AQ927" s="13"/>
      <c r="AR927" s="752"/>
      <c r="AS927" s="551" t="str">
        <f>IF(IFERROR(Реестр!$AI927*1000,"")=0,"",IFERROR(Реестр!$AI927*1000,""))</f>
        <v/>
      </c>
      <c r="AT927" s="5" t="str">
        <f>IF(IFERROR(Реестр!$AS927/80,"")=0,"",IFERROR(Реестр!$AS927/80,""))</f>
        <v/>
      </c>
      <c r="AU927" s="4" t="str">
        <f t="shared" si="119"/>
        <v/>
      </c>
      <c r="AV927" s="4" t="str">
        <f t="shared" si="116"/>
        <v/>
      </c>
      <c r="AW927" s="4"/>
      <c r="AX927" s="4" t="str">
        <f t="shared" si="117"/>
        <v/>
      </c>
      <c r="AY927" s="4"/>
      <c r="AZ927" s="4" t="str">
        <f t="shared" si="118"/>
        <v/>
      </c>
      <c r="BA927" s="4"/>
      <c r="BB927" s="4"/>
      <c r="BC927" s="4" t="e">
        <f>VLOOKUP(K927,'Справочные Данные'!$I$2:$J$262,2,0)</f>
        <v>#N/A</v>
      </c>
      <c r="BD927" s="4" t="e">
        <f>VLOOKUP(BC927,Z_SD_CUSTOMER!$A$2:$K$1599,10,0)</f>
        <v>#N/A</v>
      </c>
      <c r="BE927" s="4" t="e">
        <f>VLOOKUP(BC927,Z_SD_CUSTOMER!$A$2:$L$1599,11,0)</f>
        <v>#N/A</v>
      </c>
      <c r="BF927" s="4" t="e">
        <f>VLOOKUP(BC927,Z_SD_CUSTOMER!$A$2:$K$1599,11,0)</f>
        <v>#N/A</v>
      </c>
      <c r="BG927" s="4"/>
      <c r="BH927" s="4"/>
    </row>
    <row r="928" spans="1:60">
      <c r="A928" s="4"/>
      <c r="F928" s="4"/>
      <c r="L928" s="493"/>
      <c r="AE928" s="13" t="str">
        <f>IF((Реестр!$AA928+Реестр!$AB928+Реестр!$AD928)=0,"",(Реестр!$AA928+Реестр!$AB928+Реестр!$AD928))</f>
        <v/>
      </c>
      <c r="AG928" s="13" t="e">
        <f>Реестр!$AE928-Реестр!$AF928</f>
        <v>#VALUE!</v>
      </c>
      <c r="AI928" s="448" t="str">
        <f>IF(IFERROR(Реестр!$AN928/Реестр!$T928,"")=0,"",IFERROR(Реестр!$AN928/Реестр!$T928,""))</f>
        <v/>
      </c>
      <c r="AO928" s="535" t="str">
        <f>IF(IFERROR(Реестр!$AN928/Реестр!$Y928,"")=0,"",IFERROR(Реестр!$AN928/Реестр!$Y928,""))</f>
        <v/>
      </c>
      <c r="AQ928" s="13"/>
      <c r="AR928" s="752"/>
      <c r="AS928" s="551" t="str">
        <f>IF(IFERROR(Реестр!$AI928*1000,"")=0,"",IFERROR(Реестр!$AI928*1000,""))</f>
        <v/>
      </c>
      <c r="AT928" s="5" t="str">
        <f>IF(IFERROR(Реестр!$AS928/80,"")=0,"",IFERROR(Реестр!$AS928/80,""))</f>
        <v/>
      </c>
      <c r="AU928" s="4" t="str">
        <f t="shared" si="119"/>
        <v/>
      </c>
      <c r="AV928" s="4" t="str">
        <f t="shared" si="116"/>
        <v/>
      </c>
      <c r="AW928" s="4"/>
      <c r="AX928" s="4" t="str">
        <f t="shared" si="117"/>
        <v/>
      </c>
      <c r="AY928" s="4"/>
      <c r="AZ928" s="4" t="str">
        <f t="shared" si="118"/>
        <v/>
      </c>
      <c r="BA928" s="4"/>
      <c r="BB928" s="4"/>
      <c r="BC928" s="4" t="e">
        <f>VLOOKUP(K928,'Справочные Данные'!$I$2:$J$262,2,0)</f>
        <v>#N/A</v>
      </c>
      <c r="BD928" s="4" t="e">
        <f>VLOOKUP(BC928,Z_SD_CUSTOMER!$A$2:$K$1599,10,0)</f>
        <v>#N/A</v>
      </c>
      <c r="BE928" s="4" t="e">
        <f>VLOOKUP(BC928,Z_SD_CUSTOMER!$A$2:$L$1599,11,0)</f>
        <v>#N/A</v>
      </c>
      <c r="BF928" s="4" t="e">
        <f>VLOOKUP(BC928,Z_SD_CUSTOMER!$A$2:$K$1599,11,0)</f>
        <v>#N/A</v>
      </c>
      <c r="BG928" s="4"/>
      <c r="BH928" s="4"/>
    </row>
    <row r="929" spans="1:60">
      <c r="A929" s="4"/>
      <c r="F929" s="4"/>
      <c r="L929" s="493"/>
      <c r="AE929" s="13" t="str">
        <f>IF((Реестр!$AA929+Реестр!$AB929+Реестр!$AD929)=0,"",(Реестр!$AA929+Реестр!$AB929+Реестр!$AD929))</f>
        <v/>
      </c>
      <c r="AG929" s="13" t="e">
        <f>Реестр!$AE929-Реестр!$AF929</f>
        <v>#VALUE!</v>
      </c>
      <c r="AI929" s="448" t="str">
        <f>IF(IFERROR(Реестр!$AN929/Реестр!$T929,"")=0,"",IFERROR(Реестр!$AN929/Реестр!$T929,""))</f>
        <v/>
      </c>
      <c r="AO929" s="535" t="str">
        <f>IF(IFERROR(Реестр!$AN929/Реестр!$Y929,"")=0,"",IFERROR(Реестр!$AN929/Реестр!$Y929,""))</f>
        <v/>
      </c>
      <c r="AQ929" s="13"/>
      <c r="AR929" s="752"/>
      <c r="AS929" s="551" t="str">
        <f>IF(IFERROR(Реестр!$AI929*1000,"")=0,"",IFERROR(Реестр!$AI929*1000,""))</f>
        <v/>
      </c>
      <c r="AT929" s="5" t="str">
        <f>IF(IFERROR(Реестр!$AS929/80,"")=0,"",IFERROR(Реестр!$AS929/80,""))</f>
        <v/>
      </c>
      <c r="AU929" s="4" t="str">
        <f t="shared" si="119"/>
        <v/>
      </c>
      <c r="AV929" s="4" t="str">
        <f t="shared" si="116"/>
        <v/>
      </c>
      <c r="AW929" s="4"/>
      <c r="AX929" s="4" t="str">
        <f t="shared" si="117"/>
        <v/>
      </c>
      <c r="AY929" s="4"/>
      <c r="AZ929" s="4" t="str">
        <f t="shared" si="118"/>
        <v/>
      </c>
      <c r="BA929" s="4"/>
      <c r="BB929" s="4"/>
      <c r="BC929" s="4" t="e">
        <f>VLOOKUP(K929,'Справочные Данные'!$I$2:$J$262,2,0)</f>
        <v>#N/A</v>
      </c>
      <c r="BD929" s="4" t="e">
        <f>VLOOKUP(BC929,Z_SD_CUSTOMER!$A$2:$K$1599,10,0)</f>
        <v>#N/A</v>
      </c>
      <c r="BE929" s="4" t="e">
        <f>VLOOKUP(BC929,Z_SD_CUSTOMER!$A$2:$L$1599,11,0)</f>
        <v>#N/A</v>
      </c>
      <c r="BF929" s="4" t="e">
        <f>VLOOKUP(BC929,Z_SD_CUSTOMER!$A$2:$K$1599,11,0)</f>
        <v>#N/A</v>
      </c>
      <c r="BG929" s="4"/>
      <c r="BH929" s="4"/>
    </row>
    <row r="930" spans="1:60">
      <c r="A930" s="4"/>
      <c r="F930" s="4"/>
      <c r="L930" s="493"/>
      <c r="AE930" s="13" t="str">
        <f>IF((Реестр!$AA930+Реестр!$AB930+Реестр!$AD930)=0,"",(Реестр!$AA930+Реестр!$AB930+Реестр!$AD930))</f>
        <v/>
      </c>
      <c r="AG930" s="13" t="e">
        <f>Реестр!$AE930-Реестр!$AF930</f>
        <v>#VALUE!</v>
      </c>
      <c r="AI930" s="448" t="str">
        <f>IF(IFERROR(Реестр!$AN930/Реестр!$T930,"")=0,"",IFERROR(Реестр!$AN930/Реестр!$T930,""))</f>
        <v/>
      </c>
      <c r="AO930" s="535" t="str">
        <f>IF(IFERROR(Реестр!$AN930/Реестр!$Y930,"")=0,"",IFERROR(Реестр!$AN930/Реестр!$Y930,""))</f>
        <v/>
      </c>
      <c r="AQ930" s="13"/>
      <c r="AR930" s="752"/>
      <c r="AS930" s="551" t="str">
        <f>IF(IFERROR(Реестр!$AI930*1000,"")=0,"",IFERROR(Реестр!$AI930*1000,""))</f>
        <v/>
      </c>
      <c r="AT930" s="5" t="str">
        <f>IF(IFERROR(Реестр!$AS930/80,"")=0,"",IFERROR(Реестр!$AS930/80,""))</f>
        <v/>
      </c>
      <c r="AU930" s="4" t="str">
        <f t="shared" si="119"/>
        <v/>
      </c>
      <c r="AV930" s="4" t="str">
        <f t="shared" si="116"/>
        <v/>
      </c>
      <c r="AW930" s="4"/>
      <c r="AX930" s="4" t="str">
        <f t="shared" si="117"/>
        <v/>
      </c>
      <c r="AY930" s="4"/>
      <c r="AZ930" s="4" t="str">
        <f t="shared" si="118"/>
        <v/>
      </c>
      <c r="BA930" s="4"/>
      <c r="BB930" s="4"/>
      <c r="BC930" s="4" t="e">
        <f>VLOOKUP(K930,'Справочные Данные'!$I$2:$J$262,2,0)</f>
        <v>#N/A</v>
      </c>
      <c r="BD930" s="4" t="e">
        <f>VLOOKUP(BC930,Z_SD_CUSTOMER!$A$2:$K$1599,10,0)</f>
        <v>#N/A</v>
      </c>
      <c r="BE930" s="4" t="e">
        <f>VLOOKUP(BC930,Z_SD_CUSTOMER!$A$2:$L$1599,11,0)</f>
        <v>#N/A</v>
      </c>
      <c r="BF930" s="4" t="e">
        <f>VLOOKUP(BC930,Z_SD_CUSTOMER!$A$2:$K$1599,11,0)</f>
        <v>#N/A</v>
      </c>
      <c r="BG930" s="4"/>
      <c r="BH930" s="4"/>
    </row>
    <row r="931" spans="1:60">
      <c r="A931" s="4"/>
      <c r="F931" s="4"/>
      <c r="L931" s="493"/>
      <c r="AE931" s="13" t="str">
        <f>IF((Реестр!$AA931+Реестр!$AB931+Реестр!$AD931)=0,"",(Реестр!$AA931+Реестр!$AB931+Реестр!$AD931))</f>
        <v/>
      </c>
      <c r="AG931" s="13" t="e">
        <f>Реестр!$AE931-Реестр!$AF931</f>
        <v>#VALUE!</v>
      </c>
      <c r="AI931" s="448" t="str">
        <f>IF(IFERROR(Реестр!$AN931/Реестр!$T931,"")=0,"",IFERROR(Реестр!$AN931/Реестр!$T931,""))</f>
        <v/>
      </c>
      <c r="AO931" s="535" t="str">
        <f>IF(IFERROR(Реестр!$AN931/Реестр!$Y931,"")=0,"",IFERROR(Реестр!$AN931/Реестр!$Y931,""))</f>
        <v/>
      </c>
      <c r="AQ931" s="13"/>
      <c r="AR931" s="752"/>
      <c r="AS931" s="551" t="str">
        <f>IF(IFERROR(Реестр!$AI931*1000,"")=0,"",IFERROR(Реестр!$AI931*1000,""))</f>
        <v/>
      </c>
      <c r="AT931" s="5" t="str">
        <f>IF(IFERROR(Реестр!$AS931/80,"")=0,"",IFERROR(Реестр!$AS931/80,""))</f>
        <v/>
      </c>
      <c r="AU931" s="4" t="str">
        <f t="shared" si="119"/>
        <v/>
      </c>
      <c r="AV931" s="4" t="str">
        <f t="shared" si="116"/>
        <v/>
      </c>
      <c r="AW931" s="4"/>
      <c r="AX931" s="4" t="str">
        <f t="shared" si="117"/>
        <v/>
      </c>
      <c r="AY931" s="4"/>
      <c r="AZ931" s="4" t="str">
        <f t="shared" si="118"/>
        <v/>
      </c>
      <c r="BA931" s="4"/>
      <c r="BB931" s="4"/>
      <c r="BC931" s="4" t="e">
        <f>VLOOKUP(K931,'Справочные Данные'!$I$2:$J$262,2,0)</f>
        <v>#N/A</v>
      </c>
      <c r="BD931" s="4" t="e">
        <f>VLOOKUP(BC931,Z_SD_CUSTOMER!$A$2:$K$1599,10,0)</f>
        <v>#N/A</v>
      </c>
      <c r="BE931" s="4" t="e">
        <f>VLOOKUP(BC931,Z_SD_CUSTOMER!$A$2:$L$1599,11,0)</f>
        <v>#N/A</v>
      </c>
      <c r="BF931" s="4" t="e">
        <f>VLOOKUP(BC931,Z_SD_CUSTOMER!$A$2:$K$1599,11,0)</f>
        <v>#N/A</v>
      </c>
      <c r="BG931" s="4"/>
      <c r="BH931" s="4"/>
    </row>
    <row r="932" spans="1:60">
      <c r="A932" s="4"/>
      <c r="F932" s="4"/>
      <c r="L932" s="493"/>
      <c r="AE932" s="13" t="str">
        <f>IF((Реестр!$AA932+Реестр!$AB932+Реестр!$AD932)=0,"",(Реестр!$AA932+Реестр!$AB932+Реестр!$AD932))</f>
        <v/>
      </c>
      <c r="AG932" s="13" t="e">
        <f>Реестр!$AE932-Реестр!$AF932</f>
        <v>#VALUE!</v>
      </c>
      <c r="AI932" s="448" t="str">
        <f>IF(IFERROR(Реестр!$AN932/Реестр!$T932,"")=0,"",IFERROR(Реестр!$AN932/Реестр!$T932,""))</f>
        <v/>
      </c>
      <c r="AO932" s="535" t="str">
        <f>IF(IFERROR(Реестр!$AN932/Реестр!$Y932,"")=0,"",IFERROR(Реестр!$AN932/Реестр!$Y932,""))</f>
        <v/>
      </c>
      <c r="AQ932" s="13"/>
      <c r="AR932" s="752"/>
      <c r="AS932" s="551" t="str">
        <f>IF(IFERROR(Реестр!$AI932*1000,"")=0,"",IFERROR(Реестр!$AI932*1000,""))</f>
        <v/>
      </c>
      <c r="AT932" s="5" t="str">
        <f>IF(IFERROR(Реестр!$AS932/80,"")=0,"",IFERROR(Реестр!$AS932/80,""))</f>
        <v/>
      </c>
      <c r="AU932" s="4" t="str">
        <f t="shared" si="119"/>
        <v/>
      </c>
      <c r="AV932" s="4" t="str">
        <f t="shared" si="116"/>
        <v/>
      </c>
      <c r="AW932" s="4"/>
      <c r="AX932" s="4" t="str">
        <f t="shared" si="117"/>
        <v/>
      </c>
      <c r="AY932" s="4"/>
      <c r="AZ932" s="4" t="str">
        <f t="shared" si="118"/>
        <v/>
      </c>
      <c r="BA932" s="4"/>
      <c r="BB932" s="4"/>
      <c r="BC932" s="4" t="e">
        <f>VLOOKUP(K932,'Справочные Данные'!$I$2:$J$262,2,0)</f>
        <v>#N/A</v>
      </c>
      <c r="BD932" s="4" t="e">
        <f>VLOOKUP(BC932,Z_SD_CUSTOMER!$A$2:$K$1599,10,0)</f>
        <v>#N/A</v>
      </c>
      <c r="BE932" s="4" t="e">
        <f>VLOOKUP(BC932,Z_SD_CUSTOMER!$A$2:$L$1599,11,0)</f>
        <v>#N/A</v>
      </c>
      <c r="BF932" s="4" t="e">
        <f>VLOOKUP(BC932,Z_SD_CUSTOMER!$A$2:$K$1599,11,0)</f>
        <v>#N/A</v>
      </c>
      <c r="BG932" s="4"/>
      <c r="BH932" s="4"/>
    </row>
    <row r="933" spans="1:60">
      <c r="A933" s="4"/>
      <c r="F933" s="4"/>
      <c r="L933" s="493"/>
      <c r="AE933" s="13" t="str">
        <f>IF((Реестр!$AA933+Реестр!$AB933+Реестр!$AD933)=0,"",(Реестр!$AA933+Реестр!$AB933+Реестр!$AD933))</f>
        <v/>
      </c>
      <c r="AG933" s="13" t="e">
        <f>Реестр!$AE933-Реестр!$AF933</f>
        <v>#VALUE!</v>
      </c>
      <c r="AI933" s="448" t="str">
        <f>IF(IFERROR(Реестр!$AN933/Реестр!$T933,"")=0,"",IFERROR(Реестр!$AN933/Реестр!$T933,""))</f>
        <v/>
      </c>
      <c r="AO933" s="535" t="str">
        <f>IF(IFERROR(Реестр!$AN933/Реестр!$Y933,"")=0,"",IFERROR(Реестр!$AN933/Реестр!$Y933,""))</f>
        <v/>
      </c>
      <c r="AQ933" s="13"/>
      <c r="AR933" s="752"/>
      <c r="AS933" s="551" t="str">
        <f>IF(IFERROR(Реестр!$AI933*1000,"")=0,"",IFERROR(Реестр!$AI933*1000,""))</f>
        <v/>
      </c>
      <c r="AT933" s="5" t="str">
        <f>IF(IFERROR(Реестр!$AS933/80,"")=0,"",IFERROR(Реестр!$AS933/80,""))</f>
        <v/>
      </c>
      <c r="AU933" s="4" t="str">
        <f t="shared" si="119"/>
        <v/>
      </c>
      <c r="AV933" s="4" t="str">
        <f t="shared" si="116"/>
        <v/>
      </c>
      <c r="AW933" s="4"/>
      <c r="AX933" s="4" t="str">
        <f t="shared" si="117"/>
        <v/>
      </c>
      <c r="AY933" s="4"/>
      <c r="AZ933" s="4" t="str">
        <f t="shared" si="118"/>
        <v/>
      </c>
      <c r="BA933" s="4"/>
      <c r="BB933" s="4"/>
      <c r="BC933" s="4" t="e">
        <f>VLOOKUP(K933,'Справочные Данные'!$I$2:$J$262,2,0)</f>
        <v>#N/A</v>
      </c>
      <c r="BD933" s="4" t="e">
        <f>VLOOKUP(BC933,Z_SD_CUSTOMER!$A$2:$K$1599,10,0)</f>
        <v>#N/A</v>
      </c>
      <c r="BE933" s="4" t="e">
        <f>VLOOKUP(BC933,Z_SD_CUSTOMER!$A$2:$L$1599,11,0)</f>
        <v>#N/A</v>
      </c>
      <c r="BF933" s="4" t="e">
        <f>VLOOKUP(BC933,Z_SD_CUSTOMER!$A$2:$K$1599,11,0)</f>
        <v>#N/A</v>
      </c>
      <c r="BG933" s="4"/>
      <c r="BH933" s="4"/>
    </row>
    <row r="934" spans="1:60">
      <c r="A934" s="4"/>
      <c r="F934" s="4"/>
      <c r="L934" s="493"/>
      <c r="AE934" s="13" t="str">
        <f>IF((Реестр!$AA934+Реестр!$AB934+Реестр!$AD934)=0,"",(Реестр!$AA934+Реестр!$AB934+Реестр!$AD934))</f>
        <v/>
      </c>
      <c r="AG934" s="13" t="e">
        <f>Реестр!$AE934-Реестр!$AF934</f>
        <v>#VALUE!</v>
      </c>
      <c r="AI934" s="448" t="str">
        <f>IF(IFERROR(Реестр!$AN934/Реестр!$T934,"")=0,"",IFERROR(Реестр!$AN934/Реестр!$T934,""))</f>
        <v/>
      </c>
      <c r="AO934" s="535" t="str">
        <f>IF(IFERROR(Реестр!$AN934/Реестр!$Y934,"")=0,"",IFERROR(Реестр!$AN934/Реестр!$Y934,""))</f>
        <v/>
      </c>
      <c r="AQ934" s="13"/>
      <c r="AR934" s="752"/>
      <c r="AS934" s="551" t="str">
        <f>IF(IFERROR(Реестр!$AI934*1000,"")=0,"",IFERROR(Реестр!$AI934*1000,""))</f>
        <v/>
      </c>
      <c r="AT934" s="5" t="str">
        <f>IF(IFERROR(Реестр!$AS934/80,"")=0,"",IFERROR(Реестр!$AS934/80,""))</f>
        <v/>
      </c>
      <c r="AU934" s="4" t="str">
        <f t="shared" si="119"/>
        <v/>
      </c>
      <c r="AV934" s="4" t="str">
        <f t="shared" si="116"/>
        <v/>
      </c>
      <c r="AW934" s="4"/>
      <c r="AX934" s="4" t="str">
        <f t="shared" si="117"/>
        <v/>
      </c>
      <c r="AY934" s="4"/>
      <c r="AZ934" s="4" t="str">
        <f t="shared" si="118"/>
        <v/>
      </c>
      <c r="BA934" s="4"/>
      <c r="BB934" s="4"/>
      <c r="BC934" s="4" t="e">
        <f>VLOOKUP(K934,'Справочные Данные'!$I$2:$J$262,2,0)</f>
        <v>#N/A</v>
      </c>
      <c r="BD934" s="4" t="e">
        <f>VLOOKUP(BC934,Z_SD_CUSTOMER!$A$2:$K$1599,10,0)</f>
        <v>#N/A</v>
      </c>
      <c r="BE934" s="4" t="e">
        <f>VLOOKUP(BC934,Z_SD_CUSTOMER!$A$2:$L$1599,11,0)</f>
        <v>#N/A</v>
      </c>
      <c r="BF934" s="4" t="e">
        <f>VLOOKUP(BC934,Z_SD_CUSTOMER!$A$2:$K$1599,11,0)</f>
        <v>#N/A</v>
      </c>
      <c r="BG934" s="4"/>
      <c r="BH934" s="4"/>
    </row>
    <row r="935" spans="1:60">
      <c r="A935" s="4"/>
      <c r="F935" s="4"/>
      <c r="L935" s="493"/>
      <c r="AE935" s="13" t="str">
        <f>IF((Реестр!$AA935+Реестр!$AB935+Реестр!$AD935)=0,"",(Реестр!$AA935+Реестр!$AB935+Реестр!$AD935))</f>
        <v/>
      </c>
      <c r="AG935" s="13" t="e">
        <f>Реестр!$AE935-Реестр!$AF935</f>
        <v>#VALUE!</v>
      </c>
      <c r="AI935" s="448" t="str">
        <f>IF(IFERROR(Реестр!$AN935/Реестр!$T935,"")=0,"",IFERROR(Реестр!$AN935/Реестр!$T935,""))</f>
        <v/>
      </c>
      <c r="AO935" s="535" t="str">
        <f>IF(IFERROR(Реестр!$AN935/Реестр!$Y935,"")=0,"",IFERROR(Реестр!$AN935/Реестр!$Y935,""))</f>
        <v/>
      </c>
      <c r="AQ935" s="13"/>
      <c r="AR935" s="752"/>
      <c r="AS935" s="551" t="str">
        <f>IF(IFERROR(Реестр!$AI935*1000,"")=0,"",IFERROR(Реестр!$AI935*1000,""))</f>
        <v/>
      </c>
      <c r="AT935" s="5" t="str">
        <f>IF(IFERROR(Реестр!$AS935/80,"")=0,"",IFERROR(Реестр!$AS935/80,""))</f>
        <v/>
      </c>
      <c r="AU935" s="4" t="str">
        <f t="shared" si="119"/>
        <v/>
      </c>
      <c r="AV935" s="4" t="str">
        <f t="shared" si="116"/>
        <v/>
      </c>
      <c r="AW935" s="4"/>
      <c r="AX935" s="4" t="str">
        <f t="shared" si="117"/>
        <v/>
      </c>
      <c r="AY935" s="4"/>
      <c r="AZ935" s="4" t="str">
        <f t="shared" si="118"/>
        <v/>
      </c>
      <c r="BA935" s="4"/>
      <c r="BB935" s="4"/>
      <c r="BC935" s="4" t="e">
        <f>VLOOKUP(K935,'Справочные Данные'!$I$2:$J$262,2,0)</f>
        <v>#N/A</v>
      </c>
      <c r="BD935" s="4" t="e">
        <f>VLOOKUP(BC935,Z_SD_CUSTOMER!$A$2:$K$1599,10,0)</f>
        <v>#N/A</v>
      </c>
      <c r="BE935" s="4" t="e">
        <f>VLOOKUP(BC935,Z_SD_CUSTOMER!$A$2:$L$1599,11,0)</f>
        <v>#N/A</v>
      </c>
      <c r="BF935" s="4" t="e">
        <f>VLOOKUP(BC935,Z_SD_CUSTOMER!$A$2:$K$1599,11,0)</f>
        <v>#N/A</v>
      </c>
      <c r="BG935" s="4"/>
      <c r="BH935" s="4"/>
    </row>
    <row r="936" spans="1:60">
      <c r="A936" s="4"/>
      <c r="F936" s="4"/>
      <c r="L936" s="493"/>
      <c r="AE936" s="13" t="str">
        <f>IF((Реестр!$AA936+Реестр!$AB936+Реестр!$AD936)=0,"",(Реестр!$AA936+Реестр!$AB936+Реестр!$AD936))</f>
        <v/>
      </c>
      <c r="AG936" s="13" t="e">
        <f>Реестр!$AE936-Реестр!$AF936</f>
        <v>#VALUE!</v>
      </c>
      <c r="AI936" s="448" t="str">
        <f>IF(IFERROR(Реестр!$AN936/Реестр!$T936,"")=0,"",IFERROR(Реестр!$AN936/Реестр!$T936,""))</f>
        <v/>
      </c>
      <c r="AO936" s="535" t="str">
        <f>IF(IFERROR(Реестр!$AN936/Реестр!$Y936,"")=0,"",IFERROR(Реестр!$AN936/Реестр!$Y936,""))</f>
        <v/>
      </c>
      <c r="AQ936" s="13"/>
      <c r="AR936" s="752"/>
      <c r="AS936" s="551" t="str">
        <f>IF(IFERROR(Реестр!$AI936*1000,"")=0,"",IFERROR(Реестр!$AI936*1000,""))</f>
        <v/>
      </c>
      <c r="AT936" s="5" t="str">
        <f>IF(IFERROR(Реестр!$AS936/80,"")=0,"",IFERROR(Реестр!$AS936/80,""))</f>
        <v/>
      </c>
      <c r="AU936" s="4" t="str">
        <f t="shared" si="119"/>
        <v/>
      </c>
      <c r="AV936" s="4" t="str">
        <f t="shared" si="116"/>
        <v/>
      </c>
      <c r="AW936" s="4"/>
      <c r="AX936" s="4" t="str">
        <f t="shared" si="117"/>
        <v/>
      </c>
      <c r="AY936" s="4"/>
      <c r="AZ936" s="4" t="str">
        <f t="shared" si="118"/>
        <v/>
      </c>
      <c r="BA936" s="4"/>
      <c r="BB936" s="4"/>
      <c r="BC936" s="4" t="e">
        <f>VLOOKUP(K936,'Справочные Данные'!$I$2:$J$262,2,0)</f>
        <v>#N/A</v>
      </c>
      <c r="BD936" s="4" t="e">
        <f>VLOOKUP(BC936,Z_SD_CUSTOMER!$A$2:$K$1599,10,0)</f>
        <v>#N/A</v>
      </c>
      <c r="BE936" s="4" t="e">
        <f>VLOOKUP(BC936,Z_SD_CUSTOMER!$A$2:$L$1599,11,0)</f>
        <v>#N/A</v>
      </c>
      <c r="BF936" s="4" t="e">
        <f>VLOOKUP(BC936,Z_SD_CUSTOMER!$A$2:$K$1599,11,0)</f>
        <v>#N/A</v>
      </c>
      <c r="BG936" s="4"/>
      <c r="BH936" s="4"/>
    </row>
    <row r="937" spans="1:60">
      <c r="A937" s="4"/>
      <c r="F937" s="4"/>
      <c r="L937" s="493"/>
      <c r="AE937" s="13" t="str">
        <f>IF((Реестр!$AA937+Реестр!$AB937+Реестр!$AD937)=0,"",(Реестр!$AA937+Реестр!$AB937+Реестр!$AD937))</f>
        <v/>
      </c>
      <c r="AG937" s="13" t="e">
        <f>Реестр!$AE937-Реестр!$AF937</f>
        <v>#VALUE!</v>
      </c>
      <c r="AI937" s="448" t="str">
        <f>IF(IFERROR(Реестр!$AN937/Реестр!$T937,"")=0,"",IFERROR(Реестр!$AN937/Реестр!$T937,""))</f>
        <v/>
      </c>
      <c r="AO937" s="535" t="str">
        <f>IF(IFERROR(Реестр!$AN937/Реестр!$Y937,"")=0,"",IFERROR(Реестр!$AN937/Реестр!$Y937,""))</f>
        <v/>
      </c>
      <c r="AQ937" s="13"/>
      <c r="AR937" s="752"/>
      <c r="AS937" s="551" t="str">
        <f>IF(IFERROR(Реестр!$AI937*1000,"")=0,"",IFERROR(Реестр!$AI937*1000,""))</f>
        <v/>
      </c>
      <c r="AT937" s="5" t="str">
        <f>IF(IFERROR(Реестр!$AS937/80,"")=0,"",IFERROR(Реестр!$AS937/80,""))</f>
        <v/>
      </c>
      <c r="AU937" s="4" t="str">
        <f t="shared" si="119"/>
        <v/>
      </c>
      <c r="AV937" s="4" t="str">
        <f t="shared" si="116"/>
        <v/>
      </c>
      <c r="AW937" s="4"/>
      <c r="AX937" s="4" t="str">
        <f t="shared" si="117"/>
        <v/>
      </c>
      <c r="AY937" s="4"/>
      <c r="AZ937" s="4" t="str">
        <f t="shared" si="118"/>
        <v/>
      </c>
      <c r="BA937" s="4"/>
      <c r="BB937" s="4"/>
      <c r="BC937" s="4" t="e">
        <f>VLOOKUP(K937,'Справочные Данные'!$I$2:$J$262,2,0)</f>
        <v>#N/A</v>
      </c>
      <c r="BD937" s="4" t="e">
        <f>VLOOKUP(BC937,Z_SD_CUSTOMER!$A$2:$K$1599,10,0)</f>
        <v>#N/A</v>
      </c>
      <c r="BE937" s="4" t="e">
        <f>VLOOKUP(BC937,Z_SD_CUSTOMER!$A$2:$L$1599,11,0)</f>
        <v>#N/A</v>
      </c>
      <c r="BF937" s="4" t="e">
        <f>VLOOKUP(BC937,Z_SD_CUSTOMER!$A$2:$K$1599,11,0)</f>
        <v>#N/A</v>
      </c>
      <c r="BG937" s="4"/>
      <c r="BH937" s="4"/>
    </row>
    <row r="938" spans="1:60">
      <c r="A938" s="4"/>
      <c r="F938" s="4"/>
      <c r="L938" s="493"/>
      <c r="AE938" s="13" t="str">
        <f>IF((Реестр!$AA938+Реестр!$AB938+Реестр!$AD938)=0,"",(Реестр!$AA938+Реестр!$AB938+Реестр!$AD938))</f>
        <v/>
      </c>
      <c r="AG938" s="13" t="e">
        <f>Реестр!$AE938-Реестр!$AF938</f>
        <v>#VALUE!</v>
      </c>
      <c r="AI938" s="448" t="str">
        <f>IF(IFERROR(Реестр!$AN938/Реестр!$T938,"")=0,"",IFERROR(Реестр!$AN938/Реестр!$T938,""))</f>
        <v/>
      </c>
      <c r="AO938" s="535" t="str">
        <f>IF(IFERROR(Реестр!$AN938/Реестр!$Y938,"")=0,"",IFERROR(Реестр!$AN938/Реестр!$Y938,""))</f>
        <v/>
      </c>
      <c r="AQ938" s="13"/>
      <c r="AR938" s="752"/>
      <c r="AS938" s="551" t="str">
        <f>IF(IFERROR(Реестр!$AI938*1000,"")=0,"",IFERROR(Реестр!$AI938*1000,""))</f>
        <v/>
      </c>
      <c r="AT938" s="5" t="str">
        <f>IF(IFERROR(Реестр!$AS938/80,"")=0,"",IFERROR(Реестр!$AS938/80,""))</f>
        <v/>
      </c>
      <c r="AU938" s="4" t="str">
        <f t="shared" si="119"/>
        <v/>
      </c>
      <c r="AV938" s="4" t="str">
        <f t="shared" si="116"/>
        <v/>
      </c>
      <c r="AW938" s="4"/>
      <c r="AX938" s="4" t="str">
        <f t="shared" si="117"/>
        <v/>
      </c>
      <c r="AY938" s="4"/>
      <c r="AZ938" s="4" t="str">
        <f t="shared" si="118"/>
        <v/>
      </c>
      <c r="BA938" s="4"/>
      <c r="BB938" s="4"/>
      <c r="BC938" s="4" t="e">
        <f>VLOOKUP(K938,'Справочные Данные'!$I$2:$J$262,2,0)</f>
        <v>#N/A</v>
      </c>
      <c r="BD938" s="4" t="e">
        <f>VLOOKUP(BC938,Z_SD_CUSTOMER!$A$2:$K$1599,10,0)</f>
        <v>#N/A</v>
      </c>
      <c r="BE938" s="4" t="e">
        <f>VLOOKUP(BC938,Z_SD_CUSTOMER!$A$2:$L$1599,11,0)</f>
        <v>#N/A</v>
      </c>
      <c r="BF938" s="4" t="e">
        <f>VLOOKUP(BC938,Z_SD_CUSTOMER!$A$2:$K$1599,11,0)</f>
        <v>#N/A</v>
      </c>
      <c r="BG938" s="4"/>
      <c r="BH938" s="4"/>
    </row>
    <row r="939" spans="1:60">
      <c r="A939" s="4"/>
      <c r="F939" s="4"/>
      <c r="L939" s="493"/>
      <c r="AE939" s="13" t="str">
        <f>IF((Реестр!$AA939+Реестр!$AB939+Реестр!$AD939)=0,"",(Реестр!$AA939+Реестр!$AB939+Реестр!$AD939))</f>
        <v/>
      </c>
      <c r="AG939" s="13" t="e">
        <f>Реестр!$AE939-Реестр!$AF939</f>
        <v>#VALUE!</v>
      </c>
      <c r="AI939" s="448" t="str">
        <f>IF(IFERROR(Реестр!$AN939/Реестр!$T939,"")=0,"",IFERROR(Реестр!$AN939/Реестр!$T939,""))</f>
        <v/>
      </c>
      <c r="AO939" s="535" t="str">
        <f>IF(IFERROR(Реестр!$AN939/Реестр!$Y939,"")=0,"",IFERROR(Реестр!$AN939/Реестр!$Y939,""))</f>
        <v/>
      </c>
      <c r="AQ939" s="13"/>
      <c r="AR939" s="752"/>
      <c r="AS939" s="551" t="str">
        <f>IF(IFERROR(Реестр!$AI939*1000,"")=0,"",IFERROR(Реестр!$AI939*1000,""))</f>
        <v/>
      </c>
      <c r="AT939" s="5" t="str">
        <f>IF(IFERROR(Реестр!$AS939/80,"")=0,"",IFERROR(Реестр!$AS939/80,""))</f>
        <v/>
      </c>
      <c r="AU939" s="4" t="str">
        <f t="shared" si="119"/>
        <v/>
      </c>
      <c r="AV939" s="4" t="str">
        <f t="shared" si="116"/>
        <v/>
      </c>
      <c r="AW939" s="4"/>
      <c r="AX939" s="4" t="str">
        <f t="shared" si="117"/>
        <v/>
      </c>
      <c r="AY939" s="4"/>
      <c r="AZ939" s="4" t="str">
        <f t="shared" si="118"/>
        <v/>
      </c>
      <c r="BA939" s="4"/>
      <c r="BB939" s="4"/>
      <c r="BC939" s="4" t="e">
        <f>VLOOKUP(K939,'Справочные Данные'!$I$2:$J$262,2,0)</f>
        <v>#N/A</v>
      </c>
      <c r="BD939" s="4" t="e">
        <f>VLOOKUP(BC939,Z_SD_CUSTOMER!$A$2:$K$1599,10,0)</f>
        <v>#N/A</v>
      </c>
      <c r="BE939" s="4" t="e">
        <f>VLOOKUP(BC939,Z_SD_CUSTOMER!$A$2:$L$1599,11,0)</f>
        <v>#N/A</v>
      </c>
      <c r="BF939" s="4" t="e">
        <f>VLOOKUP(BC939,Z_SD_CUSTOMER!$A$2:$K$1599,11,0)</f>
        <v>#N/A</v>
      </c>
      <c r="BG939" s="4"/>
      <c r="BH939" s="4"/>
    </row>
    <row r="940" spans="1:60">
      <c r="A940" s="4"/>
      <c r="F940" s="4"/>
      <c r="L940" s="493"/>
      <c r="AE940" s="13" t="str">
        <f>IF((Реестр!$AA940+Реестр!$AB940+Реестр!$AD940)=0,"",(Реестр!$AA940+Реестр!$AB940+Реестр!$AD940))</f>
        <v/>
      </c>
      <c r="AG940" s="13" t="e">
        <f>Реестр!$AE940-Реестр!$AF940</f>
        <v>#VALUE!</v>
      </c>
      <c r="AI940" s="448" t="str">
        <f>IF(IFERROR(Реестр!$AN940/Реестр!$T940,"")=0,"",IFERROR(Реестр!$AN940/Реестр!$T940,""))</f>
        <v/>
      </c>
      <c r="AO940" s="535" t="str">
        <f>IF(IFERROR(Реестр!$AN940/Реестр!$Y940,"")=0,"",IFERROR(Реестр!$AN940/Реестр!$Y940,""))</f>
        <v/>
      </c>
      <c r="AQ940" s="13"/>
      <c r="AR940" s="752"/>
      <c r="AS940" s="551" t="str">
        <f>IF(IFERROR(Реестр!$AI940*1000,"")=0,"",IFERROR(Реестр!$AI940*1000,""))</f>
        <v/>
      </c>
      <c r="AT940" s="5" t="str">
        <f>IF(IFERROR(Реестр!$AS940/80,"")=0,"",IFERROR(Реестр!$AS940/80,""))</f>
        <v/>
      </c>
      <c r="AU940" s="4" t="str">
        <f t="shared" si="119"/>
        <v/>
      </c>
      <c r="AV940" s="4" t="str">
        <f t="shared" si="116"/>
        <v/>
      </c>
      <c r="AW940" s="4"/>
      <c r="AX940" s="4" t="str">
        <f t="shared" si="117"/>
        <v/>
      </c>
      <c r="AY940" s="4"/>
      <c r="AZ940" s="4" t="str">
        <f t="shared" si="118"/>
        <v/>
      </c>
      <c r="BA940" s="4"/>
      <c r="BB940" s="4"/>
      <c r="BC940" s="4" t="e">
        <f>VLOOKUP(K940,'Справочные Данные'!$I$2:$J$262,2,0)</f>
        <v>#N/A</v>
      </c>
      <c r="BD940" s="4" t="e">
        <f>VLOOKUP(BC940,Z_SD_CUSTOMER!$A$2:$K$1599,10,0)</f>
        <v>#N/A</v>
      </c>
      <c r="BE940" s="4" t="e">
        <f>VLOOKUP(BC940,Z_SD_CUSTOMER!$A$2:$L$1599,11,0)</f>
        <v>#N/A</v>
      </c>
      <c r="BF940" s="4" t="e">
        <f>VLOOKUP(BC940,Z_SD_CUSTOMER!$A$2:$K$1599,11,0)</f>
        <v>#N/A</v>
      </c>
      <c r="BG940" s="4"/>
      <c r="BH940" s="4"/>
    </row>
    <row r="941" spans="1:60">
      <c r="A941" s="4"/>
      <c r="F941" s="4"/>
      <c r="L941" s="493"/>
      <c r="AE941" s="13" t="str">
        <f>IF((Реестр!$AA941+Реестр!$AB941+Реестр!$AD941)=0,"",(Реестр!$AA941+Реестр!$AB941+Реестр!$AD941))</f>
        <v/>
      </c>
      <c r="AG941" s="13" t="e">
        <f>Реестр!$AE941-Реестр!$AF941</f>
        <v>#VALUE!</v>
      </c>
      <c r="AI941" s="448" t="str">
        <f>IF(IFERROR(Реестр!$AN941/Реестр!$T941,"")=0,"",IFERROR(Реестр!$AN941/Реестр!$T941,""))</f>
        <v/>
      </c>
      <c r="AO941" s="535" t="str">
        <f>IF(IFERROR(Реестр!$AN941/Реестр!$Y941,"")=0,"",IFERROR(Реестр!$AN941/Реестр!$Y941,""))</f>
        <v/>
      </c>
      <c r="AQ941" s="13"/>
      <c r="AR941" s="752"/>
      <c r="AS941" s="551" t="str">
        <f>IF(IFERROR(Реестр!$AI941*1000,"")=0,"",IFERROR(Реестр!$AI941*1000,""))</f>
        <v/>
      </c>
      <c r="AT941" s="5" t="str">
        <f>IF(IFERROR(Реестр!$AS941/80,"")=0,"",IFERROR(Реестр!$AS941/80,""))</f>
        <v/>
      </c>
      <c r="AU941" s="4" t="str">
        <f t="shared" si="119"/>
        <v/>
      </c>
      <c r="AV941" s="4" t="str">
        <f t="shared" si="116"/>
        <v/>
      </c>
      <c r="AW941" s="4"/>
      <c r="AX941" s="4" t="str">
        <f t="shared" si="117"/>
        <v/>
      </c>
      <c r="AY941" s="4"/>
      <c r="AZ941" s="4" t="str">
        <f t="shared" si="118"/>
        <v/>
      </c>
      <c r="BA941" s="4"/>
      <c r="BB941" s="4"/>
      <c r="BC941" s="4" t="e">
        <f>VLOOKUP(K941,'Справочные Данные'!$I$2:$J$262,2,0)</f>
        <v>#N/A</v>
      </c>
      <c r="BD941" s="4" t="e">
        <f>VLOOKUP(BC941,Z_SD_CUSTOMER!$A$2:$K$1599,10,0)</f>
        <v>#N/A</v>
      </c>
      <c r="BE941" s="4" t="e">
        <f>VLOOKUP(BC941,Z_SD_CUSTOMER!$A$2:$L$1599,11,0)</f>
        <v>#N/A</v>
      </c>
      <c r="BF941" s="4" t="e">
        <f>VLOOKUP(BC941,Z_SD_CUSTOMER!$A$2:$K$1599,11,0)</f>
        <v>#N/A</v>
      </c>
      <c r="BG941" s="4"/>
      <c r="BH941" s="4"/>
    </row>
    <row r="942" spans="1:60">
      <c r="A942" s="4"/>
      <c r="F942" s="4"/>
      <c r="L942" s="493"/>
      <c r="AE942" s="13" t="str">
        <f>IF((Реестр!$AA942+Реестр!$AB942+Реестр!$AD942)=0,"",(Реестр!$AA942+Реестр!$AB942+Реестр!$AD942))</f>
        <v/>
      </c>
      <c r="AG942" s="13" t="e">
        <f>Реестр!$AE942-Реестр!$AF942</f>
        <v>#VALUE!</v>
      </c>
      <c r="AI942" s="448" t="str">
        <f>IF(IFERROR(Реестр!$AN942/Реестр!$T942,"")=0,"",IFERROR(Реестр!$AN942/Реестр!$T942,""))</f>
        <v/>
      </c>
      <c r="AO942" s="535" t="str">
        <f>IF(IFERROR(Реестр!$AN942/Реестр!$Y942,"")=0,"",IFERROR(Реестр!$AN942/Реестр!$Y942,""))</f>
        <v/>
      </c>
      <c r="AQ942" s="13"/>
      <c r="AR942" s="752"/>
      <c r="AS942" s="551" t="str">
        <f>IF(IFERROR(Реестр!$AI942*1000,"")=0,"",IFERROR(Реестр!$AI942*1000,""))</f>
        <v/>
      </c>
      <c r="AT942" s="5" t="str">
        <f>IF(IFERROR(Реестр!$AS942/80,"")=0,"",IFERROR(Реестр!$AS942/80,""))</f>
        <v/>
      </c>
      <c r="AU942" s="4" t="str">
        <f t="shared" si="119"/>
        <v/>
      </c>
      <c r="AV942" s="4" t="str">
        <f t="shared" si="116"/>
        <v/>
      </c>
      <c r="AW942" s="4"/>
      <c r="AX942" s="4" t="str">
        <f t="shared" si="117"/>
        <v/>
      </c>
      <c r="AY942" s="4"/>
      <c r="AZ942" s="4" t="str">
        <f t="shared" si="118"/>
        <v/>
      </c>
      <c r="BA942" s="4"/>
      <c r="BB942" s="4"/>
      <c r="BC942" s="4" t="e">
        <f>VLOOKUP(K942,'Справочные Данные'!$I$2:$J$262,2,0)</f>
        <v>#N/A</v>
      </c>
      <c r="BD942" s="4" t="e">
        <f>VLOOKUP(BC942,Z_SD_CUSTOMER!$A$2:$K$1599,10,0)</f>
        <v>#N/A</v>
      </c>
      <c r="BE942" s="4" t="e">
        <f>VLOOKUP(BC942,Z_SD_CUSTOMER!$A$2:$L$1599,11,0)</f>
        <v>#N/A</v>
      </c>
      <c r="BF942" s="4" t="e">
        <f>VLOOKUP(BC942,Z_SD_CUSTOMER!$A$2:$K$1599,11,0)</f>
        <v>#N/A</v>
      </c>
      <c r="BG942" s="4"/>
      <c r="BH942" s="4"/>
    </row>
    <row r="943" spans="1:60">
      <c r="A943" s="4"/>
      <c r="F943" s="4"/>
      <c r="L943" s="493"/>
      <c r="AE943" s="13" t="str">
        <f>IF((Реестр!$AA943+Реестр!$AB943+Реестр!$AD943)=0,"",(Реестр!$AA943+Реестр!$AB943+Реестр!$AD943))</f>
        <v/>
      </c>
      <c r="AG943" s="13" t="e">
        <f>Реестр!$AE943-Реестр!$AF943</f>
        <v>#VALUE!</v>
      </c>
      <c r="AI943" s="448" t="str">
        <f>IF(IFERROR(Реестр!$AN943/Реестр!$T943,"")=0,"",IFERROR(Реестр!$AN943/Реестр!$T943,""))</f>
        <v/>
      </c>
      <c r="AO943" s="535" t="str">
        <f>IF(IFERROR(Реестр!$AN943/Реестр!$Y943,"")=0,"",IFERROR(Реестр!$AN943/Реестр!$Y943,""))</f>
        <v/>
      </c>
      <c r="AQ943" s="13"/>
      <c r="AR943" s="752"/>
      <c r="AS943" s="551" t="str">
        <f>IF(IFERROR(Реестр!$AI943*1000,"")=0,"",IFERROR(Реестр!$AI943*1000,""))</f>
        <v/>
      </c>
      <c r="AT943" s="5" t="str">
        <f>IF(IFERROR(Реестр!$AS943/80,"")=0,"",IFERROR(Реестр!$AS943/80,""))</f>
        <v/>
      </c>
      <c r="AU943" s="4" t="str">
        <f t="shared" si="119"/>
        <v/>
      </c>
      <c r="AV943" s="4" t="str">
        <f t="shared" si="116"/>
        <v/>
      </c>
      <c r="AW943" s="4"/>
      <c r="AX943" s="4" t="str">
        <f t="shared" si="117"/>
        <v/>
      </c>
      <c r="AY943" s="4"/>
      <c r="AZ943" s="4" t="str">
        <f t="shared" si="118"/>
        <v/>
      </c>
      <c r="BA943" s="4"/>
      <c r="BB943" s="4"/>
      <c r="BC943" s="4" t="e">
        <f>VLOOKUP(K943,'Справочные Данные'!$I$2:$J$262,2,0)</f>
        <v>#N/A</v>
      </c>
      <c r="BD943" s="4" t="e">
        <f>VLOOKUP(BC943,Z_SD_CUSTOMER!$A$2:$K$1599,10,0)</f>
        <v>#N/A</v>
      </c>
      <c r="BE943" s="4" t="e">
        <f>VLOOKUP(BC943,Z_SD_CUSTOMER!$A$2:$L$1599,11,0)</f>
        <v>#N/A</v>
      </c>
      <c r="BF943" s="4" t="e">
        <f>VLOOKUP(BC943,Z_SD_CUSTOMER!$A$2:$K$1599,11,0)</f>
        <v>#N/A</v>
      </c>
      <c r="BG943" s="4"/>
      <c r="BH943" s="4"/>
    </row>
    <row r="944" spans="1:60">
      <c r="A944" s="4"/>
      <c r="F944" s="4"/>
      <c r="L944" s="493"/>
      <c r="AE944" s="13" t="str">
        <f>IF((Реестр!$AA944+Реестр!$AB944+Реестр!$AD944)=0,"",(Реестр!$AA944+Реестр!$AB944+Реестр!$AD944))</f>
        <v/>
      </c>
      <c r="AG944" s="13" t="e">
        <f>Реестр!$AE944-Реестр!$AF944</f>
        <v>#VALUE!</v>
      </c>
      <c r="AI944" s="448" t="str">
        <f>IF(IFERROR(Реестр!$AN944/Реестр!$T944,"")=0,"",IFERROR(Реестр!$AN944/Реестр!$T944,""))</f>
        <v/>
      </c>
      <c r="AO944" s="535" t="str">
        <f>IF(IFERROR(Реестр!$AN944/Реестр!$Y944,"")=0,"",IFERROR(Реестр!$AN944/Реестр!$Y944,""))</f>
        <v/>
      </c>
      <c r="AQ944" s="13"/>
      <c r="AR944" s="752"/>
      <c r="AS944" s="551" t="str">
        <f>IF(IFERROR(Реестр!$AI944*1000,"")=0,"",IFERROR(Реестр!$AI944*1000,""))</f>
        <v/>
      </c>
      <c r="AT944" s="5" t="str">
        <f>IF(IFERROR(Реестр!$AS944/80,"")=0,"",IFERROR(Реестр!$AS944/80,""))</f>
        <v/>
      </c>
      <c r="AU944" s="4" t="str">
        <f t="shared" si="119"/>
        <v/>
      </c>
      <c r="AV944" s="4" t="str">
        <f t="shared" si="116"/>
        <v/>
      </c>
      <c r="AW944" s="4"/>
      <c r="AX944" s="4" t="str">
        <f t="shared" si="117"/>
        <v/>
      </c>
      <c r="AY944" s="4"/>
      <c r="AZ944" s="4" t="str">
        <f t="shared" si="118"/>
        <v/>
      </c>
      <c r="BA944" s="4"/>
      <c r="BB944" s="4"/>
      <c r="BC944" s="4" t="e">
        <f>VLOOKUP(K944,'Справочные Данные'!$I$2:$J$262,2,0)</f>
        <v>#N/A</v>
      </c>
      <c r="BD944" s="4" t="e">
        <f>VLOOKUP(BC944,Z_SD_CUSTOMER!$A$2:$K$1599,10,0)</f>
        <v>#N/A</v>
      </c>
      <c r="BE944" s="4" t="e">
        <f>VLOOKUP(BC944,Z_SD_CUSTOMER!$A$2:$L$1599,11,0)</f>
        <v>#N/A</v>
      </c>
      <c r="BF944" s="4" t="e">
        <f>VLOOKUP(BC944,Z_SD_CUSTOMER!$A$2:$K$1599,11,0)</f>
        <v>#N/A</v>
      </c>
      <c r="BG944" s="4"/>
      <c r="BH944" s="4"/>
    </row>
    <row r="945" spans="1:60">
      <c r="A945" s="4"/>
      <c r="F945" s="4"/>
      <c r="L945" s="493"/>
      <c r="AE945" s="13" t="str">
        <f>IF((Реестр!$AA945+Реестр!$AB945+Реестр!$AD945)=0,"",(Реестр!$AA945+Реестр!$AB945+Реестр!$AD945))</f>
        <v/>
      </c>
      <c r="AG945" s="13" t="e">
        <f>Реестр!$AE945-Реестр!$AF945</f>
        <v>#VALUE!</v>
      </c>
      <c r="AI945" s="448" t="str">
        <f>IF(IFERROR(Реестр!$AN945/Реестр!$T945,"")=0,"",IFERROR(Реестр!$AN945/Реестр!$T945,""))</f>
        <v/>
      </c>
      <c r="AO945" s="535" t="str">
        <f>IF(IFERROR(Реестр!$AN945/Реестр!$Y945,"")=0,"",IFERROR(Реестр!$AN945/Реестр!$Y945,""))</f>
        <v/>
      </c>
      <c r="AQ945" s="13"/>
      <c r="AR945" s="752"/>
      <c r="AS945" s="551" t="str">
        <f>IF(IFERROR(Реестр!$AI945*1000,"")=0,"",IFERROR(Реестр!$AI945*1000,""))</f>
        <v/>
      </c>
      <c r="AT945" s="5" t="str">
        <f>IF(IFERROR(Реестр!$AS945/80,"")=0,"",IFERROR(Реестр!$AS945/80,""))</f>
        <v/>
      </c>
      <c r="AU945" s="4" t="str">
        <f t="shared" si="119"/>
        <v/>
      </c>
      <c r="AV945" s="4" t="str">
        <f t="shared" si="116"/>
        <v/>
      </c>
      <c r="AW945" s="4"/>
      <c r="AX945" s="4" t="str">
        <f t="shared" si="117"/>
        <v/>
      </c>
      <c r="AY945" s="4"/>
      <c r="AZ945" s="4" t="str">
        <f t="shared" si="118"/>
        <v/>
      </c>
      <c r="BA945" s="4"/>
      <c r="BB945" s="4"/>
      <c r="BC945" s="4" t="e">
        <f>VLOOKUP(K945,'Справочные Данные'!$I$2:$J$262,2,0)</f>
        <v>#N/A</v>
      </c>
      <c r="BD945" s="4" t="e">
        <f>VLOOKUP(BC945,Z_SD_CUSTOMER!$A$2:$K$1599,10,0)</f>
        <v>#N/A</v>
      </c>
      <c r="BE945" s="4" t="e">
        <f>VLOOKUP(BC945,Z_SD_CUSTOMER!$A$2:$L$1599,11,0)</f>
        <v>#N/A</v>
      </c>
      <c r="BF945" s="4" t="e">
        <f>VLOOKUP(BC945,Z_SD_CUSTOMER!$A$2:$K$1599,11,0)</f>
        <v>#N/A</v>
      </c>
      <c r="BG945" s="4"/>
      <c r="BH945" s="4"/>
    </row>
    <row r="946" spans="1:60">
      <c r="A946" s="4"/>
      <c r="F946" s="4"/>
      <c r="L946" s="493"/>
      <c r="AE946" s="13" t="str">
        <f>IF((Реестр!$AA946+Реестр!$AB946+Реестр!$AD946)=0,"",(Реестр!$AA946+Реестр!$AB946+Реестр!$AD946))</f>
        <v/>
      </c>
      <c r="AG946" s="13" t="e">
        <f>Реестр!$AE946-Реестр!$AF946</f>
        <v>#VALUE!</v>
      </c>
      <c r="AI946" s="448" t="str">
        <f>IF(IFERROR(Реестр!$AN946/Реестр!$T946,"")=0,"",IFERROR(Реестр!$AN946/Реестр!$T946,""))</f>
        <v/>
      </c>
      <c r="AO946" s="535" t="str">
        <f>IF(IFERROR(Реестр!$AN946/Реестр!$Y946,"")=0,"",IFERROR(Реестр!$AN946/Реестр!$Y946,""))</f>
        <v/>
      </c>
      <c r="AQ946" s="13"/>
      <c r="AR946" s="752"/>
      <c r="AS946" s="551" t="str">
        <f>IF(IFERROR(Реестр!$AI946*1000,"")=0,"",IFERROR(Реестр!$AI946*1000,""))</f>
        <v/>
      </c>
      <c r="AT946" s="5" t="str">
        <f>IF(IFERROR(Реестр!$AS946/80,"")=0,"",IFERROR(Реестр!$AS946/80,""))</f>
        <v/>
      </c>
      <c r="AU946" s="4" t="str">
        <f t="shared" si="119"/>
        <v/>
      </c>
      <c r="AV946" s="4" t="str">
        <f t="shared" si="116"/>
        <v/>
      </c>
      <c r="AW946" s="4"/>
      <c r="AX946" s="4" t="str">
        <f t="shared" si="117"/>
        <v/>
      </c>
      <c r="AY946" s="4"/>
      <c r="AZ946" s="4" t="str">
        <f t="shared" si="118"/>
        <v/>
      </c>
      <c r="BA946" s="4"/>
      <c r="BB946" s="4"/>
      <c r="BC946" s="4" t="e">
        <f>VLOOKUP(K946,'Справочные Данные'!$I$2:$J$262,2,0)</f>
        <v>#N/A</v>
      </c>
      <c r="BD946" s="4" t="e">
        <f>VLOOKUP(BC946,Z_SD_CUSTOMER!$A$2:$K$1599,10,0)</f>
        <v>#N/A</v>
      </c>
      <c r="BE946" s="4" t="e">
        <f>VLOOKUP(BC946,Z_SD_CUSTOMER!$A$2:$L$1599,11,0)</f>
        <v>#N/A</v>
      </c>
      <c r="BF946" s="4" t="e">
        <f>VLOOKUP(BC946,Z_SD_CUSTOMER!$A$2:$K$1599,11,0)</f>
        <v>#N/A</v>
      </c>
      <c r="BG946" s="4"/>
      <c r="BH946" s="4"/>
    </row>
    <row r="947" spans="1:60">
      <c r="A947" s="4"/>
      <c r="F947" s="4"/>
      <c r="L947" s="493"/>
      <c r="AE947" s="13" t="str">
        <f>IF((Реестр!$AA947+Реестр!$AB947+Реестр!$AD947)=0,"",(Реестр!$AA947+Реестр!$AB947+Реестр!$AD947))</f>
        <v/>
      </c>
      <c r="AG947" s="13" t="e">
        <f>Реестр!$AE947-Реестр!$AF947</f>
        <v>#VALUE!</v>
      </c>
      <c r="AI947" s="448" t="str">
        <f>IF(IFERROR(Реестр!$AN947/Реестр!$T947,"")=0,"",IFERROR(Реестр!$AN947/Реестр!$T947,""))</f>
        <v/>
      </c>
      <c r="AO947" s="535" t="str">
        <f>IF(IFERROR(Реестр!$AN947/Реестр!$Y947,"")=0,"",IFERROR(Реестр!$AN947/Реестр!$Y947,""))</f>
        <v/>
      </c>
      <c r="AQ947" s="13"/>
      <c r="AR947" s="752"/>
      <c r="AS947" s="551" t="str">
        <f>IF(IFERROR(Реестр!$AI947*1000,"")=0,"",IFERROR(Реестр!$AI947*1000,""))</f>
        <v/>
      </c>
      <c r="AT947" s="5" t="str">
        <f>IF(IFERROR(Реестр!$AS947/80,"")=0,"",IFERROR(Реестр!$AS947/80,""))</f>
        <v/>
      </c>
      <c r="AU947" s="4" t="str">
        <f t="shared" si="119"/>
        <v/>
      </c>
      <c r="AV947" s="4" t="str">
        <f t="shared" si="116"/>
        <v/>
      </c>
      <c r="AW947" s="4"/>
      <c r="AX947" s="4" t="str">
        <f t="shared" si="117"/>
        <v/>
      </c>
      <c r="AY947" s="4"/>
      <c r="AZ947" s="4" t="str">
        <f t="shared" si="118"/>
        <v/>
      </c>
      <c r="BA947" s="4"/>
      <c r="BB947" s="4"/>
      <c r="BC947" s="4" t="e">
        <f>VLOOKUP(K947,'Справочные Данные'!$I$2:$J$262,2,0)</f>
        <v>#N/A</v>
      </c>
      <c r="BD947" s="4" t="e">
        <f>VLOOKUP(BC947,Z_SD_CUSTOMER!$A$2:$K$1599,10,0)</f>
        <v>#N/A</v>
      </c>
      <c r="BE947" s="4" t="e">
        <f>VLOOKUP(BC947,Z_SD_CUSTOMER!$A$2:$L$1599,11,0)</f>
        <v>#N/A</v>
      </c>
      <c r="BF947" s="4" t="e">
        <f>VLOOKUP(BC947,Z_SD_CUSTOMER!$A$2:$K$1599,11,0)</f>
        <v>#N/A</v>
      </c>
      <c r="BG947" s="4"/>
      <c r="BH947" s="4"/>
    </row>
    <row r="948" spans="1:60">
      <c r="A948" s="4"/>
      <c r="F948" s="4"/>
      <c r="L948" s="493"/>
      <c r="AE948" s="13" t="str">
        <f>IF((Реестр!$AA948+Реестр!$AB948+Реестр!$AD948)=0,"",(Реестр!$AA948+Реестр!$AB948+Реестр!$AD948))</f>
        <v/>
      </c>
      <c r="AG948" s="13" t="e">
        <f>Реестр!$AE948-Реестр!$AF948</f>
        <v>#VALUE!</v>
      </c>
      <c r="AI948" s="448" t="str">
        <f>IF(IFERROR(Реестр!$AN948/Реестр!$T948,"")=0,"",IFERROR(Реестр!$AN948/Реестр!$T948,""))</f>
        <v/>
      </c>
      <c r="AO948" s="535" t="str">
        <f>IF(IFERROR(Реестр!$AN948/Реестр!$Y948,"")=0,"",IFERROR(Реестр!$AN948/Реестр!$Y948,""))</f>
        <v/>
      </c>
      <c r="AQ948" s="13"/>
      <c r="AR948" s="752"/>
      <c r="AS948" s="551" t="str">
        <f>IF(IFERROR(Реестр!$AI948*1000,"")=0,"",IFERROR(Реестр!$AI948*1000,""))</f>
        <v/>
      </c>
      <c r="AT948" s="5" t="str">
        <f>IF(IFERROR(Реестр!$AS948/80,"")=0,"",IFERROR(Реестр!$AS948/80,""))</f>
        <v/>
      </c>
      <c r="AU948" s="4" t="str">
        <f t="shared" si="119"/>
        <v/>
      </c>
      <c r="AV948" s="4" t="str">
        <f t="shared" si="116"/>
        <v/>
      </c>
      <c r="AW948" s="4"/>
      <c r="AX948" s="4" t="str">
        <f t="shared" si="117"/>
        <v/>
      </c>
      <c r="AY948" s="4"/>
      <c r="AZ948" s="4" t="str">
        <f t="shared" si="118"/>
        <v/>
      </c>
      <c r="BA948" s="4"/>
      <c r="BB948" s="4"/>
      <c r="BC948" s="4" t="e">
        <f>VLOOKUP(K948,'Справочные Данные'!$I$2:$J$262,2,0)</f>
        <v>#N/A</v>
      </c>
      <c r="BD948" s="4" t="e">
        <f>VLOOKUP(BC948,Z_SD_CUSTOMER!$A$2:$K$1599,10,0)</f>
        <v>#N/A</v>
      </c>
      <c r="BE948" s="4" t="e">
        <f>VLOOKUP(BC948,Z_SD_CUSTOMER!$A$2:$L$1599,11,0)</f>
        <v>#N/A</v>
      </c>
      <c r="BF948" s="4" t="e">
        <f>VLOOKUP(BC948,Z_SD_CUSTOMER!$A$2:$K$1599,11,0)</f>
        <v>#N/A</v>
      </c>
      <c r="BG948" s="4"/>
      <c r="BH948" s="4"/>
    </row>
    <row r="949" spans="1:60">
      <c r="A949" s="4"/>
      <c r="F949" s="4"/>
      <c r="L949" s="493"/>
      <c r="AE949" s="13" t="str">
        <f>IF((Реестр!$AA949+Реестр!$AB949+Реестр!$AD949)=0,"",(Реестр!$AA949+Реестр!$AB949+Реестр!$AD949))</f>
        <v/>
      </c>
      <c r="AG949" s="13" t="e">
        <f>Реестр!$AE949-Реестр!$AF949</f>
        <v>#VALUE!</v>
      </c>
      <c r="AI949" s="448" t="str">
        <f>IF(IFERROR(Реестр!$AN949/Реестр!$T949,"")=0,"",IFERROR(Реестр!$AN949/Реестр!$T949,""))</f>
        <v/>
      </c>
      <c r="AO949" s="535" t="str">
        <f>IF(IFERROR(Реестр!$AN949/Реестр!$Y949,"")=0,"",IFERROR(Реестр!$AN949/Реестр!$Y949,""))</f>
        <v/>
      </c>
      <c r="AQ949" s="13"/>
      <c r="AR949" s="752"/>
      <c r="AS949" s="551" t="str">
        <f>IF(IFERROR(Реестр!$AI949*1000,"")=0,"",IFERROR(Реестр!$AI949*1000,""))</f>
        <v/>
      </c>
      <c r="AT949" s="5" t="str">
        <f>IF(IFERROR(Реестр!$AS949/80,"")=0,"",IFERROR(Реестр!$AS949/80,""))</f>
        <v/>
      </c>
      <c r="AU949" s="4" t="str">
        <f t="shared" si="119"/>
        <v/>
      </c>
      <c r="AV949" s="4" t="str">
        <f t="shared" si="116"/>
        <v/>
      </c>
      <c r="AW949" s="4"/>
      <c r="AX949" s="4" t="str">
        <f t="shared" si="117"/>
        <v/>
      </c>
      <c r="AY949" s="4"/>
      <c r="AZ949" s="4" t="str">
        <f t="shared" si="118"/>
        <v/>
      </c>
      <c r="BA949" s="4"/>
      <c r="BB949" s="4"/>
      <c r="BC949" s="4" t="e">
        <f>VLOOKUP(K949,'Справочные Данные'!$I$2:$J$262,2,0)</f>
        <v>#N/A</v>
      </c>
      <c r="BD949" s="4" t="e">
        <f>VLOOKUP(BC949,Z_SD_CUSTOMER!$A$2:$K$1599,10,0)</f>
        <v>#N/A</v>
      </c>
      <c r="BE949" s="4" t="e">
        <f>VLOOKUP(BC949,Z_SD_CUSTOMER!$A$2:$L$1599,11,0)</f>
        <v>#N/A</v>
      </c>
      <c r="BF949" s="4" t="e">
        <f>VLOOKUP(BC949,Z_SD_CUSTOMER!$A$2:$K$1599,11,0)</f>
        <v>#N/A</v>
      </c>
      <c r="BG949" s="4"/>
      <c r="BH949" s="4"/>
    </row>
    <row r="950" spans="1:60">
      <c r="A950" s="4"/>
      <c r="F950" s="4"/>
      <c r="L950" s="493"/>
      <c r="AE950" s="13" t="str">
        <f>IF((Реестр!$AA950+Реестр!$AB950+Реестр!$AD950)=0,"",(Реестр!$AA950+Реестр!$AB950+Реестр!$AD950))</f>
        <v/>
      </c>
      <c r="AG950" s="13" t="e">
        <f>Реестр!$AE950-Реестр!$AF950</f>
        <v>#VALUE!</v>
      </c>
      <c r="AI950" s="448" t="str">
        <f>IF(IFERROR(Реестр!$AN950/Реестр!$T950,"")=0,"",IFERROR(Реестр!$AN950/Реестр!$T950,""))</f>
        <v/>
      </c>
      <c r="AO950" s="535" t="str">
        <f>IF(IFERROR(Реестр!$AN950/Реестр!$Y950,"")=0,"",IFERROR(Реестр!$AN950/Реестр!$Y950,""))</f>
        <v/>
      </c>
      <c r="AQ950" s="13"/>
      <c r="AR950" s="752"/>
      <c r="AS950" s="551" t="str">
        <f>IF(IFERROR(Реестр!$AI950*1000,"")=0,"",IFERROR(Реестр!$AI950*1000,""))</f>
        <v/>
      </c>
      <c r="AT950" s="5" t="str">
        <f>IF(IFERROR(Реестр!$AS950/80,"")=0,"",IFERROR(Реестр!$AS950/80,""))</f>
        <v/>
      </c>
      <c r="AU950" s="4" t="str">
        <f t="shared" si="119"/>
        <v/>
      </c>
      <c r="AV950" s="4" t="str">
        <f t="shared" si="116"/>
        <v/>
      </c>
      <c r="AW950" s="4"/>
      <c r="AX950" s="4" t="str">
        <f t="shared" si="117"/>
        <v/>
      </c>
      <c r="AY950" s="4"/>
      <c r="AZ950" s="4" t="str">
        <f t="shared" si="118"/>
        <v/>
      </c>
      <c r="BA950" s="4"/>
      <c r="BB950" s="4"/>
      <c r="BC950" s="4" t="e">
        <f>VLOOKUP(K950,'Справочные Данные'!$I$2:$J$262,2,0)</f>
        <v>#N/A</v>
      </c>
      <c r="BD950" s="4" t="e">
        <f>VLOOKUP(BC950,Z_SD_CUSTOMER!$A$2:$K$1599,10,0)</f>
        <v>#N/A</v>
      </c>
      <c r="BE950" s="4" t="e">
        <f>VLOOKUP(BC950,Z_SD_CUSTOMER!$A$2:$L$1599,11,0)</f>
        <v>#N/A</v>
      </c>
      <c r="BF950" s="4" t="e">
        <f>VLOOKUP(BC950,Z_SD_CUSTOMER!$A$2:$K$1599,11,0)</f>
        <v>#N/A</v>
      </c>
      <c r="BG950" s="4"/>
      <c r="BH950" s="4"/>
    </row>
    <row r="951" spans="1:60">
      <c r="A951" s="4"/>
      <c r="F951" s="4"/>
      <c r="L951" s="493"/>
      <c r="AE951" s="13" t="str">
        <f>IF((Реестр!$AA951+Реестр!$AB951+Реестр!$AD951)=0,"",(Реестр!$AA951+Реестр!$AB951+Реестр!$AD951))</f>
        <v/>
      </c>
      <c r="AG951" s="13" t="e">
        <f>Реестр!$AE951-Реестр!$AF951</f>
        <v>#VALUE!</v>
      </c>
      <c r="AI951" s="448" t="str">
        <f>IF(IFERROR(Реестр!$AN951/Реестр!$T951,"")=0,"",IFERROR(Реестр!$AN951/Реестр!$T951,""))</f>
        <v/>
      </c>
      <c r="AO951" s="535" t="str">
        <f>IF(IFERROR(Реестр!$AN951/Реестр!$Y951,"")=0,"",IFERROR(Реестр!$AN951/Реестр!$Y951,""))</f>
        <v/>
      </c>
      <c r="AQ951" s="13"/>
      <c r="AR951" s="752"/>
      <c r="AS951" s="551" t="str">
        <f>IF(IFERROR(Реестр!$AI951*1000,"")=0,"",IFERROR(Реестр!$AI951*1000,""))</f>
        <v/>
      </c>
      <c r="AT951" s="5" t="str">
        <f>IF(IFERROR(Реестр!$AS951/80,"")=0,"",IFERROR(Реестр!$AS951/80,""))</f>
        <v/>
      </c>
      <c r="AU951" s="4" t="str">
        <f t="shared" si="119"/>
        <v/>
      </c>
      <c r="AV951" s="4" t="str">
        <f t="shared" si="116"/>
        <v/>
      </c>
      <c r="AW951" s="4"/>
      <c r="AX951" s="4" t="str">
        <f t="shared" si="117"/>
        <v/>
      </c>
      <c r="AY951" s="4"/>
      <c r="AZ951" s="4" t="str">
        <f t="shared" si="118"/>
        <v/>
      </c>
      <c r="BA951" s="4"/>
      <c r="BB951" s="4"/>
      <c r="BC951" s="4" t="e">
        <f>VLOOKUP(K951,'Справочные Данные'!$I$2:$J$262,2,0)</f>
        <v>#N/A</v>
      </c>
      <c r="BD951" s="4" t="e">
        <f>VLOOKUP(BC951,Z_SD_CUSTOMER!$A$2:$K$1599,10,0)</f>
        <v>#N/A</v>
      </c>
      <c r="BE951" s="4" t="e">
        <f>VLOOKUP(BC951,Z_SD_CUSTOMER!$A$2:$L$1599,11,0)</f>
        <v>#N/A</v>
      </c>
      <c r="BF951" s="4" t="e">
        <f>VLOOKUP(BC951,Z_SD_CUSTOMER!$A$2:$K$1599,11,0)</f>
        <v>#N/A</v>
      </c>
      <c r="BG951" s="4"/>
      <c r="BH951" s="4"/>
    </row>
    <row r="952" spans="1:60">
      <c r="A952" s="4"/>
      <c r="F952" s="4"/>
      <c r="L952" s="493"/>
      <c r="AE952" s="13" t="str">
        <f>IF((Реестр!$AA952+Реестр!$AB952+Реестр!$AD952)=0,"",(Реестр!$AA952+Реестр!$AB952+Реестр!$AD952))</f>
        <v/>
      </c>
      <c r="AG952" s="13" t="e">
        <f>Реестр!$AE952-Реестр!$AF952</f>
        <v>#VALUE!</v>
      </c>
      <c r="AI952" s="448" t="str">
        <f>IF(IFERROR(Реестр!$AN952/Реестр!$T952,"")=0,"",IFERROR(Реестр!$AN952/Реестр!$T952,""))</f>
        <v/>
      </c>
      <c r="AO952" s="535" t="str">
        <f>IF(IFERROR(Реестр!$AN952/Реестр!$Y952,"")=0,"",IFERROR(Реестр!$AN952/Реестр!$Y952,""))</f>
        <v/>
      </c>
      <c r="AQ952" s="13"/>
      <c r="AR952" s="752"/>
      <c r="AS952" s="551" t="str">
        <f>IF(IFERROR(Реестр!$AI952*1000,"")=0,"",IFERROR(Реестр!$AI952*1000,""))</f>
        <v/>
      </c>
      <c r="AT952" s="5" t="str">
        <f>IF(IFERROR(Реестр!$AS952/80,"")=0,"",IFERROR(Реестр!$AS952/80,""))</f>
        <v/>
      </c>
      <c r="AU952" s="4" t="str">
        <f t="shared" si="119"/>
        <v/>
      </c>
      <c r="AV952" s="4" t="str">
        <f t="shared" si="116"/>
        <v/>
      </c>
      <c r="AW952" s="4"/>
      <c r="AX952" s="4" t="str">
        <f t="shared" si="117"/>
        <v/>
      </c>
      <c r="AY952" s="4"/>
      <c r="AZ952" s="4" t="str">
        <f t="shared" si="118"/>
        <v/>
      </c>
      <c r="BA952" s="4"/>
      <c r="BB952" s="4"/>
      <c r="BC952" s="4" t="e">
        <f>VLOOKUP(K952,'Справочные Данные'!$I$2:$J$262,2,0)</f>
        <v>#N/A</v>
      </c>
      <c r="BD952" s="4" t="e">
        <f>VLOOKUP(BC952,Z_SD_CUSTOMER!$A$2:$K$1599,10,0)</f>
        <v>#N/A</v>
      </c>
      <c r="BE952" s="4" t="e">
        <f>VLOOKUP(BC952,Z_SD_CUSTOMER!$A$2:$L$1599,11,0)</f>
        <v>#N/A</v>
      </c>
      <c r="BF952" s="4" t="e">
        <f>VLOOKUP(BC952,Z_SD_CUSTOMER!$A$2:$K$1599,11,0)</f>
        <v>#N/A</v>
      </c>
      <c r="BG952" s="4"/>
      <c r="BH952" s="4"/>
    </row>
    <row r="953" spans="1:60">
      <c r="A953" s="4"/>
      <c r="F953" s="4"/>
      <c r="L953" s="493"/>
      <c r="AE953" s="13" t="str">
        <f>IF((Реестр!$AA953+Реестр!$AB953+Реестр!$AD953)=0,"",(Реестр!$AA953+Реестр!$AB953+Реестр!$AD953))</f>
        <v/>
      </c>
      <c r="AG953" s="13" t="e">
        <f>Реестр!$AE953-Реестр!$AF953</f>
        <v>#VALUE!</v>
      </c>
      <c r="AI953" s="448" t="str">
        <f>IF(IFERROR(Реестр!$AN953/Реестр!$T953,"")=0,"",IFERROR(Реестр!$AN953/Реестр!$T953,""))</f>
        <v/>
      </c>
      <c r="AO953" s="535" t="str">
        <f>IF(IFERROR(Реестр!$AN953/Реестр!$Y953,"")=0,"",IFERROR(Реестр!$AN953/Реестр!$Y953,""))</f>
        <v/>
      </c>
      <c r="AQ953" s="13"/>
      <c r="AR953" s="752"/>
      <c r="AS953" s="551" t="str">
        <f>IF(IFERROR(Реестр!$AI953*1000,"")=0,"",IFERROR(Реестр!$AI953*1000,""))</f>
        <v/>
      </c>
      <c r="AT953" s="5" t="str">
        <f>IF(IFERROR(Реестр!$AS953/80,"")=0,"",IFERROR(Реестр!$AS953/80,""))</f>
        <v/>
      </c>
      <c r="AU953" s="4" t="str">
        <f t="shared" si="119"/>
        <v/>
      </c>
      <c r="AV953" s="4" t="str">
        <f t="shared" si="116"/>
        <v/>
      </c>
      <c r="AW953" s="4"/>
      <c r="AX953" s="4" t="str">
        <f t="shared" si="117"/>
        <v/>
      </c>
      <c r="AY953" s="4"/>
      <c r="AZ953" s="4" t="str">
        <f t="shared" si="118"/>
        <v/>
      </c>
      <c r="BA953" s="4"/>
      <c r="BB953" s="4"/>
      <c r="BC953" s="4" t="e">
        <f>VLOOKUP(K953,'Справочные Данные'!$I$2:$J$262,2,0)</f>
        <v>#N/A</v>
      </c>
      <c r="BD953" s="4" t="e">
        <f>VLOOKUP(BC953,Z_SD_CUSTOMER!$A$2:$K$1599,10,0)</f>
        <v>#N/A</v>
      </c>
      <c r="BE953" s="4" t="e">
        <f>VLOOKUP(BC953,Z_SD_CUSTOMER!$A$2:$L$1599,11,0)</f>
        <v>#N/A</v>
      </c>
      <c r="BF953" s="4" t="e">
        <f>VLOOKUP(BC953,Z_SD_CUSTOMER!$A$2:$K$1599,11,0)</f>
        <v>#N/A</v>
      </c>
      <c r="BG953" s="4"/>
      <c r="BH953" s="4"/>
    </row>
    <row r="954" spans="1:60">
      <c r="A954" s="4"/>
      <c r="F954" s="4"/>
      <c r="L954" s="493"/>
      <c r="AE954" s="13" t="str">
        <f>IF((Реестр!$AA954+Реестр!$AB954+Реестр!$AD954)=0,"",(Реестр!$AA954+Реестр!$AB954+Реестр!$AD954))</f>
        <v/>
      </c>
      <c r="AG954" s="13" t="e">
        <f>Реестр!$AE954-Реестр!$AF954</f>
        <v>#VALUE!</v>
      </c>
      <c r="AI954" s="448" t="str">
        <f>IF(IFERROR(Реестр!$AN954/Реестр!$T954,"")=0,"",IFERROR(Реестр!$AN954/Реестр!$T954,""))</f>
        <v/>
      </c>
      <c r="AO954" s="535" t="str">
        <f>IF(IFERROR(Реестр!$AN954/Реестр!$Y954,"")=0,"",IFERROR(Реестр!$AN954/Реестр!$Y954,""))</f>
        <v/>
      </c>
      <c r="AQ954" s="13"/>
      <c r="AR954" s="752"/>
      <c r="AS954" s="551" t="str">
        <f>IF(IFERROR(Реестр!$AI954*1000,"")=0,"",IFERROR(Реестр!$AI954*1000,""))</f>
        <v/>
      </c>
      <c r="AT954" s="5" t="str">
        <f>IF(IFERROR(Реестр!$AS954/80,"")=0,"",IFERROR(Реестр!$AS954/80,""))</f>
        <v/>
      </c>
      <c r="AU954" s="4" t="str">
        <f t="shared" si="119"/>
        <v/>
      </c>
      <c r="AV954" s="4" t="str">
        <f t="shared" si="116"/>
        <v/>
      </c>
      <c r="AW954" s="4"/>
      <c r="AX954" s="4" t="str">
        <f t="shared" si="117"/>
        <v/>
      </c>
      <c r="AY954" s="4"/>
      <c r="AZ954" s="4" t="str">
        <f t="shared" si="118"/>
        <v/>
      </c>
      <c r="BA954" s="4"/>
      <c r="BB954" s="4"/>
      <c r="BC954" s="4" t="e">
        <f>VLOOKUP(K954,'Справочные Данные'!$I$2:$J$262,2,0)</f>
        <v>#N/A</v>
      </c>
      <c r="BD954" s="4" t="e">
        <f>VLOOKUP(BC954,Z_SD_CUSTOMER!$A$2:$K$1599,10,0)</f>
        <v>#N/A</v>
      </c>
      <c r="BE954" s="4" t="e">
        <f>VLOOKUP(BC954,Z_SD_CUSTOMER!$A$2:$L$1599,11,0)</f>
        <v>#N/A</v>
      </c>
      <c r="BF954" s="4" t="e">
        <f>VLOOKUP(BC954,Z_SD_CUSTOMER!$A$2:$K$1599,11,0)</f>
        <v>#N/A</v>
      </c>
      <c r="BG954" s="4"/>
      <c r="BH954" s="4"/>
    </row>
    <row r="955" spans="1:60">
      <c r="A955" s="4"/>
      <c r="F955" s="4"/>
      <c r="L955" s="493"/>
      <c r="AE955" s="13" t="str">
        <f>IF((Реестр!$AA955+Реестр!$AB955+Реестр!$AD955)=0,"",(Реестр!$AA955+Реестр!$AB955+Реестр!$AD955))</f>
        <v/>
      </c>
      <c r="AG955" s="13" t="e">
        <f>Реестр!$AE955-Реестр!$AF955</f>
        <v>#VALUE!</v>
      </c>
      <c r="AI955" s="448" t="str">
        <f>IF(IFERROR(Реестр!$AN955/Реестр!$T955,"")=0,"",IFERROR(Реестр!$AN955/Реестр!$T955,""))</f>
        <v/>
      </c>
      <c r="AO955" s="535" t="str">
        <f>IF(IFERROR(Реестр!$AN955/Реестр!$Y955,"")=0,"",IFERROR(Реестр!$AN955/Реестр!$Y955,""))</f>
        <v/>
      </c>
      <c r="AQ955" s="13"/>
      <c r="AR955" s="752"/>
      <c r="AS955" s="551" t="str">
        <f>IF(IFERROR(Реестр!$AI955*1000,"")=0,"",IFERROR(Реестр!$AI955*1000,""))</f>
        <v/>
      </c>
      <c r="AT955" s="5" t="str">
        <f>IF(IFERROR(Реестр!$AS955/80,"")=0,"",IFERROR(Реестр!$AS955/80,""))</f>
        <v/>
      </c>
      <c r="AU955" s="4" t="str">
        <f t="shared" si="119"/>
        <v/>
      </c>
      <c r="AV955" s="4" t="str">
        <f t="shared" ref="AV955:AV1018" si="120">IF(IFERROR((AN955-AU955),"")=0,"",IFERROR((AN955-AU955),""))</f>
        <v/>
      </c>
      <c r="AW955" s="4"/>
      <c r="AX955" s="4" t="str">
        <f t="shared" si="117"/>
        <v/>
      </c>
      <c r="AY955" s="4"/>
      <c r="AZ955" s="4" t="str">
        <f t="shared" si="118"/>
        <v/>
      </c>
      <c r="BA955" s="4"/>
      <c r="BB955" s="4"/>
      <c r="BC955" s="4" t="e">
        <f>VLOOKUP(K955,'Справочные Данные'!$I$2:$J$262,2,0)</f>
        <v>#N/A</v>
      </c>
      <c r="BD955" s="4" t="e">
        <f>VLOOKUP(BC955,Z_SD_CUSTOMER!$A$2:$K$1599,10,0)</f>
        <v>#N/A</v>
      </c>
      <c r="BE955" s="4" t="e">
        <f>VLOOKUP(BC955,Z_SD_CUSTOMER!$A$2:$L$1599,11,0)</f>
        <v>#N/A</v>
      </c>
      <c r="BF955" s="4" t="e">
        <f>VLOOKUP(BC955,Z_SD_CUSTOMER!$A$2:$K$1599,11,0)</f>
        <v>#N/A</v>
      </c>
      <c r="BG955" s="4"/>
      <c r="BH955" s="4"/>
    </row>
    <row r="956" spans="1:60">
      <c r="A956" s="4"/>
      <c r="F956" s="4"/>
      <c r="L956" s="493"/>
      <c r="AE956" s="13" t="str">
        <f>IF((Реестр!$AA956+Реестр!$AB956+Реестр!$AD956)=0,"",(Реестр!$AA956+Реестр!$AB956+Реестр!$AD956))</f>
        <v/>
      </c>
      <c r="AG956" s="13" t="e">
        <f>Реестр!$AE956-Реестр!$AF956</f>
        <v>#VALUE!</v>
      </c>
      <c r="AI956" s="448" t="str">
        <f>IF(IFERROR(Реестр!$AN956/Реестр!$T956,"")=0,"",IFERROR(Реестр!$AN956/Реестр!$T956,""))</f>
        <v/>
      </c>
      <c r="AO956" s="535" t="str">
        <f>IF(IFERROR(Реестр!$AN956/Реестр!$Y956,"")=0,"",IFERROR(Реестр!$AN956/Реестр!$Y956,""))</f>
        <v/>
      </c>
      <c r="AQ956" s="13"/>
      <c r="AR956" s="752"/>
      <c r="AS956" s="551" t="str">
        <f>IF(IFERROR(Реестр!$AI956*1000,"")=0,"",IFERROR(Реестр!$AI956*1000,""))</f>
        <v/>
      </c>
      <c r="AT956" s="5" t="str">
        <f>IF(IFERROR(Реестр!$AS956/80,"")=0,"",IFERROR(Реестр!$AS956/80,""))</f>
        <v/>
      </c>
      <c r="AU956" s="4" t="str">
        <f t="shared" si="119"/>
        <v/>
      </c>
      <c r="AV956" s="4" t="str">
        <f t="shared" si="120"/>
        <v/>
      </c>
      <c r="AW956" s="4"/>
      <c r="AX956" s="4" t="str">
        <f t="shared" si="117"/>
        <v/>
      </c>
      <c r="AY956" s="4"/>
      <c r="AZ956" s="4" t="str">
        <f t="shared" si="118"/>
        <v/>
      </c>
      <c r="BA956" s="4"/>
      <c r="BB956" s="4"/>
      <c r="BC956" s="4" t="e">
        <f>VLOOKUP(K956,'Справочные Данные'!$I$2:$J$262,2,0)</f>
        <v>#N/A</v>
      </c>
      <c r="BD956" s="4" t="e">
        <f>VLOOKUP(BC956,Z_SD_CUSTOMER!$A$2:$K$1599,10,0)</f>
        <v>#N/A</v>
      </c>
      <c r="BE956" s="4" t="e">
        <f>VLOOKUP(BC956,Z_SD_CUSTOMER!$A$2:$L$1599,11,0)</f>
        <v>#N/A</v>
      </c>
      <c r="BF956" s="4" t="e">
        <f>VLOOKUP(BC956,Z_SD_CUSTOMER!$A$2:$K$1599,11,0)</f>
        <v>#N/A</v>
      </c>
      <c r="BG956" s="4"/>
      <c r="BH956" s="4"/>
    </row>
    <row r="957" spans="1:60">
      <c r="A957" s="4"/>
      <c r="F957" s="4"/>
      <c r="L957" s="493"/>
      <c r="AE957" s="13" t="str">
        <f>IF((Реестр!$AA957+Реестр!$AB957+Реестр!$AD957)=0,"",(Реестр!$AA957+Реестр!$AB957+Реестр!$AD957))</f>
        <v/>
      </c>
      <c r="AG957" s="13" t="e">
        <f>Реестр!$AE957-Реестр!$AF957</f>
        <v>#VALUE!</v>
      </c>
      <c r="AI957" s="448" t="str">
        <f>IF(IFERROR(Реестр!$AN957/Реестр!$T957,"")=0,"",IFERROR(Реестр!$AN957/Реестр!$T957,""))</f>
        <v/>
      </c>
      <c r="AO957" s="535" t="str">
        <f>IF(IFERROR(Реестр!$AN957/Реестр!$Y957,"")=0,"",IFERROR(Реестр!$AN957/Реестр!$Y957,""))</f>
        <v/>
      </c>
      <c r="AQ957" s="13"/>
      <c r="AR957" s="752"/>
      <c r="AS957" s="551" t="str">
        <f>IF(IFERROR(Реестр!$AI957*1000,"")=0,"",IFERROR(Реестр!$AI957*1000,""))</f>
        <v/>
      </c>
      <c r="AT957" s="5" t="str">
        <f>IF(IFERROR(Реестр!$AS957/80,"")=0,"",IFERROR(Реестр!$AS957/80,""))</f>
        <v/>
      </c>
      <c r="AU957" s="4" t="str">
        <f t="shared" si="119"/>
        <v/>
      </c>
      <c r="AV957" s="4" t="str">
        <f t="shared" si="120"/>
        <v/>
      </c>
      <c r="AW957" s="4"/>
      <c r="AX957" s="4" t="str">
        <f t="shared" si="117"/>
        <v/>
      </c>
      <c r="AY957" s="4"/>
      <c r="AZ957" s="4" t="str">
        <f t="shared" si="118"/>
        <v/>
      </c>
      <c r="BA957" s="4"/>
      <c r="BB957" s="4"/>
      <c r="BC957" s="4" t="e">
        <f>VLOOKUP(K957,'Справочные Данные'!$I$2:$J$262,2,0)</f>
        <v>#N/A</v>
      </c>
      <c r="BD957" s="4" t="e">
        <f>VLOOKUP(BC957,Z_SD_CUSTOMER!$A$2:$K$1599,10,0)</f>
        <v>#N/A</v>
      </c>
      <c r="BE957" s="4" t="e">
        <f>VLOOKUP(BC957,Z_SD_CUSTOMER!$A$2:$L$1599,11,0)</f>
        <v>#N/A</v>
      </c>
      <c r="BF957" s="4" t="e">
        <f>VLOOKUP(BC957,Z_SD_CUSTOMER!$A$2:$K$1599,11,0)</f>
        <v>#N/A</v>
      </c>
      <c r="BG957" s="4"/>
      <c r="BH957" s="4"/>
    </row>
    <row r="958" spans="1:60">
      <c r="A958" s="4"/>
      <c r="F958" s="4"/>
      <c r="L958" s="493"/>
      <c r="AE958" s="13" t="str">
        <f>IF((Реестр!$AA958+Реестр!$AB958+Реестр!$AD958)=0,"",(Реестр!$AA958+Реестр!$AB958+Реестр!$AD958))</f>
        <v/>
      </c>
      <c r="AG958" s="13" t="e">
        <f>Реестр!$AE958-Реестр!$AF958</f>
        <v>#VALUE!</v>
      </c>
      <c r="AI958" s="448" t="str">
        <f>IF(IFERROR(Реестр!$AN958/Реестр!$T958,"")=0,"",IFERROR(Реестр!$AN958/Реестр!$T958,""))</f>
        <v/>
      </c>
      <c r="AO958" s="535" t="str">
        <f>IF(IFERROR(Реестр!$AN958/Реестр!$Y958,"")=0,"",IFERROR(Реестр!$AN958/Реестр!$Y958,""))</f>
        <v/>
      </c>
      <c r="AQ958" s="13"/>
      <c r="AR958" s="752"/>
      <c r="AS958" s="551" t="str">
        <f>IF(IFERROR(Реестр!$AI958*1000,"")=0,"",IFERROR(Реестр!$AI958*1000,""))</f>
        <v/>
      </c>
      <c r="AT958" s="5" t="str">
        <f>IF(IFERROR(Реестр!$AS958/80,"")=0,"",IFERROR(Реестр!$AS958/80,""))</f>
        <v/>
      </c>
      <c r="AU958" s="4" t="str">
        <f t="shared" si="119"/>
        <v/>
      </c>
      <c r="AV958" s="4" t="str">
        <f t="shared" si="120"/>
        <v/>
      </c>
      <c r="AW958" s="4"/>
      <c r="AX958" s="4" t="str">
        <f t="shared" si="117"/>
        <v/>
      </c>
      <c r="AY958" s="4"/>
      <c r="AZ958" s="4" t="str">
        <f t="shared" si="118"/>
        <v/>
      </c>
      <c r="BA958" s="4"/>
      <c r="BB958" s="4"/>
      <c r="BC958" s="4" t="e">
        <f>VLOOKUP(K958,'Справочные Данные'!$I$2:$J$262,2,0)</f>
        <v>#N/A</v>
      </c>
      <c r="BD958" s="4" t="e">
        <f>VLOOKUP(BC958,Z_SD_CUSTOMER!$A$2:$K$1599,10,0)</f>
        <v>#N/A</v>
      </c>
      <c r="BE958" s="4" t="e">
        <f>VLOOKUP(BC958,Z_SD_CUSTOMER!$A$2:$L$1599,11,0)</f>
        <v>#N/A</v>
      </c>
      <c r="BF958" s="4" t="e">
        <f>VLOOKUP(BC958,Z_SD_CUSTOMER!$A$2:$K$1599,11,0)</f>
        <v>#N/A</v>
      </c>
      <c r="BG958" s="4"/>
      <c r="BH958" s="4"/>
    </row>
    <row r="959" spans="1:60">
      <c r="A959" s="4"/>
      <c r="F959" s="4"/>
      <c r="L959" s="493"/>
      <c r="AE959" s="13" t="str">
        <f>IF((Реестр!$AA959+Реестр!$AB959+Реестр!$AD959)=0,"",(Реестр!$AA959+Реестр!$AB959+Реестр!$AD959))</f>
        <v/>
      </c>
      <c r="AG959" s="13" t="e">
        <f>Реестр!$AE959-Реестр!$AF959</f>
        <v>#VALUE!</v>
      </c>
      <c r="AI959" s="448" t="str">
        <f>IF(IFERROR(Реестр!$AN959/Реестр!$T959,"")=0,"",IFERROR(Реестр!$AN959/Реестр!$T959,""))</f>
        <v/>
      </c>
      <c r="AO959" s="535" t="str">
        <f>IF(IFERROR(Реестр!$AN959/Реестр!$Y959,"")=0,"",IFERROR(Реестр!$AN959/Реестр!$Y959,""))</f>
        <v/>
      </c>
      <c r="AQ959" s="13"/>
      <c r="AR959" s="752"/>
      <c r="AS959" s="551" t="str">
        <f>IF(IFERROR(Реестр!$AI959*1000,"")=0,"",IFERROR(Реестр!$AI959*1000,""))</f>
        <v/>
      </c>
      <c r="AT959" s="5" t="str">
        <f>IF(IFERROR(Реестр!$AS959/80,"")=0,"",IFERROR(Реестр!$AS959/80,""))</f>
        <v/>
      </c>
      <c r="AU959" s="4" t="str">
        <f t="shared" si="119"/>
        <v/>
      </c>
      <c r="AV959" s="4" t="str">
        <f t="shared" si="120"/>
        <v/>
      </c>
      <c r="AW959" s="4"/>
      <c r="AX959" s="4" t="str">
        <f t="shared" si="117"/>
        <v/>
      </c>
      <c r="AY959" s="4"/>
      <c r="AZ959" s="4" t="str">
        <f t="shared" si="118"/>
        <v/>
      </c>
      <c r="BA959" s="4"/>
      <c r="BB959" s="4"/>
      <c r="BC959" s="4" t="e">
        <f>VLOOKUP(K959,'Справочные Данные'!$I$2:$J$262,2,0)</f>
        <v>#N/A</v>
      </c>
      <c r="BD959" s="4" t="e">
        <f>VLOOKUP(BC959,Z_SD_CUSTOMER!$A$2:$K$1599,10,0)</f>
        <v>#N/A</v>
      </c>
      <c r="BE959" s="4" t="e">
        <f>VLOOKUP(BC959,Z_SD_CUSTOMER!$A$2:$L$1599,11,0)</f>
        <v>#N/A</v>
      </c>
      <c r="BF959" s="4" t="e">
        <f>VLOOKUP(BC959,Z_SD_CUSTOMER!$A$2:$K$1599,11,0)</f>
        <v>#N/A</v>
      </c>
      <c r="BG959" s="4"/>
      <c r="BH959" s="4"/>
    </row>
    <row r="960" spans="1:60">
      <c r="A960" s="4"/>
      <c r="F960" s="4"/>
      <c r="L960" s="493"/>
      <c r="AE960" s="13" t="str">
        <f>IF((Реестр!$AA960+Реестр!$AB960+Реестр!$AD960)=0,"",(Реестр!$AA960+Реестр!$AB960+Реестр!$AD960))</f>
        <v/>
      </c>
      <c r="AG960" s="13" t="e">
        <f>Реестр!$AE960-Реестр!$AF960</f>
        <v>#VALUE!</v>
      </c>
      <c r="AI960" s="448" t="str">
        <f>IF(IFERROR(Реестр!$AN960/Реестр!$T960,"")=0,"",IFERROR(Реестр!$AN960/Реестр!$T960,""))</f>
        <v/>
      </c>
      <c r="AO960" s="535" t="str">
        <f>IF(IFERROR(Реестр!$AN960/Реестр!$Y960,"")=0,"",IFERROR(Реестр!$AN960/Реестр!$Y960,""))</f>
        <v/>
      </c>
      <c r="AQ960" s="13"/>
      <c r="AR960" s="752"/>
      <c r="AS960" s="551" t="str">
        <f>IF(IFERROR(Реестр!$AI960*1000,"")=0,"",IFERROR(Реестр!$AI960*1000,""))</f>
        <v/>
      </c>
      <c r="AT960" s="5" t="str">
        <f>IF(IFERROR(Реестр!$AS960/80,"")=0,"",IFERROR(Реестр!$AS960/80,""))</f>
        <v/>
      </c>
      <c r="AU960" s="4" t="str">
        <f t="shared" si="119"/>
        <v/>
      </c>
      <c r="AV960" s="4" t="str">
        <f t="shared" si="120"/>
        <v/>
      </c>
      <c r="AW960" s="4"/>
      <c r="AX960" s="4" t="str">
        <f t="shared" ref="AX960:AX1023" si="121">IF(IFERROR(AC960+AW960,"")=0,"",IFERROR(AC960+AW960,""))</f>
        <v/>
      </c>
      <c r="AY960" s="4"/>
      <c r="AZ960" s="4" t="str">
        <f t="shared" ref="AZ960:AZ1023" si="122">IF(IFERROR(AN960+AY960,"")=0,"",IFERROR(AN960+AY960,""))</f>
        <v/>
      </c>
      <c r="BA960" s="4"/>
      <c r="BB960" s="4"/>
      <c r="BC960" s="4" t="e">
        <f>VLOOKUP(K960,'Справочные Данные'!$I$2:$J$262,2,0)</f>
        <v>#N/A</v>
      </c>
      <c r="BD960" s="4" t="e">
        <f>VLOOKUP(BC960,Z_SD_CUSTOMER!$A$2:$K$1599,10,0)</f>
        <v>#N/A</v>
      </c>
      <c r="BE960" s="4" t="e">
        <f>VLOOKUP(BC960,Z_SD_CUSTOMER!$A$2:$L$1599,11,0)</f>
        <v>#N/A</v>
      </c>
      <c r="BF960" s="4" t="e">
        <f>VLOOKUP(BC960,Z_SD_CUSTOMER!$A$2:$K$1599,11,0)</f>
        <v>#N/A</v>
      </c>
      <c r="BG960" s="4"/>
      <c r="BH960" s="4"/>
    </row>
    <row r="961" spans="1:60">
      <c r="A961" s="4"/>
      <c r="F961" s="4"/>
      <c r="L961" s="493"/>
      <c r="AE961" s="13" t="str">
        <f>IF((Реестр!$AA961+Реестр!$AB961+Реестр!$AD961)=0,"",(Реестр!$AA961+Реестр!$AB961+Реестр!$AD961))</f>
        <v/>
      </c>
      <c r="AG961" s="13" t="e">
        <f>Реестр!$AE961-Реестр!$AF961</f>
        <v>#VALUE!</v>
      </c>
      <c r="AI961" s="448" t="str">
        <f>IF(IFERROR(Реестр!$AN961/Реестр!$T961,"")=0,"",IFERROR(Реестр!$AN961/Реестр!$T961,""))</f>
        <v/>
      </c>
      <c r="AO961" s="535" t="str">
        <f>IF(IFERROR(Реестр!$AN961/Реестр!$Y961,"")=0,"",IFERROR(Реестр!$AN961/Реестр!$Y961,""))</f>
        <v/>
      </c>
      <c r="AQ961" s="13"/>
      <c r="AR961" s="752"/>
      <c r="AS961" s="551" t="str">
        <f>IF(IFERROR(Реестр!$AI961*1000,"")=0,"",IFERROR(Реестр!$AI961*1000,""))</f>
        <v/>
      </c>
      <c r="AT961" s="5" t="str">
        <f>IF(IFERROR(Реестр!$AS961/80,"")=0,"",IFERROR(Реестр!$AS961/80,""))</f>
        <v/>
      </c>
      <c r="AU961" s="4" t="str">
        <f t="shared" si="119"/>
        <v/>
      </c>
      <c r="AV961" s="4" t="str">
        <f t="shared" si="120"/>
        <v/>
      </c>
      <c r="AW961" s="4"/>
      <c r="AX961" s="4" t="str">
        <f t="shared" si="121"/>
        <v/>
      </c>
      <c r="AY961" s="4"/>
      <c r="AZ961" s="4" t="str">
        <f t="shared" si="122"/>
        <v/>
      </c>
      <c r="BA961" s="4"/>
      <c r="BB961" s="4"/>
      <c r="BC961" s="4" t="e">
        <f>VLOOKUP(K961,'Справочные Данные'!$I$2:$J$262,2,0)</f>
        <v>#N/A</v>
      </c>
      <c r="BD961" s="4" t="e">
        <f>VLOOKUP(BC961,Z_SD_CUSTOMER!$A$2:$K$1599,10,0)</f>
        <v>#N/A</v>
      </c>
      <c r="BE961" s="4" t="e">
        <f>VLOOKUP(BC961,Z_SD_CUSTOMER!$A$2:$L$1599,11,0)</f>
        <v>#N/A</v>
      </c>
      <c r="BF961" s="4" t="e">
        <f>VLOOKUP(BC961,Z_SD_CUSTOMER!$A$2:$K$1599,11,0)</f>
        <v>#N/A</v>
      </c>
      <c r="BG961" s="4"/>
      <c r="BH961" s="4"/>
    </row>
    <row r="962" spans="1:60">
      <c r="A962" s="4"/>
      <c r="F962" s="4"/>
      <c r="L962" s="493"/>
      <c r="AE962" s="13" t="str">
        <f>IF((Реестр!$AA962+Реестр!$AB962+Реестр!$AD962)=0,"",(Реестр!$AA962+Реестр!$AB962+Реестр!$AD962))</f>
        <v/>
      </c>
      <c r="AG962" s="13" t="e">
        <f>Реестр!$AE962-Реестр!$AF962</f>
        <v>#VALUE!</v>
      </c>
      <c r="AI962" s="448" t="str">
        <f>IF(IFERROR(Реестр!$AN962/Реестр!$T962,"")=0,"",IFERROR(Реестр!$AN962/Реестр!$T962,""))</f>
        <v/>
      </c>
      <c r="AO962" s="535" t="str">
        <f>IF(IFERROR(Реестр!$AN962/Реестр!$Y962,"")=0,"",IFERROR(Реестр!$AN962/Реестр!$Y962,""))</f>
        <v/>
      </c>
      <c r="AQ962" s="13"/>
      <c r="AR962" s="752"/>
      <c r="AS962" s="551" t="str">
        <f>IF(IFERROR(Реестр!$AI962*1000,"")=0,"",IFERROR(Реестр!$AI962*1000,""))</f>
        <v/>
      </c>
      <c r="AT962" s="5" t="str">
        <f>IF(IFERROR(Реестр!$AS962/80,"")=0,"",IFERROR(Реестр!$AS962/80,""))</f>
        <v/>
      </c>
      <c r="AU962" s="4" t="str">
        <f t="shared" si="119"/>
        <v/>
      </c>
      <c r="AV962" s="4" t="str">
        <f t="shared" si="120"/>
        <v/>
      </c>
      <c r="AW962" s="4"/>
      <c r="AX962" s="4" t="str">
        <f t="shared" si="121"/>
        <v/>
      </c>
      <c r="AY962" s="4"/>
      <c r="AZ962" s="4" t="str">
        <f t="shared" si="122"/>
        <v/>
      </c>
      <c r="BA962" s="4"/>
      <c r="BB962" s="4"/>
      <c r="BC962" s="4" t="e">
        <f>VLOOKUP(K962,'Справочные Данные'!$I$2:$J$262,2,0)</f>
        <v>#N/A</v>
      </c>
      <c r="BD962" s="4" t="e">
        <f>VLOOKUP(BC962,Z_SD_CUSTOMER!$A$2:$K$1599,10,0)</f>
        <v>#N/A</v>
      </c>
      <c r="BE962" s="4" t="e">
        <f>VLOOKUP(BC962,Z_SD_CUSTOMER!$A$2:$L$1599,11,0)</f>
        <v>#N/A</v>
      </c>
      <c r="BF962" s="4" t="e">
        <f>VLOOKUP(BC962,Z_SD_CUSTOMER!$A$2:$K$1599,11,0)</f>
        <v>#N/A</v>
      </c>
      <c r="BG962" s="4"/>
      <c r="BH962" s="4"/>
    </row>
    <row r="963" spans="1:60">
      <c r="A963" s="4"/>
      <c r="F963" s="4"/>
      <c r="L963" s="493"/>
      <c r="AE963" s="13" t="str">
        <f>IF((Реестр!$AA963+Реестр!$AB963+Реестр!$AD963)=0,"",(Реестр!$AA963+Реестр!$AB963+Реестр!$AD963))</f>
        <v/>
      </c>
      <c r="AG963" s="13" t="e">
        <f>Реестр!$AE963-Реестр!$AF963</f>
        <v>#VALUE!</v>
      </c>
      <c r="AI963" s="448" t="str">
        <f>IF(IFERROR(Реестр!$AN963/Реестр!$T963,"")=0,"",IFERROR(Реестр!$AN963/Реестр!$T963,""))</f>
        <v/>
      </c>
      <c r="AO963" s="535" t="str">
        <f>IF(IFERROR(Реестр!$AN963/Реестр!$Y963,"")=0,"",IFERROR(Реестр!$AN963/Реестр!$Y963,""))</f>
        <v/>
      </c>
      <c r="AQ963" s="13"/>
      <c r="AR963" s="752"/>
      <c r="AS963" s="551" t="str">
        <f>IF(IFERROR(Реестр!$AI963*1000,"")=0,"",IFERROR(Реестр!$AI963*1000,""))</f>
        <v/>
      </c>
      <c r="AT963" s="5" t="str">
        <f>IF(IFERROR(Реестр!$AS963/80,"")=0,"",IFERROR(Реестр!$AS963/80,""))</f>
        <v/>
      </c>
      <c r="AU963" s="4" t="str">
        <f t="shared" si="119"/>
        <v/>
      </c>
      <c r="AV963" s="4" t="str">
        <f t="shared" si="120"/>
        <v/>
      </c>
      <c r="AW963" s="4"/>
      <c r="AX963" s="4" t="str">
        <f t="shared" si="121"/>
        <v/>
      </c>
      <c r="AY963" s="4"/>
      <c r="AZ963" s="4" t="str">
        <f t="shared" si="122"/>
        <v/>
      </c>
      <c r="BA963" s="4"/>
      <c r="BB963" s="4"/>
      <c r="BC963" s="4" t="e">
        <f>VLOOKUP(K963,'Справочные Данные'!$I$2:$J$262,2,0)</f>
        <v>#N/A</v>
      </c>
      <c r="BD963" s="4" t="e">
        <f>VLOOKUP(BC963,Z_SD_CUSTOMER!$A$2:$K$1599,10,0)</f>
        <v>#N/A</v>
      </c>
      <c r="BE963" s="4" t="e">
        <f>VLOOKUP(BC963,Z_SD_CUSTOMER!$A$2:$L$1599,11,0)</f>
        <v>#N/A</v>
      </c>
      <c r="BF963" s="4" t="e">
        <f>VLOOKUP(BC963,Z_SD_CUSTOMER!$A$2:$K$1599,11,0)</f>
        <v>#N/A</v>
      </c>
      <c r="BG963" s="4"/>
      <c r="BH963" s="4"/>
    </row>
    <row r="964" spans="1:60">
      <c r="A964" s="4"/>
      <c r="F964" s="4"/>
      <c r="L964" s="493"/>
      <c r="AE964" s="13" t="str">
        <f>IF((Реестр!$AA964+Реестр!$AB964+Реестр!$AD964)=0,"",(Реестр!$AA964+Реестр!$AB964+Реестр!$AD964))</f>
        <v/>
      </c>
      <c r="AG964" s="13" t="e">
        <f>Реестр!$AE964-Реестр!$AF964</f>
        <v>#VALUE!</v>
      </c>
      <c r="AI964" s="448" t="str">
        <f>IF(IFERROR(Реестр!$AN964/Реестр!$T964,"")=0,"",IFERROR(Реестр!$AN964/Реестр!$T964,""))</f>
        <v/>
      </c>
      <c r="AO964" s="535" t="str">
        <f>IF(IFERROR(Реестр!$AN964/Реестр!$Y964,"")=0,"",IFERROR(Реестр!$AN964/Реестр!$Y964,""))</f>
        <v/>
      </c>
      <c r="AQ964" s="13"/>
      <c r="AR964" s="752"/>
      <c r="AS964" s="551" t="str">
        <f>IF(IFERROR(Реестр!$AI964*1000,"")=0,"",IFERROR(Реестр!$AI964*1000,""))</f>
        <v/>
      </c>
      <c r="AT964" s="5" t="str">
        <f>IF(IFERROR(Реестр!$AS964/80,"")=0,"",IFERROR(Реестр!$AS964/80,""))</f>
        <v/>
      </c>
      <c r="AU964" s="4" t="str">
        <f t="shared" si="119"/>
        <v/>
      </c>
      <c r="AV964" s="4" t="str">
        <f t="shared" si="120"/>
        <v/>
      </c>
      <c r="AW964" s="4"/>
      <c r="AX964" s="4" t="str">
        <f t="shared" si="121"/>
        <v/>
      </c>
      <c r="AY964" s="4"/>
      <c r="AZ964" s="4" t="str">
        <f t="shared" si="122"/>
        <v/>
      </c>
      <c r="BA964" s="4"/>
      <c r="BB964" s="4"/>
      <c r="BC964" s="4" t="e">
        <f>VLOOKUP(K964,'Справочные Данные'!$I$2:$J$262,2,0)</f>
        <v>#N/A</v>
      </c>
      <c r="BD964" s="4" t="e">
        <f>VLOOKUP(BC964,Z_SD_CUSTOMER!$A$2:$K$1599,10,0)</f>
        <v>#N/A</v>
      </c>
      <c r="BE964" s="4" t="e">
        <f>VLOOKUP(BC964,Z_SD_CUSTOMER!$A$2:$L$1599,11,0)</f>
        <v>#N/A</v>
      </c>
      <c r="BF964" s="4" t="e">
        <f>VLOOKUP(BC964,Z_SD_CUSTOMER!$A$2:$K$1599,11,0)</f>
        <v>#N/A</v>
      </c>
      <c r="BG964" s="4"/>
      <c r="BH964" s="4"/>
    </row>
    <row r="965" spans="1:60">
      <c r="A965" s="4"/>
      <c r="F965" s="4"/>
      <c r="L965" s="493"/>
      <c r="AE965" s="13" t="str">
        <f>IF((Реестр!$AA965+Реестр!$AB965+Реестр!$AD965)=0,"",(Реестр!$AA965+Реестр!$AB965+Реестр!$AD965))</f>
        <v/>
      </c>
      <c r="AG965" s="13" t="e">
        <f>Реестр!$AE965-Реестр!$AF965</f>
        <v>#VALUE!</v>
      </c>
      <c r="AI965" s="448" t="str">
        <f>IF(IFERROR(Реестр!$AN965/Реестр!$T965,"")=0,"",IFERROR(Реестр!$AN965/Реестр!$T965,""))</f>
        <v/>
      </c>
      <c r="AO965" s="535" t="str">
        <f>IF(IFERROR(Реестр!$AN965/Реестр!$Y965,"")=0,"",IFERROR(Реестр!$AN965/Реестр!$Y965,""))</f>
        <v/>
      </c>
      <c r="AQ965" s="13"/>
      <c r="AR965" s="752"/>
      <c r="AS965" s="551" t="str">
        <f>IF(IFERROR(Реестр!$AI965*1000,"")=0,"",IFERROR(Реестр!$AI965*1000,""))</f>
        <v/>
      </c>
      <c r="AT965" s="5" t="str">
        <f>IF(IFERROR(Реестр!$AS965/80,"")=0,"",IFERROR(Реестр!$AS965/80,""))</f>
        <v/>
      </c>
      <c r="AU965" s="4" t="str">
        <f t="shared" si="119"/>
        <v/>
      </c>
      <c r="AV965" s="4" t="str">
        <f t="shared" si="120"/>
        <v/>
      </c>
      <c r="AW965" s="4"/>
      <c r="AX965" s="4" t="str">
        <f t="shared" si="121"/>
        <v/>
      </c>
      <c r="AY965" s="4"/>
      <c r="AZ965" s="4" t="str">
        <f t="shared" si="122"/>
        <v/>
      </c>
      <c r="BA965" s="4"/>
      <c r="BB965" s="4"/>
      <c r="BC965" s="4" t="e">
        <f>VLOOKUP(K965,'Справочные Данные'!$I$2:$J$262,2,0)</f>
        <v>#N/A</v>
      </c>
      <c r="BD965" s="4" t="e">
        <f>VLOOKUP(BC965,Z_SD_CUSTOMER!$A$2:$K$1599,10,0)</f>
        <v>#N/A</v>
      </c>
      <c r="BE965" s="4" t="e">
        <f>VLOOKUP(BC965,Z_SD_CUSTOMER!$A$2:$L$1599,11,0)</f>
        <v>#N/A</v>
      </c>
      <c r="BF965" s="4" t="e">
        <f>VLOOKUP(BC965,Z_SD_CUSTOMER!$A$2:$K$1599,11,0)</f>
        <v>#N/A</v>
      </c>
      <c r="BG965" s="4"/>
      <c r="BH965" s="4"/>
    </row>
    <row r="966" spans="1:60">
      <c r="A966" s="4"/>
      <c r="F966" s="4"/>
      <c r="L966" s="493"/>
      <c r="AE966" s="13" t="str">
        <f>IF((Реестр!$AA966+Реестр!$AB966+Реестр!$AD966)=0,"",(Реестр!$AA966+Реестр!$AB966+Реестр!$AD966))</f>
        <v/>
      </c>
      <c r="AG966" s="13" t="e">
        <f>Реестр!$AE966-Реестр!$AF966</f>
        <v>#VALUE!</v>
      </c>
      <c r="AI966" s="448" t="str">
        <f>IF(IFERROR(Реестр!$AN966/Реестр!$T966,"")=0,"",IFERROR(Реестр!$AN966/Реестр!$T966,""))</f>
        <v/>
      </c>
      <c r="AO966" s="535" t="str">
        <f>IF(IFERROR(Реестр!$AN966/Реестр!$Y966,"")=0,"",IFERROR(Реестр!$AN966/Реестр!$Y966,""))</f>
        <v/>
      </c>
      <c r="AQ966" s="13"/>
      <c r="AR966" s="752"/>
      <c r="AS966" s="551" t="str">
        <f>IF(IFERROR(Реестр!$AI966*1000,"")=0,"",IFERROR(Реестр!$AI966*1000,""))</f>
        <v/>
      </c>
      <c r="AT966" s="5" t="str">
        <f>IF(IFERROR(Реестр!$AS966/80,"")=0,"",IFERROR(Реестр!$AS966/80,""))</f>
        <v/>
      </c>
      <c r="AU966" s="4" t="str">
        <f t="shared" si="119"/>
        <v/>
      </c>
      <c r="AV966" s="4" t="str">
        <f t="shared" si="120"/>
        <v/>
      </c>
      <c r="AW966" s="4"/>
      <c r="AX966" s="4" t="str">
        <f t="shared" si="121"/>
        <v/>
      </c>
      <c r="AY966" s="4"/>
      <c r="AZ966" s="4" t="str">
        <f t="shared" si="122"/>
        <v/>
      </c>
      <c r="BA966" s="4"/>
      <c r="BB966" s="4"/>
      <c r="BC966" s="4" t="e">
        <f>VLOOKUP(K966,'Справочные Данные'!$I$2:$J$262,2,0)</f>
        <v>#N/A</v>
      </c>
      <c r="BD966" s="4" t="e">
        <f>VLOOKUP(BC966,Z_SD_CUSTOMER!$A$2:$K$1599,10,0)</f>
        <v>#N/A</v>
      </c>
      <c r="BE966" s="4" t="e">
        <f>VLOOKUP(BC966,Z_SD_CUSTOMER!$A$2:$L$1599,11,0)</f>
        <v>#N/A</v>
      </c>
      <c r="BF966" s="4" t="e">
        <f>VLOOKUP(BC966,Z_SD_CUSTOMER!$A$2:$K$1599,11,0)</f>
        <v>#N/A</v>
      </c>
      <c r="BG966" s="4"/>
      <c r="BH966" s="4"/>
    </row>
    <row r="967" spans="1:60">
      <c r="A967" s="4"/>
      <c r="F967" s="4"/>
      <c r="L967" s="493"/>
      <c r="AE967" s="13" t="str">
        <f>IF((Реестр!$AA967+Реестр!$AB967+Реестр!$AD967)=0,"",(Реестр!$AA967+Реестр!$AB967+Реестр!$AD967))</f>
        <v/>
      </c>
      <c r="AG967" s="13" t="e">
        <f>Реестр!$AE967-Реестр!$AF967</f>
        <v>#VALUE!</v>
      </c>
      <c r="AI967" s="448" t="str">
        <f>IF(IFERROR(Реестр!$AN967/Реестр!$T967,"")=0,"",IFERROR(Реестр!$AN967/Реестр!$T967,""))</f>
        <v/>
      </c>
      <c r="AO967" s="535" t="str">
        <f>IF(IFERROR(Реестр!$AN967/Реестр!$Y967,"")=0,"",IFERROR(Реестр!$AN967/Реестр!$Y967,""))</f>
        <v/>
      </c>
      <c r="AQ967" s="13"/>
      <c r="AR967" s="752"/>
      <c r="AS967" s="551" t="str">
        <f>IF(IFERROR(Реестр!$AI967*1000,"")=0,"",IFERROR(Реестр!$AI967*1000,""))</f>
        <v/>
      </c>
      <c r="AT967" s="5" t="str">
        <f>IF(IFERROR(Реестр!$AS967/80,"")=0,"",IFERROR(Реестр!$AS967/80,""))</f>
        <v/>
      </c>
      <c r="AU967" s="4" t="str">
        <f t="shared" si="119"/>
        <v/>
      </c>
      <c r="AV967" s="4" t="str">
        <f t="shared" si="120"/>
        <v/>
      </c>
      <c r="AW967" s="4"/>
      <c r="AX967" s="4" t="str">
        <f t="shared" si="121"/>
        <v/>
      </c>
      <c r="AY967" s="4"/>
      <c r="AZ967" s="4" t="str">
        <f t="shared" si="122"/>
        <v/>
      </c>
      <c r="BA967" s="4"/>
      <c r="BB967" s="4"/>
      <c r="BC967" s="4" t="e">
        <f>VLOOKUP(K967,'Справочные Данные'!$I$2:$J$262,2,0)</f>
        <v>#N/A</v>
      </c>
      <c r="BD967" s="4" t="e">
        <f>VLOOKUP(BC967,Z_SD_CUSTOMER!$A$2:$K$1599,10,0)</f>
        <v>#N/A</v>
      </c>
      <c r="BE967" s="4" t="e">
        <f>VLOOKUP(BC967,Z_SD_CUSTOMER!$A$2:$L$1599,11,0)</f>
        <v>#N/A</v>
      </c>
      <c r="BF967" s="4" t="e">
        <f>VLOOKUP(BC967,Z_SD_CUSTOMER!$A$2:$K$1599,11,0)</f>
        <v>#N/A</v>
      </c>
      <c r="BG967" s="4"/>
      <c r="BH967" s="4"/>
    </row>
    <row r="968" spans="1:60">
      <c r="A968" s="4"/>
      <c r="F968" s="4"/>
      <c r="L968" s="493"/>
      <c r="AE968" s="13" t="str">
        <f>IF((Реестр!$AA968+Реестр!$AB968+Реестр!$AD968)=0,"",(Реестр!$AA968+Реестр!$AB968+Реестр!$AD968))</f>
        <v/>
      </c>
      <c r="AG968" s="13" t="e">
        <f>Реестр!$AE968-Реестр!$AF968</f>
        <v>#VALUE!</v>
      </c>
      <c r="AI968" s="448" t="str">
        <f>IF(IFERROR(Реестр!$AN968/Реестр!$T968,"")=0,"",IFERROR(Реестр!$AN968/Реестр!$T968,""))</f>
        <v/>
      </c>
      <c r="AO968" s="535" t="str">
        <f>IF(IFERROR(Реестр!$AN968/Реестр!$Y968,"")=0,"",IFERROR(Реестр!$AN968/Реестр!$Y968,""))</f>
        <v/>
      </c>
      <c r="AQ968" s="13"/>
      <c r="AR968" s="752"/>
      <c r="AS968" s="551" t="str">
        <f>IF(IFERROR(Реестр!$AI968*1000,"")=0,"",IFERROR(Реестр!$AI968*1000,""))</f>
        <v/>
      </c>
      <c r="AT968" s="5" t="str">
        <f>IF(IFERROR(Реестр!$AS968/80,"")=0,"",IFERROR(Реестр!$AS968/80,""))</f>
        <v/>
      </c>
      <c r="AU968" s="4" t="str">
        <f t="shared" si="119"/>
        <v/>
      </c>
      <c r="AV968" s="4" t="str">
        <f t="shared" si="120"/>
        <v/>
      </c>
      <c r="AW968" s="4"/>
      <c r="AX968" s="4" t="str">
        <f t="shared" si="121"/>
        <v/>
      </c>
      <c r="AY968" s="4"/>
      <c r="AZ968" s="4" t="str">
        <f t="shared" si="122"/>
        <v/>
      </c>
      <c r="BA968" s="4"/>
      <c r="BB968" s="4"/>
      <c r="BC968" s="4" t="e">
        <f>VLOOKUP(K968,'Справочные Данные'!$I$2:$J$262,2,0)</f>
        <v>#N/A</v>
      </c>
      <c r="BD968" s="4" t="e">
        <f>VLOOKUP(BC968,Z_SD_CUSTOMER!$A$2:$K$1599,10,0)</f>
        <v>#N/A</v>
      </c>
      <c r="BE968" s="4" t="e">
        <f>VLOOKUP(BC968,Z_SD_CUSTOMER!$A$2:$L$1599,11,0)</f>
        <v>#N/A</v>
      </c>
      <c r="BF968" s="4" t="e">
        <f>VLOOKUP(BC968,Z_SD_CUSTOMER!$A$2:$K$1599,11,0)</f>
        <v>#N/A</v>
      </c>
      <c r="BG968" s="4"/>
      <c r="BH968" s="4"/>
    </row>
    <row r="969" spans="1:60">
      <c r="A969" s="4"/>
      <c r="F969" s="4"/>
      <c r="L969" s="493"/>
      <c r="AE969" s="13" t="str">
        <f>IF((Реестр!$AA969+Реестр!$AB969+Реестр!$AD969)=0,"",(Реестр!$AA969+Реестр!$AB969+Реестр!$AD969))</f>
        <v/>
      </c>
      <c r="AG969" s="13" t="e">
        <f>Реестр!$AE969-Реестр!$AF969</f>
        <v>#VALUE!</v>
      </c>
      <c r="AI969" s="448" t="str">
        <f>IF(IFERROR(Реестр!$AN969/Реестр!$T969,"")=0,"",IFERROR(Реестр!$AN969/Реестр!$T969,""))</f>
        <v/>
      </c>
      <c r="AO969" s="535" t="str">
        <f>IF(IFERROR(Реестр!$AN969/Реестр!$Y969,"")=0,"",IFERROR(Реестр!$AN969/Реестр!$Y969,""))</f>
        <v/>
      </c>
      <c r="AQ969" s="13"/>
      <c r="AR969" s="752"/>
      <c r="AS969" s="551" t="str">
        <f>IF(IFERROR(Реестр!$AI969*1000,"")=0,"",IFERROR(Реестр!$AI969*1000,""))</f>
        <v/>
      </c>
      <c r="AT969" s="5" t="str">
        <f>IF(IFERROR(Реестр!$AS969/80,"")=0,"",IFERROR(Реестр!$AS969/80,""))</f>
        <v/>
      </c>
      <c r="AU969" s="4" t="str">
        <f t="shared" si="119"/>
        <v/>
      </c>
      <c r="AV969" s="4" t="str">
        <f t="shared" si="120"/>
        <v/>
      </c>
      <c r="AW969" s="4"/>
      <c r="AX969" s="4" t="str">
        <f t="shared" si="121"/>
        <v/>
      </c>
      <c r="AY969" s="4"/>
      <c r="AZ969" s="4" t="str">
        <f t="shared" si="122"/>
        <v/>
      </c>
      <c r="BA969" s="4"/>
      <c r="BB969" s="4"/>
      <c r="BC969" s="4" t="e">
        <f>VLOOKUP(K969,'Справочные Данные'!$I$2:$J$262,2,0)</f>
        <v>#N/A</v>
      </c>
      <c r="BD969" s="4" t="e">
        <f>VLOOKUP(BC969,Z_SD_CUSTOMER!$A$2:$K$1599,10,0)</f>
        <v>#N/A</v>
      </c>
      <c r="BE969" s="4" t="e">
        <f>VLOOKUP(BC969,Z_SD_CUSTOMER!$A$2:$L$1599,11,0)</f>
        <v>#N/A</v>
      </c>
      <c r="BF969" s="4" t="e">
        <f>VLOOKUP(BC969,Z_SD_CUSTOMER!$A$2:$K$1599,11,0)</f>
        <v>#N/A</v>
      </c>
      <c r="BG969" s="4"/>
      <c r="BH969" s="4"/>
    </row>
    <row r="970" spans="1:60">
      <c r="A970" s="4"/>
      <c r="F970" s="4"/>
      <c r="L970" s="493"/>
      <c r="AE970" s="13" t="str">
        <f>IF((Реестр!$AA970+Реестр!$AB970+Реестр!$AD970)=0,"",(Реестр!$AA970+Реестр!$AB970+Реестр!$AD970))</f>
        <v/>
      </c>
      <c r="AG970" s="13" t="e">
        <f>Реестр!$AE970-Реестр!$AF970</f>
        <v>#VALUE!</v>
      </c>
      <c r="AI970" s="448" t="str">
        <f>IF(IFERROR(Реестр!$AN970/Реестр!$T970,"")=0,"",IFERROR(Реестр!$AN970/Реестр!$T970,""))</f>
        <v/>
      </c>
      <c r="AO970" s="535" t="str">
        <f>IF(IFERROR(Реестр!$AN970/Реестр!$Y970,"")=0,"",IFERROR(Реестр!$AN970/Реестр!$Y970,""))</f>
        <v/>
      </c>
      <c r="AQ970" s="13"/>
      <c r="AR970" s="752"/>
      <c r="AS970" s="551" t="str">
        <f>IF(IFERROR(Реестр!$AI970*1000,"")=0,"",IFERROR(Реестр!$AI970*1000,""))</f>
        <v/>
      </c>
      <c r="AT970" s="5" t="str">
        <f>IF(IFERROR(Реестр!$AS970/80,"")=0,"",IFERROR(Реестр!$AS970/80,""))</f>
        <v/>
      </c>
      <c r="AU970" s="4" t="str">
        <f t="shared" si="119"/>
        <v/>
      </c>
      <c r="AV970" s="4" t="str">
        <f t="shared" si="120"/>
        <v/>
      </c>
      <c r="AW970" s="4"/>
      <c r="AX970" s="4" t="str">
        <f t="shared" si="121"/>
        <v/>
      </c>
      <c r="AY970" s="4"/>
      <c r="AZ970" s="4" t="str">
        <f t="shared" si="122"/>
        <v/>
      </c>
      <c r="BA970" s="4"/>
      <c r="BB970" s="4"/>
      <c r="BC970" s="4" t="e">
        <f>VLOOKUP(K970,'Справочные Данные'!$I$2:$J$262,2,0)</f>
        <v>#N/A</v>
      </c>
      <c r="BD970" s="4" t="e">
        <f>VLOOKUP(BC970,Z_SD_CUSTOMER!$A$2:$K$1599,10,0)</f>
        <v>#N/A</v>
      </c>
      <c r="BE970" s="4" t="e">
        <f>VLOOKUP(BC970,Z_SD_CUSTOMER!$A$2:$L$1599,11,0)</f>
        <v>#N/A</v>
      </c>
      <c r="BF970" s="4" t="e">
        <f>VLOOKUP(BC970,Z_SD_CUSTOMER!$A$2:$K$1599,11,0)</f>
        <v>#N/A</v>
      </c>
      <c r="BG970" s="4"/>
      <c r="BH970" s="4"/>
    </row>
    <row r="971" spans="1:60">
      <c r="A971" s="4"/>
      <c r="F971" s="4"/>
      <c r="L971" s="493"/>
      <c r="AE971" s="13" t="str">
        <f>IF((Реестр!$AA971+Реестр!$AB971+Реестр!$AD971)=0,"",(Реестр!$AA971+Реестр!$AB971+Реестр!$AD971))</f>
        <v/>
      </c>
      <c r="AG971" s="13" t="e">
        <f>Реестр!$AE971-Реестр!$AF971</f>
        <v>#VALUE!</v>
      </c>
      <c r="AI971" s="448" t="str">
        <f>IF(IFERROR(Реестр!$AN971/Реестр!$T971,"")=0,"",IFERROR(Реестр!$AN971/Реестр!$T971,""))</f>
        <v/>
      </c>
      <c r="AO971" s="535" t="str">
        <f>IF(IFERROR(Реестр!$AN971/Реестр!$Y971,"")=0,"",IFERROR(Реестр!$AN971/Реестр!$Y971,""))</f>
        <v/>
      </c>
      <c r="AQ971" s="13"/>
      <c r="AR971" s="752"/>
      <c r="AS971" s="551" t="str">
        <f>IF(IFERROR(Реестр!$AI971*1000,"")=0,"",IFERROR(Реестр!$AI971*1000,""))</f>
        <v/>
      </c>
      <c r="AT971" s="5" t="str">
        <f>IF(IFERROR(Реестр!$AS971/80,"")=0,"",IFERROR(Реестр!$AS971/80,""))</f>
        <v/>
      </c>
      <c r="AU971" s="4" t="str">
        <f t="shared" si="119"/>
        <v/>
      </c>
      <c r="AV971" s="4" t="str">
        <f t="shared" si="120"/>
        <v/>
      </c>
      <c r="AW971" s="4"/>
      <c r="AX971" s="4" t="str">
        <f t="shared" si="121"/>
        <v/>
      </c>
      <c r="AY971" s="4"/>
      <c r="AZ971" s="4" t="str">
        <f t="shared" si="122"/>
        <v/>
      </c>
      <c r="BA971" s="4"/>
      <c r="BB971" s="4"/>
      <c r="BC971" s="4" t="e">
        <f>VLOOKUP(K971,'Справочные Данные'!$I$2:$J$262,2,0)</f>
        <v>#N/A</v>
      </c>
      <c r="BD971" s="4" t="e">
        <f>VLOOKUP(BC971,Z_SD_CUSTOMER!$A$2:$K$1599,10,0)</f>
        <v>#N/A</v>
      </c>
      <c r="BE971" s="4" t="e">
        <f>VLOOKUP(BC971,Z_SD_CUSTOMER!$A$2:$L$1599,11,0)</f>
        <v>#N/A</v>
      </c>
      <c r="BF971" s="4" t="e">
        <f>VLOOKUP(BC971,Z_SD_CUSTOMER!$A$2:$K$1599,11,0)</f>
        <v>#N/A</v>
      </c>
      <c r="BG971" s="4"/>
      <c r="BH971" s="4"/>
    </row>
    <row r="972" spans="1:60">
      <c r="A972" s="4"/>
      <c r="F972" s="4"/>
      <c r="L972" s="493"/>
      <c r="AE972" s="13" t="str">
        <f>IF((Реестр!$AA972+Реестр!$AB972+Реестр!$AD972)=0,"",(Реестр!$AA972+Реестр!$AB972+Реестр!$AD972))</f>
        <v/>
      </c>
      <c r="AG972" s="13" t="e">
        <f>Реестр!$AE972-Реестр!$AF972</f>
        <v>#VALUE!</v>
      </c>
      <c r="AI972" s="448" t="str">
        <f>IF(IFERROR(Реестр!$AN972/Реестр!$T972,"")=0,"",IFERROR(Реестр!$AN972/Реестр!$T972,""))</f>
        <v/>
      </c>
      <c r="AO972" s="535" t="str">
        <f>IF(IFERROR(Реестр!$AN972/Реестр!$Y972,"")=0,"",IFERROR(Реестр!$AN972/Реестр!$Y972,""))</f>
        <v/>
      </c>
      <c r="AQ972" s="13"/>
      <c r="AR972" s="752"/>
      <c r="AS972" s="551" t="str">
        <f>IF(IFERROR(Реестр!$AI972*1000,"")=0,"",IFERROR(Реестр!$AI972*1000,""))</f>
        <v/>
      </c>
      <c r="AT972" s="5" t="str">
        <f>IF(IFERROR(Реестр!$AS972/80,"")=0,"",IFERROR(Реестр!$AS972/80,""))</f>
        <v/>
      </c>
      <c r="AU972" s="4" t="str">
        <f t="shared" si="119"/>
        <v/>
      </c>
      <c r="AV972" s="4" t="str">
        <f t="shared" si="120"/>
        <v/>
      </c>
      <c r="AW972" s="4"/>
      <c r="AX972" s="4" t="str">
        <f t="shared" si="121"/>
        <v/>
      </c>
      <c r="AY972" s="4"/>
      <c r="AZ972" s="4" t="str">
        <f t="shared" si="122"/>
        <v/>
      </c>
      <c r="BA972" s="4"/>
      <c r="BB972" s="4"/>
      <c r="BC972" s="4" t="e">
        <f>VLOOKUP(K972,'Справочные Данные'!$I$2:$J$262,2,0)</f>
        <v>#N/A</v>
      </c>
      <c r="BD972" s="4" t="e">
        <f>VLOOKUP(BC972,Z_SD_CUSTOMER!$A$2:$K$1599,10,0)</f>
        <v>#N/A</v>
      </c>
      <c r="BE972" s="4" t="e">
        <f>VLOOKUP(BC972,Z_SD_CUSTOMER!$A$2:$L$1599,11,0)</f>
        <v>#N/A</v>
      </c>
      <c r="BF972" s="4" t="e">
        <f>VLOOKUP(BC972,Z_SD_CUSTOMER!$A$2:$K$1599,11,0)</f>
        <v>#N/A</v>
      </c>
      <c r="BG972" s="4"/>
      <c r="BH972" s="4"/>
    </row>
    <row r="973" spans="1:60">
      <c r="A973" s="4"/>
      <c r="F973" s="4"/>
      <c r="L973" s="493"/>
      <c r="AE973" s="13" t="str">
        <f>IF((Реестр!$AA973+Реестр!$AB973+Реестр!$AD973)=0,"",(Реестр!$AA973+Реестр!$AB973+Реестр!$AD973))</f>
        <v/>
      </c>
      <c r="AG973" s="13" t="e">
        <f>Реестр!$AE973-Реестр!$AF973</f>
        <v>#VALUE!</v>
      </c>
      <c r="AI973" s="448" t="str">
        <f>IF(IFERROR(Реестр!$AN973/Реестр!$T973,"")=0,"",IFERROR(Реестр!$AN973/Реестр!$T973,""))</f>
        <v/>
      </c>
      <c r="AO973" s="535" t="str">
        <f>IF(IFERROR(Реестр!$AN973/Реестр!$Y973,"")=0,"",IFERROR(Реестр!$AN973/Реестр!$Y973,""))</f>
        <v/>
      </c>
      <c r="AQ973" s="13"/>
      <c r="AR973" s="752"/>
      <c r="AS973" s="551" t="str">
        <f>IF(IFERROR(Реестр!$AI973*1000,"")=0,"",IFERROR(Реестр!$AI973*1000,""))</f>
        <v/>
      </c>
      <c r="AT973" s="5" t="str">
        <f>IF(IFERROR(Реестр!$AS973/80,"")=0,"",IFERROR(Реестр!$AS973/80,""))</f>
        <v/>
      </c>
      <c r="AU973" s="4" t="str">
        <f t="shared" si="119"/>
        <v/>
      </c>
      <c r="AV973" s="4" t="str">
        <f t="shared" si="120"/>
        <v/>
      </c>
      <c r="AW973" s="4"/>
      <c r="AX973" s="4" t="str">
        <f t="shared" si="121"/>
        <v/>
      </c>
      <c r="AY973" s="4"/>
      <c r="AZ973" s="4" t="str">
        <f t="shared" si="122"/>
        <v/>
      </c>
      <c r="BA973" s="4"/>
      <c r="BB973" s="4"/>
      <c r="BC973" s="4" t="e">
        <f>VLOOKUP(K973,'Справочные Данные'!$I$2:$J$262,2,0)</f>
        <v>#N/A</v>
      </c>
      <c r="BD973" s="4" t="e">
        <f>VLOOKUP(BC973,Z_SD_CUSTOMER!$A$2:$K$1599,10,0)</f>
        <v>#N/A</v>
      </c>
      <c r="BE973" s="4" t="e">
        <f>VLOOKUP(BC973,Z_SD_CUSTOMER!$A$2:$L$1599,11,0)</f>
        <v>#N/A</v>
      </c>
      <c r="BF973" s="4" t="e">
        <f>VLOOKUP(BC973,Z_SD_CUSTOMER!$A$2:$K$1599,11,0)</f>
        <v>#N/A</v>
      </c>
      <c r="BG973" s="4"/>
      <c r="BH973" s="4"/>
    </row>
    <row r="974" spans="1:60">
      <c r="A974" s="4"/>
      <c r="F974" s="4"/>
      <c r="L974" s="493"/>
      <c r="AE974" s="13" t="str">
        <f>IF((Реестр!$AA974+Реестр!$AB974+Реестр!$AD974)=0,"",(Реестр!$AA974+Реестр!$AB974+Реестр!$AD974))</f>
        <v/>
      </c>
      <c r="AG974" s="13" t="e">
        <f>Реестр!$AE974-Реестр!$AF974</f>
        <v>#VALUE!</v>
      </c>
      <c r="AI974" s="448" t="str">
        <f>IF(IFERROR(Реестр!$AN974/Реестр!$T974,"")=0,"",IFERROR(Реестр!$AN974/Реестр!$T974,""))</f>
        <v/>
      </c>
      <c r="AO974" s="535" t="str">
        <f>IF(IFERROR(Реестр!$AN974/Реестр!$Y974,"")=0,"",IFERROR(Реестр!$AN974/Реестр!$Y974,""))</f>
        <v/>
      </c>
      <c r="AQ974" s="13"/>
      <c r="AR974" s="752"/>
      <c r="AS974" s="551" t="str">
        <f>IF(IFERROR(Реестр!$AI974*1000,"")=0,"",IFERROR(Реестр!$AI974*1000,""))</f>
        <v/>
      </c>
      <c r="AT974" s="5" t="str">
        <f>IF(IFERROR(Реестр!$AS974/80,"")=0,"",IFERROR(Реестр!$AS974/80,""))</f>
        <v/>
      </c>
      <c r="AU974" s="4" t="str">
        <f t="shared" si="119"/>
        <v/>
      </c>
      <c r="AV974" s="4" t="str">
        <f t="shared" si="120"/>
        <v/>
      </c>
      <c r="AW974" s="4"/>
      <c r="AX974" s="4" t="str">
        <f t="shared" si="121"/>
        <v/>
      </c>
      <c r="AY974" s="4"/>
      <c r="AZ974" s="4" t="str">
        <f t="shared" si="122"/>
        <v/>
      </c>
      <c r="BA974" s="4"/>
      <c r="BB974" s="4"/>
      <c r="BC974" s="4" t="e">
        <f>VLOOKUP(K974,'Справочные Данные'!$I$2:$J$262,2,0)</f>
        <v>#N/A</v>
      </c>
      <c r="BD974" s="4" t="e">
        <f>VLOOKUP(BC974,Z_SD_CUSTOMER!$A$2:$K$1599,10,0)</f>
        <v>#N/A</v>
      </c>
      <c r="BE974" s="4" t="e">
        <f>VLOOKUP(BC974,Z_SD_CUSTOMER!$A$2:$L$1599,11,0)</f>
        <v>#N/A</v>
      </c>
      <c r="BF974" s="4" t="e">
        <f>VLOOKUP(BC974,Z_SD_CUSTOMER!$A$2:$K$1599,11,0)</f>
        <v>#N/A</v>
      </c>
      <c r="BG974" s="4"/>
      <c r="BH974" s="4"/>
    </row>
    <row r="975" spans="1:60">
      <c r="A975" s="4"/>
      <c r="F975" s="4"/>
      <c r="L975" s="493"/>
      <c r="AE975" s="13" t="str">
        <f>IF((Реестр!$AA975+Реестр!$AB975+Реестр!$AD975)=0,"",(Реестр!$AA975+Реестр!$AB975+Реестр!$AD975))</f>
        <v/>
      </c>
      <c r="AG975" s="13" t="e">
        <f>Реестр!$AE975-Реестр!$AF975</f>
        <v>#VALUE!</v>
      </c>
      <c r="AI975" s="448" t="str">
        <f>IF(IFERROR(Реестр!$AN975/Реестр!$T975,"")=0,"",IFERROR(Реестр!$AN975/Реестр!$T975,""))</f>
        <v/>
      </c>
      <c r="AO975" s="535" t="str">
        <f>IF(IFERROR(Реестр!$AN975/Реестр!$Y975,"")=0,"",IFERROR(Реестр!$AN975/Реестр!$Y975,""))</f>
        <v/>
      </c>
      <c r="AQ975" s="13"/>
      <c r="AR975" s="752"/>
      <c r="AS975" s="551" t="str">
        <f>IF(IFERROR(Реестр!$AI975*1000,"")=0,"",IFERROR(Реестр!$AI975*1000,""))</f>
        <v/>
      </c>
      <c r="AT975" s="5" t="str">
        <f>IF(IFERROR(Реестр!$AS975/80,"")=0,"",IFERROR(Реестр!$AS975/80,""))</f>
        <v/>
      </c>
      <c r="AU975" s="4" t="str">
        <f t="shared" si="119"/>
        <v/>
      </c>
      <c r="AV975" s="4" t="str">
        <f t="shared" si="120"/>
        <v/>
      </c>
      <c r="AW975" s="4"/>
      <c r="AX975" s="4" t="str">
        <f t="shared" si="121"/>
        <v/>
      </c>
      <c r="AY975" s="4"/>
      <c r="AZ975" s="4" t="str">
        <f t="shared" si="122"/>
        <v/>
      </c>
      <c r="BA975" s="4"/>
      <c r="BB975" s="4"/>
      <c r="BC975" s="4" t="e">
        <f>VLOOKUP(K975,'Справочные Данные'!$I$2:$J$262,2,0)</f>
        <v>#N/A</v>
      </c>
      <c r="BD975" s="4" t="e">
        <f>VLOOKUP(BC975,Z_SD_CUSTOMER!$A$2:$K$1599,10,0)</f>
        <v>#N/A</v>
      </c>
      <c r="BE975" s="4" t="e">
        <f>VLOOKUP(BC975,Z_SD_CUSTOMER!$A$2:$L$1599,11,0)</f>
        <v>#N/A</v>
      </c>
      <c r="BF975" s="4" t="e">
        <f>VLOOKUP(BC975,Z_SD_CUSTOMER!$A$2:$K$1599,11,0)</f>
        <v>#N/A</v>
      </c>
      <c r="BG975" s="4"/>
      <c r="BH975" s="4"/>
    </row>
    <row r="976" spans="1:60">
      <c r="A976" s="4"/>
      <c r="F976" s="4"/>
      <c r="L976" s="493"/>
      <c r="AE976" s="13" t="str">
        <f>IF((Реестр!$AA976+Реестр!$AB976+Реестр!$AD976)=0,"",(Реестр!$AA976+Реестр!$AB976+Реестр!$AD976))</f>
        <v/>
      </c>
      <c r="AG976" s="13" t="e">
        <f>Реестр!$AE976-Реестр!$AF976</f>
        <v>#VALUE!</v>
      </c>
      <c r="AI976" s="448" t="str">
        <f>IF(IFERROR(Реестр!$AN976/Реестр!$T976,"")=0,"",IFERROR(Реестр!$AN976/Реестр!$T976,""))</f>
        <v/>
      </c>
      <c r="AO976" s="535" t="str">
        <f>IF(IFERROR(Реестр!$AN976/Реестр!$Y976,"")=0,"",IFERROR(Реестр!$AN976/Реестр!$Y976,""))</f>
        <v/>
      </c>
      <c r="AQ976" s="13"/>
      <c r="AR976" s="752"/>
      <c r="AS976" s="551" t="str">
        <f>IF(IFERROR(Реестр!$AI976*1000,"")=0,"",IFERROR(Реестр!$AI976*1000,""))</f>
        <v/>
      </c>
      <c r="AT976" s="5" t="str">
        <f>IF(IFERROR(Реестр!$AS976/80,"")=0,"",IFERROR(Реестр!$AS976/80,""))</f>
        <v/>
      </c>
      <c r="AU976" s="4" t="str">
        <f t="shared" si="119"/>
        <v/>
      </c>
      <c r="AV976" s="4" t="str">
        <f t="shared" si="120"/>
        <v/>
      </c>
      <c r="AW976" s="4"/>
      <c r="AX976" s="4" t="str">
        <f t="shared" si="121"/>
        <v/>
      </c>
      <c r="AY976" s="4"/>
      <c r="AZ976" s="4" t="str">
        <f t="shared" si="122"/>
        <v/>
      </c>
      <c r="BA976" s="4"/>
      <c r="BB976" s="4"/>
      <c r="BC976" s="4" t="e">
        <f>VLOOKUP(K976,'Справочные Данные'!$I$2:$J$262,2,0)</f>
        <v>#N/A</v>
      </c>
      <c r="BD976" s="4" t="e">
        <f>VLOOKUP(BC976,Z_SD_CUSTOMER!$A$2:$K$1599,10,0)</f>
        <v>#N/A</v>
      </c>
      <c r="BE976" s="4" t="e">
        <f>VLOOKUP(BC976,Z_SD_CUSTOMER!$A$2:$L$1599,11,0)</f>
        <v>#N/A</v>
      </c>
      <c r="BF976" s="4" t="e">
        <f>VLOOKUP(BC976,Z_SD_CUSTOMER!$A$2:$K$1599,11,0)</f>
        <v>#N/A</v>
      </c>
      <c r="BG976" s="4"/>
      <c r="BH976" s="4"/>
    </row>
    <row r="977" spans="1:60">
      <c r="A977" s="4"/>
      <c r="F977" s="4"/>
      <c r="L977" s="493"/>
      <c r="AE977" s="13" t="str">
        <f>IF((Реестр!$AA977+Реестр!$AB977+Реестр!$AD977)=0,"",(Реестр!$AA977+Реестр!$AB977+Реестр!$AD977))</f>
        <v/>
      </c>
      <c r="AG977" s="13" t="e">
        <f>Реестр!$AE977-Реестр!$AF977</f>
        <v>#VALUE!</v>
      </c>
      <c r="AI977" s="448" t="str">
        <f>IF(IFERROR(Реестр!$AN977/Реестр!$T977,"")=0,"",IFERROR(Реестр!$AN977/Реестр!$T977,""))</f>
        <v/>
      </c>
      <c r="AO977" s="535" t="str">
        <f>IF(IFERROR(Реестр!$AN977/Реестр!$Y977,"")=0,"",IFERROR(Реестр!$AN977/Реестр!$Y977,""))</f>
        <v/>
      </c>
      <c r="AQ977" s="13"/>
      <c r="AR977" s="752"/>
      <c r="AS977" s="551" t="str">
        <f>IF(IFERROR(Реестр!$AI977*1000,"")=0,"",IFERROR(Реестр!$AI977*1000,""))</f>
        <v/>
      </c>
      <c r="AT977" s="5" t="str">
        <f>IF(IFERROR(Реестр!$AS977/80,"")=0,"",IFERROR(Реестр!$AS977/80,""))</f>
        <v/>
      </c>
      <c r="AU977" s="4" t="str">
        <f t="shared" si="119"/>
        <v/>
      </c>
      <c r="AV977" s="4" t="str">
        <f t="shared" si="120"/>
        <v/>
      </c>
      <c r="AW977" s="4"/>
      <c r="AX977" s="4" t="str">
        <f t="shared" si="121"/>
        <v/>
      </c>
      <c r="AY977" s="4"/>
      <c r="AZ977" s="4" t="str">
        <f t="shared" si="122"/>
        <v/>
      </c>
      <c r="BA977" s="4"/>
      <c r="BB977" s="4"/>
      <c r="BC977" s="4" t="e">
        <f>VLOOKUP(K977,'Справочные Данные'!$I$2:$J$262,2,0)</f>
        <v>#N/A</v>
      </c>
      <c r="BD977" s="4" t="e">
        <f>VLOOKUP(BC977,Z_SD_CUSTOMER!$A$2:$K$1599,10,0)</f>
        <v>#N/A</v>
      </c>
      <c r="BE977" s="4" t="e">
        <f>VLOOKUP(BC977,Z_SD_CUSTOMER!$A$2:$L$1599,11,0)</f>
        <v>#N/A</v>
      </c>
      <c r="BF977" s="4" t="e">
        <f>VLOOKUP(BC977,Z_SD_CUSTOMER!$A$2:$K$1599,11,0)</f>
        <v>#N/A</v>
      </c>
      <c r="BG977" s="4"/>
      <c r="BH977" s="4"/>
    </row>
    <row r="978" spans="1:60">
      <c r="A978" s="4"/>
      <c r="F978" s="4"/>
      <c r="L978" s="493"/>
      <c r="AE978" s="13" t="str">
        <f>IF((Реестр!$AA978+Реестр!$AB978+Реестр!$AD978)=0,"",(Реестр!$AA978+Реестр!$AB978+Реестр!$AD978))</f>
        <v/>
      </c>
      <c r="AG978" s="13" t="e">
        <f>Реестр!$AE978-Реестр!$AF978</f>
        <v>#VALUE!</v>
      </c>
      <c r="AI978" s="448" t="str">
        <f>IF(IFERROR(Реестр!$AN978/Реестр!$T978,"")=0,"",IFERROR(Реестр!$AN978/Реестр!$T978,""))</f>
        <v/>
      </c>
      <c r="AO978" s="535" t="str">
        <f>IF(IFERROR(Реестр!$AN978/Реестр!$Y978,"")=0,"",IFERROR(Реестр!$AN978/Реестр!$Y978,""))</f>
        <v/>
      </c>
      <c r="AQ978" s="13"/>
      <c r="AR978" s="752"/>
      <c r="AS978" s="551" t="str">
        <f>IF(IFERROR(Реестр!$AI978*1000,"")=0,"",IFERROR(Реестр!$AI978*1000,""))</f>
        <v/>
      </c>
      <c r="AT978" s="5" t="str">
        <f>IF(IFERROR(Реестр!$AS978/80,"")=0,"",IFERROR(Реестр!$AS978/80,""))</f>
        <v/>
      </c>
      <c r="AU978" s="4" t="str">
        <f t="shared" si="119"/>
        <v/>
      </c>
      <c r="AV978" s="4" t="str">
        <f t="shared" si="120"/>
        <v/>
      </c>
      <c r="AW978" s="4"/>
      <c r="AX978" s="4" t="str">
        <f t="shared" si="121"/>
        <v/>
      </c>
      <c r="AY978" s="4"/>
      <c r="AZ978" s="4" t="str">
        <f t="shared" si="122"/>
        <v/>
      </c>
      <c r="BA978" s="4"/>
      <c r="BB978" s="4"/>
      <c r="BC978" s="4" t="e">
        <f>VLOOKUP(K978,'Справочные Данные'!$I$2:$J$262,2,0)</f>
        <v>#N/A</v>
      </c>
      <c r="BD978" s="4" t="e">
        <f>VLOOKUP(BC978,Z_SD_CUSTOMER!$A$2:$K$1599,10,0)</f>
        <v>#N/A</v>
      </c>
      <c r="BE978" s="4" t="e">
        <f>VLOOKUP(BC978,Z_SD_CUSTOMER!$A$2:$L$1599,11,0)</f>
        <v>#N/A</v>
      </c>
      <c r="BF978" s="4" t="e">
        <f>VLOOKUP(BC978,Z_SD_CUSTOMER!$A$2:$K$1599,11,0)</f>
        <v>#N/A</v>
      </c>
      <c r="BG978" s="4"/>
      <c r="BH978" s="4"/>
    </row>
    <row r="979" spans="1:60">
      <c r="A979" s="4"/>
      <c r="F979" s="4"/>
      <c r="L979" s="493"/>
      <c r="AE979" s="13" t="str">
        <f>IF((Реестр!$AA979+Реестр!$AB979+Реестр!$AD979)=0,"",(Реестр!$AA979+Реестр!$AB979+Реестр!$AD979))</f>
        <v/>
      </c>
      <c r="AG979" s="13" t="e">
        <f>Реестр!$AE979-Реестр!$AF979</f>
        <v>#VALUE!</v>
      </c>
      <c r="AI979" s="448" t="str">
        <f>IF(IFERROR(Реестр!$AN979/Реестр!$T979,"")=0,"",IFERROR(Реестр!$AN979/Реестр!$T979,""))</f>
        <v/>
      </c>
      <c r="AO979" s="535" t="str">
        <f>IF(IFERROR(Реестр!$AN979/Реестр!$Y979,"")=0,"",IFERROR(Реестр!$AN979/Реестр!$Y979,""))</f>
        <v/>
      </c>
      <c r="AQ979" s="13"/>
      <c r="AR979" s="752"/>
      <c r="AS979" s="551" t="str">
        <f>IF(IFERROR(Реестр!$AI979*1000,"")=0,"",IFERROR(Реестр!$AI979*1000,""))</f>
        <v/>
      </c>
      <c r="AT979" s="5" t="str">
        <f>IF(IFERROR(Реестр!$AS979/80,"")=0,"",IFERROR(Реестр!$AS979/80,""))</f>
        <v/>
      </c>
      <c r="AU979" s="4" t="str">
        <f t="shared" si="119"/>
        <v/>
      </c>
      <c r="AV979" s="4" t="str">
        <f t="shared" si="120"/>
        <v/>
      </c>
      <c r="AW979" s="4"/>
      <c r="AX979" s="4" t="str">
        <f t="shared" si="121"/>
        <v/>
      </c>
      <c r="AY979" s="4"/>
      <c r="AZ979" s="4" t="str">
        <f t="shared" si="122"/>
        <v/>
      </c>
      <c r="BA979" s="4"/>
      <c r="BB979" s="4"/>
      <c r="BC979" s="4" t="e">
        <f>VLOOKUP(K979,'Справочные Данные'!$I$2:$J$262,2,0)</f>
        <v>#N/A</v>
      </c>
      <c r="BD979" s="4" t="e">
        <f>VLOOKUP(BC979,Z_SD_CUSTOMER!$A$2:$K$1599,10,0)</f>
        <v>#N/A</v>
      </c>
      <c r="BE979" s="4" t="e">
        <f>VLOOKUP(BC979,Z_SD_CUSTOMER!$A$2:$L$1599,11,0)</f>
        <v>#N/A</v>
      </c>
      <c r="BF979" s="4" t="e">
        <f>VLOOKUP(BC979,Z_SD_CUSTOMER!$A$2:$K$1599,11,0)</f>
        <v>#N/A</v>
      </c>
      <c r="BG979" s="4"/>
      <c r="BH979" s="4"/>
    </row>
    <row r="980" spans="1:60">
      <c r="A980" s="4"/>
      <c r="F980" s="4"/>
      <c r="L980" s="493"/>
      <c r="AE980" s="13" t="str">
        <f>IF((Реестр!$AA980+Реестр!$AB980+Реестр!$AD980)=0,"",(Реестр!$AA980+Реестр!$AB980+Реестр!$AD980))</f>
        <v/>
      </c>
      <c r="AG980" s="13" t="e">
        <f>Реестр!$AE980-Реестр!$AF980</f>
        <v>#VALUE!</v>
      </c>
      <c r="AI980" s="448" t="str">
        <f>IF(IFERROR(Реестр!$AN980/Реестр!$T980,"")=0,"",IFERROR(Реестр!$AN980/Реестр!$T980,""))</f>
        <v/>
      </c>
      <c r="AO980" s="535" t="str">
        <f>IF(IFERROR(Реестр!$AN980/Реестр!$Y980,"")=0,"",IFERROR(Реестр!$AN980/Реестр!$Y980,""))</f>
        <v/>
      </c>
      <c r="AQ980" s="13"/>
      <c r="AR980" s="752"/>
      <c r="AS980" s="551" t="str">
        <f>IF(IFERROR(Реестр!$AI980*1000,"")=0,"",IFERROR(Реестр!$AI980*1000,""))</f>
        <v/>
      </c>
      <c r="AT980" s="5" t="str">
        <f>IF(IFERROR(Реестр!$AS980/80,"")=0,"",IFERROR(Реестр!$AS980/80,""))</f>
        <v/>
      </c>
      <c r="AU980" s="4" t="str">
        <f t="shared" si="119"/>
        <v/>
      </c>
      <c r="AV980" s="4" t="str">
        <f t="shared" si="120"/>
        <v/>
      </c>
      <c r="AW980" s="4"/>
      <c r="AX980" s="4" t="str">
        <f t="shared" si="121"/>
        <v/>
      </c>
      <c r="AY980" s="4"/>
      <c r="AZ980" s="4" t="str">
        <f t="shared" si="122"/>
        <v/>
      </c>
      <c r="BA980" s="4"/>
      <c r="BB980" s="4"/>
      <c r="BC980" s="4" t="e">
        <f>VLOOKUP(K980,'Справочные Данные'!$I$2:$J$262,2,0)</f>
        <v>#N/A</v>
      </c>
      <c r="BD980" s="4" t="e">
        <f>VLOOKUP(BC980,Z_SD_CUSTOMER!$A$2:$K$1599,10,0)</f>
        <v>#N/A</v>
      </c>
      <c r="BE980" s="4" t="e">
        <f>VLOOKUP(BC980,Z_SD_CUSTOMER!$A$2:$L$1599,11,0)</f>
        <v>#N/A</v>
      </c>
      <c r="BF980" s="4" t="e">
        <f>VLOOKUP(BC980,Z_SD_CUSTOMER!$A$2:$K$1599,11,0)</f>
        <v>#N/A</v>
      </c>
      <c r="BG980" s="4"/>
      <c r="BH980" s="4"/>
    </row>
    <row r="981" spans="1:60">
      <c r="A981" s="4"/>
      <c r="F981" s="4"/>
      <c r="L981" s="493"/>
      <c r="AE981" s="13" t="str">
        <f>IF((Реестр!$AA981+Реестр!$AB981+Реестр!$AD981)=0,"",(Реестр!$AA981+Реестр!$AB981+Реестр!$AD981))</f>
        <v/>
      </c>
      <c r="AG981" s="13" t="e">
        <f>Реестр!$AE981-Реестр!$AF981</f>
        <v>#VALUE!</v>
      </c>
      <c r="AI981" s="448" t="str">
        <f>IF(IFERROR(Реестр!$AN981/Реестр!$T981,"")=0,"",IFERROR(Реестр!$AN981/Реестр!$T981,""))</f>
        <v/>
      </c>
      <c r="AO981" s="535" t="str">
        <f>IF(IFERROR(Реестр!$AN981/Реестр!$Y981,"")=0,"",IFERROR(Реестр!$AN981/Реестр!$Y981,""))</f>
        <v/>
      </c>
      <c r="AQ981" s="13"/>
      <c r="AR981" s="752"/>
      <c r="AS981" s="551" t="str">
        <f>IF(IFERROR(Реестр!$AI981*1000,"")=0,"",IFERROR(Реестр!$AI981*1000,""))</f>
        <v/>
      </c>
      <c r="AT981" s="5" t="str">
        <f>IF(IFERROR(Реестр!$AS981/80,"")=0,"",IFERROR(Реестр!$AS981/80,""))</f>
        <v/>
      </c>
      <c r="AU981" s="4" t="str">
        <f t="shared" ref="AU981:AU1044" si="123">IF(IFERROR(Y981*0.07,"")=0,"",IFERROR(Y981*0.07,""))</f>
        <v/>
      </c>
      <c r="AV981" s="4" t="str">
        <f t="shared" si="120"/>
        <v/>
      </c>
      <c r="AW981" s="4"/>
      <c r="AX981" s="4" t="str">
        <f t="shared" si="121"/>
        <v/>
      </c>
      <c r="AY981" s="4"/>
      <c r="AZ981" s="4" t="str">
        <f t="shared" si="122"/>
        <v/>
      </c>
      <c r="BA981" s="4"/>
      <c r="BB981" s="4"/>
      <c r="BC981" s="4" t="e">
        <f>VLOOKUP(K981,'Справочные Данные'!$I$2:$J$262,2,0)</f>
        <v>#N/A</v>
      </c>
      <c r="BD981" s="4" t="e">
        <f>VLOOKUP(BC981,Z_SD_CUSTOMER!$A$2:$K$1599,10,0)</f>
        <v>#N/A</v>
      </c>
      <c r="BE981" s="4" t="e">
        <f>VLOOKUP(BC981,Z_SD_CUSTOMER!$A$2:$L$1599,11,0)</f>
        <v>#N/A</v>
      </c>
      <c r="BF981" s="4" t="e">
        <f>VLOOKUP(BC981,Z_SD_CUSTOMER!$A$2:$K$1599,11,0)</f>
        <v>#N/A</v>
      </c>
      <c r="BG981" s="4"/>
      <c r="BH981" s="4"/>
    </row>
    <row r="982" spans="1:60">
      <c r="A982" s="4"/>
      <c r="F982" s="4"/>
      <c r="L982" s="493"/>
      <c r="AE982" s="13" t="str">
        <f>IF((Реестр!$AA982+Реестр!$AB982+Реестр!$AD982)=0,"",(Реестр!$AA982+Реестр!$AB982+Реестр!$AD982))</f>
        <v/>
      </c>
      <c r="AG982" s="13" t="e">
        <f>Реестр!$AE982-Реестр!$AF982</f>
        <v>#VALUE!</v>
      </c>
      <c r="AI982" s="448" t="str">
        <f>IF(IFERROR(Реестр!$AN982/Реестр!$T982,"")=0,"",IFERROR(Реестр!$AN982/Реестр!$T982,""))</f>
        <v/>
      </c>
      <c r="AO982" s="535" t="str">
        <f>IF(IFERROR(Реестр!$AN982/Реестр!$Y982,"")=0,"",IFERROR(Реестр!$AN982/Реестр!$Y982,""))</f>
        <v/>
      </c>
      <c r="AQ982" s="13"/>
      <c r="AR982" s="752"/>
      <c r="AS982" s="551" t="str">
        <f>IF(IFERROR(Реестр!$AI982*1000,"")=0,"",IFERROR(Реестр!$AI982*1000,""))</f>
        <v/>
      </c>
      <c r="AT982" s="5" t="str">
        <f>IF(IFERROR(Реестр!$AS982/80,"")=0,"",IFERROR(Реестр!$AS982/80,""))</f>
        <v/>
      </c>
      <c r="AU982" s="4" t="str">
        <f t="shared" si="123"/>
        <v/>
      </c>
      <c r="AV982" s="4" t="str">
        <f t="shared" si="120"/>
        <v/>
      </c>
      <c r="AW982" s="4"/>
      <c r="AX982" s="4" t="str">
        <f t="shared" si="121"/>
        <v/>
      </c>
      <c r="AY982" s="4"/>
      <c r="AZ982" s="4" t="str">
        <f t="shared" si="122"/>
        <v/>
      </c>
      <c r="BA982" s="4"/>
      <c r="BB982" s="4"/>
      <c r="BC982" s="4" t="e">
        <f>VLOOKUP(K982,'Справочные Данные'!$I$2:$J$262,2,0)</f>
        <v>#N/A</v>
      </c>
      <c r="BD982" s="4" t="e">
        <f>VLOOKUP(BC982,Z_SD_CUSTOMER!$A$2:$K$1599,10,0)</f>
        <v>#N/A</v>
      </c>
      <c r="BE982" s="4" t="e">
        <f>VLOOKUP(BC982,Z_SD_CUSTOMER!$A$2:$L$1599,11,0)</f>
        <v>#N/A</v>
      </c>
      <c r="BF982" s="4" t="e">
        <f>VLOOKUP(BC982,Z_SD_CUSTOMER!$A$2:$K$1599,11,0)</f>
        <v>#N/A</v>
      </c>
      <c r="BG982" s="4"/>
      <c r="BH982" s="4"/>
    </row>
    <row r="983" spans="1:60">
      <c r="A983" s="4"/>
      <c r="F983" s="4"/>
      <c r="L983" s="493"/>
      <c r="AE983" s="13" t="str">
        <f>IF((Реестр!$AA983+Реестр!$AB983+Реестр!$AD983)=0,"",(Реестр!$AA983+Реестр!$AB983+Реестр!$AD983))</f>
        <v/>
      </c>
      <c r="AG983" s="13" t="e">
        <f>Реестр!$AE983-Реестр!$AF983</f>
        <v>#VALUE!</v>
      </c>
      <c r="AI983" s="448" t="str">
        <f>IF(IFERROR(Реестр!$AN983/Реестр!$T983,"")=0,"",IFERROR(Реестр!$AN983/Реестр!$T983,""))</f>
        <v/>
      </c>
      <c r="AO983" s="535" t="str">
        <f>IF(IFERROR(Реестр!$AN983/Реестр!$Y983,"")=0,"",IFERROR(Реестр!$AN983/Реестр!$Y983,""))</f>
        <v/>
      </c>
      <c r="AQ983" s="13"/>
      <c r="AR983" s="752"/>
      <c r="AS983" s="551" t="str">
        <f>IF(IFERROR(Реестр!$AI983*1000,"")=0,"",IFERROR(Реестр!$AI983*1000,""))</f>
        <v/>
      </c>
      <c r="AT983" s="5" t="str">
        <f>IF(IFERROR(Реестр!$AS983/80,"")=0,"",IFERROR(Реестр!$AS983/80,""))</f>
        <v/>
      </c>
      <c r="AU983" s="4" t="str">
        <f t="shared" si="123"/>
        <v/>
      </c>
      <c r="AV983" s="4" t="str">
        <f t="shared" si="120"/>
        <v/>
      </c>
      <c r="AW983" s="4"/>
      <c r="AX983" s="4" t="str">
        <f t="shared" si="121"/>
        <v/>
      </c>
      <c r="AY983" s="4"/>
      <c r="AZ983" s="4" t="str">
        <f t="shared" si="122"/>
        <v/>
      </c>
      <c r="BA983" s="4"/>
      <c r="BB983" s="4"/>
      <c r="BC983" s="4" t="e">
        <f>VLOOKUP(K983,'Справочные Данные'!$I$2:$J$262,2,0)</f>
        <v>#N/A</v>
      </c>
      <c r="BD983" s="4" t="e">
        <f>VLOOKUP(BC983,Z_SD_CUSTOMER!$A$2:$K$1599,10,0)</f>
        <v>#N/A</v>
      </c>
      <c r="BE983" s="4" t="e">
        <f>VLOOKUP(BC983,Z_SD_CUSTOMER!$A$2:$L$1599,11,0)</f>
        <v>#N/A</v>
      </c>
      <c r="BF983" s="4" t="e">
        <f>VLOOKUP(BC983,Z_SD_CUSTOMER!$A$2:$K$1599,11,0)</f>
        <v>#N/A</v>
      </c>
      <c r="BG983" s="4"/>
      <c r="BH983" s="4"/>
    </row>
    <row r="984" spans="1:60">
      <c r="A984" s="4"/>
      <c r="F984" s="4"/>
      <c r="L984" s="493"/>
      <c r="AE984" s="13" t="str">
        <f>IF((Реестр!$AA984+Реестр!$AB984+Реестр!$AD984)=0,"",(Реестр!$AA984+Реестр!$AB984+Реестр!$AD984))</f>
        <v/>
      </c>
      <c r="AG984" s="13" t="e">
        <f>Реестр!$AE984-Реестр!$AF984</f>
        <v>#VALUE!</v>
      </c>
      <c r="AI984" s="448" t="str">
        <f>IF(IFERROR(Реестр!$AN984/Реестр!$T984,"")=0,"",IFERROR(Реестр!$AN984/Реестр!$T984,""))</f>
        <v/>
      </c>
      <c r="AO984" s="535" t="str">
        <f>IF(IFERROR(Реестр!$AN984/Реестр!$Y984,"")=0,"",IFERROR(Реестр!$AN984/Реестр!$Y984,""))</f>
        <v/>
      </c>
      <c r="AQ984" s="13"/>
      <c r="AR984" s="752"/>
      <c r="AS984" s="551" t="str">
        <f>IF(IFERROR(Реестр!$AI984*1000,"")=0,"",IFERROR(Реестр!$AI984*1000,""))</f>
        <v/>
      </c>
      <c r="AT984" s="5" t="str">
        <f>IF(IFERROR(Реестр!$AS984/80,"")=0,"",IFERROR(Реестр!$AS984/80,""))</f>
        <v/>
      </c>
      <c r="AU984" s="4" t="str">
        <f t="shared" si="123"/>
        <v/>
      </c>
      <c r="AV984" s="4" t="str">
        <f t="shared" si="120"/>
        <v/>
      </c>
      <c r="AW984" s="4"/>
      <c r="AX984" s="4" t="str">
        <f t="shared" si="121"/>
        <v/>
      </c>
      <c r="AY984" s="4"/>
      <c r="AZ984" s="4" t="str">
        <f t="shared" si="122"/>
        <v/>
      </c>
      <c r="BA984" s="4"/>
      <c r="BB984" s="4"/>
      <c r="BC984" s="4" t="e">
        <f>VLOOKUP(K984,'Справочные Данные'!$I$2:$J$262,2,0)</f>
        <v>#N/A</v>
      </c>
      <c r="BD984" s="4" t="e">
        <f>VLOOKUP(BC984,Z_SD_CUSTOMER!$A$2:$K$1599,10,0)</f>
        <v>#N/A</v>
      </c>
      <c r="BE984" s="4" t="e">
        <f>VLOOKUP(BC984,Z_SD_CUSTOMER!$A$2:$L$1599,11,0)</f>
        <v>#N/A</v>
      </c>
      <c r="BF984" s="4" t="e">
        <f>VLOOKUP(BC984,Z_SD_CUSTOMER!$A$2:$K$1599,11,0)</f>
        <v>#N/A</v>
      </c>
      <c r="BG984" s="4"/>
      <c r="BH984" s="4"/>
    </row>
    <row r="985" spans="1:60">
      <c r="A985" s="4"/>
      <c r="F985" s="4"/>
      <c r="L985" s="493"/>
      <c r="AE985" s="13" t="str">
        <f>IF((Реестр!$AA985+Реестр!$AB985+Реестр!$AD985)=0,"",(Реестр!$AA985+Реестр!$AB985+Реестр!$AD985))</f>
        <v/>
      </c>
      <c r="AG985" s="13" t="e">
        <f>Реестр!$AE985-Реестр!$AF985</f>
        <v>#VALUE!</v>
      </c>
      <c r="AI985" s="448" t="str">
        <f>IF(IFERROR(Реестр!$AN985/Реестр!$T985,"")=0,"",IFERROR(Реестр!$AN985/Реестр!$T985,""))</f>
        <v/>
      </c>
      <c r="AO985" s="535" t="str">
        <f>IF(IFERROR(Реестр!$AN985/Реестр!$Y985,"")=0,"",IFERROR(Реестр!$AN985/Реестр!$Y985,""))</f>
        <v/>
      </c>
      <c r="AQ985" s="13"/>
      <c r="AR985" s="752"/>
      <c r="AS985" s="551" t="str">
        <f>IF(IFERROR(Реестр!$AI985*1000,"")=0,"",IFERROR(Реестр!$AI985*1000,""))</f>
        <v/>
      </c>
      <c r="AT985" s="5" t="str">
        <f>IF(IFERROR(Реестр!$AS985/80,"")=0,"",IFERROR(Реестр!$AS985/80,""))</f>
        <v/>
      </c>
      <c r="AU985" s="4" t="str">
        <f t="shared" si="123"/>
        <v/>
      </c>
      <c r="AV985" s="4" t="str">
        <f t="shared" si="120"/>
        <v/>
      </c>
      <c r="AW985" s="4"/>
      <c r="AX985" s="4" t="str">
        <f t="shared" si="121"/>
        <v/>
      </c>
      <c r="AY985" s="4"/>
      <c r="AZ985" s="4" t="str">
        <f t="shared" si="122"/>
        <v/>
      </c>
      <c r="BA985" s="4"/>
      <c r="BB985" s="4"/>
      <c r="BC985" s="4" t="e">
        <f>VLOOKUP(K985,'Справочные Данные'!$I$2:$J$262,2,0)</f>
        <v>#N/A</v>
      </c>
      <c r="BD985" s="4" t="e">
        <f>VLOOKUP(BC985,Z_SD_CUSTOMER!$A$2:$K$1599,10,0)</f>
        <v>#N/A</v>
      </c>
      <c r="BE985" s="4" t="e">
        <f>VLOOKUP(BC985,Z_SD_CUSTOMER!$A$2:$L$1599,11,0)</f>
        <v>#N/A</v>
      </c>
      <c r="BF985" s="4" t="e">
        <f>VLOOKUP(BC985,Z_SD_CUSTOMER!$A$2:$K$1599,11,0)</f>
        <v>#N/A</v>
      </c>
      <c r="BG985" s="4"/>
      <c r="BH985" s="4"/>
    </row>
    <row r="986" spans="1:60">
      <c r="A986" s="4"/>
      <c r="F986" s="4"/>
      <c r="L986" s="493"/>
      <c r="AE986" s="13" t="str">
        <f>IF((Реестр!$AA986+Реестр!$AB986+Реестр!$AD986)=0,"",(Реестр!$AA986+Реестр!$AB986+Реестр!$AD986))</f>
        <v/>
      </c>
      <c r="AG986" s="13" t="e">
        <f>Реестр!$AE986-Реестр!$AF986</f>
        <v>#VALUE!</v>
      </c>
      <c r="AI986" s="448" t="str">
        <f>IF(IFERROR(Реестр!$AN986/Реестр!$T986,"")=0,"",IFERROR(Реестр!$AN986/Реестр!$T986,""))</f>
        <v/>
      </c>
      <c r="AO986" s="535" t="str">
        <f>IF(IFERROR(Реестр!$AN986/Реестр!$Y986,"")=0,"",IFERROR(Реестр!$AN986/Реестр!$Y986,""))</f>
        <v/>
      </c>
      <c r="AQ986" s="13"/>
      <c r="AR986" s="752"/>
      <c r="AS986" s="551" t="str">
        <f>IF(IFERROR(Реестр!$AI986*1000,"")=0,"",IFERROR(Реестр!$AI986*1000,""))</f>
        <v/>
      </c>
      <c r="AT986" s="5" t="str">
        <f>IF(IFERROR(Реестр!$AS986/80,"")=0,"",IFERROR(Реестр!$AS986/80,""))</f>
        <v/>
      </c>
      <c r="AU986" s="4" t="str">
        <f t="shared" si="123"/>
        <v/>
      </c>
      <c r="AV986" s="4" t="str">
        <f t="shared" si="120"/>
        <v/>
      </c>
      <c r="AW986" s="4"/>
      <c r="AX986" s="4" t="str">
        <f t="shared" si="121"/>
        <v/>
      </c>
      <c r="AY986" s="4"/>
      <c r="AZ986" s="4" t="str">
        <f t="shared" si="122"/>
        <v/>
      </c>
      <c r="BA986" s="4"/>
      <c r="BB986" s="4"/>
      <c r="BC986" s="4" t="e">
        <f>VLOOKUP(K986,'Справочные Данные'!$I$2:$J$262,2,0)</f>
        <v>#N/A</v>
      </c>
      <c r="BD986" s="4" t="e">
        <f>VLOOKUP(BC986,Z_SD_CUSTOMER!$A$2:$K$1599,10,0)</f>
        <v>#N/A</v>
      </c>
      <c r="BE986" s="4" t="e">
        <f>VLOOKUP(BC986,Z_SD_CUSTOMER!$A$2:$L$1599,11,0)</f>
        <v>#N/A</v>
      </c>
      <c r="BF986" s="4" t="e">
        <f>VLOOKUP(BC986,Z_SD_CUSTOMER!$A$2:$K$1599,11,0)</f>
        <v>#N/A</v>
      </c>
      <c r="BG986" s="4"/>
      <c r="BH986" s="4"/>
    </row>
    <row r="987" spans="1:60">
      <c r="A987" s="4"/>
      <c r="F987" s="4"/>
      <c r="L987" s="493"/>
      <c r="AE987" s="13" t="str">
        <f>IF((Реестр!$AA987+Реестр!$AB987+Реестр!$AD987)=0,"",(Реестр!$AA987+Реестр!$AB987+Реестр!$AD987))</f>
        <v/>
      </c>
      <c r="AG987" s="13" t="e">
        <f>Реестр!$AE987-Реестр!$AF987</f>
        <v>#VALUE!</v>
      </c>
      <c r="AI987" s="448" t="str">
        <f>IF(IFERROR(Реестр!$AN987/Реестр!$T987,"")=0,"",IFERROR(Реестр!$AN987/Реестр!$T987,""))</f>
        <v/>
      </c>
      <c r="AO987" s="535" t="str">
        <f>IF(IFERROR(Реестр!$AN987/Реестр!$Y987,"")=0,"",IFERROR(Реестр!$AN987/Реестр!$Y987,""))</f>
        <v/>
      </c>
      <c r="AQ987" s="13"/>
      <c r="AR987" s="752"/>
      <c r="AS987" s="551" t="str">
        <f>IF(IFERROR(Реестр!$AI987*1000,"")=0,"",IFERROR(Реестр!$AI987*1000,""))</f>
        <v/>
      </c>
      <c r="AT987" s="5" t="str">
        <f>IF(IFERROR(Реестр!$AS987/80,"")=0,"",IFERROR(Реестр!$AS987/80,""))</f>
        <v/>
      </c>
      <c r="AU987" s="4" t="str">
        <f t="shared" si="123"/>
        <v/>
      </c>
      <c r="AV987" s="4" t="str">
        <f t="shared" si="120"/>
        <v/>
      </c>
      <c r="AW987" s="4"/>
      <c r="AX987" s="4" t="str">
        <f t="shared" si="121"/>
        <v/>
      </c>
      <c r="AY987" s="4"/>
      <c r="AZ987" s="4" t="str">
        <f t="shared" si="122"/>
        <v/>
      </c>
      <c r="BA987" s="4"/>
      <c r="BB987" s="4"/>
      <c r="BC987" s="4" t="e">
        <f>VLOOKUP(K987,'Справочные Данные'!$I$2:$J$262,2,0)</f>
        <v>#N/A</v>
      </c>
      <c r="BD987" s="4" t="e">
        <f>VLOOKUP(BC987,Z_SD_CUSTOMER!$A$2:$K$1599,10,0)</f>
        <v>#N/A</v>
      </c>
      <c r="BE987" s="4" t="e">
        <f>VLOOKUP(BC987,Z_SD_CUSTOMER!$A$2:$L$1599,11,0)</f>
        <v>#N/A</v>
      </c>
      <c r="BF987" s="4" t="e">
        <f>VLOOKUP(BC987,Z_SD_CUSTOMER!$A$2:$K$1599,11,0)</f>
        <v>#N/A</v>
      </c>
      <c r="BG987" s="4"/>
      <c r="BH987" s="4"/>
    </row>
    <row r="988" spans="1:60">
      <c r="A988" s="4"/>
      <c r="F988" s="4"/>
      <c r="L988" s="493"/>
      <c r="AE988" s="13" t="str">
        <f>IF((Реестр!$AA988+Реестр!$AB988+Реестр!$AD988)=0,"",(Реестр!$AA988+Реестр!$AB988+Реестр!$AD988))</f>
        <v/>
      </c>
      <c r="AG988" s="13" t="e">
        <f>Реестр!$AE988-Реестр!$AF988</f>
        <v>#VALUE!</v>
      </c>
      <c r="AI988" s="448" t="str">
        <f>IF(IFERROR(Реестр!$AN988/Реестр!$T988,"")=0,"",IFERROR(Реестр!$AN988/Реестр!$T988,""))</f>
        <v/>
      </c>
      <c r="AO988" s="535" t="str">
        <f>IF(IFERROR(Реестр!$AN988/Реестр!$Y988,"")=0,"",IFERROR(Реестр!$AN988/Реестр!$Y988,""))</f>
        <v/>
      </c>
      <c r="AQ988" s="13"/>
      <c r="AR988" s="752"/>
      <c r="AS988" s="551" t="str">
        <f>IF(IFERROR(Реестр!$AI988*1000,"")=0,"",IFERROR(Реестр!$AI988*1000,""))</f>
        <v/>
      </c>
      <c r="AT988" s="5" t="str">
        <f>IF(IFERROR(Реестр!$AS988/80,"")=0,"",IFERROR(Реестр!$AS988/80,""))</f>
        <v/>
      </c>
      <c r="AU988" s="4" t="str">
        <f t="shared" si="123"/>
        <v/>
      </c>
      <c r="AV988" s="4" t="str">
        <f t="shared" si="120"/>
        <v/>
      </c>
      <c r="AW988" s="4"/>
      <c r="AX988" s="4" t="str">
        <f t="shared" si="121"/>
        <v/>
      </c>
      <c r="AY988" s="4"/>
      <c r="AZ988" s="4" t="str">
        <f t="shared" si="122"/>
        <v/>
      </c>
      <c r="BA988" s="4"/>
      <c r="BB988" s="4"/>
      <c r="BC988" s="4" t="e">
        <f>VLOOKUP(K988,'Справочные Данные'!$I$2:$J$262,2,0)</f>
        <v>#N/A</v>
      </c>
      <c r="BD988" s="4" t="e">
        <f>VLOOKUP(BC988,Z_SD_CUSTOMER!$A$2:$K$1599,10,0)</f>
        <v>#N/A</v>
      </c>
      <c r="BE988" s="4" t="e">
        <f>VLOOKUP(BC988,Z_SD_CUSTOMER!$A$2:$L$1599,11,0)</f>
        <v>#N/A</v>
      </c>
      <c r="BF988" s="4" t="e">
        <f>VLOOKUP(BC988,Z_SD_CUSTOMER!$A$2:$K$1599,11,0)</f>
        <v>#N/A</v>
      </c>
      <c r="BG988" s="4"/>
      <c r="BH988" s="4"/>
    </row>
    <row r="989" spans="1:60">
      <c r="A989" s="4"/>
      <c r="F989" s="4"/>
      <c r="L989" s="493"/>
      <c r="AE989" s="13" t="str">
        <f>IF((Реестр!$AA989+Реестр!$AB989+Реестр!$AD989)=0,"",(Реестр!$AA989+Реестр!$AB989+Реестр!$AD989))</f>
        <v/>
      </c>
      <c r="AG989" s="13" t="e">
        <f>Реестр!$AE989-Реестр!$AF989</f>
        <v>#VALUE!</v>
      </c>
      <c r="AI989" s="448" t="str">
        <f>IF(IFERROR(Реестр!$AN989/Реестр!$T989,"")=0,"",IFERROR(Реестр!$AN989/Реестр!$T989,""))</f>
        <v/>
      </c>
      <c r="AO989" s="535" t="str">
        <f>IF(IFERROR(Реестр!$AN989/Реестр!$Y989,"")=0,"",IFERROR(Реестр!$AN989/Реестр!$Y989,""))</f>
        <v/>
      </c>
      <c r="AQ989" s="13"/>
      <c r="AR989" s="752"/>
      <c r="AS989" s="551" t="str">
        <f>IF(IFERROR(Реестр!$AI989*1000,"")=0,"",IFERROR(Реестр!$AI989*1000,""))</f>
        <v/>
      </c>
      <c r="AT989" s="5" t="str">
        <f>IF(IFERROR(Реестр!$AS989/80,"")=0,"",IFERROR(Реестр!$AS989/80,""))</f>
        <v/>
      </c>
      <c r="AU989" s="4" t="str">
        <f t="shared" si="123"/>
        <v/>
      </c>
      <c r="AV989" s="4" t="str">
        <f t="shared" si="120"/>
        <v/>
      </c>
      <c r="AW989" s="4"/>
      <c r="AX989" s="4" t="str">
        <f t="shared" si="121"/>
        <v/>
      </c>
      <c r="AY989" s="4"/>
      <c r="AZ989" s="4" t="str">
        <f t="shared" si="122"/>
        <v/>
      </c>
      <c r="BA989" s="4"/>
      <c r="BB989" s="4"/>
      <c r="BC989" s="4" t="e">
        <f>VLOOKUP(K989,'Справочные Данные'!$I$2:$J$262,2,0)</f>
        <v>#N/A</v>
      </c>
      <c r="BD989" s="4" t="e">
        <f>VLOOKUP(BC989,Z_SD_CUSTOMER!$A$2:$K$1599,10,0)</f>
        <v>#N/A</v>
      </c>
      <c r="BE989" s="4" t="e">
        <f>VLOOKUP(BC989,Z_SD_CUSTOMER!$A$2:$L$1599,11,0)</f>
        <v>#N/A</v>
      </c>
      <c r="BF989" s="4" t="e">
        <f>VLOOKUP(BC989,Z_SD_CUSTOMER!$A$2:$K$1599,11,0)</f>
        <v>#N/A</v>
      </c>
      <c r="BG989" s="4"/>
      <c r="BH989" s="4"/>
    </row>
    <row r="990" spans="1:60">
      <c r="A990" s="4"/>
      <c r="F990" s="4"/>
      <c r="L990" s="493"/>
      <c r="AE990" s="13" t="str">
        <f>IF((Реестр!$AA990+Реестр!$AB990+Реестр!$AD990)=0,"",(Реестр!$AA990+Реестр!$AB990+Реестр!$AD990))</f>
        <v/>
      </c>
      <c r="AG990" s="13" t="e">
        <f>Реестр!$AE990-Реестр!$AF990</f>
        <v>#VALUE!</v>
      </c>
      <c r="AI990" s="448" t="str">
        <f>IF(IFERROR(Реестр!$AN990/Реестр!$T990,"")=0,"",IFERROR(Реестр!$AN990/Реестр!$T990,""))</f>
        <v/>
      </c>
      <c r="AO990" s="535" t="str">
        <f>IF(IFERROR(Реестр!$AN990/Реестр!$Y990,"")=0,"",IFERROR(Реестр!$AN990/Реестр!$Y990,""))</f>
        <v/>
      </c>
      <c r="AQ990" s="13"/>
      <c r="AR990" s="752"/>
      <c r="AS990" s="551" t="str">
        <f>IF(IFERROR(Реестр!$AI990*1000,"")=0,"",IFERROR(Реестр!$AI990*1000,""))</f>
        <v/>
      </c>
      <c r="AT990" s="5" t="str">
        <f>IF(IFERROR(Реестр!$AS990/80,"")=0,"",IFERROR(Реестр!$AS990/80,""))</f>
        <v/>
      </c>
      <c r="AU990" s="4" t="str">
        <f t="shared" si="123"/>
        <v/>
      </c>
      <c r="AV990" s="4" t="str">
        <f t="shared" si="120"/>
        <v/>
      </c>
      <c r="AW990" s="4"/>
      <c r="AX990" s="4" t="str">
        <f t="shared" si="121"/>
        <v/>
      </c>
      <c r="AY990" s="4"/>
      <c r="AZ990" s="4" t="str">
        <f t="shared" si="122"/>
        <v/>
      </c>
      <c r="BA990" s="4"/>
      <c r="BB990" s="4"/>
      <c r="BC990" s="4" t="e">
        <f>VLOOKUP(K990,'Справочные Данные'!$I$2:$J$262,2,0)</f>
        <v>#N/A</v>
      </c>
      <c r="BD990" s="4" t="e">
        <f>VLOOKUP(BC990,Z_SD_CUSTOMER!$A$2:$K$1599,10,0)</f>
        <v>#N/A</v>
      </c>
      <c r="BE990" s="4" t="e">
        <f>VLOOKUP(BC990,Z_SD_CUSTOMER!$A$2:$L$1599,11,0)</f>
        <v>#N/A</v>
      </c>
      <c r="BF990" s="4" t="e">
        <f>VLOOKUP(BC990,Z_SD_CUSTOMER!$A$2:$K$1599,11,0)</f>
        <v>#N/A</v>
      </c>
      <c r="BG990" s="4"/>
      <c r="BH990" s="4"/>
    </row>
    <row r="991" spans="1:60">
      <c r="A991" s="4"/>
      <c r="F991" s="4"/>
      <c r="L991" s="493"/>
      <c r="AE991" s="13" t="str">
        <f>IF((Реестр!$AA991+Реестр!$AB991+Реестр!$AD991)=0,"",(Реестр!$AA991+Реестр!$AB991+Реестр!$AD991))</f>
        <v/>
      </c>
      <c r="AG991" s="13" t="e">
        <f>Реестр!$AE991-Реестр!$AF991</f>
        <v>#VALUE!</v>
      </c>
      <c r="AI991" s="448" t="str">
        <f>IF(IFERROR(Реестр!$AN991/Реестр!$T991,"")=0,"",IFERROR(Реестр!$AN991/Реестр!$T991,""))</f>
        <v/>
      </c>
      <c r="AO991" s="535" t="str">
        <f>IF(IFERROR(Реестр!$AN991/Реестр!$Y991,"")=0,"",IFERROR(Реестр!$AN991/Реестр!$Y991,""))</f>
        <v/>
      </c>
      <c r="AQ991" s="13"/>
      <c r="AR991" s="752"/>
      <c r="AS991" s="551" t="str">
        <f>IF(IFERROR(Реестр!$AI991*1000,"")=0,"",IFERROR(Реестр!$AI991*1000,""))</f>
        <v/>
      </c>
      <c r="AT991" s="5" t="str">
        <f>IF(IFERROR(Реестр!$AS991/80,"")=0,"",IFERROR(Реестр!$AS991/80,""))</f>
        <v/>
      </c>
      <c r="AU991" s="4" t="str">
        <f t="shared" si="123"/>
        <v/>
      </c>
      <c r="AV991" s="4" t="str">
        <f t="shared" si="120"/>
        <v/>
      </c>
      <c r="AW991" s="4"/>
      <c r="AX991" s="4" t="str">
        <f t="shared" si="121"/>
        <v/>
      </c>
      <c r="AY991" s="4"/>
      <c r="AZ991" s="4" t="str">
        <f t="shared" si="122"/>
        <v/>
      </c>
      <c r="BA991" s="4"/>
      <c r="BB991" s="4"/>
      <c r="BC991" s="4" t="e">
        <f>VLOOKUP(K991,'Справочные Данные'!$I$2:$J$262,2,0)</f>
        <v>#N/A</v>
      </c>
      <c r="BD991" s="4" t="e">
        <f>VLOOKUP(BC991,Z_SD_CUSTOMER!$A$2:$K$1599,10,0)</f>
        <v>#N/A</v>
      </c>
      <c r="BE991" s="4" t="e">
        <f>VLOOKUP(BC991,Z_SD_CUSTOMER!$A$2:$L$1599,11,0)</f>
        <v>#N/A</v>
      </c>
      <c r="BF991" s="4" t="e">
        <f>VLOOKUP(BC991,Z_SD_CUSTOMER!$A$2:$K$1599,11,0)</f>
        <v>#N/A</v>
      </c>
      <c r="BG991" s="4"/>
      <c r="BH991" s="4"/>
    </row>
    <row r="992" spans="1:60">
      <c r="A992" s="4"/>
      <c r="F992" s="4"/>
      <c r="L992" s="493"/>
      <c r="AE992" s="13" t="str">
        <f>IF((Реестр!$AA992+Реестр!$AB992+Реестр!$AD992)=0,"",(Реестр!$AA992+Реестр!$AB992+Реестр!$AD992))</f>
        <v/>
      </c>
      <c r="AG992" s="13" t="e">
        <f>Реестр!$AE992-Реестр!$AF992</f>
        <v>#VALUE!</v>
      </c>
      <c r="AI992" s="448" t="str">
        <f>IF(IFERROR(Реестр!$AN992/Реестр!$T992,"")=0,"",IFERROR(Реестр!$AN992/Реестр!$T992,""))</f>
        <v/>
      </c>
      <c r="AO992" s="535" t="str">
        <f>IF(IFERROR(Реестр!$AN992/Реестр!$Y992,"")=0,"",IFERROR(Реестр!$AN992/Реестр!$Y992,""))</f>
        <v/>
      </c>
      <c r="AQ992" s="13"/>
      <c r="AR992" s="752"/>
      <c r="AS992" s="551" t="str">
        <f>IF(IFERROR(Реестр!$AI992*1000,"")=0,"",IFERROR(Реестр!$AI992*1000,""))</f>
        <v/>
      </c>
      <c r="AT992" s="5" t="str">
        <f>IF(IFERROR(Реестр!$AS992/80,"")=0,"",IFERROR(Реестр!$AS992/80,""))</f>
        <v/>
      </c>
      <c r="AU992" s="4" t="str">
        <f t="shared" si="123"/>
        <v/>
      </c>
      <c r="AV992" s="4" t="str">
        <f t="shared" si="120"/>
        <v/>
      </c>
      <c r="AW992" s="4"/>
      <c r="AX992" s="4" t="str">
        <f t="shared" si="121"/>
        <v/>
      </c>
      <c r="AY992" s="4"/>
      <c r="AZ992" s="4" t="str">
        <f t="shared" si="122"/>
        <v/>
      </c>
      <c r="BA992" s="4"/>
      <c r="BB992" s="4"/>
      <c r="BC992" s="4" t="e">
        <f>VLOOKUP(K992,'Справочные Данные'!$I$2:$J$262,2,0)</f>
        <v>#N/A</v>
      </c>
      <c r="BD992" s="4" t="e">
        <f>VLOOKUP(BC992,Z_SD_CUSTOMER!$A$2:$K$1599,10,0)</f>
        <v>#N/A</v>
      </c>
      <c r="BE992" s="4" t="e">
        <f>VLOOKUP(BC992,Z_SD_CUSTOMER!$A$2:$L$1599,11,0)</f>
        <v>#N/A</v>
      </c>
      <c r="BF992" s="4" t="e">
        <f>VLOOKUP(BC992,Z_SD_CUSTOMER!$A$2:$K$1599,11,0)</f>
        <v>#N/A</v>
      </c>
      <c r="BG992" s="4"/>
      <c r="BH992" s="4"/>
    </row>
    <row r="993" spans="1:60">
      <c r="A993" s="4"/>
      <c r="F993" s="4"/>
      <c r="L993" s="493"/>
      <c r="AE993" s="13" t="str">
        <f>IF((Реестр!$AA993+Реестр!$AB993+Реестр!$AD993)=0,"",(Реестр!$AA993+Реестр!$AB993+Реестр!$AD993))</f>
        <v/>
      </c>
      <c r="AG993" s="13" t="e">
        <f>Реестр!$AE993-Реестр!$AF993</f>
        <v>#VALUE!</v>
      </c>
      <c r="AI993" s="448" t="str">
        <f>IF(IFERROR(Реестр!$AN993/Реестр!$T993,"")=0,"",IFERROR(Реестр!$AN993/Реестр!$T993,""))</f>
        <v/>
      </c>
      <c r="AO993" s="535" t="str">
        <f>IF(IFERROR(Реестр!$AN993/Реестр!$Y993,"")=0,"",IFERROR(Реестр!$AN993/Реестр!$Y993,""))</f>
        <v/>
      </c>
      <c r="AQ993" s="13"/>
      <c r="AR993" s="752"/>
      <c r="AS993" s="551" t="str">
        <f>IF(IFERROR(Реестр!$AI993*1000,"")=0,"",IFERROR(Реестр!$AI993*1000,""))</f>
        <v/>
      </c>
      <c r="AT993" s="5" t="str">
        <f>IF(IFERROR(Реестр!$AS993/80,"")=0,"",IFERROR(Реестр!$AS993/80,""))</f>
        <v/>
      </c>
      <c r="AU993" s="4" t="str">
        <f t="shared" si="123"/>
        <v/>
      </c>
      <c r="AV993" s="4" t="str">
        <f t="shared" si="120"/>
        <v/>
      </c>
      <c r="AW993" s="4"/>
      <c r="AX993" s="4" t="str">
        <f t="shared" si="121"/>
        <v/>
      </c>
      <c r="AY993" s="4"/>
      <c r="AZ993" s="4" t="str">
        <f t="shared" si="122"/>
        <v/>
      </c>
      <c r="BA993" s="4"/>
      <c r="BB993" s="4"/>
      <c r="BC993" s="4" t="e">
        <f>VLOOKUP(K993,'Справочные Данные'!$I$2:$J$262,2,0)</f>
        <v>#N/A</v>
      </c>
      <c r="BD993" s="4" t="e">
        <f>VLOOKUP(BC993,Z_SD_CUSTOMER!$A$2:$K$1599,10,0)</f>
        <v>#N/A</v>
      </c>
      <c r="BE993" s="4" t="e">
        <f>VLOOKUP(BC993,Z_SD_CUSTOMER!$A$2:$L$1599,11,0)</f>
        <v>#N/A</v>
      </c>
      <c r="BF993" s="4" t="e">
        <f>VLOOKUP(BC993,Z_SD_CUSTOMER!$A$2:$K$1599,11,0)</f>
        <v>#N/A</v>
      </c>
      <c r="BG993" s="4"/>
      <c r="BH993" s="4"/>
    </row>
    <row r="994" spans="1:60">
      <c r="A994" s="4"/>
      <c r="F994" s="4"/>
      <c r="L994" s="493"/>
      <c r="AE994" s="13" t="str">
        <f>IF((Реестр!$AA994+Реестр!$AB994+Реестр!$AD994)=0,"",(Реестр!$AA994+Реестр!$AB994+Реестр!$AD994))</f>
        <v/>
      </c>
      <c r="AG994" s="13" t="e">
        <f>Реестр!$AE994-Реестр!$AF994</f>
        <v>#VALUE!</v>
      </c>
      <c r="AI994" s="448" t="str">
        <f>IF(IFERROR(Реестр!$AN994/Реестр!$T994,"")=0,"",IFERROR(Реестр!$AN994/Реестр!$T994,""))</f>
        <v/>
      </c>
      <c r="AO994" s="535" t="str">
        <f>IF(IFERROR(Реестр!$AN994/Реестр!$Y994,"")=0,"",IFERROR(Реестр!$AN994/Реестр!$Y994,""))</f>
        <v/>
      </c>
      <c r="AQ994" s="13"/>
      <c r="AR994" s="752"/>
      <c r="AS994" s="551" t="str">
        <f>IF(IFERROR(Реестр!$AI994*1000,"")=0,"",IFERROR(Реестр!$AI994*1000,""))</f>
        <v/>
      </c>
      <c r="AT994" s="5" t="str">
        <f>IF(IFERROR(Реестр!$AS994/80,"")=0,"",IFERROR(Реестр!$AS994/80,""))</f>
        <v/>
      </c>
      <c r="AU994" s="4" t="str">
        <f t="shared" si="123"/>
        <v/>
      </c>
      <c r="AV994" s="4" t="str">
        <f t="shared" si="120"/>
        <v/>
      </c>
      <c r="AW994" s="4"/>
      <c r="AX994" s="4" t="str">
        <f t="shared" si="121"/>
        <v/>
      </c>
      <c r="AY994" s="4"/>
      <c r="AZ994" s="4" t="str">
        <f t="shared" si="122"/>
        <v/>
      </c>
      <c r="BA994" s="4"/>
      <c r="BB994" s="4"/>
      <c r="BC994" s="4" t="e">
        <f>VLOOKUP(K994,'Справочные Данные'!$I$2:$J$262,2,0)</f>
        <v>#N/A</v>
      </c>
      <c r="BD994" s="4" t="e">
        <f>VLOOKUP(BC994,Z_SD_CUSTOMER!$A$2:$K$1599,10,0)</f>
        <v>#N/A</v>
      </c>
      <c r="BE994" s="4" t="e">
        <f>VLOOKUP(BC994,Z_SD_CUSTOMER!$A$2:$L$1599,11,0)</f>
        <v>#N/A</v>
      </c>
      <c r="BF994" s="4" t="e">
        <f>VLOOKUP(BC994,Z_SD_CUSTOMER!$A$2:$K$1599,11,0)</f>
        <v>#N/A</v>
      </c>
      <c r="BG994" s="4"/>
      <c r="BH994" s="4"/>
    </row>
    <row r="995" spans="1:60">
      <c r="A995" s="4"/>
      <c r="F995" s="4"/>
      <c r="L995" s="493"/>
      <c r="AE995" s="13" t="str">
        <f>IF((Реестр!$AA995+Реестр!$AB995+Реестр!$AD995)=0,"",(Реестр!$AA995+Реестр!$AB995+Реестр!$AD995))</f>
        <v/>
      </c>
      <c r="AG995" s="13" t="e">
        <f>Реестр!$AE995-Реестр!$AF995</f>
        <v>#VALUE!</v>
      </c>
      <c r="AI995" s="448" t="str">
        <f>IF(IFERROR(Реестр!$AN995/Реестр!$T995,"")=0,"",IFERROR(Реестр!$AN995/Реестр!$T995,""))</f>
        <v/>
      </c>
      <c r="AO995" s="535" t="str">
        <f>IF(IFERROR(Реестр!$AN995/Реестр!$Y995,"")=0,"",IFERROR(Реестр!$AN995/Реестр!$Y995,""))</f>
        <v/>
      </c>
      <c r="AQ995" s="13"/>
      <c r="AR995" s="752"/>
      <c r="AS995" s="551" t="str">
        <f>IF(IFERROR(Реестр!$AI995*1000,"")=0,"",IFERROR(Реестр!$AI995*1000,""))</f>
        <v/>
      </c>
      <c r="AT995" s="5" t="str">
        <f>IF(IFERROR(Реестр!$AS995/80,"")=0,"",IFERROR(Реестр!$AS995/80,""))</f>
        <v/>
      </c>
      <c r="AU995" s="4" t="str">
        <f t="shared" si="123"/>
        <v/>
      </c>
      <c r="AV995" s="4" t="str">
        <f t="shared" si="120"/>
        <v/>
      </c>
      <c r="AW995" s="4"/>
      <c r="AX995" s="4" t="str">
        <f t="shared" si="121"/>
        <v/>
      </c>
      <c r="AY995" s="4"/>
      <c r="AZ995" s="4" t="str">
        <f t="shared" si="122"/>
        <v/>
      </c>
      <c r="BA995" s="4"/>
      <c r="BB995" s="4"/>
      <c r="BC995" s="4" t="e">
        <f>VLOOKUP(K995,'Справочные Данные'!$I$2:$J$262,2,0)</f>
        <v>#N/A</v>
      </c>
      <c r="BD995" s="4" t="e">
        <f>VLOOKUP(BC995,Z_SD_CUSTOMER!$A$2:$K$1599,10,0)</f>
        <v>#N/A</v>
      </c>
      <c r="BE995" s="4" t="e">
        <f>VLOOKUP(BC995,Z_SD_CUSTOMER!$A$2:$L$1599,11,0)</f>
        <v>#N/A</v>
      </c>
      <c r="BF995" s="4" t="e">
        <f>VLOOKUP(BC995,Z_SD_CUSTOMER!$A$2:$K$1599,11,0)</f>
        <v>#N/A</v>
      </c>
      <c r="BG995" s="4"/>
      <c r="BH995" s="4"/>
    </row>
    <row r="996" spans="1:60">
      <c r="A996" s="4"/>
      <c r="F996" s="4"/>
      <c r="L996" s="493"/>
      <c r="AE996" s="13" t="str">
        <f>IF((Реестр!$AA996+Реестр!$AB996+Реестр!$AD996)=0,"",(Реестр!$AA996+Реестр!$AB996+Реестр!$AD996))</f>
        <v/>
      </c>
      <c r="AG996" s="13" t="e">
        <f>Реестр!$AE996-Реестр!$AF996</f>
        <v>#VALUE!</v>
      </c>
      <c r="AI996" s="448" t="str">
        <f>IF(IFERROR(Реестр!$AN996/Реестр!$T996,"")=0,"",IFERROR(Реестр!$AN996/Реестр!$T996,""))</f>
        <v/>
      </c>
      <c r="AO996" s="535" t="str">
        <f>IF(IFERROR(Реестр!$AN996/Реестр!$Y996,"")=0,"",IFERROR(Реестр!$AN996/Реестр!$Y996,""))</f>
        <v/>
      </c>
      <c r="AQ996" s="13"/>
      <c r="AR996" s="752"/>
      <c r="AS996" s="551" t="str">
        <f>IF(IFERROR(Реестр!$AI996*1000,"")=0,"",IFERROR(Реестр!$AI996*1000,""))</f>
        <v/>
      </c>
      <c r="AT996" s="5" t="str">
        <f>IF(IFERROR(Реестр!$AS996/80,"")=0,"",IFERROR(Реестр!$AS996/80,""))</f>
        <v/>
      </c>
      <c r="AU996" s="4" t="str">
        <f t="shared" si="123"/>
        <v/>
      </c>
      <c r="AV996" s="4" t="str">
        <f t="shared" si="120"/>
        <v/>
      </c>
      <c r="AW996" s="4"/>
      <c r="AX996" s="4" t="str">
        <f t="shared" si="121"/>
        <v/>
      </c>
      <c r="AY996" s="4"/>
      <c r="AZ996" s="4" t="str">
        <f t="shared" si="122"/>
        <v/>
      </c>
      <c r="BA996" s="4"/>
      <c r="BB996" s="4"/>
      <c r="BC996" s="4" t="e">
        <f>VLOOKUP(K996,'Справочные Данные'!$I$2:$J$262,2,0)</f>
        <v>#N/A</v>
      </c>
      <c r="BD996" s="4" t="e">
        <f>VLOOKUP(BC996,Z_SD_CUSTOMER!$A$2:$K$1599,10,0)</f>
        <v>#N/A</v>
      </c>
      <c r="BE996" s="4" t="e">
        <f>VLOOKUP(BC996,Z_SD_CUSTOMER!$A$2:$L$1599,11,0)</f>
        <v>#N/A</v>
      </c>
      <c r="BF996" s="4" t="e">
        <f>VLOOKUP(BC996,Z_SD_CUSTOMER!$A$2:$K$1599,11,0)</f>
        <v>#N/A</v>
      </c>
      <c r="BG996" s="4"/>
      <c r="BH996" s="4"/>
    </row>
    <row r="997" spans="1:60">
      <c r="A997" s="4"/>
      <c r="F997" s="4"/>
      <c r="L997" s="493"/>
      <c r="AE997" s="13" t="str">
        <f>IF((Реестр!$AA997+Реестр!$AB997+Реестр!$AD997)=0,"",(Реестр!$AA997+Реестр!$AB997+Реестр!$AD997))</f>
        <v/>
      </c>
      <c r="AG997" s="13" t="e">
        <f>Реестр!$AE997-Реестр!$AF997</f>
        <v>#VALUE!</v>
      </c>
      <c r="AI997" s="448" t="str">
        <f>IF(IFERROR(Реестр!$AN997/Реестр!$T997,"")=0,"",IFERROR(Реестр!$AN997/Реестр!$T997,""))</f>
        <v/>
      </c>
      <c r="AO997" s="535" t="str">
        <f>IF(IFERROR(Реестр!$AN997/Реестр!$Y997,"")=0,"",IFERROR(Реестр!$AN997/Реестр!$Y997,""))</f>
        <v/>
      </c>
      <c r="AQ997" s="13"/>
      <c r="AR997" s="752"/>
      <c r="AS997" s="551" t="str">
        <f>IF(IFERROR(Реестр!$AI997*1000,"")=0,"",IFERROR(Реестр!$AI997*1000,""))</f>
        <v/>
      </c>
      <c r="AT997" s="5" t="str">
        <f>IF(IFERROR(Реестр!$AS997/80,"")=0,"",IFERROR(Реестр!$AS997/80,""))</f>
        <v/>
      </c>
      <c r="AU997" s="4" t="str">
        <f t="shared" si="123"/>
        <v/>
      </c>
      <c r="AV997" s="4" t="str">
        <f t="shared" si="120"/>
        <v/>
      </c>
      <c r="AW997" s="4"/>
      <c r="AX997" s="4" t="str">
        <f t="shared" si="121"/>
        <v/>
      </c>
      <c r="AY997" s="4"/>
      <c r="AZ997" s="4" t="str">
        <f t="shared" si="122"/>
        <v/>
      </c>
      <c r="BA997" s="4"/>
      <c r="BB997" s="4"/>
      <c r="BC997" s="4" t="e">
        <f>VLOOKUP(K997,'Справочные Данные'!$I$2:$J$262,2,0)</f>
        <v>#N/A</v>
      </c>
      <c r="BD997" s="4" t="e">
        <f>VLOOKUP(BC997,Z_SD_CUSTOMER!$A$2:$K$1599,10,0)</f>
        <v>#N/A</v>
      </c>
      <c r="BE997" s="4" t="e">
        <f>VLOOKUP(BC997,Z_SD_CUSTOMER!$A$2:$L$1599,11,0)</f>
        <v>#N/A</v>
      </c>
      <c r="BF997" s="4" t="e">
        <f>VLOOKUP(BC997,Z_SD_CUSTOMER!$A$2:$K$1599,11,0)</f>
        <v>#N/A</v>
      </c>
      <c r="BG997" s="4"/>
      <c r="BH997" s="4"/>
    </row>
    <row r="998" spans="1:60">
      <c r="A998" s="4"/>
      <c r="F998" s="4"/>
      <c r="L998" s="493"/>
      <c r="AE998" s="13" t="str">
        <f>IF((Реестр!$AA998+Реестр!$AB998+Реестр!$AD998)=0,"",(Реестр!$AA998+Реестр!$AB998+Реестр!$AD998))</f>
        <v/>
      </c>
      <c r="AG998" s="13" t="e">
        <f>Реестр!$AE998-Реестр!$AF998</f>
        <v>#VALUE!</v>
      </c>
      <c r="AI998" s="448" t="str">
        <f>IF(IFERROR(Реестр!$AN998/Реестр!$T998,"")=0,"",IFERROR(Реестр!$AN998/Реестр!$T998,""))</f>
        <v/>
      </c>
      <c r="AO998" s="535" t="str">
        <f>IF(IFERROR(Реестр!$AN998/Реестр!$Y998,"")=0,"",IFERROR(Реестр!$AN998/Реестр!$Y998,""))</f>
        <v/>
      </c>
      <c r="AQ998" s="13"/>
      <c r="AR998" s="752"/>
      <c r="AS998" s="551" t="str">
        <f>IF(IFERROR(Реестр!$AI998*1000,"")=0,"",IFERROR(Реестр!$AI998*1000,""))</f>
        <v/>
      </c>
      <c r="AT998" s="5" t="str">
        <f>IF(IFERROR(Реестр!$AS998/80,"")=0,"",IFERROR(Реестр!$AS998/80,""))</f>
        <v/>
      </c>
      <c r="AU998" s="4" t="str">
        <f t="shared" si="123"/>
        <v/>
      </c>
      <c r="AV998" s="4" t="str">
        <f t="shared" si="120"/>
        <v/>
      </c>
      <c r="AW998" s="4"/>
      <c r="AX998" s="4" t="str">
        <f t="shared" si="121"/>
        <v/>
      </c>
      <c r="AY998" s="4"/>
      <c r="AZ998" s="4" t="str">
        <f t="shared" si="122"/>
        <v/>
      </c>
      <c r="BA998" s="4"/>
      <c r="BB998" s="4"/>
      <c r="BC998" s="4" t="e">
        <f>VLOOKUP(K998,'Справочные Данные'!$I$2:$J$262,2,0)</f>
        <v>#N/A</v>
      </c>
      <c r="BD998" s="4" t="e">
        <f>VLOOKUP(BC998,Z_SD_CUSTOMER!$A$2:$K$1599,10,0)</f>
        <v>#N/A</v>
      </c>
      <c r="BE998" s="4" t="e">
        <f>VLOOKUP(BC998,Z_SD_CUSTOMER!$A$2:$L$1599,11,0)</f>
        <v>#N/A</v>
      </c>
      <c r="BF998" s="4" t="e">
        <f>VLOOKUP(BC998,Z_SD_CUSTOMER!$A$2:$K$1599,11,0)</f>
        <v>#N/A</v>
      </c>
      <c r="BG998" s="4"/>
      <c r="BH998" s="4"/>
    </row>
    <row r="999" spans="1:60">
      <c r="A999" s="4"/>
      <c r="F999" s="4"/>
      <c r="L999" s="493"/>
      <c r="AE999" s="13" t="str">
        <f>IF((Реестр!$AA999+Реестр!$AB999+Реестр!$AD999)=0,"",(Реестр!$AA999+Реестр!$AB999+Реестр!$AD999))</f>
        <v/>
      </c>
      <c r="AG999" s="13" t="e">
        <f>Реестр!$AE999-Реестр!$AF999</f>
        <v>#VALUE!</v>
      </c>
      <c r="AI999" s="448" t="str">
        <f>IF(IFERROR(Реестр!$AN999/Реестр!$T999,"")=0,"",IFERROR(Реестр!$AN999/Реестр!$T999,""))</f>
        <v/>
      </c>
      <c r="AO999" s="535" t="str">
        <f>IF(IFERROR(Реестр!$AN999/Реестр!$Y999,"")=0,"",IFERROR(Реестр!$AN999/Реестр!$Y999,""))</f>
        <v/>
      </c>
      <c r="AQ999" s="13"/>
      <c r="AR999" s="752"/>
      <c r="AS999" s="551" t="str">
        <f>IF(IFERROR(Реестр!$AI999*1000,"")=0,"",IFERROR(Реестр!$AI999*1000,""))</f>
        <v/>
      </c>
      <c r="AT999" s="5" t="str">
        <f>IF(IFERROR(Реестр!$AS999/80,"")=0,"",IFERROR(Реестр!$AS999/80,""))</f>
        <v/>
      </c>
      <c r="AU999" s="4" t="str">
        <f t="shared" si="123"/>
        <v/>
      </c>
      <c r="AV999" s="4" t="str">
        <f t="shared" si="120"/>
        <v/>
      </c>
      <c r="AW999" s="4"/>
      <c r="AX999" s="4" t="str">
        <f t="shared" si="121"/>
        <v/>
      </c>
      <c r="AY999" s="4"/>
      <c r="AZ999" s="4" t="str">
        <f t="shared" si="122"/>
        <v/>
      </c>
      <c r="BA999" s="4"/>
      <c r="BB999" s="4"/>
      <c r="BC999" s="4" t="e">
        <f>VLOOKUP(K999,'Справочные Данные'!$I$2:$J$262,2,0)</f>
        <v>#N/A</v>
      </c>
      <c r="BD999" s="4" t="e">
        <f>VLOOKUP(BC999,Z_SD_CUSTOMER!$A$2:$K$1599,10,0)</f>
        <v>#N/A</v>
      </c>
      <c r="BE999" s="4" t="e">
        <f>VLOOKUP(BC999,Z_SD_CUSTOMER!$A$2:$L$1599,11,0)</f>
        <v>#N/A</v>
      </c>
      <c r="BF999" s="4" t="e">
        <f>VLOOKUP(BC999,Z_SD_CUSTOMER!$A$2:$K$1599,11,0)</f>
        <v>#N/A</v>
      </c>
      <c r="BG999" s="4"/>
      <c r="BH999" s="4"/>
    </row>
    <row r="1000" spans="1:60">
      <c r="A1000" s="4"/>
      <c r="F1000" s="4"/>
      <c r="L1000" s="493"/>
      <c r="AE1000" s="13" t="str">
        <f>IF((Реестр!$AA1000+Реестр!$AB1000+Реестр!$AD1000)=0,"",(Реестр!$AA1000+Реестр!$AB1000+Реестр!$AD1000))</f>
        <v/>
      </c>
      <c r="AG1000" s="13" t="e">
        <f>Реестр!$AE1000-Реестр!$AF1000</f>
        <v>#VALUE!</v>
      </c>
      <c r="AI1000" s="448" t="str">
        <f>IF(IFERROR(Реестр!$AN1000/Реестр!$T1000,"")=0,"",IFERROR(Реестр!$AN1000/Реестр!$T1000,""))</f>
        <v/>
      </c>
      <c r="AO1000" s="535" t="str">
        <f>IF(IFERROR(Реестр!$AN1000/Реестр!$Y1000,"")=0,"",IFERROR(Реестр!$AN1000/Реестр!$Y1000,""))</f>
        <v/>
      </c>
      <c r="AQ1000" s="13"/>
      <c r="AR1000" s="752"/>
      <c r="AS1000" s="551" t="str">
        <f>IF(IFERROR(Реестр!$AI1000*1000,"")=0,"",IFERROR(Реестр!$AI1000*1000,""))</f>
        <v/>
      </c>
      <c r="AT1000" s="5" t="str">
        <f>IF(IFERROR(Реестр!$AS1000/80,"")=0,"",IFERROR(Реестр!$AS1000/80,""))</f>
        <v/>
      </c>
      <c r="AU1000" s="4" t="str">
        <f t="shared" si="123"/>
        <v/>
      </c>
      <c r="AV1000" s="4" t="str">
        <f t="shared" si="120"/>
        <v/>
      </c>
      <c r="AW1000" s="4"/>
      <c r="AX1000" s="4" t="str">
        <f t="shared" si="121"/>
        <v/>
      </c>
      <c r="AY1000" s="4"/>
      <c r="AZ1000" s="4" t="str">
        <f t="shared" si="122"/>
        <v/>
      </c>
      <c r="BA1000" s="4"/>
      <c r="BB1000" s="4"/>
      <c r="BC1000" s="4" t="e">
        <f>VLOOKUP(K1000,'Справочные Данные'!$I$2:$J$262,2,0)</f>
        <v>#N/A</v>
      </c>
      <c r="BD1000" s="4" t="e">
        <f>VLOOKUP(BC1000,Z_SD_CUSTOMER!$A$2:$K$1599,10,0)</f>
        <v>#N/A</v>
      </c>
      <c r="BE1000" s="4" t="e">
        <f>VLOOKUP(BC1000,Z_SD_CUSTOMER!$A$2:$L$1599,11,0)</f>
        <v>#N/A</v>
      </c>
      <c r="BF1000" s="4" t="e">
        <f>VLOOKUP(BC1000,Z_SD_CUSTOMER!$A$2:$K$1599,11,0)</f>
        <v>#N/A</v>
      </c>
      <c r="BG1000" s="4"/>
      <c r="BH1000" s="4"/>
    </row>
    <row r="1001" spans="1:60">
      <c r="A1001" s="4"/>
      <c r="F1001" s="4"/>
      <c r="L1001" s="493"/>
      <c r="AE1001" s="13" t="str">
        <f>IF((Реестр!$AA1001+Реестр!$AB1001+Реестр!$AD1001)=0,"",(Реестр!$AA1001+Реестр!$AB1001+Реестр!$AD1001))</f>
        <v/>
      </c>
      <c r="AG1001" s="13" t="e">
        <f>Реестр!$AE1001-Реестр!$AF1001</f>
        <v>#VALUE!</v>
      </c>
      <c r="AI1001" s="448" t="str">
        <f>IF(IFERROR(Реестр!$AN1001/Реестр!$T1001,"")=0,"",IFERROR(Реестр!$AN1001/Реестр!$T1001,""))</f>
        <v/>
      </c>
      <c r="AO1001" s="535" t="str">
        <f>IF(IFERROR(Реестр!$AN1001/Реестр!$Y1001,"")=0,"",IFERROR(Реестр!$AN1001/Реестр!$Y1001,""))</f>
        <v/>
      </c>
      <c r="AQ1001" s="13"/>
      <c r="AR1001" s="752"/>
      <c r="AS1001" s="551" t="str">
        <f>IF(IFERROR(Реестр!$AI1001*1000,"")=0,"",IFERROR(Реестр!$AI1001*1000,""))</f>
        <v/>
      </c>
      <c r="AT1001" s="5" t="str">
        <f>IF(IFERROR(Реестр!$AS1001/80,"")=0,"",IFERROR(Реестр!$AS1001/80,""))</f>
        <v/>
      </c>
      <c r="AU1001" s="4" t="str">
        <f t="shared" si="123"/>
        <v/>
      </c>
      <c r="AV1001" s="4" t="str">
        <f t="shared" si="120"/>
        <v/>
      </c>
      <c r="AW1001" s="4"/>
      <c r="AX1001" s="4" t="str">
        <f t="shared" si="121"/>
        <v/>
      </c>
      <c r="AY1001" s="4"/>
      <c r="AZ1001" s="4" t="str">
        <f t="shared" si="122"/>
        <v/>
      </c>
      <c r="BA1001" s="4"/>
      <c r="BB1001" s="4"/>
      <c r="BC1001" s="4" t="e">
        <f>VLOOKUP(K1001,'Справочные Данные'!$I$2:$J$262,2,0)</f>
        <v>#N/A</v>
      </c>
      <c r="BD1001" s="4" t="e">
        <f>VLOOKUP(BC1001,Z_SD_CUSTOMER!$A$2:$K$1599,10,0)</f>
        <v>#N/A</v>
      </c>
      <c r="BE1001" s="4" t="e">
        <f>VLOOKUP(BC1001,Z_SD_CUSTOMER!$A$2:$L$1599,11,0)</f>
        <v>#N/A</v>
      </c>
      <c r="BF1001" s="4" t="e">
        <f>VLOOKUP(BC1001,Z_SD_CUSTOMER!$A$2:$K$1599,11,0)</f>
        <v>#N/A</v>
      </c>
      <c r="BG1001" s="4"/>
      <c r="BH1001" s="4"/>
    </row>
    <row r="1002" spans="1:60">
      <c r="A1002" s="4"/>
      <c r="F1002" s="4"/>
      <c r="L1002" s="493"/>
      <c r="AE1002" s="13" t="str">
        <f>IF((Реестр!$AA1002+Реестр!$AB1002+Реестр!$AD1002)=0,"",(Реестр!$AA1002+Реестр!$AB1002+Реестр!$AD1002))</f>
        <v/>
      </c>
      <c r="AG1002" s="13" t="e">
        <f>Реестр!$AE1002-Реестр!$AF1002</f>
        <v>#VALUE!</v>
      </c>
      <c r="AI1002" s="448" t="str">
        <f>IF(IFERROR(Реестр!$AN1002/Реестр!$T1002,"")=0,"",IFERROR(Реестр!$AN1002/Реестр!$T1002,""))</f>
        <v/>
      </c>
      <c r="AO1002" s="535" t="str">
        <f>IF(IFERROR(Реестр!$AN1002/Реестр!$Y1002,"")=0,"",IFERROR(Реестр!$AN1002/Реестр!$Y1002,""))</f>
        <v/>
      </c>
      <c r="AQ1002" s="13"/>
      <c r="AR1002" s="752"/>
      <c r="AS1002" s="551" t="str">
        <f>IF(IFERROR(Реестр!$AI1002*1000,"")=0,"",IFERROR(Реестр!$AI1002*1000,""))</f>
        <v/>
      </c>
      <c r="AT1002" s="5" t="str">
        <f>IF(IFERROR(Реестр!$AS1002/80,"")=0,"",IFERROR(Реестр!$AS1002/80,""))</f>
        <v/>
      </c>
      <c r="AU1002" s="4" t="str">
        <f t="shared" si="123"/>
        <v/>
      </c>
      <c r="AV1002" s="4" t="str">
        <f t="shared" si="120"/>
        <v/>
      </c>
      <c r="AW1002" s="4"/>
      <c r="AX1002" s="4" t="str">
        <f t="shared" si="121"/>
        <v/>
      </c>
      <c r="AY1002" s="4"/>
      <c r="AZ1002" s="4" t="str">
        <f t="shared" si="122"/>
        <v/>
      </c>
      <c r="BA1002" s="4"/>
      <c r="BB1002" s="4"/>
      <c r="BC1002" s="4" t="e">
        <f>VLOOKUP(K1002,'Справочные Данные'!$I$2:$J$262,2,0)</f>
        <v>#N/A</v>
      </c>
      <c r="BD1002" s="4" t="e">
        <f>VLOOKUP(BC1002,Z_SD_CUSTOMER!$A$2:$K$1599,10,0)</f>
        <v>#N/A</v>
      </c>
      <c r="BE1002" s="4" t="e">
        <f>VLOOKUP(BC1002,Z_SD_CUSTOMER!$A$2:$L$1599,11,0)</f>
        <v>#N/A</v>
      </c>
      <c r="BF1002" s="4" t="e">
        <f>VLOOKUP(BC1002,Z_SD_CUSTOMER!$A$2:$K$1599,11,0)</f>
        <v>#N/A</v>
      </c>
      <c r="BG1002" s="4"/>
      <c r="BH1002" s="4"/>
    </row>
    <row r="1003" spans="1:60">
      <c r="A1003" s="4"/>
      <c r="F1003" s="4"/>
      <c r="L1003" s="493"/>
      <c r="AE1003" s="13" t="str">
        <f>IF((Реестр!$AA1003+Реестр!$AB1003+Реестр!$AD1003)=0,"",(Реестр!$AA1003+Реестр!$AB1003+Реестр!$AD1003))</f>
        <v/>
      </c>
      <c r="AG1003" s="13" t="e">
        <f>Реестр!$AE1003-Реестр!$AF1003</f>
        <v>#VALUE!</v>
      </c>
      <c r="AI1003" s="448" t="str">
        <f>IF(IFERROR(Реестр!$AN1003/Реестр!$T1003,"")=0,"",IFERROR(Реестр!$AN1003/Реестр!$T1003,""))</f>
        <v/>
      </c>
      <c r="AO1003" s="535" t="str">
        <f>IF(IFERROR(Реестр!$AN1003/Реестр!$Y1003,"")=0,"",IFERROR(Реестр!$AN1003/Реестр!$Y1003,""))</f>
        <v/>
      </c>
      <c r="AQ1003" s="13"/>
      <c r="AR1003" s="752"/>
      <c r="AS1003" s="551" t="str">
        <f>IF(IFERROR(Реестр!$AI1003*1000,"")=0,"",IFERROR(Реестр!$AI1003*1000,""))</f>
        <v/>
      </c>
      <c r="AT1003" s="5" t="str">
        <f>IF(IFERROR(Реестр!$AS1003/80,"")=0,"",IFERROR(Реестр!$AS1003/80,""))</f>
        <v/>
      </c>
      <c r="AU1003" s="4" t="str">
        <f t="shared" si="123"/>
        <v/>
      </c>
      <c r="AV1003" s="4" t="str">
        <f t="shared" si="120"/>
        <v/>
      </c>
      <c r="AW1003" s="4"/>
      <c r="AX1003" s="4" t="str">
        <f t="shared" si="121"/>
        <v/>
      </c>
      <c r="AY1003" s="4"/>
      <c r="AZ1003" s="4" t="str">
        <f t="shared" si="122"/>
        <v/>
      </c>
      <c r="BA1003" s="4"/>
      <c r="BB1003" s="4"/>
      <c r="BC1003" s="4" t="e">
        <f>VLOOKUP(K1003,'Справочные Данные'!$I$2:$J$262,2,0)</f>
        <v>#N/A</v>
      </c>
      <c r="BD1003" s="4" t="e">
        <f>VLOOKUP(BC1003,Z_SD_CUSTOMER!$A$2:$K$1599,10,0)</f>
        <v>#N/A</v>
      </c>
      <c r="BE1003" s="4" t="e">
        <f>VLOOKUP(BC1003,Z_SD_CUSTOMER!$A$2:$L$1599,11,0)</f>
        <v>#N/A</v>
      </c>
      <c r="BF1003" s="4" t="e">
        <f>VLOOKUP(BC1003,Z_SD_CUSTOMER!$A$2:$K$1599,11,0)</f>
        <v>#N/A</v>
      </c>
      <c r="BG1003" s="4"/>
      <c r="BH1003" s="4"/>
    </row>
    <row r="1004" spans="1:60">
      <c r="A1004" s="4"/>
      <c r="F1004" s="4"/>
      <c r="L1004" s="493"/>
      <c r="AE1004" s="13" t="str">
        <f>IF((Реестр!$AA1004+Реестр!$AB1004+Реестр!$AD1004)=0,"",(Реестр!$AA1004+Реестр!$AB1004+Реестр!$AD1004))</f>
        <v/>
      </c>
      <c r="AG1004" s="13" t="e">
        <f>Реестр!$AE1004-Реестр!$AF1004</f>
        <v>#VALUE!</v>
      </c>
      <c r="AI1004" s="448" t="str">
        <f>IF(IFERROR(Реестр!$AN1004/Реестр!$T1004,"")=0,"",IFERROR(Реестр!$AN1004/Реестр!$T1004,""))</f>
        <v/>
      </c>
      <c r="AO1004" s="535" t="str">
        <f>IF(IFERROR(Реестр!$AN1004/Реестр!$Y1004,"")=0,"",IFERROR(Реестр!$AN1004/Реестр!$Y1004,""))</f>
        <v/>
      </c>
      <c r="AQ1004" s="13"/>
      <c r="AR1004" s="752"/>
      <c r="AS1004" s="551" t="str">
        <f>IF(IFERROR(Реестр!$AI1004*1000,"")=0,"",IFERROR(Реестр!$AI1004*1000,""))</f>
        <v/>
      </c>
      <c r="AT1004" s="5" t="str">
        <f>IF(IFERROR(Реестр!$AS1004/80,"")=0,"",IFERROR(Реестр!$AS1004/80,""))</f>
        <v/>
      </c>
      <c r="AU1004" s="4" t="str">
        <f t="shared" si="123"/>
        <v/>
      </c>
      <c r="AV1004" s="4" t="str">
        <f t="shared" si="120"/>
        <v/>
      </c>
      <c r="AW1004" s="4"/>
      <c r="AX1004" s="4" t="str">
        <f t="shared" si="121"/>
        <v/>
      </c>
      <c r="AY1004" s="4"/>
      <c r="AZ1004" s="4" t="str">
        <f t="shared" si="122"/>
        <v/>
      </c>
      <c r="BA1004" s="4"/>
      <c r="BB1004" s="4"/>
      <c r="BC1004" s="4" t="e">
        <f>VLOOKUP(K1004,'Справочные Данные'!$I$2:$J$262,2,0)</f>
        <v>#N/A</v>
      </c>
      <c r="BD1004" s="4" t="e">
        <f>VLOOKUP(BC1004,Z_SD_CUSTOMER!$A$2:$K$1599,10,0)</f>
        <v>#N/A</v>
      </c>
      <c r="BE1004" s="4" t="e">
        <f>VLOOKUP(BC1004,Z_SD_CUSTOMER!$A$2:$L$1599,11,0)</f>
        <v>#N/A</v>
      </c>
      <c r="BF1004" s="4" t="e">
        <f>VLOOKUP(BC1004,Z_SD_CUSTOMER!$A$2:$K$1599,11,0)</f>
        <v>#N/A</v>
      </c>
      <c r="BG1004" s="4"/>
      <c r="BH1004" s="4"/>
    </row>
    <row r="1005" spans="1:60">
      <c r="A1005" s="4"/>
      <c r="F1005" s="4"/>
      <c r="L1005" s="493"/>
      <c r="AE1005" s="13" t="str">
        <f>IF((Реестр!$AA1005+Реестр!$AB1005+Реестр!$AD1005)=0,"",(Реестр!$AA1005+Реестр!$AB1005+Реестр!$AD1005))</f>
        <v/>
      </c>
      <c r="AG1005" s="13" t="e">
        <f>Реестр!$AE1005-Реестр!$AF1005</f>
        <v>#VALUE!</v>
      </c>
      <c r="AI1005" s="448" t="str">
        <f>IF(IFERROR(Реестр!$AN1005/Реестр!$T1005,"")=0,"",IFERROR(Реестр!$AN1005/Реестр!$T1005,""))</f>
        <v/>
      </c>
      <c r="AO1005" s="535" t="str">
        <f>IF(IFERROR(Реестр!$AN1005/Реестр!$Y1005,"")=0,"",IFERROR(Реестр!$AN1005/Реестр!$Y1005,""))</f>
        <v/>
      </c>
      <c r="AQ1005" s="13"/>
      <c r="AR1005" s="752"/>
      <c r="AS1005" s="551" t="str">
        <f>IF(IFERROR(Реестр!$AI1005*1000,"")=0,"",IFERROR(Реестр!$AI1005*1000,""))</f>
        <v/>
      </c>
      <c r="AT1005" s="5" t="str">
        <f>IF(IFERROR(Реестр!$AS1005/80,"")=0,"",IFERROR(Реестр!$AS1005/80,""))</f>
        <v/>
      </c>
      <c r="AU1005" s="4" t="str">
        <f t="shared" si="123"/>
        <v/>
      </c>
      <c r="AV1005" s="4" t="str">
        <f t="shared" si="120"/>
        <v/>
      </c>
      <c r="AW1005" s="4"/>
      <c r="AX1005" s="4" t="str">
        <f t="shared" si="121"/>
        <v/>
      </c>
      <c r="AY1005" s="4"/>
      <c r="AZ1005" s="4" t="str">
        <f t="shared" si="122"/>
        <v/>
      </c>
      <c r="BA1005" s="4"/>
      <c r="BB1005" s="4"/>
      <c r="BC1005" s="4" t="e">
        <f>VLOOKUP(K1005,'Справочные Данные'!$I$2:$J$262,2,0)</f>
        <v>#N/A</v>
      </c>
      <c r="BD1005" s="4" t="e">
        <f>VLOOKUP(BC1005,Z_SD_CUSTOMER!$A$2:$K$1599,10,0)</f>
        <v>#N/A</v>
      </c>
      <c r="BE1005" s="4" t="e">
        <f>VLOOKUP(BC1005,Z_SD_CUSTOMER!$A$2:$L$1599,11,0)</f>
        <v>#N/A</v>
      </c>
      <c r="BF1005" s="4" t="e">
        <f>VLOOKUP(BC1005,Z_SD_CUSTOMER!$A$2:$K$1599,11,0)</f>
        <v>#N/A</v>
      </c>
      <c r="BG1005" s="4"/>
      <c r="BH1005" s="4"/>
    </row>
    <row r="1006" spans="1:60">
      <c r="A1006" s="4"/>
      <c r="F1006" s="4"/>
      <c r="L1006" s="493"/>
      <c r="AE1006" s="13" t="str">
        <f>IF((Реестр!$AA1006+Реестр!$AB1006+Реестр!$AD1006)=0,"",(Реестр!$AA1006+Реестр!$AB1006+Реестр!$AD1006))</f>
        <v/>
      </c>
      <c r="AG1006" s="13" t="e">
        <f>Реестр!$AE1006-Реестр!$AF1006</f>
        <v>#VALUE!</v>
      </c>
      <c r="AI1006" s="448" t="str">
        <f>IF(IFERROR(Реестр!$AN1006/Реестр!$T1006,"")=0,"",IFERROR(Реестр!$AN1006/Реестр!$T1006,""))</f>
        <v/>
      </c>
      <c r="AO1006" s="535" t="str">
        <f>IF(IFERROR(Реестр!$AN1006/Реестр!$Y1006,"")=0,"",IFERROR(Реестр!$AN1006/Реестр!$Y1006,""))</f>
        <v/>
      </c>
      <c r="AQ1006" s="13"/>
      <c r="AR1006" s="752"/>
      <c r="AS1006" s="551" t="str">
        <f>IF(IFERROR(Реестр!$AI1006*1000,"")=0,"",IFERROR(Реестр!$AI1006*1000,""))</f>
        <v/>
      </c>
      <c r="AT1006" s="5" t="str">
        <f>IF(IFERROR(Реестр!$AS1006/80,"")=0,"",IFERROR(Реестр!$AS1006/80,""))</f>
        <v/>
      </c>
      <c r="AU1006" s="4" t="str">
        <f t="shared" si="123"/>
        <v/>
      </c>
      <c r="AV1006" s="4" t="str">
        <f t="shared" si="120"/>
        <v/>
      </c>
      <c r="AW1006" s="4"/>
      <c r="AX1006" s="4" t="str">
        <f t="shared" si="121"/>
        <v/>
      </c>
      <c r="AY1006" s="4"/>
      <c r="AZ1006" s="4" t="str">
        <f t="shared" si="122"/>
        <v/>
      </c>
      <c r="BA1006" s="4"/>
      <c r="BB1006" s="4"/>
      <c r="BC1006" s="4" t="e">
        <f>VLOOKUP(K1006,'Справочные Данные'!$I$2:$J$262,2,0)</f>
        <v>#N/A</v>
      </c>
      <c r="BD1006" s="4" t="e">
        <f>VLOOKUP(BC1006,Z_SD_CUSTOMER!$A$2:$K$1599,10,0)</f>
        <v>#N/A</v>
      </c>
      <c r="BE1006" s="4" t="e">
        <f>VLOOKUP(BC1006,Z_SD_CUSTOMER!$A$2:$L$1599,11,0)</f>
        <v>#N/A</v>
      </c>
      <c r="BF1006" s="4" t="e">
        <f>VLOOKUP(BC1006,Z_SD_CUSTOMER!$A$2:$K$1599,11,0)</f>
        <v>#N/A</v>
      </c>
      <c r="BG1006" s="4"/>
      <c r="BH1006" s="4"/>
    </row>
    <row r="1007" spans="1:60">
      <c r="A1007" s="4"/>
      <c r="F1007" s="4"/>
      <c r="L1007" s="493"/>
      <c r="AE1007" s="13" t="str">
        <f>IF((Реестр!$AA1007+Реестр!$AB1007+Реестр!$AD1007)=0,"",(Реестр!$AA1007+Реестр!$AB1007+Реестр!$AD1007))</f>
        <v/>
      </c>
      <c r="AG1007" s="13" t="e">
        <f>Реестр!$AE1007-Реестр!$AF1007</f>
        <v>#VALUE!</v>
      </c>
      <c r="AI1007" s="448" t="str">
        <f>IF(IFERROR(Реестр!$AN1007/Реестр!$T1007,"")=0,"",IFERROR(Реестр!$AN1007/Реестр!$T1007,""))</f>
        <v/>
      </c>
      <c r="AO1007" s="535" t="str">
        <f>IF(IFERROR(Реестр!$AN1007/Реестр!$Y1007,"")=0,"",IFERROR(Реестр!$AN1007/Реестр!$Y1007,""))</f>
        <v/>
      </c>
      <c r="AQ1007" s="13"/>
      <c r="AR1007" s="752"/>
      <c r="AS1007" s="551" t="str">
        <f>IF(IFERROR(Реестр!$AI1007*1000,"")=0,"",IFERROR(Реестр!$AI1007*1000,""))</f>
        <v/>
      </c>
      <c r="AT1007" s="5" t="str">
        <f>IF(IFERROR(Реестр!$AS1007/80,"")=0,"",IFERROR(Реестр!$AS1007/80,""))</f>
        <v/>
      </c>
      <c r="AU1007" s="4" t="str">
        <f t="shared" si="123"/>
        <v/>
      </c>
      <c r="AV1007" s="4" t="str">
        <f t="shared" si="120"/>
        <v/>
      </c>
      <c r="AW1007" s="4"/>
      <c r="AX1007" s="4" t="str">
        <f t="shared" si="121"/>
        <v/>
      </c>
      <c r="AY1007" s="4"/>
      <c r="AZ1007" s="4" t="str">
        <f t="shared" si="122"/>
        <v/>
      </c>
      <c r="BA1007" s="4"/>
      <c r="BB1007" s="4"/>
      <c r="BC1007" s="4" t="e">
        <f>VLOOKUP(K1007,'Справочные Данные'!$I$2:$J$262,2,0)</f>
        <v>#N/A</v>
      </c>
      <c r="BD1007" s="4" t="e">
        <f>VLOOKUP(BC1007,Z_SD_CUSTOMER!$A$2:$K$1599,10,0)</f>
        <v>#N/A</v>
      </c>
      <c r="BE1007" s="4" t="e">
        <f>VLOOKUP(BC1007,Z_SD_CUSTOMER!$A$2:$L$1599,11,0)</f>
        <v>#N/A</v>
      </c>
      <c r="BF1007" s="4" t="e">
        <f>VLOOKUP(BC1007,Z_SD_CUSTOMER!$A$2:$K$1599,11,0)</f>
        <v>#N/A</v>
      </c>
      <c r="BG1007" s="4"/>
      <c r="BH1007" s="4"/>
    </row>
    <row r="1008" spans="1:60">
      <c r="A1008" s="4"/>
      <c r="F1008" s="4"/>
      <c r="L1008" s="493"/>
      <c r="AE1008" s="13" t="str">
        <f>IF((Реестр!$AA1008+Реестр!$AB1008+Реестр!$AD1008)=0,"",(Реестр!$AA1008+Реестр!$AB1008+Реестр!$AD1008))</f>
        <v/>
      </c>
      <c r="AG1008" s="13" t="e">
        <f>Реестр!$AE1008-Реестр!$AF1008</f>
        <v>#VALUE!</v>
      </c>
      <c r="AI1008" s="448" t="str">
        <f>IF(IFERROR(Реестр!$AN1008/Реестр!$T1008,"")=0,"",IFERROR(Реестр!$AN1008/Реестр!$T1008,""))</f>
        <v/>
      </c>
      <c r="AO1008" s="535" t="str">
        <f>IF(IFERROR(Реестр!$AN1008/Реестр!$Y1008,"")=0,"",IFERROR(Реестр!$AN1008/Реестр!$Y1008,""))</f>
        <v/>
      </c>
      <c r="AQ1008" s="13"/>
      <c r="AR1008" s="752"/>
      <c r="AS1008" s="551" t="str">
        <f>IF(IFERROR(Реестр!$AI1008*1000,"")=0,"",IFERROR(Реестр!$AI1008*1000,""))</f>
        <v/>
      </c>
      <c r="AT1008" s="5" t="str">
        <f>IF(IFERROR(Реестр!$AS1008/80,"")=0,"",IFERROR(Реестр!$AS1008/80,""))</f>
        <v/>
      </c>
      <c r="AU1008" s="4" t="str">
        <f t="shared" si="123"/>
        <v/>
      </c>
      <c r="AV1008" s="4" t="str">
        <f t="shared" si="120"/>
        <v/>
      </c>
      <c r="AW1008" s="4"/>
      <c r="AX1008" s="4" t="str">
        <f t="shared" si="121"/>
        <v/>
      </c>
      <c r="AY1008" s="4"/>
      <c r="AZ1008" s="4" t="str">
        <f t="shared" si="122"/>
        <v/>
      </c>
      <c r="BA1008" s="4"/>
      <c r="BB1008" s="4"/>
      <c r="BC1008" s="4" t="e">
        <f>VLOOKUP(K1008,'Справочные Данные'!$I$2:$J$262,2,0)</f>
        <v>#N/A</v>
      </c>
      <c r="BD1008" s="4" t="e">
        <f>VLOOKUP(BC1008,Z_SD_CUSTOMER!$A$2:$K$1599,10,0)</f>
        <v>#N/A</v>
      </c>
      <c r="BE1008" s="4" t="e">
        <f>VLOOKUP(BC1008,Z_SD_CUSTOMER!$A$2:$L$1599,11,0)</f>
        <v>#N/A</v>
      </c>
      <c r="BF1008" s="4" t="e">
        <f>VLOOKUP(BC1008,Z_SD_CUSTOMER!$A$2:$K$1599,11,0)</f>
        <v>#N/A</v>
      </c>
      <c r="BG1008" s="4"/>
      <c r="BH1008" s="4"/>
    </row>
    <row r="1009" spans="1:60">
      <c r="A1009" s="4"/>
      <c r="F1009" s="4"/>
      <c r="L1009" s="493"/>
      <c r="AE1009" s="13" t="str">
        <f>IF((Реестр!$AA1009+Реестр!$AB1009+Реестр!$AD1009)=0,"",(Реестр!$AA1009+Реестр!$AB1009+Реестр!$AD1009))</f>
        <v/>
      </c>
      <c r="AG1009" s="13" t="e">
        <f>Реестр!$AE1009-Реестр!$AF1009</f>
        <v>#VALUE!</v>
      </c>
      <c r="AI1009" s="448" t="str">
        <f>IF(IFERROR(Реестр!$AN1009/Реестр!$T1009,"")=0,"",IFERROR(Реестр!$AN1009/Реестр!$T1009,""))</f>
        <v/>
      </c>
      <c r="AO1009" s="535" t="str">
        <f>IF(IFERROR(Реестр!$AN1009/Реестр!$Y1009,"")=0,"",IFERROR(Реестр!$AN1009/Реестр!$Y1009,""))</f>
        <v/>
      </c>
      <c r="AQ1009" s="13"/>
      <c r="AR1009" s="752"/>
      <c r="AS1009" s="551" t="str">
        <f>IF(IFERROR(Реестр!$AI1009*1000,"")=0,"",IFERROR(Реестр!$AI1009*1000,""))</f>
        <v/>
      </c>
      <c r="AT1009" s="5" t="str">
        <f>IF(IFERROR(Реестр!$AS1009/80,"")=0,"",IFERROR(Реестр!$AS1009/80,""))</f>
        <v/>
      </c>
      <c r="AU1009" s="4" t="str">
        <f t="shared" si="123"/>
        <v/>
      </c>
      <c r="AV1009" s="4" t="str">
        <f t="shared" si="120"/>
        <v/>
      </c>
      <c r="AW1009" s="4"/>
      <c r="AX1009" s="4" t="str">
        <f t="shared" si="121"/>
        <v/>
      </c>
      <c r="AY1009" s="4"/>
      <c r="AZ1009" s="4" t="str">
        <f t="shared" si="122"/>
        <v/>
      </c>
      <c r="BA1009" s="4"/>
      <c r="BB1009" s="4"/>
      <c r="BC1009" s="4" t="e">
        <f>VLOOKUP(K1009,'Справочные Данные'!$I$2:$J$262,2,0)</f>
        <v>#N/A</v>
      </c>
      <c r="BD1009" s="4" t="e">
        <f>VLOOKUP(BC1009,Z_SD_CUSTOMER!$A$2:$K$1599,10,0)</f>
        <v>#N/A</v>
      </c>
      <c r="BE1009" s="4" t="e">
        <f>VLOOKUP(BC1009,Z_SD_CUSTOMER!$A$2:$L$1599,11,0)</f>
        <v>#N/A</v>
      </c>
      <c r="BF1009" s="4" t="e">
        <f>VLOOKUP(BC1009,Z_SD_CUSTOMER!$A$2:$K$1599,11,0)</f>
        <v>#N/A</v>
      </c>
      <c r="BG1009" s="4"/>
      <c r="BH1009" s="4"/>
    </row>
    <row r="1010" spans="1:60">
      <c r="A1010" s="4"/>
      <c r="F1010" s="4"/>
      <c r="L1010" s="493"/>
      <c r="AE1010" s="13" t="str">
        <f>IF((Реестр!$AA1010+Реестр!$AB1010+Реестр!$AD1010)=0,"",(Реестр!$AA1010+Реестр!$AB1010+Реестр!$AD1010))</f>
        <v/>
      </c>
      <c r="AG1010" s="13" t="e">
        <f>Реестр!$AE1010-Реестр!$AF1010</f>
        <v>#VALUE!</v>
      </c>
      <c r="AI1010" s="448" t="str">
        <f>IF(IFERROR(Реестр!$AN1010/Реестр!$T1010,"")=0,"",IFERROR(Реестр!$AN1010/Реестр!$T1010,""))</f>
        <v/>
      </c>
      <c r="AO1010" s="535" t="str">
        <f>IF(IFERROR(Реестр!$AN1010/Реестр!$Y1010,"")=0,"",IFERROR(Реестр!$AN1010/Реестр!$Y1010,""))</f>
        <v/>
      </c>
      <c r="AQ1010" s="13"/>
      <c r="AR1010" s="752"/>
      <c r="AS1010" s="551" t="str">
        <f>IF(IFERROR(Реестр!$AI1010*1000,"")=0,"",IFERROR(Реестр!$AI1010*1000,""))</f>
        <v/>
      </c>
      <c r="AT1010" s="5" t="str">
        <f>IF(IFERROR(Реестр!$AS1010/80,"")=0,"",IFERROR(Реестр!$AS1010/80,""))</f>
        <v/>
      </c>
      <c r="AU1010" s="4" t="str">
        <f t="shared" si="123"/>
        <v/>
      </c>
      <c r="AV1010" s="4" t="str">
        <f t="shared" si="120"/>
        <v/>
      </c>
      <c r="AW1010" s="4"/>
      <c r="AX1010" s="4" t="str">
        <f t="shared" si="121"/>
        <v/>
      </c>
      <c r="AY1010" s="4"/>
      <c r="AZ1010" s="4" t="str">
        <f t="shared" si="122"/>
        <v/>
      </c>
      <c r="BA1010" s="4"/>
      <c r="BB1010" s="4"/>
      <c r="BC1010" s="4" t="e">
        <f>VLOOKUP(K1010,'Справочные Данные'!$I$2:$J$262,2,0)</f>
        <v>#N/A</v>
      </c>
      <c r="BD1010" s="4" t="e">
        <f>VLOOKUP(BC1010,Z_SD_CUSTOMER!$A$2:$K$1599,10,0)</f>
        <v>#N/A</v>
      </c>
      <c r="BE1010" s="4" t="e">
        <f>VLOOKUP(BC1010,Z_SD_CUSTOMER!$A$2:$L$1599,11,0)</f>
        <v>#N/A</v>
      </c>
      <c r="BF1010" s="4" t="e">
        <f>VLOOKUP(BC1010,Z_SD_CUSTOMER!$A$2:$K$1599,11,0)</f>
        <v>#N/A</v>
      </c>
      <c r="BG1010" s="4"/>
      <c r="BH1010" s="4"/>
    </row>
    <row r="1011" spans="1:60">
      <c r="A1011" s="4"/>
      <c r="F1011" s="4"/>
      <c r="L1011" s="493"/>
      <c r="AE1011" s="13" t="str">
        <f>IF((Реестр!$AA1011+Реестр!$AB1011+Реестр!$AD1011)=0,"",(Реестр!$AA1011+Реестр!$AB1011+Реестр!$AD1011))</f>
        <v/>
      </c>
      <c r="AG1011" s="13" t="e">
        <f>Реестр!$AE1011-Реестр!$AF1011</f>
        <v>#VALUE!</v>
      </c>
      <c r="AI1011" s="448" t="str">
        <f>IF(IFERROR(Реестр!$AN1011/Реестр!$T1011,"")=0,"",IFERROR(Реестр!$AN1011/Реестр!$T1011,""))</f>
        <v/>
      </c>
      <c r="AO1011" s="535" t="str">
        <f>IF(IFERROR(Реестр!$AN1011/Реестр!$Y1011,"")=0,"",IFERROR(Реестр!$AN1011/Реестр!$Y1011,""))</f>
        <v/>
      </c>
      <c r="AQ1011" s="13"/>
      <c r="AR1011" s="752"/>
      <c r="AS1011" s="551" t="str">
        <f>IF(IFERROR(Реестр!$AI1011*1000,"")=0,"",IFERROR(Реестр!$AI1011*1000,""))</f>
        <v/>
      </c>
      <c r="AT1011" s="5" t="str">
        <f>IF(IFERROR(Реестр!$AS1011/80,"")=0,"",IFERROR(Реестр!$AS1011/80,""))</f>
        <v/>
      </c>
      <c r="AU1011" s="4" t="str">
        <f t="shared" si="123"/>
        <v/>
      </c>
      <c r="AV1011" s="4" t="str">
        <f t="shared" si="120"/>
        <v/>
      </c>
      <c r="AW1011" s="4"/>
      <c r="AX1011" s="4" t="str">
        <f t="shared" si="121"/>
        <v/>
      </c>
      <c r="AY1011" s="4"/>
      <c r="AZ1011" s="4" t="str">
        <f t="shared" si="122"/>
        <v/>
      </c>
      <c r="BA1011" s="4"/>
      <c r="BB1011" s="4"/>
      <c r="BC1011" s="4" t="e">
        <f>VLOOKUP(K1011,'Справочные Данные'!$I$2:$J$262,2,0)</f>
        <v>#N/A</v>
      </c>
      <c r="BD1011" s="4" t="e">
        <f>VLOOKUP(BC1011,Z_SD_CUSTOMER!$A$2:$K$1599,10,0)</f>
        <v>#N/A</v>
      </c>
      <c r="BE1011" s="4" t="e">
        <f>VLOOKUP(BC1011,Z_SD_CUSTOMER!$A$2:$L$1599,11,0)</f>
        <v>#N/A</v>
      </c>
      <c r="BF1011" s="4" t="e">
        <f>VLOOKUP(BC1011,Z_SD_CUSTOMER!$A$2:$K$1599,11,0)</f>
        <v>#N/A</v>
      </c>
      <c r="BG1011" s="4"/>
      <c r="BH1011" s="4"/>
    </row>
    <row r="1012" spans="1:60">
      <c r="A1012" s="4"/>
      <c r="F1012" s="4"/>
      <c r="L1012" s="493"/>
      <c r="AE1012" s="13" t="str">
        <f>IF((Реестр!$AA1012+Реестр!$AB1012+Реестр!$AD1012)=0,"",(Реестр!$AA1012+Реестр!$AB1012+Реестр!$AD1012))</f>
        <v/>
      </c>
      <c r="AG1012" s="13" t="e">
        <f>Реестр!$AE1012-Реестр!$AF1012</f>
        <v>#VALUE!</v>
      </c>
      <c r="AI1012" s="448" t="str">
        <f>IF(IFERROR(Реестр!$AN1012/Реестр!$T1012,"")=0,"",IFERROR(Реестр!$AN1012/Реестр!$T1012,""))</f>
        <v/>
      </c>
      <c r="AO1012" s="535" t="str">
        <f>IF(IFERROR(Реестр!$AN1012/Реестр!$Y1012,"")=0,"",IFERROR(Реестр!$AN1012/Реестр!$Y1012,""))</f>
        <v/>
      </c>
      <c r="AQ1012" s="13"/>
      <c r="AR1012" s="752"/>
      <c r="AS1012" s="551" t="str">
        <f>IF(IFERROR(Реестр!$AI1012*1000,"")=0,"",IFERROR(Реестр!$AI1012*1000,""))</f>
        <v/>
      </c>
      <c r="AT1012" s="5" t="str">
        <f>IF(IFERROR(Реестр!$AS1012/80,"")=0,"",IFERROR(Реестр!$AS1012/80,""))</f>
        <v/>
      </c>
      <c r="AU1012" s="4" t="str">
        <f t="shared" si="123"/>
        <v/>
      </c>
      <c r="AV1012" s="4" t="str">
        <f t="shared" si="120"/>
        <v/>
      </c>
      <c r="AW1012" s="4"/>
      <c r="AX1012" s="4" t="str">
        <f t="shared" si="121"/>
        <v/>
      </c>
      <c r="AY1012" s="4"/>
      <c r="AZ1012" s="4" t="str">
        <f t="shared" si="122"/>
        <v/>
      </c>
      <c r="BA1012" s="4"/>
      <c r="BB1012" s="4"/>
      <c r="BC1012" s="4" t="e">
        <f>VLOOKUP(K1012,'Справочные Данные'!$I$2:$J$262,2,0)</f>
        <v>#N/A</v>
      </c>
      <c r="BD1012" s="4" t="e">
        <f>VLOOKUP(BC1012,Z_SD_CUSTOMER!$A$2:$K$1599,10,0)</f>
        <v>#N/A</v>
      </c>
      <c r="BE1012" s="4" t="e">
        <f>VLOOKUP(BC1012,Z_SD_CUSTOMER!$A$2:$L$1599,11,0)</f>
        <v>#N/A</v>
      </c>
      <c r="BF1012" s="4" t="e">
        <f>VLOOKUP(BC1012,Z_SD_CUSTOMER!$A$2:$K$1599,11,0)</f>
        <v>#N/A</v>
      </c>
      <c r="BG1012" s="4"/>
      <c r="BH1012" s="4"/>
    </row>
    <row r="1013" spans="1:60">
      <c r="A1013" s="4"/>
      <c r="F1013" s="4"/>
      <c r="L1013" s="493"/>
      <c r="AE1013" s="13" t="str">
        <f>IF((Реестр!$AA1013+Реестр!$AB1013+Реестр!$AD1013)=0,"",(Реестр!$AA1013+Реестр!$AB1013+Реестр!$AD1013))</f>
        <v/>
      </c>
      <c r="AG1013" s="13" t="e">
        <f>Реестр!$AE1013-Реестр!$AF1013</f>
        <v>#VALUE!</v>
      </c>
      <c r="AI1013" s="448" t="str">
        <f>IF(IFERROR(Реестр!$AN1013/Реестр!$T1013,"")=0,"",IFERROR(Реестр!$AN1013/Реестр!$T1013,""))</f>
        <v/>
      </c>
      <c r="AO1013" s="535" t="str">
        <f>IF(IFERROR(Реестр!$AN1013/Реестр!$Y1013,"")=0,"",IFERROR(Реестр!$AN1013/Реестр!$Y1013,""))</f>
        <v/>
      </c>
      <c r="AQ1013" s="13"/>
      <c r="AR1013" s="752"/>
      <c r="AS1013" s="551" t="str">
        <f>IF(IFERROR(Реестр!$AI1013*1000,"")=0,"",IFERROR(Реестр!$AI1013*1000,""))</f>
        <v/>
      </c>
      <c r="AT1013" s="5" t="str">
        <f>IF(IFERROR(Реестр!$AS1013/80,"")=0,"",IFERROR(Реестр!$AS1013/80,""))</f>
        <v/>
      </c>
      <c r="AU1013" s="4" t="str">
        <f t="shared" si="123"/>
        <v/>
      </c>
      <c r="AV1013" s="4" t="str">
        <f t="shared" si="120"/>
        <v/>
      </c>
      <c r="AW1013" s="4"/>
      <c r="AX1013" s="4" t="str">
        <f t="shared" si="121"/>
        <v/>
      </c>
      <c r="AY1013" s="4"/>
      <c r="AZ1013" s="4" t="str">
        <f t="shared" si="122"/>
        <v/>
      </c>
      <c r="BA1013" s="4"/>
      <c r="BB1013" s="4"/>
      <c r="BC1013" s="4" t="e">
        <f>VLOOKUP(K1013,'Справочные Данные'!$I$2:$J$262,2,0)</f>
        <v>#N/A</v>
      </c>
      <c r="BD1013" s="4" t="e">
        <f>VLOOKUP(BC1013,Z_SD_CUSTOMER!$A$2:$K$1599,10,0)</f>
        <v>#N/A</v>
      </c>
      <c r="BE1013" s="4" t="e">
        <f>VLOOKUP(BC1013,Z_SD_CUSTOMER!$A$2:$L$1599,11,0)</f>
        <v>#N/A</v>
      </c>
      <c r="BF1013" s="4" t="e">
        <f>VLOOKUP(BC1013,Z_SD_CUSTOMER!$A$2:$K$1599,11,0)</f>
        <v>#N/A</v>
      </c>
      <c r="BG1013" s="4"/>
      <c r="BH1013" s="4"/>
    </row>
    <row r="1014" spans="1:60">
      <c r="A1014" s="4"/>
      <c r="F1014" s="4"/>
      <c r="L1014" s="493"/>
      <c r="AE1014" s="13" t="str">
        <f>IF((Реестр!$AA1014+Реестр!$AB1014+Реестр!$AD1014)=0,"",(Реестр!$AA1014+Реестр!$AB1014+Реестр!$AD1014))</f>
        <v/>
      </c>
      <c r="AG1014" s="13" t="e">
        <f>Реестр!$AE1014-Реестр!$AF1014</f>
        <v>#VALUE!</v>
      </c>
      <c r="AI1014" s="448" t="str">
        <f>IF(IFERROR(Реестр!$AN1014/Реестр!$T1014,"")=0,"",IFERROR(Реестр!$AN1014/Реестр!$T1014,""))</f>
        <v/>
      </c>
      <c r="AO1014" s="535" t="str">
        <f>IF(IFERROR(Реестр!$AN1014/Реестр!$Y1014,"")=0,"",IFERROR(Реестр!$AN1014/Реестр!$Y1014,""))</f>
        <v/>
      </c>
      <c r="AQ1014" s="13"/>
      <c r="AR1014" s="752"/>
      <c r="AS1014" s="551" t="str">
        <f>IF(IFERROR(Реестр!$AI1014*1000,"")=0,"",IFERROR(Реестр!$AI1014*1000,""))</f>
        <v/>
      </c>
      <c r="AT1014" s="5" t="str">
        <f>IF(IFERROR(Реестр!$AS1014/80,"")=0,"",IFERROR(Реестр!$AS1014/80,""))</f>
        <v/>
      </c>
      <c r="AU1014" s="4" t="str">
        <f t="shared" si="123"/>
        <v/>
      </c>
      <c r="AV1014" s="4" t="str">
        <f t="shared" si="120"/>
        <v/>
      </c>
      <c r="AW1014" s="4"/>
      <c r="AX1014" s="4" t="str">
        <f t="shared" si="121"/>
        <v/>
      </c>
      <c r="AY1014" s="4"/>
      <c r="AZ1014" s="4" t="str">
        <f t="shared" si="122"/>
        <v/>
      </c>
      <c r="BA1014" s="4"/>
      <c r="BB1014" s="4"/>
      <c r="BC1014" s="4" t="e">
        <f>VLOOKUP(K1014,'Справочные Данные'!$I$2:$J$262,2,0)</f>
        <v>#N/A</v>
      </c>
      <c r="BD1014" s="4" t="e">
        <f>VLOOKUP(BC1014,Z_SD_CUSTOMER!$A$2:$K$1599,10,0)</f>
        <v>#N/A</v>
      </c>
      <c r="BE1014" s="4" t="e">
        <f>VLOOKUP(BC1014,Z_SD_CUSTOMER!$A$2:$L$1599,11,0)</f>
        <v>#N/A</v>
      </c>
      <c r="BF1014" s="4" t="e">
        <f>VLOOKUP(BC1014,Z_SD_CUSTOMER!$A$2:$K$1599,11,0)</f>
        <v>#N/A</v>
      </c>
      <c r="BG1014" s="4"/>
      <c r="BH1014" s="4"/>
    </row>
    <row r="1015" spans="1:60">
      <c r="A1015" s="4"/>
      <c r="F1015" s="4"/>
      <c r="L1015" s="493"/>
      <c r="AE1015" s="13" t="str">
        <f>IF((Реестр!$AA1015+Реестр!$AB1015+Реестр!$AD1015)=0,"",(Реестр!$AA1015+Реестр!$AB1015+Реестр!$AD1015))</f>
        <v/>
      </c>
      <c r="AG1015" s="13" t="e">
        <f>Реестр!$AE1015-Реестр!$AF1015</f>
        <v>#VALUE!</v>
      </c>
      <c r="AI1015" s="448" t="str">
        <f>IF(IFERROR(Реестр!$AN1015/Реестр!$T1015,"")=0,"",IFERROR(Реестр!$AN1015/Реестр!$T1015,""))</f>
        <v/>
      </c>
      <c r="AO1015" s="535" t="str">
        <f>IF(IFERROR(Реестр!$AN1015/Реестр!$Y1015,"")=0,"",IFERROR(Реестр!$AN1015/Реестр!$Y1015,""))</f>
        <v/>
      </c>
      <c r="AQ1015" s="13"/>
      <c r="AR1015" s="752"/>
      <c r="AS1015" s="551" t="str">
        <f>IF(IFERROR(Реестр!$AI1015*1000,"")=0,"",IFERROR(Реестр!$AI1015*1000,""))</f>
        <v/>
      </c>
      <c r="AT1015" s="5" t="str">
        <f>IF(IFERROR(Реестр!$AS1015/80,"")=0,"",IFERROR(Реестр!$AS1015/80,""))</f>
        <v/>
      </c>
      <c r="AU1015" s="4" t="str">
        <f t="shared" si="123"/>
        <v/>
      </c>
      <c r="AV1015" s="4" t="str">
        <f t="shared" si="120"/>
        <v/>
      </c>
      <c r="AW1015" s="4"/>
      <c r="AX1015" s="4" t="str">
        <f t="shared" si="121"/>
        <v/>
      </c>
      <c r="AY1015" s="4"/>
      <c r="AZ1015" s="4" t="str">
        <f t="shared" si="122"/>
        <v/>
      </c>
      <c r="BA1015" s="4"/>
      <c r="BB1015" s="4"/>
      <c r="BC1015" s="4" t="e">
        <f>VLOOKUP(K1015,'Справочные Данные'!$I$2:$J$262,2,0)</f>
        <v>#N/A</v>
      </c>
      <c r="BD1015" s="4" t="e">
        <f>VLOOKUP(BC1015,Z_SD_CUSTOMER!$A$2:$K$1599,10,0)</f>
        <v>#N/A</v>
      </c>
      <c r="BE1015" s="4" t="e">
        <f>VLOOKUP(BC1015,Z_SD_CUSTOMER!$A$2:$L$1599,11,0)</f>
        <v>#N/A</v>
      </c>
      <c r="BF1015" s="4" t="e">
        <f>VLOOKUP(BC1015,Z_SD_CUSTOMER!$A$2:$K$1599,11,0)</f>
        <v>#N/A</v>
      </c>
      <c r="BG1015" s="4"/>
      <c r="BH1015" s="4"/>
    </row>
    <row r="1016" spans="1:60">
      <c r="A1016" s="4"/>
      <c r="F1016" s="4"/>
      <c r="L1016" s="493"/>
      <c r="AE1016" s="13" t="str">
        <f>IF((Реестр!$AA1016+Реестр!$AB1016+Реестр!$AD1016)=0,"",(Реестр!$AA1016+Реестр!$AB1016+Реестр!$AD1016))</f>
        <v/>
      </c>
      <c r="AG1016" s="13" t="e">
        <f>Реестр!$AE1016-Реестр!$AF1016</f>
        <v>#VALUE!</v>
      </c>
      <c r="AI1016" s="448" t="str">
        <f>IF(IFERROR(Реестр!$AN1016/Реестр!$T1016,"")=0,"",IFERROR(Реестр!$AN1016/Реестр!$T1016,""))</f>
        <v/>
      </c>
      <c r="AO1016" s="535" t="str">
        <f>IF(IFERROR(Реестр!$AN1016/Реестр!$Y1016,"")=0,"",IFERROR(Реестр!$AN1016/Реестр!$Y1016,""))</f>
        <v/>
      </c>
      <c r="AQ1016" s="13"/>
      <c r="AR1016" s="752"/>
      <c r="AS1016" s="551" t="str">
        <f>IF(IFERROR(Реестр!$AI1016*1000,"")=0,"",IFERROR(Реестр!$AI1016*1000,""))</f>
        <v/>
      </c>
      <c r="AT1016" s="5" t="str">
        <f>IF(IFERROR(Реестр!$AS1016/80,"")=0,"",IFERROR(Реестр!$AS1016/80,""))</f>
        <v/>
      </c>
      <c r="AU1016" s="4" t="str">
        <f t="shared" si="123"/>
        <v/>
      </c>
      <c r="AV1016" s="4" t="str">
        <f t="shared" si="120"/>
        <v/>
      </c>
      <c r="AW1016" s="4"/>
      <c r="AX1016" s="4" t="str">
        <f t="shared" si="121"/>
        <v/>
      </c>
      <c r="AY1016" s="4"/>
      <c r="AZ1016" s="4" t="str">
        <f t="shared" si="122"/>
        <v/>
      </c>
      <c r="BA1016" s="4"/>
      <c r="BB1016" s="4"/>
      <c r="BC1016" s="4" t="e">
        <f>VLOOKUP(K1016,'Справочные Данные'!$I$2:$J$262,2,0)</f>
        <v>#N/A</v>
      </c>
      <c r="BD1016" s="4" t="e">
        <f>VLOOKUP(BC1016,Z_SD_CUSTOMER!$A$2:$K$1599,10,0)</f>
        <v>#N/A</v>
      </c>
      <c r="BE1016" s="4" t="e">
        <f>VLOOKUP(BC1016,Z_SD_CUSTOMER!$A$2:$L$1599,11,0)</f>
        <v>#N/A</v>
      </c>
      <c r="BF1016" s="4" t="e">
        <f>VLOOKUP(BC1016,Z_SD_CUSTOMER!$A$2:$K$1599,11,0)</f>
        <v>#N/A</v>
      </c>
      <c r="BG1016" s="4"/>
      <c r="BH1016" s="4"/>
    </row>
    <row r="1017" spans="1:60">
      <c r="A1017" s="4"/>
      <c r="F1017" s="4"/>
      <c r="L1017" s="493"/>
      <c r="AE1017" s="13" t="str">
        <f>IF((Реестр!$AA1017+Реестр!$AB1017+Реестр!$AD1017)=0,"",(Реестр!$AA1017+Реестр!$AB1017+Реестр!$AD1017))</f>
        <v/>
      </c>
      <c r="AG1017" s="13" t="e">
        <f>Реестр!$AE1017-Реестр!$AF1017</f>
        <v>#VALUE!</v>
      </c>
      <c r="AI1017" s="448" t="str">
        <f>IF(IFERROR(Реестр!$AN1017/Реестр!$T1017,"")=0,"",IFERROR(Реестр!$AN1017/Реестр!$T1017,""))</f>
        <v/>
      </c>
      <c r="AO1017" s="535" t="str">
        <f>IF(IFERROR(Реестр!$AN1017/Реестр!$Y1017,"")=0,"",IFERROR(Реестр!$AN1017/Реестр!$Y1017,""))</f>
        <v/>
      </c>
      <c r="AQ1017" s="13"/>
      <c r="AR1017" s="752"/>
      <c r="AS1017" s="551" t="str">
        <f>IF(IFERROR(Реестр!$AI1017*1000,"")=0,"",IFERROR(Реестр!$AI1017*1000,""))</f>
        <v/>
      </c>
      <c r="AT1017" s="5" t="str">
        <f>IF(IFERROR(Реестр!$AS1017/80,"")=0,"",IFERROR(Реестр!$AS1017/80,""))</f>
        <v/>
      </c>
      <c r="AU1017" s="4" t="str">
        <f t="shared" si="123"/>
        <v/>
      </c>
      <c r="AV1017" s="4" t="str">
        <f t="shared" si="120"/>
        <v/>
      </c>
      <c r="AW1017" s="4"/>
      <c r="AX1017" s="4" t="str">
        <f t="shared" si="121"/>
        <v/>
      </c>
      <c r="AY1017" s="4"/>
      <c r="AZ1017" s="4" t="str">
        <f t="shared" si="122"/>
        <v/>
      </c>
      <c r="BA1017" s="4"/>
      <c r="BB1017" s="4"/>
      <c r="BC1017" s="4" t="e">
        <f>VLOOKUP(K1017,'Справочные Данные'!$I$2:$J$262,2,0)</f>
        <v>#N/A</v>
      </c>
      <c r="BD1017" s="4" t="e">
        <f>VLOOKUP(BC1017,Z_SD_CUSTOMER!$A$2:$K$1599,10,0)</f>
        <v>#N/A</v>
      </c>
      <c r="BE1017" s="4" t="e">
        <f>VLOOKUP(BC1017,Z_SD_CUSTOMER!$A$2:$L$1599,11,0)</f>
        <v>#N/A</v>
      </c>
      <c r="BF1017" s="4" t="e">
        <f>VLOOKUP(BC1017,Z_SD_CUSTOMER!$A$2:$K$1599,11,0)</f>
        <v>#N/A</v>
      </c>
      <c r="BG1017" s="4"/>
      <c r="BH1017" s="4"/>
    </row>
    <row r="1018" spans="1:60">
      <c r="A1018" s="4"/>
      <c r="F1018" s="4"/>
      <c r="L1018" s="493"/>
      <c r="AE1018" s="13" t="str">
        <f>IF((Реестр!$AA1018+Реестр!$AB1018+Реестр!$AD1018)=0,"",(Реестр!$AA1018+Реестр!$AB1018+Реестр!$AD1018))</f>
        <v/>
      </c>
      <c r="AG1018" s="13" t="e">
        <f>Реестр!$AE1018-Реестр!$AF1018</f>
        <v>#VALUE!</v>
      </c>
      <c r="AI1018" s="448" t="str">
        <f>IF(IFERROR(Реестр!$AN1018/Реестр!$T1018,"")=0,"",IFERROR(Реестр!$AN1018/Реестр!$T1018,""))</f>
        <v/>
      </c>
      <c r="AO1018" s="535" t="str">
        <f>IF(IFERROR(Реестр!$AN1018/Реестр!$Y1018,"")=0,"",IFERROR(Реестр!$AN1018/Реестр!$Y1018,""))</f>
        <v/>
      </c>
      <c r="AQ1018" s="13"/>
      <c r="AR1018" s="752"/>
      <c r="AS1018" s="551" t="str">
        <f>IF(IFERROR(Реестр!$AI1018*1000,"")=0,"",IFERROR(Реестр!$AI1018*1000,""))</f>
        <v/>
      </c>
      <c r="AT1018" s="5" t="str">
        <f>IF(IFERROR(Реестр!$AS1018/80,"")=0,"",IFERROR(Реестр!$AS1018/80,""))</f>
        <v/>
      </c>
      <c r="AU1018" s="4" t="str">
        <f t="shared" si="123"/>
        <v/>
      </c>
      <c r="AV1018" s="4" t="str">
        <f t="shared" si="120"/>
        <v/>
      </c>
      <c r="AW1018" s="4"/>
      <c r="AX1018" s="4" t="str">
        <f t="shared" si="121"/>
        <v/>
      </c>
      <c r="AY1018" s="4"/>
      <c r="AZ1018" s="4" t="str">
        <f t="shared" si="122"/>
        <v/>
      </c>
      <c r="BA1018" s="4"/>
      <c r="BB1018" s="4"/>
      <c r="BC1018" s="4" t="e">
        <f>VLOOKUP(K1018,'Справочные Данные'!$I$2:$J$262,2,0)</f>
        <v>#N/A</v>
      </c>
      <c r="BD1018" s="4" t="e">
        <f>VLOOKUP(BC1018,Z_SD_CUSTOMER!$A$2:$K$1599,10,0)</f>
        <v>#N/A</v>
      </c>
      <c r="BE1018" s="4" t="e">
        <f>VLOOKUP(BC1018,Z_SD_CUSTOMER!$A$2:$L$1599,11,0)</f>
        <v>#N/A</v>
      </c>
      <c r="BF1018" s="4" t="e">
        <f>VLOOKUP(BC1018,Z_SD_CUSTOMER!$A$2:$K$1599,11,0)</f>
        <v>#N/A</v>
      </c>
      <c r="BG1018" s="4"/>
      <c r="BH1018" s="4"/>
    </row>
    <row r="1019" spans="1:60">
      <c r="A1019" s="4"/>
      <c r="F1019" s="4"/>
      <c r="L1019" s="493"/>
      <c r="AE1019" s="13" t="str">
        <f>IF((Реестр!$AA1019+Реестр!$AB1019+Реестр!$AD1019)=0,"",(Реестр!$AA1019+Реестр!$AB1019+Реестр!$AD1019))</f>
        <v/>
      </c>
      <c r="AG1019" s="13" t="e">
        <f>Реестр!$AE1019-Реестр!$AF1019</f>
        <v>#VALUE!</v>
      </c>
      <c r="AI1019" s="448" t="str">
        <f>IF(IFERROR(Реестр!$AN1019/Реестр!$T1019,"")=0,"",IFERROR(Реестр!$AN1019/Реестр!$T1019,""))</f>
        <v/>
      </c>
      <c r="AO1019" s="535" t="str">
        <f>IF(IFERROR(Реестр!$AN1019/Реестр!$Y1019,"")=0,"",IFERROR(Реестр!$AN1019/Реестр!$Y1019,""))</f>
        <v/>
      </c>
      <c r="AQ1019" s="13"/>
      <c r="AR1019" s="752"/>
      <c r="AS1019" s="551" t="str">
        <f>IF(IFERROR(Реестр!$AI1019*1000,"")=0,"",IFERROR(Реестр!$AI1019*1000,""))</f>
        <v/>
      </c>
      <c r="AT1019" s="5" t="str">
        <f>IF(IFERROR(Реестр!$AS1019/80,"")=0,"",IFERROR(Реестр!$AS1019/80,""))</f>
        <v/>
      </c>
      <c r="AU1019" s="4" t="str">
        <f t="shared" si="123"/>
        <v/>
      </c>
      <c r="AV1019" s="4" t="str">
        <f t="shared" ref="AV1019:AV1082" si="124">IF(IFERROR((AN1019-AU1019),"")=0,"",IFERROR((AN1019-AU1019),""))</f>
        <v/>
      </c>
      <c r="AW1019" s="4"/>
      <c r="AX1019" s="4" t="str">
        <f t="shared" si="121"/>
        <v/>
      </c>
      <c r="AY1019" s="4"/>
      <c r="AZ1019" s="4" t="str">
        <f t="shared" si="122"/>
        <v/>
      </c>
      <c r="BA1019" s="4"/>
      <c r="BB1019" s="4"/>
      <c r="BC1019" s="4" t="e">
        <f>VLOOKUP(K1019,'Справочные Данные'!$I$2:$J$262,2,0)</f>
        <v>#N/A</v>
      </c>
      <c r="BD1019" s="4" t="e">
        <f>VLOOKUP(BC1019,Z_SD_CUSTOMER!$A$2:$K$1599,10,0)</f>
        <v>#N/A</v>
      </c>
      <c r="BE1019" s="4" t="e">
        <f>VLOOKUP(BC1019,Z_SD_CUSTOMER!$A$2:$L$1599,11,0)</f>
        <v>#N/A</v>
      </c>
      <c r="BF1019" s="4" t="e">
        <f>VLOOKUP(BC1019,Z_SD_CUSTOMER!$A$2:$K$1599,11,0)</f>
        <v>#N/A</v>
      </c>
      <c r="BG1019" s="4"/>
      <c r="BH1019" s="4"/>
    </row>
    <row r="1020" spans="1:60">
      <c r="A1020" s="4"/>
      <c r="F1020" s="4"/>
      <c r="L1020" s="493"/>
      <c r="AE1020" s="13" t="str">
        <f>IF((Реестр!$AA1020+Реестр!$AB1020+Реестр!$AD1020)=0,"",(Реестр!$AA1020+Реестр!$AB1020+Реестр!$AD1020))</f>
        <v/>
      </c>
      <c r="AG1020" s="13" t="e">
        <f>Реестр!$AE1020-Реестр!$AF1020</f>
        <v>#VALUE!</v>
      </c>
      <c r="AI1020" s="448" t="str">
        <f>IF(IFERROR(Реестр!$AN1020/Реестр!$T1020,"")=0,"",IFERROR(Реестр!$AN1020/Реестр!$T1020,""))</f>
        <v/>
      </c>
      <c r="AO1020" s="535" t="str">
        <f>IF(IFERROR(Реестр!$AN1020/Реестр!$Y1020,"")=0,"",IFERROR(Реестр!$AN1020/Реестр!$Y1020,""))</f>
        <v/>
      </c>
      <c r="AQ1020" s="13"/>
      <c r="AR1020" s="752"/>
      <c r="AS1020" s="551" t="str">
        <f>IF(IFERROR(Реестр!$AI1020*1000,"")=0,"",IFERROR(Реестр!$AI1020*1000,""))</f>
        <v/>
      </c>
      <c r="AT1020" s="5" t="str">
        <f>IF(IFERROR(Реестр!$AS1020/80,"")=0,"",IFERROR(Реестр!$AS1020/80,""))</f>
        <v/>
      </c>
      <c r="AU1020" s="4" t="str">
        <f t="shared" si="123"/>
        <v/>
      </c>
      <c r="AV1020" s="4" t="str">
        <f t="shared" si="124"/>
        <v/>
      </c>
      <c r="AW1020" s="4"/>
      <c r="AX1020" s="4" t="str">
        <f t="shared" si="121"/>
        <v/>
      </c>
      <c r="AY1020" s="4"/>
      <c r="AZ1020" s="4" t="str">
        <f t="shared" si="122"/>
        <v/>
      </c>
      <c r="BA1020" s="4"/>
      <c r="BB1020" s="4"/>
      <c r="BC1020" s="4" t="e">
        <f>VLOOKUP(K1020,'Справочные Данные'!$I$2:$J$262,2,0)</f>
        <v>#N/A</v>
      </c>
      <c r="BD1020" s="4" t="e">
        <f>VLOOKUP(BC1020,Z_SD_CUSTOMER!$A$2:$K$1599,10,0)</f>
        <v>#N/A</v>
      </c>
      <c r="BE1020" s="4" t="e">
        <f>VLOOKUP(BC1020,Z_SD_CUSTOMER!$A$2:$L$1599,11,0)</f>
        <v>#N/A</v>
      </c>
      <c r="BF1020" s="4" t="e">
        <f>VLOOKUP(BC1020,Z_SD_CUSTOMER!$A$2:$K$1599,11,0)</f>
        <v>#N/A</v>
      </c>
      <c r="BG1020" s="4"/>
      <c r="BH1020" s="4"/>
    </row>
    <row r="1021" spans="1:60">
      <c r="A1021" s="4"/>
      <c r="F1021" s="4"/>
      <c r="L1021" s="493"/>
      <c r="AE1021" s="13" t="str">
        <f>IF((Реестр!$AA1021+Реестр!$AB1021+Реестр!$AD1021)=0,"",(Реестр!$AA1021+Реестр!$AB1021+Реестр!$AD1021))</f>
        <v/>
      </c>
      <c r="AG1021" s="13" t="e">
        <f>Реестр!$AE1021-Реестр!$AF1021</f>
        <v>#VALUE!</v>
      </c>
      <c r="AI1021" s="448" t="str">
        <f>IF(IFERROR(Реестр!$AN1021/Реестр!$T1021,"")=0,"",IFERROR(Реестр!$AN1021/Реестр!$T1021,""))</f>
        <v/>
      </c>
      <c r="AO1021" s="535" t="str">
        <f>IF(IFERROR(Реестр!$AN1021/Реестр!$Y1021,"")=0,"",IFERROR(Реестр!$AN1021/Реестр!$Y1021,""))</f>
        <v/>
      </c>
      <c r="AQ1021" s="13"/>
      <c r="AR1021" s="752"/>
      <c r="AS1021" s="551" t="str">
        <f>IF(IFERROR(Реестр!$AI1021*1000,"")=0,"",IFERROR(Реестр!$AI1021*1000,""))</f>
        <v/>
      </c>
      <c r="AT1021" s="5" t="str">
        <f>IF(IFERROR(Реестр!$AS1021/80,"")=0,"",IFERROR(Реестр!$AS1021/80,""))</f>
        <v/>
      </c>
      <c r="AU1021" s="4" t="str">
        <f t="shared" si="123"/>
        <v/>
      </c>
      <c r="AV1021" s="4" t="str">
        <f t="shared" si="124"/>
        <v/>
      </c>
      <c r="AW1021" s="4"/>
      <c r="AX1021" s="4" t="str">
        <f t="shared" si="121"/>
        <v/>
      </c>
      <c r="AY1021" s="4"/>
      <c r="AZ1021" s="4" t="str">
        <f t="shared" si="122"/>
        <v/>
      </c>
      <c r="BA1021" s="4"/>
      <c r="BB1021" s="4"/>
      <c r="BC1021" s="4" t="e">
        <f>VLOOKUP(K1021,'Справочные Данные'!$I$2:$J$262,2,0)</f>
        <v>#N/A</v>
      </c>
      <c r="BD1021" s="4" t="e">
        <f>VLOOKUP(BC1021,Z_SD_CUSTOMER!$A$2:$K$1599,10,0)</f>
        <v>#N/A</v>
      </c>
      <c r="BE1021" s="4" t="e">
        <f>VLOOKUP(BC1021,Z_SD_CUSTOMER!$A$2:$L$1599,11,0)</f>
        <v>#N/A</v>
      </c>
      <c r="BF1021" s="4" t="e">
        <f>VLOOKUP(BC1021,Z_SD_CUSTOMER!$A$2:$K$1599,11,0)</f>
        <v>#N/A</v>
      </c>
      <c r="BG1021" s="4"/>
      <c r="BH1021" s="4"/>
    </row>
    <row r="1022" spans="1:60">
      <c r="A1022" s="4"/>
      <c r="F1022" s="4"/>
      <c r="L1022" s="493"/>
      <c r="AE1022" s="13" t="str">
        <f>IF((Реестр!$AA1022+Реестр!$AB1022+Реестр!$AD1022)=0,"",(Реестр!$AA1022+Реестр!$AB1022+Реестр!$AD1022))</f>
        <v/>
      </c>
      <c r="AG1022" s="13" t="e">
        <f>Реестр!$AE1022-Реестр!$AF1022</f>
        <v>#VALUE!</v>
      </c>
      <c r="AI1022" s="448" t="str">
        <f>IF(IFERROR(Реестр!$AN1022/Реестр!$T1022,"")=0,"",IFERROR(Реестр!$AN1022/Реестр!$T1022,""))</f>
        <v/>
      </c>
      <c r="AO1022" s="535" t="str">
        <f>IF(IFERROR(Реестр!$AN1022/Реестр!$Y1022,"")=0,"",IFERROR(Реестр!$AN1022/Реестр!$Y1022,""))</f>
        <v/>
      </c>
      <c r="AQ1022" s="13"/>
      <c r="AR1022" s="752"/>
      <c r="AS1022" s="551" t="str">
        <f>IF(IFERROR(Реестр!$AI1022*1000,"")=0,"",IFERROR(Реестр!$AI1022*1000,""))</f>
        <v/>
      </c>
      <c r="AT1022" s="5" t="str">
        <f>IF(IFERROR(Реестр!$AS1022/80,"")=0,"",IFERROR(Реестр!$AS1022/80,""))</f>
        <v/>
      </c>
      <c r="AU1022" s="4" t="str">
        <f t="shared" si="123"/>
        <v/>
      </c>
      <c r="AV1022" s="4" t="str">
        <f t="shared" si="124"/>
        <v/>
      </c>
      <c r="AW1022" s="4"/>
      <c r="AX1022" s="4" t="str">
        <f t="shared" si="121"/>
        <v/>
      </c>
      <c r="AY1022" s="4"/>
      <c r="AZ1022" s="4" t="str">
        <f t="shared" si="122"/>
        <v/>
      </c>
      <c r="BA1022" s="4"/>
      <c r="BB1022" s="4"/>
      <c r="BC1022" s="4" t="e">
        <f>VLOOKUP(K1022,'Справочные Данные'!$I$2:$J$262,2,0)</f>
        <v>#N/A</v>
      </c>
      <c r="BD1022" s="4" t="e">
        <f>VLOOKUP(BC1022,Z_SD_CUSTOMER!$A$2:$K$1599,10,0)</f>
        <v>#N/A</v>
      </c>
      <c r="BE1022" s="4" t="e">
        <f>VLOOKUP(BC1022,Z_SD_CUSTOMER!$A$2:$L$1599,11,0)</f>
        <v>#N/A</v>
      </c>
      <c r="BF1022" s="4" t="e">
        <f>VLOOKUP(BC1022,Z_SD_CUSTOMER!$A$2:$K$1599,11,0)</f>
        <v>#N/A</v>
      </c>
      <c r="BG1022" s="4"/>
      <c r="BH1022" s="4"/>
    </row>
    <row r="1023" spans="1:60">
      <c r="A1023" s="4"/>
      <c r="F1023" s="4"/>
      <c r="L1023" s="493"/>
      <c r="AE1023" s="13" t="str">
        <f>IF((Реестр!$AA1023+Реестр!$AB1023+Реестр!$AD1023)=0,"",(Реестр!$AA1023+Реестр!$AB1023+Реестр!$AD1023))</f>
        <v/>
      </c>
      <c r="AG1023" s="13" t="e">
        <f>Реестр!$AE1023-Реестр!$AF1023</f>
        <v>#VALUE!</v>
      </c>
      <c r="AI1023" s="448" t="str">
        <f>IF(IFERROR(Реестр!$AN1023/Реестр!$T1023,"")=0,"",IFERROR(Реестр!$AN1023/Реестр!$T1023,""))</f>
        <v/>
      </c>
      <c r="AO1023" s="535" t="str">
        <f>IF(IFERROR(Реестр!$AN1023/Реестр!$Y1023,"")=0,"",IFERROR(Реестр!$AN1023/Реестр!$Y1023,""))</f>
        <v/>
      </c>
      <c r="AQ1023" s="13"/>
      <c r="AR1023" s="752"/>
      <c r="AS1023" s="551" t="str">
        <f>IF(IFERROR(Реестр!$AI1023*1000,"")=0,"",IFERROR(Реестр!$AI1023*1000,""))</f>
        <v/>
      </c>
      <c r="AT1023" s="5" t="str">
        <f>IF(IFERROR(Реестр!$AS1023/80,"")=0,"",IFERROR(Реестр!$AS1023/80,""))</f>
        <v/>
      </c>
      <c r="AU1023" s="4" t="str">
        <f t="shared" si="123"/>
        <v/>
      </c>
      <c r="AV1023" s="4" t="str">
        <f t="shared" si="124"/>
        <v/>
      </c>
      <c r="AW1023" s="4"/>
      <c r="AX1023" s="4" t="str">
        <f t="shared" si="121"/>
        <v/>
      </c>
      <c r="AY1023" s="4"/>
      <c r="AZ1023" s="4" t="str">
        <f t="shared" si="122"/>
        <v/>
      </c>
      <c r="BA1023" s="4"/>
      <c r="BB1023" s="4"/>
      <c r="BC1023" s="4" t="e">
        <f>VLOOKUP(K1023,'Справочные Данные'!$I$2:$J$262,2,0)</f>
        <v>#N/A</v>
      </c>
      <c r="BD1023" s="4" t="e">
        <f>VLOOKUP(BC1023,Z_SD_CUSTOMER!$A$2:$K$1599,10,0)</f>
        <v>#N/A</v>
      </c>
      <c r="BE1023" s="4" t="e">
        <f>VLOOKUP(BC1023,Z_SD_CUSTOMER!$A$2:$L$1599,11,0)</f>
        <v>#N/A</v>
      </c>
      <c r="BF1023" s="4" t="e">
        <f>VLOOKUP(BC1023,Z_SD_CUSTOMER!$A$2:$K$1599,11,0)</f>
        <v>#N/A</v>
      </c>
      <c r="BG1023" s="4"/>
      <c r="BH1023" s="4"/>
    </row>
    <row r="1024" spans="1:60">
      <c r="A1024" s="4"/>
      <c r="F1024" s="4"/>
      <c r="L1024" s="493"/>
      <c r="AE1024" s="13" t="str">
        <f>IF((Реестр!$AA1024+Реестр!$AB1024+Реестр!$AD1024)=0,"",(Реестр!$AA1024+Реестр!$AB1024+Реестр!$AD1024))</f>
        <v/>
      </c>
      <c r="AG1024" s="13" t="e">
        <f>Реестр!$AE1024-Реестр!$AF1024</f>
        <v>#VALUE!</v>
      </c>
      <c r="AI1024" s="448" t="str">
        <f>IF(IFERROR(Реестр!$AN1024/Реестр!$T1024,"")=0,"",IFERROR(Реестр!$AN1024/Реестр!$T1024,""))</f>
        <v/>
      </c>
      <c r="AO1024" s="535" t="str">
        <f>IF(IFERROR(Реестр!$AN1024/Реестр!$Y1024,"")=0,"",IFERROR(Реестр!$AN1024/Реестр!$Y1024,""))</f>
        <v/>
      </c>
      <c r="AQ1024" s="13"/>
      <c r="AR1024" s="752"/>
      <c r="AS1024" s="551" t="str">
        <f>IF(IFERROR(Реестр!$AI1024*1000,"")=0,"",IFERROR(Реестр!$AI1024*1000,""))</f>
        <v/>
      </c>
      <c r="AT1024" s="5" t="str">
        <f>IF(IFERROR(Реестр!$AS1024/80,"")=0,"",IFERROR(Реестр!$AS1024/80,""))</f>
        <v/>
      </c>
      <c r="AU1024" s="4" t="str">
        <f t="shared" si="123"/>
        <v/>
      </c>
      <c r="AV1024" s="4" t="str">
        <f t="shared" si="124"/>
        <v/>
      </c>
      <c r="AW1024" s="4"/>
      <c r="AX1024" s="4" t="str">
        <f t="shared" ref="AX1024:AX1087" si="125">IF(IFERROR(AC1024+AW1024,"")=0,"",IFERROR(AC1024+AW1024,""))</f>
        <v/>
      </c>
      <c r="AY1024" s="4"/>
      <c r="AZ1024" s="4" t="str">
        <f t="shared" ref="AZ1024:AZ1087" si="126">IF(IFERROR(AN1024+AY1024,"")=0,"",IFERROR(AN1024+AY1024,""))</f>
        <v/>
      </c>
      <c r="BA1024" s="4"/>
      <c r="BB1024" s="4"/>
      <c r="BC1024" s="4" t="e">
        <f>VLOOKUP(K1024,'Справочные Данные'!$I$2:$J$262,2,0)</f>
        <v>#N/A</v>
      </c>
      <c r="BD1024" s="4" t="e">
        <f>VLOOKUP(BC1024,Z_SD_CUSTOMER!$A$2:$K$1599,10,0)</f>
        <v>#N/A</v>
      </c>
      <c r="BE1024" s="4" t="e">
        <f>VLOOKUP(BC1024,Z_SD_CUSTOMER!$A$2:$L$1599,11,0)</f>
        <v>#N/A</v>
      </c>
      <c r="BF1024" s="4" t="e">
        <f>VLOOKUP(BC1024,Z_SD_CUSTOMER!$A$2:$K$1599,11,0)</f>
        <v>#N/A</v>
      </c>
      <c r="BG1024" s="4"/>
      <c r="BH1024" s="4"/>
    </row>
    <row r="1025" spans="1:60">
      <c r="A1025" s="4"/>
      <c r="F1025" s="4"/>
      <c r="L1025" s="493"/>
      <c r="AE1025" s="13" t="str">
        <f>IF((Реестр!$AA1025+Реестр!$AB1025+Реестр!$AD1025)=0,"",(Реестр!$AA1025+Реестр!$AB1025+Реестр!$AD1025))</f>
        <v/>
      </c>
      <c r="AG1025" s="13" t="e">
        <f>Реестр!$AE1025-Реестр!$AF1025</f>
        <v>#VALUE!</v>
      </c>
      <c r="AI1025" s="448" t="str">
        <f>IF(IFERROR(Реестр!$AN1025/Реестр!$T1025,"")=0,"",IFERROR(Реестр!$AN1025/Реестр!$T1025,""))</f>
        <v/>
      </c>
      <c r="AO1025" s="535" t="str">
        <f>IF(IFERROR(Реестр!$AN1025/Реестр!$Y1025,"")=0,"",IFERROR(Реестр!$AN1025/Реестр!$Y1025,""))</f>
        <v/>
      </c>
      <c r="AQ1025" s="13"/>
      <c r="AR1025" s="752"/>
      <c r="AS1025" s="551" t="str">
        <f>IF(IFERROR(Реестр!$AI1025*1000,"")=0,"",IFERROR(Реестр!$AI1025*1000,""))</f>
        <v/>
      </c>
      <c r="AT1025" s="5" t="str">
        <f>IF(IFERROR(Реестр!$AS1025/80,"")=0,"",IFERROR(Реестр!$AS1025/80,""))</f>
        <v/>
      </c>
      <c r="AU1025" s="4" t="str">
        <f t="shared" si="123"/>
        <v/>
      </c>
      <c r="AV1025" s="4" t="str">
        <f t="shared" si="124"/>
        <v/>
      </c>
      <c r="AW1025" s="4"/>
      <c r="AX1025" s="4" t="str">
        <f t="shared" si="125"/>
        <v/>
      </c>
      <c r="AY1025" s="4"/>
      <c r="AZ1025" s="4" t="str">
        <f t="shared" si="126"/>
        <v/>
      </c>
      <c r="BA1025" s="4"/>
      <c r="BB1025" s="4"/>
      <c r="BC1025" s="4" t="e">
        <f>VLOOKUP(K1025,'Справочные Данные'!$I$2:$J$262,2,0)</f>
        <v>#N/A</v>
      </c>
      <c r="BD1025" s="4" t="e">
        <f>VLOOKUP(BC1025,Z_SD_CUSTOMER!$A$2:$K$1599,10,0)</f>
        <v>#N/A</v>
      </c>
      <c r="BE1025" s="4" t="e">
        <f>VLOOKUP(BC1025,Z_SD_CUSTOMER!$A$2:$L$1599,11,0)</f>
        <v>#N/A</v>
      </c>
      <c r="BF1025" s="4" t="e">
        <f>VLOOKUP(BC1025,Z_SD_CUSTOMER!$A$2:$K$1599,11,0)</f>
        <v>#N/A</v>
      </c>
      <c r="BG1025" s="4"/>
      <c r="BH1025" s="4"/>
    </row>
    <row r="1026" spans="1:60">
      <c r="A1026" s="4"/>
      <c r="F1026" s="4"/>
      <c r="L1026" s="493"/>
      <c r="AE1026" s="13" t="str">
        <f>IF((Реестр!$AA1026+Реестр!$AB1026+Реестр!$AD1026)=0,"",(Реестр!$AA1026+Реестр!$AB1026+Реестр!$AD1026))</f>
        <v/>
      </c>
      <c r="AG1026" s="13" t="e">
        <f>Реестр!$AE1026-Реестр!$AF1026</f>
        <v>#VALUE!</v>
      </c>
      <c r="AI1026" s="448" t="str">
        <f>IF(IFERROR(Реестр!$AN1026/Реестр!$T1026,"")=0,"",IFERROR(Реестр!$AN1026/Реестр!$T1026,""))</f>
        <v/>
      </c>
      <c r="AO1026" s="535" t="str">
        <f>IF(IFERROR(Реестр!$AN1026/Реестр!$Y1026,"")=0,"",IFERROR(Реестр!$AN1026/Реестр!$Y1026,""))</f>
        <v/>
      </c>
      <c r="AQ1026" s="13"/>
      <c r="AR1026" s="752"/>
      <c r="AS1026" s="551" t="str">
        <f>IF(IFERROR(Реестр!$AI1026*1000,"")=0,"",IFERROR(Реестр!$AI1026*1000,""))</f>
        <v/>
      </c>
      <c r="AT1026" s="5" t="str">
        <f>IF(IFERROR(Реестр!$AS1026/80,"")=0,"",IFERROR(Реестр!$AS1026/80,""))</f>
        <v/>
      </c>
      <c r="AU1026" s="4" t="str">
        <f t="shared" si="123"/>
        <v/>
      </c>
      <c r="AV1026" s="4" t="str">
        <f t="shared" si="124"/>
        <v/>
      </c>
      <c r="AW1026" s="4"/>
      <c r="AX1026" s="4" t="str">
        <f t="shared" si="125"/>
        <v/>
      </c>
      <c r="AY1026" s="4"/>
      <c r="AZ1026" s="4" t="str">
        <f t="shared" si="126"/>
        <v/>
      </c>
      <c r="BA1026" s="4"/>
      <c r="BB1026" s="4"/>
      <c r="BC1026" s="4" t="e">
        <f>VLOOKUP(K1026,'Справочные Данные'!$I$2:$J$262,2,0)</f>
        <v>#N/A</v>
      </c>
      <c r="BD1026" s="4" t="e">
        <f>VLOOKUP(BC1026,Z_SD_CUSTOMER!$A$2:$K$1599,10,0)</f>
        <v>#N/A</v>
      </c>
      <c r="BE1026" s="4" t="e">
        <f>VLOOKUP(BC1026,Z_SD_CUSTOMER!$A$2:$L$1599,11,0)</f>
        <v>#N/A</v>
      </c>
      <c r="BF1026" s="4" t="e">
        <f>VLOOKUP(BC1026,Z_SD_CUSTOMER!$A$2:$K$1599,11,0)</f>
        <v>#N/A</v>
      </c>
      <c r="BG1026" s="4"/>
      <c r="BH1026" s="4"/>
    </row>
    <row r="1027" spans="1:60">
      <c r="A1027" s="4"/>
      <c r="F1027" s="4"/>
      <c r="L1027" s="493"/>
      <c r="AE1027" s="13" t="str">
        <f>IF((Реестр!$AA1027+Реестр!$AB1027+Реестр!$AD1027)=0,"",(Реестр!$AA1027+Реестр!$AB1027+Реестр!$AD1027))</f>
        <v/>
      </c>
      <c r="AG1027" s="13" t="e">
        <f>Реестр!$AE1027-Реестр!$AF1027</f>
        <v>#VALUE!</v>
      </c>
      <c r="AI1027" s="448" t="str">
        <f>IF(IFERROR(Реестр!$AN1027/Реестр!$T1027,"")=0,"",IFERROR(Реестр!$AN1027/Реестр!$T1027,""))</f>
        <v/>
      </c>
      <c r="AO1027" s="535" t="str">
        <f>IF(IFERROR(Реестр!$AN1027/Реестр!$Y1027,"")=0,"",IFERROR(Реестр!$AN1027/Реестр!$Y1027,""))</f>
        <v/>
      </c>
      <c r="AQ1027" s="13"/>
      <c r="AR1027" s="752"/>
      <c r="AS1027" s="551" t="str">
        <f>IF(IFERROR(Реестр!$AI1027*1000,"")=0,"",IFERROR(Реестр!$AI1027*1000,""))</f>
        <v/>
      </c>
      <c r="AT1027" s="5" t="str">
        <f>IF(IFERROR(Реестр!$AS1027/80,"")=0,"",IFERROR(Реестр!$AS1027/80,""))</f>
        <v/>
      </c>
      <c r="AU1027" s="4" t="str">
        <f t="shared" si="123"/>
        <v/>
      </c>
      <c r="AV1027" s="4" t="str">
        <f t="shared" si="124"/>
        <v/>
      </c>
      <c r="AW1027" s="4"/>
      <c r="AX1027" s="4" t="str">
        <f t="shared" si="125"/>
        <v/>
      </c>
      <c r="AY1027" s="4"/>
      <c r="AZ1027" s="4" t="str">
        <f t="shared" si="126"/>
        <v/>
      </c>
      <c r="BA1027" s="4"/>
      <c r="BB1027" s="4"/>
      <c r="BC1027" s="4" t="e">
        <f>VLOOKUP(K1027,'Справочные Данные'!$I$2:$J$262,2,0)</f>
        <v>#N/A</v>
      </c>
      <c r="BD1027" s="4" t="e">
        <f>VLOOKUP(BC1027,Z_SD_CUSTOMER!$A$2:$K$1599,10,0)</f>
        <v>#N/A</v>
      </c>
      <c r="BE1027" s="4" t="e">
        <f>VLOOKUP(BC1027,Z_SD_CUSTOMER!$A$2:$L$1599,11,0)</f>
        <v>#N/A</v>
      </c>
      <c r="BF1027" s="4" t="e">
        <f>VLOOKUP(BC1027,Z_SD_CUSTOMER!$A$2:$K$1599,11,0)</f>
        <v>#N/A</v>
      </c>
      <c r="BG1027" s="4"/>
      <c r="BH1027" s="4"/>
    </row>
    <row r="1028" spans="1:60">
      <c r="A1028" s="4"/>
      <c r="F1028" s="4"/>
      <c r="L1028" s="493"/>
      <c r="AE1028" s="13" t="str">
        <f>IF((Реестр!$AA1028+Реестр!$AB1028+Реестр!$AD1028)=0,"",(Реестр!$AA1028+Реестр!$AB1028+Реестр!$AD1028))</f>
        <v/>
      </c>
      <c r="AG1028" s="13" t="e">
        <f>Реестр!$AE1028-Реестр!$AF1028</f>
        <v>#VALUE!</v>
      </c>
      <c r="AI1028" s="448" t="str">
        <f>IF(IFERROR(Реестр!$AN1028/Реестр!$T1028,"")=0,"",IFERROR(Реестр!$AN1028/Реестр!$T1028,""))</f>
        <v/>
      </c>
      <c r="AO1028" s="535" t="str">
        <f>IF(IFERROR(Реестр!$AN1028/Реестр!$Y1028,"")=0,"",IFERROR(Реестр!$AN1028/Реестр!$Y1028,""))</f>
        <v/>
      </c>
      <c r="AQ1028" s="13"/>
      <c r="AR1028" s="752"/>
      <c r="AS1028" s="551" t="str">
        <f>IF(IFERROR(Реестр!$AI1028*1000,"")=0,"",IFERROR(Реестр!$AI1028*1000,""))</f>
        <v/>
      </c>
      <c r="AT1028" s="5" t="str">
        <f>IF(IFERROR(Реестр!$AS1028/80,"")=0,"",IFERROR(Реестр!$AS1028/80,""))</f>
        <v/>
      </c>
      <c r="AU1028" s="4" t="str">
        <f t="shared" si="123"/>
        <v/>
      </c>
      <c r="AV1028" s="4" t="str">
        <f t="shared" si="124"/>
        <v/>
      </c>
      <c r="AW1028" s="4"/>
      <c r="AX1028" s="4" t="str">
        <f t="shared" si="125"/>
        <v/>
      </c>
      <c r="AY1028" s="4"/>
      <c r="AZ1028" s="4" t="str">
        <f t="shared" si="126"/>
        <v/>
      </c>
      <c r="BA1028" s="4"/>
      <c r="BB1028" s="4"/>
      <c r="BC1028" s="4" t="e">
        <f>VLOOKUP(K1028,'Справочные Данные'!$I$2:$J$262,2,0)</f>
        <v>#N/A</v>
      </c>
      <c r="BD1028" s="4" t="e">
        <f>VLOOKUP(BC1028,Z_SD_CUSTOMER!$A$2:$K$1599,10,0)</f>
        <v>#N/A</v>
      </c>
      <c r="BE1028" s="4" t="e">
        <f>VLOOKUP(BC1028,Z_SD_CUSTOMER!$A$2:$L$1599,11,0)</f>
        <v>#N/A</v>
      </c>
      <c r="BF1028" s="4" t="e">
        <f>VLOOKUP(BC1028,Z_SD_CUSTOMER!$A$2:$K$1599,11,0)</f>
        <v>#N/A</v>
      </c>
      <c r="BG1028" s="4"/>
      <c r="BH1028" s="4"/>
    </row>
    <row r="1029" spans="1:60">
      <c r="A1029" s="4"/>
      <c r="F1029" s="4"/>
      <c r="L1029" s="493"/>
      <c r="AE1029" s="13" t="str">
        <f>IF((Реестр!$AA1029+Реестр!$AB1029+Реестр!$AD1029)=0,"",(Реестр!$AA1029+Реестр!$AB1029+Реестр!$AD1029))</f>
        <v/>
      </c>
      <c r="AG1029" s="13" t="e">
        <f>Реестр!$AE1029-Реестр!$AF1029</f>
        <v>#VALUE!</v>
      </c>
      <c r="AI1029" s="448" t="str">
        <f>IF(IFERROR(Реестр!$AN1029/Реестр!$T1029,"")=0,"",IFERROR(Реестр!$AN1029/Реестр!$T1029,""))</f>
        <v/>
      </c>
      <c r="AO1029" s="535" t="str">
        <f>IF(IFERROR(Реестр!$AN1029/Реестр!$Y1029,"")=0,"",IFERROR(Реестр!$AN1029/Реестр!$Y1029,""))</f>
        <v/>
      </c>
      <c r="AQ1029" s="13"/>
      <c r="AR1029" s="752"/>
      <c r="AS1029" s="551" t="str">
        <f>IF(IFERROR(Реестр!$AI1029*1000,"")=0,"",IFERROR(Реестр!$AI1029*1000,""))</f>
        <v/>
      </c>
      <c r="AT1029" s="5" t="str">
        <f>IF(IFERROR(Реестр!$AS1029/80,"")=0,"",IFERROR(Реестр!$AS1029/80,""))</f>
        <v/>
      </c>
      <c r="AU1029" s="4" t="str">
        <f t="shared" si="123"/>
        <v/>
      </c>
      <c r="AV1029" s="4" t="str">
        <f t="shared" si="124"/>
        <v/>
      </c>
      <c r="AW1029" s="4"/>
      <c r="AX1029" s="4" t="str">
        <f t="shared" si="125"/>
        <v/>
      </c>
      <c r="AY1029" s="4"/>
      <c r="AZ1029" s="4" t="str">
        <f t="shared" si="126"/>
        <v/>
      </c>
      <c r="BA1029" s="4"/>
      <c r="BB1029" s="4"/>
      <c r="BC1029" s="4" t="e">
        <f>VLOOKUP(K1029,'Справочные Данные'!$I$2:$J$262,2,0)</f>
        <v>#N/A</v>
      </c>
      <c r="BD1029" s="4" t="e">
        <f>VLOOKUP(BC1029,Z_SD_CUSTOMER!$A$2:$K$1599,10,0)</f>
        <v>#N/A</v>
      </c>
      <c r="BE1029" s="4" t="e">
        <f>VLOOKUP(BC1029,Z_SD_CUSTOMER!$A$2:$L$1599,11,0)</f>
        <v>#N/A</v>
      </c>
      <c r="BF1029" s="4" t="e">
        <f>VLOOKUP(BC1029,Z_SD_CUSTOMER!$A$2:$K$1599,11,0)</f>
        <v>#N/A</v>
      </c>
      <c r="BG1029" s="4"/>
      <c r="BH1029" s="4"/>
    </row>
    <row r="1030" spans="1:60">
      <c r="A1030" s="4"/>
      <c r="F1030" s="4"/>
      <c r="L1030" s="493"/>
      <c r="AE1030" s="13" t="str">
        <f>IF((Реестр!$AA1030+Реестр!$AB1030+Реестр!$AD1030)=0,"",(Реестр!$AA1030+Реестр!$AB1030+Реестр!$AD1030))</f>
        <v/>
      </c>
      <c r="AG1030" s="13" t="e">
        <f>Реестр!$AE1030-Реестр!$AF1030</f>
        <v>#VALUE!</v>
      </c>
      <c r="AI1030" s="448" t="str">
        <f>IF(IFERROR(Реестр!$AN1030/Реестр!$T1030,"")=0,"",IFERROR(Реестр!$AN1030/Реестр!$T1030,""))</f>
        <v/>
      </c>
      <c r="AO1030" s="535" t="str">
        <f>IF(IFERROR(Реестр!$AN1030/Реестр!$Y1030,"")=0,"",IFERROR(Реестр!$AN1030/Реестр!$Y1030,""))</f>
        <v/>
      </c>
      <c r="AQ1030" s="13"/>
      <c r="AR1030" s="752"/>
      <c r="AS1030" s="551" t="str">
        <f>IF(IFERROR(Реестр!$AI1030*1000,"")=0,"",IFERROR(Реестр!$AI1030*1000,""))</f>
        <v/>
      </c>
      <c r="AT1030" s="5" t="str">
        <f>IF(IFERROR(Реестр!$AS1030/80,"")=0,"",IFERROR(Реестр!$AS1030/80,""))</f>
        <v/>
      </c>
      <c r="AU1030" s="4" t="str">
        <f t="shared" si="123"/>
        <v/>
      </c>
      <c r="AV1030" s="4" t="str">
        <f t="shared" si="124"/>
        <v/>
      </c>
      <c r="AW1030" s="4"/>
      <c r="AX1030" s="4" t="str">
        <f t="shared" si="125"/>
        <v/>
      </c>
      <c r="AY1030" s="4"/>
      <c r="AZ1030" s="4" t="str">
        <f t="shared" si="126"/>
        <v/>
      </c>
      <c r="BA1030" s="4"/>
      <c r="BB1030" s="4"/>
      <c r="BC1030" s="4" t="e">
        <f>VLOOKUP(K1030,'Справочные Данные'!$I$2:$J$262,2,0)</f>
        <v>#N/A</v>
      </c>
      <c r="BD1030" s="4" t="e">
        <f>VLOOKUP(BC1030,Z_SD_CUSTOMER!$A$2:$K$1599,10,0)</f>
        <v>#N/A</v>
      </c>
      <c r="BE1030" s="4" t="e">
        <f>VLOOKUP(BC1030,Z_SD_CUSTOMER!$A$2:$L$1599,11,0)</f>
        <v>#N/A</v>
      </c>
      <c r="BF1030" s="4" t="e">
        <f>VLOOKUP(BC1030,Z_SD_CUSTOMER!$A$2:$K$1599,11,0)</f>
        <v>#N/A</v>
      </c>
      <c r="BG1030" s="4"/>
      <c r="BH1030" s="4"/>
    </row>
    <row r="1031" spans="1:60">
      <c r="A1031" s="4"/>
      <c r="F1031" s="4"/>
      <c r="L1031" s="493"/>
      <c r="AE1031" s="13" t="str">
        <f>IF((Реестр!$AA1031+Реестр!$AB1031+Реестр!$AD1031)=0,"",(Реестр!$AA1031+Реестр!$AB1031+Реестр!$AD1031))</f>
        <v/>
      </c>
      <c r="AG1031" s="13" t="e">
        <f>Реестр!$AE1031-Реестр!$AF1031</f>
        <v>#VALUE!</v>
      </c>
      <c r="AI1031" s="448" t="str">
        <f>IF(IFERROR(Реестр!$AN1031/Реестр!$T1031,"")=0,"",IFERROR(Реестр!$AN1031/Реестр!$T1031,""))</f>
        <v/>
      </c>
      <c r="AO1031" s="535" t="str">
        <f>IF(IFERROR(Реестр!$AN1031/Реестр!$Y1031,"")=0,"",IFERROR(Реестр!$AN1031/Реестр!$Y1031,""))</f>
        <v/>
      </c>
      <c r="AQ1031" s="13"/>
      <c r="AR1031" s="752"/>
      <c r="AS1031" s="551" t="str">
        <f>IF(IFERROR(Реестр!$AI1031*1000,"")=0,"",IFERROR(Реестр!$AI1031*1000,""))</f>
        <v/>
      </c>
      <c r="AT1031" s="5" t="str">
        <f>IF(IFERROR(Реестр!$AS1031/80,"")=0,"",IFERROR(Реестр!$AS1031/80,""))</f>
        <v/>
      </c>
      <c r="AU1031" s="4" t="str">
        <f t="shared" si="123"/>
        <v/>
      </c>
      <c r="AV1031" s="4" t="str">
        <f t="shared" si="124"/>
        <v/>
      </c>
      <c r="AW1031" s="4"/>
      <c r="AX1031" s="4" t="str">
        <f t="shared" si="125"/>
        <v/>
      </c>
      <c r="AY1031" s="4"/>
      <c r="AZ1031" s="4" t="str">
        <f t="shared" si="126"/>
        <v/>
      </c>
      <c r="BA1031" s="4"/>
      <c r="BB1031" s="4"/>
      <c r="BC1031" s="4" t="e">
        <f>VLOOKUP(K1031,'Справочные Данные'!$I$2:$J$262,2,0)</f>
        <v>#N/A</v>
      </c>
      <c r="BD1031" s="4" t="e">
        <f>VLOOKUP(BC1031,Z_SD_CUSTOMER!$A$2:$K$1599,10,0)</f>
        <v>#N/A</v>
      </c>
      <c r="BE1031" s="4" t="e">
        <f>VLOOKUP(BC1031,Z_SD_CUSTOMER!$A$2:$L$1599,11,0)</f>
        <v>#N/A</v>
      </c>
      <c r="BF1031" s="4" t="e">
        <f>VLOOKUP(BC1031,Z_SD_CUSTOMER!$A$2:$K$1599,11,0)</f>
        <v>#N/A</v>
      </c>
      <c r="BG1031" s="4"/>
      <c r="BH1031" s="4"/>
    </row>
    <row r="1032" spans="1:60">
      <c r="A1032" s="4"/>
      <c r="F1032" s="4"/>
      <c r="L1032" s="493"/>
      <c r="AE1032" s="13" t="str">
        <f>IF((Реестр!$AA1032+Реестр!$AB1032+Реестр!$AD1032)=0,"",(Реестр!$AA1032+Реестр!$AB1032+Реестр!$AD1032))</f>
        <v/>
      </c>
      <c r="AG1032" s="13" t="e">
        <f>Реестр!$AE1032-Реестр!$AF1032</f>
        <v>#VALUE!</v>
      </c>
      <c r="AI1032" s="448" t="str">
        <f>IF(IFERROR(Реестр!$AN1032/Реестр!$T1032,"")=0,"",IFERROR(Реестр!$AN1032/Реестр!$T1032,""))</f>
        <v/>
      </c>
      <c r="AO1032" s="535" t="str">
        <f>IF(IFERROR(Реестр!$AN1032/Реестр!$Y1032,"")=0,"",IFERROR(Реестр!$AN1032/Реестр!$Y1032,""))</f>
        <v/>
      </c>
      <c r="AQ1032" s="13"/>
      <c r="AR1032" s="752"/>
      <c r="AS1032" s="551" t="str">
        <f>IF(IFERROR(Реестр!$AI1032*1000,"")=0,"",IFERROR(Реестр!$AI1032*1000,""))</f>
        <v/>
      </c>
      <c r="AT1032" s="5" t="str">
        <f>IF(IFERROR(Реестр!$AS1032/80,"")=0,"",IFERROR(Реестр!$AS1032/80,""))</f>
        <v/>
      </c>
      <c r="AU1032" s="4" t="str">
        <f t="shared" si="123"/>
        <v/>
      </c>
      <c r="AV1032" s="4" t="str">
        <f t="shared" si="124"/>
        <v/>
      </c>
      <c r="AW1032" s="4"/>
      <c r="AX1032" s="4" t="str">
        <f t="shared" si="125"/>
        <v/>
      </c>
      <c r="AY1032" s="4"/>
      <c r="AZ1032" s="4" t="str">
        <f t="shared" si="126"/>
        <v/>
      </c>
      <c r="BA1032" s="4"/>
      <c r="BB1032" s="4"/>
      <c r="BC1032" s="4" t="e">
        <f>VLOOKUP(K1032,'Справочные Данные'!$I$2:$J$262,2,0)</f>
        <v>#N/A</v>
      </c>
      <c r="BD1032" s="4" t="e">
        <f>VLOOKUP(BC1032,Z_SD_CUSTOMER!$A$2:$K$1599,10,0)</f>
        <v>#N/A</v>
      </c>
      <c r="BE1032" s="4" t="e">
        <f>VLOOKUP(BC1032,Z_SD_CUSTOMER!$A$2:$L$1599,11,0)</f>
        <v>#N/A</v>
      </c>
      <c r="BF1032" s="4" t="e">
        <f>VLOOKUP(BC1032,Z_SD_CUSTOMER!$A$2:$K$1599,11,0)</f>
        <v>#N/A</v>
      </c>
      <c r="BG1032" s="4"/>
      <c r="BH1032" s="4"/>
    </row>
    <row r="1033" spans="1:60">
      <c r="A1033" s="4"/>
      <c r="F1033" s="4"/>
      <c r="L1033" s="493"/>
      <c r="AE1033" s="13" t="str">
        <f>IF((Реестр!$AA1033+Реестр!$AB1033+Реестр!$AD1033)=0,"",(Реестр!$AA1033+Реестр!$AB1033+Реестр!$AD1033))</f>
        <v/>
      </c>
      <c r="AG1033" s="13" t="e">
        <f>Реестр!$AE1033-Реестр!$AF1033</f>
        <v>#VALUE!</v>
      </c>
      <c r="AI1033" s="448" t="str">
        <f>IF(IFERROR(Реестр!$AN1033/Реестр!$T1033,"")=0,"",IFERROR(Реестр!$AN1033/Реестр!$T1033,""))</f>
        <v/>
      </c>
      <c r="AO1033" s="535" t="str">
        <f>IF(IFERROR(Реестр!$AN1033/Реестр!$Y1033,"")=0,"",IFERROR(Реестр!$AN1033/Реестр!$Y1033,""))</f>
        <v/>
      </c>
      <c r="AQ1033" s="13"/>
      <c r="AR1033" s="752"/>
      <c r="AS1033" s="551" t="str">
        <f>IF(IFERROR(Реестр!$AI1033*1000,"")=0,"",IFERROR(Реестр!$AI1033*1000,""))</f>
        <v/>
      </c>
      <c r="AT1033" s="5" t="str">
        <f>IF(IFERROR(Реестр!$AS1033/80,"")=0,"",IFERROR(Реестр!$AS1033/80,""))</f>
        <v/>
      </c>
      <c r="AU1033" s="4" t="str">
        <f t="shared" si="123"/>
        <v/>
      </c>
      <c r="AV1033" s="4" t="str">
        <f t="shared" si="124"/>
        <v/>
      </c>
      <c r="AW1033" s="4"/>
      <c r="AX1033" s="4" t="str">
        <f t="shared" si="125"/>
        <v/>
      </c>
      <c r="AY1033" s="4"/>
      <c r="AZ1033" s="4" t="str">
        <f t="shared" si="126"/>
        <v/>
      </c>
      <c r="BA1033" s="4"/>
      <c r="BB1033" s="4"/>
      <c r="BC1033" s="4" t="e">
        <f>VLOOKUP(K1033,'Справочные Данные'!$I$2:$J$262,2,0)</f>
        <v>#N/A</v>
      </c>
      <c r="BD1033" s="4" t="e">
        <f>VLOOKUP(BC1033,Z_SD_CUSTOMER!$A$2:$K$1599,10,0)</f>
        <v>#N/A</v>
      </c>
      <c r="BE1033" s="4" t="e">
        <f>VLOOKUP(BC1033,Z_SD_CUSTOMER!$A$2:$L$1599,11,0)</f>
        <v>#N/A</v>
      </c>
      <c r="BF1033" s="4" t="e">
        <f>VLOOKUP(BC1033,Z_SD_CUSTOMER!$A$2:$K$1599,11,0)</f>
        <v>#N/A</v>
      </c>
      <c r="BG1033" s="4"/>
      <c r="BH1033" s="4"/>
    </row>
    <row r="1034" spans="1:60">
      <c r="A1034" s="4"/>
      <c r="F1034" s="4"/>
      <c r="L1034" s="493"/>
      <c r="AE1034" s="13" t="str">
        <f>IF((Реестр!$AA1034+Реестр!$AB1034+Реестр!$AD1034)=0,"",(Реестр!$AA1034+Реестр!$AB1034+Реестр!$AD1034))</f>
        <v/>
      </c>
      <c r="AG1034" s="13" t="e">
        <f>Реестр!$AE1034-Реестр!$AF1034</f>
        <v>#VALUE!</v>
      </c>
      <c r="AI1034" s="448" t="str">
        <f>IF(IFERROR(Реестр!$AN1034/Реестр!$T1034,"")=0,"",IFERROR(Реестр!$AN1034/Реестр!$T1034,""))</f>
        <v/>
      </c>
      <c r="AO1034" s="535" t="str">
        <f>IF(IFERROR(Реестр!$AN1034/Реестр!$Y1034,"")=0,"",IFERROR(Реестр!$AN1034/Реестр!$Y1034,""))</f>
        <v/>
      </c>
      <c r="AQ1034" s="13"/>
      <c r="AR1034" s="752"/>
      <c r="AS1034" s="551" t="str">
        <f>IF(IFERROR(Реестр!$AI1034*1000,"")=0,"",IFERROR(Реестр!$AI1034*1000,""))</f>
        <v/>
      </c>
      <c r="AT1034" s="5" t="str">
        <f>IF(IFERROR(Реестр!$AS1034/80,"")=0,"",IFERROR(Реестр!$AS1034/80,""))</f>
        <v/>
      </c>
      <c r="AU1034" s="4" t="str">
        <f t="shared" si="123"/>
        <v/>
      </c>
      <c r="AV1034" s="4" t="str">
        <f t="shared" si="124"/>
        <v/>
      </c>
      <c r="AW1034" s="4"/>
      <c r="AX1034" s="4" t="str">
        <f t="shared" si="125"/>
        <v/>
      </c>
      <c r="AY1034" s="4"/>
      <c r="AZ1034" s="4" t="str">
        <f t="shared" si="126"/>
        <v/>
      </c>
      <c r="BA1034" s="4"/>
      <c r="BB1034" s="4"/>
      <c r="BC1034" s="4" t="e">
        <f>VLOOKUP(K1034,'Справочные Данные'!$I$2:$J$262,2,0)</f>
        <v>#N/A</v>
      </c>
      <c r="BD1034" s="4" t="e">
        <f>VLOOKUP(BC1034,Z_SD_CUSTOMER!$A$2:$K$1599,10,0)</f>
        <v>#N/A</v>
      </c>
      <c r="BE1034" s="4" t="e">
        <f>VLOOKUP(BC1034,Z_SD_CUSTOMER!$A$2:$L$1599,11,0)</f>
        <v>#N/A</v>
      </c>
      <c r="BF1034" s="4" t="e">
        <f>VLOOKUP(BC1034,Z_SD_CUSTOMER!$A$2:$K$1599,11,0)</f>
        <v>#N/A</v>
      </c>
      <c r="BG1034" s="4"/>
      <c r="BH1034" s="4"/>
    </row>
    <row r="1035" spans="1:60">
      <c r="A1035" s="4"/>
      <c r="F1035" s="4"/>
      <c r="L1035" s="493"/>
      <c r="AE1035" s="13" t="str">
        <f>IF((Реестр!$AA1035+Реестр!$AB1035+Реестр!$AD1035)=0,"",(Реестр!$AA1035+Реестр!$AB1035+Реестр!$AD1035))</f>
        <v/>
      </c>
      <c r="AG1035" s="13" t="e">
        <f>Реестр!$AE1035-Реестр!$AF1035</f>
        <v>#VALUE!</v>
      </c>
      <c r="AI1035" s="448" t="str">
        <f>IF(IFERROR(Реестр!$AN1035/Реестр!$T1035,"")=0,"",IFERROR(Реестр!$AN1035/Реестр!$T1035,""))</f>
        <v/>
      </c>
      <c r="AO1035" s="535" t="str">
        <f>IF(IFERROR(Реестр!$AN1035/Реестр!$Y1035,"")=0,"",IFERROR(Реестр!$AN1035/Реестр!$Y1035,""))</f>
        <v/>
      </c>
      <c r="AQ1035" s="13"/>
      <c r="AR1035" s="752"/>
      <c r="AS1035" s="551" t="str">
        <f>IF(IFERROR(Реестр!$AI1035*1000,"")=0,"",IFERROR(Реестр!$AI1035*1000,""))</f>
        <v/>
      </c>
      <c r="AT1035" s="5" t="str">
        <f>IF(IFERROR(Реестр!$AS1035/80,"")=0,"",IFERROR(Реестр!$AS1035/80,""))</f>
        <v/>
      </c>
      <c r="AU1035" s="4" t="str">
        <f t="shared" si="123"/>
        <v/>
      </c>
      <c r="AV1035" s="4" t="str">
        <f t="shared" si="124"/>
        <v/>
      </c>
      <c r="AW1035" s="4"/>
      <c r="AX1035" s="4" t="str">
        <f t="shared" si="125"/>
        <v/>
      </c>
      <c r="AY1035" s="4"/>
      <c r="AZ1035" s="4" t="str">
        <f t="shared" si="126"/>
        <v/>
      </c>
      <c r="BA1035" s="4"/>
      <c r="BB1035" s="4"/>
      <c r="BC1035" s="4" t="e">
        <f>VLOOKUP(K1035,'Справочные Данные'!$I$2:$J$262,2,0)</f>
        <v>#N/A</v>
      </c>
      <c r="BD1035" s="4" t="e">
        <f>VLOOKUP(BC1035,Z_SD_CUSTOMER!$A$2:$K$1599,10,0)</f>
        <v>#N/A</v>
      </c>
      <c r="BE1035" s="4" t="e">
        <f>VLOOKUP(BC1035,Z_SD_CUSTOMER!$A$2:$L$1599,11,0)</f>
        <v>#N/A</v>
      </c>
      <c r="BF1035" s="4" t="e">
        <f>VLOOKUP(BC1035,Z_SD_CUSTOMER!$A$2:$K$1599,11,0)</f>
        <v>#N/A</v>
      </c>
      <c r="BG1035" s="4"/>
      <c r="BH1035" s="4"/>
    </row>
    <row r="1036" spans="1:60">
      <c r="A1036" s="4"/>
      <c r="F1036" s="4"/>
      <c r="L1036" s="493"/>
      <c r="AE1036" s="13" t="str">
        <f>IF((Реестр!$AA1036+Реестр!$AB1036+Реестр!$AD1036)=0,"",(Реестр!$AA1036+Реестр!$AB1036+Реестр!$AD1036))</f>
        <v/>
      </c>
      <c r="AG1036" s="13" t="e">
        <f>Реестр!$AE1036-Реестр!$AF1036</f>
        <v>#VALUE!</v>
      </c>
      <c r="AI1036" s="448" t="str">
        <f>IF(IFERROR(Реестр!$AN1036/Реестр!$T1036,"")=0,"",IFERROR(Реестр!$AN1036/Реестр!$T1036,""))</f>
        <v/>
      </c>
      <c r="AO1036" s="535" t="str">
        <f>IF(IFERROR(Реестр!$AN1036/Реестр!$Y1036,"")=0,"",IFERROR(Реестр!$AN1036/Реестр!$Y1036,""))</f>
        <v/>
      </c>
      <c r="AQ1036" s="13"/>
      <c r="AR1036" s="752"/>
      <c r="AS1036" s="551" t="str">
        <f>IF(IFERROR(Реестр!$AI1036*1000,"")=0,"",IFERROR(Реестр!$AI1036*1000,""))</f>
        <v/>
      </c>
      <c r="AT1036" s="5" t="str">
        <f>IF(IFERROR(Реестр!$AS1036/80,"")=0,"",IFERROR(Реестр!$AS1036/80,""))</f>
        <v/>
      </c>
      <c r="AU1036" s="4" t="str">
        <f t="shared" si="123"/>
        <v/>
      </c>
      <c r="AV1036" s="4" t="str">
        <f t="shared" si="124"/>
        <v/>
      </c>
      <c r="AW1036" s="4"/>
      <c r="AX1036" s="4" t="str">
        <f t="shared" si="125"/>
        <v/>
      </c>
      <c r="AY1036" s="4"/>
      <c r="AZ1036" s="4" t="str">
        <f t="shared" si="126"/>
        <v/>
      </c>
      <c r="BA1036" s="4"/>
      <c r="BB1036" s="4"/>
      <c r="BC1036" s="4" t="e">
        <f>VLOOKUP(K1036,'Справочные Данные'!$I$2:$J$262,2,0)</f>
        <v>#N/A</v>
      </c>
      <c r="BD1036" s="4" t="e">
        <f>VLOOKUP(BC1036,Z_SD_CUSTOMER!$A$2:$K$1599,10,0)</f>
        <v>#N/A</v>
      </c>
      <c r="BE1036" s="4" t="e">
        <f>VLOOKUP(BC1036,Z_SD_CUSTOMER!$A$2:$L$1599,11,0)</f>
        <v>#N/A</v>
      </c>
      <c r="BF1036" s="4" t="e">
        <f>VLOOKUP(BC1036,Z_SD_CUSTOMER!$A$2:$K$1599,11,0)</f>
        <v>#N/A</v>
      </c>
      <c r="BG1036" s="4"/>
      <c r="BH1036" s="4"/>
    </row>
    <row r="1037" spans="1:60">
      <c r="A1037" s="4"/>
      <c r="F1037" s="4"/>
      <c r="L1037" s="493"/>
      <c r="AE1037" s="13" t="str">
        <f>IF((Реестр!$AA1037+Реестр!$AB1037+Реестр!$AD1037)=0,"",(Реестр!$AA1037+Реестр!$AB1037+Реестр!$AD1037))</f>
        <v/>
      </c>
      <c r="AG1037" s="13" t="e">
        <f>Реестр!$AE1037-Реестр!$AF1037</f>
        <v>#VALUE!</v>
      </c>
      <c r="AI1037" s="448" t="str">
        <f>IF(IFERROR(Реестр!$AN1037/Реестр!$T1037,"")=0,"",IFERROR(Реестр!$AN1037/Реестр!$T1037,""))</f>
        <v/>
      </c>
      <c r="AO1037" s="535" t="str">
        <f>IF(IFERROR(Реестр!$AN1037/Реестр!$Y1037,"")=0,"",IFERROR(Реестр!$AN1037/Реестр!$Y1037,""))</f>
        <v/>
      </c>
      <c r="AQ1037" s="13"/>
      <c r="AR1037" s="752"/>
      <c r="AS1037" s="551" t="str">
        <f>IF(IFERROR(Реестр!$AI1037*1000,"")=0,"",IFERROR(Реестр!$AI1037*1000,""))</f>
        <v/>
      </c>
      <c r="AT1037" s="5" t="str">
        <f>IF(IFERROR(Реестр!$AS1037/80,"")=0,"",IFERROR(Реестр!$AS1037/80,""))</f>
        <v/>
      </c>
      <c r="AU1037" s="4" t="str">
        <f t="shared" si="123"/>
        <v/>
      </c>
      <c r="AV1037" s="4" t="str">
        <f t="shared" si="124"/>
        <v/>
      </c>
      <c r="AW1037" s="4"/>
      <c r="AX1037" s="4" t="str">
        <f t="shared" si="125"/>
        <v/>
      </c>
      <c r="AY1037" s="4"/>
      <c r="AZ1037" s="4" t="str">
        <f t="shared" si="126"/>
        <v/>
      </c>
      <c r="BA1037" s="4"/>
      <c r="BB1037" s="4"/>
      <c r="BC1037" s="4" t="e">
        <f>VLOOKUP(K1037,'Справочные Данные'!$I$2:$J$262,2,0)</f>
        <v>#N/A</v>
      </c>
      <c r="BD1037" s="4" t="e">
        <f>VLOOKUP(BC1037,Z_SD_CUSTOMER!$A$2:$K$1599,10,0)</f>
        <v>#N/A</v>
      </c>
      <c r="BE1037" s="4" t="e">
        <f>VLOOKUP(BC1037,Z_SD_CUSTOMER!$A$2:$L$1599,11,0)</f>
        <v>#N/A</v>
      </c>
      <c r="BF1037" s="4" t="e">
        <f>VLOOKUP(BC1037,Z_SD_CUSTOMER!$A$2:$K$1599,11,0)</f>
        <v>#N/A</v>
      </c>
      <c r="BG1037" s="4"/>
      <c r="BH1037" s="4"/>
    </row>
    <row r="1038" spans="1:60">
      <c r="A1038" s="4"/>
      <c r="F1038" s="4"/>
      <c r="L1038" s="493"/>
      <c r="AE1038" s="13" t="str">
        <f>IF((Реестр!$AA1038+Реестр!$AB1038+Реестр!$AD1038)=0,"",(Реестр!$AA1038+Реестр!$AB1038+Реестр!$AD1038))</f>
        <v/>
      </c>
      <c r="AG1038" s="13" t="e">
        <f>Реестр!$AE1038-Реестр!$AF1038</f>
        <v>#VALUE!</v>
      </c>
      <c r="AI1038" s="448" t="str">
        <f>IF(IFERROR(Реестр!$AN1038/Реестр!$T1038,"")=0,"",IFERROR(Реестр!$AN1038/Реестр!$T1038,""))</f>
        <v/>
      </c>
      <c r="AO1038" s="535" t="str">
        <f>IF(IFERROR(Реестр!$AN1038/Реестр!$Y1038,"")=0,"",IFERROR(Реестр!$AN1038/Реестр!$Y1038,""))</f>
        <v/>
      </c>
      <c r="AQ1038" s="13"/>
      <c r="AR1038" s="752"/>
      <c r="AS1038" s="551" t="str">
        <f>IF(IFERROR(Реестр!$AI1038*1000,"")=0,"",IFERROR(Реестр!$AI1038*1000,""))</f>
        <v/>
      </c>
      <c r="AT1038" s="5" t="str">
        <f>IF(IFERROR(Реестр!$AS1038/80,"")=0,"",IFERROR(Реестр!$AS1038/80,""))</f>
        <v/>
      </c>
      <c r="AU1038" s="4" t="str">
        <f t="shared" si="123"/>
        <v/>
      </c>
      <c r="AV1038" s="4" t="str">
        <f t="shared" si="124"/>
        <v/>
      </c>
      <c r="AW1038" s="4"/>
      <c r="AX1038" s="4" t="str">
        <f t="shared" si="125"/>
        <v/>
      </c>
      <c r="AY1038" s="4"/>
      <c r="AZ1038" s="4" t="str">
        <f t="shared" si="126"/>
        <v/>
      </c>
      <c r="BA1038" s="4"/>
      <c r="BB1038" s="4"/>
      <c r="BC1038" s="4" t="e">
        <f>VLOOKUP(K1038,'Справочные Данные'!$I$2:$J$262,2,0)</f>
        <v>#N/A</v>
      </c>
      <c r="BD1038" s="4" t="e">
        <f>VLOOKUP(BC1038,Z_SD_CUSTOMER!$A$2:$K$1599,10,0)</f>
        <v>#N/A</v>
      </c>
      <c r="BE1038" s="4" t="e">
        <f>VLOOKUP(BC1038,Z_SD_CUSTOMER!$A$2:$L$1599,11,0)</f>
        <v>#N/A</v>
      </c>
      <c r="BF1038" s="4" t="e">
        <f>VLOOKUP(BC1038,Z_SD_CUSTOMER!$A$2:$K$1599,11,0)</f>
        <v>#N/A</v>
      </c>
      <c r="BG1038" s="4"/>
      <c r="BH1038" s="4"/>
    </row>
    <row r="1039" spans="1:60">
      <c r="A1039" s="4"/>
      <c r="F1039" s="4"/>
      <c r="L1039" s="493"/>
      <c r="AE1039" s="13" t="str">
        <f>IF((Реестр!$AA1039+Реестр!$AB1039+Реестр!$AD1039)=0,"",(Реестр!$AA1039+Реестр!$AB1039+Реестр!$AD1039))</f>
        <v/>
      </c>
      <c r="AG1039" s="13" t="e">
        <f>Реестр!$AE1039-Реестр!$AF1039</f>
        <v>#VALUE!</v>
      </c>
      <c r="AI1039" s="448" t="str">
        <f>IF(IFERROR(Реестр!$AN1039/Реестр!$T1039,"")=0,"",IFERROR(Реестр!$AN1039/Реестр!$T1039,""))</f>
        <v/>
      </c>
      <c r="AO1039" s="535" t="str">
        <f>IF(IFERROR(Реестр!$AN1039/Реестр!$Y1039,"")=0,"",IFERROR(Реестр!$AN1039/Реестр!$Y1039,""))</f>
        <v/>
      </c>
      <c r="AQ1039" s="13"/>
      <c r="AR1039" s="752"/>
      <c r="AS1039" s="551" t="str">
        <f>IF(IFERROR(Реестр!$AI1039*1000,"")=0,"",IFERROR(Реестр!$AI1039*1000,""))</f>
        <v/>
      </c>
      <c r="AT1039" s="5" t="str">
        <f>IF(IFERROR(Реестр!$AS1039/80,"")=0,"",IFERROR(Реестр!$AS1039/80,""))</f>
        <v/>
      </c>
      <c r="AU1039" s="4" t="str">
        <f t="shared" si="123"/>
        <v/>
      </c>
      <c r="AV1039" s="4" t="str">
        <f t="shared" si="124"/>
        <v/>
      </c>
      <c r="AW1039" s="4"/>
      <c r="AX1039" s="4" t="str">
        <f t="shared" si="125"/>
        <v/>
      </c>
      <c r="AY1039" s="4"/>
      <c r="AZ1039" s="4" t="str">
        <f t="shared" si="126"/>
        <v/>
      </c>
      <c r="BA1039" s="4"/>
      <c r="BB1039" s="4"/>
      <c r="BC1039" s="4" t="e">
        <f>VLOOKUP(K1039,'Справочные Данные'!$I$2:$J$262,2,0)</f>
        <v>#N/A</v>
      </c>
      <c r="BD1039" s="4" t="e">
        <f>VLOOKUP(BC1039,Z_SD_CUSTOMER!$A$2:$K$1599,10,0)</f>
        <v>#N/A</v>
      </c>
      <c r="BE1039" s="4" t="e">
        <f>VLOOKUP(BC1039,Z_SD_CUSTOMER!$A$2:$L$1599,11,0)</f>
        <v>#N/A</v>
      </c>
      <c r="BF1039" s="4" t="e">
        <f>VLOOKUP(BC1039,Z_SD_CUSTOMER!$A$2:$K$1599,11,0)</f>
        <v>#N/A</v>
      </c>
      <c r="BG1039" s="4"/>
      <c r="BH1039" s="4"/>
    </row>
    <row r="1040" spans="1:60">
      <c r="A1040" s="4"/>
      <c r="F1040" s="4"/>
      <c r="L1040" s="493"/>
      <c r="AE1040" s="13" t="str">
        <f>IF((Реестр!$AA1040+Реестр!$AB1040+Реестр!$AD1040)=0,"",(Реестр!$AA1040+Реестр!$AB1040+Реестр!$AD1040))</f>
        <v/>
      </c>
      <c r="AG1040" s="13" t="e">
        <f>Реестр!$AE1040-Реестр!$AF1040</f>
        <v>#VALUE!</v>
      </c>
      <c r="AI1040" s="448" t="str">
        <f>IF(IFERROR(Реестр!$AN1040/Реестр!$T1040,"")=0,"",IFERROR(Реестр!$AN1040/Реестр!$T1040,""))</f>
        <v/>
      </c>
      <c r="AO1040" s="535" t="str">
        <f>IF(IFERROR(Реестр!$AN1040/Реестр!$Y1040,"")=0,"",IFERROR(Реестр!$AN1040/Реестр!$Y1040,""))</f>
        <v/>
      </c>
      <c r="AQ1040" s="13"/>
      <c r="AR1040" s="752"/>
      <c r="AS1040" s="551" t="str">
        <f>IF(IFERROR(Реестр!$AI1040*1000,"")=0,"",IFERROR(Реестр!$AI1040*1000,""))</f>
        <v/>
      </c>
      <c r="AT1040" s="5" t="str">
        <f>IF(IFERROR(Реестр!$AS1040/80,"")=0,"",IFERROR(Реестр!$AS1040/80,""))</f>
        <v/>
      </c>
      <c r="AU1040" s="4" t="str">
        <f t="shared" si="123"/>
        <v/>
      </c>
      <c r="AV1040" s="4" t="str">
        <f t="shared" si="124"/>
        <v/>
      </c>
      <c r="AW1040" s="4"/>
      <c r="AX1040" s="4" t="str">
        <f t="shared" si="125"/>
        <v/>
      </c>
      <c r="AY1040" s="4"/>
      <c r="AZ1040" s="4" t="str">
        <f t="shared" si="126"/>
        <v/>
      </c>
      <c r="BA1040" s="4"/>
      <c r="BB1040" s="4"/>
      <c r="BC1040" s="4" t="e">
        <f>VLOOKUP(K1040,'Справочные Данные'!$I$2:$J$262,2,0)</f>
        <v>#N/A</v>
      </c>
      <c r="BD1040" s="4" t="e">
        <f>VLOOKUP(BC1040,Z_SD_CUSTOMER!$A$2:$K$1599,10,0)</f>
        <v>#N/A</v>
      </c>
      <c r="BE1040" s="4" t="e">
        <f>VLOOKUP(BC1040,Z_SD_CUSTOMER!$A$2:$L$1599,11,0)</f>
        <v>#N/A</v>
      </c>
      <c r="BF1040" s="4" t="e">
        <f>VLOOKUP(BC1040,Z_SD_CUSTOMER!$A$2:$K$1599,11,0)</f>
        <v>#N/A</v>
      </c>
      <c r="BG1040" s="4"/>
      <c r="BH1040" s="4"/>
    </row>
    <row r="1041" spans="1:60">
      <c r="A1041" s="4"/>
      <c r="F1041" s="4"/>
      <c r="L1041" s="493"/>
      <c r="AE1041" s="13" t="str">
        <f>IF((Реестр!$AA1041+Реестр!$AB1041+Реестр!$AD1041)=0,"",(Реестр!$AA1041+Реестр!$AB1041+Реестр!$AD1041))</f>
        <v/>
      </c>
      <c r="AG1041" s="13" t="e">
        <f>Реестр!$AE1041-Реестр!$AF1041</f>
        <v>#VALUE!</v>
      </c>
      <c r="AI1041" s="448" t="str">
        <f>IF(IFERROR(Реестр!$AN1041/Реестр!$T1041,"")=0,"",IFERROR(Реестр!$AN1041/Реестр!$T1041,""))</f>
        <v/>
      </c>
      <c r="AO1041" s="535" t="str">
        <f>IF(IFERROR(Реестр!$AN1041/Реестр!$Y1041,"")=0,"",IFERROR(Реестр!$AN1041/Реестр!$Y1041,""))</f>
        <v/>
      </c>
      <c r="AQ1041" s="13"/>
      <c r="AR1041" s="752"/>
      <c r="AS1041" s="551" t="str">
        <f>IF(IFERROR(Реестр!$AI1041*1000,"")=0,"",IFERROR(Реестр!$AI1041*1000,""))</f>
        <v/>
      </c>
      <c r="AT1041" s="5" t="str">
        <f>IF(IFERROR(Реестр!$AS1041/80,"")=0,"",IFERROR(Реестр!$AS1041/80,""))</f>
        <v/>
      </c>
      <c r="AU1041" s="4" t="str">
        <f t="shared" si="123"/>
        <v/>
      </c>
      <c r="AV1041" s="4" t="str">
        <f t="shared" si="124"/>
        <v/>
      </c>
      <c r="AW1041" s="4"/>
      <c r="AX1041" s="4" t="str">
        <f t="shared" si="125"/>
        <v/>
      </c>
      <c r="AY1041" s="4"/>
      <c r="AZ1041" s="4" t="str">
        <f t="shared" si="126"/>
        <v/>
      </c>
      <c r="BA1041" s="4"/>
      <c r="BB1041" s="4"/>
      <c r="BC1041" s="4" t="e">
        <f>VLOOKUP(K1041,'Справочные Данные'!$I$2:$J$262,2,0)</f>
        <v>#N/A</v>
      </c>
      <c r="BD1041" s="4" t="e">
        <f>VLOOKUP(BC1041,Z_SD_CUSTOMER!$A$2:$K$1599,10,0)</f>
        <v>#N/A</v>
      </c>
      <c r="BE1041" s="4" t="e">
        <f>VLOOKUP(BC1041,Z_SD_CUSTOMER!$A$2:$L$1599,11,0)</f>
        <v>#N/A</v>
      </c>
      <c r="BF1041" s="4" t="e">
        <f>VLOOKUP(BC1041,Z_SD_CUSTOMER!$A$2:$K$1599,11,0)</f>
        <v>#N/A</v>
      </c>
      <c r="BG1041" s="4"/>
      <c r="BH1041" s="4"/>
    </row>
    <row r="1042" spans="1:60">
      <c r="A1042" s="4"/>
      <c r="F1042" s="4"/>
      <c r="L1042" s="493"/>
      <c r="AE1042" s="13" t="str">
        <f>IF((Реестр!$AA1042+Реестр!$AB1042+Реестр!$AD1042)=0,"",(Реестр!$AA1042+Реестр!$AB1042+Реестр!$AD1042))</f>
        <v/>
      </c>
      <c r="AG1042" s="13" t="e">
        <f>Реестр!$AE1042-Реестр!$AF1042</f>
        <v>#VALUE!</v>
      </c>
      <c r="AI1042" s="448" t="str">
        <f>IF(IFERROR(Реестр!$AN1042/Реестр!$T1042,"")=0,"",IFERROR(Реестр!$AN1042/Реестр!$T1042,""))</f>
        <v/>
      </c>
      <c r="AO1042" s="535" t="str">
        <f>IF(IFERROR(Реестр!$AN1042/Реестр!$Y1042,"")=0,"",IFERROR(Реестр!$AN1042/Реестр!$Y1042,""))</f>
        <v/>
      </c>
      <c r="AQ1042" s="13"/>
      <c r="AR1042" s="752"/>
      <c r="AS1042" s="551" t="str">
        <f>IF(IFERROR(Реестр!$AI1042*1000,"")=0,"",IFERROR(Реестр!$AI1042*1000,""))</f>
        <v/>
      </c>
      <c r="AT1042" s="5" t="str">
        <f>IF(IFERROR(Реестр!$AS1042/80,"")=0,"",IFERROR(Реестр!$AS1042/80,""))</f>
        <v/>
      </c>
      <c r="AU1042" s="4" t="str">
        <f t="shared" si="123"/>
        <v/>
      </c>
      <c r="AV1042" s="4" t="str">
        <f t="shared" si="124"/>
        <v/>
      </c>
      <c r="AW1042" s="4"/>
      <c r="AX1042" s="4" t="str">
        <f t="shared" si="125"/>
        <v/>
      </c>
      <c r="AY1042" s="4"/>
      <c r="AZ1042" s="4" t="str">
        <f t="shared" si="126"/>
        <v/>
      </c>
      <c r="BA1042" s="4"/>
      <c r="BB1042" s="4"/>
      <c r="BC1042" s="4" t="e">
        <f>VLOOKUP(K1042,'Справочные Данные'!$I$2:$J$262,2,0)</f>
        <v>#N/A</v>
      </c>
      <c r="BD1042" s="4" t="e">
        <f>VLOOKUP(BC1042,Z_SD_CUSTOMER!$A$2:$K$1599,10,0)</f>
        <v>#N/A</v>
      </c>
      <c r="BE1042" s="4" t="e">
        <f>VLOOKUP(BC1042,Z_SD_CUSTOMER!$A$2:$L$1599,11,0)</f>
        <v>#N/A</v>
      </c>
      <c r="BF1042" s="4" t="e">
        <f>VLOOKUP(BC1042,Z_SD_CUSTOMER!$A$2:$K$1599,11,0)</f>
        <v>#N/A</v>
      </c>
      <c r="BG1042" s="4"/>
      <c r="BH1042" s="4"/>
    </row>
    <row r="1043" spans="1:60">
      <c r="A1043" s="4"/>
      <c r="F1043" s="4"/>
      <c r="L1043" s="493"/>
      <c r="AE1043" s="13" t="str">
        <f>IF((Реестр!$AA1043+Реестр!$AB1043+Реестр!$AD1043)=0,"",(Реестр!$AA1043+Реестр!$AB1043+Реестр!$AD1043))</f>
        <v/>
      </c>
      <c r="AG1043" s="13" t="e">
        <f>Реестр!$AE1043-Реестр!$AF1043</f>
        <v>#VALUE!</v>
      </c>
      <c r="AI1043" s="448" t="str">
        <f>IF(IFERROR(Реестр!$AN1043/Реестр!$T1043,"")=0,"",IFERROR(Реестр!$AN1043/Реестр!$T1043,""))</f>
        <v/>
      </c>
      <c r="AO1043" s="535" t="str">
        <f>IF(IFERROR(Реестр!$AN1043/Реестр!$Y1043,"")=0,"",IFERROR(Реестр!$AN1043/Реестр!$Y1043,""))</f>
        <v/>
      </c>
      <c r="AQ1043" s="13"/>
      <c r="AR1043" s="752"/>
      <c r="AS1043" s="551" t="str">
        <f>IF(IFERROR(Реестр!$AI1043*1000,"")=0,"",IFERROR(Реестр!$AI1043*1000,""))</f>
        <v/>
      </c>
      <c r="AT1043" s="5" t="str">
        <f>IF(IFERROR(Реестр!$AS1043/80,"")=0,"",IFERROR(Реестр!$AS1043/80,""))</f>
        <v/>
      </c>
      <c r="AU1043" s="4" t="str">
        <f t="shared" si="123"/>
        <v/>
      </c>
      <c r="AV1043" s="4" t="str">
        <f t="shared" si="124"/>
        <v/>
      </c>
      <c r="AW1043" s="4"/>
      <c r="AX1043" s="4" t="str">
        <f t="shared" si="125"/>
        <v/>
      </c>
      <c r="AY1043" s="4"/>
      <c r="AZ1043" s="4" t="str">
        <f t="shared" si="126"/>
        <v/>
      </c>
      <c r="BA1043" s="4"/>
      <c r="BB1043" s="4"/>
      <c r="BC1043" s="4" t="e">
        <f>VLOOKUP(K1043,'Справочные Данные'!$I$2:$J$262,2,0)</f>
        <v>#N/A</v>
      </c>
      <c r="BD1043" s="4" t="e">
        <f>VLOOKUP(BC1043,Z_SD_CUSTOMER!$A$2:$K$1599,10,0)</f>
        <v>#N/A</v>
      </c>
      <c r="BE1043" s="4" t="e">
        <f>VLOOKUP(BC1043,Z_SD_CUSTOMER!$A$2:$L$1599,11,0)</f>
        <v>#N/A</v>
      </c>
      <c r="BF1043" s="4" t="e">
        <f>VLOOKUP(BC1043,Z_SD_CUSTOMER!$A$2:$K$1599,11,0)</f>
        <v>#N/A</v>
      </c>
      <c r="BG1043" s="4"/>
      <c r="BH1043" s="4"/>
    </row>
    <row r="1044" spans="1:60">
      <c r="A1044" s="4"/>
      <c r="F1044" s="4"/>
      <c r="L1044" s="493"/>
      <c r="AE1044" s="13" t="str">
        <f>IF((Реестр!$AA1044+Реестр!$AB1044+Реестр!$AD1044)=0,"",(Реестр!$AA1044+Реестр!$AB1044+Реестр!$AD1044))</f>
        <v/>
      </c>
      <c r="AG1044" s="13" t="e">
        <f>Реестр!$AE1044-Реестр!$AF1044</f>
        <v>#VALUE!</v>
      </c>
      <c r="AI1044" s="448" t="str">
        <f>IF(IFERROR(Реестр!$AN1044/Реестр!$T1044,"")=0,"",IFERROR(Реестр!$AN1044/Реестр!$T1044,""))</f>
        <v/>
      </c>
      <c r="AO1044" s="535" t="str">
        <f>IF(IFERROR(Реестр!$AN1044/Реестр!$Y1044,"")=0,"",IFERROR(Реестр!$AN1044/Реестр!$Y1044,""))</f>
        <v/>
      </c>
      <c r="AQ1044" s="13"/>
      <c r="AR1044" s="752"/>
      <c r="AS1044" s="551" t="str">
        <f>IF(IFERROR(Реестр!$AI1044*1000,"")=0,"",IFERROR(Реестр!$AI1044*1000,""))</f>
        <v/>
      </c>
      <c r="AT1044" s="5" t="str">
        <f>IF(IFERROR(Реестр!$AS1044/80,"")=0,"",IFERROR(Реестр!$AS1044/80,""))</f>
        <v/>
      </c>
      <c r="AU1044" s="4" t="str">
        <f t="shared" si="123"/>
        <v/>
      </c>
      <c r="AV1044" s="4" t="str">
        <f t="shared" si="124"/>
        <v/>
      </c>
      <c r="AW1044" s="4"/>
      <c r="AX1044" s="4" t="str">
        <f t="shared" si="125"/>
        <v/>
      </c>
      <c r="AY1044" s="4"/>
      <c r="AZ1044" s="4" t="str">
        <f t="shared" si="126"/>
        <v/>
      </c>
      <c r="BA1044" s="4"/>
      <c r="BB1044" s="4"/>
      <c r="BC1044" s="4" t="e">
        <f>VLOOKUP(K1044,'Справочные Данные'!$I$2:$J$262,2,0)</f>
        <v>#N/A</v>
      </c>
      <c r="BD1044" s="4" t="e">
        <f>VLOOKUP(BC1044,Z_SD_CUSTOMER!$A$2:$K$1599,10,0)</f>
        <v>#N/A</v>
      </c>
      <c r="BE1044" s="4" t="e">
        <f>VLOOKUP(BC1044,Z_SD_CUSTOMER!$A$2:$L$1599,11,0)</f>
        <v>#N/A</v>
      </c>
      <c r="BF1044" s="4" t="e">
        <f>VLOOKUP(BC1044,Z_SD_CUSTOMER!$A$2:$K$1599,11,0)</f>
        <v>#N/A</v>
      </c>
      <c r="BG1044" s="4"/>
      <c r="BH1044" s="4"/>
    </row>
    <row r="1045" spans="1:60">
      <c r="A1045" s="4"/>
      <c r="F1045" s="4"/>
      <c r="L1045" s="493"/>
      <c r="AE1045" s="13" t="str">
        <f>IF((Реестр!$AA1045+Реестр!$AB1045+Реестр!$AD1045)=0,"",(Реестр!$AA1045+Реестр!$AB1045+Реестр!$AD1045))</f>
        <v/>
      </c>
      <c r="AG1045" s="13" t="e">
        <f>Реестр!$AE1045-Реестр!$AF1045</f>
        <v>#VALUE!</v>
      </c>
      <c r="AI1045" s="448" t="str">
        <f>IF(IFERROR(Реестр!$AN1045/Реестр!$T1045,"")=0,"",IFERROR(Реестр!$AN1045/Реестр!$T1045,""))</f>
        <v/>
      </c>
      <c r="AO1045" s="535" t="str">
        <f>IF(IFERROR(Реестр!$AN1045/Реестр!$Y1045,"")=0,"",IFERROR(Реестр!$AN1045/Реестр!$Y1045,""))</f>
        <v/>
      </c>
      <c r="AQ1045" s="13"/>
      <c r="AR1045" s="752"/>
      <c r="AS1045" s="551" t="str">
        <f>IF(IFERROR(Реестр!$AI1045*1000,"")=0,"",IFERROR(Реестр!$AI1045*1000,""))</f>
        <v/>
      </c>
      <c r="AT1045" s="5" t="str">
        <f>IF(IFERROR(Реестр!$AS1045/80,"")=0,"",IFERROR(Реестр!$AS1045/80,""))</f>
        <v/>
      </c>
      <c r="AU1045" s="4" t="str">
        <f t="shared" ref="AU1045:AU1102" si="127">IF(IFERROR(Y1045*0.07,"")=0,"",IFERROR(Y1045*0.07,""))</f>
        <v/>
      </c>
      <c r="AV1045" s="4" t="str">
        <f t="shared" si="124"/>
        <v/>
      </c>
      <c r="AW1045" s="4"/>
      <c r="AX1045" s="4" t="str">
        <f t="shared" si="125"/>
        <v/>
      </c>
      <c r="AY1045" s="4"/>
      <c r="AZ1045" s="4" t="str">
        <f t="shared" si="126"/>
        <v/>
      </c>
      <c r="BA1045" s="4"/>
      <c r="BB1045" s="4"/>
      <c r="BC1045" s="4" t="e">
        <f>VLOOKUP(K1045,'Справочные Данные'!$I$2:$J$262,2,0)</f>
        <v>#N/A</v>
      </c>
      <c r="BD1045" s="4" t="e">
        <f>VLOOKUP(BC1045,Z_SD_CUSTOMER!$A$2:$K$1599,10,0)</f>
        <v>#N/A</v>
      </c>
      <c r="BE1045" s="4" t="e">
        <f>VLOOKUP(BC1045,Z_SD_CUSTOMER!$A$2:$L$1599,11,0)</f>
        <v>#N/A</v>
      </c>
      <c r="BF1045" s="4" t="e">
        <f>VLOOKUP(BC1045,Z_SD_CUSTOMER!$A$2:$K$1599,11,0)</f>
        <v>#N/A</v>
      </c>
      <c r="BG1045" s="4"/>
      <c r="BH1045" s="4"/>
    </row>
    <row r="1046" spans="1:60">
      <c r="A1046" s="4"/>
      <c r="F1046" s="4"/>
      <c r="L1046" s="493"/>
      <c r="AE1046" s="13" t="str">
        <f>IF((Реестр!$AA1046+Реестр!$AB1046+Реестр!$AD1046)=0,"",(Реестр!$AA1046+Реестр!$AB1046+Реестр!$AD1046))</f>
        <v/>
      </c>
      <c r="AG1046" s="13" t="e">
        <f>Реестр!$AE1046-Реестр!$AF1046</f>
        <v>#VALUE!</v>
      </c>
      <c r="AI1046" s="448" t="str">
        <f>IF(IFERROR(Реестр!$AN1046/Реестр!$T1046,"")=0,"",IFERROR(Реестр!$AN1046/Реестр!$T1046,""))</f>
        <v/>
      </c>
      <c r="AO1046" s="535" t="str">
        <f>IF(IFERROR(Реестр!$AN1046/Реестр!$Y1046,"")=0,"",IFERROR(Реестр!$AN1046/Реестр!$Y1046,""))</f>
        <v/>
      </c>
      <c r="AQ1046" s="13"/>
      <c r="AR1046" s="752"/>
      <c r="AS1046" s="551" t="str">
        <f>IF(IFERROR(Реестр!$AI1046*1000,"")=0,"",IFERROR(Реестр!$AI1046*1000,""))</f>
        <v/>
      </c>
      <c r="AT1046" s="5" t="str">
        <f>IF(IFERROR(Реестр!$AS1046/80,"")=0,"",IFERROR(Реестр!$AS1046/80,""))</f>
        <v/>
      </c>
      <c r="AU1046" s="4" t="str">
        <f t="shared" si="127"/>
        <v/>
      </c>
      <c r="AV1046" s="4" t="str">
        <f t="shared" si="124"/>
        <v/>
      </c>
      <c r="AW1046" s="4"/>
      <c r="AX1046" s="4" t="str">
        <f t="shared" si="125"/>
        <v/>
      </c>
      <c r="AY1046" s="4"/>
      <c r="AZ1046" s="4" t="str">
        <f t="shared" si="126"/>
        <v/>
      </c>
      <c r="BA1046" s="4"/>
      <c r="BB1046" s="4"/>
      <c r="BC1046" s="4" t="e">
        <f>VLOOKUP(K1046,'Справочные Данные'!$I$2:$J$262,2,0)</f>
        <v>#N/A</v>
      </c>
      <c r="BD1046" s="4" t="e">
        <f>VLOOKUP(BC1046,Z_SD_CUSTOMER!$A$2:$K$1599,10,0)</f>
        <v>#N/A</v>
      </c>
      <c r="BE1046" s="4" t="e">
        <f>VLOOKUP(BC1046,Z_SD_CUSTOMER!$A$2:$L$1599,11,0)</f>
        <v>#N/A</v>
      </c>
      <c r="BF1046" s="4" t="e">
        <f>VLOOKUP(BC1046,Z_SD_CUSTOMER!$A$2:$K$1599,11,0)</f>
        <v>#N/A</v>
      </c>
      <c r="BG1046" s="4"/>
      <c r="BH1046" s="4"/>
    </row>
    <row r="1047" spans="1:60">
      <c r="A1047" s="4"/>
      <c r="F1047" s="4"/>
      <c r="L1047" s="493"/>
      <c r="AE1047" s="13" t="str">
        <f>IF((Реестр!$AA1047+Реестр!$AB1047+Реестр!$AD1047)=0,"",(Реестр!$AA1047+Реестр!$AB1047+Реестр!$AD1047))</f>
        <v/>
      </c>
      <c r="AG1047" s="13" t="e">
        <f>Реестр!$AE1047-Реестр!$AF1047</f>
        <v>#VALUE!</v>
      </c>
      <c r="AI1047" s="448" t="str">
        <f>IF(IFERROR(Реестр!$AN1047/Реестр!$T1047,"")=0,"",IFERROR(Реестр!$AN1047/Реестр!$T1047,""))</f>
        <v/>
      </c>
      <c r="AO1047" s="535" t="str">
        <f>IF(IFERROR(Реестр!$AN1047/Реестр!$Y1047,"")=0,"",IFERROR(Реестр!$AN1047/Реестр!$Y1047,""))</f>
        <v/>
      </c>
      <c r="AQ1047" s="13"/>
      <c r="AR1047" s="752"/>
      <c r="AS1047" s="551" t="str">
        <f>IF(IFERROR(Реестр!$AI1047*1000,"")=0,"",IFERROR(Реестр!$AI1047*1000,""))</f>
        <v/>
      </c>
      <c r="AT1047" s="5" t="str">
        <f>IF(IFERROR(Реестр!$AS1047/80,"")=0,"",IFERROR(Реестр!$AS1047/80,""))</f>
        <v/>
      </c>
      <c r="AU1047" s="4" t="str">
        <f t="shared" si="127"/>
        <v/>
      </c>
      <c r="AV1047" s="4" t="str">
        <f t="shared" si="124"/>
        <v/>
      </c>
      <c r="AW1047" s="4"/>
      <c r="AX1047" s="4" t="str">
        <f t="shared" si="125"/>
        <v/>
      </c>
      <c r="AY1047" s="4"/>
      <c r="AZ1047" s="4" t="str">
        <f t="shared" si="126"/>
        <v/>
      </c>
      <c r="BA1047" s="4"/>
      <c r="BB1047" s="4"/>
      <c r="BC1047" s="4" t="e">
        <f>VLOOKUP(K1047,'Справочные Данные'!$I$2:$J$262,2,0)</f>
        <v>#N/A</v>
      </c>
      <c r="BD1047" s="4" t="e">
        <f>VLOOKUP(BC1047,Z_SD_CUSTOMER!$A$2:$K$1599,10,0)</f>
        <v>#N/A</v>
      </c>
      <c r="BE1047" s="4" t="e">
        <f>VLOOKUP(BC1047,Z_SD_CUSTOMER!$A$2:$L$1599,11,0)</f>
        <v>#N/A</v>
      </c>
      <c r="BF1047" s="4" t="e">
        <f>VLOOKUP(BC1047,Z_SD_CUSTOMER!$A$2:$K$1599,11,0)</f>
        <v>#N/A</v>
      </c>
      <c r="BG1047" s="4"/>
      <c r="BH1047" s="4"/>
    </row>
    <row r="1048" spans="1:60">
      <c r="A1048" s="4"/>
      <c r="F1048" s="4"/>
      <c r="L1048" s="493"/>
      <c r="AE1048" s="13" t="str">
        <f>IF((Реестр!$AA1048+Реестр!$AB1048+Реестр!$AD1048)=0,"",(Реестр!$AA1048+Реестр!$AB1048+Реестр!$AD1048))</f>
        <v/>
      </c>
      <c r="AG1048" s="13" t="e">
        <f>Реестр!$AE1048-Реестр!$AF1048</f>
        <v>#VALUE!</v>
      </c>
      <c r="AI1048" s="448" t="str">
        <f>IF(IFERROR(Реестр!$AN1048/Реестр!$T1048,"")=0,"",IFERROR(Реестр!$AN1048/Реестр!$T1048,""))</f>
        <v/>
      </c>
      <c r="AO1048" s="535" t="str">
        <f>IF(IFERROR(Реестр!$AN1048/Реестр!$Y1048,"")=0,"",IFERROR(Реестр!$AN1048/Реестр!$Y1048,""))</f>
        <v/>
      </c>
      <c r="AQ1048" s="13"/>
      <c r="AR1048" s="752"/>
      <c r="AS1048" s="551" t="str">
        <f>IF(IFERROR(Реестр!$AI1048*1000,"")=0,"",IFERROR(Реестр!$AI1048*1000,""))</f>
        <v/>
      </c>
      <c r="AT1048" s="5" t="str">
        <f>IF(IFERROR(Реестр!$AS1048/80,"")=0,"",IFERROR(Реестр!$AS1048/80,""))</f>
        <v/>
      </c>
      <c r="AU1048" s="4" t="str">
        <f t="shared" si="127"/>
        <v/>
      </c>
      <c r="AV1048" s="4" t="str">
        <f t="shared" si="124"/>
        <v/>
      </c>
      <c r="AW1048" s="4"/>
      <c r="AX1048" s="4" t="str">
        <f t="shared" si="125"/>
        <v/>
      </c>
      <c r="AY1048" s="4"/>
      <c r="AZ1048" s="4" t="str">
        <f t="shared" si="126"/>
        <v/>
      </c>
      <c r="BA1048" s="4"/>
      <c r="BB1048" s="4"/>
      <c r="BC1048" s="4" t="e">
        <f>VLOOKUP(K1048,'Справочные Данные'!$I$2:$J$262,2,0)</f>
        <v>#N/A</v>
      </c>
      <c r="BD1048" s="4" t="e">
        <f>VLOOKUP(BC1048,Z_SD_CUSTOMER!$A$2:$K$1599,10,0)</f>
        <v>#N/A</v>
      </c>
      <c r="BE1048" s="4" t="e">
        <f>VLOOKUP(BC1048,Z_SD_CUSTOMER!$A$2:$L$1599,11,0)</f>
        <v>#N/A</v>
      </c>
      <c r="BF1048" s="4" t="e">
        <f>VLOOKUP(BC1048,Z_SD_CUSTOMER!$A$2:$K$1599,11,0)</f>
        <v>#N/A</v>
      </c>
      <c r="BG1048" s="4"/>
      <c r="BH1048" s="4"/>
    </row>
    <row r="1049" spans="1:60">
      <c r="A1049" s="4"/>
      <c r="F1049" s="4"/>
      <c r="L1049" s="493"/>
      <c r="AE1049" s="13" t="str">
        <f>IF((Реестр!$AA1049+Реестр!$AB1049+Реестр!$AD1049)=0,"",(Реестр!$AA1049+Реестр!$AB1049+Реестр!$AD1049))</f>
        <v/>
      </c>
      <c r="AG1049" s="13" t="e">
        <f>Реестр!$AE1049-Реестр!$AF1049</f>
        <v>#VALUE!</v>
      </c>
      <c r="AI1049" s="448" t="str">
        <f>IF(IFERROR(Реестр!$AN1049/Реестр!$T1049,"")=0,"",IFERROR(Реестр!$AN1049/Реестр!$T1049,""))</f>
        <v/>
      </c>
      <c r="AO1049" s="535" t="str">
        <f>IF(IFERROR(Реестр!$AN1049/Реестр!$Y1049,"")=0,"",IFERROR(Реестр!$AN1049/Реестр!$Y1049,""))</f>
        <v/>
      </c>
      <c r="AQ1049" s="13"/>
      <c r="AR1049" s="752"/>
      <c r="AS1049" s="551" t="str">
        <f>IF(IFERROR(Реестр!$AI1049*1000,"")=0,"",IFERROR(Реестр!$AI1049*1000,""))</f>
        <v/>
      </c>
      <c r="AT1049" s="5" t="str">
        <f>IF(IFERROR(Реестр!$AS1049/80,"")=0,"",IFERROR(Реестр!$AS1049/80,""))</f>
        <v/>
      </c>
      <c r="AU1049" s="4" t="str">
        <f t="shared" si="127"/>
        <v/>
      </c>
      <c r="AV1049" s="4" t="str">
        <f t="shared" si="124"/>
        <v/>
      </c>
      <c r="AW1049" s="4"/>
      <c r="AX1049" s="4" t="str">
        <f t="shared" si="125"/>
        <v/>
      </c>
      <c r="AY1049" s="4"/>
      <c r="AZ1049" s="4" t="str">
        <f t="shared" si="126"/>
        <v/>
      </c>
      <c r="BA1049" s="4"/>
      <c r="BB1049" s="4"/>
      <c r="BC1049" s="4" t="e">
        <f>VLOOKUP(K1049,'Справочные Данные'!$I$2:$J$262,2,0)</f>
        <v>#N/A</v>
      </c>
      <c r="BD1049" s="4" t="e">
        <f>VLOOKUP(BC1049,Z_SD_CUSTOMER!$A$2:$K$1599,10,0)</f>
        <v>#N/A</v>
      </c>
      <c r="BE1049" s="4" t="e">
        <f>VLOOKUP(BC1049,Z_SD_CUSTOMER!$A$2:$L$1599,11,0)</f>
        <v>#N/A</v>
      </c>
      <c r="BF1049" s="4" t="e">
        <f>VLOOKUP(BC1049,Z_SD_CUSTOMER!$A$2:$K$1599,11,0)</f>
        <v>#N/A</v>
      </c>
      <c r="BG1049" s="4"/>
      <c r="BH1049" s="4"/>
    </row>
    <row r="1050" spans="1:60">
      <c r="A1050" s="4"/>
      <c r="F1050" s="4"/>
      <c r="L1050" s="493"/>
      <c r="AE1050" s="13" t="str">
        <f>IF((Реестр!$AA1050+Реестр!$AB1050+Реестр!$AD1050)=0,"",(Реестр!$AA1050+Реестр!$AB1050+Реестр!$AD1050))</f>
        <v/>
      </c>
      <c r="AG1050" s="13" t="e">
        <f>Реестр!$AE1050-Реестр!$AF1050</f>
        <v>#VALUE!</v>
      </c>
      <c r="AI1050" s="448" t="str">
        <f>IF(IFERROR(Реестр!$AN1050/Реестр!$T1050,"")=0,"",IFERROR(Реестр!$AN1050/Реестр!$T1050,""))</f>
        <v/>
      </c>
      <c r="AO1050" s="535" t="str">
        <f>IF(IFERROR(Реестр!$AN1050/Реестр!$Y1050,"")=0,"",IFERROR(Реестр!$AN1050/Реестр!$Y1050,""))</f>
        <v/>
      </c>
      <c r="AQ1050" s="13"/>
      <c r="AR1050" s="752"/>
      <c r="AS1050" s="551" t="str">
        <f>IF(IFERROR(Реестр!$AI1050*1000,"")=0,"",IFERROR(Реестр!$AI1050*1000,""))</f>
        <v/>
      </c>
      <c r="AT1050" s="5" t="str">
        <f>IF(IFERROR(Реестр!$AS1050/80,"")=0,"",IFERROR(Реестр!$AS1050/80,""))</f>
        <v/>
      </c>
      <c r="AU1050" s="4" t="str">
        <f t="shared" si="127"/>
        <v/>
      </c>
      <c r="AV1050" s="4" t="str">
        <f t="shared" si="124"/>
        <v/>
      </c>
      <c r="AW1050" s="4"/>
      <c r="AX1050" s="4" t="str">
        <f t="shared" si="125"/>
        <v/>
      </c>
      <c r="AY1050" s="4"/>
      <c r="AZ1050" s="4" t="str">
        <f t="shared" si="126"/>
        <v/>
      </c>
      <c r="BA1050" s="4"/>
      <c r="BB1050" s="4"/>
      <c r="BC1050" s="4" t="e">
        <f>VLOOKUP(K1050,'Справочные Данные'!$I$2:$J$262,2,0)</f>
        <v>#N/A</v>
      </c>
      <c r="BD1050" s="4" t="e">
        <f>VLOOKUP(BC1050,Z_SD_CUSTOMER!$A$2:$K$1599,10,0)</f>
        <v>#N/A</v>
      </c>
      <c r="BE1050" s="4" t="e">
        <f>VLOOKUP(BC1050,Z_SD_CUSTOMER!$A$2:$L$1599,11,0)</f>
        <v>#N/A</v>
      </c>
      <c r="BF1050" s="4" t="e">
        <f>VLOOKUP(BC1050,Z_SD_CUSTOMER!$A$2:$K$1599,11,0)</f>
        <v>#N/A</v>
      </c>
      <c r="BG1050" s="4"/>
      <c r="BH1050" s="4"/>
    </row>
    <row r="1051" spans="1:60">
      <c r="A1051" s="4"/>
      <c r="F1051" s="4"/>
      <c r="L1051" s="493"/>
      <c r="AE1051" s="13" t="str">
        <f>IF((Реестр!$AA1051+Реестр!$AB1051+Реестр!$AD1051)=0,"",(Реестр!$AA1051+Реестр!$AB1051+Реестр!$AD1051))</f>
        <v/>
      </c>
      <c r="AG1051" s="13" t="e">
        <f>Реестр!$AE1051-Реестр!$AF1051</f>
        <v>#VALUE!</v>
      </c>
      <c r="AI1051" s="448" t="str">
        <f>IF(IFERROR(Реестр!$AN1051/Реестр!$T1051,"")=0,"",IFERROR(Реестр!$AN1051/Реестр!$T1051,""))</f>
        <v/>
      </c>
      <c r="AO1051" s="535" t="str">
        <f>IF(IFERROR(Реестр!$AN1051/Реестр!$Y1051,"")=0,"",IFERROR(Реестр!$AN1051/Реестр!$Y1051,""))</f>
        <v/>
      </c>
      <c r="AQ1051" s="13"/>
      <c r="AR1051" s="752"/>
      <c r="AS1051" s="551" t="str">
        <f>IF(IFERROR(Реестр!$AI1051*1000,"")=0,"",IFERROR(Реестр!$AI1051*1000,""))</f>
        <v/>
      </c>
      <c r="AT1051" s="5" t="str">
        <f>IF(IFERROR(Реестр!$AS1051/80,"")=0,"",IFERROR(Реестр!$AS1051/80,""))</f>
        <v/>
      </c>
      <c r="AU1051" s="4" t="str">
        <f t="shared" si="127"/>
        <v/>
      </c>
      <c r="AV1051" s="4" t="str">
        <f t="shared" si="124"/>
        <v/>
      </c>
      <c r="AW1051" s="4"/>
      <c r="AX1051" s="4" t="str">
        <f t="shared" si="125"/>
        <v/>
      </c>
      <c r="AY1051" s="4"/>
      <c r="AZ1051" s="4" t="str">
        <f t="shared" si="126"/>
        <v/>
      </c>
      <c r="BA1051" s="4"/>
      <c r="BB1051" s="4"/>
      <c r="BC1051" s="4" t="e">
        <f>VLOOKUP(K1051,'Справочные Данные'!$I$2:$J$262,2,0)</f>
        <v>#N/A</v>
      </c>
      <c r="BD1051" s="4" t="e">
        <f>VLOOKUP(BC1051,Z_SD_CUSTOMER!$A$2:$K$1599,10,0)</f>
        <v>#N/A</v>
      </c>
      <c r="BE1051" s="4" t="e">
        <f>VLOOKUP(BC1051,Z_SD_CUSTOMER!$A$2:$L$1599,11,0)</f>
        <v>#N/A</v>
      </c>
      <c r="BF1051" s="4" t="e">
        <f>VLOOKUP(BC1051,Z_SD_CUSTOMER!$A$2:$K$1599,11,0)</f>
        <v>#N/A</v>
      </c>
      <c r="BG1051" s="4"/>
      <c r="BH1051" s="4"/>
    </row>
    <row r="1052" spans="1:60">
      <c r="A1052" s="4"/>
      <c r="F1052" s="4"/>
      <c r="L1052" s="493"/>
      <c r="AE1052" s="13" t="str">
        <f>IF((Реестр!$AA1052+Реестр!$AB1052+Реестр!$AD1052)=0,"",(Реестр!$AA1052+Реестр!$AB1052+Реестр!$AD1052))</f>
        <v/>
      </c>
      <c r="AG1052" s="13" t="e">
        <f>Реестр!$AE1052-Реестр!$AF1052</f>
        <v>#VALUE!</v>
      </c>
      <c r="AI1052" s="448" t="str">
        <f>IF(IFERROR(Реестр!$AN1052/Реестр!$T1052,"")=0,"",IFERROR(Реестр!$AN1052/Реестр!$T1052,""))</f>
        <v/>
      </c>
      <c r="AO1052" s="535" t="str">
        <f>IF(IFERROR(Реестр!$AN1052/Реестр!$Y1052,"")=0,"",IFERROR(Реестр!$AN1052/Реестр!$Y1052,""))</f>
        <v/>
      </c>
      <c r="AQ1052" s="13"/>
      <c r="AR1052" s="752"/>
      <c r="AS1052" s="551" t="str">
        <f>IF(IFERROR(Реестр!$AI1052*1000,"")=0,"",IFERROR(Реестр!$AI1052*1000,""))</f>
        <v/>
      </c>
      <c r="AT1052" s="5" t="str">
        <f>IF(IFERROR(Реестр!$AS1052/80,"")=0,"",IFERROR(Реестр!$AS1052/80,""))</f>
        <v/>
      </c>
      <c r="AU1052" s="4" t="str">
        <f t="shared" si="127"/>
        <v/>
      </c>
      <c r="AV1052" s="4" t="str">
        <f t="shared" si="124"/>
        <v/>
      </c>
      <c r="AW1052" s="4"/>
      <c r="AX1052" s="4" t="str">
        <f t="shared" si="125"/>
        <v/>
      </c>
      <c r="AY1052" s="4"/>
      <c r="AZ1052" s="4" t="str">
        <f t="shared" si="126"/>
        <v/>
      </c>
      <c r="BA1052" s="4"/>
      <c r="BB1052" s="4"/>
      <c r="BC1052" s="4" t="e">
        <f>VLOOKUP(K1052,'Справочные Данные'!$I$2:$J$262,2,0)</f>
        <v>#N/A</v>
      </c>
      <c r="BD1052" s="4" t="e">
        <f>VLOOKUP(BC1052,Z_SD_CUSTOMER!$A$2:$K$1599,10,0)</f>
        <v>#N/A</v>
      </c>
      <c r="BE1052" s="4" t="e">
        <f>VLOOKUP(BC1052,Z_SD_CUSTOMER!$A$2:$L$1599,11,0)</f>
        <v>#N/A</v>
      </c>
      <c r="BF1052" s="4" t="e">
        <f>VLOOKUP(BC1052,Z_SD_CUSTOMER!$A$2:$K$1599,11,0)</f>
        <v>#N/A</v>
      </c>
      <c r="BG1052" s="4"/>
      <c r="BH1052" s="4"/>
    </row>
    <row r="1053" spans="1:60">
      <c r="A1053" s="4"/>
      <c r="F1053" s="4"/>
      <c r="L1053" s="493"/>
      <c r="AE1053" s="13" t="str">
        <f>IF((Реестр!$AA1053+Реестр!$AB1053+Реестр!$AD1053)=0,"",(Реестр!$AA1053+Реестр!$AB1053+Реестр!$AD1053))</f>
        <v/>
      </c>
      <c r="AG1053" s="13" t="e">
        <f>Реестр!$AE1053-Реестр!$AF1053</f>
        <v>#VALUE!</v>
      </c>
      <c r="AI1053" s="448" t="str">
        <f>IF(IFERROR(Реестр!$AN1053/Реестр!$T1053,"")=0,"",IFERROR(Реестр!$AN1053/Реестр!$T1053,""))</f>
        <v/>
      </c>
      <c r="AO1053" s="535" t="str">
        <f>IF(IFERROR(Реестр!$AN1053/Реестр!$Y1053,"")=0,"",IFERROR(Реестр!$AN1053/Реестр!$Y1053,""))</f>
        <v/>
      </c>
      <c r="AQ1053" s="13"/>
      <c r="AR1053" s="752"/>
      <c r="AS1053" s="551" t="str">
        <f>IF(IFERROR(Реестр!$AI1053*1000,"")=0,"",IFERROR(Реестр!$AI1053*1000,""))</f>
        <v/>
      </c>
      <c r="AT1053" s="5" t="str">
        <f>IF(IFERROR(Реестр!$AS1053/80,"")=0,"",IFERROR(Реестр!$AS1053/80,""))</f>
        <v/>
      </c>
      <c r="AU1053" s="4" t="str">
        <f t="shared" si="127"/>
        <v/>
      </c>
      <c r="AV1053" s="4" t="str">
        <f t="shared" si="124"/>
        <v/>
      </c>
      <c r="AW1053" s="4"/>
      <c r="AX1053" s="4" t="str">
        <f t="shared" si="125"/>
        <v/>
      </c>
      <c r="AY1053" s="4"/>
      <c r="AZ1053" s="4" t="str">
        <f t="shared" si="126"/>
        <v/>
      </c>
      <c r="BA1053" s="4"/>
      <c r="BB1053" s="4"/>
      <c r="BC1053" s="4" t="e">
        <f>VLOOKUP(K1053,'Справочные Данные'!$I$2:$J$262,2,0)</f>
        <v>#N/A</v>
      </c>
      <c r="BD1053" s="4" t="e">
        <f>VLOOKUP(BC1053,Z_SD_CUSTOMER!$A$2:$K$1599,10,0)</f>
        <v>#N/A</v>
      </c>
      <c r="BE1053" s="4" t="e">
        <f>VLOOKUP(BC1053,Z_SD_CUSTOMER!$A$2:$L$1599,11,0)</f>
        <v>#N/A</v>
      </c>
      <c r="BF1053" s="4" t="e">
        <f>VLOOKUP(BC1053,Z_SD_CUSTOMER!$A$2:$K$1599,11,0)</f>
        <v>#N/A</v>
      </c>
      <c r="BG1053" s="4"/>
      <c r="BH1053" s="4"/>
    </row>
    <row r="1054" spans="1:60">
      <c r="A1054" s="4"/>
      <c r="F1054" s="4"/>
      <c r="L1054" s="493"/>
      <c r="AE1054" s="13" t="str">
        <f>IF((Реестр!$AA1054+Реестр!$AB1054+Реестр!$AD1054)=0,"",(Реестр!$AA1054+Реестр!$AB1054+Реестр!$AD1054))</f>
        <v/>
      </c>
      <c r="AG1054" s="13" t="e">
        <f>Реестр!$AE1054-Реестр!$AF1054</f>
        <v>#VALUE!</v>
      </c>
      <c r="AI1054" s="448" t="str">
        <f>IF(IFERROR(Реестр!$AN1054/Реестр!$T1054,"")=0,"",IFERROR(Реестр!$AN1054/Реестр!$T1054,""))</f>
        <v/>
      </c>
      <c r="AO1054" s="535" t="str">
        <f>IF(IFERROR(Реестр!$AN1054/Реестр!$Y1054,"")=0,"",IFERROR(Реестр!$AN1054/Реестр!$Y1054,""))</f>
        <v/>
      </c>
      <c r="AQ1054" s="13"/>
      <c r="AR1054" s="752"/>
      <c r="AS1054" s="551" t="str">
        <f>IF(IFERROR(Реестр!$AI1054*1000,"")=0,"",IFERROR(Реестр!$AI1054*1000,""))</f>
        <v/>
      </c>
      <c r="AT1054" s="5" t="str">
        <f>IF(IFERROR(Реестр!$AS1054/80,"")=0,"",IFERROR(Реестр!$AS1054/80,""))</f>
        <v/>
      </c>
      <c r="AU1054" s="4" t="str">
        <f t="shared" si="127"/>
        <v/>
      </c>
      <c r="AV1054" s="4" t="str">
        <f t="shared" si="124"/>
        <v/>
      </c>
      <c r="AW1054" s="4"/>
      <c r="AX1054" s="4" t="str">
        <f t="shared" si="125"/>
        <v/>
      </c>
      <c r="AY1054" s="4"/>
      <c r="AZ1054" s="4" t="str">
        <f t="shared" si="126"/>
        <v/>
      </c>
      <c r="BA1054" s="4"/>
      <c r="BB1054" s="4"/>
      <c r="BC1054" s="4" t="e">
        <f>VLOOKUP(K1054,'Справочные Данные'!$I$2:$J$262,2,0)</f>
        <v>#N/A</v>
      </c>
      <c r="BD1054" s="4" t="e">
        <f>VLOOKUP(BC1054,Z_SD_CUSTOMER!$A$2:$K$1599,10,0)</f>
        <v>#N/A</v>
      </c>
      <c r="BE1054" s="4" t="e">
        <f>VLOOKUP(BC1054,Z_SD_CUSTOMER!$A$2:$L$1599,11,0)</f>
        <v>#N/A</v>
      </c>
      <c r="BF1054" s="4" t="e">
        <f>VLOOKUP(BC1054,Z_SD_CUSTOMER!$A$2:$K$1599,11,0)</f>
        <v>#N/A</v>
      </c>
      <c r="BG1054" s="4"/>
      <c r="BH1054" s="4"/>
    </row>
    <row r="1055" spans="1:60">
      <c r="A1055" s="4"/>
      <c r="F1055" s="4"/>
      <c r="L1055" s="493"/>
      <c r="AE1055" s="13" t="str">
        <f>IF((Реестр!$AA1055+Реестр!$AB1055+Реестр!$AD1055)=0,"",(Реестр!$AA1055+Реестр!$AB1055+Реестр!$AD1055))</f>
        <v/>
      </c>
      <c r="AG1055" s="13" t="e">
        <f>Реестр!$AE1055-Реестр!$AF1055</f>
        <v>#VALUE!</v>
      </c>
      <c r="AI1055" s="448" t="str">
        <f>IF(IFERROR(Реестр!$AN1055/Реестр!$T1055,"")=0,"",IFERROR(Реестр!$AN1055/Реестр!$T1055,""))</f>
        <v/>
      </c>
      <c r="AO1055" s="535" t="str">
        <f>IF(IFERROR(Реестр!$AN1055/Реестр!$Y1055,"")=0,"",IFERROR(Реестр!$AN1055/Реестр!$Y1055,""))</f>
        <v/>
      </c>
      <c r="AQ1055" s="13"/>
      <c r="AR1055" s="752"/>
      <c r="AS1055" s="551" t="str">
        <f>IF(IFERROR(Реестр!$AI1055*1000,"")=0,"",IFERROR(Реестр!$AI1055*1000,""))</f>
        <v/>
      </c>
      <c r="AT1055" s="5" t="str">
        <f>IF(IFERROR(Реестр!$AS1055/80,"")=0,"",IFERROR(Реестр!$AS1055/80,""))</f>
        <v/>
      </c>
      <c r="AU1055" s="4" t="str">
        <f t="shared" si="127"/>
        <v/>
      </c>
      <c r="AV1055" s="4" t="str">
        <f t="shared" si="124"/>
        <v/>
      </c>
      <c r="AW1055" s="4"/>
      <c r="AX1055" s="4" t="str">
        <f t="shared" si="125"/>
        <v/>
      </c>
      <c r="AY1055" s="4"/>
      <c r="AZ1055" s="4" t="str">
        <f t="shared" si="126"/>
        <v/>
      </c>
      <c r="BA1055" s="4"/>
      <c r="BB1055" s="4"/>
      <c r="BC1055" s="4" t="e">
        <f>VLOOKUP(K1055,'Справочные Данные'!$I$2:$J$262,2,0)</f>
        <v>#N/A</v>
      </c>
      <c r="BD1055" s="4" t="e">
        <f>VLOOKUP(BC1055,Z_SD_CUSTOMER!$A$2:$K$1599,10,0)</f>
        <v>#N/A</v>
      </c>
      <c r="BE1055" s="4" t="e">
        <f>VLOOKUP(BC1055,Z_SD_CUSTOMER!$A$2:$L$1599,11,0)</f>
        <v>#N/A</v>
      </c>
      <c r="BF1055" s="4" t="e">
        <f>VLOOKUP(BC1055,Z_SD_CUSTOMER!$A$2:$K$1599,11,0)</f>
        <v>#N/A</v>
      </c>
      <c r="BG1055" s="4"/>
      <c r="BH1055" s="4"/>
    </row>
    <row r="1056" spans="1:60">
      <c r="A1056" s="4"/>
      <c r="F1056" s="4"/>
      <c r="L1056" s="493"/>
      <c r="AE1056" s="13" t="str">
        <f>IF((Реестр!$AA1056+Реестр!$AB1056+Реестр!$AD1056)=0,"",(Реестр!$AA1056+Реестр!$AB1056+Реестр!$AD1056))</f>
        <v/>
      </c>
      <c r="AG1056" s="13" t="e">
        <f>Реестр!$AE1056-Реестр!$AF1056</f>
        <v>#VALUE!</v>
      </c>
      <c r="AI1056" s="448" t="str">
        <f>IF(IFERROR(Реестр!$AN1056/Реестр!$T1056,"")=0,"",IFERROR(Реестр!$AN1056/Реестр!$T1056,""))</f>
        <v/>
      </c>
      <c r="AO1056" s="535" t="str">
        <f>IF(IFERROR(Реестр!$AN1056/Реестр!$Y1056,"")=0,"",IFERROR(Реестр!$AN1056/Реестр!$Y1056,""))</f>
        <v/>
      </c>
      <c r="AQ1056" s="13"/>
      <c r="AR1056" s="752"/>
      <c r="AS1056" s="551" t="str">
        <f>IF(IFERROR(Реестр!$AI1056*1000,"")=0,"",IFERROR(Реестр!$AI1056*1000,""))</f>
        <v/>
      </c>
      <c r="AT1056" s="5" t="str">
        <f>IF(IFERROR(Реестр!$AS1056/80,"")=0,"",IFERROR(Реестр!$AS1056/80,""))</f>
        <v/>
      </c>
      <c r="AU1056" s="4" t="str">
        <f t="shared" si="127"/>
        <v/>
      </c>
      <c r="AV1056" s="4" t="str">
        <f t="shared" si="124"/>
        <v/>
      </c>
      <c r="AW1056" s="4"/>
      <c r="AX1056" s="4" t="str">
        <f t="shared" si="125"/>
        <v/>
      </c>
      <c r="AY1056" s="4"/>
      <c r="AZ1056" s="4" t="str">
        <f t="shared" si="126"/>
        <v/>
      </c>
      <c r="BA1056" s="4"/>
      <c r="BB1056" s="4"/>
      <c r="BC1056" s="4" t="e">
        <f>VLOOKUP(K1056,'Справочные Данные'!$I$2:$J$262,2,0)</f>
        <v>#N/A</v>
      </c>
      <c r="BD1056" s="4" t="e">
        <f>VLOOKUP(BC1056,Z_SD_CUSTOMER!$A$2:$K$1599,10,0)</f>
        <v>#N/A</v>
      </c>
      <c r="BE1056" s="4" t="e">
        <f>VLOOKUP(BC1056,Z_SD_CUSTOMER!$A$2:$L$1599,11,0)</f>
        <v>#N/A</v>
      </c>
      <c r="BF1056" s="4" t="e">
        <f>VLOOKUP(BC1056,Z_SD_CUSTOMER!$A$2:$K$1599,11,0)</f>
        <v>#N/A</v>
      </c>
      <c r="BG1056" s="4"/>
      <c r="BH1056" s="4"/>
    </row>
    <row r="1057" spans="1:60">
      <c r="A1057" s="4"/>
      <c r="F1057" s="4"/>
      <c r="L1057" s="493"/>
      <c r="AE1057" s="13" t="str">
        <f>IF((Реестр!$AA1057+Реестр!$AB1057+Реестр!$AD1057)=0,"",(Реестр!$AA1057+Реестр!$AB1057+Реестр!$AD1057))</f>
        <v/>
      </c>
      <c r="AG1057" s="13" t="e">
        <f>Реестр!$AE1057-Реестр!$AF1057</f>
        <v>#VALUE!</v>
      </c>
      <c r="AI1057" s="448" t="str">
        <f>IF(IFERROR(Реестр!$AN1057/Реестр!$T1057,"")=0,"",IFERROR(Реестр!$AN1057/Реестр!$T1057,""))</f>
        <v/>
      </c>
      <c r="AO1057" s="535" t="str">
        <f>IF(IFERROR(Реестр!$AN1057/Реестр!$Y1057,"")=0,"",IFERROR(Реестр!$AN1057/Реестр!$Y1057,""))</f>
        <v/>
      </c>
      <c r="AQ1057" s="13"/>
      <c r="AR1057" s="752"/>
      <c r="AS1057" s="551" t="str">
        <f>IF(IFERROR(Реестр!$AI1057*1000,"")=0,"",IFERROR(Реестр!$AI1057*1000,""))</f>
        <v/>
      </c>
      <c r="AT1057" s="5" t="str">
        <f>IF(IFERROR(Реестр!$AS1057/80,"")=0,"",IFERROR(Реестр!$AS1057/80,""))</f>
        <v/>
      </c>
      <c r="AU1057" s="4" t="str">
        <f t="shared" si="127"/>
        <v/>
      </c>
      <c r="AV1057" s="4" t="str">
        <f t="shared" si="124"/>
        <v/>
      </c>
      <c r="AW1057" s="4"/>
      <c r="AX1057" s="4" t="str">
        <f t="shared" si="125"/>
        <v/>
      </c>
      <c r="AY1057" s="4"/>
      <c r="AZ1057" s="4" t="str">
        <f t="shared" si="126"/>
        <v/>
      </c>
      <c r="BA1057" s="4"/>
      <c r="BB1057" s="4"/>
      <c r="BC1057" s="4" t="e">
        <f>VLOOKUP(K1057,'Справочные Данные'!$I$2:$J$262,2,0)</f>
        <v>#N/A</v>
      </c>
      <c r="BD1057" s="4" t="e">
        <f>VLOOKUP(BC1057,Z_SD_CUSTOMER!$A$2:$K$1599,10,0)</f>
        <v>#N/A</v>
      </c>
      <c r="BE1057" s="4" t="e">
        <f>VLOOKUP(BC1057,Z_SD_CUSTOMER!$A$2:$L$1599,11,0)</f>
        <v>#N/A</v>
      </c>
      <c r="BF1057" s="4" t="e">
        <f>VLOOKUP(BC1057,Z_SD_CUSTOMER!$A$2:$K$1599,11,0)</f>
        <v>#N/A</v>
      </c>
      <c r="BG1057" s="4"/>
      <c r="BH1057" s="4"/>
    </row>
    <row r="1058" spans="1:60">
      <c r="A1058" s="4"/>
      <c r="F1058" s="4"/>
      <c r="L1058" s="493"/>
      <c r="AE1058" s="13" t="str">
        <f>IF((Реестр!$AA1058+Реестр!$AB1058+Реестр!$AD1058)=0,"",(Реестр!$AA1058+Реестр!$AB1058+Реестр!$AD1058))</f>
        <v/>
      </c>
      <c r="AG1058" s="13" t="e">
        <f>Реестр!$AE1058-Реестр!$AF1058</f>
        <v>#VALUE!</v>
      </c>
      <c r="AI1058" s="448" t="str">
        <f>IF(IFERROR(Реестр!$AN1058/Реестр!$T1058,"")=0,"",IFERROR(Реестр!$AN1058/Реестр!$T1058,""))</f>
        <v/>
      </c>
      <c r="AO1058" s="535" t="str">
        <f>IF(IFERROR(Реестр!$AN1058/Реестр!$Y1058,"")=0,"",IFERROR(Реестр!$AN1058/Реестр!$Y1058,""))</f>
        <v/>
      </c>
      <c r="AQ1058" s="13"/>
      <c r="AR1058" s="752"/>
      <c r="AS1058" s="551" t="str">
        <f>IF(IFERROR(Реестр!$AI1058*1000,"")=0,"",IFERROR(Реестр!$AI1058*1000,""))</f>
        <v/>
      </c>
      <c r="AT1058" s="5" t="str">
        <f>IF(IFERROR(Реестр!$AS1058/80,"")=0,"",IFERROR(Реестр!$AS1058/80,""))</f>
        <v/>
      </c>
      <c r="AU1058" s="4" t="str">
        <f t="shared" si="127"/>
        <v/>
      </c>
      <c r="AV1058" s="4" t="str">
        <f t="shared" si="124"/>
        <v/>
      </c>
      <c r="AW1058" s="4"/>
      <c r="AX1058" s="4" t="str">
        <f t="shared" si="125"/>
        <v/>
      </c>
      <c r="AY1058" s="4"/>
      <c r="AZ1058" s="4" t="str">
        <f t="shared" si="126"/>
        <v/>
      </c>
      <c r="BA1058" s="4"/>
      <c r="BB1058" s="4"/>
      <c r="BC1058" s="4" t="e">
        <f>VLOOKUP(K1058,'Справочные Данные'!$I$2:$J$262,2,0)</f>
        <v>#N/A</v>
      </c>
      <c r="BD1058" s="4" t="e">
        <f>VLOOKUP(BC1058,Z_SD_CUSTOMER!$A$2:$K$1599,10,0)</f>
        <v>#N/A</v>
      </c>
      <c r="BE1058" s="4" t="e">
        <f>VLOOKUP(BC1058,Z_SD_CUSTOMER!$A$2:$L$1599,11,0)</f>
        <v>#N/A</v>
      </c>
      <c r="BF1058" s="4" t="e">
        <f>VLOOKUP(BC1058,Z_SD_CUSTOMER!$A$2:$K$1599,11,0)</f>
        <v>#N/A</v>
      </c>
      <c r="BG1058" s="4"/>
      <c r="BH1058" s="4"/>
    </row>
    <row r="1059" spans="1:60">
      <c r="A1059" s="4"/>
      <c r="F1059" s="4"/>
      <c r="L1059" s="493"/>
      <c r="AE1059" s="13" t="str">
        <f>IF((Реестр!$AA1059+Реестр!$AB1059+Реестр!$AD1059)=0,"",(Реестр!$AA1059+Реестр!$AB1059+Реестр!$AD1059))</f>
        <v/>
      </c>
      <c r="AG1059" s="13" t="e">
        <f>Реестр!$AE1059-Реестр!$AF1059</f>
        <v>#VALUE!</v>
      </c>
      <c r="AI1059" s="448" t="str">
        <f>IF(IFERROR(Реестр!$AN1059/Реестр!$T1059,"")=0,"",IFERROR(Реестр!$AN1059/Реестр!$T1059,""))</f>
        <v/>
      </c>
      <c r="AO1059" s="535" t="str">
        <f>IF(IFERROR(Реестр!$AN1059/Реестр!$Y1059,"")=0,"",IFERROR(Реестр!$AN1059/Реестр!$Y1059,""))</f>
        <v/>
      </c>
      <c r="AQ1059" s="13"/>
      <c r="AR1059" s="752"/>
      <c r="AS1059" s="551" t="str">
        <f>IF(IFERROR(Реестр!$AI1059*1000,"")=0,"",IFERROR(Реестр!$AI1059*1000,""))</f>
        <v/>
      </c>
      <c r="AT1059" s="5" t="str">
        <f>IF(IFERROR(Реестр!$AS1059/80,"")=0,"",IFERROR(Реестр!$AS1059/80,""))</f>
        <v/>
      </c>
      <c r="AU1059" s="4" t="str">
        <f t="shared" si="127"/>
        <v/>
      </c>
      <c r="AV1059" s="4" t="str">
        <f t="shared" si="124"/>
        <v/>
      </c>
      <c r="AW1059" s="4"/>
      <c r="AX1059" s="4" t="str">
        <f t="shared" si="125"/>
        <v/>
      </c>
      <c r="AY1059" s="4"/>
      <c r="AZ1059" s="4" t="str">
        <f t="shared" si="126"/>
        <v/>
      </c>
      <c r="BA1059" s="4"/>
      <c r="BB1059" s="4"/>
      <c r="BC1059" s="4" t="e">
        <f>VLOOKUP(K1059,'Справочные Данные'!$I$2:$J$262,2,0)</f>
        <v>#N/A</v>
      </c>
      <c r="BD1059" s="4" t="e">
        <f>VLOOKUP(BC1059,Z_SD_CUSTOMER!$A$2:$K$1599,10,0)</f>
        <v>#N/A</v>
      </c>
      <c r="BE1059" s="4" t="e">
        <f>VLOOKUP(BC1059,Z_SD_CUSTOMER!$A$2:$L$1599,11,0)</f>
        <v>#N/A</v>
      </c>
      <c r="BF1059" s="4" t="e">
        <f>VLOOKUP(BC1059,Z_SD_CUSTOMER!$A$2:$K$1599,11,0)</f>
        <v>#N/A</v>
      </c>
      <c r="BG1059" s="4"/>
      <c r="BH1059" s="4"/>
    </row>
    <row r="1060" spans="1:60">
      <c r="A1060" s="4"/>
      <c r="F1060" s="4"/>
      <c r="L1060" s="493"/>
      <c r="AE1060" s="13" t="str">
        <f>IF((Реестр!$AA1060+Реестр!$AB1060+Реестр!$AD1060)=0,"",(Реестр!$AA1060+Реестр!$AB1060+Реестр!$AD1060))</f>
        <v/>
      </c>
      <c r="AG1060" s="13" t="e">
        <f>Реестр!$AE1060-Реестр!$AF1060</f>
        <v>#VALUE!</v>
      </c>
      <c r="AI1060" s="448" t="str">
        <f>IF(IFERROR(Реестр!$AN1060/Реестр!$T1060,"")=0,"",IFERROR(Реестр!$AN1060/Реестр!$T1060,""))</f>
        <v/>
      </c>
      <c r="AO1060" s="535" t="str">
        <f>IF(IFERROR(Реестр!$AN1060/Реестр!$Y1060,"")=0,"",IFERROR(Реестр!$AN1060/Реестр!$Y1060,""))</f>
        <v/>
      </c>
      <c r="AQ1060" s="13"/>
      <c r="AR1060" s="752"/>
      <c r="AS1060" s="551" t="str">
        <f>IF(IFERROR(Реестр!$AI1060*1000,"")=0,"",IFERROR(Реестр!$AI1060*1000,""))</f>
        <v/>
      </c>
      <c r="AT1060" s="5" t="str">
        <f>IF(IFERROR(Реестр!$AS1060/80,"")=0,"",IFERROR(Реестр!$AS1060/80,""))</f>
        <v/>
      </c>
      <c r="AU1060" s="4" t="str">
        <f t="shared" si="127"/>
        <v/>
      </c>
      <c r="AV1060" s="4" t="str">
        <f t="shared" si="124"/>
        <v/>
      </c>
      <c r="AW1060" s="4"/>
      <c r="AX1060" s="4" t="str">
        <f t="shared" si="125"/>
        <v/>
      </c>
      <c r="AY1060" s="4"/>
      <c r="AZ1060" s="4" t="str">
        <f t="shared" si="126"/>
        <v/>
      </c>
      <c r="BA1060" s="4"/>
      <c r="BB1060" s="4"/>
      <c r="BC1060" s="4" t="e">
        <f>VLOOKUP(K1060,'Справочные Данные'!$I$2:$J$262,2,0)</f>
        <v>#N/A</v>
      </c>
      <c r="BD1060" s="4" t="e">
        <f>VLOOKUP(BC1060,Z_SD_CUSTOMER!$A$2:$K$1599,10,0)</f>
        <v>#N/A</v>
      </c>
      <c r="BE1060" s="4" t="e">
        <f>VLOOKUP(BC1060,Z_SD_CUSTOMER!$A$2:$L$1599,11,0)</f>
        <v>#N/A</v>
      </c>
      <c r="BF1060" s="4" t="e">
        <f>VLOOKUP(BC1060,Z_SD_CUSTOMER!$A$2:$K$1599,11,0)</f>
        <v>#N/A</v>
      </c>
      <c r="BG1060" s="4"/>
      <c r="BH1060" s="4"/>
    </row>
    <row r="1061" spans="1:60">
      <c r="A1061" s="4"/>
      <c r="F1061" s="4"/>
      <c r="L1061" s="493"/>
      <c r="AE1061" s="13" t="str">
        <f>IF((Реестр!$AA1061+Реестр!$AB1061+Реестр!$AD1061)=0,"",(Реестр!$AA1061+Реестр!$AB1061+Реестр!$AD1061))</f>
        <v/>
      </c>
      <c r="AG1061" s="13" t="e">
        <f>Реестр!$AE1061-Реестр!$AF1061</f>
        <v>#VALUE!</v>
      </c>
      <c r="AI1061" s="448" t="str">
        <f>IF(IFERROR(Реестр!$AN1061/Реестр!$T1061,"")=0,"",IFERROR(Реестр!$AN1061/Реестр!$T1061,""))</f>
        <v/>
      </c>
      <c r="AO1061" s="535" t="str">
        <f>IF(IFERROR(Реестр!$AN1061/Реестр!$Y1061,"")=0,"",IFERROR(Реестр!$AN1061/Реестр!$Y1061,""))</f>
        <v/>
      </c>
      <c r="AQ1061" s="13"/>
      <c r="AR1061" s="752"/>
      <c r="AS1061" s="551" t="str">
        <f>IF(IFERROR(Реестр!$AI1061*1000,"")=0,"",IFERROR(Реестр!$AI1061*1000,""))</f>
        <v/>
      </c>
      <c r="AT1061" s="5" t="str">
        <f>IF(IFERROR(Реестр!$AS1061/80,"")=0,"",IFERROR(Реестр!$AS1061/80,""))</f>
        <v/>
      </c>
      <c r="AU1061" s="4" t="str">
        <f t="shared" si="127"/>
        <v/>
      </c>
      <c r="AV1061" s="4" t="str">
        <f t="shared" si="124"/>
        <v/>
      </c>
      <c r="AW1061" s="4"/>
      <c r="AX1061" s="4" t="str">
        <f t="shared" si="125"/>
        <v/>
      </c>
      <c r="AY1061" s="4"/>
      <c r="AZ1061" s="4" t="str">
        <f t="shared" si="126"/>
        <v/>
      </c>
      <c r="BA1061" s="4"/>
      <c r="BB1061" s="4"/>
      <c r="BC1061" s="4" t="e">
        <f>VLOOKUP(K1061,'Справочные Данные'!$I$2:$J$262,2,0)</f>
        <v>#N/A</v>
      </c>
      <c r="BD1061" s="4" t="e">
        <f>VLOOKUP(BC1061,Z_SD_CUSTOMER!$A$2:$K$1599,10,0)</f>
        <v>#N/A</v>
      </c>
      <c r="BE1061" s="4" t="e">
        <f>VLOOKUP(BC1061,Z_SD_CUSTOMER!$A$2:$L$1599,11,0)</f>
        <v>#N/A</v>
      </c>
      <c r="BF1061" s="4" t="e">
        <f>VLOOKUP(BC1061,Z_SD_CUSTOMER!$A$2:$K$1599,11,0)</f>
        <v>#N/A</v>
      </c>
      <c r="BG1061" s="4"/>
      <c r="BH1061" s="4"/>
    </row>
    <row r="1062" spans="1:60">
      <c r="A1062" s="4"/>
      <c r="F1062" s="4"/>
      <c r="L1062" s="493"/>
      <c r="AE1062" s="13" t="str">
        <f>IF((Реестр!$AA1062+Реестр!$AB1062+Реестр!$AD1062)=0,"",(Реестр!$AA1062+Реестр!$AB1062+Реестр!$AD1062))</f>
        <v/>
      </c>
      <c r="AG1062" s="13" t="e">
        <f>Реестр!$AE1062-Реестр!$AF1062</f>
        <v>#VALUE!</v>
      </c>
      <c r="AI1062" s="448" t="str">
        <f>IF(IFERROR(Реестр!$AN1062/Реестр!$T1062,"")=0,"",IFERROR(Реестр!$AN1062/Реестр!$T1062,""))</f>
        <v/>
      </c>
      <c r="AO1062" s="535" t="str">
        <f>IF(IFERROR(Реестр!$AN1062/Реестр!$Y1062,"")=0,"",IFERROR(Реестр!$AN1062/Реестр!$Y1062,""))</f>
        <v/>
      </c>
      <c r="AQ1062" s="13"/>
      <c r="AR1062" s="752"/>
      <c r="AS1062" s="551" t="str">
        <f>IF(IFERROR(Реестр!$AI1062*1000,"")=0,"",IFERROR(Реестр!$AI1062*1000,""))</f>
        <v/>
      </c>
      <c r="AT1062" s="5" t="str">
        <f>IF(IFERROR(Реестр!$AS1062/80,"")=0,"",IFERROR(Реестр!$AS1062/80,""))</f>
        <v/>
      </c>
      <c r="AU1062" s="4" t="str">
        <f t="shared" si="127"/>
        <v/>
      </c>
      <c r="AV1062" s="4" t="str">
        <f t="shared" si="124"/>
        <v/>
      </c>
      <c r="AW1062" s="4"/>
      <c r="AX1062" s="4" t="str">
        <f t="shared" si="125"/>
        <v/>
      </c>
      <c r="AY1062" s="4"/>
      <c r="AZ1062" s="4" t="str">
        <f t="shared" si="126"/>
        <v/>
      </c>
      <c r="BA1062" s="4"/>
      <c r="BB1062" s="4"/>
      <c r="BC1062" s="4" t="e">
        <f>VLOOKUP(K1062,'Справочные Данные'!$I$2:$J$262,2,0)</f>
        <v>#N/A</v>
      </c>
      <c r="BD1062" s="4" t="e">
        <f>VLOOKUP(BC1062,Z_SD_CUSTOMER!$A$2:$K$1599,10,0)</f>
        <v>#N/A</v>
      </c>
      <c r="BE1062" s="4" t="e">
        <f>VLOOKUP(BC1062,Z_SD_CUSTOMER!$A$2:$L$1599,11,0)</f>
        <v>#N/A</v>
      </c>
      <c r="BF1062" s="4" t="e">
        <f>VLOOKUP(BC1062,Z_SD_CUSTOMER!$A$2:$K$1599,11,0)</f>
        <v>#N/A</v>
      </c>
      <c r="BG1062" s="4"/>
      <c r="BH1062" s="4"/>
    </row>
    <row r="1063" spans="1:60">
      <c r="A1063" s="4"/>
      <c r="F1063" s="4"/>
      <c r="L1063" s="493"/>
      <c r="AE1063" s="13" t="str">
        <f>IF((Реестр!$AA1063+Реестр!$AB1063+Реестр!$AD1063)=0,"",(Реестр!$AA1063+Реестр!$AB1063+Реестр!$AD1063))</f>
        <v/>
      </c>
      <c r="AG1063" s="13" t="e">
        <f>Реестр!$AE1063-Реестр!$AF1063</f>
        <v>#VALUE!</v>
      </c>
      <c r="AI1063" s="448" t="str">
        <f>IF(IFERROR(Реестр!$AN1063/Реестр!$T1063,"")=0,"",IFERROR(Реестр!$AN1063/Реестр!$T1063,""))</f>
        <v/>
      </c>
      <c r="AO1063" s="535" t="str">
        <f>IF(IFERROR(Реестр!$AN1063/Реестр!$Y1063,"")=0,"",IFERROR(Реестр!$AN1063/Реестр!$Y1063,""))</f>
        <v/>
      </c>
      <c r="AQ1063" s="13"/>
      <c r="AR1063" s="752"/>
      <c r="AS1063" s="551" t="str">
        <f>IF(IFERROR(Реестр!$AI1063*1000,"")=0,"",IFERROR(Реестр!$AI1063*1000,""))</f>
        <v/>
      </c>
      <c r="AT1063" s="5" t="str">
        <f>IF(IFERROR(Реестр!$AS1063/80,"")=0,"",IFERROR(Реестр!$AS1063/80,""))</f>
        <v/>
      </c>
      <c r="AU1063" s="4" t="str">
        <f t="shared" si="127"/>
        <v/>
      </c>
      <c r="AV1063" s="4" t="str">
        <f t="shared" si="124"/>
        <v/>
      </c>
      <c r="AW1063" s="4"/>
      <c r="AX1063" s="4" t="str">
        <f t="shared" si="125"/>
        <v/>
      </c>
      <c r="AY1063" s="4"/>
      <c r="AZ1063" s="4" t="str">
        <f t="shared" si="126"/>
        <v/>
      </c>
      <c r="BA1063" s="4"/>
      <c r="BB1063" s="4"/>
      <c r="BC1063" s="4" t="e">
        <f>VLOOKUP(K1063,'Справочные Данные'!$I$2:$J$262,2,0)</f>
        <v>#N/A</v>
      </c>
      <c r="BD1063" s="4" t="e">
        <f>VLOOKUP(BC1063,Z_SD_CUSTOMER!$A$2:$K$1599,10,0)</f>
        <v>#N/A</v>
      </c>
      <c r="BE1063" s="4" t="e">
        <f>VLOOKUP(BC1063,Z_SD_CUSTOMER!$A$2:$L$1599,11,0)</f>
        <v>#N/A</v>
      </c>
      <c r="BF1063" s="4" t="e">
        <f>VLOOKUP(BC1063,Z_SD_CUSTOMER!$A$2:$K$1599,11,0)</f>
        <v>#N/A</v>
      </c>
      <c r="BG1063" s="4"/>
      <c r="BH1063" s="4"/>
    </row>
    <row r="1064" spans="1:60">
      <c r="A1064" s="4"/>
      <c r="F1064" s="4"/>
      <c r="L1064" s="493"/>
      <c r="AE1064" s="13" t="str">
        <f>IF((Реестр!$AA1064+Реестр!$AB1064+Реестр!$AD1064)=0,"",(Реестр!$AA1064+Реестр!$AB1064+Реестр!$AD1064))</f>
        <v/>
      </c>
      <c r="AG1064" s="13" t="e">
        <f>Реестр!$AE1064-Реестр!$AF1064</f>
        <v>#VALUE!</v>
      </c>
      <c r="AI1064" s="448" t="str">
        <f>IF(IFERROR(Реестр!$AN1064/Реестр!$T1064,"")=0,"",IFERROR(Реестр!$AN1064/Реестр!$T1064,""))</f>
        <v/>
      </c>
      <c r="AO1064" s="535" t="str">
        <f>IF(IFERROR(Реестр!$AN1064/Реестр!$Y1064,"")=0,"",IFERROR(Реестр!$AN1064/Реестр!$Y1064,""))</f>
        <v/>
      </c>
      <c r="AQ1064" s="13"/>
      <c r="AR1064" s="752"/>
      <c r="AS1064" s="551" t="str">
        <f>IF(IFERROR(Реестр!$AI1064*1000,"")=0,"",IFERROR(Реестр!$AI1064*1000,""))</f>
        <v/>
      </c>
      <c r="AT1064" s="5" t="str">
        <f>IF(IFERROR(Реестр!$AS1064/80,"")=0,"",IFERROR(Реестр!$AS1064/80,""))</f>
        <v/>
      </c>
      <c r="AU1064" s="4" t="str">
        <f t="shared" si="127"/>
        <v/>
      </c>
      <c r="AV1064" s="4" t="str">
        <f t="shared" si="124"/>
        <v/>
      </c>
      <c r="AW1064" s="4"/>
      <c r="AX1064" s="4" t="str">
        <f t="shared" si="125"/>
        <v/>
      </c>
      <c r="AY1064" s="4"/>
      <c r="AZ1064" s="4" t="str">
        <f t="shared" si="126"/>
        <v/>
      </c>
      <c r="BA1064" s="4"/>
      <c r="BB1064" s="4"/>
      <c r="BC1064" s="4" t="e">
        <f>VLOOKUP(K1064,'Справочные Данные'!$I$2:$J$262,2,0)</f>
        <v>#N/A</v>
      </c>
      <c r="BD1064" s="4" t="e">
        <f>VLOOKUP(BC1064,Z_SD_CUSTOMER!$A$2:$K$1599,10,0)</f>
        <v>#N/A</v>
      </c>
      <c r="BE1064" s="4" t="e">
        <f>VLOOKUP(BC1064,Z_SD_CUSTOMER!$A$2:$L$1599,11,0)</f>
        <v>#N/A</v>
      </c>
      <c r="BF1064" s="4" t="e">
        <f>VLOOKUP(BC1064,Z_SD_CUSTOMER!$A$2:$K$1599,11,0)</f>
        <v>#N/A</v>
      </c>
      <c r="BG1064" s="4"/>
      <c r="BH1064" s="4"/>
    </row>
    <row r="1065" spans="1:60">
      <c r="A1065" s="4"/>
      <c r="F1065" s="4"/>
      <c r="L1065" s="493"/>
      <c r="AE1065" s="13" t="str">
        <f>IF((Реестр!$AA1065+Реестр!$AB1065+Реестр!$AD1065)=0,"",(Реестр!$AA1065+Реестр!$AB1065+Реестр!$AD1065))</f>
        <v/>
      </c>
      <c r="AG1065" s="13" t="e">
        <f>Реестр!$AE1065-Реестр!$AF1065</f>
        <v>#VALUE!</v>
      </c>
      <c r="AI1065" s="448" t="str">
        <f>IF(IFERROR(Реестр!$AN1065/Реестр!$T1065,"")=0,"",IFERROR(Реестр!$AN1065/Реестр!$T1065,""))</f>
        <v/>
      </c>
      <c r="AO1065" s="535" t="str">
        <f>IF(IFERROR(Реестр!$AN1065/Реестр!$Y1065,"")=0,"",IFERROR(Реестр!$AN1065/Реестр!$Y1065,""))</f>
        <v/>
      </c>
      <c r="AQ1065" s="13"/>
      <c r="AR1065" s="752"/>
      <c r="AS1065" s="551" t="str">
        <f>IF(IFERROR(Реестр!$AI1065*1000,"")=0,"",IFERROR(Реестр!$AI1065*1000,""))</f>
        <v/>
      </c>
      <c r="AT1065" s="5" t="str">
        <f>IF(IFERROR(Реестр!$AS1065/80,"")=0,"",IFERROR(Реестр!$AS1065/80,""))</f>
        <v/>
      </c>
      <c r="AU1065" s="4" t="str">
        <f t="shared" si="127"/>
        <v/>
      </c>
      <c r="AV1065" s="4" t="str">
        <f t="shared" si="124"/>
        <v/>
      </c>
      <c r="AW1065" s="4"/>
      <c r="AX1065" s="4" t="str">
        <f t="shared" si="125"/>
        <v/>
      </c>
      <c r="AY1065" s="4"/>
      <c r="AZ1065" s="4" t="str">
        <f t="shared" si="126"/>
        <v/>
      </c>
      <c r="BA1065" s="4"/>
      <c r="BB1065" s="4"/>
      <c r="BC1065" s="4" t="e">
        <f>VLOOKUP(K1065,'Справочные Данные'!$I$2:$J$262,2,0)</f>
        <v>#N/A</v>
      </c>
      <c r="BD1065" s="4" t="e">
        <f>VLOOKUP(BC1065,Z_SD_CUSTOMER!$A$2:$K$1599,10,0)</f>
        <v>#N/A</v>
      </c>
      <c r="BE1065" s="4" t="e">
        <f>VLOOKUP(BC1065,Z_SD_CUSTOMER!$A$2:$L$1599,11,0)</f>
        <v>#N/A</v>
      </c>
      <c r="BF1065" s="4" t="e">
        <f>VLOOKUP(BC1065,Z_SD_CUSTOMER!$A$2:$K$1599,11,0)</f>
        <v>#N/A</v>
      </c>
      <c r="BG1065" s="4"/>
      <c r="BH1065" s="4"/>
    </row>
    <row r="1066" spans="1:60">
      <c r="A1066" s="4"/>
      <c r="F1066" s="4"/>
      <c r="L1066" s="493"/>
      <c r="AE1066" s="13" t="str">
        <f>IF((Реестр!$AA1066+Реестр!$AB1066+Реестр!$AD1066)=0,"",(Реестр!$AA1066+Реестр!$AB1066+Реестр!$AD1066))</f>
        <v/>
      </c>
      <c r="AG1066" s="13" t="e">
        <f>Реестр!$AE1066-Реестр!$AF1066</f>
        <v>#VALUE!</v>
      </c>
      <c r="AI1066" s="448" t="str">
        <f>IF(IFERROR(Реестр!$AN1066/Реестр!$T1066,"")=0,"",IFERROR(Реестр!$AN1066/Реестр!$T1066,""))</f>
        <v/>
      </c>
      <c r="AO1066" s="535" t="str">
        <f>IF(IFERROR(Реестр!$AN1066/Реестр!$Y1066,"")=0,"",IFERROR(Реестр!$AN1066/Реестр!$Y1066,""))</f>
        <v/>
      </c>
      <c r="AQ1066" s="13"/>
      <c r="AR1066" s="752"/>
      <c r="AS1066" s="551" t="str">
        <f>IF(IFERROR(Реестр!$AI1066*1000,"")=0,"",IFERROR(Реестр!$AI1066*1000,""))</f>
        <v/>
      </c>
      <c r="AT1066" s="5" t="str">
        <f>IF(IFERROR(Реестр!$AS1066/80,"")=0,"",IFERROR(Реестр!$AS1066/80,""))</f>
        <v/>
      </c>
      <c r="AU1066" s="4" t="str">
        <f t="shared" si="127"/>
        <v/>
      </c>
      <c r="AV1066" s="4" t="str">
        <f t="shared" si="124"/>
        <v/>
      </c>
      <c r="AW1066" s="4"/>
      <c r="AX1066" s="4" t="str">
        <f t="shared" si="125"/>
        <v/>
      </c>
      <c r="AY1066" s="4"/>
      <c r="AZ1066" s="4" t="str">
        <f t="shared" si="126"/>
        <v/>
      </c>
      <c r="BA1066" s="4"/>
      <c r="BB1066" s="4"/>
      <c r="BC1066" s="4" t="e">
        <f>VLOOKUP(K1066,'Справочные Данные'!$I$2:$J$262,2,0)</f>
        <v>#N/A</v>
      </c>
      <c r="BD1066" s="4" t="e">
        <f>VLOOKUP(BC1066,Z_SD_CUSTOMER!$A$2:$K$1599,10,0)</f>
        <v>#N/A</v>
      </c>
      <c r="BE1066" s="4" t="e">
        <f>VLOOKUP(BC1066,Z_SD_CUSTOMER!$A$2:$L$1599,11,0)</f>
        <v>#N/A</v>
      </c>
      <c r="BF1066" s="4" t="e">
        <f>VLOOKUP(BC1066,Z_SD_CUSTOMER!$A$2:$K$1599,11,0)</f>
        <v>#N/A</v>
      </c>
      <c r="BG1066" s="4"/>
      <c r="BH1066" s="4"/>
    </row>
    <row r="1067" spans="1:60">
      <c r="A1067" s="4"/>
      <c r="F1067" s="4"/>
      <c r="L1067" s="493"/>
      <c r="AE1067" s="13" t="str">
        <f>IF((Реестр!$AA1067+Реестр!$AB1067+Реестр!$AD1067)=0,"",(Реестр!$AA1067+Реестр!$AB1067+Реестр!$AD1067))</f>
        <v/>
      </c>
      <c r="AG1067" s="13" t="e">
        <f>Реестр!$AE1067-Реестр!$AF1067</f>
        <v>#VALUE!</v>
      </c>
      <c r="AI1067" s="448" t="str">
        <f>IF(IFERROR(Реестр!$AN1067/Реестр!$T1067,"")=0,"",IFERROR(Реестр!$AN1067/Реестр!$T1067,""))</f>
        <v/>
      </c>
      <c r="AO1067" s="535" t="str">
        <f>IF(IFERROR(Реестр!$AN1067/Реестр!$Y1067,"")=0,"",IFERROR(Реестр!$AN1067/Реестр!$Y1067,""))</f>
        <v/>
      </c>
      <c r="AQ1067" s="13"/>
      <c r="AR1067" s="752"/>
      <c r="AS1067" s="551" t="str">
        <f>IF(IFERROR(Реестр!$AI1067*1000,"")=0,"",IFERROR(Реестр!$AI1067*1000,""))</f>
        <v/>
      </c>
      <c r="AT1067" s="5" t="str">
        <f>IF(IFERROR(Реестр!$AS1067/80,"")=0,"",IFERROR(Реестр!$AS1067/80,""))</f>
        <v/>
      </c>
      <c r="AU1067" s="4" t="str">
        <f t="shared" si="127"/>
        <v/>
      </c>
      <c r="AV1067" s="4" t="str">
        <f t="shared" si="124"/>
        <v/>
      </c>
      <c r="AW1067" s="4"/>
      <c r="AX1067" s="4" t="str">
        <f t="shared" si="125"/>
        <v/>
      </c>
      <c r="AY1067" s="4"/>
      <c r="AZ1067" s="4" t="str">
        <f t="shared" si="126"/>
        <v/>
      </c>
      <c r="BA1067" s="4"/>
      <c r="BB1067" s="4"/>
      <c r="BC1067" s="4" t="e">
        <f>VLOOKUP(K1067,'Справочные Данные'!$I$2:$J$262,2,0)</f>
        <v>#N/A</v>
      </c>
      <c r="BD1067" s="4" t="e">
        <f>VLOOKUP(BC1067,Z_SD_CUSTOMER!$A$2:$K$1599,10,0)</f>
        <v>#N/A</v>
      </c>
      <c r="BE1067" s="4" t="e">
        <f>VLOOKUP(BC1067,Z_SD_CUSTOMER!$A$2:$L$1599,11,0)</f>
        <v>#N/A</v>
      </c>
      <c r="BF1067" s="4" t="e">
        <f>VLOOKUP(BC1067,Z_SD_CUSTOMER!$A$2:$K$1599,11,0)</f>
        <v>#N/A</v>
      </c>
      <c r="BG1067" s="4"/>
      <c r="BH1067" s="4"/>
    </row>
    <row r="1068" spans="1:60">
      <c r="A1068" s="4"/>
      <c r="F1068" s="4"/>
      <c r="L1068" s="493"/>
      <c r="AE1068" s="13" t="str">
        <f>IF((Реестр!$AA1068+Реестр!$AB1068+Реестр!$AD1068)=0,"",(Реестр!$AA1068+Реестр!$AB1068+Реестр!$AD1068))</f>
        <v/>
      </c>
      <c r="AG1068" s="13" t="e">
        <f>Реестр!$AE1068-Реестр!$AF1068</f>
        <v>#VALUE!</v>
      </c>
      <c r="AI1068" s="448" t="str">
        <f>IF(IFERROR(Реестр!$AN1068/Реестр!$T1068,"")=0,"",IFERROR(Реестр!$AN1068/Реестр!$T1068,""))</f>
        <v/>
      </c>
      <c r="AO1068" s="535" t="str">
        <f>IF(IFERROR(Реестр!$AN1068/Реестр!$Y1068,"")=0,"",IFERROR(Реестр!$AN1068/Реестр!$Y1068,""))</f>
        <v/>
      </c>
      <c r="AQ1068" s="13"/>
      <c r="AR1068" s="752"/>
      <c r="AS1068" s="551" t="str">
        <f>IF(IFERROR(Реестр!$AI1068*1000,"")=0,"",IFERROR(Реестр!$AI1068*1000,""))</f>
        <v/>
      </c>
      <c r="AT1068" s="5" t="str">
        <f>IF(IFERROR(Реестр!$AS1068/80,"")=0,"",IFERROR(Реестр!$AS1068/80,""))</f>
        <v/>
      </c>
      <c r="AU1068" s="4" t="str">
        <f t="shared" si="127"/>
        <v/>
      </c>
      <c r="AV1068" s="4" t="str">
        <f t="shared" si="124"/>
        <v/>
      </c>
      <c r="AW1068" s="4"/>
      <c r="AX1068" s="4" t="str">
        <f t="shared" si="125"/>
        <v/>
      </c>
      <c r="AY1068" s="4"/>
      <c r="AZ1068" s="4" t="str">
        <f t="shared" si="126"/>
        <v/>
      </c>
      <c r="BA1068" s="4"/>
      <c r="BB1068" s="4"/>
      <c r="BC1068" s="4" t="e">
        <f>VLOOKUP(K1068,'Справочные Данные'!$I$2:$J$262,2,0)</f>
        <v>#N/A</v>
      </c>
      <c r="BD1068" s="4" t="e">
        <f>VLOOKUP(BC1068,Z_SD_CUSTOMER!$A$2:$K$1599,10,0)</f>
        <v>#N/A</v>
      </c>
      <c r="BE1068" s="4" t="e">
        <f>VLOOKUP(BC1068,Z_SD_CUSTOMER!$A$2:$L$1599,11,0)</f>
        <v>#N/A</v>
      </c>
      <c r="BF1068" s="4" t="e">
        <f>VLOOKUP(BC1068,Z_SD_CUSTOMER!$A$2:$K$1599,11,0)</f>
        <v>#N/A</v>
      </c>
      <c r="BG1068" s="4"/>
      <c r="BH1068" s="4"/>
    </row>
    <row r="1069" spans="1:60">
      <c r="A1069" s="4"/>
      <c r="F1069" s="4"/>
      <c r="L1069" s="493"/>
      <c r="AE1069" s="13" t="str">
        <f>IF((Реестр!$AA1069+Реестр!$AB1069+Реестр!$AD1069)=0,"",(Реестр!$AA1069+Реестр!$AB1069+Реестр!$AD1069))</f>
        <v/>
      </c>
      <c r="AG1069" s="13" t="e">
        <f>Реестр!$AE1069-Реестр!$AF1069</f>
        <v>#VALUE!</v>
      </c>
      <c r="AI1069" s="448" t="str">
        <f>IF(IFERROR(Реестр!$AN1069/Реестр!$T1069,"")=0,"",IFERROR(Реестр!$AN1069/Реестр!$T1069,""))</f>
        <v/>
      </c>
      <c r="AO1069" s="535" t="str">
        <f>IF(IFERROR(Реестр!$AN1069/Реестр!$Y1069,"")=0,"",IFERROR(Реестр!$AN1069/Реестр!$Y1069,""))</f>
        <v/>
      </c>
      <c r="AQ1069" s="13"/>
      <c r="AR1069" s="752"/>
      <c r="AS1069" s="551" t="str">
        <f>IF(IFERROR(Реестр!$AI1069*1000,"")=0,"",IFERROR(Реестр!$AI1069*1000,""))</f>
        <v/>
      </c>
      <c r="AT1069" s="5" t="str">
        <f>IF(IFERROR(Реестр!$AS1069/80,"")=0,"",IFERROR(Реестр!$AS1069/80,""))</f>
        <v/>
      </c>
      <c r="AU1069" s="4" t="str">
        <f t="shared" si="127"/>
        <v/>
      </c>
      <c r="AV1069" s="4" t="str">
        <f t="shared" si="124"/>
        <v/>
      </c>
      <c r="AW1069" s="4"/>
      <c r="AX1069" s="4" t="str">
        <f t="shared" si="125"/>
        <v/>
      </c>
      <c r="AY1069" s="4"/>
      <c r="AZ1069" s="4" t="str">
        <f t="shared" si="126"/>
        <v/>
      </c>
      <c r="BA1069" s="4"/>
      <c r="BB1069" s="4"/>
      <c r="BC1069" s="4" t="e">
        <f>VLOOKUP(K1069,'Справочные Данные'!$I$2:$J$262,2,0)</f>
        <v>#N/A</v>
      </c>
      <c r="BD1069" s="4" t="e">
        <f>VLOOKUP(BC1069,Z_SD_CUSTOMER!$A$2:$K$1599,10,0)</f>
        <v>#N/A</v>
      </c>
      <c r="BE1069" s="4" t="e">
        <f>VLOOKUP(BC1069,Z_SD_CUSTOMER!$A$2:$L$1599,11,0)</f>
        <v>#N/A</v>
      </c>
      <c r="BF1069" s="4" t="e">
        <f>VLOOKUP(BC1069,Z_SD_CUSTOMER!$A$2:$K$1599,11,0)</f>
        <v>#N/A</v>
      </c>
      <c r="BG1069" s="4"/>
      <c r="BH1069" s="4"/>
    </row>
    <row r="1070" spans="1:60">
      <c r="A1070" s="4"/>
      <c r="F1070" s="4"/>
      <c r="L1070" s="493"/>
      <c r="AE1070" s="13" t="str">
        <f>IF((Реестр!$AA1070+Реестр!$AB1070+Реестр!$AD1070)=0,"",(Реестр!$AA1070+Реестр!$AB1070+Реестр!$AD1070))</f>
        <v/>
      </c>
      <c r="AG1070" s="13" t="e">
        <f>Реестр!$AE1070-Реестр!$AF1070</f>
        <v>#VALUE!</v>
      </c>
      <c r="AO1070" s="535" t="str">
        <f>IF(IFERROR(Реестр!$AN1070/Реестр!$Y1070,"")=0,"",IFERROR(Реестр!$AN1070/Реестр!$Y1070,""))</f>
        <v/>
      </c>
      <c r="AQ1070" s="13"/>
      <c r="AR1070" s="752"/>
      <c r="AS1070" s="551" t="str">
        <f>IF(IFERROR(Реестр!$AI1070*1000,"")=0,"",IFERROR(Реестр!$AI1070*1000,""))</f>
        <v/>
      </c>
      <c r="AT1070" s="5" t="str">
        <f>IF(IFERROR(Реестр!$AS1070/80,"")=0,"",IFERROR(Реестр!$AS1070/80,""))</f>
        <v/>
      </c>
      <c r="AU1070" s="4" t="str">
        <f t="shared" si="127"/>
        <v/>
      </c>
      <c r="AV1070" s="4" t="str">
        <f t="shared" si="124"/>
        <v/>
      </c>
      <c r="AW1070" s="4"/>
      <c r="AX1070" s="4" t="str">
        <f t="shared" si="125"/>
        <v/>
      </c>
      <c r="AY1070" s="4"/>
      <c r="AZ1070" s="4" t="str">
        <f t="shared" si="126"/>
        <v/>
      </c>
      <c r="BA1070" s="4"/>
      <c r="BB1070" s="4"/>
      <c r="BC1070" s="4" t="e">
        <f>VLOOKUP(K1070,'Справочные Данные'!$I$2:$J$262,2,0)</f>
        <v>#N/A</v>
      </c>
      <c r="BD1070" s="4" t="e">
        <f>VLOOKUP(BC1070,Z_SD_CUSTOMER!$A$2:$K$1599,10,0)</f>
        <v>#N/A</v>
      </c>
      <c r="BE1070" s="4" t="e">
        <f>VLOOKUP(BC1070,Z_SD_CUSTOMER!$A$2:$L$1599,11,0)</f>
        <v>#N/A</v>
      </c>
      <c r="BF1070" s="4" t="e">
        <f>VLOOKUP(BC1070,Z_SD_CUSTOMER!$A$2:$K$1599,11,0)</f>
        <v>#N/A</v>
      </c>
      <c r="BG1070" s="4"/>
      <c r="BH1070" s="4"/>
    </row>
    <row r="1071" spans="1:60">
      <c r="A1071" s="4"/>
      <c r="F1071" s="4"/>
      <c r="L1071" s="493"/>
      <c r="AE1071" s="13" t="str">
        <f>IF((Реестр!$AA1071+Реестр!$AB1071+Реестр!$AD1071)=0,"",(Реестр!$AA1071+Реестр!$AB1071+Реестр!$AD1071))</f>
        <v/>
      </c>
      <c r="AG1071" s="13" t="e">
        <f>Реестр!$AE1071-Реестр!$AF1071</f>
        <v>#VALUE!</v>
      </c>
      <c r="AO1071" s="535" t="str">
        <f>IF(IFERROR(Реестр!$AN1071/Реестр!$Y1071,"")=0,"",IFERROR(Реестр!$AN1071/Реестр!$Y1071,""))</f>
        <v/>
      </c>
      <c r="AQ1071" s="13"/>
      <c r="AR1071" s="752"/>
      <c r="AS1071" s="551" t="str">
        <f>IF(IFERROR(Реестр!$AI1071*1000,"")=0,"",IFERROR(Реестр!$AI1071*1000,""))</f>
        <v/>
      </c>
      <c r="AT1071" s="5" t="str">
        <f>IF(IFERROR(Реестр!$AS1071/80,"")=0,"",IFERROR(Реестр!$AS1071/80,""))</f>
        <v/>
      </c>
      <c r="AU1071" s="4" t="str">
        <f t="shared" si="127"/>
        <v/>
      </c>
      <c r="AV1071" s="4" t="str">
        <f t="shared" si="124"/>
        <v/>
      </c>
      <c r="AW1071" s="4"/>
      <c r="AX1071" s="4" t="str">
        <f t="shared" si="125"/>
        <v/>
      </c>
      <c r="AY1071" s="4"/>
      <c r="AZ1071" s="4" t="str">
        <f t="shared" si="126"/>
        <v/>
      </c>
      <c r="BA1071" s="4"/>
      <c r="BB1071" s="4"/>
      <c r="BC1071" s="4" t="e">
        <f>VLOOKUP(K1071,'Справочные Данные'!$I$2:$J$262,2,0)</f>
        <v>#N/A</v>
      </c>
      <c r="BD1071" s="4" t="e">
        <f>VLOOKUP(BC1071,Z_SD_CUSTOMER!$A$2:$K$1599,10,0)</f>
        <v>#N/A</v>
      </c>
      <c r="BE1071" s="4" t="e">
        <f>VLOOKUP(BC1071,Z_SD_CUSTOMER!$A$2:$L$1599,11,0)</f>
        <v>#N/A</v>
      </c>
      <c r="BF1071" s="4" t="e">
        <f>VLOOKUP(BC1071,Z_SD_CUSTOMER!$A$2:$K$1599,11,0)</f>
        <v>#N/A</v>
      </c>
      <c r="BG1071" s="4"/>
      <c r="BH1071" s="4"/>
    </row>
    <row r="1072" spans="1:60">
      <c r="A1072" s="4"/>
      <c r="F1072" s="4"/>
      <c r="L1072" s="493"/>
      <c r="AE1072" s="13" t="str">
        <f>IF((Реестр!$AA1072+Реестр!$AB1072+Реестр!$AD1072)=0,"",(Реестр!$AA1072+Реестр!$AB1072+Реестр!$AD1072))</f>
        <v/>
      </c>
      <c r="AG1072" s="13" t="e">
        <f>Реестр!$AE1072-Реестр!$AF1072</f>
        <v>#VALUE!</v>
      </c>
      <c r="AO1072" s="535" t="str">
        <f>IF(IFERROR(Реестр!$AN1072/Реестр!$Y1072,"")=0,"",IFERROR(Реестр!$AN1072/Реестр!$Y1072,""))</f>
        <v/>
      </c>
      <c r="AQ1072" s="13"/>
      <c r="AR1072" s="752"/>
      <c r="AS1072" s="551" t="str">
        <f>IF(IFERROR(Реестр!$AI1072*1000,"")=0,"",IFERROR(Реестр!$AI1072*1000,""))</f>
        <v/>
      </c>
      <c r="AT1072" s="5" t="str">
        <f>IF(IFERROR(Реестр!$AS1072/80,"")=0,"",IFERROR(Реестр!$AS1072/80,""))</f>
        <v/>
      </c>
      <c r="AU1072" s="4" t="str">
        <f t="shared" si="127"/>
        <v/>
      </c>
      <c r="AV1072" s="4" t="str">
        <f t="shared" si="124"/>
        <v/>
      </c>
      <c r="AW1072" s="4"/>
      <c r="AX1072" s="4" t="str">
        <f t="shared" si="125"/>
        <v/>
      </c>
      <c r="AY1072" s="4"/>
      <c r="AZ1072" s="4" t="str">
        <f t="shared" si="126"/>
        <v/>
      </c>
      <c r="BA1072" s="4"/>
      <c r="BB1072" s="4"/>
      <c r="BC1072" s="4" t="e">
        <f>VLOOKUP(K1072,'Справочные Данные'!$I$2:$J$262,2,0)</f>
        <v>#N/A</v>
      </c>
      <c r="BD1072" s="4" t="e">
        <f>VLOOKUP(BC1072,Z_SD_CUSTOMER!$A$2:$K$1599,10,0)</f>
        <v>#N/A</v>
      </c>
      <c r="BE1072" s="4" t="e">
        <f>VLOOKUP(BC1072,Z_SD_CUSTOMER!$A$2:$L$1599,11,0)</f>
        <v>#N/A</v>
      </c>
      <c r="BF1072" s="4" t="e">
        <f>VLOOKUP(BC1072,Z_SD_CUSTOMER!$A$2:$K$1599,11,0)</f>
        <v>#N/A</v>
      </c>
      <c r="BG1072" s="4"/>
      <c r="BH1072" s="4"/>
    </row>
    <row r="1073" spans="1:60">
      <c r="A1073" s="4"/>
      <c r="F1073" s="4"/>
      <c r="L1073" s="493"/>
      <c r="AE1073" s="13" t="str">
        <f>IF((Реестр!$AA1073+Реестр!$AB1073+Реестр!$AD1073)=0,"",(Реестр!$AA1073+Реестр!$AB1073+Реестр!$AD1073))</f>
        <v/>
      </c>
      <c r="AG1073" s="13" t="e">
        <f>Реестр!$AE1073-Реестр!$AF1073</f>
        <v>#VALUE!</v>
      </c>
      <c r="AO1073" s="535" t="str">
        <f>IF(IFERROR(Реестр!$AN1073/Реестр!$Y1073,"")=0,"",IFERROR(Реестр!$AN1073/Реестр!$Y1073,""))</f>
        <v/>
      </c>
      <c r="AQ1073" s="13"/>
      <c r="AR1073" s="752"/>
      <c r="AS1073" s="551" t="str">
        <f>IF(IFERROR(Реестр!$AI1073*1000,"")=0,"",IFERROR(Реестр!$AI1073*1000,""))</f>
        <v/>
      </c>
      <c r="AT1073" s="5" t="str">
        <f>IF(IFERROR(Реестр!$AS1073/80,"")=0,"",IFERROR(Реестр!$AS1073/80,""))</f>
        <v/>
      </c>
      <c r="AU1073" s="4" t="str">
        <f t="shared" si="127"/>
        <v/>
      </c>
      <c r="AV1073" s="4" t="str">
        <f t="shared" si="124"/>
        <v/>
      </c>
      <c r="AW1073" s="4"/>
      <c r="AX1073" s="4" t="str">
        <f t="shared" si="125"/>
        <v/>
      </c>
      <c r="AY1073" s="4"/>
      <c r="AZ1073" s="4" t="str">
        <f t="shared" si="126"/>
        <v/>
      </c>
      <c r="BA1073" s="4"/>
      <c r="BB1073" s="4"/>
      <c r="BC1073" s="4" t="e">
        <f>VLOOKUP(K1073,'Справочные Данные'!$I$2:$J$262,2,0)</f>
        <v>#N/A</v>
      </c>
      <c r="BD1073" s="4" t="e">
        <f>VLOOKUP(BC1073,Z_SD_CUSTOMER!$A$2:$K$1599,10,0)</f>
        <v>#N/A</v>
      </c>
      <c r="BE1073" s="4" t="e">
        <f>VLOOKUP(BC1073,Z_SD_CUSTOMER!$A$2:$L$1599,11,0)</f>
        <v>#N/A</v>
      </c>
      <c r="BF1073" s="4" t="e">
        <f>VLOOKUP(BC1073,Z_SD_CUSTOMER!$A$2:$K$1599,11,0)</f>
        <v>#N/A</v>
      </c>
      <c r="BG1073" s="4"/>
      <c r="BH1073" s="4"/>
    </row>
    <row r="1074" spans="1:60">
      <c r="A1074" s="4"/>
      <c r="F1074" s="4"/>
      <c r="L1074" s="493"/>
      <c r="AE1074" s="13" t="str">
        <f>IF((Реестр!$AA1074+Реестр!$AB1074+Реестр!$AD1074)=0,"",(Реестр!$AA1074+Реестр!$AB1074+Реестр!$AD1074))</f>
        <v/>
      </c>
      <c r="AG1074" s="13" t="e">
        <f>Реестр!$AE1074-Реестр!$AF1074</f>
        <v>#VALUE!</v>
      </c>
      <c r="AO1074" s="535" t="str">
        <f>IF(IFERROR(Реестр!$AN1074/Реестр!$Y1074,"")=0,"",IFERROR(Реестр!$AN1074/Реестр!$Y1074,""))</f>
        <v/>
      </c>
      <c r="AQ1074" s="13"/>
      <c r="AR1074" s="752"/>
      <c r="AS1074" s="551" t="str">
        <f>IF(IFERROR(Реестр!$AI1074*1000,"")=0,"",IFERROR(Реестр!$AI1074*1000,""))</f>
        <v/>
      </c>
      <c r="AT1074" s="5" t="str">
        <f>IF(IFERROR(Реестр!$AS1074/80,"")=0,"",IFERROR(Реестр!$AS1074/80,""))</f>
        <v/>
      </c>
      <c r="AU1074" s="4" t="str">
        <f t="shared" si="127"/>
        <v/>
      </c>
      <c r="AV1074" s="4" t="str">
        <f t="shared" si="124"/>
        <v/>
      </c>
      <c r="AW1074" s="4"/>
      <c r="AX1074" s="4" t="str">
        <f t="shared" si="125"/>
        <v/>
      </c>
      <c r="AY1074" s="4"/>
      <c r="AZ1074" s="4" t="str">
        <f t="shared" si="126"/>
        <v/>
      </c>
      <c r="BA1074" s="4"/>
      <c r="BB1074" s="4"/>
      <c r="BC1074" s="4" t="e">
        <f>VLOOKUP(K1074,'Справочные Данные'!$I$2:$J$262,2,0)</f>
        <v>#N/A</v>
      </c>
      <c r="BD1074" s="4" t="e">
        <f>VLOOKUP(BC1074,Z_SD_CUSTOMER!$A$2:$K$1599,10,0)</f>
        <v>#N/A</v>
      </c>
      <c r="BE1074" s="4" t="e">
        <f>VLOOKUP(BC1074,Z_SD_CUSTOMER!$A$2:$L$1599,11,0)</f>
        <v>#N/A</v>
      </c>
      <c r="BF1074" s="4" t="e">
        <f>VLOOKUP(BC1074,Z_SD_CUSTOMER!$A$2:$K$1599,11,0)</f>
        <v>#N/A</v>
      </c>
      <c r="BG1074" s="4"/>
      <c r="BH1074" s="4"/>
    </row>
    <row r="1075" spans="1:60">
      <c r="A1075" s="4"/>
      <c r="F1075" s="4"/>
      <c r="L1075" s="493"/>
      <c r="AE1075" s="13" t="str">
        <f>IF((Реестр!$AA1075+Реестр!$AB1075+Реестр!$AD1075)=0,"",(Реестр!$AA1075+Реестр!$AB1075+Реестр!$AD1075))</f>
        <v/>
      </c>
      <c r="AG1075" s="13" t="e">
        <f>Реестр!$AE1075-Реестр!$AF1075</f>
        <v>#VALUE!</v>
      </c>
      <c r="AO1075" s="535" t="str">
        <f>IF(IFERROR(Реестр!$AN1075/Реестр!$Y1075,"")=0,"",IFERROR(Реестр!$AN1075/Реестр!$Y1075,""))</f>
        <v/>
      </c>
      <c r="AQ1075" s="13"/>
      <c r="AR1075" s="752"/>
      <c r="AS1075" s="551" t="str">
        <f>IF(IFERROR(Реестр!$AI1075*1000,"")=0,"",IFERROR(Реестр!$AI1075*1000,""))</f>
        <v/>
      </c>
      <c r="AT1075" s="5" t="str">
        <f>IF(IFERROR(Реестр!$AS1075/80,"")=0,"",IFERROR(Реестр!$AS1075/80,""))</f>
        <v/>
      </c>
      <c r="AU1075" s="4" t="str">
        <f t="shared" si="127"/>
        <v/>
      </c>
      <c r="AV1075" s="4" t="str">
        <f t="shared" si="124"/>
        <v/>
      </c>
      <c r="AW1075" s="4"/>
      <c r="AX1075" s="4" t="str">
        <f t="shared" si="125"/>
        <v/>
      </c>
      <c r="AY1075" s="4"/>
      <c r="AZ1075" s="4" t="str">
        <f t="shared" si="126"/>
        <v/>
      </c>
      <c r="BA1075" s="4"/>
      <c r="BB1075" s="4"/>
      <c r="BC1075" s="4" t="e">
        <f>VLOOKUP(K1075,'Справочные Данные'!$I$2:$J$262,2,0)</f>
        <v>#N/A</v>
      </c>
      <c r="BD1075" s="4" t="e">
        <f>VLOOKUP(BC1075,Z_SD_CUSTOMER!$A$2:$K$1599,10,0)</f>
        <v>#N/A</v>
      </c>
      <c r="BE1075" s="4" t="e">
        <f>VLOOKUP(BC1075,Z_SD_CUSTOMER!$A$2:$L$1599,11,0)</f>
        <v>#N/A</v>
      </c>
      <c r="BF1075" s="4" t="e">
        <f>VLOOKUP(BC1075,Z_SD_CUSTOMER!$A$2:$K$1599,11,0)</f>
        <v>#N/A</v>
      </c>
      <c r="BG1075" s="4"/>
      <c r="BH1075" s="4"/>
    </row>
    <row r="1076" spans="1:60">
      <c r="A1076" s="4"/>
      <c r="F1076" s="4"/>
      <c r="L1076" s="493"/>
      <c r="AE1076" s="13" t="str">
        <f>IF((Реестр!$AA1076+Реестр!$AB1076+Реестр!$AD1076)=0,"",(Реестр!$AA1076+Реестр!$AB1076+Реестр!$AD1076))</f>
        <v/>
      </c>
      <c r="AG1076" s="13" t="e">
        <f>Реестр!$AE1076-Реестр!$AF1076</f>
        <v>#VALUE!</v>
      </c>
      <c r="AO1076" s="535" t="str">
        <f>IF(IFERROR(Реестр!$AN1076/Реестр!$Y1076,"")=0,"",IFERROR(Реестр!$AN1076/Реестр!$Y1076,""))</f>
        <v/>
      </c>
      <c r="AQ1076" s="13"/>
      <c r="AR1076" s="752"/>
      <c r="AS1076" s="551" t="str">
        <f>IF(IFERROR(Реестр!$AI1076*1000,"")=0,"",IFERROR(Реестр!$AI1076*1000,""))</f>
        <v/>
      </c>
      <c r="AT1076" s="5" t="str">
        <f>IF(IFERROR(Реестр!$AS1076/80,"")=0,"",IFERROR(Реестр!$AS1076/80,""))</f>
        <v/>
      </c>
      <c r="AU1076" s="4" t="str">
        <f t="shared" si="127"/>
        <v/>
      </c>
      <c r="AV1076" s="4" t="str">
        <f t="shared" si="124"/>
        <v/>
      </c>
      <c r="AW1076" s="4"/>
      <c r="AX1076" s="4" t="str">
        <f t="shared" si="125"/>
        <v/>
      </c>
      <c r="AY1076" s="4"/>
      <c r="AZ1076" s="4" t="str">
        <f t="shared" si="126"/>
        <v/>
      </c>
      <c r="BA1076" s="4"/>
      <c r="BB1076" s="4"/>
      <c r="BC1076" s="4" t="e">
        <f>VLOOKUP(K1076,'Справочные Данные'!$I$2:$J$262,2,0)</f>
        <v>#N/A</v>
      </c>
      <c r="BD1076" s="4" t="e">
        <f>VLOOKUP(BC1076,Z_SD_CUSTOMER!$A$2:$K$1599,10,0)</f>
        <v>#N/A</v>
      </c>
      <c r="BE1076" s="4" t="e">
        <f>VLOOKUP(BC1076,Z_SD_CUSTOMER!$A$2:$L$1599,11,0)</f>
        <v>#N/A</v>
      </c>
      <c r="BF1076" s="4" t="e">
        <f>VLOOKUP(BC1076,Z_SD_CUSTOMER!$A$2:$K$1599,11,0)</f>
        <v>#N/A</v>
      </c>
      <c r="BG1076" s="4"/>
      <c r="BH1076" s="4"/>
    </row>
    <row r="1077" spans="1:60">
      <c r="A1077" s="4"/>
      <c r="F1077" s="4"/>
      <c r="L1077" s="493"/>
      <c r="AE1077" s="13" t="str">
        <f>IF((Реестр!$AA1077+Реестр!$AB1077+Реестр!$AD1077)=0,"",(Реестр!$AA1077+Реестр!$AB1077+Реестр!$AD1077))</f>
        <v/>
      </c>
      <c r="AG1077" s="13" t="e">
        <f>Реестр!$AE1077-Реестр!$AF1077</f>
        <v>#VALUE!</v>
      </c>
      <c r="AO1077" s="535" t="str">
        <f>IF(IFERROR(Реестр!$AN1077/Реестр!$Y1077,"")=0,"",IFERROR(Реестр!$AN1077/Реестр!$Y1077,""))</f>
        <v/>
      </c>
      <c r="AQ1077" s="13"/>
      <c r="AR1077" s="752"/>
      <c r="AS1077" s="551" t="str">
        <f>IF(IFERROR(Реестр!$AI1077*1000,"")=0,"",IFERROR(Реестр!$AI1077*1000,""))</f>
        <v/>
      </c>
      <c r="AT1077" s="5" t="str">
        <f>IF(IFERROR(Реестр!$AS1077/80,"")=0,"",IFERROR(Реестр!$AS1077/80,""))</f>
        <v/>
      </c>
      <c r="AU1077" s="4" t="str">
        <f t="shared" si="127"/>
        <v/>
      </c>
      <c r="AV1077" s="4" t="str">
        <f t="shared" si="124"/>
        <v/>
      </c>
      <c r="AW1077" s="4"/>
      <c r="AX1077" s="4" t="str">
        <f t="shared" si="125"/>
        <v/>
      </c>
      <c r="AY1077" s="4"/>
      <c r="AZ1077" s="4" t="str">
        <f t="shared" si="126"/>
        <v/>
      </c>
      <c r="BA1077" s="4"/>
      <c r="BB1077" s="4"/>
      <c r="BC1077" s="4" t="e">
        <f>VLOOKUP(K1077,'Справочные Данные'!$I$2:$J$262,2,0)</f>
        <v>#N/A</v>
      </c>
      <c r="BD1077" s="4" t="e">
        <f>VLOOKUP(BC1077,Z_SD_CUSTOMER!$A$2:$K$1599,10,0)</f>
        <v>#N/A</v>
      </c>
      <c r="BE1077" s="4" t="e">
        <f>VLOOKUP(BC1077,Z_SD_CUSTOMER!$A$2:$L$1599,11,0)</f>
        <v>#N/A</v>
      </c>
      <c r="BF1077" s="4" t="e">
        <f>VLOOKUP(BC1077,Z_SD_CUSTOMER!$A$2:$K$1599,11,0)</f>
        <v>#N/A</v>
      </c>
      <c r="BG1077" s="4"/>
      <c r="BH1077" s="4"/>
    </row>
    <row r="1078" spans="1:60">
      <c r="A1078" s="4"/>
      <c r="F1078" s="4"/>
      <c r="L1078" s="493"/>
      <c r="AE1078" s="13" t="str">
        <f>IF((Реестр!$AA1078+Реестр!$AB1078+Реестр!$AD1078)=0,"",(Реестр!$AA1078+Реестр!$AB1078+Реестр!$AD1078))</f>
        <v/>
      </c>
      <c r="AG1078" s="13" t="e">
        <f>Реестр!$AE1078-Реестр!$AF1078</f>
        <v>#VALUE!</v>
      </c>
      <c r="AO1078" s="535" t="str">
        <f>IF(IFERROR(Реестр!$AN1078/Реестр!$Y1078,"")=0,"",IFERROR(Реестр!$AN1078/Реестр!$Y1078,""))</f>
        <v/>
      </c>
      <c r="AQ1078" s="13"/>
      <c r="AR1078" s="752"/>
      <c r="AS1078" s="551" t="str">
        <f>IF(IFERROR(Реестр!$AI1078*1000,"")=0,"",IFERROR(Реестр!$AI1078*1000,""))</f>
        <v/>
      </c>
      <c r="AT1078" s="5" t="str">
        <f>IF(IFERROR(Реестр!$AS1078/80,"")=0,"",IFERROR(Реестр!$AS1078/80,""))</f>
        <v/>
      </c>
      <c r="AU1078" s="4" t="str">
        <f t="shared" si="127"/>
        <v/>
      </c>
      <c r="AV1078" s="4" t="str">
        <f t="shared" si="124"/>
        <v/>
      </c>
      <c r="AW1078" s="4"/>
      <c r="AX1078" s="4" t="str">
        <f t="shared" si="125"/>
        <v/>
      </c>
      <c r="AY1078" s="4"/>
      <c r="AZ1078" s="4" t="str">
        <f t="shared" si="126"/>
        <v/>
      </c>
      <c r="BA1078" s="4"/>
      <c r="BB1078" s="4"/>
      <c r="BC1078" s="4" t="e">
        <f>VLOOKUP(K1078,'Справочные Данные'!$I$2:$J$262,2,0)</f>
        <v>#N/A</v>
      </c>
      <c r="BD1078" s="4" t="e">
        <f>VLOOKUP(BC1078,Z_SD_CUSTOMER!$A$2:$K$1599,10,0)</f>
        <v>#N/A</v>
      </c>
      <c r="BE1078" s="4" t="e">
        <f>VLOOKUP(BC1078,Z_SD_CUSTOMER!$A$2:$L$1599,11,0)</f>
        <v>#N/A</v>
      </c>
      <c r="BF1078" s="4" t="e">
        <f>VLOOKUP(BC1078,Z_SD_CUSTOMER!$A$2:$K$1599,11,0)</f>
        <v>#N/A</v>
      </c>
      <c r="BG1078" s="4"/>
      <c r="BH1078" s="4"/>
    </row>
    <row r="1079" spans="1:60">
      <c r="A1079" s="4"/>
      <c r="F1079" s="4"/>
      <c r="L1079" s="493"/>
      <c r="AE1079" s="13" t="str">
        <f>IF((Реестр!$AA1079+Реестр!$AB1079+Реестр!$AD1079)=0,"",(Реестр!$AA1079+Реестр!$AB1079+Реестр!$AD1079))</f>
        <v/>
      </c>
      <c r="AG1079" s="13" t="e">
        <f>Реестр!$AE1079-Реестр!$AF1079</f>
        <v>#VALUE!</v>
      </c>
      <c r="AO1079" s="535" t="str">
        <f>IF(IFERROR(Реестр!$AN1079/Реестр!$Y1079,"")=0,"",IFERROR(Реестр!$AN1079/Реестр!$Y1079,""))</f>
        <v/>
      </c>
      <c r="AQ1079" s="13"/>
      <c r="AR1079" s="752"/>
      <c r="AS1079" s="551" t="str">
        <f>IF(IFERROR(Реестр!$AI1079*1000,"")=0,"",IFERROR(Реестр!$AI1079*1000,""))</f>
        <v/>
      </c>
      <c r="AT1079" s="5" t="str">
        <f>IF(IFERROR(Реестр!$AS1079/80,"")=0,"",IFERROR(Реестр!$AS1079/80,""))</f>
        <v/>
      </c>
      <c r="AU1079" s="4" t="str">
        <f t="shared" si="127"/>
        <v/>
      </c>
      <c r="AV1079" s="4" t="str">
        <f t="shared" si="124"/>
        <v/>
      </c>
      <c r="AW1079" s="4"/>
      <c r="AX1079" s="4" t="str">
        <f t="shared" si="125"/>
        <v/>
      </c>
      <c r="AY1079" s="4"/>
      <c r="AZ1079" s="4" t="str">
        <f t="shared" si="126"/>
        <v/>
      </c>
      <c r="BA1079" s="4"/>
      <c r="BB1079" s="4"/>
      <c r="BC1079" s="4" t="e">
        <f>VLOOKUP(K1079,'Справочные Данные'!$I$2:$J$262,2,0)</f>
        <v>#N/A</v>
      </c>
      <c r="BD1079" s="4" t="e">
        <f>VLOOKUP(BC1079,Z_SD_CUSTOMER!$A$2:$K$1599,10,0)</f>
        <v>#N/A</v>
      </c>
      <c r="BE1079" s="4" t="e">
        <f>VLOOKUP(BC1079,Z_SD_CUSTOMER!$A$2:$L$1599,11,0)</f>
        <v>#N/A</v>
      </c>
      <c r="BF1079" s="4" t="e">
        <f>VLOOKUP(BC1079,Z_SD_CUSTOMER!$A$2:$K$1599,11,0)</f>
        <v>#N/A</v>
      </c>
      <c r="BG1079" s="4"/>
      <c r="BH1079" s="4"/>
    </row>
    <row r="1080" spans="1:60">
      <c r="A1080" s="4"/>
      <c r="F1080" s="4"/>
      <c r="L1080" s="493"/>
      <c r="AE1080" s="13" t="str">
        <f>IF((Реестр!$AA1080+Реестр!$AB1080+Реестр!$AD1080)=0,"",(Реестр!$AA1080+Реестр!$AB1080+Реестр!$AD1080))</f>
        <v/>
      </c>
      <c r="AG1080" s="13" t="e">
        <f>Реестр!$AE1080-Реестр!$AF1080</f>
        <v>#VALUE!</v>
      </c>
      <c r="AO1080" s="535" t="str">
        <f>IF(IFERROR(Реестр!$AN1080/Реестр!$Y1080,"")=0,"",IFERROR(Реестр!$AN1080/Реестр!$Y1080,""))</f>
        <v/>
      </c>
      <c r="AQ1080" s="13"/>
      <c r="AR1080" s="752"/>
      <c r="AS1080" s="551" t="str">
        <f>IF(IFERROR(Реестр!$AI1080*1000,"")=0,"",IFERROR(Реестр!$AI1080*1000,""))</f>
        <v/>
      </c>
      <c r="AT1080" s="5" t="str">
        <f>IF(IFERROR(Реестр!$AS1080/80,"")=0,"",IFERROR(Реестр!$AS1080/80,""))</f>
        <v/>
      </c>
      <c r="AU1080" s="4" t="str">
        <f t="shared" si="127"/>
        <v/>
      </c>
      <c r="AV1080" s="4" t="str">
        <f t="shared" si="124"/>
        <v/>
      </c>
      <c r="AW1080" s="4"/>
      <c r="AX1080" s="4" t="str">
        <f t="shared" si="125"/>
        <v/>
      </c>
      <c r="AY1080" s="4"/>
      <c r="AZ1080" s="4" t="str">
        <f t="shared" si="126"/>
        <v/>
      </c>
      <c r="BA1080" s="4"/>
      <c r="BB1080" s="4"/>
      <c r="BC1080" s="4" t="e">
        <f>VLOOKUP(K1080,'Справочные Данные'!$I$2:$J$262,2,0)</f>
        <v>#N/A</v>
      </c>
      <c r="BD1080" s="4" t="e">
        <f>VLOOKUP(BC1080,Z_SD_CUSTOMER!$A$2:$K$1599,10,0)</f>
        <v>#N/A</v>
      </c>
      <c r="BE1080" s="4" t="e">
        <f>VLOOKUP(BC1080,Z_SD_CUSTOMER!$A$2:$L$1599,11,0)</f>
        <v>#N/A</v>
      </c>
      <c r="BF1080" s="4" t="e">
        <f>VLOOKUP(BC1080,Z_SD_CUSTOMER!$A$2:$K$1599,11,0)</f>
        <v>#N/A</v>
      </c>
      <c r="BG1080" s="4"/>
      <c r="BH1080" s="4"/>
    </row>
    <row r="1081" spans="1:60">
      <c r="A1081" s="4"/>
      <c r="F1081" s="4"/>
      <c r="L1081" s="493"/>
      <c r="AE1081" s="13" t="str">
        <f>IF((Реестр!$AA1081+Реестр!$AB1081+Реестр!$AD1081)=0,"",(Реестр!$AA1081+Реестр!$AB1081+Реестр!$AD1081))</f>
        <v/>
      </c>
      <c r="AG1081" s="13" t="e">
        <f>Реестр!$AE1081-Реестр!$AF1081</f>
        <v>#VALUE!</v>
      </c>
      <c r="AO1081" s="535" t="str">
        <f>IF(IFERROR(Реестр!$AN1081/Реестр!$Y1081,"")=0,"",IFERROR(Реестр!$AN1081/Реестр!$Y1081,""))</f>
        <v/>
      </c>
      <c r="AQ1081" s="13"/>
      <c r="AR1081" s="752"/>
      <c r="AS1081" s="551" t="str">
        <f>IF(IFERROR(Реестр!$AI1081*1000,"")=0,"",IFERROR(Реестр!$AI1081*1000,""))</f>
        <v/>
      </c>
      <c r="AT1081" s="5" t="str">
        <f>IF(IFERROR(Реестр!$AS1081/80,"")=0,"",IFERROR(Реестр!$AS1081/80,""))</f>
        <v/>
      </c>
      <c r="AU1081" s="4" t="str">
        <f t="shared" si="127"/>
        <v/>
      </c>
      <c r="AV1081" s="4" t="str">
        <f t="shared" si="124"/>
        <v/>
      </c>
      <c r="AW1081" s="4"/>
      <c r="AX1081" s="4" t="str">
        <f t="shared" si="125"/>
        <v/>
      </c>
      <c r="AY1081" s="4"/>
      <c r="AZ1081" s="4" t="str">
        <f t="shared" si="126"/>
        <v/>
      </c>
      <c r="BA1081" s="4"/>
      <c r="BB1081" s="4"/>
      <c r="BC1081" s="4" t="e">
        <f>VLOOKUP(K1081,'Справочные Данные'!$I$2:$J$262,2,0)</f>
        <v>#N/A</v>
      </c>
      <c r="BD1081" s="4" t="e">
        <f>VLOOKUP(BC1081,Z_SD_CUSTOMER!$A$2:$K$1599,10,0)</f>
        <v>#N/A</v>
      </c>
      <c r="BE1081" s="4" t="e">
        <f>VLOOKUP(BC1081,Z_SD_CUSTOMER!$A$2:$L$1599,11,0)</f>
        <v>#N/A</v>
      </c>
      <c r="BF1081" s="4" t="e">
        <f>VLOOKUP(BC1081,Z_SD_CUSTOMER!$A$2:$K$1599,11,0)</f>
        <v>#N/A</v>
      </c>
      <c r="BG1081" s="4"/>
      <c r="BH1081" s="4"/>
    </row>
    <row r="1082" spans="1:60">
      <c r="A1082" s="4"/>
      <c r="F1082" s="4"/>
      <c r="L1082" s="493"/>
      <c r="AE1082" s="13" t="str">
        <f>IF((Реестр!$AA1082+Реестр!$AB1082+Реестр!$AD1082)=0,"",(Реестр!$AA1082+Реестр!$AB1082+Реестр!$AD1082))</f>
        <v/>
      </c>
      <c r="AG1082" s="13" t="e">
        <f>Реестр!$AE1082-Реестр!$AF1082</f>
        <v>#VALUE!</v>
      </c>
      <c r="AO1082" s="535" t="str">
        <f>IF(IFERROR(Реестр!$AN1082/Реестр!$Y1082,"")=0,"",IFERROR(Реестр!$AN1082/Реестр!$Y1082,""))</f>
        <v/>
      </c>
      <c r="AQ1082" s="13"/>
      <c r="AR1082" s="752"/>
      <c r="AS1082" s="551" t="str">
        <f>IF(IFERROR(Реестр!$AI1082*1000,"")=0,"",IFERROR(Реестр!$AI1082*1000,""))</f>
        <v/>
      </c>
      <c r="AT1082" s="5" t="str">
        <f>IF(IFERROR(Реестр!$AS1082/80,"")=0,"",IFERROR(Реестр!$AS1082/80,""))</f>
        <v/>
      </c>
      <c r="AU1082" s="4" t="str">
        <f t="shared" si="127"/>
        <v/>
      </c>
      <c r="AV1082" s="4" t="str">
        <f t="shared" si="124"/>
        <v/>
      </c>
      <c r="AW1082" s="4"/>
      <c r="AX1082" s="4" t="str">
        <f t="shared" si="125"/>
        <v/>
      </c>
      <c r="AY1082" s="4"/>
      <c r="AZ1082" s="4" t="str">
        <f t="shared" si="126"/>
        <v/>
      </c>
      <c r="BA1082" s="4"/>
      <c r="BB1082" s="4"/>
      <c r="BC1082" s="4" t="e">
        <f>VLOOKUP(K1082,'Справочные Данные'!$I$2:$J$262,2,0)</f>
        <v>#N/A</v>
      </c>
      <c r="BD1082" s="4" t="e">
        <f>VLOOKUP(BC1082,Z_SD_CUSTOMER!$A$2:$K$1599,10,0)</f>
        <v>#N/A</v>
      </c>
      <c r="BE1082" s="4" t="e">
        <f>VLOOKUP(BC1082,Z_SD_CUSTOMER!$A$2:$L$1599,11,0)</f>
        <v>#N/A</v>
      </c>
      <c r="BF1082" s="4" t="e">
        <f>VLOOKUP(BC1082,Z_SD_CUSTOMER!$A$2:$K$1599,11,0)</f>
        <v>#N/A</v>
      </c>
      <c r="BG1082" s="4"/>
      <c r="BH1082" s="4"/>
    </row>
    <row r="1083" spans="1:60">
      <c r="A1083" s="4"/>
      <c r="F1083" s="4"/>
      <c r="L1083" s="493"/>
      <c r="AE1083" s="13" t="str">
        <f>IF((Реестр!$AA1083+Реестр!$AB1083+Реестр!$AD1083)=0,"",(Реестр!$AA1083+Реестр!$AB1083+Реестр!$AD1083))</f>
        <v/>
      </c>
      <c r="AG1083" s="13" t="e">
        <f>Реестр!$AE1083-Реестр!$AF1083</f>
        <v>#VALUE!</v>
      </c>
      <c r="AO1083" s="535" t="str">
        <f>IF(IFERROR(Реестр!$AN1083/Реестр!$Y1083,"")=0,"",IFERROR(Реестр!$AN1083/Реестр!$Y1083,""))</f>
        <v/>
      </c>
      <c r="AQ1083" s="13"/>
      <c r="AR1083" s="752"/>
      <c r="AS1083" s="551" t="str">
        <f>IF(IFERROR(Реестр!$AI1083*1000,"")=0,"",IFERROR(Реестр!$AI1083*1000,""))</f>
        <v/>
      </c>
      <c r="AT1083" s="5" t="str">
        <f>IF(IFERROR(Реестр!$AS1083/80,"")=0,"",IFERROR(Реестр!$AS1083/80,""))</f>
        <v/>
      </c>
      <c r="AU1083" s="4" t="str">
        <f t="shared" si="127"/>
        <v/>
      </c>
      <c r="AV1083" s="4" t="str">
        <f t="shared" ref="AV1083:AV1102" si="128">IF(IFERROR((AN1083-AU1083),"")=0,"",IFERROR((AN1083-AU1083),""))</f>
        <v/>
      </c>
      <c r="AW1083" s="4"/>
      <c r="AX1083" s="4" t="str">
        <f t="shared" si="125"/>
        <v/>
      </c>
      <c r="AY1083" s="4"/>
      <c r="AZ1083" s="4" t="str">
        <f t="shared" si="126"/>
        <v/>
      </c>
      <c r="BA1083" s="4"/>
      <c r="BB1083" s="4"/>
      <c r="BC1083" s="4" t="e">
        <f>VLOOKUP(K1083,'Справочные Данные'!$I$2:$J$262,2,0)</f>
        <v>#N/A</v>
      </c>
      <c r="BD1083" s="4" t="e">
        <f>VLOOKUP(BC1083,Z_SD_CUSTOMER!$A$2:$K$1599,10,0)</f>
        <v>#N/A</v>
      </c>
      <c r="BE1083" s="4" t="e">
        <f>VLOOKUP(BC1083,Z_SD_CUSTOMER!$A$2:$L$1599,11,0)</f>
        <v>#N/A</v>
      </c>
      <c r="BF1083" s="4" t="e">
        <f>VLOOKUP(BC1083,Z_SD_CUSTOMER!$A$2:$K$1599,11,0)</f>
        <v>#N/A</v>
      </c>
      <c r="BG1083" s="4"/>
      <c r="BH1083" s="4"/>
    </row>
    <row r="1084" spans="1:60">
      <c r="A1084" s="4"/>
      <c r="F1084" s="4"/>
      <c r="L1084" s="493"/>
      <c r="AE1084" s="13" t="str">
        <f>IF((Реестр!$AA1084+Реестр!$AB1084+Реестр!$AD1084)=0,"",(Реестр!$AA1084+Реестр!$AB1084+Реестр!$AD1084))</f>
        <v/>
      </c>
      <c r="AG1084" s="13" t="e">
        <f>Реестр!$AE1084-Реестр!$AF1084</f>
        <v>#VALUE!</v>
      </c>
      <c r="AO1084" s="535" t="str">
        <f>IF(IFERROR(Реестр!$AN1084/Реестр!$Y1084,"")=0,"",IFERROR(Реестр!$AN1084/Реестр!$Y1084,""))</f>
        <v/>
      </c>
      <c r="AQ1084" s="13"/>
      <c r="AR1084" s="752"/>
      <c r="AS1084" s="551" t="str">
        <f>IF(IFERROR(Реестр!$AI1084*1000,"")=0,"",IFERROR(Реестр!$AI1084*1000,""))</f>
        <v/>
      </c>
      <c r="AT1084" s="5" t="str">
        <f>IF(IFERROR(Реестр!$AS1084/80,"")=0,"",IFERROR(Реестр!$AS1084/80,""))</f>
        <v/>
      </c>
      <c r="AU1084" s="4" t="str">
        <f t="shared" si="127"/>
        <v/>
      </c>
      <c r="AV1084" s="4" t="str">
        <f t="shared" si="128"/>
        <v/>
      </c>
      <c r="AW1084" s="4"/>
      <c r="AX1084" s="4" t="str">
        <f t="shared" si="125"/>
        <v/>
      </c>
      <c r="AY1084" s="4"/>
      <c r="AZ1084" s="4" t="str">
        <f t="shared" si="126"/>
        <v/>
      </c>
      <c r="BA1084" s="4"/>
      <c r="BB1084" s="4"/>
      <c r="BC1084" s="4" t="e">
        <f>VLOOKUP(K1084,'Справочные Данные'!$I$2:$J$262,2,0)</f>
        <v>#N/A</v>
      </c>
      <c r="BD1084" s="4" t="e">
        <f>VLOOKUP(BC1084,Z_SD_CUSTOMER!$A$2:$K$1599,10,0)</f>
        <v>#N/A</v>
      </c>
      <c r="BE1084" s="4" t="e">
        <f>VLOOKUP(BC1084,Z_SD_CUSTOMER!$A$2:$L$1599,11,0)</f>
        <v>#N/A</v>
      </c>
      <c r="BF1084" s="4" t="e">
        <f>VLOOKUP(BC1084,Z_SD_CUSTOMER!$A$2:$K$1599,11,0)</f>
        <v>#N/A</v>
      </c>
      <c r="BG1084" s="4"/>
      <c r="BH1084" s="4"/>
    </row>
    <row r="1085" spans="1:60">
      <c r="A1085" s="4"/>
      <c r="F1085" s="4"/>
      <c r="L1085" s="493"/>
      <c r="AE1085" s="13" t="str">
        <f>IF((Реестр!$AA1085+Реестр!$AB1085+Реестр!$AD1085)=0,"",(Реестр!$AA1085+Реестр!$AB1085+Реестр!$AD1085))</f>
        <v/>
      </c>
      <c r="AG1085" s="13" t="e">
        <f>Реестр!$AE1085-Реестр!$AF1085</f>
        <v>#VALUE!</v>
      </c>
      <c r="AO1085" s="535" t="str">
        <f>IF(IFERROR(Реестр!$AN1085/Реестр!$Y1085,"")=0,"",IFERROR(Реестр!$AN1085/Реестр!$Y1085,""))</f>
        <v/>
      </c>
      <c r="AQ1085" s="13"/>
      <c r="AR1085" s="752"/>
      <c r="AS1085" s="551" t="str">
        <f>IF(IFERROR(Реестр!$AI1085*1000,"")=0,"",IFERROR(Реестр!$AI1085*1000,""))</f>
        <v/>
      </c>
      <c r="AT1085" s="5" t="str">
        <f>IF(IFERROR(Реестр!$AS1085/80,"")=0,"",IFERROR(Реестр!$AS1085/80,""))</f>
        <v/>
      </c>
      <c r="AU1085" s="4" t="str">
        <f t="shared" si="127"/>
        <v/>
      </c>
      <c r="AV1085" s="4" t="str">
        <f t="shared" si="128"/>
        <v/>
      </c>
      <c r="AW1085" s="4"/>
      <c r="AX1085" s="4" t="str">
        <f t="shared" si="125"/>
        <v/>
      </c>
      <c r="AY1085" s="4"/>
      <c r="AZ1085" s="4" t="str">
        <f t="shared" si="126"/>
        <v/>
      </c>
      <c r="BA1085" s="4"/>
      <c r="BB1085" s="4"/>
      <c r="BC1085" s="4" t="e">
        <f>VLOOKUP(K1085,'Справочные Данные'!$I$2:$J$262,2,0)</f>
        <v>#N/A</v>
      </c>
      <c r="BD1085" s="4" t="e">
        <f>VLOOKUP(BC1085,Z_SD_CUSTOMER!$A$2:$K$1599,10,0)</f>
        <v>#N/A</v>
      </c>
      <c r="BE1085" s="4" t="e">
        <f>VLOOKUP(BC1085,Z_SD_CUSTOMER!$A$2:$L$1599,11,0)</f>
        <v>#N/A</v>
      </c>
      <c r="BF1085" s="4" t="e">
        <f>VLOOKUP(BC1085,Z_SD_CUSTOMER!$A$2:$K$1599,11,0)</f>
        <v>#N/A</v>
      </c>
      <c r="BG1085" s="4"/>
      <c r="BH1085" s="4"/>
    </row>
    <row r="1086" spans="1:60">
      <c r="A1086" s="4"/>
      <c r="F1086" s="4"/>
      <c r="L1086" s="493"/>
      <c r="AE1086" s="13" t="str">
        <f>IF((Реестр!$AA1086+Реестр!$AB1086+Реестр!$AD1086)=0,"",(Реестр!$AA1086+Реестр!$AB1086+Реестр!$AD1086))</f>
        <v/>
      </c>
      <c r="AG1086" s="13" t="e">
        <f>Реестр!$AE1086-Реестр!$AF1086</f>
        <v>#VALUE!</v>
      </c>
      <c r="AO1086" s="535" t="str">
        <f>IF(IFERROR(Реестр!$AN1086/Реестр!$Y1086,"")=0,"",IFERROR(Реестр!$AN1086/Реестр!$Y1086,""))</f>
        <v/>
      </c>
      <c r="AQ1086" s="13"/>
      <c r="AR1086" s="752"/>
      <c r="AS1086" s="551" t="str">
        <f>IF(IFERROR(Реестр!$AI1086*1000,"")=0,"",IFERROR(Реестр!$AI1086*1000,""))</f>
        <v/>
      </c>
      <c r="AT1086" s="5" t="str">
        <f>IF(IFERROR(Реестр!$AS1086/80,"")=0,"",IFERROR(Реестр!$AS1086/80,""))</f>
        <v/>
      </c>
      <c r="AU1086" s="4" t="str">
        <f t="shared" si="127"/>
        <v/>
      </c>
      <c r="AV1086" s="4" t="str">
        <f t="shared" si="128"/>
        <v/>
      </c>
      <c r="AW1086" s="4"/>
      <c r="AX1086" s="4" t="str">
        <f t="shared" si="125"/>
        <v/>
      </c>
      <c r="AY1086" s="4"/>
      <c r="AZ1086" s="4" t="str">
        <f t="shared" si="126"/>
        <v/>
      </c>
      <c r="BA1086" s="4"/>
      <c r="BB1086" s="4"/>
      <c r="BC1086" s="4" t="e">
        <f>VLOOKUP(K1086,'Справочные Данные'!$I$2:$J$262,2,0)</f>
        <v>#N/A</v>
      </c>
      <c r="BD1086" s="4" t="e">
        <f>VLOOKUP(BC1086,Z_SD_CUSTOMER!$A$2:$K$1599,10,0)</f>
        <v>#N/A</v>
      </c>
      <c r="BE1086" s="4" t="e">
        <f>VLOOKUP(BC1086,Z_SD_CUSTOMER!$A$2:$L$1599,11,0)</f>
        <v>#N/A</v>
      </c>
      <c r="BF1086" s="4" t="e">
        <f>VLOOKUP(BC1086,Z_SD_CUSTOMER!$A$2:$K$1599,11,0)</f>
        <v>#N/A</v>
      </c>
      <c r="BG1086" s="4"/>
      <c r="BH1086" s="4"/>
    </row>
    <row r="1087" spans="1:60">
      <c r="A1087" s="4"/>
      <c r="F1087" s="4"/>
      <c r="L1087" s="493"/>
      <c r="AE1087" s="13" t="str">
        <f>IF((Реестр!$AA1087+Реестр!$AB1087+Реестр!$AD1087)=0,"",(Реестр!$AA1087+Реестр!$AB1087+Реестр!$AD1087))</f>
        <v/>
      </c>
      <c r="AG1087" s="13" t="e">
        <f>Реестр!$AE1087-Реестр!$AF1087</f>
        <v>#VALUE!</v>
      </c>
      <c r="AO1087" s="535" t="str">
        <f>IF(IFERROR(Реестр!$AN1087/Реестр!$Y1087,"")=0,"",IFERROR(Реестр!$AN1087/Реестр!$Y1087,""))</f>
        <v/>
      </c>
      <c r="AQ1087" s="13"/>
      <c r="AR1087" s="752"/>
      <c r="AS1087" s="551" t="str">
        <f>IF(IFERROR(Реестр!$AI1087*1000,"")=0,"",IFERROR(Реестр!$AI1087*1000,""))</f>
        <v/>
      </c>
      <c r="AT1087" s="5" t="str">
        <f>IF(IFERROR(Реестр!$AS1087/80,"")=0,"",IFERROR(Реестр!$AS1087/80,""))</f>
        <v/>
      </c>
      <c r="AU1087" s="4" t="str">
        <f t="shared" si="127"/>
        <v/>
      </c>
      <c r="AV1087" s="4" t="str">
        <f t="shared" si="128"/>
        <v/>
      </c>
      <c r="AW1087" s="4"/>
      <c r="AX1087" s="4" t="str">
        <f t="shared" si="125"/>
        <v/>
      </c>
      <c r="AY1087" s="4"/>
      <c r="AZ1087" s="4" t="str">
        <f t="shared" si="126"/>
        <v/>
      </c>
      <c r="BA1087" s="4"/>
      <c r="BB1087" s="4"/>
      <c r="BC1087" s="4" t="e">
        <f>VLOOKUP(K1087,'Справочные Данные'!$I$2:$J$262,2,0)</f>
        <v>#N/A</v>
      </c>
      <c r="BD1087" s="4" t="e">
        <f>VLOOKUP(BC1087,Z_SD_CUSTOMER!$A$2:$K$1599,10,0)</f>
        <v>#N/A</v>
      </c>
      <c r="BE1087" s="4" t="e">
        <f>VLOOKUP(BC1087,Z_SD_CUSTOMER!$A$2:$L$1599,11,0)</f>
        <v>#N/A</v>
      </c>
      <c r="BF1087" s="4" t="e">
        <f>VLOOKUP(BC1087,Z_SD_CUSTOMER!$A$2:$K$1599,11,0)</f>
        <v>#N/A</v>
      </c>
      <c r="BG1087" s="4"/>
      <c r="BH1087" s="4"/>
    </row>
    <row r="1088" spans="1:60">
      <c r="A1088" s="4"/>
      <c r="F1088" s="4"/>
      <c r="L1088" s="493"/>
      <c r="AE1088" s="13" t="str">
        <f>IF((Реестр!$AA1088+Реестр!$AB1088+Реестр!$AD1088)=0,"",(Реестр!$AA1088+Реестр!$AB1088+Реестр!$AD1088))</f>
        <v/>
      </c>
      <c r="AG1088" s="13" t="e">
        <f>Реестр!$AE1088-Реестр!$AF1088</f>
        <v>#VALUE!</v>
      </c>
      <c r="AO1088" s="535" t="str">
        <f>IF(IFERROR(Реестр!$AN1088/Реестр!$Y1088,"")=0,"",IFERROR(Реестр!$AN1088/Реестр!$Y1088,""))</f>
        <v/>
      </c>
      <c r="AQ1088" s="13"/>
      <c r="AR1088" s="752"/>
      <c r="AS1088" s="551" t="str">
        <f>IF(IFERROR(Реестр!$AI1088*1000,"")=0,"",IFERROR(Реестр!$AI1088*1000,""))</f>
        <v/>
      </c>
      <c r="AT1088" s="5" t="str">
        <f>IF(IFERROR(Реестр!$AS1088/80,"")=0,"",IFERROR(Реестр!$AS1088/80,""))</f>
        <v/>
      </c>
      <c r="AU1088" s="4" t="str">
        <f t="shared" si="127"/>
        <v/>
      </c>
      <c r="AV1088" s="4" t="str">
        <f t="shared" si="128"/>
        <v/>
      </c>
      <c r="AW1088" s="4"/>
      <c r="AX1088" s="4" t="str">
        <f t="shared" ref="AX1088:AX1102" si="129">IF(IFERROR(AC1088+AW1088,"")=0,"",IFERROR(AC1088+AW1088,""))</f>
        <v/>
      </c>
      <c r="AY1088" s="4"/>
      <c r="AZ1088" s="4" t="str">
        <f t="shared" ref="AZ1088:AZ1102" si="130">IF(IFERROR(AN1088+AY1088,"")=0,"",IFERROR(AN1088+AY1088,""))</f>
        <v/>
      </c>
      <c r="BA1088" s="4"/>
      <c r="BB1088" s="4"/>
      <c r="BC1088" s="4" t="e">
        <f>VLOOKUP(K1088,'Справочные Данные'!$I$2:$J$262,2,0)</f>
        <v>#N/A</v>
      </c>
      <c r="BD1088" s="4" t="e">
        <f>VLOOKUP(BC1088,Z_SD_CUSTOMER!$A$2:$K$1599,10,0)</f>
        <v>#N/A</v>
      </c>
      <c r="BE1088" s="4" t="e">
        <f>VLOOKUP(BC1088,Z_SD_CUSTOMER!$A$2:$L$1599,11,0)</f>
        <v>#N/A</v>
      </c>
      <c r="BF1088" s="4" t="e">
        <f>VLOOKUP(BC1088,Z_SD_CUSTOMER!$A$2:$K$1599,11,0)</f>
        <v>#N/A</v>
      </c>
      <c r="BG1088" s="4"/>
      <c r="BH1088" s="4"/>
    </row>
    <row r="1089" spans="1:61">
      <c r="A1089" s="4"/>
      <c r="F1089" s="4"/>
      <c r="L1089" s="493"/>
      <c r="AE1089" s="13" t="str">
        <f>IF((Реестр!$AA1089+Реестр!$AB1089+Реестр!$AD1089)=0,"",(Реестр!$AA1089+Реестр!$AB1089+Реестр!$AD1089))</f>
        <v/>
      </c>
      <c r="AG1089" s="13" t="e">
        <f>Реестр!$AE1089-Реестр!$AF1089</f>
        <v>#VALUE!</v>
      </c>
      <c r="AO1089" s="535" t="str">
        <f>IF(IFERROR(Реестр!$AN1089/Реестр!$Y1089,"")=0,"",IFERROR(Реестр!$AN1089/Реестр!$Y1089,""))</f>
        <v/>
      </c>
      <c r="AQ1089" s="13"/>
      <c r="AR1089" s="752"/>
      <c r="AS1089" s="551" t="str">
        <f>IF(IFERROR(Реестр!$AI1089*1000,"")=0,"",IFERROR(Реестр!$AI1089*1000,""))</f>
        <v/>
      </c>
      <c r="AT1089" s="5" t="str">
        <f>IF(IFERROR(Реестр!$AS1089/80,"")=0,"",IFERROR(Реестр!$AS1089/80,""))</f>
        <v/>
      </c>
      <c r="AU1089" s="4" t="str">
        <f t="shared" si="127"/>
        <v/>
      </c>
      <c r="AV1089" s="4" t="str">
        <f t="shared" si="128"/>
        <v/>
      </c>
      <c r="AW1089" s="4"/>
      <c r="AX1089" s="4" t="str">
        <f t="shared" si="129"/>
        <v/>
      </c>
      <c r="AY1089" s="4"/>
      <c r="AZ1089" s="4" t="str">
        <f t="shared" si="130"/>
        <v/>
      </c>
      <c r="BA1089" s="4"/>
      <c r="BB1089" s="4"/>
      <c r="BC1089" s="4" t="e">
        <f>VLOOKUP(K1089,'Справочные Данные'!$I$2:$J$262,2,0)</f>
        <v>#N/A</v>
      </c>
      <c r="BD1089" s="4" t="e">
        <f>VLOOKUP(BC1089,Z_SD_CUSTOMER!$A$2:$K$1599,10,0)</f>
        <v>#N/A</v>
      </c>
      <c r="BE1089" s="4" t="e">
        <f>VLOOKUP(BC1089,Z_SD_CUSTOMER!$A$2:$L$1599,11,0)</f>
        <v>#N/A</v>
      </c>
      <c r="BF1089" s="4" t="e">
        <f>VLOOKUP(BC1089,Z_SD_CUSTOMER!$A$2:$K$1599,11,0)</f>
        <v>#N/A</v>
      </c>
      <c r="BG1089" s="4"/>
      <c r="BH1089" s="4"/>
    </row>
    <row r="1090" spans="1:61">
      <c r="A1090" s="4"/>
      <c r="F1090" s="4"/>
      <c r="L1090" s="493"/>
      <c r="AE1090" s="13" t="str">
        <f>IF((Реестр!$AA1090+Реестр!$AB1090+Реестр!$AD1090)=0,"",(Реестр!$AA1090+Реестр!$AB1090+Реестр!$AD1090))</f>
        <v/>
      </c>
      <c r="AG1090" s="13" t="e">
        <f>Реестр!$AE1090-Реестр!$AF1090</f>
        <v>#VALUE!</v>
      </c>
      <c r="AO1090" s="535" t="str">
        <f>IF(IFERROR(Реестр!$AN1090/Реестр!$Y1090,"")=0,"",IFERROR(Реестр!$AN1090/Реестр!$Y1090,""))</f>
        <v/>
      </c>
      <c r="AQ1090" s="13"/>
      <c r="AR1090" s="752"/>
      <c r="AS1090" s="551" t="str">
        <f>IF(IFERROR(Реестр!$AI1090*1000,"")=0,"",IFERROR(Реестр!$AI1090*1000,""))</f>
        <v/>
      </c>
      <c r="AT1090" s="5" t="str">
        <f>IF(IFERROR(Реестр!$AS1090/80,"")=0,"",IFERROR(Реестр!$AS1090/80,""))</f>
        <v/>
      </c>
      <c r="AU1090" s="4" t="str">
        <f t="shared" si="127"/>
        <v/>
      </c>
      <c r="AV1090" s="4" t="str">
        <f t="shared" si="128"/>
        <v/>
      </c>
      <c r="AW1090" s="4"/>
      <c r="AX1090" s="4" t="str">
        <f t="shared" si="129"/>
        <v/>
      </c>
      <c r="AY1090" s="4"/>
      <c r="AZ1090" s="4" t="str">
        <f t="shared" si="130"/>
        <v/>
      </c>
      <c r="BA1090" s="4"/>
      <c r="BB1090" s="4"/>
      <c r="BC1090" s="4" t="e">
        <f>VLOOKUP(K1090,'Справочные Данные'!$I$2:$J$262,2,0)</f>
        <v>#N/A</v>
      </c>
      <c r="BD1090" s="4" t="e">
        <f>VLOOKUP(BC1090,Z_SD_CUSTOMER!$A$2:$K$1599,10,0)</f>
        <v>#N/A</v>
      </c>
      <c r="BE1090" s="4" t="e">
        <f>VLOOKUP(BC1090,Z_SD_CUSTOMER!$A$2:$L$1599,11,0)</f>
        <v>#N/A</v>
      </c>
      <c r="BF1090" s="4" t="e">
        <f>VLOOKUP(BC1090,Z_SD_CUSTOMER!$A$2:$K$1599,11,0)</f>
        <v>#N/A</v>
      </c>
      <c r="BG1090" s="4"/>
      <c r="BH1090" s="4"/>
    </row>
    <row r="1091" spans="1:61">
      <c r="A1091" s="4"/>
      <c r="F1091" s="4"/>
      <c r="L1091" s="493"/>
      <c r="AE1091" s="13" t="str">
        <f>IF((Реестр!$AA1091+Реестр!$AB1091+Реестр!$AD1091)=0,"",(Реестр!$AA1091+Реестр!$AB1091+Реестр!$AD1091))</f>
        <v/>
      </c>
      <c r="AG1091" s="13" t="e">
        <f>Реестр!$AE1091-Реестр!$AF1091</f>
        <v>#VALUE!</v>
      </c>
      <c r="AO1091" s="535" t="str">
        <f>IF(IFERROR(Реестр!$AN1091/Реестр!$Y1091,"")=0,"",IFERROR(Реестр!$AN1091/Реестр!$Y1091,""))</f>
        <v/>
      </c>
      <c r="AQ1091" s="13"/>
      <c r="AR1091" s="752"/>
      <c r="AS1091" s="551" t="str">
        <f>IF(IFERROR(Реестр!$AI1091*1000,"")=0,"",IFERROR(Реестр!$AI1091*1000,""))</f>
        <v/>
      </c>
      <c r="AT1091" s="5" t="str">
        <f>IF(IFERROR(Реестр!$AS1091/80,"")=0,"",IFERROR(Реестр!$AS1091/80,""))</f>
        <v/>
      </c>
      <c r="AU1091" s="4" t="str">
        <f t="shared" si="127"/>
        <v/>
      </c>
      <c r="AV1091" s="4" t="str">
        <f t="shared" si="128"/>
        <v/>
      </c>
      <c r="AW1091" s="4"/>
      <c r="AX1091" s="4" t="str">
        <f t="shared" si="129"/>
        <v/>
      </c>
      <c r="AY1091" s="4"/>
      <c r="AZ1091" s="4" t="str">
        <f t="shared" si="130"/>
        <v/>
      </c>
      <c r="BA1091" s="4"/>
      <c r="BB1091" s="4"/>
      <c r="BC1091" s="4" t="e">
        <f>VLOOKUP(K1091,'Справочные Данные'!$I$2:$J$262,2,0)</f>
        <v>#N/A</v>
      </c>
      <c r="BD1091" s="4" t="e">
        <f>VLOOKUP(BC1091,Z_SD_CUSTOMER!$A$2:$K$1599,10,0)</f>
        <v>#N/A</v>
      </c>
      <c r="BE1091" s="4" t="e">
        <f>VLOOKUP(BC1091,Z_SD_CUSTOMER!$A$2:$L$1599,11,0)</f>
        <v>#N/A</v>
      </c>
      <c r="BF1091" s="4" t="e">
        <f>VLOOKUP(BC1091,Z_SD_CUSTOMER!$A$2:$K$1599,11,0)</f>
        <v>#N/A</v>
      </c>
      <c r="BG1091" s="4"/>
      <c r="BH1091" s="4"/>
    </row>
    <row r="1092" spans="1:61">
      <c r="A1092" s="4"/>
      <c r="F1092" s="4"/>
      <c r="L1092" s="493"/>
      <c r="AE1092" s="13" t="str">
        <f>IF((Реестр!$AA1092+Реестр!$AB1092+Реестр!$AD1092)=0,"",(Реестр!$AA1092+Реестр!$AB1092+Реестр!$AD1092))</f>
        <v/>
      </c>
      <c r="AG1092" s="13" t="e">
        <f>Реестр!$AE1092-Реестр!$AF1092</f>
        <v>#VALUE!</v>
      </c>
      <c r="AO1092" s="535" t="str">
        <f>IF(IFERROR(Реестр!$AN1092/Реестр!$Y1092,"")=0,"",IFERROR(Реестр!$AN1092/Реестр!$Y1092,""))</f>
        <v/>
      </c>
      <c r="AQ1092" s="13"/>
      <c r="AR1092" s="752"/>
      <c r="AS1092" s="551" t="str">
        <f>IF(IFERROR(Реестр!$AI1092*1000,"")=0,"",IFERROR(Реестр!$AI1092*1000,""))</f>
        <v/>
      </c>
      <c r="AT1092" s="5" t="str">
        <f>IF(IFERROR(Реестр!$AS1092/80,"")=0,"",IFERROR(Реестр!$AS1092/80,""))</f>
        <v/>
      </c>
      <c r="AU1092" s="4" t="str">
        <f t="shared" si="127"/>
        <v/>
      </c>
      <c r="AV1092" s="4" t="str">
        <f t="shared" si="128"/>
        <v/>
      </c>
      <c r="AW1092" s="4"/>
      <c r="AX1092" s="4" t="str">
        <f t="shared" si="129"/>
        <v/>
      </c>
      <c r="AY1092" s="4"/>
      <c r="AZ1092" s="4" t="str">
        <f t="shared" si="130"/>
        <v/>
      </c>
      <c r="BA1092" s="4"/>
      <c r="BB1092" s="4"/>
      <c r="BC1092" s="4" t="e">
        <f>VLOOKUP(K1092,'Справочные Данные'!$I$2:$J$262,2,0)</f>
        <v>#N/A</v>
      </c>
      <c r="BD1092" s="4" t="e">
        <f>VLOOKUP(BC1092,Z_SD_CUSTOMER!$A$2:$K$1599,10,0)</f>
        <v>#N/A</v>
      </c>
      <c r="BE1092" s="4" t="e">
        <f>VLOOKUP(BC1092,Z_SD_CUSTOMER!$A$2:$L$1599,11,0)</f>
        <v>#N/A</v>
      </c>
      <c r="BF1092" s="4" t="e">
        <f>VLOOKUP(BC1092,Z_SD_CUSTOMER!$A$2:$K$1599,11,0)</f>
        <v>#N/A</v>
      </c>
      <c r="BG1092" s="4"/>
      <c r="BH1092" s="4"/>
    </row>
    <row r="1093" spans="1:61">
      <c r="A1093" s="4"/>
      <c r="F1093" s="4"/>
      <c r="L1093" s="493"/>
      <c r="AE1093" s="13" t="str">
        <f>IF((Реестр!$AA1093+Реестр!$AB1093+Реестр!$AD1093)=0,"",(Реестр!$AA1093+Реестр!$AB1093+Реестр!$AD1093))</f>
        <v/>
      </c>
      <c r="AG1093" s="13" t="e">
        <f>Реестр!$AE1093-Реестр!$AF1093</f>
        <v>#VALUE!</v>
      </c>
      <c r="AO1093" s="535" t="str">
        <f>IF(IFERROR(Реестр!$AN1093/Реестр!$Y1093,"")=0,"",IFERROR(Реестр!$AN1093/Реестр!$Y1093,""))</f>
        <v/>
      </c>
      <c r="AQ1093" s="13"/>
      <c r="AR1093" s="752"/>
      <c r="AS1093" s="551" t="str">
        <f>IF(IFERROR(Реестр!$AI1093*1000,"")=0,"",IFERROR(Реестр!$AI1093*1000,""))</f>
        <v/>
      </c>
      <c r="AT1093" s="5" t="str">
        <f>IF(IFERROR(Реестр!$AS1093/80,"")=0,"",IFERROR(Реестр!$AS1093/80,""))</f>
        <v/>
      </c>
      <c r="AU1093" s="4" t="str">
        <f t="shared" si="127"/>
        <v/>
      </c>
      <c r="AV1093" s="4" t="str">
        <f t="shared" si="128"/>
        <v/>
      </c>
      <c r="AW1093" s="4"/>
      <c r="AX1093" s="4" t="str">
        <f t="shared" si="129"/>
        <v/>
      </c>
      <c r="AY1093" s="4"/>
      <c r="AZ1093" s="4" t="str">
        <f t="shared" si="130"/>
        <v/>
      </c>
      <c r="BA1093" s="4"/>
      <c r="BB1093" s="4"/>
      <c r="BC1093" s="4" t="e">
        <f>VLOOKUP(K1093,'Справочные Данные'!$I$2:$J$262,2,0)</f>
        <v>#N/A</v>
      </c>
      <c r="BD1093" s="4" t="e">
        <f>VLOOKUP(BC1093,Z_SD_CUSTOMER!$A$2:$K$1599,10,0)</f>
        <v>#N/A</v>
      </c>
      <c r="BE1093" s="4" t="e">
        <f>VLOOKUP(BC1093,Z_SD_CUSTOMER!$A$2:$L$1599,11,0)</f>
        <v>#N/A</v>
      </c>
      <c r="BF1093" s="4" t="e">
        <f>VLOOKUP(BC1093,Z_SD_CUSTOMER!$A$2:$K$1599,11,0)</f>
        <v>#N/A</v>
      </c>
      <c r="BG1093" s="4"/>
      <c r="BH1093" s="4"/>
    </row>
    <row r="1094" spans="1:61">
      <c r="A1094" s="4"/>
      <c r="F1094" s="4"/>
      <c r="L1094" s="493"/>
      <c r="AE1094" s="13" t="str">
        <f>IF((Реестр!$AA1094+Реестр!$AB1094+Реестр!$AD1094)=0,"",(Реестр!$AA1094+Реестр!$AB1094+Реестр!$AD1094))</f>
        <v/>
      </c>
      <c r="AG1094" s="13" t="e">
        <f>Реестр!$AE1094-Реестр!$AF1094</f>
        <v>#VALUE!</v>
      </c>
      <c r="AO1094" s="535" t="str">
        <f>IF(IFERROR(Реестр!$AN1094/Реестр!$Y1094,"")=0,"",IFERROR(Реестр!$AN1094/Реестр!$Y1094,""))</f>
        <v/>
      </c>
      <c r="AQ1094" s="13"/>
      <c r="AR1094" s="752"/>
      <c r="AS1094" s="551" t="str">
        <f>IF(IFERROR(Реестр!$AI1094*1000,"")=0,"",IFERROR(Реестр!$AI1094*1000,""))</f>
        <v/>
      </c>
      <c r="AT1094" s="5" t="str">
        <f>IF(IFERROR(Реестр!$AS1094/80,"")=0,"",IFERROR(Реестр!$AS1094/80,""))</f>
        <v/>
      </c>
      <c r="AU1094" s="4" t="str">
        <f t="shared" si="127"/>
        <v/>
      </c>
      <c r="AV1094" s="4" t="str">
        <f t="shared" si="128"/>
        <v/>
      </c>
      <c r="AW1094" s="4"/>
      <c r="AX1094" s="4" t="str">
        <f t="shared" si="129"/>
        <v/>
      </c>
      <c r="AY1094" s="4"/>
      <c r="AZ1094" s="4" t="str">
        <f t="shared" si="130"/>
        <v/>
      </c>
      <c r="BA1094" s="4"/>
      <c r="BB1094" s="4"/>
      <c r="BC1094" s="4" t="e">
        <f>VLOOKUP(K1094,'Справочные Данные'!$I$2:$J$262,2,0)</f>
        <v>#N/A</v>
      </c>
      <c r="BD1094" s="4" t="e">
        <f>VLOOKUP(BC1094,Z_SD_CUSTOMER!$A$2:$K$1599,10,0)</f>
        <v>#N/A</v>
      </c>
      <c r="BE1094" s="4" t="e">
        <f>VLOOKUP(BC1094,Z_SD_CUSTOMER!$A$2:$L$1599,11,0)</f>
        <v>#N/A</v>
      </c>
      <c r="BF1094" s="4" t="e">
        <f>VLOOKUP(BC1094,Z_SD_CUSTOMER!$A$2:$K$1599,11,0)</f>
        <v>#N/A</v>
      </c>
      <c r="BG1094" s="4"/>
      <c r="BH1094" s="4"/>
    </row>
    <row r="1095" spans="1:61">
      <c r="A1095" s="4"/>
      <c r="F1095" s="4"/>
      <c r="L1095" s="493"/>
      <c r="AE1095" s="13" t="str">
        <f>IF((Реестр!$AA1095+Реестр!$AB1095+Реестр!$AD1095)=0,"",(Реестр!$AA1095+Реестр!$AB1095+Реестр!$AD1095))</f>
        <v/>
      </c>
      <c r="AG1095" s="13" t="e">
        <f>Реестр!$AE1095-Реестр!$AF1095</f>
        <v>#VALUE!</v>
      </c>
      <c r="AO1095" s="535" t="str">
        <f>IF(IFERROR(Реестр!$AN1095/Реестр!$Y1095,"")=0,"",IFERROR(Реестр!$AN1095/Реестр!$Y1095,""))</f>
        <v/>
      </c>
      <c r="AQ1095" s="13"/>
      <c r="AR1095" s="752"/>
      <c r="AS1095" s="551" t="str">
        <f>IF(IFERROR(Реестр!$AI1095*1000,"")=0,"",IFERROR(Реестр!$AI1095*1000,""))</f>
        <v/>
      </c>
      <c r="AT1095" s="5" t="str">
        <f>IF(IFERROR(Реестр!$AS1095/80,"")=0,"",IFERROR(Реестр!$AS1095/80,""))</f>
        <v/>
      </c>
      <c r="AU1095" s="4" t="str">
        <f t="shared" si="127"/>
        <v/>
      </c>
      <c r="AV1095" s="4" t="str">
        <f t="shared" si="128"/>
        <v/>
      </c>
      <c r="AW1095" s="4"/>
      <c r="AX1095" s="4" t="str">
        <f t="shared" si="129"/>
        <v/>
      </c>
      <c r="AY1095" s="4"/>
      <c r="AZ1095" s="4" t="str">
        <f t="shared" si="130"/>
        <v/>
      </c>
      <c r="BA1095" s="4"/>
      <c r="BB1095" s="4"/>
      <c r="BC1095" s="4" t="e">
        <f>VLOOKUP(K1095,'Справочные Данные'!$I$2:$J$262,2,0)</f>
        <v>#N/A</v>
      </c>
      <c r="BD1095" s="4" t="e">
        <f>VLOOKUP(BC1095,Z_SD_CUSTOMER!$A$2:$K$1599,10,0)</f>
        <v>#N/A</v>
      </c>
      <c r="BE1095" s="4" t="e">
        <f>VLOOKUP(BC1095,Z_SD_CUSTOMER!$A$2:$L$1599,11,0)</f>
        <v>#N/A</v>
      </c>
      <c r="BF1095" s="4" t="e">
        <f>VLOOKUP(BC1095,Z_SD_CUSTOMER!$A$2:$K$1599,11,0)</f>
        <v>#N/A</v>
      </c>
      <c r="BG1095" s="4"/>
      <c r="BH1095" s="4"/>
    </row>
    <row r="1096" spans="1:61">
      <c r="A1096" s="4"/>
      <c r="F1096" s="4"/>
      <c r="L1096" s="493"/>
      <c r="AE1096" s="13" t="str">
        <f>IF((Реестр!$AA1096+Реестр!$AB1096+Реестр!$AD1096)=0,"",(Реестр!$AA1096+Реестр!$AB1096+Реестр!$AD1096))</f>
        <v/>
      </c>
      <c r="AG1096" s="13" t="e">
        <f>Реестр!$AE1096-Реестр!$AF1096</f>
        <v>#VALUE!</v>
      </c>
      <c r="AO1096" s="535" t="str">
        <f>IF(IFERROR(Реестр!$AN1096/Реестр!$Y1096,"")=0,"",IFERROR(Реестр!$AN1096/Реестр!$Y1096,""))</f>
        <v/>
      </c>
      <c r="AQ1096" s="13"/>
      <c r="AR1096" s="752"/>
      <c r="AS1096" s="551" t="str">
        <f>IF(IFERROR(Реестр!$AI1096*1000,"")=0,"",IFERROR(Реестр!$AI1096*1000,""))</f>
        <v/>
      </c>
      <c r="AT1096" s="5" t="str">
        <f>IF(IFERROR(Реестр!$AS1096/80,"")=0,"",IFERROR(Реестр!$AS1096/80,""))</f>
        <v/>
      </c>
      <c r="AU1096" s="4" t="str">
        <f t="shared" si="127"/>
        <v/>
      </c>
      <c r="AV1096" s="4" t="str">
        <f t="shared" si="128"/>
        <v/>
      </c>
      <c r="AW1096" s="4"/>
      <c r="AX1096" s="4" t="str">
        <f t="shared" si="129"/>
        <v/>
      </c>
      <c r="AY1096" s="4"/>
      <c r="AZ1096" s="4" t="str">
        <f t="shared" si="130"/>
        <v/>
      </c>
      <c r="BA1096" s="4"/>
      <c r="BB1096" s="4"/>
      <c r="BC1096" s="4" t="e">
        <f>VLOOKUP(K1096,'Справочные Данные'!$I$2:$J$262,2,0)</f>
        <v>#N/A</v>
      </c>
      <c r="BD1096" s="4" t="e">
        <f>VLOOKUP(BC1096,Z_SD_CUSTOMER!$A$2:$K$1599,10,0)</f>
        <v>#N/A</v>
      </c>
      <c r="BE1096" s="4" t="e">
        <f>VLOOKUP(BC1096,Z_SD_CUSTOMER!$A$2:$L$1599,11,0)</f>
        <v>#N/A</v>
      </c>
      <c r="BF1096" s="4" t="e">
        <f>VLOOKUP(BC1096,Z_SD_CUSTOMER!$A$2:$K$1599,11,0)</f>
        <v>#N/A</v>
      </c>
      <c r="BG1096" s="4"/>
      <c r="BH1096" s="4"/>
    </row>
    <row r="1097" spans="1:61">
      <c r="A1097" s="4"/>
      <c r="F1097" s="4"/>
      <c r="L1097" s="493"/>
      <c r="AE1097" s="13" t="str">
        <f>IF((Реестр!$AA1097+Реестр!$AB1097+Реестр!$AD1097)=0,"",(Реестр!$AA1097+Реестр!$AB1097+Реестр!$AD1097))</f>
        <v/>
      </c>
      <c r="AG1097" s="13" t="e">
        <f>Реестр!$AE1097-Реестр!$AF1097</f>
        <v>#VALUE!</v>
      </c>
      <c r="AO1097" s="535" t="str">
        <f>IF(IFERROR(Реестр!$AN1097/Реестр!$Y1097,"")=0,"",IFERROR(Реестр!$AN1097/Реестр!$Y1097,""))</f>
        <v/>
      </c>
      <c r="AQ1097" s="13"/>
      <c r="AR1097" s="752"/>
      <c r="AS1097" s="551" t="str">
        <f>IF(IFERROR(Реестр!$AI1097*1000,"")=0,"",IFERROR(Реестр!$AI1097*1000,""))</f>
        <v/>
      </c>
      <c r="AT1097" s="5" t="str">
        <f>IF(IFERROR(Реестр!$AS1097/80,"")=0,"",IFERROR(Реестр!$AS1097/80,""))</f>
        <v/>
      </c>
      <c r="AU1097" s="4" t="str">
        <f t="shared" si="127"/>
        <v/>
      </c>
      <c r="AV1097" s="4" t="str">
        <f t="shared" si="128"/>
        <v/>
      </c>
      <c r="AW1097" s="4"/>
      <c r="AX1097" s="4" t="str">
        <f t="shared" si="129"/>
        <v/>
      </c>
      <c r="AY1097" s="4"/>
      <c r="AZ1097" s="4" t="str">
        <f t="shared" si="130"/>
        <v/>
      </c>
      <c r="BA1097" s="4"/>
      <c r="BB1097" s="4"/>
      <c r="BC1097" s="4" t="e">
        <f>VLOOKUP(K1097,'Справочные Данные'!$I$2:$J$262,2,0)</f>
        <v>#N/A</v>
      </c>
      <c r="BD1097" s="4" t="e">
        <f>VLOOKUP(BC1097,Z_SD_CUSTOMER!$A$2:$K$1599,10,0)</f>
        <v>#N/A</v>
      </c>
      <c r="BE1097" s="4" t="e">
        <f>VLOOKUP(BC1097,Z_SD_CUSTOMER!$A$2:$L$1599,11,0)</f>
        <v>#N/A</v>
      </c>
      <c r="BF1097" s="4" t="e">
        <f>VLOOKUP(BC1097,Z_SD_CUSTOMER!$A$2:$K$1599,11,0)</f>
        <v>#N/A</v>
      </c>
      <c r="BG1097" s="4"/>
      <c r="BH1097" s="4"/>
    </row>
    <row r="1098" spans="1:61">
      <c r="A1098" s="4"/>
      <c r="F1098" s="4"/>
      <c r="L1098" s="493"/>
      <c r="AE1098" s="13" t="str">
        <f>IF((Реестр!$AA1098+Реестр!$AB1098+Реестр!$AD1098)=0,"",(Реестр!$AA1098+Реестр!$AB1098+Реестр!$AD1098))</f>
        <v/>
      </c>
      <c r="AG1098" s="13" t="e">
        <f>Реестр!$AE1098-Реестр!$AF1098</f>
        <v>#VALUE!</v>
      </c>
      <c r="AO1098" s="535" t="str">
        <f>IF(IFERROR(Реестр!$AN1098/Реестр!$Y1098,"")=0,"",IFERROR(Реестр!$AN1098/Реестр!$Y1098,""))</f>
        <v/>
      </c>
      <c r="AQ1098" s="13"/>
      <c r="AR1098" s="752"/>
      <c r="AS1098" s="551" t="str">
        <f>IF(IFERROR(Реестр!$AI1098*1000,"")=0,"",IFERROR(Реестр!$AI1098*1000,""))</f>
        <v/>
      </c>
      <c r="AT1098" s="5" t="str">
        <f>IF(IFERROR(Реестр!$AS1098/80,"")=0,"",IFERROR(Реестр!$AS1098/80,""))</f>
        <v/>
      </c>
      <c r="AU1098" s="4" t="str">
        <f t="shared" si="127"/>
        <v/>
      </c>
      <c r="AV1098" s="4" t="str">
        <f t="shared" si="128"/>
        <v/>
      </c>
      <c r="AW1098" s="4"/>
      <c r="AX1098" s="4" t="str">
        <f t="shared" si="129"/>
        <v/>
      </c>
      <c r="AY1098" s="4"/>
      <c r="AZ1098" s="4" t="str">
        <f t="shared" si="130"/>
        <v/>
      </c>
      <c r="BA1098" s="4"/>
      <c r="BB1098" s="4"/>
      <c r="BC1098" s="4" t="e">
        <f>VLOOKUP(K1098,'Справочные Данные'!$I$2:$J$262,2,0)</f>
        <v>#N/A</v>
      </c>
      <c r="BD1098" s="4" t="e">
        <f>VLOOKUP(BC1098,Z_SD_CUSTOMER!$A$2:$K$1599,10,0)</f>
        <v>#N/A</v>
      </c>
      <c r="BE1098" s="4" t="e">
        <f>VLOOKUP(BC1098,Z_SD_CUSTOMER!$A$2:$L$1599,11,0)</f>
        <v>#N/A</v>
      </c>
      <c r="BF1098" s="4" t="e">
        <f>VLOOKUP(BC1098,Z_SD_CUSTOMER!$A$2:$K$1599,11,0)</f>
        <v>#N/A</v>
      </c>
      <c r="BG1098" s="4"/>
      <c r="BH1098" s="4"/>
    </row>
    <row r="1099" spans="1:61">
      <c r="A1099" s="4"/>
      <c r="F1099" s="4"/>
      <c r="L1099" s="493"/>
      <c r="AE1099" s="13" t="str">
        <f>IF((Реестр!$AA1099+Реестр!$AB1099+Реестр!$AD1099)=0,"",(Реестр!$AA1099+Реестр!$AB1099+Реестр!$AD1099))</f>
        <v/>
      </c>
      <c r="AG1099" s="13" t="e">
        <f>Реестр!$AE1099-Реестр!$AF1099</f>
        <v>#VALUE!</v>
      </c>
      <c r="AO1099" s="535" t="str">
        <f>IF(IFERROR(Реестр!$AN1099/Реестр!$Y1099,"")=0,"",IFERROR(Реестр!$AN1099/Реестр!$Y1099,""))</f>
        <v/>
      </c>
      <c r="AQ1099" s="13"/>
      <c r="AR1099" s="752"/>
      <c r="AS1099" s="551" t="str">
        <f>IF(IFERROR(Реестр!$AI1099*1000,"")=0,"",IFERROR(Реестр!$AI1099*1000,""))</f>
        <v/>
      </c>
      <c r="AT1099" s="5" t="str">
        <f>IF(IFERROR(Реестр!$AS1099/80,"")=0,"",IFERROR(Реестр!$AS1099/80,""))</f>
        <v/>
      </c>
      <c r="AU1099" s="4" t="str">
        <f t="shared" si="127"/>
        <v/>
      </c>
      <c r="AV1099" s="4" t="str">
        <f t="shared" si="128"/>
        <v/>
      </c>
      <c r="AW1099" s="4"/>
      <c r="AX1099" s="4" t="str">
        <f t="shared" si="129"/>
        <v/>
      </c>
      <c r="AY1099" s="4"/>
      <c r="AZ1099" s="4" t="str">
        <f t="shared" si="130"/>
        <v/>
      </c>
      <c r="BA1099" s="4"/>
      <c r="BB1099" s="4"/>
      <c r="BC1099" s="4" t="e">
        <f>VLOOKUP(K1099,'Справочные Данные'!$I$2:$J$262,2,0)</f>
        <v>#N/A</v>
      </c>
      <c r="BD1099" s="4" t="e">
        <f>VLOOKUP(BC1099,Z_SD_CUSTOMER!$A$2:$K$1599,10,0)</f>
        <v>#N/A</v>
      </c>
      <c r="BE1099" s="4" t="e">
        <f>VLOOKUP(BC1099,Z_SD_CUSTOMER!$A$2:$L$1599,11,0)</f>
        <v>#N/A</v>
      </c>
      <c r="BF1099" s="4" t="e">
        <f>VLOOKUP(BC1099,Z_SD_CUSTOMER!$A$2:$K$1599,11,0)</f>
        <v>#N/A</v>
      </c>
      <c r="BG1099" s="4"/>
      <c r="BH1099" s="4"/>
    </row>
    <row r="1100" spans="1:61">
      <c r="A1100" s="4"/>
      <c r="F1100" s="4"/>
      <c r="L1100" s="493"/>
      <c r="AE1100" s="13" t="str">
        <f>IF((Реестр!$AA1100+Реестр!$AB1100+Реестр!$AD1100)=0,"",(Реестр!$AA1100+Реестр!$AB1100+Реестр!$AD1100))</f>
        <v/>
      </c>
      <c r="AG1100" s="13" t="e">
        <f>Реестр!$AE1100-Реестр!$AF1100</f>
        <v>#VALUE!</v>
      </c>
      <c r="AO1100" s="535" t="str">
        <f>IF(IFERROR(Реестр!$AN1100/Реестр!$Y1100,"")=0,"",IFERROR(Реестр!$AN1100/Реестр!$Y1100,""))</f>
        <v/>
      </c>
      <c r="AQ1100" s="13"/>
      <c r="AR1100" s="752"/>
      <c r="AS1100" s="551" t="str">
        <f>IF(IFERROR(Реестр!$AI1100*1000,"")=0,"",IFERROR(Реестр!$AI1100*1000,""))</f>
        <v/>
      </c>
      <c r="AT1100" s="5" t="str">
        <f>IF(IFERROR(Реестр!$AS1100/80,"")=0,"",IFERROR(Реестр!$AS1100/80,""))</f>
        <v/>
      </c>
      <c r="AU1100" s="4" t="str">
        <f t="shared" si="127"/>
        <v/>
      </c>
      <c r="AV1100" s="4" t="str">
        <f t="shared" si="128"/>
        <v/>
      </c>
      <c r="AW1100" s="4"/>
      <c r="AX1100" s="4" t="str">
        <f t="shared" si="129"/>
        <v/>
      </c>
      <c r="AY1100" s="4"/>
      <c r="AZ1100" s="4" t="str">
        <f t="shared" si="130"/>
        <v/>
      </c>
      <c r="BA1100" s="4"/>
      <c r="BB1100" s="4"/>
      <c r="BC1100" s="4" t="e">
        <f>VLOOKUP(K1100,'Справочные Данные'!$I$2:$J$262,2,0)</f>
        <v>#N/A</v>
      </c>
      <c r="BD1100" s="4" t="e">
        <f>VLOOKUP(BC1100,Z_SD_CUSTOMER!$A$2:$K$1599,10,0)</f>
        <v>#N/A</v>
      </c>
      <c r="BE1100" s="4" t="e">
        <f>VLOOKUP(BC1100,Z_SD_CUSTOMER!$A$2:$L$1599,11,0)</f>
        <v>#N/A</v>
      </c>
      <c r="BF1100" s="4" t="e">
        <f>VLOOKUP(BC1100,Z_SD_CUSTOMER!$A$2:$K$1599,11,0)</f>
        <v>#N/A</v>
      </c>
      <c r="BG1100" s="4"/>
      <c r="BH1100" s="4"/>
    </row>
    <row r="1101" spans="1:61">
      <c r="A1101" s="4"/>
      <c r="F1101" s="4"/>
      <c r="L1101" s="493"/>
      <c r="AE1101" s="13" t="str">
        <f>IF((Реестр!$AA1101+Реестр!$AB1101+Реестр!$AD1101)=0,"",(Реестр!$AA1101+Реестр!$AB1101+Реестр!$AD1101))</f>
        <v/>
      </c>
      <c r="AG1101" s="13" t="e">
        <f>Реестр!$AE1101-Реестр!$AF1101</f>
        <v>#VALUE!</v>
      </c>
      <c r="AO1101" s="535" t="str">
        <f>IF(IFERROR(Реестр!$AN1101/Реестр!$Y1101,"")=0,"",IFERROR(Реестр!$AN1101/Реестр!$Y1101,""))</f>
        <v/>
      </c>
      <c r="AQ1101" s="13"/>
      <c r="AR1101" s="752"/>
      <c r="AS1101" s="551" t="str">
        <f>IF(IFERROR(Реестр!$AI1101*1000,"")=0,"",IFERROR(Реестр!$AI1101*1000,""))</f>
        <v/>
      </c>
      <c r="AT1101" s="5" t="str">
        <f>IF(IFERROR(Реестр!$AS1101/80,"")=0,"",IFERROR(Реестр!$AS1101/80,""))</f>
        <v/>
      </c>
      <c r="AU1101" s="4" t="str">
        <f t="shared" si="127"/>
        <v/>
      </c>
      <c r="AV1101" s="4" t="str">
        <f t="shared" si="128"/>
        <v/>
      </c>
      <c r="AW1101" s="4"/>
      <c r="AX1101" s="4" t="str">
        <f t="shared" si="129"/>
        <v/>
      </c>
      <c r="AY1101" s="4"/>
      <c r="AZ1101" s="4" t="str">
        <f t="shared" si="130"/>
        <v/>
      </c>
      <c r="BA1101" s="4"/>
      <c r="BB1101" s="4"/>
      <c r="BC1101" s="4" t="e">
        <f>VLOOKUP(K1101,'Справочные Данные'!$I$2:$J$262,2,0)</f>
        <v>#N/A</v>
      </c>
      <c r="BD1101" s="4" t="e">
        <f>VLOOKUP(BC1101,Z_SD_CUSTOMER!$A$2:$K$1599,10,0)</f>
        <v>#N/A</v>
      </c>
      <c r="BE1101" s="4" t="e">
        <f>VLOOKUP(BC1101,Z_SD_CUSTOMER!$A$2:$L$1599,11,0)</f>
        <v>#N/A</v>
      </c>
      <c r="BF1101" s="4" t="e">
        <f>VLOOKUP(BC1101,Z_SD_CUSTOMER!$A$2:$K$1599,11,0)</f>
        <v>#N/A</v>
      </c>
      <c r="BG1101" s="4"/>
      <c r="BH1101" s="4"/>
    </row>
    <row r="1102" spans="1:61">
      <c r="A1102" s="4"/>
      <c r="F1102" s="4"/>
      <c r="L1102" s="493"/>
      <c r="N1102" s="39"/>
      <c r="O1102" s="39"/>
      <c r="P1102" s="39"/>
      <c r="Q1102" s="39"/>
      <c r="R1102" s="39"/>
      <c r="AE1102" s="13" t="str">
        <f>IF((Реестр!$AA1102+Реестр!$AB1102+Реестр!$AD1102)=0,"",(Реестр!$AA1102+Реестр!$AB1102+Реестр!$AD1102))</f>
        <v/>
      </c>
      <c r="AG1102" s="13" t="e">
        <f>Реестр!$AE1102-Реестр!$AF1102</f>
        <v>#VALUE!</v>
      </c>
      <c r="AO1102" s="535" t="str">
        <f>IF(IFERROR(Реестр!$AN1102/Реестр!$Y1102,"")=0,"",IFERROR(Реестр!$AN1102/Реестр!$Y1102,""))</f>
        <v/>
      </c>
      <c r="AQ1102" s="13"/>
      <c r="AR1102" s="752"/>
      <c r="AS1102" s="551" t="str">
        <f>IF(IFERROR(Реестр!$AI1102*1000,"")=0,"",IFERROR(Реестр!$AI1102*1000,""))</f>
        <v/>
      </c>
      <c r="AT1102" s="5" t="str">
        <f>IF(IFERROR(Реестр!$AS1102/80,"")=0,"",IFERROR(Реестр!$AS1102/80,""))</f>
        <v/>
      </c>
      <c r="AU1102" s="4" t="str">
        <f t="shared" si="127"/>
        <v/>
      </c>
      <c r="AV1102" s="4" t="str">
        <f t="shared" si="128"/>
        <v/>
      </c>
      <c r="AW1102" s="4"/>
      <c r="AX1102" s="4" t="str">
        <f t="shared" si="129"/>
        <v/>
      </c>
      <c r="AY1102" s="4"/>
      <c r="AZ1102" s="4" t="str">
        <f t="shared" si="130"/>
        <v/>
      </c>
      <c r="BA1102" s="4"/>
      <c r="BB1102" s="4"/>
      <c r="BC1102" s="4" t="e">
        <f>VLOOKUP(K1102,'Справочные Данные'!$I$2:$J$262,2,0)</f>
        <v>#N/A</v>
      </c>
      <c r="BD1102" s="4" t="e">
        <f>VLOOKUP(BC1102,Z_SD_CUSTOMER!$A$2:$K$1599,10,0)</f>
        <v>#N/A</v>
      </c>
      <c r="BE1102" s="4" t="e">
        <f>VLOOKUP(BC1102,Z_SD_CUSTOMER!$A$2:$L$1599,11,0)</f>
        <v>#N/A</v>
      </c>
      <c r="BF1102" s="4" t="e">
        <f>VLOOKUP(BC1102,Z_SD_CUSTOMER!$A$2:$K$1599,11,0)</f>
        <v>#N/A</v>
      </c>
      <c r="BG1102" s="4"/>
      <c r="BH1102" s="4"/>
    </row>
    <row r="1103" spans="1:61" s="4" customFormat="1">
      <c r="C1103" s="30"/>
      <c r="D1103" s="565"/>
      <c r="E1103" s="54"/>
      <c r="J1103" s="127"/>
      <c r="K1103" s="119"/>
      <c r="L1103" s="493"/>
      <c r="S1103" s="5"/>
      <c r="T1103" s="5"/>
      <c r="U1103" s="551"/>
      <c r="AE1103" s="13" t="str">
        <f>IF((Реестр!$AA1103+Реестр!$AB1103+Реестр!$AD1103)=0,"",(Реестр!$AA1103+Реестр!$AB1103+Реестр!$AD1103))</f>
        <v/>
      </c>
      <c r="AL1103" s="597"/>
      <c r="AM1103" s="597"/>
      <c r="AQ1103" s="13"/>
      <c r="AR1103" s="752"/>
      <c r="BC1103" s="4" t="e">
        <f>VLOOKUP(K1103,'Справочные Данные'!$I$2:$J$262,2,0)</f>
        <v>#N/A</v>
      </c>
      <c r="BD1103" s="4" t="e">
        <f>VLOOKUP(BC1103,Z_SD_CUSTOMER!$A$2:$K$1599,10,0)</f>
        <v>#N/A</v>
      </c>
      <c r="BE1103" s="4" t="e">
        <f>VLOOKUP(BC1103,Z_SD_CUSTOMER!$A$2:$L$1599,11,0)</f>
        <v>#N/A</v>
      </c>
      <c r="BF1103" s="4" t="e">
        <f>VLOOKUP(BC1103,Z_SD_CUSTOMER!$A$2:$K$1599,11,0)</f>
        <v>#N/A</v>
      </c>
      <c r="BI1103" s="493"/>
    </row>
    <row r="1104" spans="1:61" s="4" customFormat="1">
      <c r="C1104" s="30"/>
      <c r="D1104" s="565"/>
      <c r="E1104" s="54"/>
      <c r="J1104" s="127"/>
      <c r="K1104" s="119"/>
      <c r="L1104" s="493"/>
      <c r="S1104" s="5"/>
      <c r="T1104" s="5"/>
      <c r="U1104" s="551"/>
      <c r="AE1104" s="13" t="str">
        <f>IF((Реестр!$AA1104+Реестр!$AB1104+Реестр!$AD1104)=0,"",(Реестр!$AA1104+Реестр!$AB1104+Реестр!$AD1104))</f>
        <v/>
      </c>
      <c r="AL1104" s="597"/>
      <c r="AM1104" s="597"/>
      <c r="AQ1104" s="13"/>
      <c r="AR1104" s="752"/>
      <c r="BC1104" s="4" t="e">
        <f>VLOOKUP(K1104,'Справочные Данные'!$I$2:$J$262,2,0)</f>
        <v>#N/A</v>
      </c>
      <c r="BD1104" s="4" t="e">
        <f>VLOOKUP(BC1104,Z_SD_CUSTOMER!$A$2:$K$1599,10,0)</f>
        <v>#N/A</v>
      </c>
      <c r="BE1104" s="4" t="e">
        <f>VLOOKUP(BC1104,Z_SD_CUSTOMER!$A$2:$L$1599,11,0)</f>
        <v>#N/A</v>
      </c>
      <c r="BF1104" s="4" t="e">
        <f>VLOOKUP(BC1104,Z_SD_CUSTOMER!$A$2:$K$1599,11,0)</f>
        <v>#N/A</v>
      </c>
      <c r="BI1104" s="493"/>
    </row>
    <row r="1105" spans="1:61" s="4" customFormat="1">
      <c r="C1105" s="30"/>
      <c r="D1105" s="565"/>
      <c r="E1105" s="54"/>
      <c r="J1105" s="127"/>
      <c r="K1105" s="119"/>
      <c r="L1105" s="493"/>
      <c r="S1105" s="5"/>
      <c r="T1105" s="5"/>
      <c r="U1105" s="551"/>
      <c r="AE1105" s="13" t="str">
        <f>IF((Реестр!$AA1105+Реестр!$AB1105+Реестр!$AD1105)=0,"",(Реестр!$AA1105+Реестр!$AB1105+Реестр!$AD1105))</f>
        <v/>
      </c>
      <c r="AL1105" s="597"/>
      <c r="AM1105" s="597"/>
      <c r="AQ1105" s="13"/>
      <c r="AR1105" s="752"/>
      <c r="BC1105" s="4" t="e">
        <f>VLOOKUP(K1105,'Справочные Данные'!$I$2:$J$262,2,0)</f>
        <v>#N/A</v>
      </c>
      <c r="BD1105" s="4" t="e">
        <f>VLOOKUP(BC1105,Z_SD_CUSTOMER!$A$2:$K$1599,10,0)</f>
        <v>#N/A</v>
      </c>
      <c r="BE1105" s="4" t="e">
        <f>VLOOKUP(BC1105,Z_SD_CUSTOMER!$A$2:$L$1599,11,0)</f>
        <v>#N/A</v>
      </c>
      <c r="BF1105" s="4" t="e">
        <f>VLOOKUP(BC1105,Z_SD_CUSTOMER!$A$2:$K$1599,11,0)</f>
        <v>#N/A</v>
      </c>
      <c r="BI1105" s="493"/>
    </row>
    <row r="1106" spans="1:61" s="4" customFormat="1">
      <c r="C1106" s="30"/>
      <c r="D1106" s="565"/>
      <c r="E1106" s="54"/>
      <c r="J1106" s="127"/>
      <c r="K1106" s="119"/>
      <c r="L1106" s="493"/>
      <c r="S1106" s="5"/>
      <c r="T1106" s="5"/>
      <c r="U1106" s="551"/>
      <c r="AE1106" s="13" t="str">
        <f>IF((Реестр!$AA1106+Реестр!$AB1106+Реестр!$AD1106)=0,"",(Реестр!$AA1106+Реестр!$AB1106+Реестр!$AD1106))</f>
        <v/>
      </c>
      <c r="AL1106" s="597"/>
      <c r="AM1106" s="597"/>
      <c r="AQ1106" s="13"/>
      <c r="AR1106" s="752"/>
      <c r="BC1106" s="4" t="e">
        <f>VLOOKUP(K1106,'Справочные Данные'!$I$2:$J$262,2,0)</f>
        <v>#N/A</v>
      </c>
      <c r="BD1106" s="4" t="e">
        <f>VLOOKUP(BC1106,Z_SD_CUSTOMER!$A$2:$K$1599,10,0)</f>
        <v>#N/A</v>
      </c>
      <c r="BE1106" s="4" t="e">
        <f>VLOOKUP(BC1106,Z_SD_CUSTOMER!$A$2:$L$1599,11,0)</f>
        <v>#N/A</v>
      </c>
      <c r="BF1106" s="4" t="e">
        <f>VLOOKUP(BC1106,Z_SD_CUSTOMER!$A$2:$K$1599,11,0)</f>
        <v>#N/A</v>
      </c>
      <c r="BI1106" s="493"/>
    </row>
    <row r="1107" spans="1:61">
      <c r="A1107" s="4"/>
      <c r="F1107" s="4"/>
      <c r="L1107" s="493"/>
      <c r="N1107" s="82"/>
      <c r="O1107" s="82"/>
      <c r="P1107" s="82"/>
      <c r="Q1107" s="82"/>
      <c r="R1107" s="82"/>
      <c r="AE1107" s="13" t="str">
        <f>IF((Реестр!$AA1107+Реестр!$AB1107+Реестр!$AD1107)=0,"",(Реестр!$AA1107+Реестр!$AB1107+Реестр!$AD1107))</f>
        <v/>
      </c>
      <c r="AQ1107" s="13"/>
      <c r="AR1107" s="752"/>
      <c r="AT1107" s="4"/>
      <c r="AU1107" s="4"/>
      <c r="AV1107" s="4"/>
      <c r="AW1107" s="4"/>
      <c r="AX1107" s="4"/>
      <c r="AY1107" s="4"/>
      <c r="AZ1107" s="4"/>
      <c r="BA1107" s="4"/>
      <c r="BB1107" s="4"/>
      <c r="BC1107" s="4" t="e">
        <f>VLOOKUP(K1107,'Справочные Данные'!$I$2:$J$262,2,0)</f>
        <v>#N/A</v>
      </c>
      <c r="BD1107" s="4" t="e">
        <f>VLOOKUP(BC1107,Z_SD_CUSTOMER!$A$2:$K$1599,10,0)</f>
        <v>#N/A</v>
      </c>
      <c r="BE1107" s="4" t="e">
        <f>VLOOKUP(BC1107,Z_SD_CUSTOMER!$A$2:$L$1599,11,0)</f>
        <v>#N/A</v>
      </c>
      <c r="BF1107" s="4" t="e">
        <f>VLOOKUP(BC1107,Z_SD_CUSTOMER!$A$2:$K$1599,11,0)</f>
        <v>#N/A</v>
      </c>
      <c r="BG1107" s="4"/>
      <c r="BH1107" s="4"/>
    </row>
    <row r="1108" spans="1:61">
      <c r="A1108" s="4"/>
      <c r="F1108" s="4"/>
      <c r="L1108" s="493"/>
      <c r="AE1108" s="13" t="str">
        <f>IF((Реестр!$AA1108+Реестр!$AB1108+Реестр!$AD1108)=0,"",(Реестр!$AA1108+Реестр!$AB1108+Реестр!$AD1108))</f>
        <v/>
      </c>
      <c r="AQ1108" s="13"/>
      <c r="AR1108" s="752"/>
      <c r="AT1108" s="4"/>
      <c r="AU1108" s="4"/>
      <c r="AV1108" s="4"/>
      <c r="AW1108" s="4"/>
      <c r="AX1108" s="4"/>
      <c r="AY1108" s="4"/>
      <c r="AZ1108" s="4"/>
      <c r="BA1108" s="4"/>
      <c r="BB1108" s="4"/>
      <c r="BC1108" s="4" t="e">
        <f>VLOOKUP(K1108,'Справочные Данные'!$I$2:$J$262,2,0)</f>
        <v>#N/A</v>
      </c>
      <c r="BD1108" s="4" t="e">
        <f>VLOOKUP(BC1108,Z_SD_CUSTOMER!$A$2:$K$1599,10,0)</f>
        <v>#N/A</v>
      </c>
      <c r="BE1108" s="4" t="e">
        <f>VLOOKUP(BC1108,Z_SD_CUSTOMER!$A$2:$L$1599,11,0)</f>
        <v>#N/A</v>
      </c>
      <c r="BF1108" s="4" t="e">
        <f>VLOOKUP(BC1108,Z_SD_CUSTOMER!$A$2:$K$1599,11,0)</f>
        <v>#N/A</v>
      </c>
      <c r="BG1108" s="4"/>
      <c r="BH1108" s="4"/>
    </row>
    <row r="1109" spans="1:61">
      <c r="A1109" s="4"/>
      <c r="F1109" s="4"/>
      <c r="L1109" s="493"/>
      <c r="AE1109" s="13" t="str">
        <f>IF((Реестр!$AA1109+Реестр!$AB1109+Реестр!$AD1109)=0,"",(Реестр!$AA1109+Реестр!$AB1109+Реестр!$AD1109))</f>
        <v/>
      </c>
      <c r="AQ1109" s="13"/>
      <c r="AR1109" s="752"/>
      <c r="AT1109" s="4"/>
      <c r="AU1109" s="4"/>
      <c r="AV1109" s="4"/>
      <c r="AW1109" s="4"/>
      <c r="AX1109" s="4"/>
      <c r="AY1109" s="4"/>
      <c r="AZ1109" s="4"/>
      <c r="BA1109" s="4"/>
      <c r="BB1109" s="4"/>
      <c r="BC1109" s="4" t="e">
        <f>VLOOKUP(K1109,'Справочные Данные'!$I$2:$J$262,2,0)</f>
        <v>#N/A</v>
      </c>
      <c r="BD1109" s="4" t="e">
        <f>VLOOKUP(BC1109,Z_SD_CUSTOMER!$A$2:$K$1599,10,0)</f>
        <v>#N/A</v>
      </c>
      <c r="BE1109" s="4" t="e">
        <f>VLOOKUP(BC1109,Z_SD_CUSTOMER!$A$2:$L$1599,11,0)</f>
        <v>#N/A</v>
      </c>
      <c r="BF1109" s="4" t="e">
        <f>VLOOKUP(BC1109,Z_SD_CUSTOMER!$A$2:$K$1599,11,0)</f>
        <v>#N/A</v>
      </c>
      <c r="BG1109" s="4"/>
      <c r="BH1109" s="4"/>
    </row>
    <row r="1110" spans="1:61">
      <c r="A1110" s="4"/>
      <c r="F1110" s="4"/>
      <c r="L1110" s="493"/>
      <c r="AE1110" s="13" t="str">
        <f>IF((Реестр!$AA1110+Реестр!$AB1110+Реестр!$AD1110)=0,"",(Реестр!$AA1110+Реестр!$AB1110+Реестр!$AD1110))</f>
        <v/>
      </c>
      <c r="AQ1110" s="13"/>
      <c r="AR1110" s="752"/>
      <c r="AT1110" s="4"/>
      <c r="AU1110" s="4"/>
      <c r="AV1110" s="4"/>
      <c r="AW1110" s="4"/>
      <c r="AX1110" s="4"/>
      <c r="AY1110" s="4"/>
      <c r="AZ1110" s="4"/>
      <c r="BA1110" s="4"/>
      <c r="BB1110" s="4"/>
      <c r="BC1110" s="4" t="e">
        <f>VLOOKUP(K1110,'Справочные Данные'!$I$2:$J$262,2,0)</f>
        <v>#N/A</v>
      </c>
      <c r="BD1110" s="4" t="e">
        <f>VLOOKUP(BC1110,Z_SD_CUSTOMER!$A$2:$K$1599,10,0)</f>
        <v>#N/A</v>
      </c>
      <c r="BE1110" s="4" t="e">
        <f>VLOOKUP(BC1110,Z_SD_CUSTOMER!$A$2:$L$1599,11,0)</f>
        <v>#N/A</v>
      </c>
      <c r="BF1110" s="4" t="e">
        <f>VLOOKUP(BC1110,Z_SD_CUSTOMER!$A$2:$K$1599,11,0)</f>
        <v>#N/A</v>
      </c>
      <c r="BG1110" s="4"/>
      <c r="BH1110" s="4"/>
    </row>
    <row r="1111" spans="1:61">
      <c r="A1111" s="4"/>
      <c r="F1111" s="4"/>
      <c r="L1111" s="493"/>
      <c r="AE1111" s="13" t="str">
        <f>IF((Реестр!$AA1111+Реестр!$AB1111+Реестр!$AD1111)=0,"",(Реестр!$AA1111+Реестр!$AB1111+Реестр!$AD1111))</f>
        <v/>
      </c>
      <c r="AQ1111" s="13"/>
      <c r="AR1111" s="752"/>
      <c r="AT1111" s="4"/>
      <c r="AU1111" s="4"/>
      <c r="AV1111" s="4"/>
      <c r="AW1111" s="4"/>
      <c r="AX1111" s="4"/>
      <c r="AY1111" s="4"/>
      <c r="AZ1111" s="4"/>
      <c r="BA1111" s="4"/>
      <c r="BB1111" s="4"/>
      <c r="BC1111" s="4" t="e">
        <f>VLOOKUP(K1111,'Справочные Данные'!$I$2:$J$262,2,0)</f>
        <v>#N/A</v>
      </c>
      <c r="BD1111" s="4" t="e">
        <f>VLOOKUP(BC1111,Z_SD_CUSTOMER!$A$2:$K$1599,10,0)</f>
        <v>#N/A</v>
      </c>
      <c r="BE1111" s="4" t="e">
        <f>VLOOKUP(BC1111,Z_SD_CUSTOMER!$A$2:$L$1599,11,0)</f>
        <v>#N/A</v>
      </c>
      <c r="BF1111" s="4" t="e">
        <f>VLOOKUP(BC1111,Z_SD_CUSTOMER!$A$2:$K$1599,11,0)</f>
        <v>#N/A</v>
      </c>
      <c r="BG1111" s="4"/>
      <c r="BH1111" s="4"/>
    </row>
    <row r="1112" spans="1:61">
      <c r="A1112" s="4"/>
      <c r="F1112" s="4"/>
      <c r="L1112" s="493"/>
      <c r="AE1112" s="13" t="str">
        <f>IF((Реестр!$AA1112+Реестр!$AB1112+Реестр!$AD1112)=0,"",(Реестр!$AA1112+Реестр!$AB1112+Реестр!$AD1112))</f>
        <v/>
      </c>
      <c r="AQ1112" s="13"/>
      <c r="AR1112" s="752"/>
      <c r="AT1112" s="4"/>
      <c r="AU1112" s="4"/>
      <c r="AV1112" s="4"/>
      <c r="AW1112" s="4"/>
      <c r="AX1112" s="4"/>
      <c r="AY1112" s="4"/>
      <c r="AZ1112" s="4"/>
      <c r="BA1112" s="4"/>
      <c r="BB1112" s="4"/>
      <c r="BC1112" s="4" t="e">
        <f>VLOOKUP(K1112,'Справочные Данные'!$I$2:$J$262,2,0)</f>
        <v>#N/A</v>
      </c>
      <c r="BD1112" s="4" t="e">
        <f>VLOOKUP(BC1112,Z_SD_CUSTOMER!$A$2:$K$1599,10,0)</f>
        <v>#N/A</v>
      </c>
      <c r="BE1112" s="4" t="e">
        <f>VLOOKUP(BC1112,Z_SD_CUSTOMER!$A$2:$L$1599,11,0)</f>
        <v>#N/A</v>
      </c>
      <c r="BF1112" s="4" t="e">
        <f>VLOOKUP(BC1112,Z_SD_CUSTOMER!$A$2:$K$1599,11,0)</f>
        <v>#N/A</v>
      </c>
      <c r="BG1112" s="4"/>
      <c r="BH1112" s="4"/>
    </row>
    <row r="1113" spans="1:61">
      <c r="A1113" s="4"/>
      <c r="F1113" s="4"/>
      <c r="L1113" s="493"/>
      <c r="AE1113" s="13" t="str">
        <f>IF((Реестр!$AA1113+Реестр!$AB1113+Реестр!$AD1113)=0,"",(Реестр!$AA1113+Реестр!$AB1113+Реестр!$AD1113))</f>
        <v/>
      </c>
      <c r="AQ1113" s="13"/>
      <c r="AR1113" s="752"/>
      <c r="AT1113" s="4"/>
      <c r="AU1113" s="4"/>
      <c r="AV1113" s="4"/>
      <c r="AW1113" s="4"/>
      <c r="AX1113" s="4"/>
      <c r="AY1113" s="4"/>
      <c r="AZ1113" s="4"/>
      <c r="BA1113" s="4"/>
      <c r="BB1113" s="4"/>
      <c r="BC1113" s="4" t="e">
        <f>VLOOKUP(K1113,'Справочные Данные'!$I$2:$J$262,2,0)</f>
        <v>#N/A</v>
      </c>
      <c r="BD1113" s="4" t="e">
        <f>VLOOKUP(BC1113,Z_SD_CUSTOMER!$A$2:$K$1599,10,0)</f>
        <v>#N/A</v>
      </c>
      <c r="BE1113" s="4" t="e">
        <f>VLOOKUP(BC1113,Z_SD_CUSTOMER!$A$2:$L$1599,11,0)</f>
        <v>#N/A</v>
      </c>
      <c r="BF1113" s="4" t="e">
        <f>VLOOKUP(BC1113,Z_SD_CUSTOMER!$A$2:$K$1599,11,0)</f>
        <v>#N/A</v>
      </c>
      <c r="BG1113" s="4"/>
      <c r="BH1113" s="4"/>
    </row>
    <row r="1114" spans="1:61">
      <c r="A1114" s="4"/>
      <c r="F1114" s="4"/>
      <c r="L1114" s="493"/>
      <c r="AE1114" s="13" t="str">
        <f>IF((Реестр!$AA1114+Реестр!$AB1114+Реестр!$AD1114)=0,"",(Реестр!$AA1114+Реестр!$AB1114+Реестр!$AD1114))</f>
        <v/>
      </c>
      <c r="AQ1114" s="13"/>
      <c r="AR1114" s="752"/>
      <c r="AT1114" s="4"/>
      <c r="AU1114" s="4"/>
      <c r="AV1114" s="4"/>
      <c r="AW1114" s="4"/>
      <c r="AX1114" s="4"/>
      <c r="AY1114" s="4"/>
      <c r="AZ1114" s="4"/>
      <c r="BA1114" s="4"/>
      <c r="BB1114" s="4"/>
      <c r="BC1114" s="4" t="e">
        <f>VLOOKUP(K1114,'Справочные Данные'!$I$2:$J$262,2,0)</f>
        <v>#N/A</v>
      </c>
      <c r="BD1114" s="4" t="e">
        <f>VLOOKUP(BC1114,Z_SD_CUSTOMER!$A$2:$K$1599,10,0)</f>
        <v>#N/A</v>
      </c>
      <c r="BE1114" s="4" t="e">
        <f>VLOOKUP(BC1114,Z_SD_CUSTOMER!$A$2:$L$1599,11,0)</f>
        <v>#N/A</v>
      </c>
      <c r="BF1114" s="4" t="e">
        <f>VLOOKUP(BC1114,Z_SD_CUSTOMER!$A$2:$K$1599,11,0)</f>
        <v>#N/A</v>
      </c>
      <c r="BG1114" s="4"/>
      <c r="BH1114" s="4"/>
    </row>
    <row r="1115" spans="1:61">
      <c r="A1115" s="4"/>
      <c r="F1115" s="4"/>
      <c r="L1115" s="493"/>
      <c r="AE1115" s="13" t="str">
        <f>IF((Реестр!$AA1115+Реестр!$AB1115+Реестр!$AD1115)=0,"",(Реестр!$AA1115+Реестр!$AB1115+Реестр!$AD1115))</f>
        <v/>
      </c>
      <c r="AQ1115" s="13"/>
      <c r="AR1115" s="752"/>
      <c r="AT1115" s="4"/>
      <c r="AU1115" s="4"/>
      <c r="AV1115" s="4"/>
      <c r="AW1115" s="4"/>
      <c r="AX1115" s="4"/>
      <c r="AY1115" s="4"/>
      <c r="AZ1115" s="4"/>
      <c r="BA1115" s="4"/>
      <c r="BB1115" s="4"/>
      <c r="BC1115" s="4" t="e">
        <f>VLOOKUP(K1115,'Справочные Данные'!$I$2:$J$262,2,0)</f>
        <v>#N/A</v>
      </c>
      <c r="BD1115" s="4" t="e">
        <f>VLOOKUP(BC1115,Z_SD_CUSTOMER!$A$2:$K$1599,10,0)</f>
        <v>#N/A</v>
      </c>
      <c r="BE1115" s="4" t="e">
        <f>VLOOKUP(BC1115,Z_SD_CUSTOMER!$A$2:$L$1599,11,0)</f>
        <v>#N/A</v>
      </c>
      <c r="BF1115" s="4" t="e">
        <f>VLOOKUP(BC1115,Z_SD_CUSTOMER!$A$2:$K$1599,11,0)</f>
        <v>#N/A</v>
      </c>
      <c r="BG1115" s="4"/>
      <c r="BH1115" s="4"/>
    </row>
    <row r="1116" spans="1:61">
      <c r="A1116" s="4"/>
      <c r="F1116" s="4"/>
      <c r="L1116" s="493"/>
      <c r="AE1116" s="13" t="str">
        <f>IF((Реестр!$AA1116+Реестр!$AB1116+Реестр!$AD1116)=0,"",(Реестр!$AA1116+Реестр!$AB1116+Реестр!$AD1116))</f>
        <v/>
      </c>
      <c r="AQ1116" s="13"/>
      <c r="AR1116" s="752"/>
      <c r="AT1116" s="4"/>
      <c r="AU1116" s="4"/>
      <c r="AV1116" s="4"/>
      <c r="AW1116" s="4"/>
      <c r="AX1116" s="4"/>
      <c r="AY1116" s="4"/>
      <c r="AZ1116" s="4"/>
      <c r="BA1116" s="4"/>
      <c r="BB1116" s="4"/>
      <c r="BC1116" s="4" t="e">
        <f>VLOOKUP(K1116,'Справочные Данные'!$I$2:$J$262,2,0)</f>
        <v>#N/A</v>
      </c>
      <c r="BD1116" s="4" t="e">
        <f>VLOOKUP(BC1116,Z_SD_CUSTOMER!$A$2:$K$1599,10,0)</f>
        <v>#N/A</v>
      </c>
      <c r="BE1116" s="4" t="e">
        <f>VLOOKUP(BC1116,Z_SD_CUSTOMER!$A$2:$L$1599,11,0)</f>
        <v>#N/A</v>
      </c>
      <c r="BF1116" s="4" t="e">
        <f>VLOOKUP(BC1116,Z_SD_CUSTOMER!$A$2:$K$1599,11,0)</f>
        <v>#N/A</v>
      </c>
      <c r="BG1116" s="4"/>
      <c r="BH1116" s="4"/>
    </row>
    <row r="1117" spans="1:61">
      <c r="A1117" s="4"/>
      <c r="F1117" s="4"/>
      <c r="L1117" s="493"/>
      <c r="AE1117" s="13" t="str">
        <f>IF((Реестр!$AA1117+Реестр!$AB1117+Реестр!$AD1117)=0,"",(Реестр!$AA1117+Реестр!$AB1117+Реестр!$AD1117))</f>
        <v/>
      </c>
      <c r="AQ1117" s="13"/>
      <c r="AR1117" s="752"/>
      <c r="AT1117" s="4"/>
      <c r="AU1117" s="4"/>
      <c r="AV1117" s="4"/>
      <c r="AW1117" s="4"/>
      <c r="AX1117" s="4"/>
      <c r="AY1117" s="4"/>
      <c r="AZ1117" s="4"/>
      <c r="BA1117" s="4"/>
      <c r="BB1117" s="4"/>
      <c r="BC1117" s="4" t="e">
        <f>VLOOKUP(K1117,'Справочные Данные'!$I$2:$J$262,2,0)</f>
        <v>#N/A</v>
      </c>
      <c r="BD1117" s="4" t="e">
        <f>VLOOKUP(BC1117,Z_SD_CUSTOMER!$A$2:$K$1599,10,0)</f>
        <v>#N/A</v>
      </c>
      <c r="BE1117" s="4" t="e">
        <f>VLOOKUP(BC1117,Z_SD_CUSTOMER!$A$2:$L$1599,11,0)</f>
        <v>#N/A</v>
      </c>
      <c r="BF1117" s="4" t="e">
        <f>VLOOKUP(BC1117,Z_SD_CUSTOMER!$A$2:$K$1599,11,0)</f>
        <v>#N/A</v>
      </c>
      <c r="BG1117" s="4"/>
      <c r="BH1117" s="4"/>
    </row>
    <row r="1118" spans="1:61">
      <c r="A1118" s="4"/>
      <c r="F1118" s="4"/>
      <c r="L1118" s="493"/>
      <c r="AE1118" s="13" t="str">
        <f>IF((Реестр!$AA1118+Реестр!$AB1118+Реестр!$AD1118)=0,"",(Реестр!$AA1118+Реестр!$AB1118+Реестр!$AD1118))</f>
        <v/>
      </c>
      <c r="AQ1118" s="13"/>
      <c r="AR1118" s="752"/>
      <c r="AT1118" s="4"/>
      <c r="AU1118" s="4"/>
      <c r="AV1118" s="4"/>
      <c r="AW1118" s="4"/>
      <c r="AX1118" s="4"/>
      <c r="AY1118" s="4"/>
      <c r="AZ1118" s="4"/>
      <c r="BA1118" s="4"/>
      <c r="BB1118" s="4"/>
      <c r="BC1118" s="4" t="e">
        <f>VLOOKUP(K1118,'Справочные Данные'!$I$2:$J$262,2,0)</f>
        <v>#N/A</v>
      </c>
      <c r="BD1118" s="4" t="e">
        <f>VLOOKUP(BC1118,Z_SD_CUSTOMER!$A$2:$K$1599,10,0)</f>
        <v>#N/A</v>
      </c>
      <c r="BE1118" s="4" t="e">
        <f>VLOOKUP(BC1118,Z_SD_CUSTOMER!$A$2:$L$1599,11,0)</f>
        <v>#N/A</v>
      </c>
      <c r="BF1118" s="4" t="e">
        <f>VLOOKUP(BC1118,Z_SD_CUSTOMER!$A$2:$K$1599,11,0)</f>
        <v>#N/A</v>
      </c>
      <c r="BG1118" s="4"/>
      <c r="BH1118" s="4"/>
    </row>
    <row r="1119" spans="1:61">
      <c r="A1119" s="4"/>
      <c r="F1119" s="4"/>
      <c r="L1119" s="493"/>
      <c r="AE1119" s="13" t="str">
        <f>IF((Реестр!$AA1119+Реестр!$AB1119+Реестр!$AD1119)=0,"",(Реестр!$AA1119+Реестр!$AB1119+Реестр!$AD1119))</f>
        <v/>
      </c>
      <c r="AQ1119" s="13"/>
      <c r="AR1119" s="752"/>
      <c r="AT1119" s="4"/>
      <c r="AU1119" s="4"/>
      <c r="AV1119" s="4"/>
      <c r="AW1119" s="4"/>
      <c r="AX1119" s="4"/>
      <c r="AY1119" s="4"/>
      <c r="AZ1119" s="4"/>
      <c r="BA1119" s="4"/>
      <c r="BB1119" s="4"/>
      <c r="BC1119" s="4" t="e">
        <f>VLOOKUP(K1119,'Справочные Данные'!$I$2:$J$262,2,0)</f>
        <v>#N/A</v>
      </c>
      <c r="BD1119" s="4" t="e">
        <f>VLOOKUP(BC1119,Z_SD_CUSTOMER!$A$2:$K$1599,10,0)</f>
        <v>#N/A</v>
      </c>
      <c r="BE1119" s="4" t="e">
        <f>VLOOKUP(BC1119,Z_SD_CUSTOMER!$A$2:$L$1599,11,0)</f>
        <v>#N/A</v>
      </c>
      <c r="BF1119" s="4" t="e">
        <f>VLOOKUP(BC1119,Z_SD_CUSTOMER!$A$2:$K$1599,11,0)</f>
        <v>#N/A</v>
      </c>
      <c r="BG1119" s="4"/>
      <c r="BH1119" s="4"/>
    </row>
    <row r="1120" spans="1:61">
      <c r="A1120" s="4"/>
      <c r="F1120" s="4"/>
      <c r="L1120" s="493"/>
      <c r="AE1120" s="13" t="str">
        <f>IF((Реестр!$AA1120+Реестр!$AB1120+Реестр!$AD1120)=0,"",(Реестр!$AA1120+Реестр!$AB1120+Реестр!$AD1120))</f>
        <v/>
      </c>
      <c r="AQ1120" s="13"/>
      <c r="AR1120" s="752"/>
      <c r="AT1120" s="4"/>
      <c r="AU1120" s="4"/>
      <c r="AV1120" s="4"/>
      <c r="AW1120" s="4"/>
      <c r="AX1120" s="4"/>
      <c r="AY1120" s="4"/>
      <c r="AZ1120" s="4"/>
      <c r="BA1120" s="4"/>
      <c r="BB1120" s="4"/>
      <c r="BC1120" s="4" t="e">
        <f>VLOOKUP(K1120,'Справочные Данные'!$I$2:$J$262,2,0)</f>
        <v>#N/A</v>
      </c>
      <c r="BD1120" s="4" t="e">
        <f>VLOOKUP(BC1120,Z_SD_CUSTOMER!$A$2:$K$1599,10,0)</f>
        <v>#N/A</v>
      </c>
      <c r="BE1120" s="4" t="e">
        <f>VLOOKUP(BC1120,Z_SD_CUSTOMER!$A$2:$L$1599,11,0)</f>
        <v>#N/A</v>
      </c>
      <c r="BF1120" s="4" t="e">
        <f>VLOOKUP(BC1120,Z_SD_CUSTOMER!$A$2:$K$1599,11,0)</f>
        <v>#N/A</v>
      </c>
      <c r="BG1120" s="4"/>
      <c r="BH1120" s="4"/>
    </row>
    <row r="1121" spans="1:60">
      <c r="A1121" s="4"/>
      <c r="F1121" s="4"/>
      <c r="L1121" s="493"/>
      <c r="AE1121" s="13" t="str">
        <f>IF((Реестр!$AA1121+Реестр!$AB1121+Реестр!$AD1121)=0,"",(Реестр!$AA1121+Реестр!$AB1121+Реестр!$AD1121))</f>
        <v/>
      </c>
      <c r="AQ1121" s="13"/>
      <c r="AR1121" s="752"/>
      <c r="AT1121" s="4"/>
      <c r="AU1121" s="4"/>
      <c r="AV1121" s="4"/>
      <c r="AW1121" s="4"/>
      <c r="AX1121" s="4"/>
      <c r="AY1121" s="4"/>
      <c r="AZ1121" s="4"/>
      <c r="BA1121" s="4"/>
      <c r="BB1121" s="4"/>
      <c r="BC1121" s="4" t="e">
        <f>VLOOKUP(K1121,'Справочные Данные'!$I$2:$J$262,2,0)</f>
        <v>#N/A</v>
      </c>
      <c r="BD1121" s="4" t="e">
        <f>VLOOKUP(BC1121,Z_SD_CUSTOMER!$A$2:$K$1599,10,0)</f>
        <v>#N/A</v>
      </c>
      <c r="BE1121" s="4" t="e">
        <f>VLOOKUP(BC1121,Z_SD_CUSTOMER!$A$2:$L$1599,11,0)</f>
        <v>#N/A</v>
      </c>
      <c r="BF1121" s="4" t="e">
        <f>VLOOKUP(BC1121,Z_SD_CUSTOMER!$A$2:$K$1599,11,0)</f>
        <v>#N/A</v>
      </c>
      <c r="BG1121" s="4"/>
      <c r="BH1121" s="4"/>
    </row>
    <row r="1122" spans="1:60">
      <c r="A1122" s="4"/>
      <c r="F1122" s="4"/>
      <c r="L1122" s="493"/>
      <c r="AE1122" s="13" t="str">
        <f>IF((Реестр!$AA1122+Реестр!$AB1122+Реестр!$AD1122)=0,"",(Реестр!$AA1122+Реестр!$AB1122+Реестр!$AD1122))</f>
        <v/>
      </c>
      <c r="AQ1122" s="13"/>
      <c r="AR1122" s="752"/>
      <c r="AT1122" s="4"/>
      <c r="AU1122" s="4"/>
      <c r="AV1122" s="4"/>
      <c r="AW1122" s="4"/>
      <c r="AX1122" s="4"/>
      <c r="AY1122" s="4"/>
      <c r="AZ1122" s="4"/>
      <c r="BA1122" s="4"/>
      <c r="BB1122" s="4"/>
      <c r="BC1122" s="4" t="e">
        <f>VLOOKUP(K1122,'Справочные Данные'!$I$2:$J$262,2,0)</f>
        <v>#N/A</v>
      </c>
      <c r="BD1122" s="4" t="e">
        <f>VLOOKUP(BC1122,Z_SD_CUSTOMER!$A$2:$K$1599,10,0)</f>
        <v>#N/A</v>
      </c>
      <c r="BE1122" s="4" t="e">
        <f>VLOOKUP(BC1122,Z_SD_CUSTOMER!$A$2:$L$1599,11,0)</f>
        <v>#N/A</v>
      </c>
      <c r="BF1122" s="4" t="e">
        <f>VLOOKUP(BC1122,Z_SD_CUSTOMER!$A$2:$K$1599,11,0)</f>
        <v>#N/A</v>
      </c>
      <c r="BG1122" s="4"/>
      <c r="BH1122" s="4"/>
    </row>
    <row r="1123" spans="1:60">
      <c r="A1123" s="4"/>
      <c r="F1123" s="4"/>
      <c r="L1123" s="493"/>
      <c r="AE1123" s="13" t="str">
        <f>IF((Реестр!$AA1123+Реестр!$AB1123+Реестр!$AD1123)=0,"",(Реестр!$AA1123+Реестр!$AB1123+Реестр!$AD1123))</f>
        <v/>
      </c>
      <c r="AQ1123" s="13"/>
      <c r="AR1123" s="752"/>
      <c r="AT1123" s="4"/>
      <c r="AU1123" s="4"/>
      <c r="AV1123" s="4"/>
      <c r="AW1123" s="4"/>
      <c r="AX1123" s="4"/>
      <c r="AY1123" s="4"/>
      <c r="AZ1123" s="4"/>
      <c r="BA1123" s="4"/>
      <c r="BB1123" s="4"/>
      <c r="BC1123" s="4" t="e">
        <f>VLOOKUP(K1123,'Справочные Данные'!$I$2:$J$262,2,0)</f>
        <v>#N/A</v>
      </c>
      <c r="BD1123" s="4" t="e">
        <f>VLOOKUP(BC1123,Z_SD_CUSTOMER!$A$2:$K$1599,10,0)</f>
        <v>#N/A</v>
      </c>
      <c r="BE1123" s="4" t="e">
        <f>VLOOKUP(BC1123,Z_SD_CUSTOMER!$A$2:$L$1599,11,0)</f>
        <v>#N/A</v>
      </c>
      <c r="BF1123" s="4" t="e">
        <f>VLOOKUP(BC1123,Z_SD_CUSTOMER!$A$2:$K$1599,11,0)</f>
        <v>#N/A</v>
      </c>
      <c r="BG1123" s="4"/>
      <c r="BH1123" s="4"/>
    </row>
    <row r="1124" spans="1:60">
      <c r="A1124" s="4"/>
      <c r="F1124" s="4"/>
      <c r="L1124" s="493"/>
      <c r="AE1124" s="13" t="str">
        <f>IF((Реестр!$AA1124+Реестр!$AB1124+Реестр!$AD1124)=0,"",(Реестр!$AA1124+Реестр!$AB1124+Реестр!$AD1124))</f>
        <v/>
      </c>
      <c r="AQ1124" s="13"/>
      <c r="AR1124" s="752"/>
      <c r="AT1124" s="4"/>
      <c r="AU1124" s="4"/>
      <c r="AV1124" s="4"/>
      <c r="AW1124" s="4"/>
      <c r="AX1124" s="4"/>
      <c r="AY1124" s="4"/>
      <c r="AZ1124" s="4"/>
      <c r="BA1124" s="4"/>
      <c r="BB1124" s="4"/>
      <c r="BC1124" s="4" t="e">
        <f>VLOOKUP(K1124,'Справочные Данные'!$I$2:$J$262,2,0)</f>
        <v>#N/A</v>
      </c>
      <c r="BD1124" s="4" t="e">
        <f>VLOOKUP(BC1124,Z_SD_CUSTOMER!$A$2:$K$1599,10,0)</f>
        <v>#N/A</v>
      </c>
      <c r="BE1124" s="4" t="e">
        <f>VLOOKUP(BC1124,Z_SD_CUSTOMER!$A$2:$L$1599,11,0)</f>
        <v>#N/A</v>
      </c>
      <c r="BF1124" s="4" t="e">
        <f>VLOOKUP(BC1124,Z_SD_CUSTOMER!$A$2:$K$1599,11,0)</f>
        <v>#N/A</v>
      </c>
      <c r="BG1124" s="4"/>
      <c r="BH1124" s="4"/>
    </row>
    <row r="1125" spans="1:60">
      <c r="A1125" s="4"/>
      <c r="F1125" s="4"/>
      <c r="L1125" s="493"/>
      <c r="AE1125" s="13" t="str">
        <f>IF((Реестр!$AA1125+Реестр!$AB1125+Реестр!$AD1125)=0,"",(Реестр!$AA1125+Реестр!$AB1125+Реестр!$AD1125))</f>
        <v/>
      </c>
      <c r="AQ1125" s="13"/>
      <c r="AR1125" s="752"/>
      <c r="AT1125" s="4"/>
      <c r="AU1125" s="4"/>
      <c r="AV1125" s="4"/>
      <c r="AW1125" s="4"/>
      <c r="AX1125" s="4"/>
      <c r="AY1125" s="4"/>
      <c r="AZ1125" s="4"/>
      <c r="BA1125" s="4"/>
      <c r="BB1125" s="4"/>
      <c r="BC1125" s="4" t="e">
        <f>VLOOKUP(K1125,'Справочные Данные'!$I$2:$J$262,2,0)</f>
        <v>#N/A</v>
      </c>
      <c r="BD1125" s="4" t="e">
        <f>VLOOKUP(BC1125,Z_SD_CUSTOMER!$A$2:$K$1599,10,0)</f>
        <v>#N/A</v>
      </c>
      <c r="BE1125" s="4" t="e">
        <f>VLOOKUP(BC1125,Z_SD_CUSTOMER!$A$2:$L$1599,11,0)</f>
        <v>#N/A</v>
      </c>
      <c r="BF1125" s="4" t="e">
        <f>VLOOKUP(BC1125,Z_SD_CUSTOMER!$A$2:$K$1599,11,0)</f>
        <v>#N/A</v>
      </c>
      <c r="BG1125" s="4"/>
      <c r="BH1125" s="4"/>
    </row>
    <row r="1126" spans="1:60">
      <c r="A1126" s="4"/>
      <c r="F1126" s="4"/>
      <c r="L1126" s="493"/>
      <c r="AE1126" s="13" t="str">
        <f>IF((Реестр!$AA1126+Реестр!$AB1126+Реестр!$AD1126)=0,"",(Реестр!$AA1126+Реестр!$AB1126+Реестр!$AD1126))</f>
        <v/>
      </c>
      <c r="AQ1126" s="13"/>
      <c r="AR1126" s="752"/>
      <c r="AT1126" s="4"/>
      <c r="AU1126" s="4"/>
      <c r="AV1126" s="4"/>
      <c r="AW1126" s="4"/>
      <c r="AX1126" s="4"/>
      <c r="AY1126" s="4"/>
      <c r="AZ1126" s="4"/>
      <c r="BA1126" s="4"/>
      <c r="BB1126" s="4"/>
      <c r="BC1126" s="4" t="e">
        <f>VLOOKUP(K1126,'Справочные Данные'!$I$2:$J$262,2,0)</f>
        <v>#N/A</v>
      </c>
      <c r="BD1126" s="4" t="e">
        <f>VLOOKUP(BC1126,Z_SD_CUSTOMER!$A$2:$K$1599,10,0)</f>
        <v>#N/A</v>
      </c>
      <c r="BE1126" s="4" t="e">
        <f>VLOOKUP(BC1126,Z_SD_CUSTOMER!$A$2:$L$1599,11,0)</f>
        <v>#N/A</v>
      </c>
      <c r="BF1126" s="4" t="e">
        <f>VLOOKUP(BC1126,Z_SD_CUSTOMER!$A$2:$K$1599,11,0)</f>
        <v>#N/A</v>
      </c>
      <c r="BG1126" s="4"/>
      <c r="BH1126" s="4"/>
    </row>
    <row r="1127" spans="1:60">
      <c r="A1127" s="4"/>
      <c r="F1127" s="4"/>
      <c r="L1127" s="493"/>
      <c r="AE1127" s="13" t="str">
        <f>IF((Реестр!$AA1127+Реестр!$AB1127+Реестр!$AD1127)=0,"",(Реестр!$AA1127+Реестр!$AB1127+Реестр!$AD1127))</f>
        <v/>
      </c>
      <c r="AQ1127" s="13"/>
      <c r="AR1127" s="752"/>
      <c r="AT1127" s="4"/>
      <c r="AU1127" s="4"/>
      <c r="AV1127" s="4"/>
      <c r="AW1127" s="4"/>
      <c r="AX1127" s="4"/>
      <c r="AY1127" s="4"/>
      <c r="AZ1127" s="4"/>
      <c r="BA1127" s="4"/>
      <c r="BB1127" s="4"/>
      <c r="BC1127" s="4" t="e">
        <f>VLOOKUP(K1127,'Справочные Данные'!$I$2:$J$262,2,0)</f>
        <v>#N/A</v>
      </c>
      <c r="BD1127" s="4" t="e">
        <f>VLOOKUP(BC1127,Z_SD_CUSTOMER!$A$2:$K$1599,10,0)</f>
        <v>#N/A</v>
      </c>
      <c r="BE1127" s="4" t="e">
        <f>VLOOKUP(BC1127,Z_SD_CUSTOMER!$A$2:$L$1599,11,0)</f>
        <v>#N/A</v>
      </c>
      <c r="BF1127" s="4" t="e">
        <f>VLOOKUP(BC1127,Z_SD_CUSTOMER!$A$2:$K$1599,11,0)</f>
        <v>#N/A</v>
      </c>
      <c r="BG1127" s="4"/>
      <c r="BH1127" s="4"/>
    </row>
    <row r="1128" spans="1:60">
      <c r="A1128" s="4"/>
      <c r="F1128" s="4"/>
      <c r="L1128" s="493"/>
      <c r="AE1128" s="13" t="str">
        <f>IF((Реестр!$AA1128+Реестр!$AB1128+Реестр!$AD1128)=0,"",(Реестр!$AA1128+Реестр!$AB1128+Реестр!$AD1128))</f>
        <v/>
      </c>
      <c r="AQ1128" s="13"/>
      <c r="AR1128" s="752"/>
      <c r="AT1128" s="4"/>
      <c r="AU1128" s="4"/>
      <c r="AV1128" s="4"/>
      <c r="AW1128" s="4"/>
      <c r="AX1128" s="4"/>
      <c r="AY1128" s="4"/>
      <c r="AZ1128" s="4"/>
      <c r="BA1128" s="4"/>
      <c r="BB1128" s="4"/>
      <c r="BC1128" s="4" t="e">
        <f>VLOOKUP(K1128,'Справочные Данные'!$I$2:$J$262,2,0)</f>
        <v>#N/A</v>
      </c>
      <c r="BD1128" s="4" t="e">
        <f>VLOOKUP(BC1128,Z_SD_CUSTOMER!$A$2:$K$1599,10,0)</f>
        <v>#N/A</v>
      </c>
      <c r="BE1128" s="4" t="e">
        <f>VLOOKUP(BC1128,Z_SD_CUSTOMER!$A$2:$L$1599,11,0)</f>
        <v>#N/A</v>
      </c>
      <c r="BF1128" s="4" t="e">
        <f>VLOOKUP(BC1128,Z_SD_CUSTOMER!$A$2:$K$1599,11,0)</f>
        <v>#N/A</v>
      </c>
      <c r="BG1128" s="4"/>
      <c r="BH1128" s="4"/>
    </row>
    <row r="1129" spans="1:60">
      <c r="A1129" s="4"/>
      <c r="F1129" s="4"/>
      <c r="L1129" s="493"/>
      <c r="AE1129" s="13" t="str">
        <f>IF((Реестр!$AA1129+Реестр!$AB1129+Реестр!$AD1129)=0,"",(Реестр!$AA1129+Реестр!$AB1129+Реестр!$AD1129))</f>
        <v/>
      </c>
      <c r="AQ1129" s="13"/>
      <c r="AR1129" s="752"/>
      <c r="AT1129" s="4"/>
      <c r="AU1129" s="4"/>
      <c r="AV1129" s="4"/>
      <c r="AW1129" s="4"/>
      <c r="AX1129" s="4"/>
      <c r="AY1129" s="4"/>
      <c r="AZ1129" s="4"/>
      <c r="BA1129" s="4"/>
      <c r="BB1129" s="4"/>
      <c r="BC1129" s="4" t="e">
        <f>VLOOKUP(K1129,'Справочные Данные'!$I$2:$J$262,2,0)</f>
        <v>#N/A</v>
      </c>
      <c r="BD1129" s="4" t="e">
        <f>VLOOKUP(BC1129,Z_SD_CUSTOMER!$A$2:$K$1599,10,0)</f>
        <v>#N/A</v>
      </c>
      <c r="BE1129" s="4" t="e">
        <f>VLOOKUP(BC1129,Z_SD_CUSTOMER!$A$2:$L$1599,11,0)</f>
        <v>#N/A</v>
      </c>
      <c r="BF1129" s="4" t="e">
        <f>VLOOKUP(BC1129,Z_SD_CUSTOMER!$A$2:$K$1599,11,0)</f>
        <v>#N/A</v>
      </c>
      <c r="BG1129" s="4"/>
      <c r="BH1129" s="4"/>
    </row>
    <row r="1130" spans="1:60">
      <c r="A1130" s="4"/>
      <c r="F1130" s="4"/>
      <c r="L1130" s="493"/>
      <c r="AE1130" s="13" t="str">
        <f>IF((Реестр!$AA1130+Реестр!$AB1130+Реестр!$AD1130)=0,"",(Реестр!$AA1130+Реестр!$AB1130+Реестр!$AD1130))</f>
        <v/>
      </c>
      <c r="AQ1130" s="13"/>
      <c r="AR1130" s="752"/>
      <c r="AT1130" s="4"/>
      <c r="AU1130" s="4"/>
      <c r="AV1130" s="4"/>
      <c r="AW1130" s="4"/>
      <c r="AX1130" s="4"/>
      <c r="AY1130" s="4"/>
      <c r="AZ1130" s="4"/>
      <c r="BA1130" s="4"/>
      <c r="BB1130" s="4"/>
      <c r="BC1130" s="4" t="e">
        <f>VLOOKUP(K1130,'Справочные Данные'!$I$2:$J$262,2,0)</f>
        <v>#N/A</v>
      </c>
      <c r="BD1130" s="4" t="e">
        <f>VLOOKUP(BC1130,Z_SD_CUSTOMER!$A$2:$K$1599,10,0)</f>
        <v>#N/A</v>
      </c>
      <c r="BE1130" s="4" t="e">
        <f>VLOOKUP(BC1130,Z_SD_CUSTOMER!$A$2:$L$1599,11,0)</f>
        <v>#N/A</v>
      </c>
      <c r="BF1130" s="4" t="e">
        <f>VLOOKUP(BC1130,Z_SD_CUSTOMER!$A$2:$K$1599,11,0)</f>
        <v>#N/A</v>
      </c>
      <c r="BG1130" s="4"/>
      <c r="BH1130" s="4"/>
    </row>
    <row r="1131" spans="1:60">
      <c r="A1131" s="4"/>
      <c r="F1131" s="4"/>
      <c r="L1131" s="493"/>
      <c r="AE1131" s="13" t="str">
        <f>IF((Реестр!$AA1131+Реестр!$AB1131+Реестр!$AD1131)=0,"",(Реестр!$AA1131+Реестр!$AB1131+Реестр!$AD1131))</f>
        <v/>
      </c>
      <c r="AQ1131" s="13"/>
      <c r="AR1131" s="752"/>
      <c r="AT1131" s="4"/>
      <c r="AU1131" s="4"/>
      <c r="AV1131" s="4"/>
      <c r="AW1131" s="4"/>
      <c r="AX1131" s="4"/>
      <c r="AY1131" s="4"/>
      <c r="AZ1131" s="4"/>
      <c r="BA1131" s="4"/>
      <c r="BB1131" s="4"/>
      <c r="BC1131" s="4" t="e">
        <f>VLOOKUP(K1131,'Справочные Данные'!$I$2:$J$262,2,0)</f>
        <v>#N/A</v>
      </c>
      <c r="BD1131" s="4" t="e">
        <f>VLOOKUP(BC1131,Z_SD_CUSTOMER!$A$2:$K$1599,10,0)</f>
        <v>#N/A</v>
      </c>
      <c r="BE1131" s="4" t="e">
        <f>VLOOKUP(BC1131,Z_SD_CUSTOMER!$A$2:$L$1599,11,0)</f>
        <v>#N/A</v>
      </c>
      <c r="BF1131" s="4" t="e">
        <f>VLOOKUP(BC1131,Z_SD_CUSTOMER!$A$2:$K$1599,11,0)</f>
        <v>#N/A</v>
      </c>
      <c r="BG1131" s="4"/>
      <c r="BH1131" s="4"/>
    </row>
    <row r="1132" spans="1:60">
      <c r="A1132" s="4"/>
      <c r="F1132" s="4"/>
      <c r="L1132" s="493"/>
      <c r="AE1132" s="13" t="str">
        <f>IF((Реестр!$AA1132+Реестр!$AB1132+Реестр!$AD1132)=0,"",(Реестр!$AA1132+Реестр!$AB1132+Реестр!$AD1132))</f>
        <v/>
      </c>
      <c r="AQ1132" s="13"/>
      <c r="AR1132" s="752"/>
      <c r="AT1132" s="4"/>
      <c r="AU1132" s="4"/>
      <c r="AV1132" s="4"/>
      <c r="AW1132" s="4"/>
      <c r="AX1132" s="4"/>
      <c r="AY1132" s="4"/>
      <c r="AZ1132" s="4"/>
      <c r="BA1132" s="4"/>
      <c r="BB1132" s="4"/>
      <c r="BC1132" s="4" t="e">
        <f>VLOOKUP(K1132,'Справочные Данные'!$I$2:$J$262,2,0)</f>
        <v>#N/A</v>
      </c>
      <c r="BD1132" s="4" t="e">
        <f>VLOOKUP(BC1132,Z_SD_CUSTOMER!$A$2:$K$1599,10,0)</f>
        <v>#N/A</v>
      </c>
      <c r="BE1132" s="4" t="e">
        <f>VLOOKUP(BC1132,Z_SD_CUSTOMER!$A$2:$L$1599,11,0)</f>
        <v>#N/A</v>
      </c>
      <c r="BF1132" s="4" t="e">
        <f>VLOOKUP(BC1132,Z_SD_CUSTOMER!$A$2:$K$1599,11,0)</f>
        <v>#N/A</v>
      </c>
      <c r="BG1132" s="4"/>
      <c r="BH1132" s="4"/>
    </row>
    <row r="1133" spans="1:60">
      <c r="A1133" s="4"/>
      <c r="F1133" s="4"/>
      <c r="L1133" s="493"/>
      <c r="AE1133" s="13" t="str">
        <f>IF((Реестр!$AA1133+Реестр!$AB1133+Реестр!$AD1133)=0,"",(Реестр!$AA1133+Реестр!$AB1133+Реестр!$AD1133))</f>
        <v/>
      </c>
      <c r="AQ1133" s="13"/>
      <c r="AR1133" s="752"/>
      <c r="AT1133" s="4"/>
      <c r="AU1133" s="4"/>
      <c r="AV1133" s="4"/>
      <c r="AW1133" s="4"/>
      <c r="AX1133" s="4"/>
      <c r="AY1133" s="4"/>
      <c r="AZ1133" s="4"/>
      <c r="BA1133" s="4"/>
      <c r="BB1133" s="4"/>
      <c r="BC1133" s="4" t="e">
        <f>VLOOKUP(K1133,'Справочные Данные'!$I$2:$J$262,2,0)</f>
        <v>#N/A</v>
      </c>
      <c r="BD1133" s="4" t="e">
        <f>VLOOKUP(BC1133,Z_SD_CUSTOMER!$A$2:$K$1599,10,0)</f>
        <v>#N/A</v>
      </c>
      <c r="BE1133" s="4" t="e">
        <f>VLOOKUP(BC1133,Z_SD_CUSTOMER!$A$2:$L$1599,11,0)</f>
        <v>#N/A</v>
      </c>
      <c r="BF1133" s="4" t="e">
        <f>VLOOKUP(BC1133,Z_SD_CUSTOMER!$A$2:$K$1599,11,0)</f>
        <v>#N/A</v>
      </c>
      <c r="BG1133" s="4"/>
      <c r="BH1133" s="4"/>
    </row>
    <row r="1134" spans="1:60">
      <c r="A1134" s="4"/>
      <c r="F1134" s="4"/>
      <c r="L1134" s="493"/>
      <c r="AE1134" s="13" t="str">
        <f>IF((Реестр!$AA1134+Реестр!$AB1134+Реестр!$AD1134)=0,"",(Реестр!$AA1134+Реестр!$AB1134+Реестр!$AD1134))</f>
        <v/>
      </c>
      <c r="AQ1134" s="13"/>
      <c r="AR1134" s="752"/>
      <c r="AT1134" s="4"/>
      <c r="AU1134" s="4"/>
      <c r="AV1134" s="4"/>
      <c r="AW1134" s="4"/>
      <c r="AX1134" s="4"/>
      <c r="AY1134" s="4"/>
      <c r="AZ1134" s="4"/>
      <c r="BA1134" s="4"/>
      <c r="BB1134" s="4"/>
      <c r="BC1134" s="4" t="e">
        <f>VLOOKUP(K1134,'Справочные Данные'!$I$2:$J$262,2,0)</f>
        <v>#N/A</v>
      </c>
      <c r="BD1134" s="4" t="e">
        <f>VLOOKUP(BC1134,Z_SD_CUSTOMER!$A$2:$K$1599,10,0)</f>
        <v>#N/A</v>
      </c>
      <c r="BE1134" s="4" t="e">
        <f>VLOOKUP(BC1134,Z_SD_CUSTOMER!$A$2:$L$1599,11,0)</f>
        <v>#N/A</v>
      </c>
      <c r="BF1134" s="4" t="e">
        <f>VLOOKUP(BC1134,Z_SD_CUSTOMER!$A$2:$K$1599,11,0)</f>
        <v>#N/A</v>
      </c>
      <c r="BG1134" s="4"/>
      <c r="BH1134" s="4"/>
    </row>
    <row r="1135" spans="1:60">
      <c r="A1135" s="4"/>
      <c r="F1135" s="4"/>
      <c r="L1135" s="493"/>
      <c r="AE1135" s="13" t="str">
        <f>IF((Реестр!$AA1135+Реестр!$AB1135+Реестр!$AD1135)=0,"",(Реестр!$AA1135+Реестр!$AB1135+Реестр!$AD1135))</f>
        <v/>
      </c>
      <c r="AQ1135" s="13"/>
      <c r="AR1135" s="752"/>
      <c r="AT1135" s="4"/>
      <c r="AU1135" s="4"/>
      <c r="AV1135" s="4"/>
      <c r="AW1135" s="4"/>
      <c r="AX1135" s="4"/>
      <c r="AY1135" s="4"/>
      <c r="AZ1135" s="4"/>
      <c r="BA1135" s="4"/>
      <c r="BB1135" s="4"/>
      <c r="BC1135" s="4" t="e">
        <f>VLOOKUP(K1135,'Справочные Данные'!$I$2:$J$262,2,0)</f>
        <v>#N/A</v>
      </c>
      <c r="BD1135" s="4" t="e">
        <f>VLOOKUP(BC1135,Z_SD_CUSTOMER!$A$2:$K$1599,10,0)</f>
        <v>#N/A</v>
      </c>
      <c r="BE1135" s="4" t="e">
        <f>VLOOKUP(BC1135,Z_SD_CUSTOMER!$A$2:$L$1599,11,0)</f>
        <v>#N/A</v>
      </c>
      <c r="BF1135" s="4" t="e">
        <f>VLOOKUP(BC1135,Z_SD_CUSTOMER!$A$2:$K$1599,11,0)</f>
        <v>#N/A</v>
      </c>
      <c r="BG1135" s="4"/>
      <c r="BH1135" s="4"/>
    </row>
    <row r="1136" spans="1:60">
      <c r="A1136" s="4"/>
      <c r="F1136" s="4"/>
      <c r="L1136" s="493"/>
      <c r="AE1136" s="13" t="str">
        <f>IF((Реестр!$AA1136+Реестр!$AB1136+Реестр!$AD1136)=0,"",(Реестр!$AA1136+Реестр!$AB1136+Реестр!$AD1136))</f>
        <v/>
      </c>
      <c r="AR1136" s="752"/>
      <c r="AT1136" s="4"/>
      <c r="AU1136" s="4"/>
      <c r="AV1136" s="4"/>
      <c r="AW1136" s="4"/>
      <c r="AX1136" s="4"/>
      <c r="AY1136" s="4"/>
      <c r="AZ1136" s="4"/>
      <c r="BA1136" s="4"/>
      <c r="BB1136" s="4"/>
      <c r="BC1136" s="4" t="e">
        <f>VLOOKUP(K1136,'Справочные Данные'!$I$2:$J$262,2,0)</f>
        <v>#N/A</v>
      </c>
      <c r="BD1136" s="4" t="e">
        <f>VLOOKUP(BC1136,Z_SD_CUSTOMER!$A$2:$K$1599,10,0)</f>
        <v>#N/A</v>
      </c>
      <c r="BE1136" s="4"/>
      <c r="BF1136" s="4" t="e">
        <f>VLOOKUP(BC1136,Z_SD_CUSTOMER!$A$2:$K$1599,11,0)</f>
        <v>#N/A</v>
      </c>
      <c r="BG1136" s="4"/>
      <c r="BH1136" s="4"/>
    </row>
    <row r="1137" spans="1:60">
      <c r="A1137" s="4"/>
      <c r="F1137" s="4"/>
      <c r="L1137" s="493"/>
      <c r="AE1137" s="13" t="str">
        <f>IF((Реестр!$AA1137+Реестр!$AB1137+Реестр!$AD1137)=0,"",(Реестр!$AA1137+Реестр!$AB1137+Реестр!$AD1137))</f>
        <v/>
      </c>
      <c r="AR1137" s="752"/>
      <c r="AT1137" s="4"/>
      <c r="AU1137" s="4"/>
      <c r="AV1137" s="4"/>
      <c r="AW1137" s="4"/>
      <c r="AX1137" s="4"/>
      <c r="AY1137" s="4"/>
      <c r="AZ1137" s="4"/>
      <c r="BA1137" s="4"/>
      <c r="BB1137" s="4"/>
      <c r="BC1137" s="4" t="e">
        <f>VLOOKUP(K1137,'Справочные Данные'!$I$2:$J$262,2,0)</f>
        <v>#N/A</v>
      </c>
      <c r="BD1137" s="4" t="e">
        <f>VLOOKUP(BC1137,Z_SD_CUSTOMER!$A$2:$K$1599,10,0)</f>
        <v>#N/A</v>
      </c>
      <c r="BE1137" s="4"/>
      <c r="BF1137" s="4" t="e">
        <f>VLOOKUP(BC1137,Z_SD_CUSTOMER!$A$2:$K$1599,11,0)</f>
        <v>#N/A</v>
      </c>
      <c r="BG1137" s="4"/>
      <c r="BH1137" s="4"/>
    </row>
    <row r="1138" spans="1:60">
      <c r="A1138" s="4"/>
      <c r="F1138" s="4"/>
      <c r="L1138" s="493"/>
      <c r="AE1138" s="13" t="str">
        <f>IF((Реестр!$AA1138+Реестр!$AB1138+Реестр!$AD1138)=0,"",(Реестр!$AA1138+Реестр!$AB1138+Реестр!$AD1138))</f>
        <v/>
      </c>
      <c r="AR1138" s="752"/>
      <c r="AT1138" s="4"/>
      <c r="AU1138" s="4"/>
      <c r="AV1138" s="4"/>
      <c r="AW1138" s="4"/>
      <c r="AX1138" s="4"/>
      <c r="AY1138" s="4"/>
      <c r="AZ1138" s="4"/>
      <c r="BA1138" s="4"/>
      <c r="BB1138" s="4"/>
      <c r="BC1138" s="4" t="e">
        <f>VLOOKUP(K1138,'Справочные Данные'!$I$2:$J$262,2,0)</f>
        <v>#N/A</v>
      </c>
      <c r="BD1138" s="4" t="e">
        <f>VLOOKUP(BC1138,Z_SD_CUSTOMER!$A$2:$K$1599,10,0)</f>
        <v>#N/A</v>
      </c>
      <c r="BE1138" s="4"/>
      <c r="BF1138" s="4" t="e">
        <f>VLOOKUP(BC1138,Z_SD_CUSTOMER!$A$2:$K$1599,11,0)</f>
        <v>#N/A</v>
      </c>
      <c r="BG1138" s="4"/>
      <c r="BH1138" s="4"/>
    </row>
    <row r="1139" spans="1:60">
      <c r="A1139" s="4"/>
      <c r="F1139" s="4"/>
      <c r="L1139" s="493"/>
      <c r="AE1139" s="13" t="str">
        <f>IF((Реестр!$AA1139+Реестр!$AB1139+Реестр!$AD1139)=0,"",(Реестр!$AA1139+Реестр!$AB1139+Реестр!$AD1139))</f>
        <v/>
      </c>
      <c r="AR1139" s="752"/>
      <c r="AT1139" s="4"/>
      <c r="AU1139" s="4"/>
      <c r="AV1139" s="4"/>
      <c r="AW1139" s="4"/>
      <c r="AX1139" s="4"/>
      <c r="AY1139" s="4"/>
      <c r="AZ1139" s="4"/>
      <c r="BA1139" s="4"/>
      <c r="BB1139" s="4"/>
      <c r="BC1139" s="4" t="e">
        <f>VLOOKUP(K1139,'Справочные Данные'!$I$2:$J$262,2,0)</f>
        <v>#N/A</v>
      </c>
      <c r="BD1139" s="4" t="e">
        <f>VLOOKUP(BC1139,Z_SD_CUSTOMER!$A$2:$K$1599,10,0)</f>
        <v>#N/A</v>
      </c>
      <c r="BE1139" s="4"/>
      <c r="BF1139" s="4" t="e">
        <f>VLOOKUP(BC1139,Z_SD_CUSTOMER!$A$2:$K$1599,11,0)</f>
        <v>#N/A</v>
      </c>
      <c r="BG1139" s="4"/>
      <c r="BH1139" s="4"/>
    </row>
    <row r="1140" spans="1:60">
      <c r="A1140" s="4"/>
      <c r="F1140" s="4"/>
      <c r="L1140" s="493"/>
      <c r="AE1140" s="13" t="str">
        <f>IF((Реестр!$AA1140+Реестр!$AB1140+Реестр!$AD1140)=0,"",(Реестр!$AA1140+Реестр!$AB1140+Реестр!$AD1140))</f>
        <v/>
      </c>
      <c r="AR1140" s="752"/>
      <c r="AT1140" s="4"/>
      <c r="AU1140" s="4"/>
      <c r="AV1140" s="4"/>
      <c r="AW1140" s="4"/>
      <c r="AX1140" s="4"/>
      <c r="AY1140" s="4"/>
      <c r="AZ1140" s="4"/>
      <c r="BA1140" s="4"/>
      <c r="BB1140" s="4"/>
      <c r="BC1140" s="4" t="e">
        <f>VLOOKUP(K1140,'Справочные Данные'!$I$2:$J$262,2,0)</f>
        <v>#N/A</v>
      </c>
      <c r="BD1140" s="4" t="e">
        <f>VLOOKUP(BC1140,Z_SD_CUSTOMER!$A$2:$K$1599,10,0)</f>
        <v>#N/A</v>
      </c>
      <c r="BE1140" s="4"/>
      <c r="BF1140" s="4" t="e">
        <f>VLOOKUP(BC1140,Z_SD_CUSTOMER!$A$2:$K$1599,11,0)</f>
        <v>#N/A</v>
      </c>
      <c r="BG1140" s="4"/>
      <c r="BH1140" s="4"/>
    </row>
    <row r="1141" spans="1:60">
      <c r="A1141" s="4"/>
      <c r="F1141" s="4"/>
      <c r="L1141" s="493"/>
      <c r="AE1141" s="13" t="str">
        <f>IF((Реестр!$AA1141+Реестр!$AB1141+Реестр!$AD1141)=0,"",(Реестр!$AA1141+Реестр!$AB1141+Реестр!$AD1141))</f>
        <v/>
      </c>
      <c r="AR1141" s="752"/>
      <c r="AT1141" s="4"/>
      <c r="AU1141" s="4"/>
      <c r="AV1141" s="4"/>
      <c r="AW1141" s="4"/>
      <c r="AX1141" s="4"/>
      <c r="AY1141" s="4"/>
      <c r="AZ1141" s="4"/>
      <c r="BA1141" s="4"/>
      <c r="BB1141" s="4"/>
      <c r="BC1141" s="4" t="e">
        <f>VLOOKUP(K1141,'Справочные Данные'!$I$2:$J$262,2,0)</f>
        <v>#N/A</v>
      </c>
      <c r="BD1141" s="4" t="e">
        <f>VLOOKUP(BC1141,Z_SD_CUSTOMER!$A$2:$K$1599,10,0)</f>
        <v>#N/A</v>
      </c>
      <c r="BE1141" s="4"/>
      <c r="BF1141" s="4" t="e">
        <f>VLOOKUP(BC1141,Z_SD_CUSTOMER!$A$2:$K$1599,11,0)</f>
        <v>#N/A</v>
      </c>
      <c r="BG1141" s="4"/>
      <c r="BH1141" s="4"/>
    </row>
    <row r="1142" spans="1:60">
      <c r="A1142" s="4"/>
      <c r="F1142" s="4"/>
      <c r="L1142" s="493"/>
      <c r="AE1142" s="13" t="str">
        <f>IF((Реестр!$AA1142+Реестр!$AB1142+Реестр!$AD1142)=0,"",(Реестр!$AA1142+Реестр!$AB1142+Реестр!$AD1142))</f>
        <v/>
      </c>
      <c r="AR1142" s="752"/>
      <c r="AT1142" s="4"/>
      <c r="AU1142" s="4"/>
      <c r="AV1142" s="4"/>
      <c r="AW1142" s="4"/>
      <c r="AX1142" s="4"/>
      <c r="AY1142" s="4"/>
      <c r="AZ1142" s="4"/>
      <c r="BA1142" s="4"/>
      <c r="BB1142" s="4"/>
      <c r="BC1142" s="4" t="e">
        <f>VLOOKUP(K1142,'Справочные Данные'!$I$2:$J$262,2,0)</f>
        <v>#N/A</v>
      </c>
      <c r="BD1142" s="4" t="e">
        <f>VLOOKUP(BC1142,Z_SD_CUSTOMER!$A$2:$K$1599,10,0)</f>
        <v>#N/A</v>
      </c>
      <c r="BE1142" s="4"/>
      <c r="BF1142" s="4" t="e">
        <f>VLOOKUP(BC1142,Z_SD_CUSTOMER!$A$2:$K$1599,11,0)</f>
        <v>#N/A</v>
      </c>
      <c r="BG1142" s="4"/>
      <c r="BH1142" s="4"/>
    </row>
    <row r="1143" spans="1:60">
      <c r="A1143" s="4"/>
      <c r="F1143" s="4"/>
      <c r="L1143" s="493"/>
      <c r="AE1143" s="13" t="str">
        <f>IF((Реестр!$AA1143+Реестр!$AB1143+Реестр!$AD1143)=0,"",(Реестр!$AA1143+Реестр!$AB1143+Реестр!$AD1143))</f>
        <v/>
      </c>
      <c r="AR1143" s="752"/>
      <c r="AT1143" s="4"/>
      <c r="AU1143" s="4"/>
      <c r="AV1143" s="4"/>
      <c r="AW1143" s="4"/>
      <c r="AX1143" s="4"/>
      <c r="AY1143" s="4"/>
      <c r="AZ1143" s="4"/>
      <c r="BA1143" s="4"/>
      <c r="BB1143" s="4"/>
      <c r="BC1143" s="4" t="e">
        <f>VLOOKUP(K1143,'Справочные Данные'!$I$2:$J$262,2,0)</f>
        <v>#N/A</v>
      </c>
      <c r="BD1143" s="4" t="e">
        <f>VLOOKUP(BC1143,Z_SD_CUSTOMER!$A$2:$K$1599,10,0)</f>
        <v>#N/A</v>
      </c>
      <c r="BE1143" s="4"/>
      <c r="BF1143" s="4" t="e">
        <f>VLOOKUP(BC1143,Z_SD_CUSTOMER!$A$2:$K$1599,11,0)</f>
        <v>#N/A</v>
      </c>
      <c r="BG1143" s="4"/>
      <c r="BH1143" s="4"/>
    </row>
    <row r="1144" spans="1:60">
      <c r="A1144" s="4"/>
      <c r="F1144" s="4"/>
      <c r="L1144" s="493"/>
      <c r="AE1144" s="13" t="str">
        <f>IF((Реестр!$AA1144+Реестр!$AB1144+Реестр!$AD1144)=0,"",(Реестр!$AA1144+Реестр!$AB1144+Реестр!$AD1144))</f>
        <v/>
      </c>
      <c r="AR1144" s="752"/>
      <c r="AT1144" s="4"/>
      <c r="AU1144" s="4"/>
      <c r="AV1144" s="4"/>
      <c r="AW1144" s="4"/>
      <c r="AX1144" s="4"/>
      <c r="AY1144" s="4"/>
      <c r="AZ1144" s="4"/>
      <c r="BA1144" s="4"/>
      <c r="BB1144" s="4"/>
      <c r="BC1144" s="4" t="e">
        <f>VLOOKUP(K1144,'Справочные Данные'!$I$2:$J$262,2,0)</f>
        <v>#N/A</v>
      </c>
      <c r="BD1144" s="4" t="e">
        <f>VLOOKUP(BC1144,Z_SD_CUSTOMER!$A$2:$K$1599,10,0)</f>
        <v>#N/A</v>
      </c>
      <c r="BE1144" s="4"/>
      <c r="BF1144" s="4" t="e">
        <f>VLOOKUP(BC1144,Z_SD_CUSTOMER!$A$2:$K$1599,11,0)</f>
        <v>#N/A</v>
      </c>
      <c r="BG1144" s="4"/>
      <c r="BH1144" s="4"/>
    </row>
    <row r="1145" spans="1:60">
      <c r="A1145" s="4"/>
      <c r="F1145" s="4"/>
      <c r="L1145" s="493"/>
      <c r="AE1145" s="13" t="str">
        <f>IF((Реестр!$AA1145+Реестр!$AB1145+Реестр!$AD1145)=0,"",(Реестр!$AA1145+Реестр!$AB1145+Реестр!$AD1145))</f>
        <v/>
      </c>
      <c r="AR1145" s="752"/>
      <c r="AT1145" s="4"/>
      <c r="AU1145" s="4"/>
      <c r="AV1145" s="4"/>
      <c r="AW1145" s="4"/>
      <c r="AX1145" s="4"/>
      <c r="AY1145" s="4"/>
      <c r="AZ1145" s="4"/>
      <c r="BA1145" s="4"/>
      <c r="BB1145" s="4"/>
      <c r="BC1145" s="4" t="e">
        <f>VLOOKUP(K1145,'Справочные Данные'!$I$2:$J$262,2,0)</f>
        <v>#N/A</v>
      </c>
      <c r="BD1145" s="4"/>
      <c r="BE1145" s="4"/>
      <c r="BF1145" s="4" t="e">
        <f>VLOOKUP(BC1145,Z_SD_CUSTOMER!$A$2:$K$1599,11,0)</f>
        <v>#N/A</v>
      </c>
      <c r="BG1145" s="4"/>
      <c r="BH1145" s="4"/>
    </row>
    <row r="1146" spans="1:60">
      <c r="A1146" s="4"/>
      <c r="F1146" s="4"/>
      <c r="L1146" s="493"/>
      <c r="AE1146" s="13" t="str">
        <f>IF((Реестр!$AA1146+Реестр!$AB1146+Реестр!$AD1146)=0,"",(Реестр!$AA1146+Реестр!$AB1146+Реестр!$AD1146))</f>
        <v/>
      </c>
      <c r="AR1146" s="752"/>
      <c r="AT1146" s="4"/>
      <c r="AU1146" s="4"/>
      <c r="AV1146" s="4"/>
      <c r="AW1146" s="4"/>
      <c r="AX1146" s="4"/>
      <c r="AY1146" s="4"/>
      <c r="AZ1146" s="4"/>
      <c r="BA1146" s="4"/>
      <c r="BB1146" s="4"/>
      <c r="BC1146" s="4" t="e">
        <f>VLOOKUP(K1146,'Справочные Данные'!$I$2:$J$262,2,0)</f>
        <v>#N/A</v>
      </c>
      <c r="BD1146" s="4"/>
      <c r="BE1146" s="4"/>
      <c r="BF1146" s="4" t="e">
        <f>VLOOKUP(BC1146,Z_SD_CUSTOMER!$A$2:$K$1599,11,0)</f>
        <v>#N/A</v>
      </c>
      <c r="BG1146" s="4"/>
      <c r="BH1146" s="4"/>
    </row>
    <row r="1147" spans="1:60">
      <c r="A1147" s="4"/>
      <c r="F1147" s="4"/>
      <c r="L1147" s="493"/>
      <c r="AE1147" s="13" t="str">
        <f>IF((Реестр!$AA1147+Реестр!$AB1147+Реестр!$AD1147)=0,"",(Реестр!$AA1147+Реестр!$AB1147+Реестр!$AD1147))</f>
        <v/>
      </c>
      <c r="AR1147" s="752"/>
      <c r="AT1147" s="4"/>
      <c r="AU1147" s="4"/>
      <c r="AV1147" s="4"/>
      <c r="AW1147" s="4"/>
      <c r="AX1147" s="4"/>
      <c r="AY1147" s="4"/>
      <c r="AZ1147" s="4"/>
      <c r="BA1147" s="4"/>
      <c r="BB1147" s="4"/>
      <c r="BC1147" s="4" t="e">
        <f>VLOOKUP(K1147,'Справочные Данные'!$I$2:$J$262,2,0)</f>
        <v>#N/A</v>
      </c>
      <c r="BD1147" s="4"/>
      <c r="BE1147" s="4"/>
      <c r="BF1147" s="4" t="e">
        <f>VLOOKUP(BC1147,Z_SD_CUSTOMER!$A$2:$K$1599,11,0)</f>
        <v>#N/A</v>
      </c>
      <c r="BG1147" s="4"/>
      <c r="BH1147" s="4"/>
    </row>
    <row r="1148" spans="1:60">
      <c r="A1148" s="4"/>
      <c r="F1148" s="4"/>
      <c r="L1148" s="493"/>
      <c r="AE1148" s="13" t="str">
        <f>IF((Реестр!$AA1148+Реестр!$AB1148+Реестр!$AD1148)=0,"",(Реестр!$AA1148+Реестр!$AB1148+Реестр!$AD1148))</f>
        <v/>
      </c>
      <c r="AR1148" s="752"/>
      <c r="AT1148" s="4"/>
      <c r="AU1148" s="4"/>
      <c r="AV1148" s="4"/>
      <c r="AW1148" s="4"/>
      <c r="AX1148" s="4"/>
      <c r="AY1148" s="4"/>
      <c r="AZ1148" s="4"/>
      <c r="BA1148" s="4"/>
      <c r="BB1148" s="4"/>
      <c r="BC1148" s="4" t="e">
        <f>VLOOKUP(K1148,'Справочные Данные'!$I$2:$J$262,2,0)</f>
        <v>#N/A</v>
      </c>
      <c r="BD1148" s="4"/>
      <c r="BE1148" s="4"/>
      <c r="BF1148" s="4" t="e">
        <f>VLOOKUP(BC1148,Z_SD_CUSTOMER!$A$2:$K$1599,11,0)</f>
        <v>#N/A</v>
      </c>
      <c r="BG1148" s="4"/>
      <c r="BH1148" s="4"/>
    </row>
    <row r="1149" spans="1:60">
      <c r="A1149" s="4"/>
      <c r="F1149" s="4"/>
      <c r="L1149" s="493"/>
      <c r="AE1149" s="13" t="str">
        <f>IF((Реестр!$AA1149+Реестр!$AB1149+Реестр!$AD1149)=0,"",(Реестр!$AA1149+Реестр!$AB1149+Реестр!$AD1149))</f>
        <v/>
      </c>
      <c r="AR1149" s="752"/>
      <c r="AT1149" s="4"/>
      <c r="AU1149" s="4"/>
      <c r="AV1149" s="4"/>
      <c r="AW1149" s="4"/>
      <c r="AX1149" s="4"/>
      <c r="AY1149" s="4"/>
      <c r="AZ1149" s="4"/>
      <c r="BA1149" s="4"/>
      <c r="BB1149" s="4"/>
      <c r="BC1149" s="4" t="e">
        <f>VLOOKUP(K1149,'Справочные Данные'!$I$2:$J$262,2,0)</f>
        <v>#N/A</v>
      </c>
      <c r="BD1149" s="4"/>
      <c r="BE1149" s="4"/>
      <c r="BF1149" s="4" t="e">
        <f>VLOOKUP(BC1149,Z_SD_CUSTOMER!$A$2:$K$1599,11,0)</f>
        <v>#N/A</v>
      </c>
      <c r="BG1149" s="4"/>
      <c r="BH1149" s="4"/>
    </row>
    <row r="1150" spans="1:60">
      <c r="A1150" s="4"/>
      <c r="F1150" s="4"/>
      <c r="L1150" s="493"/>
      <c r="AE1150" s="13" t="str">
        <f>IF((Реестр!$AA1150+Реестр!$AB1150+Реестр!$AD1150)=0,"",(Реестр!$AA1150+Реестр!$AB1150+Реестр!$AD1150))</f>
        <v/>
      </c>
      <c r="AR1150" s="752"/>
      <c r="AT1150" s="4"/>
      <c r="AU1150" s="4"/>
      <c r="AV1150" s="4"/>
      <c r="AW1150" s="4"/>
      <c r="AX1150" s="4"/>
      <c r="AY1150" s="4"/>
      <c r="AZ1150" s="4"/>
      <c r="BA1150" s="4"/>
      <c r="BB1150" s="4"/>
      <c r="BC1150" s="4" t="e">
        <f>VLOOKUP(K1150,'Справочные Данные'!$I$2:$J$262,2,0)</f>
        <v>#N/A</v>
      </c>
      <c r="BD1150" s="4"/>
      <c r="BE1150" s="4"/>
      <c r="BF1150" s="4" t="e">
        <f>VLOOKUP(BC1150,Z_SD_CUSTOMER!$A$2:$K$1599,11,0)</f>
        <v>#N/A</v>
      </c>
      <c r="BG1150" s="4"/>
      <c r="BH1150" s="4"/>
    </row>
    <row r="1151" spans="1:60">
      <c r="A1151" s="4"/>
      <c r="F1151" s="4"/>
      <c r="L1151" s="493"/>
      <c r="AE1151" s="13" t="str">
        <f>IF((Реестр!$AA1151+Реестр!$AB1151+Реестр!$AD1151)=0,"",(Реестр!$AA1151+Реестр!$AB1151+Реестр!$AD1151))</f>
        <v/>
      </c>
      <c r="AR1151" s="752"/>
      <c r="AT1151" s="4"/>
      <c r="AU1151" s="4"/>
      <c r="AV1151" s="4"/>
      <c r="AW1151" s="4"/>
      <c r="AX1151" s="4"/>
      <c r="AY1151" s="4"/>
      <c r="AZ1151" s="4"/>
      <c r="BA1151" s="4"/>
      <c r="BB1151" s="4"/>
      <c r="BC1151" s="4" t="e">
        <f>VLOOKUP(K1151,'Справочные Данные'!$I$2:$J$262,2,0)</f>
        <v>#N/A</v>
      </c>
      <c r="BD1151" s="4"/>
      <c r="BE1151" s="4"/>
      <c r="BF1151" s="4" t="e">
        <f>VLOOKUP(BC1151,Z_SD_CUSTOMER!$A$2:$K$1599,11,0)</f>
        <v>#N/A</v>
      </c>
      <c r="BG1151" s="4"/>
      <c r="BH1151" s="4"/>
    </row>
    <row r="1152" spans="1:60">
      <c r="A1152" s="4"/>
      <c r="F1152" s="4"/>
      <c r="L1152" s="493"/>
      <c r="AE1152" s="13" t="str">
        <f>IF((Реестр!$AA1152+Реестр!$AB1152+Реестр!$AD1152)=0,"",(Реестр!$AA1152+Реестр!$AB1152+Реестр!$AD1152))</f>
        <v/>
      </c>
      <c r="AR1152" s="752"/>
      <c r="AT1152" s="4"/>
      <c r="AU1152" s="4"/>
      <c r="AV1152" s="4"/>
      <c r="AW1152" s="4"/>
      <c r="AX1152" s="4"/>
      <c r="AY1152" s="4"/>
      <c r="AZ1152" s="4"/>
      <c r="BA1152" s="4"/>
      <c r="BB1152" s="4"/>
      <c r="BC1152" s="4" t="e">
        <f>VLOOKUP(K1152,'Справочные Данные'!$I$2:$J$262,2,0)</f>
        <v>#N/A</v>
      </c>
      <c r="BD1152" s="4"/>
      <c r="BE1152" s="4"/>
      <c r="BF1152" s="4" t="e">
        <f>VLOOKUP(BC1152,Z_SD_CUSTOMER!$A$2:$K$1599,11,0)</f>
        <v>#N/A</v>
      </c>
      <c r="BG1152" s="4"/>
      <c r="BH1152" s="4"/>
    </row>
    <row r="1153" spans="1:60">
      <c r="A1153" s="4"/>
      <c r="F1153" s="4"/>
      <c r="L1153" s="493"/>
      <c r="AE1153" s="13" t="str">
        <f>IF((Реестр!$AA1153+Реестр!$AB1153+Реестр!$AD1153)=0,"",(Реестр!$AA1153+Реестр!$AB1153+Реестр!$AD1153))</f>
        <v/>
      </c>
      <c r="AR1153" s="752"/>
      <c r="AT1153" s="4"/>
      <c r="AU1153" s="4"/>
      <c r="AV1153" s="4"/>
      <c r="AW1153" s="4"/>
      <c r="AX1153" s="4"/>
      <c r="AY1153" s="4"/>
      <c r="AZ1153" s="4"/>
      <c r="BA1153" s="4"/>
      <c r="BB1153" s="4"/>
      <c r="BC1153" s="4" t="e">
        <f>VLOOKUP(K1153,'Справочные Данные'!$I$2:$J$262,2,0)</f>
        <v>#N/A</v>
      </c>
      <c r="BD1153" s="4"/>
      <c r="BE1153" s="4"/>
      <c r="BF1153" s="4" t="e">
        <f>VLOOKUP(BC1153,Z_SD_CUSTOMER!$A$2:$K$1599,11,0)</f>
        <v>#N/A</v>
      </c>
      <c r="BG1153" s="4"/>
      <c r="BH1153" s="4"/>
    </row>
    <row r="1154" spans="1:60">
      <c r="A1154" s="4"/>
      <c r="F1154" s="4"/>
      <c r="L1154" s="493"/>
      <c r="AE1154" s="13" t="str">
        <f>IF((Реестр!$AA1154+Реестр!$AB1154+Реестр!$AD1154)=0,"",(Реестр!$AA1154+Реестр!$AB1154+Реестр!$AD1154))</f>
        <v/>
      </c>
      <c r="AR1154" s="752"/>
      <c r="AT1154" s="4"/>
      <c r="AU1154" s="4"/>
      <c r="AV1154" s="4"/>
      <c r="AW1154" s="4"/>
      <c r="AX1154" s="4"/>
      <c r="AY1154" s="4"/>
      <c r="AZ1154" s="4"/>
      <c r="BA1154" s="4"/>
      <c r="BB1154" s="4"/>
      <c r="BC1154" s="4" t="e">
        <f>VLOOKUP(K1154,'Справочные Данные'!$I$2:$J$262,2,0)</f>
        <v>#N/A</v>
      </c>
      <c r="BD1154" s="4"/>
      <c r="BE1154" s="4"/>
      <c r="BF1154" s="4" t="e">
        <f>VLOOKUP(BC1154,Z_SD_CUSTOMER!$A$2:$K$1599,11,0)</f>
        <v>#N/A</v>
      </c>
      <c r="BG1154" s="4"/>
      <c r="BH1154" s="4"/>
    </row>
    <row r="1155" spans="1:60">
      <c r="A1155" s="4"/>
      <c r="F1155" s="4"/>
      <c r="L1155" s="493"/>
      <c r="AE1155" s="13" t="str">
        <f>IF((Реестр!$AA1155+Реестр!$AB1155+Реестр!$AD1155)=0,"",(Реестр!$AA1155+Реестр!$AB1155+Реестр!$AD1155))</f>
        <v/>
      </c>
      <c r="AR1155" s="752"/>
      <c r="AT1155" s="4"/>
      <c r="AU1155" s="4"/>
      <c r="AV1155" s="4"/>
      <c r="AW1155" s="4"/>
      <c r="AX1155" s="4"/>
      <c r="AY1155" s="4"/>
      <c r="AZ1155" s="4"/>
      <c r="BA1155" s="4"/>
      <c r="BB1155" s="4"/>
      <c r="BC1155" s="4" t="e">
        <f>VLOOKUP(K1155,'Справочные Данные'!$I$2:$J$262,2,0)</f>
        <v>#N/A</v>
      </c>
      <c r="BD1155" s="4"/>
      <c r="BE1155" s="4"/>
      <c r="BF1155" s="4" t="e">
        <f>VLOOKUP(BC1155,Z_SD_CUSTOMER!$A$2:$K$1599,11,0)</f>
        <v>#N/A</v>
      </c>
      <c r="BG1155" s="4"/>
      <c r="BH1155" s="4"/>
    </row>
    <row r="1156" spans="1:60">
      <c r="A1156" s="4"/>
      <c r="F1156" s="4"/>
      <c r="L1156" s="493"/>
      <c r="AE1156" s="13" t="str">
        <f>IF((Реестр!$AA1156+Реестр!$AB1156+Реестр!$AD1156)=0,"",(Реестр!$AA1156+Реестр!$AB1156+Реестр!$AD1156))</f>
        <v/>
      </c>
      <c r="AR1156" s="752"/>
      <c r="AT1156" s="4"/>
      <c r="AU1156" s="4"/>
      <c r="AV1156" s="4"/>
      <c r="AW1156" s="4"/>
      <c r="AX1156" s="4"/>
      <c r="AY1156" s="4"/>
      <c r="AZ1156" s="4"/>
      <c r="BA1156" s="4"/>
      <c r="BB1156" s="4"/>
      <c r="BC1156" s="4" t="e">
        <f>VLOOKUP(K1156,'Справочные Данные'!$I$2:$J$262,2,0)</f>
        <v>#N/A</v>
      </c>
      <c r="BD1156" s="4"/>
      <c r="BE1156" s="4"/>
      <c r="BF1156" s="4" t="e">
        <f>VLOOKUP(BC1156,Z_SD_CUSTOMER!$A$2:$K$1599,11,0)</f>
        <v>#N/A</v>
      </c>
      <c r="BG1156" s="4"/>
      <c r="BH1156" s="4"/>
    </row>
    <row r="1157" spans="1:60">
      <c r="A1157" s="4"/>
      <c r="F1157" s="4"/>
      <c r="L1157" s="493"/>
      <c r="AE1157" s="13" t="str">
        <f>IF((Реестр!$AA1157+Реестр!$AB1157+Реестр!$AD1157)=0,"",(Реестр!$AA1157+Реестр!$AB1157+Реестр!$AD1157))</f>
        <v/>
      </c>
      <c r="AR1157" s="752"/>
      <c r="AT1157" s="4"/>
      <c r="AU1157" s="4"/>
      <c r="AV1157" s="4"/>
      <c r="AW1157" s="4"/>
      <c r="AX1157" s="4"/>
      <c r="AY1157" s="4"/>
      <c r="AZ1157" s="4"/>
      <c r="BA1157" s="4"/>
      <c r="BB1157" s="4"/>
      <c r="BC1157" s="4" t="e">
        <f>VLOOKUP(K1157,'Справочные Данные'!$I$2:$J$262,2,0)</f>
        <v>#N/A</v>
      </c>
      <c r="BD1157" s="4"/>
      <c r="BE1157" s="4"/>
      <c r="BF1157" s="4" t="e">
        <f>VLOOKUP(BC1157,Z_SD_CUSTOMER!$A$2:$K$1599,11,0)</f>
        <v>#N/A</v>
      </c>
      <c r="BG1157" s="4"/>
      <c r="BH1157" s="4"/>
    </row>
    <row r="1158" spans="1:60">
      <c r="A1158" s="4"/>
      <c r="F1158" s="4"/>
      <c r="L1158" s="493"/>
      <c r="AE1158" s="13" t="str">
        <f>IF((Реестр!$AA1158+Реестр!$AB1158+Реестр!$AD1158)=0,"",(Реестр!$AA1158+Реестр!$AB1158+Реестр!$AD1158))</f>
        <v/>
      </c>
      <c r="AR1158" s="752"/>
      <c r="AT1158" s="4"/>
      <c r="AU1158" s="4"/>
      <c r="AV1158" s="4"/>
      <c r="AW1158" s="4"/>
      <c r="AX1158" s="4"/>
      <c r="AY1158" s="4"/>
      <c r="AZ1158" s="4"/>
      <c r="BA1158" s="4"/>
      <c r="BB1158" s="4"/>
      <c r="BC1158" s="4" t="e">
        <f>VLOOKUP(K1158,'Справочные Данные'!$I$2:$J$262,2,0)</f>
        <v>#N/A</v>
      </c>
      <c r="BD1158" s="4"/>
      <c r="BE1158" s="4"/>
      <c r="BF1158" s="4" t="e">
        <f>VLOOKUP(BC1158,Z_SD_CUSTOMER!$A$2:$K$1599,11,0)</f>
        <v>#N/A</v>
      </c>
      <c r="BG1158" s="4"/>
      <c r="BH1158" s="4"/>
    </row>
    <row r="1159" spans="1:60">
      <c r="A1159" s="4"/>
      <c r="F1159" s="4"/>
      <c r="L1159" s="493"/>
      <c r="AE1159" s="13" t="str">
        <f>IF((Реестр!$AA1159+Реестр!$AB1159+Реестр!$AD1159)=0,"",(Реестр!$AA1159+Реестр!$AB1159+Реестр!$AD1159))</f>
        <v/>
      </c>
      <c r="AR1159" s="752"/>
      <c r="AT1159" s="4"/>
      <c r="AU1159" s="4"/>
      <c r="AV1159" s="4"/>
      <c r="AW1159" s="4"/>
      <c r="AX1159" s="4"/>
      <c r="AY1159" s="4"/>
      <c r="AZ1159" s="4"/>
      <c r="BA1159" s="4"/>
      <c r="BB1159" s="4"/>
      <c r="BC1159" s="4" t="e">
        <f>VLOOKUP(K1159,'Справочные Данные'!$I$2:$J$262,2,0)</f>
        <v>#N/A</v>
      </c>
      <c r="BD1159" s="4"/>
      <c r="BE1159" s="4"/>
      <c r="BF1159" s="4" t="e">
        <f>VLOOKUP(BC1159,Z_SD_CUSTOMER!$A$2:$K$1599,11,0)</f>
        <v>#N/A</v>
      </c>
      <c r="BG1159" s="4"/>
      <c r="BH1159" s="4"/>
    </row>
    <row r="1160" spans="1:60">
      <c r="A1160" s="4"/>
      <c r="F1160" s="4"/>
      <c r="L1160" s="493"/>
      <c r="AE1160" s="13" t="str">
        <f>IF((Реестр!$AA1160+Реестр!$AB1160+Реестр!$AD1160)=0,"",(Реестр!$AA1160+Реестр!$AB1160+Реестр!$AD1160))</f>
        <v/>
      </c>
      <c r="AR1160" s="752"/>
      <c r="AT1160" s="4"/>
      <c r="AU1160" s="4"/>
      <c r="AV1160" s="4"/>
      <c r="AW1160" s="4"/>
      <c r="AX1160" s="4"/>
      <c r="AY1160" s="4"/>
      <c r="AZ1160" s="4"/>
      <c r="BA1160" s="4"/>
      <c r="BB1160" s="4"/>
      <c r="BC1160" s="4" t="e">
        <f>VLOOKUP(K1160,'Справочные Данные'!$I$2:$J$262,2,0)</f>
        <v>#N/A</v>
      </c>
      <c r="BD1160" s="4"/>
      <c r="BE1160" s="4"/>
      <c r="BF1160" s="4" t="e">
        <f>VLOOKUP(BC1160,Z_SD_CUSTOMER!$A$2:$K$1599,11,0)</f>
        <v>#N/A</v>
      </c>
      <c r="BG1160" s="4"/>
      <c r="BH1160" s="4"/>
    </row>
    <row r="1161" spans="1:60">
      <c r="A1161" s="4"/>
      <c r="F1161" s="4"/>
      <c r="L1161" s="493"/>
      <c r="AE1161" s="13" t="str">
        <f>IF((Реестр!$AA1161+Реестр!$AB1161+Реестр!$AD1161)=0,"",(Реестр!$AA1161+Реестр!$AB1161+Реестр!$AD1161))</f>
        <v/>
      </c>
      <c r="AR1161" s="752"/>
      <c r="AT1161" s="4"/>
      <c r="AU1161" s="4"/>
      <c r="AV1161" s="4"/>
      <c r="AW1161" s="4"/>
      <c r="AX1161" s="4"/>
      <c r="AY1161" s="4"/>
      <c r="AZ1161" s="4"/>
      <c r="BA1161" s="4"/>
      <c r="BB1161" s="4"/>
      <c r="BC1161" s="4" t="e">
        <f>VLOOKUP(K1161,'Справочные Данные'!$I$2:$J$262,2,0)</f>
        <v>#N/A</v>
      </c>
      <c r="BD1161" s="4"/>
      <c r="BE1161" s="4"/>
      <c r="BF1161" s="4" t="e">
        <f>VLOOKUP(BC1161,Z_SD_CUSTOMER!$A$2:$K$1599,11,0)</f>
        <v>#N/A</v>
      </c>
      <c r="BG1161" s="4"/>
      <c r="BH1161" s="4"/>
    </row>
    <row r="1162" spans="1:60">
      <c r="A1162" s="4"/>
      <c r="F1162" s="4"/>
      <c r="L1162" s="493"/>
      <c r="AE1162" s="13" t="str">
        <f>IF((Реестр!$AA1162+Реестр!$AB1162+Реестр!$AD1162)=0,"",(Реестр!$AA1162+Реестр!$AB1162+Реестр!$AD1162))</f>
        <v/>
      </c>
      <c r="AR1162" s="752"/>
      <c r="AT1162" s="4"/>
      <c r="AU1162" s="4"/>
      <c r="AV1162" s="4"/>
      <c r="AW1162" s="4"/>
      <c r="AX1162" s="4"/>
      <c r="AY1162" s="4"/>
      <c r="AZ1162" s="4"/>
      <c r="BA1162" s="4"/>
      <c r="BB1162" s="4"/>
      <c r="BC1162" s="4" t="e">
        <f>VLOOKUP(K1162,'Справочные Данные'!$I$2:$J$262,2,0)</f>
        <v>#N/A</v>
      </c>
      <c r="BD1162" s="4"/>
      <c r="BE1162" s="4"/>
      <c r="BF1162" s="4" t="e">
        <f>VLOOKUP(BC1162,Z_SD_CUSTOMER!$A$2:$K$1599,11,0)</f>
        <v>#N/A</v>
      </c>
      <c r="BG1162" s="4"/>
      <c r="BH1162" s="4"/>
    </row>
    <row r="1163" spans="1:60">
      <c r="A1163" s="4"/>
      <c r="F1163" s="4"/>
      <c r="L1163" s="493"/>
      <c r="AE1163" s="13" t="str">
        <f>IF((Реестр!$AA1163+Реестр!$AB1163+Реестр!$AD1163)=0,"",(Реестр!$AA1163+Реестр!$AB1163+Реестр!$AD1163))</f>
        <v/>
      </c>
      <c r="AR1163" s="752"/>
      <c r="AT1163" s="4"/>
      <c r="AU1163" s="4"/>
      <c r="AV1163" s="4"/>
      <c r="AW1163" s="4"/>
      <c r="AX1163" s="4"/>
      <c r="AY1163" s="4"/>
      <c r="AZ1163" s="4"/>
      <c r="BA1163" s="4"/>
      <c r="BB1163" s="4"/>
      <c r="BC1163" s="4" t="e">
        <f>VLOOKUP(K1163,'Справочные Данные'!$I$2:$J$262,2,0)</f>
        <v>#N/A</v>
      </c>
      <c r="BD1163" s="4"/>
      <c r="BE1163" s="4"/>
      <c r="BF1163" s="4" t="e">
        <f>VLOOKUP(BC1163,Z_SD_CUSTOMER!$A$2:$K$1599,11,0)</f>
        <v>#N/A</v>
      </c>
      <c r="BG1163" s="4"/>
      <c r="BH1163" s="4"/>
    </row>
    <row r="1164" spans="1:60">
      <c r="A1164" s="4"/>
      <c r="F1164" s="4"/>
      <c r="L1164" s="493"/>
      <c r="AE1164" s="13" t="str">
        <f>IF((Реестр!$AA1164+Реестр!$AB1164+Реестр!$AD1164)=0,"",(Реестр!$AA1164+Реестр!$AB1164+Реестр!$AD1164))</f>
        <v/>
      </c>
      <c r="AR1164" s="752"/>
      <c r="AT1164" s="4"/>
      <c r="AU1164" s="4"/>
      <c r="AV1164" s="4"/>
      <c r="AW1164" s="4"/>
      <c r="AX1164" s="4"/>
      <c r="AY1164" s="4"/>
      <c r="AZ1164" s="4"/>
      <c r="BA1164" s="4"/>
      <c r="BB1164" s="4"/>
      <c r="BC1164" s="4" t="e">
        <f>VLOOKUP(K1164,'Справочные Данные'!$I$2:$J$262,2,0)</f>
        <v>#N/A</v>
      </c>
      <c r="BD1164" s="4"/>
      <c r="BE1164" s="4"/>
      <c r="BF1164" s="4" t="e">
        <f>VLOOKUP(BC1164,Z_SD_CUSTOMER!$A$2:$K$1599,11,0)</f>
        <v>#N/A</v>
      </c>
      <c r="BG1164" s="4"/>
      <c r="BH1164" s="4"/>
    </row>
    <row r="1165" spans="1:60">
      <c r="A1165" s="4"/>
      <c r="F1165" s="4"/>
      <c r="L1165" s="493"/>
      <c r="AE1165" s="13" t="str">
        <f>IF((Реестр!$AA1165+Реестр!$AB1165+Реестр!$AD1165)=0,"",(Реестр!$AA1165+Реестр!$AB1165+Реестр!$AD1165))</f>
        <v/>
      </c>
      <c r="AR1165" s="752"/>
      <c r="AT1165" s="4"/>
      <c r="AU1165" s="4"/>
      <c r="AV1165" s="4"/>
      <c r="AW1165" s="4"/>
      <c r="AX1165" s="4"/>
      <c r="AY1165" s="4"/>
      <c r="AZ1165" s="4"/>
      <c r="BA1165" s="4"/>
      <c r="BB1165" s="4"/>
      <c r="BC1165" s="4" t="e">
        <f>VLOOKUP(K1165,'Справочные Данные'!$I$2:$J$262,2,0)</f>
        <v>#N/A</v>
      </c>
      <c r="BD1165" s="4"/>
      <c r="BE1165" s="4"/>
      <c r="BF1165" s="4" t="e">
        <f>VLOOKUP(BC1165,Z_SD_CUSTOMER!$A$2:$K$1599,11,0)</f>
        <v>#N/A</v>
      </c>
      <c r="BG1165" s="4"/>
      <c r="BH1165" s="4"/>
    </row>
    <row r="1166" spans="1:60">
      <c r="A1166" s="4"/>
      <c r="F1166" s="4"/>
      <c r="L1166" s="493"/>
      <c r="AE1166" s="13" t="str">
        <f>IF((Реестр!$AA1166+Реестр!$AB1166+Реестр!$AD1166)=0,"",(Реестр!$AA1166+Реестр!$AB1166+Реестр!$AD1166))</f>
        <v/>
      </c>
      <c r="AR1166" s="752"/>
      <c r="AT1166" s="4"/>
      <c r="AU1166" s="4"/>
      <c r="AV1166" s="4"/>
      <c r="AW1166" s="4"/>
      <c r="AX1166" s="4"/>
      <c r="AY1166" s="4"/>
      <c r="AZ1166" s="4"/>
      <c r="BA1166" s="4"/>
      <c r="BB1166" s="4"/>
      <c r="BC1166" s="4" t="e">
        <f>VLOOKUP(K1166,'Справочные Данные'!$I$2:$J$262,2,0)</f>
        <v>#N/A</v>
      </c>
      <c r="BD1166" s="4"/>
      <c r="BE1166" s="4"/>
      <c r="BF1166" s="4" t="e">
        <f>VLOOKUP(BC1166,Z_SD_CUSTOMER!$A$2:$K$1599,11,0)</f>
        <v>#N/A</v>
      </c>
      <c r="BG1166" s="4"/>
      <c r="BH1166" s="4"/>
    </row>
    <row r="1167" spans="1:60">
      <c r="A1167" s="4"/>
      <c r="F1167" s="4"/>
      <c r="L1167" s="493"/>
      <c r="AE1167" s="13" t="str">
        <f>IF((Реестр!$AA1167+Реестр!$AB1167+Реестр!$AD1167)=0,"",(Реестр!$AA1167+Реестр!$AB1167+Реестр!$AD1167))</f>
        <v/>
      </c>
      <c r="AR1167" s="752"/>
      <c r="AT1167" s="4"/>
      <c r="AU1167" s="4"/>
      <c r="AV1167" s="4"/>
      <c r="AW1167" s="4"/>
      <c r="AX1167" s="4"/>
      <c r="AY1167" s="4"/>
      <c r="AZ1167" s="4"/>
      <c r="BA1167" s="4"/>
      <c r="BB1167" s="4"/>
      <c r="BC1167" s="4" t="e">
        <f>VLOOKUP(K1167,'Справочные Данные'!$I$2:$J$262,2,0)</f>
        <v>#N/A</v>
      </c>
      <c r="BD1167" s="4"/>
      <c r="BE1167" s="4"/>
      <c r="BF1167" s="4" t="e">
        <f>VLOOKUP(BC1167,Z_SD_CUSTOMER!$A$2:$K$1599,11,0)</f>
        <v>#N/A</v>
      </c>
      <c r="BG1167" s="4"/>
      <c r="BH1167" s="4"/>
    </row>
    <row r="1168" spans="1:60">
      <c r="A1168" s="4"/>
      <c r="F1168" s="4"/>
      <c r="L1168" s="493"/>
      <c r="AE1168" s="13" t="str">
        <f>IF((Реестр!$AA1168+Реестр!$AB1168+Реестр!$AD1168)=0,"",(Реестр!$AA1168+Реестр!$AB1168+Реестр!$AD1168))</f>
        <v/>
      </c>
      <c r="AR1168" s="752"/>
      <c r="AT1168" s="4"/>
      <c r="AU1168" s="4"/>
      <c r="AV1168" s="4"/>
      <c r="AW1168" s="4"/>
      <c r="AX1168" s="4"/>
      <c r="AY1168" s="4"/>
      <c r="AZ1168" s="4"/>
      <c r="BA1168" s="4"/>
      <c r="BB1168" s="4"/>
      <c r="BC1168" s="4" t="e">
        <f>VLOOKUP(K1168,'Справочные Данные'!$I$2:$J$262,2,0)</f>
        <v>#N/A</v>
      </c>
      <c r="BD1168" s="4"/>
      <c r="BE1168" s="4"/>
      <c r="BF1168" s="4" t="e">
        <f>VLOOKUP(BC1168,Z_SD_CUSTOMER!$A$2:$K$1599,11,0)</f>
        <v>#N/A</v>
      </c>
      <c r="BG1168" s="4"/>
      <c r="BH1168" s="4"/>
    </row>
    <row r="1169" spans="1:60">
      <c r="A1169" s="4"/>
      <c r="F1169" s="4"/>
      <c r="L1169" s="493"/>
      <c r="AE1169" s="13" t="str">
        <f>IF((Реестр!$AA1169+Реестр!$AB1169+Реестр!$AD1169)=0,"",(Реестр!$AA1169+Реестр!$AB1169+Реестр!$AD1169))</f>
        <v/>
      </c>
      <c r="AR1169" s="752"/>
      <c r="AT1169" s="4"/>
      <c r="AU1169" s="4"/>
      <c r="AV1169" s="4"/>
      <c r="AW1169" s="4"/>
      <c r="AX1169" s="4"/>
      <c r="AY1169" s="4"/>
      <c r="AZ1169" s="4"/>
      <c r="BA1169" s="4"/>
      <c r="BB1169" s="4"/>
      <c r="BC1169" s="4" t="e">
        <f>VLOOKUP(K1169,'Справочные Данные'!$I$2:$J$262,2,0)</f>
        <v>#N/A</v>
      </c>
      <c r="BD1169" s="4"/>
      <c r="BE1169" s="4"/>
      <c r="BF1169" s="4" t="e">
        <f>VLOOKUP(BC1169,Z_SD_CUSTOMER!$A$2:$K$1599,11,0)</f>
        <v>#N/A</v>
      </c>
      <c r="BG1169" s="4"/>
      <c r="BH1169" s="4"/>
    </row>
    <row r="1170" spans="1:60">
      <c r="A1170" s="4"/>
      <c r="F1170" s="4"/>
      <c r="L1170" s="493"/>
      <c r="AE1170" s="13" t="str">
        <f>IF((Реестр!$AA1170+Реестр!$AB1170+Реестр!$AD1170)=0,"",(Реестр!$AA1170+Реестр!$AB1170+Реестр!$AD1170))</f>
        <v/>
      </c>
      <c r="AR1170" s="752"/>
      <c r="AT1170" s="4"/>
      <c r="AU1170" s="4"/>
      <c r="AV1170" s="4"/>
      <c r="AW1170" s="4"/>
      <c r="AX1170" s="4"/>
      <c r="AY1170" s="4"/>
      <c r="AZ1170" s="4"/>
      <c r="BA1170" s="4"/>
      <c r="BB1170" s="4"/>
      <c r="BC1170" s="4" t="e">
        <f>VLOOKUP(K1170,'Справочные Данные'!$I$2:$J$262,2,0)</f>
        <v>#N/A</v>
      </c>
      <c r="BD1170" s="4"/>
      <c r="BE1170" s="4"/>
      <c r="BF1170" s="4" t="e">
        <f>VLOOKUP(BC1170,Z_SD_CUSTOMER!$A$2:$K$1599,11,0)</f>
        <v>#N/A</v>
      </c>
      <c r="BG1170" s="4"/>
      <c r="BH1170" s="4"/>
    </row>
    <row r="1171" spans="1:60">
      <c r="A1171" s="4"/>
      <c r="F1171" s="4"/>
      <c r="L1171" s="493"/>
      <c r="AE1171" s="13" t="str">
        <f>IF((Реестр!$AA1171+Реестр!$AB1171+Реестр!$AD1171)=0,"",(Реестр!$AA1171+Реестр!$AB1171+Реестр!$AD1171))</f>
        <v/>
      </c>
      <c r="AR1171" s="752"/>
      <c r="AT1171" s="4"/>
      <c r="AU1171" s="4"/>
      <c r="AV1171" s="4"/>
      <c r="AW1171" s="4"/>
      <c r="AX1171" s="4"/>
      <c r="AY1171" s="4"/>
      <c r="AZ1171" s="4"/>
      <c r="BA1171" s="4"/>
      <c r="BB1171" s="4"/>
      <c r="BC1171" s="4" t="e">
        <f>VLOOKUP(K1171,'Справочные Данные'!$I$2:$J$262,2,0)</f>
        <v>#N/A</v>
      </c>
      <c r="BD1171" s="4"/>
      <c r="BE1171" s="4"/>
      <c r="BF1171" s="4" t="e">
        <f>VLOOKUP(BC1171,Z_SD_CUSTOMER!$A$2:$K$1599,11,0)</f>
        <v>#N/A</v>
      </c>
      <c r="BG1171" s="4"/>
      <c r="BH1171" s="4"/>
    </row>
    <row r="1172" spans="1:60">
      <c r="A1172" s="4"/>
      <c r="F1172" s="4"/>
      <c r="L1172" s="493"/>
      <c r="AE1172" s="13" t="str">
        <f>IF((Реестр!$AA1172+Реестр!$AB1172+Реестр!$AD1172)=0,"",(Реестр!$AA1172+Реестр!$AB1172+Реестр!$AD1172))</f>
        <v/>
      </c>
      <c r="AR1172" s="752"/>
      <c r="AT1172" s="4"/>
      <c r="AU1172" s="4"/>
      <c r="AV1172" s="4"/>
      <c r="AW1172" s="4"/>
      <c r="AX1172" s="4"/>
      <c r="AY1172" s="4"/>
      <c r="AZ1172" s="4"/>
      <c r="BA1172" s="4"/>
      <c r="BB1172" s="4"/>
      <c r="BC1172" s="4" t="e">
        <f>VLOOKUP(K1172,'Справочные Данные'!$I$2:$J$262,2,0)</f>
        <v>#N/A</v>
      </c>
      <c r="BD1172" s="4"/>
      <c r="BE1172" s="4"/>
      <c r="BF1172" s="4" t="e">
        <f>VLOOKUP(BC1172,Z_SD_CUSTOMER!$A$2:$K$1599,11,0)</f>
        <v>#N/A</v>
      </c>
      <c r="BG1172" s="4"/>
      <c r="BH1172" s="4"/>
    </row>
    <row r="1173" spans="1:60">
      <c r="A1173" s="4"/>
      <c r="F1173" s="4"/>
      <c r="L1173" s="493"/>
      <c r="AE1173" s="13" t="str">
        <f>IF((Реестр!$AA1173+Реестр!$AB1173+Реестр!$AD1173)=0,"",(Реестр!$AA1173+Реестр!$AB1173+Реестр!$AD1173))</f>
        <v/>
      </c>
      <c r="AR1173" s="752"/>
      <c r="AT1173" s="4"/>
      <c r="AU1173" s="4"/>
      <c r="AV1173" s="4"/>
      <c r="AW1173" s="4"/>
      <c r="AX1173" s="4"/>
      <c r="AY1173" s="4"/>
      <c r="AZ1173" s="4"/>
      <c r="BA1173" s="4"/>
      <c r="BB1173" s="4"/>
      <c r="BC1173" s="4" t="e">
        <f>VLOOKUP(K1173,'Справочные Данные'!$I$2:$J$262,2,0)</f>
        <v>#N/A</v>
      </c>
      <c r="BD1173" s="4"/>
      <c r="BE1173" s="4"/>
      <c r="BF1173" s="4" t="e">
        <f>VLOOKUP(BC1173,Z_SD_CUSTOMER!$A$2:$K$1599,11,0)</f>
        <v>#N/A</v>
      </c>
      <c r="BG1173" s="4"/>
      <c r="BH1173" s="4"/>
    </row>
    <row r="1174" spans="1:60">
      <c r="A1174" s="4"/>
      <c r="F1174" s="4"/>
      <c r="L1174" s="493"/>
      <c r="AE1174" s="13" t="str">
        <f>IF((Реестр!$AA1174+Реестр!$AB1174+Реестр!$AD1174)=0,"",(Реестр!$AA1174+Реестр!$AB1174+Реестр!$AD1174))</f>
        <v/>
      </c>
      <c r="AR1174" s="752"/>
      <c r="AT1174" s="4"/>
      <c r="AU1174" s="4"/>
      <c r="AV1174" s="4"/>
      <c r="AW1174" s="4"/>
      <c r="AX1174" s="4"/>
      <c r="AY1174" s="4"/>
      <c r="AZ1174" s="4"/>
      <c r="BA1174" s="4"/>
      <c r="BB1174" s="4"/>
      <c r="BC1174" s="4" t="e">
        <f>VLOOKUP(K1174,'Справочные Данные'!$I$2:$J$262,2,0)</f>
        <v>#N/A</v>
      </c>
      <c r="BD1174" s="4"/>
      <c r="BE1174" s="4"/>
      <c r="BF1174" s="4" t="e">
        <f>VLOOKUP(BC1174,Z_SD_CUSTOMER!$A$2:$K$1599,11,0)</f>
        <v>#N/A</v>
      </c>
      <c r="BG1174" s="4"/>
      <c r="BH1174" s="4"/>
    </row>
    <row r="1175" spans="1:60">
      <c r="A1175" s="4"/>
      <c r="F1175" s="4"/>
      <c r="L1175" s="493"/>
      <c r="AE1175" s="13" t="str">
        <f>IF((Реестр!$AA1175+Реестр!$AB1175+Реестр!$AD1175)=0,"",(Реестр!$AA1175+Реестр!$AB1175+Реестр!$AD1175))</f>
        <v/>
      </c>
      <c r="AR1175" s="752"/>
      <c r="AT1175" s="4"/>
      <c r="AU1175" s="4"/>
      <c r="AV1175" s="4"/>
      <c r="AW1175" s="4"/>
      <c r="AX1175" s="4"/>
      <c r="AY1175" s="4"/>
      <c r="AZ1175" s="4"/>
      <c r="BA1175" s="4"/>
      <c r="BB1175" s="4"/>
      <c r="BC1175" s="4" t="e">
        <f>VLOOKUP(K1175,'Справочные Данные'!$I$2:$J$262,2,0)</f>
        <v>#N/A</v>
      </c>
      <c r="BD1175" s="4"/>
      <c r="BE1175" s="4"/>
      <c r="BF1175" s="4" t="e">
        <f>VLOOKUP(BC1175,Z_SD_CUSTOMER!$A$2:$K$1599,11,0)</f>
        <v>#N/A</v>
      </c>
      <c r="BG1175" s="4"/>
      <c r="BH1175" s="4"/>
    </row>
    <row r="1176" spans="1:60">
      <c r="A1176" s="4"/>
      <c r="F1176" s="4"/>
      <c r="L1176" s="493"/>
      <c r="AE1176" s="13" t="str">
        <f>IF((Реестр!$AA1176+Реестр!$AB1176+Реестр!$AD1176)=0,"",(Реестр!$AA1176+Реестр!$AB1176+Реестр!$AD1176))</f>
        <v/>
      </c>
      <c r="AR1176" s="752"/>
      <c r="AT1176" s="4"/>
      <c r="AU1176" s="4"/>
      <c r="AV1176" s="4"/>
      <c r="AW1176" s="4"/>
      <c r="AX1176" s="4"/>
      <c r="AY1176" s="4"/>
      <c r="AZ1176" s="4"/>
      <c r="BA1176" s="4"/>
      <c r="BB1176" s="4"/>
      <c r="BC1176" s="4" t="e">
        <f>VLOOKUP(K1176,'Справочные Данные'!$I$2:$J$262,2,0)</f>
        <v>#N/A</v>
      </c>
      <c r="BD1176" s="4"/>
      <c r="BE1176" s="4"/>
      <c r="BF1176" s="4" t="e">
        <f>VLOOKUP(BC1176,Z_SD_CUSTOMER!$A$2:$K$1599,11,0)</f>
        <v>#N/A</v>
      </c>
      <c r="BG1176" s="4"/>
      <c r="BH1176" s="4"/>
    </row>
    <row r="1177" spans="1:60">
      <c r="A1177" s="4"/>
      <c r="F1177" s="4"/>
      <c r="L1177" s="493"/>
      <c r="AE1177" s="13" t="str">
        <f>IF((Реестр!$AA1177+Реестр!$AB1177+Реестр!$AD1177)=0,"",(Реестр!$AA1177+Реестр!$AB1177+Реестр!$AD1177))</f>
        <v/>
      </c>
      <c r="AR1177" s="752"/>
      <c r="AT1177" s="4"/>
      <c r="AU1177" s="4"/>
      <c r="AV1177" s="4"/>
      <c r="AW1177" s="4"/>
      <c r="AX1177" s="4"/>
      <c r="AY1177" s="4"/>
      <c r="AZ1177" s="4"/>
      <c r="BA1177" s="4"/>
      <c r="BB1177" s="4"/>
      <c r="BC1177" s="4" t="e">
        <f>VLOOKUP(K1177,'Справочные Данные'!$I$2:$J$262,2,0)</f>
        <v>#N/A</v>
      </c>
      <c r="BD1177" s="4"/>
      <c r="BE1177" s="4"/>
      <c r="BF1177" s="4" t="e">
        <f>VLOOKUP(BC1177,Z_SD_CUSTOMER!$A$2:$K$1599,11,0)</f>
        <v>#N/A</v>
      </c>
      <c r="BG1177" s="4"/>
      <c r="BH1177" s="4"/>
    </row>
    <row r="1178" spans="1:60">
      <c r="A1178" s="4"/>
      <c r="F1178" s="4"/>
      <c r="L1178" s="493"/>
      <c r="AE1178" s="13" t="str">
        <f>IF((Реестр!$AA1178+Реестр!$AB1178+Реестр!$AD1178)=0,"",(Реестр!$AA1178+Реестр!$AB1178+Реестр!$AD1178))</f>
        <v/>
      </c>
      <c r="AR1178" s="752"/>
      <c r="AT1178" s="4"/>
      <c r="AU1178" s="4"/>
      <c r="AV1178" s="4"/>
      <c r="AW1178" s="4"/>
      <c r="AX1178" s="4"/>
      <c r="AY1178" s="4"/>
      <c r="AZ1178" s="4"/>
      <c r="BA1178" s="4"/>
      <c r="BB1178" s="4"/>
      <c r="BC1178" s="4" t="e">
        <f>VLOOKUP(K1178,'Справочные Данные'!$I$2:$J$262,2,0)</f>
        <v>#N/A</v>
      </c>
      <c r="BD1178" s="4"/>
      <c r="BE1178" s="4"/>
      <c r="BF1178" s="4" t="e">
        <f>VLOOKUP(BC1178,Z_SD_CUSTOMER!$A$2:$K$1599,11,0)</f>
        <v>#N/A</v>
      </c>
      <c r="BG1178" s="4"/>
      <c r="BH1178" s="4"/>
    </row>
    <row r="1179" spans="1:60">
      <c r="A1179" s="4"/>
      <c r="F1179" s="4"/>
      <c r="L1179" s="493"/>
      <c r="AE1179" s="13" t="str">
        <f>IF((Реестр!$AA1179+Реестр!$AB1179+Реестр!$AD1179)=0,"",(Реестр!$AA1179+Реестр!$AB1179+Реестр!$AD1179))</f>
        <v/>
      </c>
      <c r="AR1179" s="752"/>
      <c r="AT1179" s="4"/>
      <c r="AU1179" s="4"/>
      <c r="AV1179" s="4"/>
      <c r="AW1179" s="4"/>
      <c r="AX1179" s="4"/>
      <c r="AY1179" s="4"/>
      <c r="AZ1179" s="4"/>
      <c r="BA1179" s="4"/>
      <c r="BB1179" s="4"/>
      <c r="BC1179" s="4" t="e">
        <f>VLOOKUP(K1179,'Справочные Данные'!$I$2:$J$262,2,0)</f>
        <v>#N/A</v>
      </c>
      <c r="BD1179" s="4"/>
      <c r="BE1179" s="4"/>
      <c r="BF1179" s="4" t="e">
        <f>VLOOKUP(BC1179,Z_SD_CUSTOMER!$A$2:$K$1599,11,0)</f>
        <v>#N/A</v>
      </c>
      <c r="BG1179" s="4"/>
      <c r="BH1179" s="4"/>
    </row>
    <row r="1180" spans="1:60">
      <c r="A1180" s="4"/>
      <c r="F1180" s="4"/>
      <c r="L1180" s="493"/>
      <c r="AE1180" s="13" t="str">
        <f>IF((Реестр!$AA1180+Реестр!$AB1180+Реестр!$AD1180)=0,"",(Реестр!$AA1180+Реестр!$AB1180+Реестр!$AD1180))</f>
        <v/>
      </c>
      <c r="AR1180" s="752"/>
      <c r="AT1180" s="4"/>
      <c r="AU1180" s="4"/>
      <c r="AV1180" s="4"/>
      <c r="AW1180" s="4"/>
      <c r="AX1180" s="4"/>
      <c r="AY1180" s="4"/>
      <c r="AZ1180" s="4"/>
      <c r="BA1180" s="4"/>
      <c r="BB1180" s="4"/>
      <c r="BC1180" s="4" t="e">
        <f>VLOOKUP(K1180,'Справочные Данные'!$I$2:$J$262,2,0)</f>
        <v>#N/A</v>
      </c>
      <c r="BD1180" s="4"/>
      <c r="BE1180" s="4"/>
      <c r="BF1180" s="4" t="e">
        <f>VLOOKUP(BC1180,Z_SD_CUSTOMER!$A$2:$K$1599,11,0)</f>
        <v>#N/A</v>
      </c>
      <c r="BG1180" s="4"/>
      <c r="BH1180" s="4"/>
    </row>
    <row r="1181" spans="1:60">
      <c r="A1181" s="4"/>
      <c r="F1181" s="4"/>
      <c r="L1181" s="493"/>
      <c r="AE1181" s="13" t="str">
        <f>IF((Реестр!$AA1181+Реестр!$AB1181+Реестр!$AD1181)=0,"",(Реестр!$AA1181+Реестр!$AB1181+Реестр!$AD1181))</f>
        <v/>
      </c>
      <c r="AR1181" s="752"/>
      <c r="AT1181" s="4"/>
      <c r="AU1181" s="4"/>
      <c r="AV1181" s="4"/>
      <c r="AW1181" s="4"/>
      <c r="AX1181" s="4"/>
      <c r="AY1181" s="4"/>
      <c r="AZ1181" s="4"/>
      <c r="BA1181" s="4"/>
      <c r="BB1181" s="4"/>
      <c r="BC1181" s="4" t="e">
        <f>VLOOKUP(K1181,'Справочные Данные'!$I$2:$J$262,2,0)</f>
        <v>#N/A</v>
      </c>
      <c r="BD1181" s="4"/>
      <c r="BE1181" s="4"/>
      <c r="BF1181" s="4" t="e">
        <f>VLOOKUP(BC1181,Z_SD_CUSTOMER!$A$2:$K$1599,11,0)</f>
        <v>#N/A</v>
      </c>
      <c r="BG1181" s="4"/>
      <c r="BH1181" s="4"/>
    </row>
    <row r="1182" spans="1:60">
      <c r="A1182" s="4"/>
      <c r="F1182" s="4"/>
      <c r="L1182" s="493"/>
      <c r="AE1182" s="13" t="str">
        <f>IF((Реестр!$AA1182+Реестр!$AB1182+Реестр!$AD1182)=0,"",(Реестр!$AA1182+Реестр!$AB1182+Реестр!$AD1182))</f>
        <v/>
      </c>
      <c r="AR1182" s="752"/>
      <c r="AT1182" s="4"/>
      <c r="AU1182" s="4"/>
      <c r="AV1182" s="4"/>
      <c r="AW1182" s="4"/>
      <c r="AX1182" s="4"/>
      <c r="AY1182" s="4"/>
      <c r="AZ1182" s="4"/>
      <c r="BA1182" s="4"/>
      <c r="BB1182" s="4"/>
      <c r="BC1182" s="4" t="e">
        <f>VLOOKUP(K1182,'Справочные Данные'!$I$2:$J$262,2,0)</f>
        <v>#N/A</v>
      </c>
      <c r="BD1182" s="4"/>
      <c r="BE1182" s="4"/>
      <c r="BF1182" s="4" t="e">
        <f>VLOOKUP(BC1182,Z_SD_CUSTOMER!$A$2:$K$1599,11,0)</f>
        <v>#N/A</v>
      </c>
      <c r="BG1182" s="4"/>
      <c r="BH1182" s="4"/>
    </row>
    <row r="1183" spans="1:60">
      <c r="A1183" s="4"/>
      <c r="F1183" s="4"/>
      <c r="L1183" s="493"/>
      <c r="AE1183" s="13" t="str">
        <f>IF((Реестр!$AA1183+Реестр!$AB1183+Реестр!$AD1183)=0,"",(Реестр!$AA1183+Реестр!$AB1183+Реестр!$AD1183))</f>
        <v/>
      </c>
      <c r="AR1183" s="752"/>
      <c r="AT1183" s="4"/>
      <c r="AU1183" s="4"/>
      <c r="AV1183" s="4"/>
      <c r="AW1183" s="4"/>
      <c r="AX1183" s="4"/>
      <c r="AY1183" s="4"/>
      <c r="AZ1183" s="4"/>
      <c r="BA1183" s="4"/>
      <c r="BB1183" s="4"/>
      <c r="BC1183" s="4" t="e">
        <f>VLOOKUP(K1183,'Справочные Данные'!$I$2:$J$262,2,0)</f>
        <v>#N/A</v>
      </c>
      <c r="BD1183" s="4"/>
      <c r="BE1183" s="4"/>
      <c r="BF1183" s="4" t="e">
        <f>VLOOKUP(BC1183,Z_SD_CUSTOMER!$A$2:$K$1599,11,0)</f>
        <v>#N/A</v>
      </c>
      <c r="BG1183" s="4"/>
      <c r="BH1183" s="4"/>
    </row>
    <row r="1184" spans="1:60">
      <c r="A1184" s="4"/>
      <c r="F1184" s="4"/>
      <c r="L1184" s="493"/>
      <c r="AE1184" s="13" t="str">
        <f>IF((Реестр!$AA1184+Реестр!$AB1184+Реестр!$AD1184)=0,"",(Реестр!$AA1184+Реестр!$AB1184+Реестр!$AD1184))</f>
        <v/>
      </c>
      <c r="AR1184" s="752"/>
      <c r="AT1184" s="4"/>
      <c r="AU1184" s="4"/>
      <c r="AV1184" s="4"/>
      <c r="AW1184" s="4"/>
      <c r="AX1184" s="4"/>
      <c r="AY1184" s="4"/>
      <c r="AZ1184" s="4"/>
      <c r="BA1184" s="4"/>
      <c r="BB1184" s="4"/>
      <c r="BC1184" s="4" t="e">
        <f>VLOOKUP(K1184,'Справочные Данные'!$I$2:$J$262,2,0)</f>
        <v>#N/A</v>
      </c>
      <c r="BD1184" s="4"/>
      <c r="BE1184" s="4"/>
      <c r="BF1184" s="4" t="e">
        <f>VLOOKUP(BC1184,Z_SD_CUSTOMER!$A$2:$K$1599,11,0)</f>
        <v>#N/A</v>
      </c>
      <c r="BG1184" s="4"/>
      <c r="BH1184" s="4"/>
    </row>
    <row r="1185" spans="1:60">
      <c r="A1185" s="4"/>
      <c r="F1185" s="4"/>
      <c r="L1185" s="493"/>
      <c r="AE1185" s="13" t="str">
        <f>IF((Реестр!$AA1185+Реестр!$AB1185+Реестр!$AD1185)=0,"",(Реестр!$AA1185+Реестр!$AB1185+Реестр!$AD1185))</f>
        <v/>
      </c>
      <c r="AR1185" s="752"/>
      <c r="AT1185" s="4"/>
      <c r="AU1185" s="4"/>
      <c r="AV1185" s="4"/>
      <c r="AW1185" s="4"/>
      <c r="AX1185" s="4"/>
      <c r="AY1185" s="4"/>
      <c r="AZ1185" s="4"/>
      <c r="BA1185" s="4"/>
      <c r="BB1185" s="4"/>
      <c r="BC1185" s="4" t="e">
        <f>VLOOKUP(K1185,'Справочные Данные'!$I$2:$J$262,2,0)</f>
        <v>#N/A</v>
      </c>
      <c r="BD1185" s="4"/>
      <c r="BE1185" s="4"/>
      <c r="BF1185" s="4" t="e">
        <f>VLOOKUP(BC1185,Z_SD_CUSTOMER!$A$2:$K$1599,11,0)</f>
        <v>#N/A</v>
      </c>
      <c r="BG1185" s="4"/>
      <c r="BH1185" s="4"/>
    </row>
    <row r="1186" spans="1:60">
      <c r="A1186" s="4"/>
      <c r="F1186" s="4"/>
      <c r="L1186" s="493"/>
      <c r="AE1186" s="13" t="str">
        <f>IF((Реестр!$AA1186+Реестр!$AB1186+Реестр!$AD1186)=0,"",(Реестр!$AA1186+Реестр!$AB1186+Реестр!$AD1186))</f>
        <v/>
      </c>
      <c r="AR1186" s="752"/>
      <c r="AT1186" s="4"/>
      <c r="AU1186" s="4"/>
      <c r="AV1186" s="4"/>
      <c r="AW1186" s="4"/>
      <c r="AX1186" s="4"/>
      <c r="AY1186" s="4"/>
      <c r="AZ1186" s="4"/>
      <c r="BA1186" s="4"/>
      <c r="BB1186" s="4"/>
      <c r="BC1186" s="4" t="e">
        <f>VLOOKUP(K1186,'Справочные Данные'!$I$2:$J$262,2,0)</f>
        <v>#N/A</v>
      </c>
      <c r="BD1186" s="4"/>
      <c r="BE1186" s="4"/>
      <c r="BF1186" s="4" t="e">
        <f>VLOOKUP(BC1186,Z_SD_CUSTOMER!$A$2:$K$1599,11,0)</f>
        <v>#N/A</v>
      </c>
      <c r="BG1186" s="4"/>
      <c r="BH1186" s="4"/>
    </row>
    <row r="1187" spans="1:60">
      <c r="A1187" s="4"/>
      <c r="F1187" s="4"/>
      <c r="L1187" s="493"/>
      <c r="AE1187" s="13" t="str">
        <f>IF((Реестр!$AA1187+Реестр!$AB1187+Реестр!$AD1187)=0,"",(Реестр!$AA1187+Реестр!$AB1187+Реестр!$AD1187))</f>
        <v/>
      </c>
      <c r="AR1187" s="752"/>
      <c r="AT1187" s="4"/>
      <c r="AU1187" s="4"/>
      <c r="AV1187" s="4"/>
      <c r="AW1187" s="4"/>
      <c r="AX1187" s="4"/>
      <c r="AY1187" s="4"/>
      <c r="AZ1187" s="4"/>
      <c r="BA1187" s="4"/>
      <c r="BB1187" s="4"/>
      <c r="BC1187" s="4" t="e">
        <f>VLOOKUP(K1187,'Справочные Данные'!$I$2:$J$262,2,0)</f>
        <v>#N/A</v>
      </c>
      <c r="BD1187" s="4"/>
      <c r="BE1187" s="4"/>
      <c r="BF1187" s="4" t="e">
        <f>VLOOKUP(BC1187,Z_SD_CUSTOMER!$A$2:$K$1599,11,0)</f>
        <v>#N/A</v>
      </c>
      <c r="BG1187" s="4"/>
      <c r="BH1187" s="4"/>
    </row>
    <row r="1188" spans="1:60">
      <c r="A1188" s="4"/>
      <c r="F1188" s="4"/>
      <c r="L1188" s="493"/>
      <c r="AE1188" s="13" t="str">
        <f>IF((Реестр!$AA1188+Реестр!$AB1188+Реестр!$AD1188)=0,"",(Реестр!$AA1188+Реестр!$AB1188+Реестр!$AD1188))</f>
        <v/>
      </c>
      <c r="AR1188" s="752"/>
      <c r="AT1188" s="4"/>
      <c r="AU1188" s="4"/>
      <c r="AV1188" s="4"/>
      <c r="AW1188" s="4"/>
      <c r="AX1188" s="4"/>
      <c r="AY1188" s="4"/>
      <c r="AZ1188" s="4"/>
      <c r="BA1188" s="4"/>
      <c r="BB1188" s="4"/>
      <c r="BC1188" s="4" t="e">
        <f>VLOOKUP(K1188,'Справочные Данные'!$I$2:$J$262,2,0)</f>
        <v>#N/A</v>
      </c>
      <c r="BD1188" s="4"/>
      <c r="BE1188" s="4"/>
      <c r="BF1188" s="4" t="e">
        <f>VLOOKUP(BC1188,Z_SD_CUSTOMER!$A$2:$K$1599,11,0)</f>
        <v>#N/A</v>
      </c>
      <c r="BG1188" s="4"/>
      <c r="BH1188" s="4"/>
    </row>
    <row r="1189" spans="1:60">
      <c r="A1189" s="4"/>
      <c r="F1189" s="4"/>
      <c r="L1189" s="493"/>
      <c r="AE1189" s="13" t="str">
        <f>IF((Реестр!$AA1189+Реестр!$AB1189+Реестр!$AD1189)=0,"",(Реестр!$AA1189+Реестр!$AB1189+Реестр!$AD1189))</f>
        <v/>
      </c>
      <c r="AR1189" s="752"/>
      <c r="AT1189" s="4"/>
      <c r="AU1189" s="4"/>
      <c r="AV1189" s="4"/>
      <c r="AW1189" s="4"/>
      <c r="AX1189" s="4"/>
      <c r="AY1189" s="4"/>
      <c r="AZ1189" s="4"/>
      <c r="BA1189" s="4"/>
      <c r="BB1189" s="4"/>
      <c r="BC1189" s="4" t="e">
        <f>VLOOKUP(K1189,'Справочные Данные'!$I$2:$J$262,2,0)</f>
        <v>#N/A</v>
      </c>
      <c r="BD1189" s="4"/>
      <c r="BE1189" s="4"/>
      <c r="BF1189" s="4" t="e">
        <f>VLOOKUP(BC1189,Z_SD_CUSTOMER!$A$2:$K$1599,11,0)</f>
        <v>#N/A</v>
      </c>
      <c r="BG1189" s="4"/>
      <c r="BH1189" s="4"/>
    </row>
    <row r="1190" spans="1:60">
      <c r="A1190" s="4"/>
      <c r="F1190" s="4"/>
      <c r="L1190" s="493"/>
      <c r="AE1190" s="13" t="str">
        <f>IF((Реестр!$AA1190+Реестр!$AB1190+Реестр!$AD1190)=0,"",(Реестр!$AA1190+Реестр!$AB1190+Реестр!$AD1190))</f>
        <v/>
      </c>
      <c r="AR1190" s="752"/>
      <c r="AT1190" s="4"/>
      <c r="AU1190" s="4"/>
      <c r="AV1190" s="4"/>
      <c r="AW1190" s="4"/>
      <c r="AX1190" s="4"/>
      <c r="AY1190" s="4"/>
      <c r="AZ1190" s="4"/>
      <c r="BA1190" s="4"/>
      <c r="BB1190" s="4"/>
      <c r="BC1190" s="4" t="e">
        <f>VLOOKUP(K1190,'Справочные Данные'!$I$2:$J$262,2,0)</f>
        <v>#N/A</v>
      </c>
      <c r="BD1190" s="4"/>
      <c r="BE1190" s="4"/>
      <c r="BF1190" s="4" t="e">
        <f>VLOOKUP(BC1190,Z_SD_CUSTOMER!$A$2:$K$1599,11,0)</f>
        <v>#N/A</v>
      </c>
      <c r="BG1190" s="4"/>
      <c r="BH1190" s="4"/>
    </row>
    <row r="1191" spans="1:60">
      <c r="A1191" s="4"/>
      <c r="F1191" s="4"/>
      <c r="L1191" s="493"/>
      <c r="AE1191" s="13" t="str">
        <f>IF((Реестр!$AA1191+Реестр!$AB1191+Реестр!$AD1191)=0,"",(Реестр!$AA1191+Реестр!$AB1191+Реестр!$AD1191))</f>
        <v/>
      </c>
      <c r="AR1191" s="752"/>
      <c r="AT1191" s="4"/>
      <c r="AU1191" s="4"/>
      <c r="AV1191" s="4"/>
      <c r="AW1191" s="4"/>
      <c r="AX1191" s="4"/>
      <c r="AY1191" s="4"/>
      <c r="AZ1191" s="4"/>
      <c r="BA1191" s="4"/>
      <c r="BB1191" s="4"/>
      <c r="BC1191" s="4" t="e">
        <f>VLOOKUP(K1191,'Справочные Данные'!$I$2:$J$262,2,0)</f>
        <v>#N/A</v>
      </c>
      <c r="BD1191" s="4"/>
      <c r="BE1191" s="4"/>
      <c r="BF1191" s="4" t="e">
        <f>VLOOKUP(BC1191,Z_SD_CUSTOMER!$A$2:$K$1599,11,0)</f>
        <v>#N/A</v>
      </c>
      <c r="BG1191" s="4"/>
      <c r="BH1191" s="4"/>
    </row>
    <row r="1192" spans="1:60">
      <c r="A1192" s="4"/>
      <c r="F1192" s="4"/>
      <c r="L1192" s="493"/>
      <c r="AE1192" s="13" t="str">
        <f>IF((Реестр!$AA1192+Реестр!$AB1192+Реестр!$AD1192)=0,"",(Реестр!$AA1192+Реестр!$AB1192+Реестр!$AD1192))</f>
        <v/>
      </c>
      <c r="AR1192" s="752"/>
      <c r="AT1192" s="4"/>
      <c r="AU1192" s="4"/>
      <c r="AV1192" s="4"/>
      <c r="AW1192" s="4"/>
      <c r="AX1192" s="4"/>
      <c r="AY1192" s="4"/>
      <c r="AZ1192" s="4"/>
      <c r="BA1192" s="4"/>
      <c r="BB1192" s="4"/>
      <c r="BC1192" s="4" t="e">
        <f>VLOOKUP(K1192,'Справочные Данные'!$I$2:$J$262,2,0)</f>
        <v>#N/A</v>
      </c>
      <c r="BD1192" s="4"/>
      <c r="BE1192" s="4"/>
      <c r="BF1192" s="4" t="e">
        <f>VLOOKUP(BC1192,Z_SD_CUSTOMER!$A$2:$K$1599,11,0)</f>
        <v>#N/A</v>
      </c>
      <c r="BG1192" s="4"/>
      <c r="BH1192" s="4"/>
    </row>
    <row r="1193" spans="1:60">
      <c r="A1193" s="4"/>
      <c r="F1193" s="4"/>
      <c r="L1193" s="493"/>
      <c r="AE1193" s="13" t="str">
        <f>IF((Реестр!$AA1193+Реестр!$AB1193+Реестр!$AD1193)=0,"",(Реестр!$AA1193+Реестр!$AB1193+Реестр!$AD1193))</f>
        <v/>
      </c>
      <c r="AR1193" s="752"/>
      <c r="AT1193" s="4"/>
      <c r="AU1193" s="4"/>
      <c r="AV1193" s="4"/>
      <c r="AW1193" s="4"/>
      <c r="AX1193" s="4"/>
      <c r="AY1193" s="4"/>
      <c r="AZ1193" s="4"/>
      <c r="BA1193" s="4"/>
      <c r="BB1193" s="4"/>
      <c r="BC1193" s="4" t="e">
        <f>VLOOKUP(K1193,'Справочные Данные'!$I$2:$J$262,2,0)</f>
        <v>#N/A</v>
      </c>
      <c r="BD1193" s="4"/>
      <c r="BE1193" s="4"/>
      <c r="BF1193" s="4" t="e">
        <f>VLOOKUP(BC1193,Z_SD_CUSTOMER!$A$2:$K$1599,11,0)</f>
        <v>#N/A</v>
      </c>
      <c r="BG1193" s="4"/>
      <c r="BH1193" s="4"/>
    </row>
    <row r="1194" spans="1:60">
      <c r="A1194" s="4"/>
      <c r="F1194" s="4"/>
      <c r="L1194" s="493"/>
      <c r="AE1194" s="13" t="str">
        <f>IF((Реестр!$AA1194+Реестр!$AB1194+Реестр!$AD1194)=0,"",(Реестр!$AA1194+Реестр!$AB1194+Реестр!$AD1194))</f>
        <v/>
      </c>
      <c r="AR1194" s="752"/>
      <c r="AT1194" s="4"/>
      <c r="AU1194" s="4"/>
      <c r="AV1194" s="4"/>
      <c r="AW1194" s="4"/>
      <c r="AX1194" s="4"/>
      <c r="AY1194" s="4"/>
      <c r="AZ1194" s="4"/>
      <c r="BA1194" s="4"/>
      <c r="BB1194" s="4"/>
      <c r="BC1194" s="4" t="e">
        <f>VLOOKUP(K1194,'Справочные Данные'!$I$2:$J$262,2,0)</f>
        <v>#N/A</v>
      </c>
      <c r="BD1194" s="4"/>
      <c r="BE1194" s="4"/>
      <c r="BF1194" s="4" t="e">
        <f>VLOOKUP(BC1194,Z_SD_CUSTOMER!$A$2:$K$1599,11,0)</f>
        <v>#N/A</v>
      </c>
      <c r="BG1194" s="4"/>
      <c r="BH1194" s="4"/>
    </row>
    <row r="1195" spans="1:60">
      <c r="A1195" s="4"/>
      <c r="F1195" s="4"/>
      <c r="L1195" s="493"/>
      <c r="AE1195" s="13" t="str">
        <f>IF((Реестр!$AA1195+Реестр!$AB1195+Реестр!$AD1195)=0,"",(Реестр!$AA1195+Реестр!$AB1195+Реестр!$AD1195))</f>
        <v/>
      </c>
      <c r="AR1195" s="752"/>
      <c r="AT1195" s="4"/>
      <c r="AU1195" s="4"/>
      <c r="AV1195" s="4"/>
      <c r="AW1195" s="4"/>
      <c r="AX1195" s="4"/>
      <c r="AY1195" s="4"/>
      <c r="AZ1195" s="4"/>
      <c r="BA1195" s="4"/>
      <c r="BB1195" s="4"/>
      <c r="BC1195" s="4" t="e">
        <f>VLOOKUP(K1195,'Справочные Данные'!$I$2:$J$262,2,0)</f>
        <v>#N/A</v>
      </c>
      <c r="BD1195" s="4"/>
      <c r="BE1195" s="4"/>
      <c r="BF1195" s="4" t="e">
        <f>VLOOKUP(BC1195,Z_SD_CUSTOMER!$A$2:$K$1599,11,0)</f>
        <v>#N/A</v>
      </c>
      <c r="BG1195" s="4"/>
      <c r="BH1195" s="4"/>
    </row>
    <row r="1196" spans="1:60">
      <c r="A1196" s="4"/>
      <c r="F1196" s="4"/>
      <c r="L1196" s="493"/>
      <c r="AE1196" s="13" t="str">
        <f>IF((Реестр!$AA1196+Реестр!$AB1196+Реестр!$AD1196)=0,"",(Реестр!$AA1196+Реестр!$AB1196+Реестр!$AD1196))</f>
        <v/>
      </c>
      <c r="AR1196" s="752"/>
      <c r="AT1196" s="4"/>
      <c r="AU1196" s="4"/>
      <c r="AV1196" s="4"/>
      <c r="AW1196" s="4"/>
      <c r="AX1196" s="4"/>
      <c r="AY1196" s="4"/>
      <c r="AZ1196" s="4"/>
      <c r="BA1196" s="4"/>
      <c r="BB1196" s="4"/>
      <c r="BC1196" s="4" t="e">
        <f>VLOOKUP(K1196,'Справочные Данные'!$I$2:$J$262,2,0)</f>
        <v>#N/A</v>
      </c>
      <c r="BD1196" s="4"/>
      <c r="BE1196" s="4"/>
      <c r="BF1196" s="4" t="e">
        <f>VLOOKUP(BC1196,Z_SD_CUSTOMER!$A$2:$K$1599,11,0)</f>
        <v>#N/A</v>
      </c>
      <c r="BG1196" s="4"/>
      <c r="BH1196" s="4"/>
    </row>
    <row r="1197" spans="1:60">
      <c r="A1197" s="4"/>
      <c r="F1197" s="4"/>
      <c r="L1197" s="493"/>
      <c r="AE1197" s="13" t="str">
        <f>IF((Реестр!$AA1197+Реестр!$AB1197+Реестр!$AD1197)=0,"",(Реестр!$AA1197+Реестр!$AB1197+Реестр!$AD1197))</f>
        <v/>
      </c>
      <c r="AR1197" s="752"/>
      <c r="AT1197" s="4"/>
      <c r="AU1197" s="4"/>
      <c r="AV1197" s="4"/>
      <c r="AW1197" s="4"/>
      <c r="AX1197" s="4"/>
      <c r="AY1197" s="4"/>
      <c r="AZ1197" s="4"/>
      <c r="BA1197" s="4"/>
      <c r="BB1197" s="4"/>
      <c r="BC1197" s="4" t="e">
        <f>VLOOKUP(K1197,'Справочные Данные'!$I$2:$J$262,2,0)</f>
        <v>#N/A</v>
      </c>
      <c r="BD1197" s="4"/>
      <c r="BE1197" s="4"/>
      <c r="BF1197" s="4" t="e">
        <f>VLOOKUP(BC1197,Z_SD_CUSTOMER!$A$2:$K$1599,11,0)</f>
        <v>#N/A</v>
      </c>
      <c r="BG1197" s="4"/>
      <c r="BH1197" s="4"/>
    </row>
    <row r="1198" spans="1:60">
      <c r="A1198" s="4"/>
      <c r="F1198" s="4"/>
      <c r="L1198" s="493"/>
      <c r="AE1198" s="13" t="str">
        <f>IF((Реестр!$AA1198+Реестр!$AB1198+Реестр!$AD1198)=0,"",(Реестр!$AA1198+Реестр!$AB1198+Реестр!$AD1198))</f>
        <v/>
      </c>
      <c r="AR1198" s="752"/>
      <c r="AT1198" s="4"/>
      <c r="AU1198" s="4"/>
      <c r="AV1198" s="4"/>
      <c r="AW1198" s="4"/>
      <c r="AX1198" s="4"/>
      <c r="AY1198" s="4"/>
      <c r="AZ1198" s="4"/>
      <c r="BA1198" s="4"/>
      <c r="BB1198" s="4"/>
      <c r="BC1198" s="4" t="e">
        <f>VLOOKUP(K1198,'Справочные Данные'!$I$2:$J$262,2,0)</f>
        <v>#N/A</v>
      </c>
      <c r="BD1198" s="4"/>
      <c r="BE1198" s="4"/>
      <c r="BF1198" s="4" t="e">
        <f>VLOOKUP(BC1198,Z_SD_CUSTOMER!$A$2:$K$1599,11,0)</f>
        <v>#N/A</v>
      </c>
      <c r="BG1198" s="4"/>
      <c r="BH1198" s="4"/>
    </row>
    <row r="1199" spans="1:60">
      <c r="A1199" s="4"/>
      <c r="F1199" s="4"/>
      <c r="L1199" s="493"/>
      <c r="AE1199" s="13" t="str">
        <f>IF((Реестр!$AA1199+Реестр!$AB1199+Реестр!$AD1199)=0,"",(Реестр!$AA1199+Реестр!$AB1199+Реестр!$AD1199))</f>
        <v/>
      </c>
      <c r="AR1199" s="752"/>
      <c r="AT1199" s="4"/>
      <c r="AU1199" s="4"/>
      <c r="AV1199" s="4"/>
      <c r="AW1199" s="4"/>
      <c r="AX1199" s="4"/>
      <c r="AY1199" s="4"/>
      <c r="AZ1199" s="4"/>
      <c r="BA1199" s="4"/>
      <c r="BB1199" s="4"/>
      <c r="BC1199" s="4" t="e">
        <f>VLOOKUP(K1199,'Справочные Данные'!$I$2:$J$262,2,0)</f>
        <v>#N/A</v>
      </c>
      <c r="BD1199" s="4"/>
      <c r="BE1199" s="4"/>
      <c r="BF1199" s="4" t="e">
        <f>VLOOKUP(BC1199,Z_SD_CUSTOMER!$A$2:$K$1599,11,0)</f>
        <v>#N/A</v>
      </c>
      <c r="BG1199" s="4"/>
      <c r="BH1199" s="4"/>
    </row>
    <row r="1200" spans="1:60">
      <c r="A1200" s="4"/>
      <c r="F1200" s="4"/>
      <c r="L1200" s="493"/>
      <c r="AE1200" s="13" t="str">
        <f>IF((Реестр!$AA1200+Реестр!$AB1200+Реестр!$AD1200)=0,"",(Реестр!$AA1200+Реестр!$AB1200+Реестр!$AD1200))</f>
        <v/>
      </c>
      <c r="AR1200" s="752"/>
      <c r="AT1200" s="4"/>
      <c r="AU1200" s="4"/>
      <c r="AV1200" s="4"/>
      <c r="AW1200" s="4"/>
      <c r="AX1200" s="4"/>
      <c r="AY1200" s="4"/>
      <c r="AZ1200" s="4"/>
      <c r="BA1200" s="4"/>
      <c r="BB1200" s="4"/>
      <c r="BC1200" s="4" t="e">
        <f>VLOOKUP(K1200,'Справочные Данные'!$I$2:$J$262,2,0)</f>
        <v>#N/A</v>
      </c>
      <c r="BD1200" s="4"/>
      <c r="BE1200" s="4"/>
      <c r="BF1200" s="4" t="e">
        <f>VLOOKUP(BC1200,Z_SD_CUSTOMER!$A$2:$K$1599,11,0)</f>
        <v>#N/A</v>
      </c>
      <c r="BG1200" s="4"/>
      <c r="BH1200" s="4"/>
    </row>
    <row r="1201" spans="1:60">
      <c r="A1201" s="4"/>
      <c r="F1201" s="4"/>
      <c r="L1201" s="493"/>
      <c r="AE1201" s="13" t="str">
        <f>IF((Реестр!$AA1201+Реестр!$AB1201+Реестр!$AD1201)=0,"",(Реестр!$AA1201+Реестр!$AB1201+Реестр!$AD1201))</f>
        <v/>
      </c>
      <c r="AR1201" s="752"/>
      <c r="AT1201" s="4"/>
      <c r="AU1201" s="4"/>
      <c r="AV1201" s="4"/>
      <c r="AW1201" s="4"/>
      <c r="AX1201" s="4"/>
      <c r="AY1201" s="4"/>
      <c r="AZ1201" s="4"/>
      <c r="BA1201" s="4"/>
      <c r="BB1201" s="4"/>
      <c r="BC1201" s="4" t="e">
        <f>VLOOKUP(K1201,'Справочные Данные'!$I$2:$J$262,2,0)</f>
        <v>#N/A</v>
      </c>
      <c r="BD1201" s="4"/>
      <c r="BE1201" s="4"/>
      <c r="BF1201" s="4" t="e">
        <f>VLOOKUP(BC1201,Z_SD_CUSTOMER!$A$2:$K$1599,11,0)</f>
        <v>#N/A</v>
      </c>
      <c r="BG1201" s="4"/>
      <c r="BH1201" s="4"/>
    </row>
    <row r="1202" spans="1:60">
      <c r="A1202" s="4"/>
      <c r="F1202" s="4"/>
      <c r="L1202" s="493"/>
      <c r="AE1202" s="13" t="str">
        <f>IF((Реестр!$AA1202+Реестр!$AB1202+Реестр!$AD1202)=0,"",(Реестр!$AA1202+Реестр!$AB1202+Реестр!$AD1202))</f>
        <v/>
      </c>
      <c r="AR1202" s="752"/>
      <c r="AT1202" s="4"/>
      <c r="AU1202" s="4"/>
      <c r="AV1202" s="4"/>
      <c r="AW1202" s="4"/>
      <c r="AX1202" s="4"/>
      <c r="AY1202" s="4"/>
      <c r="AZ1202" s="4"/>
      <c r="BA1202" s="4"/>
      <c r="BB1202" s="4"/>
      <c r="BC1202" s="4" t="e">
        <f>VLOOKUP(K1202,'Справочные Данные'!$I$2:$J$262,2,0)</f>
        <v>#N/A</v>
      </c>
      <c r="BD1202" s="4"/>
      <c r="BE1202" s="4"/>
      <c r="BF1202" s="4" t="e">
        <f>VLOOKUP(BC1202,Z_SD_CUSTOMER!$A$2:$K$1599,11,0)</f>
        <v>#N/A</v>
      </c>
      <c r="BG1202" s="4"/>
      <c r="BH1202" s="4"/>
    </row>
    <row r="1203" spans="1:60">
      <c r="A1203" s="4"/>
      <c r="F1203" s="4"/>
      <c r="L1203" s="493"/>
      <c r="AE1203" s="13" t="str">
        <f>IF((Реестр!$AA1203+Реестр!$AB1203+Реестр!$AD1203)=0,"",(Реестр!$AA1203+Реестр!$AB1203+Реестр!$AD1203))</f>
        <v/>
      </c>
      <c r="AR1203" s="752"/>
      <c r="AT1203" s="4"/>
      <c r="AU1203" s="4"/>
      <c r="AV1203" s="4"/>
      <c r="AW1203" s="4"/>
      <c r="AX1203" s="4"/>
      <c r="AY1203" s="4"/>
      <c r="AZ1203" s="4"/>
      <c r="BA1203" s="4"/>
      <c r="BB1203" s="4"/>
      <c r="BC1203" s="4" t="e">
        <f>VLOOKUP(K1203,'Справочные Данные'!$I$2:$J$262,2,0)</f>
        <v>#N/A</v>
      </c>
      <c r="BD1203" s="4"/>
      <c r="BE1203" s="4"/>
      <c r="BF1203" s="4" t="e">
        <f>VLOOKUP(BC1203,Z_SD_CUSTOMER!$A$2:$K$1599,11,0)</f>
        <v>#N/A</v>
      </c>
      <c r="BG1203" s="4"/>
      <c r="BH1203" s="4"/>
    </row>
    <row r="1204" spans="1:60">
      <c r="A1204" s="4"/>
      <c r="F1204" s="4"/>
      <c r="L1204" s="493"/>
      <c r="AE1204" s="13" t="str">
        <f>IF((Реестр!$AA1204+Реестр!$AB1204+Реестр!$AD1204)=0,"",(Реестр!$AA1204+Реестр!$AB1204+Реестр!$AD1204))</f>
        <v/>
      </c>
      <c r="AT1204" s="4"/>
      <c r="AU1204" s="4"/>
      <c r="AV1204" s="4"/>
      <c r="AW1204" s="4"/>
      <c r="AX1204" s="4"/>
      <c r="AY1204" s="4"/>
      <c r="AZ1204" s="4"/>
      <c r="BA1204" s="4"/>
      <c r="BB1204" s="4"/>
      <c r="BC1204" s="4" t="e">
        <f>VLOOKUP(K1204,'Справочные Данные'!$I$2:$J$262,2,0)</f>
        <v>#N/A</v>
      </c>
      <c r="BD1204" s="4"/>
      <c r="BE1204" s="4"/>
      <c r="BF1204" s="4" t="e">
        <f>VLOOKUP(BC1204,Z_SD_CUSTOMER!$A$2:$K$1599,11,0)</f>
        <v>#N/A</v>
      </c>
      <c r="BG1204" s="4"/>
      <c r="BH1204" s="4"/>
    </row>
    <row r="1205" spans="1:60">
      <c r="A1205" s="4"/>
      <c r="F1205" s="4"/>
      <c r="L1205" s="493"/>
      <c r="AE1205" s="13" t="str">
        <f>IF((Реестр!$AA1205+Реестр!$AB1205+Реестр!$AD1205)=0,"",(Реестр!$AA1205+Реестр!$AB1205+Реестр!$AD1205))</f>
        <v/>
      </c>
      <c r="AT1205" s="4"/>
      <c r="AU1205" s="4"/>
      <c r="AV1205" s="4"/>
      <c r="AW1205" s="4"/>
      <c r="AX1205" s="4"/>
      <c r="AY1205" s="4"/>
      <c r="AZ1205" s="4"/>
      <c r="BA1205" s="4"/>
      <c r="BB1205" s="4"/>
      <c r="BC1205" s="4" t="e">
        <f>VLOOKUP(K1205,'Справочные Данные'!$I$2:$J$262,2,0)</f>
        <v>#N/A</v>
      </c>
      <c r="BD1205" s="4"/>
      <c r="BE1205" s="4"/>
      <c r="BF1205" s="4" t="e">
        <f>VLOOKUP(BC1205,Z_SD_CUSTOMER!$A$2:$K$1599,11,0)</f>
        <v>#N/A</v>
      </c>
      <c r="BG1205" s="4"/>
      <c r="BH1205" s="4"/>
    </row>
    <row r="1206" spans="1:60">
      <c r="A1206" s="4"/>
      <c r="F1206" s="4"/>
      <c r="L1206" s="493"/>
      <c r="AE1206" s="13" t="str">
        <f>IF((Реестр!$AA1206+Реестр!$AB1206+Реестр!$AD1206)=0,"",(Реестр!$AA1206+Реестр!$AB1206+Реестр!$AD1206))</f>
        <v/>
      </c>
      <c r="AT1206" s="4"/>
      <c r="AU1206" s="4"/>
      <c r="AV1206" s="4"/>
      <c r="AW1206" s="4"/>
      <c r="AX1206" s="4"/>
      <c r="AY1206" s="4"/>
      <c r="AZ1206" s="4"/>
      <c r="BA1206" s="4"/>
      <c r="BB1206" s="4"/>
      <c r="BC1206" s="4" t="e">
        <f>VLOOKUP(K1206,'Справочные Данные'!$I$2:$J$262,2,0)</f>
        <v>#N/A</v>
      </c>
      <c r="BD1206" s="4"/>
      <c r="BE1206" s="4"/>
      <c r="BF1206" s="4" t="e">
        <f>VLOOKUP(BC1206,Z_SD_CUSTOMER!$A$2:$K$1599,11,0)</f>
        <v>#N/A</v>
      </c>
      <c r="BG1206" s="4"/>
      <c r="BH1206" s="4"/>
    </row>
    <row r="1207" spans="1:60">
      <c r="A1207" s="4"/>
      <c r="F1207" s="4"/>
      <c r="L1207" s="493"/>
      <c r="AE1207" s="13" t="str">
        <f>IF((Реестр!$AA1207+Реестр!$AB1207+Реестр!$AD1207)=0,"",(Реестр!$AA1207+Реестр!$AB1207+Реестр!$AD1207))</f>
        <v/>
      </c>
      <c r="AT1207" s="4"/>
      <c r="AU1207" s="4"/>
      <c r="AV1207" s="4"/>
      <c r="AW1207" s="4"/>
      <c r="AX1207" s="4"/>
      <c r="AY1207" s="4"/>
      <c r="AZ1207" s="4"/>
      <c r="BA1207" s="4"/>
      <c r="BB1207" s="4"/>
      <c r="BC1207" s="4" t="e">
        <f>VLOOKUP(K1207,'Справочные Данные'!$I$2:$J$262,2,0)</f>
        <v>#N/A</v>
      </c>
      <c r="BD1207" s="4"/>
      <c r="BE1207" s="4"/>
      <c r="BF1207" s="4" t="e">
        <f>VLOOKUP(BC1207,Z_SD_CUSTOMER!$A$2:$K$1599,11,0)</f>
        <v>#N/A</v>
      </c>
      <c r="BG1207" s="4"/>
      <c r="BH1207" s="4"/>
    </row>
    <row r="1208" spans="1:60">
      <c r="A1208" s="4"/>
      <c r="F1208" s="4"/>
      <c r="L1208" s="493"/>
      <c r="AE1208" s="13" t="str">
        <f>IF((Реестр!$AA1208+Реестр!$AB1208+Реестр!$AD1208)=0,"",(Реестр!$AA1208+Реестр!$AB1208+Реестр!$AD1208))</f>
        <v/>
      </c>
      <c r="AT1208" s="4"/>
      <c r="AU1208" s="4"/>
      <c r="AV1208" s="4"/>
      <c r="AW1208" s="4"/>
      <c r="AX1208" s="4"/>
      <c r="AY1208" s="4"/>
      <c r="AZ1208" s="4"/>
      <c r="BA1208" s="4"/>
      <c r="BB1208" s="4"/>
      <c r="BC1208" s="4" t="e">
        <f>VLOOKUP(K1208,'Справочные Данные'!$I$2:$J$262,2,0)</f>
        <v>#N/A</v>
      </c>
      <c r="BD1208" s="4"/>
      <c r="BE1208" s="4"/>
      <c r="BF1208" s="4" t="e">
        <f>VLOOKUP(BC1208,Z_SD_CUSTOMER!$A$2:$K$1599,11,0)</f>
        <v>#N/A</v>
      </c>
      <c r="BG1208" s="4"/>
      <c r="BH1208" s="4"/>
    </row>
    <row r="1209" spans="1:60">
      <c r="A1209" s="4"/>
      <c r="F1209" s="4"/>
      <c r="L1209" s="493"/>
      <c r="AE1209" s="13" t="str">
        <f>IF((Реестр!$AA1209+Реестр!$AB1209+Реестр!$AD1209)=0,"",(Реестр!$AA1209+Реестр!$AB1209+Реестр!$AD1209))</f>
        <v/>
      </c>
      <c r="AT1209" s="4"/>
      <c r="AU1209" s="4"/>
      <c r="AV1209" s="4"/>
      <c r="AW1209" s="4"/>
      <c r="AX1209" s="4"/>
      <c r="AY1209" s="4"/>
      <c r="AZ1209" s="4"/>
      <c r="BA1209" s="4"/>
      <c r="BB1209" s="4"/>
      <c r="BC1209" s="4" t="e">
        <f>VLOOKUP(K1209,'Справочные Данные'!$I$2:$J$262,2,0)</f>
        <v>#N/A</v>
      </c>
      <c r="BD1209" s="4"/>
      <c r="BE1209" s="4"/>
      <c r="BF1209" s="4" t="e">
        <f>VLOOKUP(BC1209,Z_SD_CUSTOMER!$A$2:$K$1599,11,0)</f>
        <v>#N/A</v>
      </c>
      <c r="BG1209" s="4"/>
      <c r="BH1209" s="4"/>
    </row>
    <row r="1210" spans="1:60">
      <c r="A1210" s="4"/>
      <c r="F1210" s="4"/>
      <c r="L1210" s="493"/>
      <c r="AE1210" s="13" t="str">
        <f>IF((Реестр!$AA1210+Реестр!$AB1210+Реестр!$AD1210)=0,"",(Реестр!$AA1210+Реестр!$AB1210+Реестр!$AD1210))</f>
        <v/>
      </c>
      <c r="AT1210" s="4"/>
      <c r="AU1210" s="4"/>
      <c r="AV1210" s="4"/>
      <c r="AW1210" s="4"/>
      <c r="AX1210" s="4"/>
      <c r="AY1210" s="4"/>
      <c r="AZ1210" s="4"/>
      <c r="BA1210" s="4"/>
      <c r="BB1210" s="4"/>
      <c r="BC1210" s="4" t="e">
        <f>VLOOKUP(K1210,'Справочные Данные'!$I$2:$J$262,2,0)</f>
        <v>#N/A</v>
      </c>
      <c r="BD1210" s="4"/>
      <c r="BE1210" s="4"/>
      <c r="BF1210" s="4" t="e">
        <f>VLOOKUP(BC1210,Z_SD_CUSTOMER!$A$2:$K$1599,11,0)</f>
        <v>#N/A</v>
      </c>
      <c r="BG1210" s="4"/>
      <c r="BH1210" s="4"/>
    </row>
    <row r="1211" spans="1:60">
      <c r="A1211" s="4"/>
      <c r="F1211" s="4"/>
      <c r="L1211" s="493"/>
      <c r="AE1211" s="13" t="str">
        <f>IF((Реестр!$AA1211+Реестр!$AB1211+Реестр!$AD1211)=0,"",(Реестр!$AA1211+Реестр!$AB1211+Реестр!$AD1211))</f>
        <v/>
      </c>
      <c r="AT1211" s="4"/>
      <c r="AU1211" s="4"/>
      <c r="AV1211" s="4"/>
      <c r="AW1211" s="4"/>
      <c r="AX1211" s="4"/>
      <c r="AY1211" s="4"/>
      <c r="AZ1211" s="4"/>
      <c r="BA1211" s="4"/>
      <c r="BB1211" s="4"/>
      <c r="BC1211" s="4" t="e">
        <f>VLOOKUP(K1211,'Справочные Данные'!$I$2:$J$262,2,0)</f>
        <v>#N/A</v>
      </c>
      <c r="BD1211" s="4"/>
      <c r="BE1211" s="4"/>
      <c r="BF1211" s="4" t="e">
        <f>VLOOKUP(BC1211,Z_SD_CUSTOMER!$A$2:$K$1599,11,0)</f>
        <v>#N/A</v>
      </c>
      <c r="BG1211" s="4"/>
      <c r="BH1211" s="4"/>
    </row>
    <row r="1212" spans="1:60">
      <c r="A1212" s="4"/>
      <c r="F1212" s="4"/>
      <c r="L1212" s="493"/>
      <c r="AE1212" s="13" t="str">
        <f>IF((Реестр!$AA1212+Реестр!$AB1212+Реестр!$AD1212)=0,"",(Реестр!$AA1212+Реестр!$AB1212+Реестр!$AD1212))</f>
        <v/>
      </c>
      <c r="AT1212" s="4"/>
      <c r="AU1212" s="4"/>
      <c r="AV1212" s="4"/>
      <c r="AW1212" s="4"/>
      <c r="AX1212" s="4"/>
      <c r="AY1212" s="4"/>
      <c r="AZ1212" s="4"/>
      <c r="BA1212" s="4"/>
      <c r="BB1212" s="4"/>
      <c r="BC1212" s="4" t="e">
        <f>VLOOKUP(K1212,'Справочные Данные'!$I$2:$J$262,2,0)</f>
        <v>#N/A</v>
      </c>
      <c r="BD1212" s="4"/>
      <c r="BE1212" s="4"/>
      <c r="BF1212" s="4" t="e">
        <f>VLOOKUP(BC1212,Z_SD_CUSTOMER!$A$2:$K$1599,11,0)</f>
        <v>#N/A</v>
      </c>
      <c r="BG1212" s="4"/>
      <c r="BH1212" s="4"/>
    </row>
    <row r="1213" spans="1:60">
      <c r="A1213" s="4"/>
      <c r="F1213" s="4"/>
      <c r="L1213" s="493"/>
      <c r="AE1213" s="13" t="str">
        <f>IF((Реестр!$AA1213+Реестр!$AB1213+Реестр!$AD1213)=0,"",(Реестр!$AA1213+Реестр!$AB1213+Реестр!$AD1213))</f>
        <v/>
      </c>
      <c r="AT1213" s="4"/>
      <c r="AU1213" s="4"/>
      <c r="AV1213" s="4"/>
      <c r="AW1213" s="4"/>
      <c r="AX1213" s="4"/>
      <c r="AY1213" s="4"/>
      <c r="AZ1213" s="4"/>
      <c r="BA1213" s="4"/>
      <c r="BB1213" s="4"/>
      <c r="BC1213" s="4" t="e">
        <f>VLOOKUP(K1213,'Справочные Данные'!$I$2:$J$262,2,0)</f>
        <v>#N/A</v>
      </c>
      <c r="BD1213" s="4"/>
      <c r="BE1213" s="4"/>
      <c r="BF1213" s="4" t="e">
        <f>VLOOKUP(BC1213,Z_SD_CUSTOMER!$A$2:$K$1599,11,0)</f>
        <v>#N/A</v>
      </c>
      <c r="BG1213" s="4"/>
      <c r="BH1213" s="4"/>
    </row>
    <row r="1214" spans="1:60">
      <c r="A1214" s="4"/>
      <c r="F1214" s="4"/>
      <c r="L1214" s="493"/>
      <c r="AE1214" s="13" t="str">
        <f>IF((Реестр!$AA1214+Реестр!$AB1214+Реестр!$AD1214)=0,"",(Реестр!$AA1214+Реестр!$AB1214+Реестр!$AD1214))</f>
        <v/>
      </c>
      <c r="AT1214" s="4"/>
      <c r="AU1214" s="4"/>
      <c r="AV1214" s="4"/>
      <c r="AW1214" s="4"/>
      <c r="AX1214" s="4"/>
      <c r="AY1214" s="4"/>
      <c r="AZ1214" s="4"/>
      <c r="BA1214" s="4"/>
      <c r="BB1214" s="4"/>
      <c r="BC1214" s="4" t="e">
        <f>VLOOKUP(K1214,'Справочные Данные'!$I$2:$J$262,2,0)</f>
        <v>#N/A</v>
      </c>
      <c r="BD1214" s="4"/>
      <c r="BE1214" s="4"/>
      <c r="BF1214" s="4" t="e">
        <f>VLOOKUP(BC1214,Z_SD_CUSTOMER!$A$2:$K$1599,11,0)</f>
        <v>#N/A</v>
      </c>
      <c r="BG1214" s="4"/>
      <c r="BH1214" s="4"/>
    </row>
    <row r="1215" spans="1:60">
      <c r="A1215" s="4"/>
      <c r="F1215" s="4"/>
      <c r="L1215" s="493"/>
      <c r="AE1215" s="13" t="str">
        <f>IF((Реестр!$AA1215+Реестр!$AB1215+Реестр!$AD1215)=0,"",(Реестр!$AA1215+Реестр!$AB1215+Реестр!$AD1215))</f>
        <v/>
      </c>
      <c r="AT1215" s="4"/>
      <c r="AU1215" s="4"/>
      <c r="AV1215" s="4"/>
      <c r="AW1215" s="4"/>
      <c r="AX1215" s="4"/>
      <c r="AY1215" s="4"/>
      <c r="AZ1215" s="4"/>
      <c r="BA1215" s="4"/>
      <c r="BB1215" s="4"/>
      <c r="BC1215" s="4" t="e">
        <f>VLOOKUP(K1215,'Справочные Данные'!$I$2:$J$262,2,0)</f>
        <v>#N/A</v>
      </c>
      <c r="BD1215" s="4"/>
      <c r="BE1215" s="4"/>
      <c r="BF1215" s="4" t="e">
        <f>VLOOKUP(BC1215,Z_SD_CUSTOMER!$A$2:$K$1599,11,0)</f>
        <v>#N/A</v>
      </c>
      <c r="BG1215" s="4"/>
      <c r="BH1215" s="4"/>
    </row>
    <row r="1216" spans="1:60">
      <c r="A1216" s="4"/>
      <c r="F1216" s="4"/>
      <c r="L1216" s="493"/>
      <c r="AE1216" s="13" t="str">
        <f>IF((Реестр!$AA1216+Реестр!$AB1216+Реестр!$AD1216)=0,"",(Реестр!$AA1216+Реестр!$AB1216+Реестр!$AD1216))</f>
        <v/>
      </c>
      <c r="AT1216" s="4"/>
      <c r="AU1216" s="4"/>
      <c r="AV1216" s="4"/>
      <c r="AW1216" s="4"/>
      <c r="AX1216" s="4"/>
      <c r="AY1216" s="4"/>
      <c r="AZ1216" s="4"/>
      <c r="BA1216" s="4"/>
      <c r="BB1216" s="4"/>
      <c r="BC1216" s="4" t="e">
        <f>VLOOKUP(K1216,'Справочные Данные'!$I$2:$J$262,2,0)</f>
        <v>#N/A</v>
      </c>
      <c r="BD1216" s="4"/>
      <c r="BE1216" s="4"/>
      <c r="BF1216" s="4" t="e">
        <f>VLOOKUP(BC1216,Z_SD_CUSTOMER!$A$2:$K$1599,11,0)</f>
        <v>#N/A</v>
      </c>
      <c r="BG1216" s="4"/>
      <c r="BH1216" s="4"/>
    </row>
    <row r="1217" spans="1:60">
      <c r="A1217" s="4"/>
      <c r="F1217" s="4"/>
      <c r="L1217" s="493"/>
      <c r="AE1217" s="13" t="str">
        <f>IF((Реестр!$AA1217+Реестр!$AB1217+Реестр!$AD1217)=0,"",(Реестр!$AA1217+Реестр!$AB1217+Реестр!$AD1217))</f>
        <v/>
      </c>
      <c r="AT1217" s="4"/>
      <c r="AU1217" s="4"/>
      <c r="AV1217" s="4"/>
      <c r="AW1217" s="4"/>
      <c r="AX1217" s="4"/>
      <c r="AY1217" s="4"/>
      <c r="AZ1217" s="4"/>
      <c r="BA1217" s="4"/>
      <c r="BB1217" s="4"/>
      <c r="BC1217" s="4" t="e">
        <f>VLOOKUP(K1217,'Справочные Данные'!$I$2:$J$262,2,0)</f>
        <v>#N/A</v>
      </c>
      <c r="BD1217" s="4"/>
      <c r="BE1217" s="4"/>
      <c r="BF1217" s="4" t="e">
        <f>VLOOKUP(BC1217,Z_SD_CUSTOMER!$A$2:$K$1599,11,0)</f>
        <v>#N/A</v>
      </c>
      <c r="BG1217" s="4"/>
      <c r="BH1217" s="4"/>
    </row>
    <row r="1218" spans="1:60">
      <c r="A1218" s="4"/>
      <c r="F1218" s="4"/>
      <c r="L1218" s="493"/>
      <c r="AE1218" s="13" t="str">
        <f>IF((Реестр!$AA1218+Реестр!$AB1218+Реестр!$AD1218)=0,"",(Реестр!$AA1218+Реестр!$AB1218+Реестр!$AD1218))</f>
        <v/>
      </c>
      <c r="AT1218" s="4"/>
      <c r="AU1218" s="4"/>
      <c r="AV1218" s="4"/>
      <c r="AW1218" s="4"/>
      <c r="AX1218" s="4"/>
      <c r="AY1218" s="4"/>
      <c r="AZ1218" s="4"/>
      <c r="BA1218" s="4"/>
      <c r="BB1218" s="4"/>
      <c r="BC1218" s="4" t="e">
        <f>VLOOKUP(K1218,'Справочные Данные'!$I$2:$J$262,2,0)</f>
        <v>#N/A</v>
      </c>
      <c r="BD1218" s="4"/>
      <c r="BE1218" s="4"/>
      <c r="BF1218" s="4" t="e">
        <f>VLOOKUP(BC1218,Z_SD_CUSTOMER!$A$2:$K$1599,11,0)</f>
        <v>#N/A</v>
      </c>
      <c r="BG1218" s="4"/>
      <c r="BH1218" s="4"/>
    </row>
    <row r="1219" spans="1:60">
      <c r="A1219" s="4"/>
      <c r="F1219" s="4"/>
      <c r="L1219" s="493"/>
      <c r="AE1219" s="13" t="str">
        <f>IF((Реестр!$AA1219+Реестр!$AB1219+Реестр!$AD1219)=0,"",(Реестр!$AA1219+Реестр!$AB1219+Реестр!$AD1219))</f>
        <v/>
      </c>
      <c r="AT1219" s="4"/>
      <c r="AU1219" s="4"/>
      <c r="AV1219" s="4"/>
      <c r="AW1219" s="4"/>
      <c r="AX1219" s="4"/>
      <c r="AY1219" s="4"/>
      <c r="AZ1219" s="4"/>
      <c r="BA1219" s="4"/>
      <c r="BB1219" s="4"/>
      <c r="BC1219" s="4" t="e">
        <f>VLOOKUP(K1219,'Справочные Данные'!$I$2:$J$262,2,0)</f>
        <v>#N/A</v>
      </c>
      <c r="BD1219" s="4"/>
      <c r="BE1219" s="4"/>
      <c r="BF1219" s="4" t="e">
        <f>VLOOKUP(BC1219,Z_SD_CUSTOMER!$A$2:$K$1599,11,0)</f>
        <v>#N/A</v>
      </c>
      <c r="BG1219" s="4"/>
      <c r="BH1219" s="4"/>
    </row>
    <row r="1220" spans="1:60">
      <c r="A1220" s="4"/>
      <c r="F1220" s="4"/>
      <c r="L1220" s="493"/>
      <c r="AE1220" s="13" t="str">
        <f>IF((Реестр!$AA1220+Реестр!$AB1220+Реестр!$AD1220)=0,"",(Реестр!$AA1220+Реестр!$AB1220+Реестр!$AD1220))</f>
        <v/>
      </c>
      <c r="AT1220" s="4"/>
      <c r="AU1220" s="4"/>
      <c r="AV1220" s="4"/>
      <c r="AW1220" s="4"/>
      <c r="AX1220" s="4"/>
      <c r="AY1220" s="4"/>
      <c r="AZ1220" s="4"/>
      <c r="BA1220" s="4"/>
      <c r="BB1220" s="4"/>
      <c r="BC1220" s="4" t="e">
        <f>VLOOKUP(K1220,'Справочные Данные'!$I$2:$J$262,2,0)</f>
        <v>#N/A</v>
      </c>
      <c r="BD1220" s="4"/>
      <c r="BE1220" s="4"/>
      <c r="BF1220" s="4" t="e">
        <f>VLOOKUP(BC1220,Z_SD_CUSTOMER!$A$2:$K$1599,11,0)</f>
        <v>#N/A</v>
      </c>
      <c r="BG1220" s="4"/>
      <c r="BH1220" s="4"/>
    </row>
    <row r="1221" spans="1:60">
      <c r="A1221" s="4"/>
      <c r="F1221" s="4"/>
      <c r="L1221" s="493"/>
      <c r="AE1221" s="13" t="str">
        <f>IF((Реестр!$AA1221+Реестр!$AB1221+Реестр!$AD1221)=0,"",(Реестр!$AA1221+Реестр!$AB1221+Реестр!$AD1221))</f>
        <v/>
      </c>
      <c r="AT1221" s="4"/>
      <c r="AU1221" s="4"/>
      <c r="AV1221" s="4"/>
      <c r="AW1221" s="4"/>
      <c r="AX1221" s="4"/>
      <c r="AY1221" s="4"/>
      <c r="AZ1221" s="4"/>
      <c r="BA1221" s="4"/>
      <c r="BB1221" s="4"/>
      <c r="BC1221" s="4" t="e">
        <f>VLOOKUP(K1221,'Справочные Данные'!$I$2:$J$262,2,0)</f>
        <v>#N/A</v>
      </c>
      <c r="BD1221" s="4"/>
      <c r="BE1221" s="4"/>
      <c r="BF1221" s="4" t="e">
        <f>VLOOKUP(BC1221,Z_SD_CUSTOMER!$A$2:$K$1599,11,0)</f>
        <v>#N/A</v>
      </c>
      <c r="BG1221" s="4"/>
      <c r="BH1221" s="4"/>
    </row>
    <row r="1222" spans="1:60">
      <c r="A1222" s="4"/>
      <c r="F1222" s="4"/>
      <c r="L1222" s="493"/>
      <c r="AE1222" s="13" t="str">
        <f>IF((Реестр!$AA1222+Реестр!$AB1222+Реестр!$AD1222)=0,"",(Реестр!$AA1222+Реестр!$AB1222+Реестр!$AD1222))</f>
        <v/>
      </c>
      <c r="AT1222" s="4"/>
      <c r="AU1222" s="4"/>
      <c r="AV1222" s="4"/>
      <c r="AW1222" s="4"/>
      <c r="AX1222" s="4"/>
      <c r="AY1222" s="4"/>
      <c r="AZ1222" s="4"/>
      <c r="BA1222" s="4"/>
      <c r="BB1222" s="4"/>
      <c r="BC1222" s="4" t="e">
        <f>VLOOKUP(K1222,'Справочные Данные'!$I$2:$J$262,2,0)</f>
        <v>#N/A</v>
      </c>
      <c r="BD1222" s="4"/>
      <c r="BE1222" s="4"/>
      <c r="BF1222" s="4" t="e">
        <f>VLOOKUP(BC1222,Z_SD_CUSTOMER!$A$2:$K$1599,11,0)</f>
        <v>#N/A</v>
      </c>
      <c r="BG1222" s="4"/>
      <c r="BH1222" s="4"/>
    </row>
    <row r="1223" spans="1:60">
      <c r="A1223" s="4"/>
      <c r="F1223" s="4"/>
      <c r="L1223" s="493"/>
      <c r="AE1223" s="13" t="str">
        <f>IF((Реестр!$AA1223+Реестр!$AB1223+Реестр!$AD1223)=0,"",(Реестр!$AA1223+Реестр!$AB1223+Реестр!$AD1223))</f>
        <v/>
      </c>
      <c r="AT1223" s="4"/>
      <c r="AU1223" s="4"/>
      <c r="AV1223" s="4"/>
      <c r="AW1223" s="4"/>
      <c r="AX1223" s="4"/>
      <c r="AY1223" s="4"/>
      <c r="AZ1223" s="4"/>
      <c r="BA1223" s="4"/>
      <c r="BB1223" s="4"/>
      <c r="BC1223" s="4" t="e">
        <f>VLOOKUP(K1223,'Справочные Данные'!$I$2:$J$262,2,0)</f>
        <v>#N/A</v>
      </c>
      <c r="BD1223" s="4"/>
      <c r="BE1223" s="4"/>
      <c r="BF1223" s="4" t="e">
        <f>VLOOKUP(BC1223,Z_SD_CUSTOMER!$A$2:$K$1599,11,0)</f>
        <v>#N/A</v>
      </c>
      <c r="BG1223" s="4"/>
      <c r="BH1223" s="4"/>
    </row>
    <row r="1224" spans="1:60">
      <c r="A1224" s="4"/>
      <c r="F1224" s="4"/>
      <c r="L1224" s="493"/>
      <c r="AE1224" s="13" t="str">
        <f>IF((Реестр!$AA1224+Реестр!$AB1224+Реестр!$AD1224)=0,"",(Реестр!$AA1224+Реестр!$AB1224+Реестр!$AD1224))</f>
        <v/>
      </c>
      <c r="AT1224" s="4"/>
      <c r="AU1224" s="4"/>
      <c r="AV1224" s="4"/>
      <c r="AW1224" s="4"/>
      <c r="AX1224" s="4"/>
      <c r="AY1224" s="4"/>
      <c r="AZ1224" s="4"/>
      <c r="BA1224" s="4"/>
      <c r="BB1224" s="4"/>
      <c r="BC1224" s="4" t="e">
        <f>VLOOKUP(K1224,'Справочные Данные'!$I$2:$J$262,2,0)</f>
        <v>#N/A</v>
      </c>
      <c r="BD1224" s="4"/>
      <c r="BE1224" s="4"/>
      <c r="BF1224" s="4" t="e">
        <f>VLOOKUP(BC1224,Z_SD_CUSTOMER!$A$2:$K$1599,11,0)</f>
        <v>#N/A</v>
      </c>
      <c r="BG1224" s="4"/>
      <c r="BH1224" s="4"/>
    </row>
    <row r="1225" spans="1:60">
      <c r="A1225" s="4"/>
      <c r="F1225" s="4"/>
      <c r="L1225" s="493"/>
      <c r="AE1225" s="13" t="str">
        <f>IF((Реестр!$AA1225+Реестр!$AB1225+Реестр!$AD1225)=0,"",(Реестр!$AA1225+Реестр!$AB1225+Реестр!$AD1225))</f>
        <v/>
      </c>
      <c r="AT1225" s="4"/>
      <c r="AU1225" s="4"/>
      <c r="AV1225" s="4"/>
      <c r="AW1225" s="4"/>
      <c r="AX1225" s="4"/>
      <c r="AY1225" s="4"/>
      <c r="AZ1225" s="4"/>
      <c r="BA1225" s="4"/>
      <c r="BB1225" s="4"/>
      <c r="BC1225" s="4" t="e">
        <f>VLOOKUP(K1225,'Справочные Данные'!$I$2:$J$262,2,0)</f>
        <v>#N/A</v>
      </c>
      <c r="BD1225" s="4"/>
      <c r="BE1225" s="4"/>
      <c r="BF1225" s="4" t="e">
        <f>VLOOKUP(BC1225,Z_SD_CUSTOMER!$A$2:$K$1599,11,0)</f>
        <v>#N/A</v>
      </c>
      <c r="BG1225" s="4"/>
      <c r="BH1225" s="4"/>
    </row>
    <row r="1226" spans="1:60">
      <c r="A1226" s="4"/>
      <c r="F1226" s="4"/>
      <c r="L1226" s="493"/>
      <c r="AE1226" s="13" t="str">
        <f>IF((Реестр!$AA1226+Реестр!$AB1226+Реестр!$AD1226)=0,"",(Реестр!$AA1226+Реестр!$AB1226+Реестр!$AD1226))</f>
        <v/>
      </c>
      <c r="AT1226" s="4"/>
      <c r="AU1226" s="4"/>
      <c r="AV1226" s="4"/>
      <c r="AW1226" s="4"/>
      <c r="AX1226" s="4"/>
      <c r="AY1226" s="4"/>
      <c r="AZ1226" s="4"/>
      <c r="BA1226" s="4"/>
      <c r="BB1226" s="4"/>
      <c r="BC1226" s="4" t="e">
        <f>VLOOKUP(K1226,'Справочные Данные'!$I$2:$J$262,2,0)</f>
        <v>#N/A</v>
      </c>
      <c r="BD1226" s="4"/>
      <c r="BE1226" s="4"/>
      <c r="BF1226" s="4" t="e">
        <f>VLOOKUP(BC1226,Z_SD_CUSTOMER!$A$2:$K$1599,11,0)</f>
        <v>#N/A</v>
      </c>
      <c r="BG1226" s="4"/>
      <c r="BH1226" s="4"/>
    </row>
    <row r="1227" spans="1:60">
      <c r="A1227" s="4"/>
      <c r="F1227" s="4"/>
      <c r="L1227" s="493"/>
      <c r="AE1227" s="13" t="str">
        <f>IF((Реестр!$AA1227+Реестр!$AB1227+Реестр!$AD1227)=0,"",(Реестр!$AA1227+Реестр!$AB1227+Реестр!$AD1227))</f>
        <v/>
      </c>
      <c r="AT1227" s="4"/>
      <c r="AU1227" s="4"/>
      <c r="AV1227" s="4"/>
      <c r="AW1227" s="4"/>
      <c r="AX1227" s="4"/>
      <c r="AY1227" s="4"/>
      <c r="AZ1227" s="4"/>
      <c r="BA1227" s="4"/>
      <c r="BB1227" s="4"/>
      <c r="BC1227" s="4" t="e">
        <f>VLOOKUP(K1227,'Справочные Данные'!$I$2:$J$262,2,0)</f>
        <v>#N/A</v>
      </c>
      <c r="BD1227" s="4"/>
      <c r="BE1227" s="4"/>
      <c r="BF1227" s="4" t="e">
        <f>VLOOKUP(BC1227,Z_SD_CUSTOMER!$A$2:$K$1599,11,0)</f>
        <v>#N/A</v>
      </c>
      <c r="BG1227" s="4"/>
      <c r="BH1227" s="4"/>
    </row>
    <row r="1228" spans="1:60">
      <c r="A1228" s="4"/>
      <c r="F1228" s="4"/>
      <c r="L1228" s="493"/>
      <c r="AE1228" s="13" t="str">
        <f>IF((Реестр!$AA1228+Реестр!$AB1228+Реестр!$AD1228)=0,"",(Реестр!$AA1228+Реестр!$AB1228+Реестр!$AD1228))</f>
        <v/>
      </c>
      <c r="AT1228" s="4"/>
      <c r="AU1228" s="4"/>
      <c r="AV1228" s="4"/>
      <c r="AW1228" s="4"/>
      <c r="AX1228" s="4"/>
      <c r="AY1228" s="4"/>
      <c r="AZ1228" s="4"/>
      <c r="BA1228" s="4"/>
      <c r="BB1228" s="4"/>
      <c r="BC1228" s="4" t="e">
        <f>VLOOKUP(K1228,'Справочные Данные'!$I$2:$J$262,2,0)</f>
        <v>#N/A</v>
      </c>
      <c r="BD1228" s="4"/>
      <c r="BE1228" s="4"/>
      <c r="BF1228" s="4" t="e">
        <f>VLOOKUP(BC1228,Z_SD_CUSTOMER!$A$2:$K$1599,11,0)</f>
        <v>#N/A</v>
      </c>
      <c r="BG1228" s="4"/>
      <c r="BH1228" s="4"/>
    </row>
    <row r="1229" spans="1:60">
      <c r="A1229" s="4"/>
      <c r="F1229" s="4"/>
      <c r="L1229" s="493"/>
      <c r="AE1229" s="13" t="str">
        <f>IF((Реестр!$AA1229+Реестр!$AB1229+Реестр!$AD1229)=0,"",(Реестр!$AA1229+Реестр!$AB1229+Реестр!$AD1229))</f>
        <v/>
      </c>
      <c r="AT1229" s="4"/>
      <c r="AU1229" s="4"/>
      <c r="AV1229" s="4"/>
      <c r="AW1229" s="4"/>
      <c r="AX1229" s="4"/>
      <c r="AY1229" s="4"/>
      <c r="AZ1229" s="4"/>
      <c r="BA1229" s="4"/>
      <c r="BB1229" s="4"/>
      <c r="BC1229" s="4" t="e">
        <f>VLOOKUP(K1229,'Справочные Данные'!$I$2:$J$262,2,0)</f>
        <v>#N/A</v>
      </c>
      <c r="BD1229" s="4"/>
      <c r="BE1229" s="4"/>
      <c r="BF1229" s="4" t="e">
        <f>VLOOKUP(BC1229,Z_SD_CUSTOMER!$A$2:$K$1599,11,0)</f>
        <v>#N/A</v>
      </c>
      <c r="BG1229" s="4"/>
      <c r="BH1229" s="4"/>
    </row>
    <row r="1230" spans="1:60">
      <c r="A1230" s="4"/>
      <c r="F1230" s="4"/>
      <c r="L1230" s="493"/>
      <c r="AE1230" s="13" t="str">
        <f>IF((Реестр!$AA1230+Реестр!$AB1230+Реестр!$AD1230)=0,"",(Реестр!$AA1230+Реестр!$AB1230+Реестр!$AD1230))</f>
        <v/>
      </c>
      <c r="AT1230" s="4"/>
      <c r="AU1230" s="4"/>
      <c r="AV1230" s="4"/>
      <c r="AW1230" s="4"/>
      <c r="AX1230" s="4"/>
      <c r="AY1230" s="4"/>
      <c r="AZ1230" s="4"/>
      <c r="BA1230" s="4"/>
      <c r="BB1230" s="4"/>
      <c r="BC1230" s="4" t="e">
        <f>VLOOKUP(K1230,'Справочные Данные'!$I$2:$J$262,2,0)</f>
        <v>#N/A</v>
      </c>
      <c r="BD1230" s="4"/>
      <c r="BE1230" s="4"/>
      <c r="BF1230" s="4" t="e">
        <f>VLOOKUP(BC1230,Z_SD_CUSTOMER!$A$2:$K$1599,11,0)</f>
        <v>#N/A</v>
      </c>
      <c r="BG1230" s="4"/>
      <c r="BH1230" s="4"/>
    </row>
    <row r="1231" spans="1:60">
      <c r="A1231" s="4"/>
      <c r="F1231" s="4"/>
      <c r="L1231" s="493"/>
      <c r="AE1231" s="13" t="str">
        <f>IF((Реестр!$AA1231+Реестр!$AB1231+Реестр!$AD1231)=0,"",(Реестр!$AA1231+Реестр!$AB1231+Реестр!$AD1231))</f>
        <v/>
      </c>
      <c r="AT1231" s="4"/>
      <c r="AU1231" s="4"/>
      <c r="AV1231" s="4"/>
      <c r="AW1231" s="4"/>
      <c r="AX1231" s="4"/>
      <c r="AY1231" s="4"/>
      <c r="AZ1231" s="4"/>
      <c r="BA1231" s="4"/>
      <c r="BB1231" s="4"/>
      <c r="BC1231" s="4" t="e">
        <f>VLOOKUP(K1231,'Справочные Данные'!$I$2:$J$262,2,0)</f>
        <v>#N/A</v>
      </c>
      <c r="BD1231" s="4"/>
      <c r="BE1231" s="4"/>
      <c r="BF1231" s="4" t="e">
        <f>VLOOKUP(BC1231,Z_SD_CUSTOMER!$A$2:$K$1599,11,0)</f>
        <v>#N/A</v>
      </c>
      <c r="BG1231" s="4"/>
      <c r="BH1231" s="4"/>
    </row>
    <row r="1232" spans="1:60">
      <c r="A1232" s="4"/>
      <c r="F1232" s="4"/>
      <c r="L1232" s="493"/>
      <c r="AE1232" s="13" t="str">
        <f>IF((Реестр!$AA1232+Реестр!$AB1232+Реестр!$AD1232)=0,"",(Реестр!$AA1232+Реестр!$AB1232+Реестр!$AD1232))</f>
        <v/>
      </c>
      <c r="AT1232" s="4"/>
      <c r="AU1232" s="4"/>
      <c r="AV1232" s="4"/>
      <c r="AW1232" s="4"/>
      <c r="AX1232" s="4"/>
      <c r="AY1232" s="4"/>
      <c r="AZ1232" s="4"/>
      <c r="BA1232" s="4"/>
      <c r="BB1232" s="4"/>
      <c r="BC1232" s="4" t="e">
        <f>VLOOKUP(K1232,'Справочные Данные'!$I$2:$J$262,2,0)</f>
        <v>#N/A</v>
      </c>
      <c r="BD1232" s="4"/>
      <c r="BE1232" s="4"/>
      <c r="BF1232" s="4" t="e">
        <f>VLOOKUP(BC1232,Z_SD_CUSTOMER!$A$2:$K$1599,11,0)</f>
        <v>#N/A</v>
      </c>
      <c r="BG1232" s="4"/>
      <c r="BH1232" s="4"/>
    </row>
    <row r="1233" spans="1:60">
      <c r="A1233" s="4"/>
      <c r="F1233" s="4"/>
      <c r="L1233" s="493"/>
      <c r="AE1233" s="13" t="str">
        <f>IF((Реестр!$AA1233+Реестр!$AB1233+Реестр!$AD1233)=0,"",(Реестр!$AA1233+Реестр!$AB1233+Реестр!$AD1233))</f>
        <v/>
      </c>
      <c r="AT1233" s="4"/>
      <c r="AU1233" s="4"/>
      <c r="AV1233" s="4"/>
      <c r="AW1233" s="4"/>
      <c r="AX1233" s="4"/>
      <c r="AY1233" s="4"/>
      <c r="AZ1233" s="4"/>
      <c r="BA1233" s="4"/>
      <c r="BB1233" s="4"/>
      <c r="BC1233" s="4" t="e">
        <f>VLOOKUP(K1233,'Справочные Данные'!$I$2:$J$262,2,0)</f>
        <v>#N/A</v>
      </c>
      <c r="BD1233" s="4"/>
      <c r="BE1233" s="4"/>
      <c r="BF1233" s="4" t="e">
        <f>VLOOKUP(BC1233,Z_SD_CUSTOMER!$A$2:$K$1599,11,0)</f>
        <v>#N/A</v>
      </c>
      <c r="BG1233" s="4"/>
      <c r="BH1233" s="4"/>
    </row>
    <row r="1234" spans="1:60">
      <c r="A1234" s="4"/>
      <c r="F1234" s="4"/>
      <c r="L1234" s="493"/>
      <c r="AE1234" s="13" t="str">
        <f>IF((Реестр!$AA1234+Реестр!$AB1234+Реестр!$AD1234)=0,"",(Реестр!$AA1234+Реестр!$AB1234+Реестр!$AD1234))</f>
        <v/>
      </c>
      <c r="AT1234" s="4"/>
      <c r="AU1234" s="4"/>
      <c r="AV1234" s="4"/>
      <c r="AW1234" s="4"/>
      <c r="AX1234" s="4"/>
      <c r="AY1234" s="4"/>
      <c r="AZ1234" s="4"/>
      <c r="BA1234" s="4"/>
      <c r="BB1234" s="4"/>
      <c r="BC1234" s="4" t="e">
        <f>VLOOKUP(K1234,'Справочные Данные'!$I$2:$J$262,2,0)</f>
        <v>#N/A</v>
      </c>
      <c r="BD1234" s="4"/>
      <c r="BE1234" s="4"/>
      <c r="BF1234" s="4" t="e">
        <f>VLOOKUP(BC1234,Z_SD_CUSTOMER!$A$2:$K$1599,11,0)</f>
        <v>#N/A</v>
      </c>
      <c r="BG1234" s="4"/>
      <c r="BH1234" s="4"/>
    </row>
    <row r="1235" spans="1:60">
      <c r="A1235" s="4"/>
      <c r="F1235" s="4"/>
      <c r="L1235" s="493"/>
      <c r="AE1235" s="13" t="str">
        <f>IF((Реестр!$AA1235+Реестр!$AB1235+Реестр!$AD1235)=0,"",(Реестр!$AA1235+Реестр!$AB1235+Реестр!$AD1235))</f>
        <v/>
      </c>
      <c r="AT1235" s="4"/>
      <c r="AU1235" s="4"/>
      <c r="AV1235" s="4"/>
      <c r="AW1235" s="4"/>
      <c r="AX1235" s="4"/>
      <c r="AY1235" s="4"/>
      <c r="AZ1235" s="4"/>
      <c r="BA1235" s="4"/>
      <c r="BB1235" s="4"/>
      <c r="BC1235" s="4" t="e">
        <f>VLOOKUP(K1235,'Справочные Данные'!$I$2:$J$262,2,0)</f>
        <v>#N/A</v>
      </c>
      <c r="BD1235" s="4"/>
      <c r="BE1235" s="4"/>
      <c r="BF1235" s="4" t="e">
        <f>VLOOKUP(BC1235,Z_SD_CUSTOMER!$A$2:$K$1599,11,0)</f>
        <v>#N/A</v>
      </c>
      <c r="BG1235" s="4"/>
      <c r="BH1235" s="4"/>
    </row>
    <row r="1236" spans="1:60">
      <c r="A1236" s="4"/>
      <c r="F1236" s="4"/>
      <c r="L1236" s="493"/>
      <c r="AE1236" s="13" t="str">
        <f>IF((Реестр!$AA1236+Реестр!$AB1236+Реестр!$AD1236)=0,"",(Реестр!$AA1236+Реестр!$AB1236+Реестр!$AD1236))</f>
        <v/>
      </c>
      <c r="AT1236" s="4"/>
      <c r="AU1236" s="4"/>
      <c r="AV1236" s="4"/>
      <c r="AW1236" s="4"/>
      <c r="AX1236" s="4"/>
      <c r="AY1236" s="4"/>
      <c r="AZ1236" s="4"/>
      <c r="BA1236" s="4"/>
      <c r="BB1236" s="4"/>
      <c r="BC1236" s="4" t="e">
        <f>VLOOKUP(K1236,'Справочные Данные'!$I$2:$J$262,2,0)</f>
        <v>#N/A</v>
      </c>
      <c r="BD1236" s="4"/>
      <c r="BE1236" s="4"/>
      <c r="BF1236" s="4" t="e">
        <f>VLOOKUP(BC1236,Z_SD_CUSTOMER!$A$2:$K$1599,11,0)</f>
        <v>#N/A</v>
      </c>
      <c r="BG1236" s="4"/>
      <c r="BH1236" s="4"/>
    </row>
    <row r="1237" spans="1:60">
      <c r="A1237" s="4"/>
      <c r="F1237" s="4"/>
      <c r="L1237" s="493"/>
      <c r="AE1237" s="13" t="str">
        <f>IF((Реестр!$AA1237+Реестр!$AB1237+Реестр!$AD1237)=0,"",(Реестр!$AA1237+Реестр!$AB1237+Реестр!$AD1237))</f>
        <v/>
      </c>
      <c r="AT1237" s="4"/>
      <c r="AU1237" s="4"/>
      <c r="AV1237" s="4"/>
      <c r="AW1237" s="4"/>
      <c r="AX1237" s="4"/>
      <c r="AY1237" s="4"/>
      <c r="AZ1237" s="4"/>
      <c r="BA1237" s="4"/>
      <c r="BB1237" s="4"/>
      <c r="BC1237" s="4" t="e">
        <f>VLOOKUP(K1237,'Справочные Данные'!$I$2:$J$262,2,0)</f>
        <v>#N/A</v>
      </c>
      <c r="BD1237" s="4"/>
      <c r="BE1237" s="4"/>
      <c r="BF1237" s="4" t="e">
        <f>VLOOKUP(BC1237,Z_SD_CUSTOMER!$A$2:$K$1599,11,0)</f>
        <v>#N/A</v>
      </c>
      <c r="BG1237" s="4"/>
      <c r="BH1237" s="4"/>
    </row>
    <row r="1238" spans="1:60">
      <c r="A1238" s="4"/>
      <c r="F1238" s="4"/>
      <c r="L1238" s="493"/>
      <c r="AE1238" s="13" t="str">
        <f>IF((Реестр!$AA1238+Реестр!$AB1238+Реестр!$AD1238)=0,"",(Реестр!$AA1238+Реестр!$AB1238+Реестр!$AD1238))</f>
        <v/>
      </c>
      <c r="AT1238" s="4"/>
      <c r="AU1238" s="4"/>
      <c r="AV1238" s="4"/>
      <c r="AW1238" s="4"/>
      <c r="AX1238" s="4"/>
      <c r="AY1238" s="4"/>
      <c r="AZ1238" s="4"/>
      <c r="BA1238" s="4"/>
      <c r="BB1238" s="4"/>
      <c r="BC1238" s="4" t="e">
        <f>VLOOKUP(K1238,'Справочные Данные'!$I$2:$J$262,2,0)</f>
        <v>#N/A</v>
      </c>
      <c r="BD1238" s="4"/>
      <c r="BE1238" s="4"/>
      <c r="BF1238" s="4" t="e">
        <f>VLOOKUP(BC1238,Z_SD_CUSTOMER!$A$2:$K$1599,11,0)</f>
        <v>#N/A</v>
      </c>
      <c r="BG1238" s="4"/>
      <c r="BH1238" s="4"/>
    </row>
    <row r="1239" spans="1:60">
      <c r="A1239" s="4"/>
      <c r="F1239" s="4"/>
      <c r="L1239" s="493"/>
      <c r="AE1239" s="13" t="str">
        <f>IF((Реестр!$AA1239+Реестр!$AB1239+Реестр!$AD1239)=0,"",(Реестр!$AA1239+Реестр!$AB1239+Реестр!$AD1239))</f>
        <v/>
      </c>
      <c r="AT1239" s="4"/>
      <c r="AU1239" s="4"/>
      <c r="AV1239" s="4"/>
      <c r="AW1239" s="4"/>
      <c r="AX1239" s="4"/>
      <c r="AY1239" s="4"/>
      <c r="AZ1239" s="4"/>
      <c r="BA1239" s="4"/>
      <c r="BB1239" s="4"/>
      <c r="BC1239" s="4" t="e">
        <f>VLOOKUP(K1239,'Справочные Данные'!$I$2:$J$262,2,0)</f>
        <v>#N/A</v>
      </c>
      <c r="BD1239" s="4"/>
      <c r="BE1239" s="4"/>
      <c r="BF1239" s="4" t="e">
        <f>VLOOKUP(BC1239,Z_SD_CUSTOMER!$A$2:$K$1599,11,0)</f>
        <v>#N/A</v>
      </c>
      <c r="BG1239" s="4"/>
      <c r="BH1239" s="4"/>
    </row>
    <row r="1240" spans="1:60">
      <c r="A1240" s="4"/>
      <c r="F1240" s="4"/>
      <c r="L1240" s="493"/>
      <c r="AE1240" s="13" t="str">
        <f>IF((Реестр!$AA1240+Реестр!$AB1240+Реестр!$AD1240)=0,"",(Реестр!$AA1240+Реестр!$AB1240+Реестр!$AD1240))</f>
        <v/>
      </c>
      <c r="AT1240" s="4"/>
      <c r="AU1240" s="4"/>
      <c r="AV1240" s="4"/>
      <c r="AW1240" s="4"/>
      <c r="AX1240" s="4"/>
      <c r="AY1240" s="4"/>
      <c r="AZ1240" s="4"/>
      <c r="BA1240" s="4"/>
      <c r="BB1240" s="4"/>
      <c r="BC1240" s="4" t="e">
        <f>VLOOKUP(K1240,'Справочные Данные'!$I$2:$J$262,2,0)</f>
        <v>#N/A</v>
      </c>
      <c r="BD1240" s="4"/>
      <c r="BE1240" s="4"/>
      <c r="BF1240" s="4" t="e">
        <f>VLOOKUP(BC1240,Z_SD_CUSTOMER!$A$2:$K$1599,11,0)</f>
        <v>#N/A</v>
      </c>
      <c r="BG1240" s="4"/>
      <c r="BH1240" s="4"/>
    </row>
    <row r="1241" spans="1:60">
      <c r="A1241" s="4"/>
      <c r="F1241" s="4"/>
      <c r="L1241" s="493"/>
      <c r="AE1241" s="13" t="str">
        <f>IF((Реестр!$AA1241+Реестр!$AB1241+Реестр!$AD1241)=0,"",(Реестр!$AA1241+Реестр!$AB1241+Реестр!$AD1241))</f>
        <v/>
      </c>
      <c r="AT1241" s="4"/>
      <c r="AU1241" s="4"/>
      <c r="AV1241" s="4"/>
      <c r="AW1241" s="4"/>
      <c r="AX1241" s="4"/>
      <c r="AY1241" s="4"/>
      <c r="AZ1241" s="4"/>
      <c r="BA1241" s="4"/>
      <c r="BB1241" s="4"/>
      <c r="BC1241" s="4" t="e">
        <f>VLOOKUP(K1241,'Справочные Данные'!$I$2:$J$262,2,0)</f>
        <v>#N/A</v>
      </c>
      <c r="BD1241" s="4"/>
      <c r="BE1241" s="4"/>
      <c r="BF1241" s="4" t="e">
        <f>VLOOKUP(BC1241,Z_SD_CUSTOMER!$A$2:$K$1599,11,0)</f>
        <v>#N/A</v>
      </c>
      <c r="BG1241" s="4"/>
      <c r="BH1241" s="4"/>
    </row>
    <row r="1242" spans="1:60">
      <c r="A1242" s="4"/>
      <c r="F1242" s="4"/>
      <c r="L1242" s="493"/>
      <c r="AE1242" s="13" t="str">
        <f>IF((Реестр!$AA1242+Реестр!$AB1242+Реестр!$AD1242)=0,"",(Реестр!$AA1242+Реестр!$AB1242+Реестр!$AD1242))</f>
        <v/>
      </c>
      <c r="AT1242" s="4"/>
      <c r="AU1242" s="4"/>
      <c r="AV1242" s="4"/>
      <c r="AW1242" s="4"/>
      <c r="AX1242" s="4"/>
      <c r="AY1242" s="4"/>
      <c r="AZ1242" s="4"/>
      <c r="BA1242" s="4"/>
      <c r="BB1242" s="4"/>
      <c r="BC1242" s="4" t="e">
        <f>VLOOKUP(K1242,'Справочные Данные'!$I$2:$J$262,2,0)</f>
        <v>#N/A</v>
      </c>
      <c r="BD1242" s="4"/>
      <c r="BE1242" s="4"/>
      <c r="BF1242" s="4" t="e">
        <f>VLOOKUP(BC1242,Z_SD_CUSTOMER!$A$2:$K$1599,11,0)</f>
        <v>#N/A</v>
      </c>
      <c r="BG1242" s="4"/>
      <c r="BH1242" s="4"/>
    </row>
    <row r="1243" spans="1:60">
      <c r="A1243" s="4"/>
      <c r="F1243" s="4"/>
      <c r="L1243" s="493"/>
      <c r="AE1243" s="13" t="str">
        <f>IF((Реестр!$AA1243+Реестр!$AB1243+Реестр!$AD1243)=0,"",(Реестр!$AA1243+Реестр!$AB1243+Реестр!$AD1243))</f>
        <v/>
      </c>
      <c r="AT1243" s="4"/>
      <c r="AU1243" s="4"/>
      <c r="AV1243" s="4"/>
      <c r="AW1243" s="4"/>
      <c r="AX1243" s="4"/>
      <c r="AY1243" s="4"/>
      <c r="AZ1243" s="4"/>
      <c r="BA1243" s="4"/>
      <c r="BB1243" s="4"/>
      <c r="BC1243" s="4" t="e">
        <f>VLOOKUP(K1243,'Справочные Данные'!$I$2:$J$262,2,0)</f>
        <v>#N/A</v>
      </c>
      <c r="BD1243" s="4"/>
      <c r="BE1243" s="4"/>
      <c r="BF1243" s="4" t="e">
        <f>VLOOKUP(BC1243,Z_SD_CUSTOMER!$A$2:$K$1599,11,0)</f>
        <v>#N/A</v>
      </c>
      <c r="BG1243" s="4"/>
      <c r="BH1243" s="4"/>
    </row>
    <row r="1244" spans="1:60">
      <c r="A1244" s="4"/>
      <c r="F1244" s="4"/>
      <c r="L1244" s="493"/>
      <c r="AE1244" s="13" t="str">
        <f>IF((Реестр!$AA1244+Реестр!$AB1244+Реестр!$AD1244)=0,"",(Реестр!$AA1244+Реестр!$AB1244+Реестр!$AD1244))</f>
        <v/>
      </c>
      <c r="AT1244" s="4"/>
      <c r="AU1244" s="4"/>
      <c r="AV1244" s="4"/>
      <c r="AW1244" s="4"/>
      <c r="AX1244" s="4"/>
      <c r="AY1244" s="4"/>
      <c r="AZ1244" s="4"/>
      <c r="BA1244" s="4"/>
      <c r="BB1244" s="4"/>
      <c r="BC1244" s="4" t="e">
        <f>VLOOKUP(K1244,'Справочные Данные'!$I$2:$J$262,2,0)</f>
        <v>#N/A</v>
      </c>
      <c r="BD1244" s="4"/>
      <c r="BE1244" s="4"/>
      <c r="BF1244" s="4" t="e">
        <f>VLOOKUP(BC1244,Z_SD_CUSTOMER!$A$2:$K$1599,11,0)</f>
        <v>#N/A</v>
      </c>
      <c r="BG1244" s="4"/>
      <c r="BH1244" s="4"/>
    </row>
    <row r="1245" spans="1:60">
      <c r="A1245" s="4"/>
      <c r="F1245" s="4"/>
      <c r="L1245" s="493"/>
      <c r="AE1245" s="13" t="str">
        <f>IF((Реестр!$AA1245+Реестр!$AB1245+Реестр!$AD1245)=0,"",(Реестр!$AA1245+Реестр!$AB1245+Реестр!$AD1245))</f>
        <v/>
      </c>
      <c r="AT1245" s="4"/>
      <c r="AU1245" s="4"/>
      <c r="AV1245" s="4"/>
      <c r="AW1245" s="4"/>
      <c r="AX1245" s="4"/>
      <c r="AY1245" s="4"/>
      <c r="AZ1245" s="4"/>
      <c r="BA1245" s="4"/>
      <c r="BB1245" s="4"/>
      <c r="BC1245" s="4" t="e">
        <f>VLOOKUP(K1245,'Справочные Данные'!$I$2:$J$262,2,0)</f>
        <v>#N/A</v>
      </c>
      <c r="BD1245" s="4"/>
      <c r="BE1245" s="4"/>
      <c r="BF1245" s="4" t="e">
        <f>VLOOKUP(BC1245,Z_SD_CUSTOMER!$A$2:$K$1599,11,0)</f>
        <v>#N/A</v>
      </c>
      <c r="BG1245" s="4"/>
      <c r="BH1245" s="4"/>
    </row>
    <row r="1246" spans="1:60">
      <c r="A1246" s="4"/>
      <c r="F1246" s="4"/>
      <c r="L1246" s="493"/>
      <c r="AE1246" s="13" t="str">
        <f>IF((Реестр!$AA1246+Реестр!$AB1246+Реестр!$AD1246)=0,"",(Реестр!$AA1246+Реестр!$AB1246+Реестр!$AD1246))</f>
        <v/>
      </c>
      <c r="AT1246" s="4"/>
      <c r="AU1246" s="4"/>
      <c r="AV1246" s="4"/>
      <c r="AW1246" s="4"/>
      <c r="AX1246" s="4"/>
      <c r="AY1246" s="4"/>
      <c r="AZ1246" s="4"/>
      <c r="BA1246" s="4"/>
      <c r="BB1246" s="4"/>
      <c r="BC1246" s="4" t="e">
        <f>VLOOKUP(K1246,'Справочные Данные'!$I$2:$J$262,2,0)</f>
        <v>#N/A</v>
      </c>
      <c r="BD1246" s="4"/>
      <c r="BE1246" s="4"/>
      <c r="BF1246" s="4" t="e">
        <f>VLOOKUP(BC1246,Z_SD_CUSTOMER!$A$2:$K$1599,11,0)</f>
        <v>#N/A</v>
      </c>
      <c r="BG1246" s="4"/>
      <c r="BH1246" s="4"/>
    </row>
    <row r="1247" spans="1:60">
      <c r="A1247" s="4"/>
      <c r="F1247" s="4"/>
      <c r="L1247" s="493"/>
      <c r="AE1247" s="13" t="str">
        <f>IF((Реестр!$AA1247+Реестр!$AB1247+Реестр!$AD1247)=0,"",(Реестр!$AA1247+Реестр!$AB1247+Реестр!$AD1247))</f>
        <v/>
      </c>
      <c r="AT1247" s="4"/>
      <c r="AU1247" s="4"/>
      <c r="AV1247" s="4"/>
      <c r="AW1247" s="4"/>
      <c r="AX1247" s="4"/>
      <c r="AY1247" s="4"/>
      <c r="AZ1247" s="4"/>
      <c r="BA1247" s="4"/>
      <c r="BB1247" s="4"/>
      <c r="BC1247" s="4" t="e">
        <f>VLOOKUP(K1247,'Справочные Данные'!$I$2:$J$262,2,0)</f>
        <v>#N/A</v>
      </c>
      <c r="BD1247" s="4"/>
      <c r="BE1247" s="4"/>
      <c r="BF1247" s="4" t="e">
        <f>VLOOKUP(BC1247,Z_SD_CUSTOMER!$A$2:$K$1599,11,0)</f>
        <v>#N/A</v>
      </c>
      <c r="BG1247" s="4"/>
      <c r="BH1247" s="4"/>
    </row>
    <row r="1248" spans="1:60">
      <c r="A1248" s="4"/>
      <c r="F1248" s="4"/>
      <c r="L1248" s="493"/>
      <c r="AE1248" s="13" t="str">
        <f>IF((Реестр!$AA1248+Реестр!$AB1248+Реестр!$AD1248)=0,"",(Реестр!$AA1248+Реестр!$AB1248+Реестр!$AD1248))</f>
        <v/>
      </c>
      <c r="AT1248" s="4"/>
      <c r="AU1248" s="4"/>
      <c r="AV1248" s="4"/>
      <c r="AW1248" s="4"/>
      <c r="AX1248" s="4"/>
      <c r="AY1248" s="4"/>
      <c r="AZ1248" s="4"/>
      <c r="BA1248" s="4"/>
      <c r="BB1248" s="4"/>
      <c r="BC1248" s="4" t="e">
        <f>VLOOKUP(K1248,'Справочные Данные'!$I$2:$J$262,2,0)</f>
        <v>#N/A</v>
      </c>
      <c r="BD1248" s="4"/>
      <c r="BE1248" s="4"/>
      <c r="BF1248" s="4" t="e">
        <f>VLOOKUP(BC1248,Z_SD_CUSTOMER!$A$2:$K$1599,11,0)</f>
        <v>#N/A</v>
      </c>
      <c r="BG1248" s="4"/>
      <c r="BH1248" s="4"/>
    </row>
    <row r="1249" spans="1:60">
      <c r="A1249" s="4"/>
      <c r="F1249" s="4"/>
      <c r="L1249" s="493"/>
      <c r="AE1249" s="13" t="str">
        <f>IF((Реестр!$AA1249+Реестр!$AB1249+Реестр!$AD1249)=0,"",(Реестр!$AA1249+Реестр!$AB1249+Реестр!$AD1249))</f>
        <v/>
      </c>
      <c r="AT1249" s="4"/>
      <c r="AU1249" s="4"/>
      <c r="AV1249" s="4"/>
      <c r="AW1249" s="4"/>
      <c r="AX1249" s="4"/>
      <c r="AY1249" s="4"/>
      <c r="AZ1249" s="4"/>
      <c r="BA1249" s="4"/>
      <c r="BB1249" s="4"/>
      <c r="BC1249" s="4" t="e">
        <f>VLOOKUP(K1249,'Справочные Данные'!$I$2:$J$262,2,0)</f>
        <v>#N/A</v>
      </c>
      <c r="BD1249" s="4"/>
      <c r="BE1249" s="4"/>
      <c r="BF1249" s="4" t="e">
        <f>VLOOKUP(BC1249,Z_SD_CUSTOMER!$A$2:$K$1599,11,0)</f>
        <v>#N/A</v>
      </c>
      <c r="BG1249" s="4"/>
      <c r="BH1249" s="4"/>
    </row>
    <row r="1250" spans="1:60">
      <c r="A1250" s="4"/>
      <c r="F1250" s="4"/>
      <c r="L1250" s="493"/>
      <c r="AE1250" s="13" t="str">
        <f>IF((Реестр!$AA1250+Реестр!$AB1250+Реестр!$AD1250)=0,"",(Реестр!$AA1250+Реестр!$AB1250+Реестр!$AD1250))</f>
        <v/>
      </c>
      <c r="AT1250" s="4"/>
      <c r="AU1250" s="4"/>
      <c r="AV1250" s="4"/>
      <c r="AW1250" s="4"/>
      <c r="AX1250" s="4"/>
      <c r="AY1250" s="4"/>
      <c r="AZ1250" s="4"/>
      <c r="BA1250" s="4"/>
      <c r="BB1250" s="4"/>
      <c r="BC1250" s="4" t="e">
        <f>VLOOKUP(K1250,'Справочные Данные'!$I$2:$J$262,2,0)</f>
        <v>#N/A</v>
      </c>
      <c r="BD1250" s="4"/>
      <c r="BE1250" s="4"/>
      <c r="BF1250" s="4" t="e">
        <f>VLOOKUP(BC1250,Z_SD_CUSTOMER!$A$2:$K$1599,11,0)</f>
        <v>#N/A</v>
      </c>
      <c r="BG1250" s="4"/>
      <c r="BH1250" s="4"/>
    </row>
    <row r="1251" spans="1:60">
      <c r="A1251" s="4"/>
      <c r="F1251" s="4"/>
      <c r="L1251" s="493"/>
      <c r="AE1251" s="13" t="str">
        <f>IF((Реестр!$AA1251+Реестр!$AB1251+Реестр!$AD1251)=0,"",(Реестр!$AA1251+Реестр!$AB1251+Реестр!$AD1251))</f>
        <v/>
      </c>
      <c r="AT1251" s="4"/>
      <c r="AU1251" s="4"/>
      <c r="AV1251" s="4"/>
      <c r="AW1251" s="4"/>
      <c r="AX1251" s="4"/>
      <c r="AY1251" s="4"/>
      <c r="AZ1251" s="4"/>
      <c r="BA1251" s="4"/>
      <c r="BB1251" s="4"/>
      <c r="BC1251" s="4" t="e">
        <f>VLOOKUP(K1251,'Справочные Данные'!$I$2:$J$262,2,0)</f>
        <v>#N/A</v>
      </c>
      <c r="BD1251" s="4"/>
      <c r="BE1251" s="4"/>
      <c r="BF1251" s="4" t="e">
        <f>VLOOKUP(BC1251,Z_SD_CUSTOMER!$A$2:$K$1599,11,0)</f>
        <v>#N/A</v>
      </c>
      <c r="BG1251" s="4"/>
      <c r="BH1251" s="4"/>
    </row>
    <row r="1252" spans="1:60">
      <c r="A1252" s="4"/>
      <c r="F1252" s="4"/>
      <c r="L1252" s="493"/>
      <c r="AE1252" s="13" t="str">
        <f>IF((Реестр!$AA1252+Реестр!$AB1252+Реестр!$AD1252)=0,"",(Реестр!$AA1252+Реестр!$AB1252+Реестр!$AD1252))</f>
        <v/>
      </c>
      <c r="AT1252" s="4"/>
      <c r="AU1252" s="4"/>
      <c r="AV1252" s="4"/>
      <c r="AW1252" s="4"/>
      <c r="AX1252" s="4"/>
      <c r="AY1252" s="4"/>
      <c r="AZ1252" s="4"/>
      <c r="BA1252" s="4"/>
      <c r="BB1252" s="4"/>
      <c r="BC1252" s="4" t="e">
        <f>VLOOKUP(K1252,'Справочные Данные'!$I$2:$J$262,2,0)</f>
        <v>#N/A</v>
      </c>
      <c r="BD1252" s="4"/>
      <c r="BE1252" s="4"/>
      <c r="BF1252" s="4" t="e">
        <f>VLOOKUP(BC1252,Z_SD_CUSTOMER!$A$2:$K$1599,11,0)</f>
        <v>#N/A</v>
      </c>
      <c r="BG1252" s="4"/>
      <c r="BH1252" s="4"/>
    </row>
    <row r="1253" spans="1:60">
      <c r="A1253" s="4"/>
      <c r="F1253" s="4"/>
      <c r="L1253" s="493"/>
      <c r="AE1253" s="13" t="str">
        <f>IF((Реестр!$AA1253+Реестр!$AB1253+Реестр!$AD1253)=0,"",(Реестр!$AA1253+Реестр!$AB1253+Реестр!$AD1253))</f>
        <v/>
      </c>
      <c r="AT1253" s="4"/>
      <c r="AU1253" s="4"/>
      <c r="AV1253" s="4"/>
      <c r="AW1253" s="4"/>
      <c r="AX1253" s="4"/>
      <c r="AY1253" s="4"/>
      <c r="AZ1253" s="4"/>
      <c r="BA1253" s="4"/>
      <c r="BB1253" s="4"/>
      <c r="BC1253" s="4" t="e">
        <f>VLOOKUP(K1253,'Справочные Данные'!$I$2:$J$262,2,0)</f>
        <v>#N/A</v>
      </c>
      <c r="BD1253" s="4"/>
      <c r="BE1253" s="4"/>
      <c r="BF1253" s="4" t="e">
        <f>VLOOKUP(BC1253,Z_SD_CUSTOMER!$A$2:$K$1599,11,0)</f>
        <v>#N/A</v>
      </c>
      <c r="BG1253" s="4"/>
      <c r="BH1253" s="4"/>
    </row>
    <row r="1254" spans="1:60">
      <c r="A1254" s="4"/>
      <c r="F1254" s="4"/>
      <c r="L1254" s="493"/>
      <c r="AE1254" s="13" t="str">
        <f>IF((Реестр!$AA1254+Реестр!$AB1254+Реестр!$AD1254)=0,"",(Реестр!$AA1254+Реестр!$AB1254+Реестр!$AD1254))</f>
        <v/>
      </c>
      <c r="AT1254" s="4"/>
      <c r="AU1254" s="4"/>
      <c r="AV1254" s="4"/>
      <c r="AW1254" s="4"/>
      <c r="AX1254" s="4"/>
      <c r="AY1254" s="4"/>
      <c r="AZ1254" s="4"/>
      <c r="BA1254" s="4"/>
      <c r="BB1254" s="4"/>
      <c r="BC1254" s="4" t="e">
        <f>VLOOKUP(K1254,'Справочные Данные'!$I$2:$J$262,2,0)</f>
        <v>#N/A</v>
      </c>
      <c r="BD1254" s="4"/>
      <c r="BE1254" s="4"/>
      <c r="BF1254" s="4" t="e">
        <f>VLOOKUP(BC1254,Z_SD_CUSTOMER!$A$2:$K$1599,11,0)</f>
        <v>#N/A</v>
      </c>
      <c r="BG1254" s="4"/>
      <c r="BH1254" s="4"/>
    </row>
    <row r="1255" spans="1:60">
      <c r="A1255" s="4"/>
      <c r="F1255" s="4"/>
      <c r="L1255" s="493"/>
      <c r="AE1255" s="13" t="str">
        <f>IF((Реестр!$AA1255+Реестр!$AB1255+Реестр!$AD1255)=0,"",(Реестр!$AA1255+Реестр!$AB1255+Реестр!$AD1255))</f>
        <v/>
      </c>
      <c r="AT1255" s="4"/>
      <c r="AU1255" s="4"/>
      <c r="AV1255" s="4"/>
      <c r="AW1255" s="4"/>
      <c r="AX1255" s="4"/>
      <c r="AY1255" s="4"/>
      <c r="AZ1255" s="4"/>
      <c r="BA1255" s="4"/>
      <c r="BB1255" s="4"/>
      <c r="BC1255" s="4" t="e">
        <f>VLOOKUP(K1255,'Справочные Данные'!$I$2:$J$262,2,0)</f>
        <v>#N/A</v>
      </c>
      <c r="BD1255" s="4"/>
      <c r="BE1255" s="4"/>
      <c r="BF1255" s="4" t="e">
        <f>VLOOKUP(BC1255,Z_SD_CUSTOMER!$A$2:$K$1599,11,0)</f>
        <v>#N/A</v>
      </c>
      <c r="BG1255" s="4"/>
      <c r="BH1255" s="4"/>
    </row>
    <row r="1256" spans="1:60">
      <c r="A1256" s="4"/>
      <c r="F1256" s="4"/>
      <c r="L1256" s="493"/>
      <c r="AE1256" s="13" t="str">
        <f>IF((Реестр!$AA1256+Реестр!$AB1256+Реестр!$AD1256)=0,"",(Реестр!$AA1256+Реестр!$AB1256+Реестр!$AD1256))</f>
        <v/>
      </c>
      <c r="AT1256" s="4"/>
      <c r="AU1256" s="4"/>
      <c r="AV1256" s="4"/>
      <c r="AW1256" s="4"/>
      <c r="AX1256" s="4"/>
      <c r="AY1256" s="4"/>
      <c r="AZ1256" s="4"/>
      <c r="BA1256" s="4"/>
      <c r="BB1256" s="4"/>
      <c r="BC1256" s="4" t="e">
        <f>VLOOKUP(K1256,'Справочные Данные'!$I$2:$J$262,2,0)</f>
        <v>#N/A</v>
      </c>
      <c r="BD1256" s="4"/>
      <c r="BE1256" s="4"/>
      <c r="BF1256" s="4" t="e">
        <f>VLOOKUP(BC1256,Z_SD_CUSTOMER!$A$2:$K$1599,11,0)</f>
        <v>#N/A</v>
      </c>
      <c r="BG1256" s="4"/>
      <c r="BH1256" s="4"/>
    </row>
    <row r="1257" spans="1:60">
      <c r="A1257" s="4"/>
      <c r="F1257" s="4"/>
      <c r="L1257" s="493"/>
      <c r="AE1257" s="13" t="str">
        <f>IF((Реестр!$AA1257+Реестр!$AB1257+Реестр!$AD1257)=0,"",(Реестр!$AA1257+Реестр!$AB1257+Реестр!$AD1257))</f>
        <v/>
      </c>
      <c r="AT1257" s="4"/>
      <c r="AU1257" s="4"/>
      <c r="AV1257" s="4"/>
      <c r="AW1257" s="4"/>
      <c r="AX1257" s="4"/>
      <c r="AY1257" s="4"/>
      <c r="AZ1257" s="4"/>
      <c r="BA1257" s="4"/>
      <c r="BB1257" s="4"/>
      <c r="BC1257" s="4" t="e">
        <f>VLOOKUP(K1257,'Справочные Данные'!$I$2:$J$262,2,0)</f>
        <v>#N/A</v>
      </c>
      <c r="BD1257" s="4"/>
      <c r="BE1257" s="4"/>
      <c r="BF1257" s="4" t="e">
        <f>VLOOKUP(BC1257,Z_SD_CUSTOMER!$A$2:$K$1599,11,0)</f>
        <v>#N/A</v>
      </c>
      <c r="BG1257" s="4"/>
      <c r="BH1257" s="4"/>
    </row>
    <row r="1258" spans="1:60">
      <c r="A1258" s="4"/>
      <c r="F1258" s="4"/>
      <c r="L1258" s="493"/>
      <c r="AE1258" s="13" t="str">
        <f>IF((Реестр!$AA1258+Реестр!$AB1258+Реестр!$AD1258)=0,"",(Реестр!$AA1258+Реестр!$AB1258+Реестр!$AD1258))</f>
        <v/>
      </c>
      <c r="AT1258" s="4"/>
      <c r="AU1258" s="4"/>
      <c r="AV1258" s="4"/>
      <c r="AW1258" s="4"/>
      <c r="AX1258" s="4"/>
      <c r="AY1258" s="4"/>
      <c r="AZ1258" s="4"/>
      <c r="BA1258" s="4"/>
      <c r="BB1258" s="4"/>
      <c r="BC1258" s="4" t="e">
        <f>VLOOKUP(K1258,'Справочные Данные'!$I$2:$J$262,2,0)</f>
        <v>#N/A</v>
      </c>
      <c r="BD1258" s="4"/>
      <c r="BE1258" s="4"/>
      <c r="BF1258" s="4" t="e">
        <f>VLOOKUP(BC1258,Z_SD_CUSTOMER!$A$2:$K$1599,11,0)</f>
        <v>#N/A</v>
      </c>
      <c r="BG1258" s="4"/>
      <c r="BH1258" s="4"/>
    </row>
    <row r="1259" spans="1:60">
      <c r="A1259" s="4"/>
      <c r="F1259" s="4"/>
      <c r="L1259" s="493"/>
      <c r="AE1259" s="13" t="str">
        <f>IF((Реестр!$AA1259+Реестр!$AB1259+Реестр!$AD1259)=0,"",(Реестр!$AA1259+Реестр!$AB1259+Реестр!$AD1259))</f>
        <v/>
      </c>
      <c r="AT1259" s="4"/>
      <c r="AU1259" s="4"/>
      <c r="AV1259" s="4"/>
      <c r="AW1259" s="4"/>
      <c r="AX1259" s="4"/>
      <c r="AY1259" s="4"/>
      <c r="AZ1259" s="4"/>
      <c r="BA1259" s="4"/>
      <c r="BB1259" s="4"/>
      <c r="BC1259" s="4" t="e">
        <f>VLOOKUP(K1259,'Справочные Данные'!$I$2:$J$262,2,0)</f>
        <v>#N/A</v>
      </c>
      <c r="BD1259" s="4"/>
      <c r="BE1259" s="4"/>
      <c r="BF1259" s="4" t="e">
        <f>VLOOKUP(BC1259,Z_SD_CUSTOMER!$A$2:$K$1599,11,0)</f>
        <v>#N/A</v>
      </c>
      <c r="BG1259" s="4"/>
      <c r="BH1259" s="4"/>
    </row>
    <row r="1260" spans="1:60">
      <c r="A1260" s="4"/>
      <c r="F1260" s="4"/>
      <c r="L1260" s="493"/>
      <c r="AE1260" s="13" t="str">
        <f>IF((Реестр!$AA1260+Реестр!$AB1260+Реестр!$AD1260)=0,"",(Реестр!$AA1260+Реестр!$AB1260+Реестр!$AD1260))</f>
        <v/>
      </c>
      <c r="AT1260" s="4"/>
      <c r="AU1260" s="4"/>
      <c r="AV1260" s="4"/>
      <c r="AW1260" s="4"/>
      <c r="AX1260" s="4"/>
      <c r="AY1260" s="4"/>
      <c r="AZ1260" s="4"/>
      <c r="BA1260" s="4"/>
      <c r="BB1260" s="4"/>
      <c r="BC1260" s="4" t="e">
        <f>VLOOKUP(K1260,'Справочные Данные'!$I$2:$J$262,2,0)</f>
        <v>#N/A</v>
      </c>
      <c r="BD1260" s="4"/>
      <c r="BE1260" s="4"/>
      <c r="BF1260" s="4" t="e">
        <f>VLOOKUP(BC1260,Z_SD_CUSTOMER!$A$2:$K$1599,11,0)</f>
        <v>#N/A</v>
      </c>
      <c r="BG1260" s="4"/>
      <c r="BH1260" s="4"/>
    </row>
    <row r="1261" spans="1:60">
      <c r="A1261" s="4"/>
      <c r="F1261" s="4"/>
      <c r="L1261" s="493"/>
      <c r="AE1261" s="13" t="str">
        <f>IF((Реестр!$AA1261+Реестр!$AB1261+Реестр!$AD1261)=0,"",(Реестр!$AA1261+Реестр!$AB1261+Реестр!$AD1261))</f>
        <v/>
      </c>
      <c r="AT1261" s="4"/>
      <c r="AU1261" s="4"/>
      <c r="AV1261" s="4"/>
      <c r="AW1261" s="4"/>
      <c r="AX1261" s="4"/>
      <c r="AY1261" s="4"/>
      <c r="AZ1261" s="4"/>
      <c r="BA1261" s="4"/>
      <c r="BB1261" s="4"/>
      <c r="BC1261" s="4" t="e">
        <f>VLOOKUP(K1261,'Справочные Данные'!$I$2:$J$262,2,0)</f>
        <v>#N/A</v>
      </c>
      <c r="BD1261" s="4"/>
      <c r="BE1261" s="4"/>
      <c r="BF1261" s="4" t="e">
        <f>VLOOKUP(BC1261,Z_SD_CUSTOMER!$A$2:$K$1599,11,0)</f>
        <v>#N/A</v>
      </c>
      <c r="BG1261" s="4"/>
      <c r="BH1261" s="4"/>
    </row>
    <row r="1262" spans="1:60">
      <c r="A1262" s="4"/>
      <c r="F1262" s="4"/>
      <c r="L1262" s="493"/>
      <c r="AE1262" s="13" t="str">
        <f>IF((Реестр!$AA1262+Реестр!$AB1262+Реестр!$AD1262)=0,"",(Реестр!$AA1262+Реестр!$AB1262+Реестр!$AD1262))</f>
        <v/>
      </c>
      <c r="AT1262" s="4"/>
      <c r="AU1262" s="4"/>
      <c r="AV1262" s="4"/>
      <c r="AW1262" s="4"/>
      <c r="AX1262" s="4"/>
      <c r="AY1262" s="4"/>
      <c r="AZ1262" s="4"/>
      <c r="BA1262" s="4"/>
      <c r="BB1262" s="4"/>
      <c r="BC1262" s="4" t="e">
        <f>VLOOKUP(K1262,'Справочные Данные'!$I$2:$J$262,2,0)</f>
        <v>#N/A</v>
      </c>
      <c r="BD1262" s="4"/>
      <c r="BE1262" s="4"/>
      <c r="BF1262" s="4" t="e">
        <f>VLOOKUP(BC1262,Z_SD_CUSTOMER!$A$2:$K$1599,11,0)</f>
        <v>#N/A</v>
      </c>
      <c r="BG1262" s="4"/>
      <c r="BH1262" s="4"/>
    </row>
    <row r="1263" spans="1:60">
      <c r="A1263" s="4"/>
      <c r="F1263" s="4"/>
      <c r="L1263" s="493"/>
      <c r="AE1263" s="13" t="str">
        <f>IF((Реестр!$AA1263+Реестр!$AB1263+Реестр!$AD1263)=0,"",(Реестр!$AA1263+Реестр!$AB1263+Реестр!$AD1263))</f>
        <v/>
      </c>
      <c r="AT1263" s="4"/>
      <c r="AU1263" s="4"/>
      <c r="AV1263" s="4"/>
      <c r="AW1263" s="4"/>
      <c r="AX1263" s="4"/>
      <c r="AY1263" s="4"/>
      <c r="AZ1263" s="4"/>
      <c r="BA1263" s="4"/>
      <c r="BB1263" s="4"/>
      <c r="BC1263" s="4" t="e">
        <f>VLOOKUP(K1263,'Справочные Данные'!$I$2:$J$262,2,0)</f>
        <v>#N/A</v>
      </c>
      <c r="BD1263" s="4"/>
      <c r="BE1263" s="4"/>
      <c r="BF1263" s="4" t="e">
        <f>VLOOKUP(BC1263,Z_SD_CUSTOMER!$A$2:$K$1599,11,0)</f>
        <v>#N/A</v>
      </c>
      <c r="BG1263" s="4"/>
      <c r="BH1263" s="4"/>
    </row>
    <row r="1264" spans="1:60">
      <c r="A1264" s="4"/>
      <c r="F1264" s="4"/>
      <c r="L1264" s="493"/>
      <c r="AE1264" s="13" t="str">
        <f>IF((Реестр!$AA1264+Реестр!$AB1264+Реестр!$AD1264)=0,"",(Реестр!$AA1264+Реестр!$AB1264+Реестр!$AD1264))</f>
        <v/>
      </c>
      <c r="AT1264" s="4"/>
      <c r="AU1264" s="4"/>
      <c r="AV1264" s="4"/>
      <c r="AW1264" s="4"/>
      <c r="AX1264" s="4"/>
      <c r="AY1264" s="4"/>
      <c r="AZ1264" s="4"/>
      <c r="BA1264" s="4"/>
      <c r="BB1264" s="4"/>
      <c r="BC1264" s="4" t="e">
        <f>VLOOKUP(K1264,'Справочные Данные'!$I$2:$J$262,2,0)</f>
        <v>#N/A</v>
      </c>
      <c r="BD1264" s="4"/>
      <c r="BE1264" s="4"/>
      <c r="BF1264" s="4" t="e">
        <f>VLOOKUP(BC1264,Z_SD_CUSTOMER!$A$2:$K$1599,11,0)</f>
        <v>#N/A</v>
      </c>
      <c r="BG1264" s="4"/>
      <c r="BH1264" s="4"/>
    </row>
    <row r="1265" spans="1:60">
      <c r="A1265" s="4"/>
      <c r="F1265" s="4"/>
      <c r="L1265" s="493"/>
      <c r="AE1265" s="13" t="str">
        <f>IF((Реестр!$AA1265+Реестр!$AB1265+Реестр!$AD1265)=0,"",(Реестр!$AA1265+Реестр!$AB1265+Реестр!$AD1265))</f>
        <v/>
      </c>
      <c r="AT1265" s="4"/>
      <c r="AU1265" s="4"/>
      <c r="AV1265" s="4"/>
      <c r="AW1265" s="4"/>
      <c r="AX1265" s="4"/>
      <c r="AY1265" s="4"/>
      <c r="AZ1265" s="4"/>
      <c r="BA1265" s="4"/>
      <c r="BB1265" s="4"/>
      <c r="BC1265" s="4" t="e">
        <f>VLOOKUP(K1265,'Справочные Данные'!$I$2:$J$262,2,0)</f>
        <v>#N/A</v>
      </c>
      <c r="BD1265" s="4"/>
      <c r="BE1265" s="4"/>
      <c r="BF1265" s="4" t="e">
        <f>VLOOKUP(BC1265,Z_SD_CUSTOMER!$A$2:$K$1599,11,0)</f>
        <v>#N/A</v>
      </c>
      <c r="BG1265" s="4"/>
      <c r="BH1265" s="4"/>
    </row>
    <row r="1266" spans="1:60">
      <c r="A1266" s="4"/>
      <c r="F1266" s="4"/>
      <c r="L1266" s="493"/>
      <c r="AE1266" s="13" t="str">
        <f>IF((Реестр!$AA1266+Реестр!$AB1266+Реестр!$AD1266)=0,"",(Реестр!$AA1266+Реестр!$AB1266+Реестр!$AD1266))</f>
        <v/>
      </c>
      <c r="AT1266" s="4"/>
      <c r="AU1266" s="4"/>
      <c r="AV1266" s="4"/>
      <c r="AW1266" s="4"/>
      <c r="AX1266" s="4"/>
      <c r="AY1266" s="4"/>
      <c r="AZ1266" s="4"/>
      <c r="BA1266" s="4"/>
      <c r="BB1266" s="4"/>
      <c r="BC1266" s="4" t="e">
        <f>VLOOKUP(K1266,'Справочные Данные'!$I$2:$J$262,2,0)</f>
        <v>#N/A</v>
      </c>
      <c r="BD1266" s="4"/>
      <c r="BE1266" s="4"/>
      <c r="BF1266" s="4" t="e">
        <f>VLOOKUP(BC1266,Z_SD_CUSTOMER!$A$2:$K$1599,11,0)</f>
        <v>#N/A</v>
      </c>
      <c r="BG1266" s="4"/>
      <c r="BH1266" s="4"/>
    </row>
    <row r="1267" spans="1:60">
      <c r="A1267" s="4"/>
      <c r="F1267" s="4"/>
      <c r="L1267" s="493"/>
      <c r="AE1267" s="13" t="str">
        <f>IF((Реестр!$AA1267+Реестр!$AB1267+Реестр!$AD1267)=0,"",(Реестр!$AA1267+Реестр!$AB1267+Реестр!$AD1267))</f>
        <v/>
      </c>
      <c r="AT1267" s="4"/>
      <c r="AU1267" s="4"/>
      <c r="AV1267" s="4"/>
      <c r="AW1267" s="4"/>
      <c r="AX1267" s="4"/>
      <c r="AY1267" s="4"/>
      <c r="AZ1267" s="4"/>
      <c r="BA1267" s="4"/>
      <c r="BB1267" s="4"/>
      <c r="BC1267" s="4" t="e">
        <f>VLOOKUP(K1267,'Справочные Данные'!$I$2:$J$262,2,0)</f>
        <v>#N/A</v>
      </c>
      <c r="BD1267" s="4"/>
      <c r="BE1267" s="4"/>
      <c r="BF1267" s="4" t="e">
        <f>VLOOKUP(BC1267,Z_SD_CUSTOMER!$A$2:$K$1599,11,0)</f>
        <v>#N/A</v>
      </c>
      <c r="BG1267" s="4"/>
      <c r="BH1267" s="4"/>
    </row>
    <row r="1268" spans="1:60">
      <c r="A1268" s="4"/>
      <c r="F1268" s="4"/>
      <c r="L1268" s="493"/>
      <c r="AE1268" s="13" t="str">
        <f>IF((Реестр!$AA1268+Реестр!$AB1268+Реестр!$AD1268)=0,"",(Реестр!$AA1268+Реестр!$AB1268+Реестр!$AD1268))</f>
        <v/>
      </c>
      <c r="AT1268" s="4"/>
      <c r="AU1268" s="4"/>
      <c r="AV1268" s="4"/>
      <c r="AW1268" s="4"/>
      <c r="AX1268" s="4"/>
      <c r="AY1268" s="4"/>
      <c r="AZ1268" s="4"/>
      <c r="BA1268" s="4"/>
      <c r="BB1268" s="4"/>
      <c r="BC1268" s="4" t="e">
        <f>VLOOKUP(K1268,'Справочные Данные'!$I$2:$J$262,2,0)</f>
        <v>#N/A</v>
      </c>
      <c r="BD1268" s="4"/>
      <c r="BE1268" s="4"/>
      <c r="BF1268" s="4" t="e">
        <f>VLOOKUP(BC1268,Z_SD_CUSTOMER!$A$2:$K$1599,11,0)</f>
        <v>#N/A</v>
      </c>
      <c r="BG1268" s="4"/>
      <c r="BH1268" s="4"/>
    </row>
    <row r="1269" spans="1:60">
      <c r="A1269" s="4"/>
      <c r="F1269" s="4"/>
      <c r="L1269" s="493"/>
      <c r="AE1269" s="13" t="str">
        <f>IF((Реестр!$AA1269+Реестр!$AB1269+Реестр!$AD1269)=0,"",(Реестр!$AA1269+Реестр!$AB1269+Реестр!$AD1269))</f>
        <v/>
      </c>
      <c r="AT1269" s="4"/>
      <c r="AU1269" s="4"/>
      <c r="AV1269" s="4"/>
      <c r="AW1269" s="4"/>
      <c r="AX1269" s="4"/>
      <c r="AY1269" s="4"/>
      <c r="AZ1269" s="4"/>
      <c r="BA1269" s="4"/>
      <c r="BB1269" s="4"/>
      <c r="BC1269" s="4" t="e">
        <f>VLOOKUP(K1269,'Справочные Данные'!$I$2:$J$262,2,0)</f>
        <v>#N/A</v>
      </c>
      <c r="BD1269" s="4"/>
      <c r="BE1269" s="4"/>
      <c r="BF1269" s="4" t="e">
        <f>VLOOKUP(BC1269,Z_SD_CUSTOMER!$A$2:$K$1599,11,0)</f>
        <v>#N/A</v>
      </c>
      <c r="BG1269" s="4"/>
      <c r="BH1269" s="4"/>
    </row>
    <row r="1270" spans="1:60">
      <c r="A1270" s="4"/>
      <c r="F1270" s="4"/>
      <c r="L1270" s="493"/>
      <c r="AE1270" s="13" t="str">
        <f>IF((Реестр!$AA1270+Реестр!$AB1270+Реестр!$AD1270)=0,"",(Реестр!$AA1270+Реестр!$AB1270+Реестр!$AD1270))</f>
        <v/>
      </c>
      <c r="AT1270" s="4"/>
      <c r="AU1270" s="4"/>
      <c r="AV1270" s="4"/>
      <c r="AW1270" s="4"/>
      <c r="AX1270" s="4"/>
      <c r="AY1270" s="4"/>
      <c r="AZ1270" s="4"/>
      <c r="BA1270" s="4"/>
      <c r="BB1270" s="4"/>
      <c r="BC1270" s="4" t="e">
        <f>VLOOKUP(K1270,'Справочные Данные'!$I$2:$J$262,2,0)</f>
        <v>#N/A</v>
      </c>
      <c r="BD1270" s="4"/>
      <c r="BE1270" s="4"/>
      <c r="BF1270" s="4" t="e">
        <f>VLOOKUP(BC1270,Z_SD_CUSTOMER!$A$2:$K$1599,11,0)</f>
        <v>#N/A</v>
      </c>
      <c r="BG1270" s="4"/>
      <c r="BH1270" s="4"/>
    </row>
    <row r="1271" spans="1:60">
      <c r="A1271" s="4"/>
      <c r="F1271" s="4"/>
      <c r="L1271" s="493"/>
      <c r="AE1271" s="13" t="str">
        <f>IF((Реестр!$AA1271+Реестр!$AB1271+Реестр!$AD1271)=0,"",(Реестр!$AA1271+Реестр!$AB1271+Реестр!$AD1271))</f>
        <v/>
      </c>
      <c r="AT1271" s="4"/>
      <c r="AU1271" s="4"/>
      <c r="AV1271" s="4"/>
      <c r="AW1271" s="4"/>
      <c r="AX1271" s="4"/>
      <c r="AY1271" s="4"/>
      <c r="AZ1271" s="4"/>
      <c r="BA1271" s="4"/>
      <c r="BB1271" s="4"/>
      <c r="BC1271" s="4" t="e">
        <f>VLOOKUP(K1271,'Справочные Данные'!$I$2:$J$262,2,0)</f>
        <v>#N/A</v>
      </c>
      <c r="BD1271" s="4"/>
      <c r="BE1271" s="4"/>
      <c r="BF1271" s="4" t="e">
        <f>VLOOKUP(BC1271,Z_SD_CUSTOMER!$A$2:$K$1599,11,0)</f>
        <v>#N/A</v>
      </c>
      <c r="BG1271" s="4"/>
      <c r="BH1271" s="4"/>
    </row>
    <row r="1272" spans="1:60">
      <c r="A1272" s="4"/>
      <c r="F1272" s="4"/>
      <c r="L1272" s="493"/>
      <c r="AE1272" s="13" t="str">
        <f>IF((Реестр!$AA1272+Реестр!$AB1272+Реестр!$AD1272)=0,"",(Реестр!$AA1272+Реестр!$AB1272+Реестр!$AD1272))</f>
        <v/>
      </c>
      <c r="AT1272" s="4"/>
      <c r="AU1272" s="4"/>
      <c r="AV1272" s="4"/>
      <c r="AW1272" s="4"/>
      <c r="AX1272" s="4"/>
      <c r="AY1272" s="4"/>
      <c r="AZ1272" s="4"/>
      <c r="BA1272" s="4"/>
      <c r="BB1272" s="4"/>
      <c r="BC1272" s="4" t="e">
        <f>VLOOKUP(K1272,'Справочные Данные'!$I$2:$J$262,2,0)</f>
        <v>#N/A</v>
      </c>
      <c r="BD1272" s="4"/>
      <c r="BE1272" s="4"/>
      <c r="BF1272" s="4" t="e">
        <f>VLOOKUP(BC1272,Z_SD_CUSTOMER!$A$2:$K$1599,11,0)</f>
        <v>#N/A</v>
      </c>
      <c r="BG1272" s="4"/>
      <c r="BH1272" s="4"/>
    </row>
    <row r="1273" spans="1:60">
      <c r="A1273" s="4"/>
      <c r="F1273" s="4"/>
      <c r="L1273" s="493"/>
      <c r="AE1273" s="13" t="str">
        <f>IF((Реестр!$AA1273+Реестр!$AB1273+Реестр!$AD1273)=0,"",(Реестр!$AA1273+Реестр!$AB1273+Реестр!$AD1273))</f>
        <v/>
      </c>
      <c r="AT1273" s="4"/>
      <c r="AU1273" s="4"/>
      <c r="AV1273" s="4"/>
      <c r="AW1273" s="4"/>
      <c r="AX1273" s="4"/>
      <c r="AY1273" s="4"/>
      <c r="AZ1273" s="4"/>
      <c r="BA1273" s="4"/>
      <c r="BB1273" s="4"/>
      <c r="BC1273" s="4" t="e">
        <f>VLOOKUP(K1273,'Справочные Данные'!$I$2:$J$262,2,0)</f>
        <v>#N/A</v>
      </c>
      <c r="BD1273" s="4"/>
      <c r="BE1273" s="4"/>
      <c r="BF1273" s="4" t="e">
        <f>VLOOKUP(BC1273,Z_SD_CUSTOMER!$A$2:$K$1599,11,0)</f>
        <v>#N/A</v>
      </c>
      <c r="BG1273" s="4"/>
      <c r="BH1273" s="4"/>
    </row>
    <row r="1274" spans="1:60">
      <c r="A1274" s="4"/>
      <c r="F1274" s="4"/>
      <c r="L1274" s="493"/>
      <c r="AE1274" s="13" t="str">
        <f>IF((Реестр!$AA1274+Реестр!$AB1274+Реестр!$AD1274)=0,"",(Реестр!$AA1274+Реестр!$AB1274+Реестр!$AD1274))</f>
        <v/>
      </c>
      <c r="AT1274" s="4"/>
      <c r="AU1274" s="4"/>
      <c r="AV1274" s="4"/>
      <c r="AW1274" s="4"/>
      <c r="AX1274" s="4"/>
      <c r="AY1274" s="4"/>
      <c r="AZ1274" s="4"/>
      <c r="BA1274" s="4"/>
      <c r="BB1274" s="4"/>
      <c r="BC1274" s="4" t="e">
        <f>VLOOKUP(K1274,'Справочные Данные'!$I$2:$J$262,2,0)</f>
        <v>#N/A</v>
      </c>
      <c r="BD1274" s="4"/>
      <c r="BE1274" s="4"/>
      <c r="BF1274" s="4" t="e">
        <f>VLOOKUP(BC1274,Z_SD_CUSTOMER!$A$2:$K$1599,11,0)</f>
        <v>#N/A</v>
      </c>
      <c r="BG1274" s="4"/>
      <c r="BH1274" s="4"/>
    </row>
    <row r="1275" spans="1:60">
      <c r="A1275" s="4"/>
      <c r="F1275" s="4"/>
      <c r="L1275" s="493"/>
      <c r="AE1275" s="13" t="str">
        <f>IF((Реестр!$AA1275+Реестр!$AB1275+Реестр!$AD1275)=0,"",(Реестр!$AA1275+Реестр!$AB1275+Реестр!$AD1275))</f>
        <v/>
      </c>
      <c r="AT1275" s="4"/>
      <c r="AU1275" s="4"/>
      <c r="AV1275" s="4"/>
      <c r="AW1275" s="4"/>
      <c r="AX1275" s="4"/>
      <c r="AY1275" s="4"/>
      <c r="AZ1275" s="4"/>
      <c r="BA1275" s="4"/>
      <c r="BB1275" s="4"/>
      <c r="BC1275" s="4" t="e">
        <f>VLOOKUP(K1275,'Справочные Данные'!$I$2:$J$262,2,0)</f>
        <v>#N/A</v>
      </c>
      <c r="BD1275" s="4"/>
      <c r="BE1275" s="4"/>
      <c r="BF1275" s="4" t="e">
        <f>VLOOKUP(BC1275,Z_SD_CUSTOMER!$A$2:$K$1599,11,0)</f>
        <v>#N/A</v>
      </c>
      <c r="BG1275" s="4"/>
      <c r="BH1275" s="4"/>
    </row>
    <row r="1276" spans="1:60">
      <c r="A1276" s="4"/>
      <c r="F1276" s="4"/>
      <c r="L1276" s="493"/>
      <c r="AE1276" s="13" t="str">
        <f>IF((Реестр!$AA1276+Реестр!$AB1276+Реестр!$AD1276)=0,"",(Реестр!$AA1276+Реестр!$AB1276+Реестр!$AD1276))</f>
        <v/>
      </c>
      <c r="AT1276" s="4"/>
      <c r="AU1276" s="4"/>
      <c r="AV1276" s="4"/>
      <c r="AW1276" s="4"/>
      <c r="AX1276" s="4"/>
      <c r="AY1276" s="4"/>
      <c r="AZ1276" s="4"/>
      <c r="BA1276" s="4"/>
      <c r="BB1276" s="4"/>
      <c r="BC1276" s="4" t="e">
        <f>VLOOKUP(K1276,'Справочные Данные'!$I$2:$J$262,2,0)</f>
        <v>#N/A</v>
      </c>
      <c r="BD1276" s="4"/>
      <c r="BE1276" s="4"/>
      <c r="BF1276" s="4" t="e">
        <f>VLOOKUP(BC1276,Z_SD_CUSTOMER!$A$2:$K$1599,11,0)</f>
        <v>#N/A</v>
      </c>
      <c r="BG1276" s="4"/>
      <c r="BH1276" s="4"/>
    </row>
    <row r="1277" spans="1:60">
      <c r="A1277" s="4"/>
      <c r="F1277" s="4"/>
      <c r="L1277" s="493"/>
      <c r="AE1277" s="13" t="str">
        <f>IF((Реестр!$AA1277+Реестр!$AB1277+Реестр!$AD1277)=0,"",(Реестр!$AA1277+Реестр!$AB1277+Реестр!$AD1277))</f>
        <v/>
      </c>
      <c r="AT1277" s="4"/>
      <c r="AU1277" s="4"/>
      <c r="AV1277" s="4"/>
      <c r="AW1277" s="4"/>
      <c r="AX1277" s="4"/>
      <c r="AY1277" s="4"/>
      <c r="AZ1277" s="4"/>
      <c r="BA1277" s="4"/>
      <c r="BB1277" s="4"/>
      <c r="BC1277" s="4" t="e">
        <f>VLOOKUP(K1277,'Справочные Данные'!$I$2:$J$262,2,0)</f>
        <v>#N/A</v>
      </c>
      <c r="BD1277" s="4"/>
      <c r="BE1277" s="4"/>
      <c r="BF1277" s="4" t="e">
        <f>VLOOKUP(BC1277,Z_SD_CUSTOMER!$A$2:$K$1599,11,0)</f>
        <v>#N/A</v>
      </c>
      <c r="BG1277" s="4"/>
      <c r="BH1277" s="4"/>
    </row>
    <row r="1278" spans="1:60">
      <c r="A1278" s="4"/>
      <c r="F1278" s="4"/>
      <c r="L1278" s="493"/>
      <c r="AE1278" s="13" t="str">
        <f>IF((Реестр!$AA1278+Реестр!$AB1278+Реестр!$AD1278)=0,"",(Реестр!$AA1278+Реестр!$AB1278+Реестр!$AD1278))</f>
        <v/>
      </c>
      <c r="AT1278" s="4"/>
      <c r="AU1278" s="4"/>
      <c r="AV1278" s="4"/>
      <c r="AW1278" s="4"/>
      <c r="AX1278" s="4"/>
      <c r="AY1278" s="4"/>
      <c r="AZ1278" s="4"/>
      <c r="BA1278" s="4"/>
      <c r="BB1278" s="4"/>
      <c r="BC1278" s="4" t="e">
        <f>VLOOKUP(K1278,'Справочные Данные'!$I$2:$J$262,2,0)</f>
        <v>#N/A</v>
      </c>
      <c r="BD1278" s="4"/>
      <c r="BE1278" s="4"/>
      <c r="BF1278" s="4" t="e">
        <f>VLOOKUP(BC1278,Z_SD_CUSTOMER!$A$2:$K$1599,11,0)</f>
        <v>#N/A</v>
      </c>
      <c r="BG1278" s="4"/>
      <c r="BH1278" s="4"/>
    </row>
    <row r="1279" spans="1:60">
      <c r="A1279" s="4"/>
      <c r="F1279" s="4"/>
      <c r="L1279" s="493"/>
      <c r="AE1279" s="13" t="str">
        <f>IF((Реестр!$AA1279+Реестр!$AB1279+Реестр!$AD1279)=0,"",(Реестр!$AA1279+Реестр!$AB1279+Реестр!$AD1279))</f>
        <v/>
      </c>
      <c r="AT1279" s="4"/>
      <c r="AU1279" s="4"/>
      <c r="AV1279" s="4"/>
      <c r="AW1279" s="4"/>
      <c r="AX1279" s="4"/>
      <c r="AY1279" s="4"/>
      <c r="AZ1279" s="4"/>
      <c r="BA1279" s="4"/>
      <c r="BB1279" s="4"/>
      <c r="BC1279" s="4" t="e">
        <f>VLOOKUP(K1279,'Справочные Данные'!$I$2:$J$262,2,0)</f>
        <v>#N/A</v>
      </c>
      <c r="BD1279" s="4"/>
      <c r="BE1279" s="4"/>
      <c r="BF1279" s="4" t="e">
        <f>VLOOKUP(BC1279,Z_SD_CUSTOMER!$A$2:$K$1599,11,0)</f>
        <v>#N/A</v>
      </c>
      <c r="BG1279" s="4"/>
      <c r="BH1279" s="4"/>
    </row>
    <row r="1280" spans="1:60">
      <c r="A1280" s="4"/>
      <c r="F1280" s="4"/>
      <c r="L1280" s="493"/>
      <c r="AE1280" s="13" t="str">
        <f>IF((Реестр!$AA1280+Реестр!$AB1280+Реестр!$AD1280)=0,"",(Реестр!$AA1280+Реестр!$AB1280+Реестр!$AD1280))</f>
        <v/>
      </c>
      <c r="AT1280" s="4"/>
      <c r="AU1280" s="4"/>
      <c r="AV1280" s="4"/>
      <c r="AW1280" s="4"/>
      <c r="AX1280" s="4"/>
      <c r="AY1280" s="4"/>
      <c r="AZ1280" s="4"/>
      <c r="BA1280" s="4"/>
      <c r="BB1280" s="4"/>
      <c r="BC1280" s="4" t="e">
        <f>VLOOKUP(K1280,'Справочные Данные'!$I$2:$J$262,2,0)</f>
        <v>#N/A</v>
      </c>
      <c r="BD1280" s="4"/>
      <c r="BE1280" s="4"/>
      <c r="BF1280" s="4" t="e">
        <f>VLOOKUP(BC1280,Z_SD_CUSTOMER!$A$2:$K$1599,11,0)</f>
        <v>#N/A</v>
      </c>
      <c r="BG1280" s="4"/>
      <c r="BH1280" s="4"/>
    </row>
    <row r="1281" spans="1:60">
      <c r="A1281" s="4"/>
      <c r="F1281" s="4"/>
      <c r="L1281" s="493"/>
      <c r="AE1281" s="13" t="str">
        <f>IF((Реестр!$AA1281+Реестр!$AB1281+Реестр!$AD1281)=0,"",(Реестр!$AA1281+Реестр!$AB1281+Реестр!$AD1281))</f>
        <v/>
      </c>
      <c r="AT1281" s="4"/>
      <c r="AU1281" s="4"/>
      <c r="AV1281" s="4"/>
      <c r="AW1281" s="4"/>
      <c r="AX1281" s="4"/>
      <c r="AY1281" s="4"/>
      <c r="AZ1281" s="4"/>
      <c r="BA1281" s="4"/>
      <c r="BB1281" s="4"/>
      <c r="BC1281" s="4" t="e">
        <f>VLOOKUP(K1281,'Справочные Данные'!$I$2:$J$262,2,0)</f>
        <v>#N/A</v>
      </c>
      <c r="BD1281" s="4"/>
      <c r="BE1281" s="4"/>
      <c r="BF1281" s="4" t="e">
        <f>VLOOKUP(BC1281,Z_SD_CUSTOMER!$A$2:$K$1599,11,0)</f>
        <v>#N/A</v>
      </c>
      <c r="BG1281" s="4"/>
      <c r="BH1281" s="4"/>
    </row>
    <row r="1282" spans="1:60">
      <c r="A1282" s="4"/>
      <c r="F1282" s="4"/>
      <c r="L1282" s="493"/>
      <c r="AE1282" s="13" t="str">
        <f>IF((Реестр!$AA1282+Реестр!$AB1282+Реестр!$AD1282)=0,"",(Реестр!$AA1282+Реестр!$AB1282+Реестр!$AD1282))</f>
        <v/>
      </c>
      <c r="AT1282" s="4"/>
      <c r="AU1282" s="4"/>
      <c r="AV1282" s="4"/>
      <c r="AW1282" s="4"/>
      <c r="AX1282" s="4"/>
      <c r="AY1282" s="4"/>
      <c r="AZ1282" s="4"/>
      <c r="BA1282" s="4"/>
      <c r="BB1282" s="4"/>
      <c r="BC1282" s="4" t="e">
        <f>VLOOKUP(K1282,'Справочные Данные'!$I$2:$J$262,2,0)</f>
        <v>#N/A</v>
      </c>
      <c r="BD1282" s="4"/>
      <c r="BE1282" s="4"/>
      <c r="BF1282" s="4" t="e">
        <f>VLOOKUP(BC1282,Z_SD_CUSTOMER!$A$2:$K$1599,11,0)</f>
        <v>#N/A</v>
      </c>
      <c r="BG1282" s="4"/>
      <c r="BH1282" s="4"/>
    </row>
    <row r="1283" spans="1:60">
      <c r="A1283" s="4"/>
      <c r="F1283" s="4"/>
      <c r="L1283" s="493"/>
      <c r="AE1283" s="13" t="str">
        <f>IF((Реестр!$AA1283+Реестр!$AB1283+Реестр!$AD1283)=0,"",(Реестр!$AA1283+Реестр!$AB1283+Реестр!$AD1283))</f>
        <v/>
      </c>
      <c r="AT1283" s="4"/>
      <c r="AU1283" s="4"/>
      <c r="AV1283" s="4"/>
      <c r="AW1283" s="4"/>
      <c r="AX1283" s="4"/>
      <c r="AY1283" s="4"/>
      <c r="AZ1283" s="4"/>
      <c r="BA1283" s="4"/>
      <c r="BB1283" s="4"/>
      <c r="BC1283" s="4" t="e">
        <f>VLOOKUP(K1283,'Справочные Данные'!$I$2:$J$262,2,0)</f>
        <v>#N/A</v>
      </c>
      <c r="BD1283" s="4"/>
      <c r="BE1283" s="4"/>
      <c r="BF1283" s="4" t="e">
        <f>VLOOKUP(BC1283,Z_SD_CUSTOMER!$A$2:$K$1599,11,0)</f>
        <v>#N/A</v>
      </c>
      <c r="BG1283" s="4"/>
      <c r="BH1283" s="4"/>
    </row>
    <row r="1284" spans="1:60">
      <c r="A1284" s="4"/>
      <c r="F1284" s="4"/>
      <c r="L1284" s="493"/>
      <c r="AE1284" s="13" t="str">
        <f>IF((Реестр!$AA1284+Реестр!$AB1284+Реестр!$AD1284)=0,"",(Реестр!$AA1284+Реестр!$AB1284+Реестр!$AD1284))</f>
        <v/>
      </c>
      <c r="AT1284" s="4"/>
      <c r="AU1284" s="4"/>
      <c r="AV1284" s="4"/>
      <c r="AW1284" s="4"/>
      <c r="AX1284" s="4"/>
      <c r="AY1284" s="4"/>
      <c r="AZ1284" s="4"/>
      <c r="BA1284" s="4"/>
      <c r="BB1284" s="4"/>
      <c r="BC1284" s="4" t="e">
        <f>VLOOKUP(K1284,'Справочные Данные'!$I$2:$J$262,2,0)</f>
        <v>#N/A</v>
      </c>
      <c r="BD1284" s="4"/>
      <c r="BE1284" s="4"/>
      <c r="BF1284" s="4" t="e">
        <f>VLOOKUP(BC1284,Z_SD_CUSTOMER!$A$2:$K$1599,11,0)</f>
        <v>#N/A</v>
      </c>
      <c r="BG1284" s="4"/>
      <c r="BH1284" s="4"/>
    </row>
    <row r="1285" spans="1:60">
      <c r="A1285" s="4"/>
      <c r="F1285" s="4"/>
      <c r="L1285" s="493"/>
      <c r="AE1285" s="13" t="str">
        <f>IF((Реестр!$AA1285+Реестр!$AB1285+Реестр!$AD1285)=0,"",(Реестр!$AA1285+Реестр!$AB1285+Реестр!$AD1285))</f>
        <v/>
      </c>
      <c r="AT1285" s="4"/>
      <c r="AU1285" s="4"/>
      <c r="AV1285" s="4"/>
      <c r="AW1285" s="4"/>
      <c r="AX1285" s="4"/>
      <c r="AY1285" s="4"/>
      <c r="AZ1285" s="4"/>
      <c r="BA1285" s="4"/>
      <c r="BB1285" s="4"/>
      <c r="BC1285" s="4" t="e">
        <f>VLOOKUP(K1285,'Справочные Данные'!$I$2:$J$262,2,0)</f>
        <v>#N/A</v>
      </c>
      <c r="BD1285" s="4"/>
      <c r="BE1285" s="4"/>
      <c r="BF1285" s="4" t="e">
        <f>VLOOKUP(BC1285,Z_SD_CUSTOMER!$A$2:$K$1599,11,0)</f>
        <v>#N/A</v>
      </c>
      <c r="BG1285" s="4"/>
      <c r="BH1285" s="4"/>
    </row>
    <row r="1286" spans="1:60">
      <c r="A1286" s="4"/>
      <c r="F1286" s="4"/>
      <c r="L1286" s="493"/>
      <c r="AE1286" s="13" t="str">
        <f>IF((Реестр!$AA1286+Реестр!$AB1286+Реестр!$AD1286)=0,"",(Реестр!$AA1286+Реестр!$AB1286+Реестр!$AD1286))</f>
        <v/>
      </c>
      <c r="AT1286" s="4"/>
      <c r="AU1286" s="4"/>
      <c r="AV1286" s="4"/>
      <c r="AW1286" s="4"/>
      <c r="AX1286" s="4"/>
      <c r="AY1286" s="4"/>
      <c r="AZ1286" s="4"/>
      <c r="BA1286" s="4"/>
      <c r="BB1286" s="4"/>
      <c r="BC1286" s="4" t="e">
        <f>VLOOKUP(K1286,'Справочные Данные'!$I$2:$J$262,2,0)</f>
        <v>#N/A</v>
      </c>
      <c r="BD1286" s="4"/>
      <c r="BE1286" s="4"/>
      <c r="BF1286" s="4" t="e">
        <f>VLOOKUP(BC1286,Z_SD_CUSTOMER!$A$2:$K$1599,11,0)</f>
        <v>#N/A</v>
      </c>
      <c r="BG1286" s="4"/>
      <c r="BH1286" s="4"/>
    </row>
    <row r="1287" spans="1:60">
      <c r="A1287" s="4"/>
      <c r="F1287" s="4"/>
      <c r="L1287" s="493"/>
      <c r="AE1287" s="13" t="str">
        <f>IF((Реестр!$AA1287+Реестр!$AB1287+Реестр!$AD1287)=0,"",(Реестр!$AA1287+Реестр!$AB1287+Реестр!$AD1287))</f>
        <v/>
      </c>
      <c r="AT1287" s="4"/>
      <c r="AU1287" s="4"/>
      <c r="AV1287" s="4"/>
      <c r="AW1287" s="4"/>
      <c r="AX1287" s="4"/>
      <c r="AY1287" s="4"/>
      <c r="AZ1287" s="4"/>
      <c r="BA1287" s="4"/>
      <c r="BB1287" s="4"/>
      <c r="BC1287" s="4" t="e">
        <f>VLOOKUP(K1287,'Справочные Данные'!$I$2:$J$262,2,0)</f>
        <v>#N/A</v>
      </c>
      <c r="BD1287" s="4"/>
      <c r="BE1287" s="4"/>
      <c r="BF1287" s="4" t="e">
        <f>VLOOKUP(BC1287,Z_SD_CUSTOMER!$A$2:$K$1599,11,0)</f>
        <v>#N/A</v>
      </c>
      <c r="BG1287" s="4"/>
      <c r="BH1287" s="4"/>
    </row>
    <row r="1288" spans="1:60">
      <c r="A1288" s="4"/>
      <c r="F1288" s="4"/>
      <c r="L1288" s="493"/>
      <c r="AE1288" s="13" t="str">
        <f>IF((Реестр!$AA1288+Реестр!$AB1288+Реестр!$AD1288)=0,"",(Реестр!$AA1288+Реестр!$AB1288+Реестр!$AD1288))</f>
        <v/>
      </c>
      <c r="AT1288" s="4"/>
      <c r="AU1288" s="4"/>
      <c r="AV1288" s="4"/>
      <c r="AW1288" s="4"/>
      <c r="AX1288" s="4"/>
      <c r="AY1288" s="4"/>
      <c r="AZ1288" s="4"/>
      <c r="BA1288" s="4"/>
      <c r="BB1288" s="4"/>
      <c r="BC1288" s="4" t="e">
        <f>VLOOKUP(K1288,'Справочные Данные'!$I$2:$J$262,2,0)</f>
        <v>#N/A</v>
      </c>
      <c r="BD1288" s="4"/>
      <c r="BE1288" s="4"/>
      <c r="BF1288" s="4" t="e">
        <f>VLOOKUP(BC1288,Z_SD_CUSTOMER!$A$2:$K$1599,11,0)</f>
        <v>#N/A</v>
      </c>
      <c r="BG1288" s="4"/>
      <c r="BH1288" s="4"/>
    </row>
    <row r="1289" spans="1:60">
      <c r="A1289" s="4"/>
      <c r="F1289" s="4"/>
      <c r="L1289" s="493"/>
      <c r="AE1289" s="13" t="str">
        <f>IF((Реестр!$AA1289+Реестр!$AB1289+Реестр!$AD1289)=0,"",(Реестр!$AA1289+Реестр!$AB1289+Реестр!$AD1289))</f>
        <v/>
      </c>
      <c r="AT1289" s="4"/>
      <c r="AU1289" s="4"/>
      <c r="AV1289" s="4"/>
      <c r="AW1289" s="4"/>
      <c r="AX1289" s="4"/>
      <c r="AY1289" s="4"/>
      <c r="AZ1289" s="4"/>
      <c r="BA1289" s="4"/>
      <c r="BB1289" s="4"/>
      <c r="BC1289" s="4" t="e">
        <f>VLOOKUP(K1289,'Справочные Данные'!$I$2:$J$262,2,0)</f>
        <v>#N/A</v>
      </c>
      <c r="BD1289" s="4"/>
      <c r="BE1289" s="4"/>
      <c r="BF1289" s="4" t="e">
        <f>VLOOKUP(BC1289,Z_SD_CUSTOMER!$A$2:$K$1599,11,0)</f>
        <v>#N/A</v>
      </c>
      <c r="BG1289" s="4"/>
      <c r="BH1289" s="4"/>
    </row>
    <row r="1290" spans="1:60">
      <c r="A1290" s="4"/>
      <c r="F1290" s="4"/>
      <c r="L1290" s="493"/>
      <c r="AE1290" s="13" t="str">
        <f>IF((Реестр!$AA1290+Реестр!$AB1290+Реестр!$AD1290)=0,"",(Реестр!$AA1290+Реестр!$AB1290+Реестр!$AD1290))</f>
        <v/>
      </c>
      <c r="AT1290" s="4"/>
      <c r="AU1290" s="4"/>
      <c r="AV1290" s="4"/>
      <c r="AW1290" s="4"/>
      <c r="AX1290" s="4"/>
      <c r="AY1290" s="4"/>
      <c r="AZ1290" s="4"/>
      <c r="BA1290" s="4"/>
      <c r="BB1290" s="4"/>
      <c r="BC1290" s="4" t="e">
        <f>VLOOKUP(K1290,'Справочные Данные'!$I$2:$J$262,2,0)</f>
        <v>#N/A</v>
      </c>
      <c r="BD1290" s="4"/>
      <c r="BE1290" s="4"/>
      <c r="BF1290" s="4" t="e">
        <f>VLOOKUP(BC1290,Z_SD_CUSTOMER!$A$2:$K$1599,11,0)</f>
        <v>#N/A</v>
      </c>
      <c r="BG1290" s="4"/>
      <c r="BH1290" s="4"/>
    </row>
    <row r="1291" spans="1:60">
      <c r="A1291" s="4"/>
      <c r="F1291" s="4"/>
      <c r="L1291" s="493"/>
      <c r="AE1291" s="13" t="str">
        <f>IF((Реестр!$AA1291+Реестр!$AB1291+Реестр!$AD1291)=0,"",(Реестр!$AA1291+Реестр!$AB1291+Реестр!$AD1291))</f>
        <v/>
      </c>
      <c r="AT1291" s="4"/>
      <c r="AU1291" s="4"/>
      <c r="AV1291" s="4"/>
      <c r="AW1291" s="4"/>
      <c r="AX1291" s="4"/>
      <c r="AY1291" s="4"/>
      <c r="AZ1291" s="4"/>
      <c r="BA1291" s="4"/>
      <c r="BB1291" s="4"/>
      <c r="BC1291" s="4" t="e">
        <f>VLOOKUP(K1291,'Справочные Данные'!$I$2:$J$262,2,0)</f>
        <v>#N/A</v>
      </c>
      <c r="BD1291" s="4"/>
      <c r="BE1291" s="4"/>
      <c r="BF1291" s="4" t="e">
        <f>VLOOKUP(BC1291,Z_SD_CUSTOMER!$A$2:$K$1599,11,0)</f>
        <v>#N/A</v>
      </c>
      <c r="BG1291" s="4"/>
      <c r="BH1291" s="4"/>
    </row>
    <row r="1292" spans="1:60">
      <c r="A1292" s="4"/>
      <c r="F1292" s="4"/>
      <c r="L1292" s="493"/>
      <c r="AE1292" s="13" t="str">
        <f>IF((Реестр!$AA1292+Реестр!$AB1292+Реестр!$AD1292)=0,"",(Реестр!$AA1292+Реестр!$AB1292+Реестр!$AD1292))</f>
        <v/>
      </c>
      <c r="AT1292" s="4"/>
      <c r="AU1292" s="4"/>
      <c r="AV1292" s="4"/>
      <c r="AW1292" s="4"/>
      <c r="AX1292" s="4"/>
      <c r="AY1292" s="4"/>
      <c r="AZ1292" s="4"/>
      <c r="BA1292" s="4"/>
      <c r="BB1292" s="4"/>
      <c r="BC1292" s="4" t="e">
        <f>VLOOKUP(K1292,'Справочные Данные'!$I$2:$J$262,2,0)</f>
        <v>#N/A</v>
      </c>
      <c r="BD1292" s="4"/>
      <c r="BE1292" s="4"/>
      <c r="BF1292" s="4" t="e">
        <f>VLOOKUP(BC1292,Z_SD_CUSTOMER!$A$2:$K$1599,11,0)</f>
        <v>#N/A</v>
      </c>
      <c r="BG1292" s="4"/>
      <c r="BH1292" s="4"/>
    </row>
    <row r="1293" spans="1:60">
      <c r="A1293" s="4"/>
      <c r="F1293" s="4"/>
      <c r="L1293" s="493"/>
      <c r="AE1293" s="13" t="str">
        <f>IF((Реестр!$AA1293+Реестр!$AB1293+Реестр!$AD1293)=0,"",(Реестр!$AA1293+Реестр!$AB1293+Реестр!$AD1293))</f>
        <v/>
      </c>
      <c r="AT1293" s="4"/>
      <c r="AU1293" s="4"/>
      <c r="AV1293" s="4"/>
      <c r="AW1293" s="4"/>
      <c r="AX1293" s="4"/>
      <c r="AY1293" s="4"/>
      <c r="AZ1293" s="4"/>
      <c r="BA1293" s="4"/>
      <c r="BB1293" s="4"/>
      <c r="BC1293" s="4" t="e">
        <f>VLOOKUP(K1293,'Справочные Данные'!$I$2:$J$262,2,0)</f>
        <v>#N/A</v>
      </c>
      <c r="BD1293" s="4"/>
      <c r="BE1293" s="4"/>
      <c r="BF1293" s="4" t="e">
        <f>VLOOKUP(BC1293,Z_SD_CUSTOMER!$A$2:$K$1599,11,0)</f>
        <v>#N/A</v>
      </c>
      <c r="BG1293" s="4"/>
      <c r="BH1293" s="4"/>
    </row>
    <row r="1294" spans="1:60">
      <c r="A1294" s="4"/>
      <c r="F1294" s="4"/>
      <c r="L1294" s="493"/>
      <c r="AE1294" s="13" t="str">
        <f>IF((Реестр!$AA1294+Реестр!$AB1294+Реестр!$AD1294)=0,"",(Реестр!$AA1294+Реестр!$AB1294+Реестр!$AD1294))</f>
        <v/>
      </c>
      <c r="AT1294" s="4"/>
      <c r="AU1294" s="4"/>
      <c r="AV1294" s="4"/>
      <c r="AW1294" s="4"/>
      <c r="AX1294" s="4"/>
      <c r="AY1294" s="4"/>
      <c r="AZ1294" s="4"/>
      <c r="BA1294" s="4"/>
      <c r="BB1294" s="4"/>
      <c r="BC1294" s="4" t="e">
        <f>VLOOKUP(K1294,'Справочные Данные'!$I$2:$J$262,2,0)</f>
        <v>#N/A</v>
      </c>
      <c r="BD1294" s="4"/>
      <c r="BE1294" s="4"/>
      <c r="BF1294" s="4" t="e">
        <f>VLOOKUP(BC1294,Z_SD_CUSTOMER!$A$2:$K$1599,11,0)</f>
        <v>#N/A</v>
      </c>
      <c r="BG1294" s="4"/>
      <c r="BH1294" s="4"/>
    </row>
    <row r="1295" spans="1:60">
      <c r="A1295" s="4"/>
      <c r="F1295" s="4"/>
      <c r="L1295" s="493"/>
      <c r="AE1295" s="13" t="str">
        <f>IF((Реестр!$AA1295+Реестр!$AB1295+Реестр!$AD1295)=0,"",(Реестр!$AA1295+Реестр!$AB1295+Реестр!$AD1295))</f>
        <v/>
      </c>
      <c r="AT1295" s="4"/>
      <c r="AU1295" s="4"/>
      <c r="AV1295" s="4"/>
      <c r="AW1295" s="4"/>
      <c r="AX1295" s="4"/>
      <c r="AY1295" s="4"/>
      <c r="AZ1295" s="4"/>
      <c r="BA1295" s="4"/>
      <c r="BB1295" s="4"/>
      <c r="BC1295" s="4" t="e">
        <f>VLOOKUP(K1295,'Справочные Данные'!$I$2:$J$262,2,0)</f>
        <v>#N/A</v>
      </c>
      <c r="BD1295" s="4"/>
      <c r="BE1295" s="4"/>
      <c r="BF1295" s="4" t="e">
        <f>VLOOKUP(BC1295,Z_SD_CUSTOMER!$A$2:$K$1599,11,0)</f>
        <v>#N/A</v>
      </c>
      <c r="BG1295" s="4"/>
      <c r="BH1295" s="4"/>
    </row>
    <row r="1296" spans="1:60">
      <c r="A1296" s="4"/>
      <c r="F1296" s="4"/>
      <c r="L1296" s="493"/>
      <c r="AE1296" s="13" t="str">
        <f>IF((Реестр!$AA1296+Реестр!$AB1296+Реестр!$AD1296)=0,"",(Реестр!$AA1296+Реестр!$AB1296+Реестр!$AD1296))</f>
        <v/>
      </c>
      <c r="AT1296" s="4"/>
      <c r="AU1296" s="4"/>
      <c r="AV1296" s="4"/>
      <c r="AW1296" s="4"/>
      <c r="AX1296" s="4"/>
      <c r="AY1296" s="4"/>
      <c r="AZ1296" s="4"/>
      <c r="BA1296" s="4"/>
      <c r="BB1296" s="4"/>
      <c r="BC1296" s="4" t="e">
        <f>VLOOKUP(K1296,'Справочные Данные'!$I$2:$J$262,2,0)</f>
        <v>#N/A</v>
      </c>
      <c r="BD1296" s="4"/>
      <c r="BE1296" s="4"/>
      <c r="BF1296" s="4" t="e">
        <f>VLOOKUP(BC1296,Z_SD_CUSTOMER!$A$2:$K$1599,11,0)</f>
        <v>#N/A</v>
      </c>
      <c r="BG1296" s="4"/>
      <c r="BH1296" s="4"/>
    </row>
    <row r="1297" spans="1:60">
      <c r="A1297" s="4"/>
      <c r="F1297" s="4"/>
      <c r="L1297" s="493"/>
      <c r="AE1297" s="13" t="str">
        <f>IF((Реестр!$AA1297+Реестр!$AB1297+Реестр!$AD1297)=0,"",(Реестр!$AA1297+Реестр!$AB1297+Реестр!$AD1297))</f>
        <v/>
      </c>
      <c r="AT1297" s="4"/>
      <c r="AU1297" s="4"/>
      <c r="AV1297" s="4"/>
      <c r="AW1297" s="4"/>
      <c r="AX1297" s="4"/>
      <c r="AY1297" s="4"/>
      <c r="AZ1297" s="4"/>
      <c r="BA1297" s="4"/>
      <c r="BB1297" s="4"/>
      <c r="BC1297" s="4" t="e">
        <f>VLOOKUP(K1297,'Справочные Данные'!$I$2:$J$262,2,0)</f>
        <v>#N/A</v>
      </c>
      <c r="BD1297" s="4"/>
      <c r="BE1297" s="4"/>
      <c r="BF1297" s="4" t="e">
        <f>VLOOKUP(BC1297,Z_SD_CUSTOMER!$A$2:$K$1599,11,0)</f>
        <v>#N/A</v>
      </c>
      <c r="BG1297" s="4"/>
      <c r="BH1297" s="4"/>
    </row>
    <row r="1298" spans="1:60">
      <c r="A1298" s="4"/>
      <c r="F1298" s="4"/>
      <c r="L1298" s="493"/>
      <c r="AT1298" s="4"/>
      <c r="AU1298" s="4"/>
      <c r="AV1298" s="4"/>
      <c r="AW1298" s="4"/>
      <c r="AX1298" s="4"/>
      <c r="AY1298" s="4"/>
      <c r="AZ1298" s="4"/>
      <c r="BA1298" s="4"/>
      <c r="BB1298" s="4"/>
      <c r="BC1298" s="4" t="e">
        <f>VLOOKUP(K1298,'Справочные Данные'!$I$2:$J$262,2,0)</f>
        <v>#N/A</v>
      </c>
      <c r="BD1298" s="4"/>
      <c r="BE1298" s="4"/>
      <c r="BF1298" s="4" t="e">
        <f>VLOOKUP(BC1298,Z_SD_CUSTOMER!$A$2:$K$1599,11,0)</f>
        <v>#N/A</v>
      </c>
      <c r="BG1298" s="4"/>
      <c r="BH1298" s="4"/>
    </row>
    <row r="1299" spans="1:60">
      <c r="A1299" s="4"/>
      <c r="F1299" s="4"/>
      <c r="L1299" s="493"/>
      <c r="AT1299" s="4"/>
      <c r="AU1299" s="4"/>
      <c r="AV1299" s="4"/>
      <c r="AW1299" s="4"/>
      <c r="AX1299" s="4"/>
      <c r="AY1299" s="4"/>
      <c r="AZ1299" s="4"/>
      <c r="BA1299" s="4"/>
      <c r="BB1299" s="4"/>
      <c r="BC1299" s="4" t="e">
        <f>VLOOKUP(K1299,'Справочные Данные'!$I$2:$J$262,2,0)</f>
        <v>#N/A</v>
      </c>
      <c r="BD1299" s="4"/>
      <c r="BE1299" s="4"/>
      <c r="BF1299" s="4" t="e">
        <f>VLOOKUP(BC1299,Z_SD_CUSTOMER!$A$2:$K$1599,11,0)</f>
        <v>#N/A</v>
      </c>
      <c r="BG1299" s="4"/>
      <c r="BH1299" s="4"/>
    </row>
    <row r="1300" spans="1:60">
      <c r="A1300" s="4"/>
      <c r="F1300" s="4"/>
      <c r="L1300" s="493"/>
      <c r="AT1300" s="4"/>
      <c r="AU1300" s="4"/>
      <c r="AV1300" s="4"/>
      <c r="AW1300" s="4"/>
      <c r="AX1300" s="4"/>
      <c r="AY1300" s="4"/>
      <c r="AZ1300" s="4"/>
      <c r="BA1300" s="4"/>
      <c r="BB1300" s="4"/>
      <c r="BC1300" s="4" t="e">
        <f>VLOOKUP(K1300,'Справочные Данные'!$I$2:$J$262,2,0)</f>
        <v>#N/A</v>
      </c>
      <c r="BD1300" s="4"/>
      <c r="BE1300" s="4"/>
      <c r="BF1300" s="4" t="e">
        <f>VLOOKUP(BC1300,Z_SD_CUSTOMER!$A$2:$K$1599,11,0)</f>
        <v>#N/A</v>
      </c>
      <c r="BG1300" s="4"/>
      <c r="BH1300" s="4"/>
    </row>
    <row r="1301" spans="1:60">
      <c r="A1301" s="4"/>
      <c r="F1301" s="4"/>
      <c r="L1301" s="493"/>
      <c r="AT1301" s="4"/>
      <c r="AU1301" s="4"/>
      <c r="AV1301" s="4"/>
      <c r="AW1301" s="4"/>
      <c r="AX1301" s="4"/>
      <c r="AY1301" s="4"/>
      <c r="AZ1301" s="4"/>
      <c r="BA1301" s="4"/>
      <c r="BB1301" s="4"/>
      <c r="BC1301" s="4" t="e">
        <f>VLOOKUP(K1301,'Справочные Данные'!$I$2:$J$262,2,0)</f>
        <v>#N/A</v>
      </c>
      <c r="BD1301" s="4"/>
      <c r="BE1301" s="4"/>
      <c r="BF1301" s="4" t="e">
        <f>VLOOKUP(BC1301,Z_SD_CUSTOMER!$A$2:$K$1599,11,0)</f>
        <v>#N/A</v>
      </c>
      <c r="BG1301" s="4"/>
      <c r="BH1301" s="4"/>
    </row>
    <row r="1302" spans="1:60">
      <c r="A1302" s="4"/>
      <c r="F1302" s="4"/>
      <c r="L1302" s="493"/>
      <c r="AT1302" s="4"/>
      <c r="AU1302" s="4"/>
      <c r="AV1302" s="4"/>
      <c r="AW1302" s="4"/>
      <c r="AX1302" s="4"/>
      <c r="AY1302" s="4"/>
      <c r="AZ1302" s="4"/>
      <c r="BA1302" s="4"/>
      <c r="BB1302" s="4"/>
      <c r="BC1302" s="4" t="e">
        <f>VLOOKUP(K1302,'Справочные Данные'!$I$2:$J$262,2,0)</f>
        <v>#N/A</v>
      </c>
      <c r="BD1302" s="4"/>
      <c r="BE1302" s="4"/>
      <c r="BF1302" s="4" t="e">
        <f>VLOOKUP(BC1302,Z_SD_CUSTOMER!$A$2:$K$1599,11,0)</f>
        <v>#N/A</v>
      </c>
      <c r="BG1302" s="4"/>
      <c r="BH1302" s="4"/>
    </row>
    <row r="1303" spans="1:60">
      <c r="A1303" s="4"/>
      <c r="F1303" s="4"/>
      <c r="L1303" s="493"/>
      <c r="AT1303" s="4"/>
      <c r="AU1303" s="4"/>
      <c r="AV1303" s="4"/>
      <c r="AW1303" s="4"/>
      <c r="AX1303" s="4"/>
      <c r="AY1303" s="4"/>
      <c r="AZ1303" s="4"/>
      <c r="BA1303" s="4"/>
      <c r="BB1303" s="4"/>
      <c r="BC1303" s="4" t="e">
        <f>VLOOKUP(K1303,'Справочные Данные'!$I$2:$J$262,2,0)</f>
        <v>#N/A</v>
      </c>
      <c r="BD1303" s="4"/>
      <c r="BE1303" s="4"/>
      <c r="BF1303" s="4" t="e">
        <f>VLOOKUP(BC1303,Z_SD_CUSTOMER!$A$2:$K$1599,11,0)</f>
        <v>#N/A</v>
      </c>
      <c r="BG1303" s="4"/>
      <c r="BH1303" s="4"/>
    </row>
    <row r="1304" spans="1:60">
      <c r="A1304" s="4"/>
      <c r="F1304" s="4"/>
      <c r="L1304" s="493"/>
      <c r="AT1304" s="4"/>
      <c r="AU1304" s="4"/>
      <c r="AV1304" s="4"/>
      <c r="AW1304" s="4"/>
      <c r="AX1304" s="4"/>
      <c r="AY1304" s="4"/>
      <c r="AZ1304" s="4"/>
      <c r="BA1304" s="4"/>
      <c r="BB1304" s="4"/>
      <c r="BC1304" s="4" t="e">
        <f>VLOOKUP(K1304,'Справочные Данные'!$I$2:$J$262,2,0)</f>
        <v>#N/A</v>
      </c>
      <c r="BD1304" s="4"/>
      <c r="BE1304" s="4"/>
      <c r="BF1304" s="4" t="e">
        <f>VLOOKUP(BC1304,Z_SD_CUSTOMER!$A$2:$K$1599,11,0)</f>
        <v>#N/A</v>
      </c>
      <c r="BG1304" s="4"/>
      <c r="BH1304" s="4"/>
    </row>
    <row r="1305" spans="1:60">
      <c r="A1305" s="4"/>
      <c r="F1305" s="4"/>
      <c r="L1305" s="493"/>
      <c r="AT1305" s="4"/>
      <c r="AU1305" s="4"/>
      <c r="AV1305" s="4"/>
      <c r="AW1305" s="4"/>
      <c r="AX1305" s="4"/>
      <c r="AY1305" s="4"/>
      <c r="AZ1305" s="4"/>
      <c r="BA1305" s="4"/>
      <c r="BB1305" s="4"/>
      <c r="BC1305" s="4" t="e">
        <f>VLOOKUP(K1305,'Справочные Данные'!$I$2:$J$262,2,0)</f>
        <v>#N/A</v>
      </c>
      <c r="BD1305" s="4"/>
      <c r="BE1305" s="4"/>
      <c r="BF1305" s="4" t="e">
        <f>VLOOKUP(BC1305,Z_SD_CUSTOMER!$A$2:$K$1599,11,0)</f>
        <v>#N/A</v>
      </c>
      <c r="BG1305" s="4"/>
      <c r="BH1305" s="4"/>
    </row>
    <row r="1306" spans="1:60">
      <c r="A1306" s="4"/>
      <c r="F1306" s="4"/>
      <c r="L1306" s="493"/>
      <c r="AT1306" s="4"/>
      <c r="AU1306" s="4"/>
      <c r="AV1306" s="4"/>
      <c r="AW1306" s="4"/>
      <c r="AX1306" s="4"/>
      <c r="AY1306" s="4"/>
      <c r="AZ1306" s="4"/>
      <c r="BA1306" s="4"/>
      <c r="BB1306" s="4"/>
      <c r="BC1306" s="4" t="e">
        <f>VLOOKUP(K1306,'Справочные Данные'!$I$2:$J$262,2,0)</f>
        <v>#N/A</v>
      </c>
      <c r="BD1306" s="4"/>
      <c r="BE1306" s="4"/>
      <c r="BF1306" s="4" t="e">
        <f>VLOOKUP(BC1306,Z_SD_CUSTOMER!$A$2:$K$1599,11,0)</f>
        <v>#N/A</v>
      </c>
      <c r="BG1306" s="4"/>
      <c r="BH1306" s="4"/>
    </row>
    <row r="1307" spans="1:60">
      <c r="A1307" s="4"/>
      <c r="F1307" s="4"/>
      <c r="L1307" s="493"/>
      <c r="AT1307" s="4"/>
      <c r="AU1307" s="4"/>
      <c r="AV1307" s="4"/>
      <c r="AW1307" s="4"/>
      <c r="AX1307" s="4"/>
      <c r="AY1307" s="4"/>
      <c r="AZ1307" s="4"/>
      <c r="BA1307" s="4"/>
      <c r="BB1307" s="4"/>
      <c r="BC1307" s="4" t="e">
        <f>VLOOKUP(K1307,'Справочные Данные'!$I$2:$J$262,2,0)</f>
        <v>#N/A</v>
      </c>
      <c r="BD1307" s="4"/>
      <c r="BE1307" s="4"/>
      <c r="BF1307" s="4" t="e">
        <f>VLOOKUP(BC1307,Z_SD_CUSTOMER!$A$2:$K$1599,11,0)</f>
        <v>#N/A</v>
      </c>
      <c r="BG1307" s="4"/>
      <c r="BH1307" s="4"/>
    </row>
    <row r="1308" spans="1:60">
      <c r="A1308" s="4"/>
      <c r="F1308" s="4"/>
      <c r="L1308" s="493"/>
      <c r="AT1308" s="4"/>
      <c r="AU1308" s="4"/>
      <c r="AV1308" s="4"/>
      <c r="AW1308" s="4"/>
      <c r="AX1308" s="4"/>
      <c r="AY1308" s="4"/>
      <c r="AZ1308" s="4"/>
      <c r="BA1308" s="4"/>
      <c r="BB1308" s="4"/>
      <c r="BC1308" s="4" t="e">
        <f>VLOOKUP(K1308,'Справочные Данные'!$I$2:$J$262,2,0)</f>
        <v>#N/A</v>
      </c>
      <c r="BD1308" s="4"/>
      <c r="BE1308" s="4"/>
      <c r="BF1308" s="4" t="e">
        <f>VLOOKUP(BC1308,Z_SD_CUSTOMER!$A$2:$K$1599,11,0)</f>
        <v>#N/A</v>
      </c>
      <c r="BG1308" s="4"/>
      <c r="BH1308" s="4"/>
    </row>
    <row r="1309" spans="1:60">
      <c r="A1309" s="4"/>
      <c r="F1309" s="4"/>
      <c r="L1309" s="493"/>
      <c r="AT1309" s="4"/>
      <c r="AU1309" s="4"/>
      <c r="AV1309" s="4"/>
      <c r="AW1309" s="4"/>
      <c r="AX1309" s="4"/>
      <c r="AY1309" s="4"/>
      <c r="AZ1309" s="4"/>
      <c r="BA1309" s="4"/>
      <c r="BB1309" s="4"/>
      <c r="BC1309" s="4" t="e">
        <f>VLOOKUP(K1309,'Справочные Данные'!$I$2:$J$262,2,0)</f>
        <v>#N/A</v>
      </c>
      <c r="BD1309" s="4"/>
      <c r="BE1309" s="4"/>
      <c r="BF1309" s="4" t="e">
        <f>VLOOKUP(BC1309,Z_SD_CUSTOMER!$A$2:$K$1599,11,0)</f>
        <v>#N/A</v>
      </c>
      <c r="BG1309" s="4"/>
      <c r="BH1309" s="4"/>
    </row>
    <row r="1310" spans="1:60">
      <c r="A1310" s="4"/>
      <c r="F1310" s="4"/>
      <c r="L1310" s="493"/>
      <c r="AT1310" s="4"/>
      <c r="AU1310" s="4"/>
      <c r="AV1310" s="4"/>
      <c r="AW1310" s="4"/>
      <c r="AX1310" s="4"/>
      <c r="AY1310" s="4"/>
      <c r="AZ1310" s="4"/>
      <c r="BA1310" s="4"/>
      <c r="BB1310" s="4"/>
      <c r="BC1310" s="4" t="e">
        <f>VLOOKUP(K1310,'Справочные Данные'!$I$2:$J$262,2,0)</f>
        <v>#N/A</v>
      </c>
      <c r="BD1310" s="4"/>
      <c r="BE1310" s="4"/>
      <c r="BF1310" s="4" t="e">
        <f>VLOOKUP(BC1310,Z_SD_CUSTOMER!$A$2:$K$1599,11,0)</f>
        <v>#N/A</v>
      </c>
      <c r="BG1310" s="4"/>
      <c r="BH1310" s="4"/>
    </row>
    <row r="1311" spans="1:60">
      <c r="A1311" s="4"/>
      <c r="F1311" s="4"/>
      <c r="L1311" s="493"/>
      <c r="AT1311" s="4"/>
      <c r="AU1311" s="4"/>
      <c r="AV1311" s="4"/>
      <c r="AW1311" s="4"/>
      <c r="AX1311" s="4"/>
      <c r="AY1311" s="4"/>
      <c r="AZ1311" s="4"/>
      <c r="BA1311" s="4"/>
      <c r="BB1311" s="4"/>
      <c r="BC1311" s="4" t="e">
        <f>VLOOKUP(K1311,'Справочные Данные'!$I$2:$J$262,2,0)</f>
        <v>#N/A</v>
      </c>
      <c r="BD1311" s="4"/>
      <c r="BE1311" s="4"/>
      <c r="BF1311" s="4" t="e">
        <f>VLOOKUP(BC1311,Z_SD_CUSTOMER!$A$2:$K$1599,11,0)</f>
        <v>#N/A</v>
      </c>
      <c r="BG1311" s="4"/>
      <c r="BH1311" s="4"/>
    </row>
    <row r="1312" spans="1:60">
      <c r="A1312" s="4"/>
      <c r="F1312" s="4"/>
      <c r="L1312" s="493"/>
      <c r="AT1312" s="4"/>
      <c r="AU1312" s="4"/>
      <c r="AV1312" s="4"/>
      <c r="AW1312" s="4"/>
      <c r="AX1312" s="4"/>
      <c r="AY1312" s="4"/>
      <c r="AZ1312" s="4"/>
      <c r="BA1312" s="4"/>
      <c r="BB1312" s="4"/>
      <c r="BC1312" s="4" t="e">
        <f>VLOOKUP(K1312,'Справочные Данные'!$I$2:$J$262,2,0)</f>
        <v>#N/A</v>
      </c>
      <c r="BD1312" s="4"/>
      <c r="BE1312" s="4"/>
      <c r="BF1312" s="4" t="e">
        <f>VLOOKUP(BC1312,Z_SD_CUSTOMER!$A$2:$K$1599,11,0)</f>
        <v>#N/A</v>
      </c>
      <c r="BG1312" s="4"/>
      <c r="BH1312" s="4"/>
    </row>
    <row r="1313" spans="1:60">
      <c r="A1313" s="4"/>
      <c r="F1313" s="4"/>
      <c r="L1313" s="493"/>
      <c r="AT1313" s="4"/>
      <c r="AU1313" s="4"/>
      <c r="AV1313" s="4"/>
      <c r="AW1313" s="4"/>
      <c r="AX1313" s="4"/>
      <c r="AY1313" s="4"/>
      <c r="AZ1313" s="4"/>
      <c r="BA1313" s="4"/>
      <c r="BB1313" s="4"/>
      <c r="BC1313" s="4" t="e">
        <f>VLOOKUP(K1313,'Справочные Данные'!$I$2:$J$262,2,0)</f>
        <v>#N/A</v>
      </c>
      <c r="BD1313" s="4"/>
      <c r="BE1313" s="4"/>
      <c r="BF1313" s="4" t="e">
        <f>VLOOKUP(BC1313,Z_SD_CUSTOMER!$A$2:$K$1599,11,0)</f>
        <v>#N/A</v>
      </c>
      <c r="BG1313" s="4"/>
      <c r="BH1313" s="4"/>
    </row>
    <row r="1314" spans="1:60">
      <c r="A1314" s="4"/>
      <c r="F1314" s="4"/>
      <c r="L1314" s="493"/>
      <c r="AT1314" s="4"/>
      <c r="AU1314" s="4"/>
      <c r="AV1314" s="4"/>
      <c r="AW1314" s="4"/>
      <c r="AX1314" s="4"/>
      <c r="AY1314" s="4"/>
      <c r="AZ1314" s="4"/>
      <c r="BA1314" s="4"/>
      <c r="BB1314" s="4"/>
      <c r="BC1314" s="4" t="e">
        <f>VLOOKUP(K1314,'Справочные Данные'!$I$2:$J$262,2,0)</f>
        <v>#N/A</v>
      </c>
      <c r="BD1314" s="4"/>
      <c r="BE1314" s="4"/>
      <c r="BF1314" s="4" t="e">
        <f>VLOOKUP(BC1314,Z_SD_CUSTOMER!$A$2:$K$1599,11,0)</f>
        <v>#N/A</v>
      </c>
      <c r="BG1314" s="4"/>
      <c r="BH1314" s="4"/>
    </row>
    <row r="1315" spans="1:60">
      <c r="A1315" s="4"/>
      <c r="F1315" s="4"/>
      <c r="L1315" s="493"/>
      <c r="AT1315" s="4"/>
      <c r="AU1315" s="4"/>
      <c r="AV1315" s="4"/>
      <c r="AW1315" s="4"/>
      <c r="AX1315" s="4"/>
      <c r="AY1315" s="4"/>
      <c r="AZ1315" s="4"/>
      <c r="BA1315" s="4"/>
      <c r="BB1315" s="4"/>
      <c r="BC1315" s="4" t="e">
        <f>VLOOKUP(K1315,'Справочные Данные'!$I$2:$J$262,2,0)</f>
        <v>#N/A</v>
      </c>
      <c r="BD1315" s="4"/>
      <c r="BE1315" s="4"/>
      <c r="BF1315" s="4" t="e">
        <f>VLOOKUP(BC1315,Z_SD_CUSTOMER!$A$2:$K$1599,11,0)</f>
        <v>#N/A</v>
      </c>
      <c r="BG1315" s="4"/>
      <c r="BH1315" s="4"/>
    </row>
    <row r="1316" spans="1:60">
      <c r="A1316" s="4"/>
      <c r="F1316" s="4"/>
      <c r="L1316" s="493"/>
      <c r="AT1316" s="4"/>
      <c r="AU1316" s="4"/>
      <c r="AV1316" s="4"/>
      <c r="AW1316" s="4"/>
      <c r="AX1316" s="4"/>
      <c r="AY1316" s="4"/>
      <c r="AZ1316" s="4"/>
      <c r="BA1316" s="4"/>
      <c r="BB1316" s="4"/>
      <c r="BC1316" s="4" t="e">
        <f>VLOOKUP(K1316,'Справочные Данные'!$I$2:$J$262,2,0)</f>
        <v>#N/A</v>
      </c>
      <c r="BD1316" s="4"/>
      <c r="BE1316" s="4"/>
      <c r="BF1316" s="4" t="e">
        <f>VLOOKUP(BC1316,Z_SD_CUSTOMER!$A$2:$K$1599,11,0)</f>
        <v>#N/A</v>
      </c>
      <c r="BG1316" s="4"/>
      <c r="BH1316" s="4"/>
    </row>
    <row r="1317" spans="1:60">
      <c r="A1317" s="4"/>
      <c r="F1317" s="4"/>
      <c r="L1317" s="493"/>
      <c r="AT1317" s="4"/>
      <c r="AU1317" s="4"/>
      <c r="AV1317" s="4"/>
      <c r="AW1317" s="4"/>
      <c r="AX1317" s="4"/>
      <c r="AY1317" s="4"/>
      <c r="AZ1317" s="4"/>
      <c r="BA1317" s="4"/>
      <c r="BB1317" s="4"/>
      <c r="BC1317" s="4" t="e">
        <f>VLOOKUP(K1317,'Справочные Данные'!$I$2:$J$262,2,0)</f>
        <v>#N/A</v>
      </c>
      <c r="BD1317" s="4"/>
      <c r="BE1317" s="4"/>
      <c r="BF1317" s="4" t="e">
        <f>VLOOKUP(BC1317,Z_SD_CUSTOMER!$A$2:$K$1599,11,0)</f>
        <v>#N/A</v>
      </c>
      <c r="BG1317" s="4"/>
      <c r="BH1317" s="4"/>
    </row>
    <row r="1318" spans="1:60">
      <c r="A1318" s="4"/>
      <c r="F1318" s="4"/>
      <c r="L1318" s="493"/>
      <c r="AT1318" s="4"/>
      <c r="AU1318" s="4"/>
      <c r="AV1318" s="4"/>
      <c r="AW1318" s="4"/>
      <c r="AX1318" s="4"/>
      <c r="AY1318" s="4"/>
      <c r="AZ1318" s="4"/>
      <c r="BA1318" s="4"/>
      <c r="BB1318" s="4"/>
      <c r="BC1318" s="4" t="e">
        <f>VLOOKUP(K1318,'Справочные Данные'!$I$2:$J$262,2,0)</f>
        <v>#N/A</v>
      </c>
      <c r="BD1318" s="4"/>
      <c r="BE1318" s="4"/>
      <c r="BF1318" s="4" t="e">
        <f>VLOOKUP(BC1318,Z_SD_CUSTOMER!$A$2:$K$1599,11,0)</f>
        <v>#N/A</v>
      </c>
      <c r="BG1318" s="4"/>
      <c r="BH1318" s="4"/>
    </row>
    <row r="1319" spans="1:60">
      <c r="A1319" s="4"/>
      <c r="F1319" s="4"/>
      <c r="L1319" s="493"/>
      <c r="AT1319" s="4"/>
      <c r="AU1319" s="4"/>
      <c r="AV1319" s="4"/>
      <c r="AW1319" s="4"/>
      <c r="AX1319" s="4"/>
      <c r="AY1319" s="4"/>
      <c r="AZ1319" s="4"/>
      <c r="BA1319" s="4"/>
      <c r="BB1319" s="4"/>
      <c r="BC1319" s="4" t="e">
        <f>VLOOKUP(K1319,'Справочные Данные'!$I$2:$J$262,2,0)</f>
        <v>#N/A</v>
      </c>
      <c r="BD1319" s="4"/>
      <c r="BE1319" s="4"/>
      <c r="BF1319" s="4" t="e">
        <f>VLOOKUP(BC1319,Z_SD_CUSTOMER!$A$2:$K$1599,11,0)</f>
        <v>#N/A</v>
      </c>
      <c r="BG1319" s="4"/>
      <c r="BH1319" s="4"/>
    </row>
    <row r="1320" spans="1:60">
      <c r="A1320" s="4"/>
      <c r="F1320" s="4"/>
      <c r="L1320" s="493"/>
      <c r="AT1320" s="4"/>
      <c r="AU1320" s="4"/>
      <c r="AV1320" s="4"/>
      <c r="AW1320" s="4"/>
      <c r="AX1320" s="4"/>
      <c r="AY1320" s="4"/>
      <c r="AZ1320" s="4"/>
      <c r="BA1320" s="4"/>
      <c r="BB1320" s="4"/>
      <c r="BC1320" s="4" t="e">
        <f>VLOOKUP(K1320,'Справочные Данные'!$I$2:$J$262,2,0)</f>
        <v>#N/A</v>
      </c>
      <c r="BD1320" s="4"/>
      <c r="BE1320" s="4"/>
      <c r="BF1320" s="4" t="e">
        <f>VLOOKUP(BC1320,Z_SD_CUSTOMER!$A$2:$K$1599,11,0)</f>
        <v>#N/A</v>
      </c>
      <c r="BG1320" s="4"/>
      <c r="BH1320" s="4"/>
    </row>
    <row r="1321" spans="1:60">
      <c r="A1321" s="4"/>
      <c r="F1321" s="4"/>
      <c r="L1321" s="493"/>
      <c r="AT1321" s="4"/>
      <c r="AU1321" s="4"/>
      <c r="AV1321" s="4"/>
      <c r="AW1321" s="4"/>
      <c r="AX1321" s="4"/>
      <c r="AY1321" s="4"/>
      <c r="AZ1321" s="4"/>
      <c r="BA1321" s="4"/>
      <c r="BB1321" s="4"/>
      <c r="BC1321" s="4" t="e">
        <f>VLOOKUP(K1321,'Справочные Данные'!$I$2:$J$262,2,0)</f>
        <v>#N/A</v>
      </c>
      <c r="BD1321" s="4"/>
      <c r="BE1321" s="4"/>
      <c r="BF1321" s="4" t="e">
        <f>VLOOKUP(BC1321,Z_SD_CUSTOMER!$A$2:$K$1599,11,0)</f>
        <v>#N/A</v>
      </c>
      <c r="BG1321" s="4"/>
      <c r="BH1321" s="4"/>
    </row>
    <row r="1322" spans="1:60">
      <c r="A1322" s="4"/>
      <c r="F1322" s="4"/>
      <c r="L1322" s="493"/>
      <c r="AT1322" s="4"/>
      <c r="AU1322" s="4"/>
      <c r="AV1322" s="4"/>
      <c r="AW1322" s="4"/>
      <c r="AX1322" s="4"/>
      <c r="AY1322" s="4"/>
      <c r="AZ1322" s="4"/>
      <c r="BA1322" s="4"/>
      <c r="BB1322" s="4"/>
      <c r="BC1322" s="4" t="e">
        <f>VLOOKUP(K1322,'Справочные Данные'!$I$2:$J$262,2,0)</f>
        <v>#N/A</v>
      </c>
      <c r="BD1322" s="4"/>
      <c r="BE1322" s="4"/>
      <c r="BF1322" s="4" t="e">
        <f>VLOOKUP(BC1322,Z_SD_CUSTOMER!$A$2:$K$1599,11,0)</f>
        <v>#N/A</v>
      </c>
      <c r="BG1322" s="4"/>
      <c r="BH1322" s="4"/>
    </row>
    <row r="1323" spans="1:60">
      <c r="A1323" s="4"/>
      <c r="F1323" s="4"/>
      <c r="L1323" s="493"/>
      <c r="AT1323" s="4"/>
      <c r="AU1323" s="4"/>
      <c r="AV1323" s="4"/>
      <c r="AW1323" s="4"/>
      <c r="AX1323" s="4"/>
      <c r="AY1323" s="4"/>
      <c r="AZ1323" s="4"/>
      <c r="BA1323" s="4"/>
      <c r="BB1323" s="4"/>
      <c r="BC1323" s="4" t="e">
        <f>VLOOKUP(K1323,'Справочные Данные'!$I$2:$J$262,2,0)</f>
        <v>#N/A</v>
      </c>
      <c r="BD1323" s="4"/>
      <c r="BE1323" s="4"/>
      <c r="BF1323" s="4" t="e">
        <f>VLOOKUP(BC1323,Z_SD_CUSTOMER!$A$2:$K$1599,11,0)</f>
        <v>#N/A</v>
      </c>
      <c r="BG1323" s="4"/>
      <c r="BH1323" s="4"/>
    </row>
    <row r="1324" spans="1:60">
      <c r="A1324" s="4"/>
      <c r="F1324" s="4"/>
      <c r="L1324" s="493"/>
      <c r="AT1324" s="4"/>
      <c r="AU1324" s="4"/>
      <c r="AV1324" s="4"/>
      <c r="AW1324" s="4"/>
      <c r="AX1324" s="4"/>
      <c r="AY1324" s="4"/>
      <c r="AZ1324" s="4"/>
      <c r="BA1324" s="4"/>
      <c r="BB1324" s="4"/>
      <c r="BC1324" s="4" t="e">
        <f>VLOOKUP(K1324,'Справочные Данные'!$I$2:$J$262,2,0)</f>
        <v>#N/A</v>
      </c>
      <c r="BD1324" s="4"/>
      <c r="BE1324" s="4"/>
      <c r="BF1324" s="4" t="e">
        <f>VLOOKUP(BC1324,Z_SD_CUSTOMER!$A$2:$K$1599,11,0)</f>
        <v>#N/A</v>
      </c>
      <c r="BG1324" s="4"/>
      <c r="BH1324" s="4"/>
    </row>
    <row r="1325" spans="1:60">
      <c r="A1325" s="4"/>
      <c r="F1325" s="4"/>
      <c r="L1325" s="493"/>
      <c r="AT1325" s="4"/>
      <c r="AU1325" s="4"/>
      <c r="AV1325" s="4"/>
      <c r="AW1325" s="4"/>
      <c r="AX1325" s="4"/>
      <c r="AY1325" s="4"/>
      <c r="AZ1325" s="4"/>
      <c r="BA1325" s="4"/>
      <c r="BB1325" s="4"/>
      <c r="BC1325" s="4" t="e">
        <f>VLOOKUP(K1325,'Справочные Данные'!$I$2:$J$262,2,0)</f>
        <v>#N/A</v>
      </c>
      <c r="BD1325" s="4"/>
      <c r="BE1325" s="4"/>
      <c r="BF1325" s="4" t="e">
        <f>VLOOKUP(BC1325,Z_SD_CUSTOMER!$A$2:$K$1599,11,0)</f>
        <v>#N/A</v>
      </c>
      <c r="BG1325" s="4"/>
      <c r="BH1325" s="4"/>
    </row>
    <row r="1326" spans="1:60">
      <c r="A1326" s="4"/>
      <c r="F1326" s="4"/>
      <c r="L1326" s="493"/>
      <c r="AT1326" s="4"/>
      <c r="AU1326" s="4"/>
      <c r="AV1326" s="4"/>
      <c r="AW1326" s="4"/>
      <c r="AX1326" s="4"/>
      <c r="AY1326" s="4"/>
      <c r="AZ1326" s="4"/>
      <c r="BA1326" s="4"/>
      <c r="BB1326" s="4"/>
      <c r="BC1326" s="4" t="e">
        <f>VLOOKUP(K1326,'Справочные Данные'!$I$2:$J$262,2,0)</f>
        <v>#N/A</v>
      </c>
      <c r="BD1326" s="4"/>
      <c r="BE1326" s="4"/>
      <c r="BF1326" s="4"/>
      <c r="BG1326" s="4"/>
      <c r="BH1326" s="4"/>
    </row>
    <row r="1327" spans="1:60">
      <c r="A1327" s="4"/>
      <c r="F1327" s="4"/>
      <c r="L1327" s="493"/>
      <c r="AT1327" s="4"/>
      <c r="AU1327" s="4"/>
      <c r="AV1327" s="4"/>
      <c r="AW1327" s="4"/>
      <c r="AX1327" s="4"/>
      <c r="AY1327" s="4"/>
      <c r="AZ1327" s="4"/>
      <c r="BA1327" s="4"/>
      <c r="BB1327" s="4"/>
      <c r="BC1327" s="4" t="e">
        <f>VLOOKUP(K1327,'Справочные Данные'!$I$2:$J$262,2,0)</f>
        <v>#N/A</v>
      </c>
      <c r="BD1327" s="4"/>
      <c r="BE1327" s="4"/>
      <c r="BF1327" s="4"/>
      <c r="BG1327" s="4"/>
      <c r="BH1327" s="4"/>
    </row>
    <row r="1328" spans="1:60">
      <c r="A1328" s="4"/>
      <c r="F1328" s="4"/>
      <c r="L1328" s="493"/>
      <c r="AT1328" s="4"/>
      <c r="AU1328" s="4"/>
      <c r="AV1328" s="4"/>
      <c r="AW1328" s="4"/>
      <c r="AX1328" s="4"/>
      <c r="AY1328" s="4"/>
      <c r="AZ1328" s="4"/>
      <c r="BA1328" s="4"/>
      <c r="BB1328" s="4"/>
      <c r="BC1328" s="4" t="e">
        <f>VLOOKUP(K1328,'Справочные Данные'!$I$2:$J$262,2,0)</f>
        <v>#N/A</v>
      </c>
      <c r="BD1328" s="4"/>
      <c r="BE1328" s="4"/>
      <c r="BF1328" s="4"/>
      <c r="BG1328" s="4"/>
      <c r="BH1328" s="4"/>
    </row>
    <row r="1329" spans="1:60">
      <c r="A1329" s="4"/>
      <c r="F1329" s="4"/>
      <c r="L1329" s="493"/>
      <c r="AT1329" s="4"/>
      <c r="AU1329" s="4"/>
      <c r="AV1329" s="4"/>
      <c r="AW1329" s="4"/>
      <c r="AX1329" s="4"/>
      <c r="AY1329" s="4"/>
      <c r="AZ1329" s="4"/>
      <c r="BA1329" s="4"/>
      <c r="BB1329" s="4"/>
      <c r="BC1329" s="4" t="e">
        <f>VLOOKUP(K1329,'Справочные Данные'!$I$2:$J$262,2,0)</f>
        <v>#N/A</v>
      </c>
      <c r="BD1329" s="4"/>
      <c r="BE1329" s="4"/>
      <c r="BF1329" s="4"/>
      <c r="BG1329" s="4"/>
      <c r="BH1329" s="4"/>
    </row>
    <row r="1330" spans="1:60">
      <c r="A1330" s="4"/>
      <c r="F1330" s="4"/>
      <c r="L1330" s="493"/>
      <c r="AT1330" s="4"/>
      <c r="AU1330" s="4"/>
      <c r="AV1330" s="4"/>
      <c r="AW1330" s="4"/>
      <c r="AX1330" s="4"/>
      <c r="AY1330" s="4"/>
      <c r="AZ1330" s="4"/>
      <c r="BA1330" s="4"/>
      <c r="BB1330" s="4"/>
      <c r="BC1330" s="4" t="e">
        <f>VLOOKUP(K1330,'Справочные Данные'!$I$2:$J$262,2,0)</f>
        <v>#N/A</v>
      </c>
      <c r="BD1330" s="4"/>
      <c r="BE1330" s="4"/>
      <c r="BF1330" s="4"/>
      <c r="BG1330" s="4"/>
      <c r="BH1330" s="4"/>
    </row>
    <row r="1331" spans="1:60">
      <c r="A1331" s="4"/>
      <c r="F1331" s="4"/>
      <c r="L1331" s="493"/>
      <c r="AT1331" s="4"/>
      <c r="AU1331" s="4"/>
      <c r="AV1331" s="4"/>
      <c r="AW1331" s="4"/>
      <c r="AX1331" s="4"/>
      <c r="AY1331" s="4"/>
      <c r="AZ1331" s="4"/>
      <c r="BA1331" s="4"/>
      <c r="BB1331" s="4"/>
      <c r="BC1331" s="4" t="e">
        <f>VLOOKUP(K1331,'Справочные Данные'!$I$2:$J$262,2,0)</f>
        <v>#N/A</v>
      </c>
      <c r="BD1331" s="4"/>
      <c r="BE1331" s="4"/>
      <c r="BF1331" s="4"/>
      <c r="BG1331" s="4"/>
      <c r="BH1331" s="4"/>
    </row>
    <row r="1332" spans="1:60">
      <c r="A1332" s="4"/>
      <c r="F1332" s="4"/>
      <c r="L1332" s="493"/>
      <c r="AT1332" s="4"/>
      <c r="AU1332" s="4"/>
      <c r="AV1332" s="4"/>
      <c r="AW1332" s="4"/>
      <c r="AX1332" s="4"/>
      <c r="AY1332" s="4"/>
      <c r="AZ1332" s="4"/>
      <c r="BA1332" s="4"/>
      <c r="BB1332" s="4"/>
      <c r="BC1332" s="4" t="e">
        <f>VLOOKUP(K1332,'Справочные Данные'!$I$2:$J$262,2,0)</f>
        <v>#N/A</v>
      </c>
      <c r="BD1332" s="4"/>
      <c r="BE1332" s="4"/>
      <c r="BF1332" s="4"/>
      <c r="BG1332" s="4"/>
      <c r="BH1332" s="4"/>
    </row>
    <row r="1333" spans="1:60">
      <c r="A1333" s="4"/>
      <c r="F1333" s="4"/>
      <c r="L1333" s="493"/>
      <c r="AT1333" s="4"/>
      <c r="AU1333" s="4"/>
      <c r="AV1333" s="4"/>
      <c r="AW1333" s="4"/>
      <c r="AX1333" s="4"/>
      <c r="AY1333" s="4"/>
      <c r="AZ1333" s="4"/>
      <c r="BA1333" s="4"/>
      <c r="BB1333" s="4"/>
      <c r="BC1333" s="4" t="e">
        <f>VLOOKUP(K1333,'Справочные Данные'!$I$2:$J$262,2,0)</f>
        <v>#N/A</v>
      </c>
      <c r="BD1333" s="4"/>
      <c r="BE1333" s="4"/>
      <c r="BF1333" s="4"/>
      <c r="BG1333" s="4"/>
      <c r="BH1333" s="4"/>
    </row>
    <row r="1334" spans="1:60">
      <c r="A1334" s="4"/>
      <c r="F1334" s="4"/>
      <c r="L1334" s="493"/>
      <c r="AT1334" s="4"/>
      <c r="AU1334" s="4"/>
      <c r="AV1334" s="4"/>
      <c r="AW1334" s="4"/>
      <c r="AX1334" s="4"/>
      <c r="AY1334" s="4"/>
      <c r="AZ1334" s="4"/>
      <c r="BA1334" s="4"/>
      <c r="BB1334" s="4"/>
      <c r="BC1334" s="4" t="e">
        <f>VLOOKUP(K1334,'Справочные Данные'!$I$2:$J$262,2,0)</f>
        <v>#N/A</v>
      </c>
      <c r="BD1334" s="4"/>
      <c r="BE1334" s="4"/>
      <c r="BF1334" s="4"/>
      <c r="BG1334" s="4"/>
      <c r="BH1334" s="4"/>
    </row>
    <row r="1335" spans="1:60">
      <c r="A1335" s="4"/>
      <c r="F1335" s="4"/>
      <c r="L1335" s="493"/>
      <c r="AT1335" s="4"/>
      <c r="AU1335" s="4"/>
      <c r="AV1335" s="4"/>
      <c r="AW1335" s="4"/>
      <c r="AX1335" s="4"/>
      <c r="AY1335" s="4"/>
      <c r="AZ1335" s="4"/>
      <c r="BA1335" s="4"/>
      <c r="BB1335" s="4"/>
      <c r="BC1335" s="4" t="e">
        <f>VLOOKUP(K1335,'Справочные Данные'!$I$2:$J$262,2,0)</f>
        <v>#N/A</v>
      </c>
      <c r="BD1335" s="4"/>
      <c r="BE1335" s="4"/>
      <c r="BF1335" s="4"/>
      <c r="BG1335" s="4"/>
      <c r="BH1335" s="4"/>
    </row>
    <row r="1336" spans="1:60">
      <c r="A1336" s="4"/>
      <c r="F1336" s="4"/>
      <c r="L1336" s="493"/>
      <c r="AT1336" s="4"/>
      <c r="AU1336" s="4"/>
      <c r="AV1336" s="4"/>
      <c r="AW1336" s="4"/>
      <c r="AX1336" s="4"/>
      <c r="AY1336" s="4"/>
      <c r="AZ1336" s="4"/>
      <c r="BA1336" s="4"/>
      <c r="BB1336" s="4"/>
      <c r="BC1336" s="4" t="e">
        <f>VLOOKUP(K1336,'Справочные Данные'!$I$2:$J$262,2,0)</f>
        <v>#N/A</v>
      </c>
      <c r="BD1336" s="4"/>
      <c r="BE1336" s="4"/>
      <c r="BF1336" s="4"/>
      <c r="BG1336" s="4"/>
      <c r="BH1336" s="4"/>
    </row>
    <row r="1337" spans="1:60">
      <c r="A1337" s="4"/>
      <c r="F1337" s="4"/>
      <c r="L1337" s="493"/>
      <c r="AT1337" s="4"/>
      <c r="AU1337" s="4"/>
      <c r="AV1337" s="4"/>
      <c r="AW1337" s="4"/>
      <c r="AX1337" s="4"/>
      <c r="AY1337" s="4"/>
      <c r="AZ1337" s="4"/>
      <c r="BA1337" s="4"/>
      <c r="BB1337" s="4"/>
      <c r="BC1337" s="4" t="e">
        <f>VLOOKUP(K1337,'Справочные Данные'!$I$2:$J$262,2,0)</f>
        <v>#N/A</v>
      </c>
      <c r="BD1337" s="4"/>
      <c r="BE1337" s="4"/>
      <c r="BF1337" s="4"/>
      <c r="BG1337" s="4"/>
      <c r="BH1337" s="4"/>
    </row>
    <row r="1338" spans="1:60">
      <c r="A1338" s="4"/>
      <c r="F1338" s="4"/>
      <c r="L1338" s="493"/>
      <c r="AT1338" s="4"/>
      <c r="AU1338" s="4"/>
      <c r="AV1338" s="4"/>
      <c r="AW1338" s="4"/>
      <c r="AX1338" s="4"/>
      <c r="AY1338" s="4"/>
      <c r="AZ1338" s="4"/>
      <c r="BA1338" s="4"/>
      <c r="BB1338" s="4"/>
      <c r="BC1338" s="4" t="e">
        <f>VLOOKUP(K1338,'Справочные Данные'!$I$2:$J$262,2,0)</f>
        <v>#N/A</v>
      </c>
      <c r="BD1338" s="4"/>
      <c r="BE1338" s="4"/>
      <c r="BF1338" s="4"/>
      <c r="BG1338" s="4"/>
      <c r="BH1338" s="4"/>
    </row>
    <row r="1339" spans="1:60">
      <c r="A1339" s="4"/>
      <c r="F1339" s="4"/>
      <c r="L1339" s="493"/>
      <c r="AT1339" s="4"/>
      <c r="AU1339" s="4"/>
      <c r="AV1339" s="4"/>
      <c r="AW1339" s="4"/>
      <c r="AX1339" s="4"/>
      <c r="AY1339" s="4"/>
      <c r="AZ1339" s="4"/>
      <c r="BA1339" s="4"/>
      <c r="BB1339" s="4"/>
      <c r="BC1339" s="4" t="e">
        <f>VLOOKUP(K1339,'Справочные Данные'!$I$2:$J$262,2,0)</f>
        <v>#N/A</v>
      </c>
      <c r="BD1339" s="4"/>
      <c r="BE1339" s="4"/>
      <c r="BF1339" s="4"/>
      <c r="BG1339" s="4"/>
      <c r="BH1339" s="4"/>
    </row>
    <row r="1340" spans="1:60">
      <c r="A1340" s="4"/>
      <c r="F1340" s="4"/>
      <c r="L1340" s="493"/>
      <c r="AT1340" s="4"/>
      <c r="AU1340" s="4"/>
      <c r="AV1340" s="4"/>
      <c r="AW1340" s="4"/>
      <c r="AX1340" s="4"/>
      <c r="AY1340" s="4"/>
      <c r="AZ1340" s="4"/>
      <c r="BA1340" s="4"/>
      <c r="BB1340" s="4"/>
      <c r="BC1340" s="4" t="e">
        <f>VLOOKUP(K1340,'Справочные Данные'!$I$2:$J$262,2,0)</f>
        <v>#N/A</v>
      </c>
      <c r="BD1340" s="4"/>
      <c r="BE1340" s="4"/>
      <c r="BF1340" s="4"/>
      <c r="BG1340" s="4"/>
      <c r="BH1340" s="4"/>
    </row>
    <row r="1341" spans="1:60">
      <c r="A1341" s="4"/>
      <c r="F1341" s="4"/>
      <c r="L1341" s="493"/>
      <c r="AT1341" s="4"/>
      <c r="AU1341" s="4"/>
      <c r="AV1341" s="4"/>
      <c r="AW1341" s="4"/>
      <c r="AX1341" s="4"/>
      <c r="AY1341" s="4"/>
      <c r="AZ1341" s="4"/>
      <c r="BA1341" s="4"/>
      <c r="BB1341" s="4"/>
      <c r="BC1341" s="4" t="e">
        <f>VLOOKUP(K1341,'Справочные Данные'!$I$2:$J$262,2,0)</f>
        <v>#N/A</v>
      </c>
      <c r="BD1341" s="4"/>
      <c r="BE1341" s="4"/>
      <c r="BF1341" s="4"/>
      <c r="BG1341" s="4"/>
      <c r="BH1341" s="4"/>
    </row>
    <row r="1342" spans="1:60">
      <c r="A1342" s="4"/>
      <c r="F1342" s="4"/>
      <c r="L1342" s="493"/>
      <c r="AT1342" s="4"/>
      <c r="AU1342" s="4"/>
      <c r="AV1342" s="4"/>
      <c r="AW1342" s="4"/>
      <c r="AX1342" s="4"/>
      <c r="AY1342" s="4"/>
      <c r="AZ1342" s="4"/>
      <c r="BA1342" s="4"/>
      <c r="BB1342" s="4"/>
      <c r="BC1342" s="4" t="e">
        <f>VLOOKUP(K1342,'Справочные Данные'!$I$2:$J$262,2,0)</f>
        <v>#N/A</v>
      </c>
      <c r="BD1342" s="4"/>
      <c r="BE1342" s="4"/>
      <c r="BF1342" s="4"/>
      <c r="BG1342" s="4"/>
      <c r="BH1342" s="4"/>
    </row>
    <row r="1343" spans="1:60">
      <c r="A1343" s="4"/>
      <c r="F1343" s="4"/>
      <c r="L1343" s="493"/>
      <c r="AT1343" s="4"/>
      <c r="AU1343" s="4"/>
      <c r="AV1343" s="4"/>
      <c r="AW1343" s="4"/>
      <c r="AX1343" s="4"/>
      <c r="AY1343" s="4"/>
      <c r="AZ1343" s="4"/>
      <c r="BA1343" s="4"/>
      <c r="BB1343" s="4"/>
      <c r="BC1343" s="4" t="e">
        <f>VLOOKUP(K1343,'Справочные Данные'!$I$2:$J$262,2,0)</f>
        <v>#N/A</v>
      </c>
      <c r="BD1343" s="4"/>
      <c r="BE1343" s="4"/>
      <c r="BF1343" s="4"/>
      <c r="BG1343" s="4"/>
      <c r="BH1343" s="4"/>
    </row>
    <row r="1344" spans="1:60">
      <c r="A1344" s="4"/>
      <c r="F1344" s="4"/>
      <c r="L1344" s="493"/>
      <c r="AT1344" s="4"/>
      <c r="AU1344" s="4"/>
      <c r="AV1344" s="4"/>
      <c r="AW1344" s="4"/>
      <c r="AX1344" s="4"/>
      <c r="AY1344" s="4"/>
      <c r="AZ1344" s="4"/>
      <c r="BA1344" s="4"/>
      <c r="BB1344" s="4"/>
      <c r="BC1344" s="4" t="e">
        <f>VLOOKUP(K1344,'Справочные Данные'!$I$2:$J$262,2,0)</f>
        <v>#N/A</v>
      </c>
      <c r="BD1344" s="4"/>
      <c r="BE1344" s="4"/>
      <c r="BF1344" s="4"/>
      <c r="BG1344" s="4"/>
      <c r="BH1344" s="4"/>
    </row>
    <row r="1345" spans="1:60">
      <c r="A1345" s="4"/>
      <c r="F1345" s="4"/>
      <c r="L1345" s="493"/>
      <c r="AT1345" s="4"/>
      <c r="AU1345" s="4"/>
      <c r="AV1345" s="4"/>
      <c r="AW1345" s="4"/>
      <c r="AX1345" s="4"/>
      <c r="AY1345" s="4"/>
      <c r="AZ1345" s="4"/>
      <c r="BA1345" s="4"/>
      <c r="BB1345" s="4"/>
      <c r="BC1345" s="4" t="e">
        <f>VLOOKUP(K1345,'Справочные Данные'!$I$2:$J$262,2,0)</f>
        <v>#N/A</v>
      </c>
      <c r="BD1345" s="4"/>
      <c r="BE1345" s="4"/>
      <c r="BF1345" s="4"/>
      <c r="BG1345" s="4"/>
      <c r="BH1345" s="4"/>
    </row>
    <row r="1346" spans="1:60">
      <c r="A1346" s="4"/>
      <c r="F1346" s="4"/>
      <c r="L1346" s="493"/>
      <c r="AT1346" s="4"/>
      <c r="AU1346" s="4"/>
      <c r="AV1346" s="4"/>
      <c r="AW1346" s="4"/>
      <c r="AX1346" s="4"/>
      <c r="AY1346" s="4"/>
      <c r="AZ1346" s="4"/>
      <c r="BA1346" s="4"/>
      <c r="BB1346" s="4"/>
      <c r="BC1346" s="4" t="e">
        <f>VLOOKUP(K1346,'Справочные Данные'!$I$2:$J$262,2,0)</f>
        <v>#N/A</v>
      </c>
      <c r="BD1346" s="4"/>
      <c r="BE1346" s="4"/>
      <c r="BF1346" s="4"/>
      <c r="BG1346" s="4"/>
      <c r="BH1346" s="4"/>
    </row>
    <row r="1347" spans="1:60">
      <c r="A1347" s="4"/>
      <c r="F1347" s="4"/>
      <c r="L1347" s="493"/>
      <c r="AT1347" s="4"/>
      <c r="AU1347" s="4"/>
      <c r="AV1347" s="4"/>
      <c r="AW1347" s="4"/>
      <c r="AX1347" s="4"/>
      <c r="AY1347" s="4"/>
      <c r="AZ1347" s="4"/>
      <c r="BA1347" s="4"/>
      <c r="BB1347" s="4"/>
      <c r="BC1347" s="4" t="e">
        <f>VLOOKUP(K1347,'Справочные Данные'!$I$2:$J$262,2,0)</f>
        <v>#N/A</v>
      </c>
      <c r="BD1347" s="4"/>
      <c r="BE1347" s="4"/>
      <c r="BF1347" s="4"/>
      <c r="BG1347" s="4"/>
      <c r="BH1347" s="4"/>
    </row>
    <row r="1348" spans="1:60">
      <c r="A1348" s="4"/>
      <c r="F1348" s="4"/>
      <c r="L1348" s="493"/>
      <c r="AT1348" s="4"/>
      <c r="AU1348" s="4"/>
      <c r="AV1348" s="4"/>
      <c r="AW1348" s="4"/>
      <c r="AX1348" s="4"/>
      <c r="AY1348" s="4"/>
      <c r="AZ1348" s="4"/>
      <c r="BA1348" s="4"/>
      <c r="BB1348" s="4"/>
      <c r="BC1348" s="4" t="e">
        <f>VLOOKUP(K1348,'Справочные Данные'!$I$2:$J$262,2,0)</f>
        <v>#N/A</v>
      </c>
      <c r="BD1348" s="4"/>
      <c r="BE1348" s="4"/>
      <c r="BF1348" s="4"/>
      <c r="BG1348" s="4"/>
      <c r="BH1348" s="4"/>
    </row>
    <row r="1349" spans="1:60">
      <c r="A1349" s="4"/>
      <c r="F1349" s="4"/>
      <c r="L1349" s="493"/>
      <c r="AT1349" s="4"/>
      <c r="AU1349" s="4"/>
      <c r="AV1349" s="4"/>
      <c r="AW1349" s="4"/>
      <c r="AX1349" s="4"/>
      <c r="AY1349" s="4"/>
      <c r="AZ1349" s="4"/>
      <c r="BA1349" s="4"/>
      <c r="BB1349" s="4"/>
      <c r="BC1349" s="4" t="e">
        <f>VLOOKUP(K1349,'Справочные Данные'!$I$2:$J$262,2,0)</f>
        <v>#N/A</v>
      </c>
      <c r="BD1349" s="4"/>
      <c r="BE1349" s="4"/>
      <c r="BF1349" s="4"/>
      <c r="BG1349" s="4"/>
      <c r="BH1349" s="4"/>
    </row>
    <row r="1350" spans="1:60">
      <c r="A1350" s="4"/>
      <c r="F1350" s="4"/>
      <c r="L1350" s="493"/>
      <c r="AT1350" s="4"/>
      <c r="AU1350" s="4"/>
      <c r="AV1350" s="4"/>
      <c r="AW1350" s="4"/>
      <c r="AX1350" s="4"/>
      <c r="AY1350" s="4"/>
      <c r="AZ1350" s="4"/>
      <c r="BA1350" s="4"/>
      <c r="BB1350" s="4"/>
      <c r="BC1350" s="4" t="e">
        <f>VLOOKUP(K1350,'Справочные Данные'!$I$2:$J$262,2,0)</f>
        <v>#N/A</v>
      </c>
      <c r="BD1350" s="4"/>
      <c r="BE1350" s="4"/>
      <c r="BF1350" s="4"/>
      <c r="BG1350" s="4"/>
      <c r="BH1350" s="4"/>
    </row>
    <row r="1351" spans="1:60">
      <c r="A1351" s="4"/>
      <c r="F1351" s="4"/>
      <c r="L1351" s="493"/>
      <c r="AT1351" s="4"/>
      <c r="AU1351" s="4"/>
      <c r="AV1351" s="4"/>
      <c r="AW1351" s="4"/>
      <c r="AX1351" s="4"/>
      <c r="AY1351" s="4"/>
      <c r="AZ1351" s="4"/>
      <c r="BA1351" s="4"/>
      <c r="BB1351" s="4"/>
      <c r="BC1351" s="4" t="e">
        <f>VLOOKUP(K1351,'Справочные Данные'!$I$2:$J$262,2,0)</f>
        <v>#N/A</v>
      </c>
      <c r="BD1351" s="4"/>
      <c r="BE1351" s="4"/>
      <c r="BF1351" s="4"/>
      <c r="BG1351" s="4"/>
      <c r="BH1351" s="4"/>
    </row>
    <row r="1352" spans="1:60">
      <c r="A1352" s="4"/>
      <c r="F1352" s="4"/>
      <c r="L1352" s="493"/>
      <c r="AT1352" s="4"/>
      <c r="AU1352" s="4"/>
      <c r="AV1352" s="4"/>
      <c r="AW1352" s="4"/>
      <c r="AX1352" s="4"/>
      <c r="AY1352" s="4"/>
      <c r="AZ1352" s="4"/>
      <c r="BA1352" s="4"/>
      <c r="BB1352" s="4"/>
      <c r="BC1352" s="4" t="e">
        <f>VLOOKUP(K1352,'Справочные Данные'!$I$2:$J$262,2,0)</f>
        <v>#N/A</v>
      </c>
      <c r="BD1352" s="4"/>
      <c r="BE1352" s="4"/>
      <c r="BF1352" s="4"/>
      <c r="BG1352" s="4"/>
      <c r="BH1352" s="4"/>
    </row>
    <row r="1353" spans="1:60">
      <c r="A1353" s="4"/>
      <c r="F1353" s="4"/>
      <c r="L1353" s="493"/>
      <c r="AT1353" s="4"/>
      <c r="AU1353" s="4"/>
      <c r="AV1353" s="4"/>
      <c r="AW1353" s="4"/>
      <c r="AX1353" s="4"/>
      <c r="AY1353" s="4"/>
      <c r="AZ1353" s="4"/>
      <c r="BA1353" s="4"/>
      <c r="BB1353" s="4"/>
      <c r="BC1353" s="4" t="e">
        <f>VLOOKUP(K1353,'Справочные Данные'!$I$2:$J$262,2,0)</f>
        <v>#N/A</v>
      </c>
      <c r="BD1353" s="4"/>
      <c r="BE1353" s="4"/>
      <c r="BF1353" s="4"/>
      <c r="BG1353" s="4"/>
      <c r="BH1353" s="4"/>
    </row>
    <row r="1354" spans="1:60">
      <c r="A1354" s="4"/>
      <c r="F1354" s="4"/>
      <c r="L1354" s="493"/>
      <c r="AT1354" s="4"/>
      <c r="AU1354" s="4"/>
      <c r="AV1354" s="4"/>
      <c r="AW1354" s="4"/>
      <c r="AX1354" s="4"/>
      <c r="AY1354" s="4"/>
      <c r="AZ1354" s="4"/>
      <c r="BA1354" s="4"/>
      <c r="BB1354" s="4"/>
      <c r="BC1354" s="4" t="e">
        <f>VLOOKUP(K1354,'Справочные Данные'!$I$2:$J$262,2,0)</f>
        <v>#N/A</v>
      </c>
      <c r="BD1354" s="4"/>
      <c r="BE1354" s="4"/>
      <c r="BF1354" s="4"/>
      <c r="BG1354" s="4"/>
      <c r="BH1354" s="4"/>
    </row>
    <row r="1355" spans="1:60">
      <c r="A1355" s="4"/>
      <c r="F1355" s="4"/>
      <c r="L1355" s="493"/>
      <c r="AT1355" s="4"/>
      <c r="AU1355" s="4"/>
      <c r="AV1355" s="4"/>
      <c r="AW1355" s="4"/>
      <c r="AX1355" s="4"/>
      <c r="AY1355" s="4"/>
      <c r="AZ1355" s="4"/>
      <c r="BA1355" s="4"/>
      <c r="BB1355" s="4"/>
      <c r="BC1355" s="4" t="e">
        <f>VLOOKUP(K1355,'Справочные Данные'!$I$2:$J$262,2,0)</f>
        <v>#N/A</v>
      </c>
      <c r="BD1355" s="4"/>
      <c r="BE1355" s="4"/>
      <c r="BF1355" s="4"/>
      <c r="BG1355" s="4"/>
      <c r="BH1355" s="4"/>
    </row>
    <row r="1356" spans="1:60">
      <c r="A1356" s="4"/>
      <c r="F1356" s="4"/>
      <c r="L1356" s="493"/>
      <c r="AT1356" s="4"/>
      <c r="AU1356" s="4"/>
      <c r="AV1356" s="4"/>
      <c r="AW1356" s="4"/>
      <c r="AX1356" s="4"/>
      <c r="AY1356" s="4"/>
      <c r="AZ1356" s="4"/>
      <c r="BA1356" s="4"/>
      <c r="BB1356" s="4"/>
      <c r="BC1356" s="4" t="e">
        <f>VLOOKUP(K1356,'Справочные Данные'!$I$2:$J$262,2,0)</f>
        <v>#N/A</v>
      </c>
      <c r="BD1356" s="4"/>
      <c r="BE1356" s="4"/>
      <c r="BF1356" s="4"/>
      <c r="BG1356" s="4"/>
      <c r="BH1356" s="4"/>
    </row>
    <row r="1357" spans="1:60">
      <c r="A1357" s="4"/>
      <c r="F1357" s="4"/>
      <c r="L1357" s="493"/>
      <c r="AT1357" s="4"/>
      <c r="AU1357" s="4"/>
      <c r="AV1357" s="4"/>
      <c r="AW1357" s="4"/>
      <c r="AX1357" s="4"/>
      <c r="AY1357" s="4"/>
      <c r="AZ1357" s="4"/>
      <c r="BA1357" s="4"/>
      <c r="BB1357" s="4"/>
      <c r="BC1357" s="4" t="e">
        <f>VLOOKUP(K1357,'Справочные Данные'!$I$2:$J$262,2,0)</f>
        <v>#N/A</v>
      </c>
      <c r="BD1357" s="4"/>
      <c r="BE1357" s="4"/>
      <c r="BF1357" s="4"/>
      <c r="BG1357" s="4"/>
      <c r="BH1357" s="4"/>
    </row>
    <row r="1358" spans="1:60">
      <c r="A1358" s="4"/>
      <c r="F1358" s="4"/>
      <c r="L1358" s="493"/>
      <c r="AT1358" s="4"/>
      <c r="AU1358" s="4"/>
      <c r="AV1358" s="4"/>
      <c r="AW1358" s="4"/>
      <c r="AX1358" s="4"/>
      <c r="AY1358" s="4"/>
      <c r="AZ1358" s="4"/>
      <c r="BA1358" s="4"/>
      <c r="BB1358" s="4"/>
      <c r="BC1358" s="4" t="e">
        <f>VLOOKUP(K1358,'Справочные Данные'!$I$2:$J$262,2,0)</f>
        <v>#N/A</v>
      </c>
      <c r="BD1358" s="4"/>
      <c r="BE1358" s="4"/>
      <c r="BF1358" s="4"/>
      <c r="BG1358" s="4"/>
      <c r="BH1358" s="4"/>
    </row>
    <row r="1359" spans="1:60">
      <c r="A1359" s="4"/>
      <c r="F1359" s="4"/>
      <c r="L1359" s="493"/>
      <c r="AT1359" s="4"/>
      <c r="AU1359" s="4"/>
      <c r="AV1359" s="4"/>
      <c r="AW1359" s="4"/>
      <c r="AX1359" s="4"/>
      <c r="AY1359" s="4"/>
      <c r="AZ1359" s="4"/>
      <c r="BA1359" s="4"/>
      <c r="BB1359" s="4"/>
      <c r="BC1359" s="4" t="e">
        <f>VLOOKUP(K1359,'Справочные Данные'!$I$2:$J$262,2,0)</f>
        <v>#N/A</v>
      </c>
      <c r="BD1359" s="4"/>
      <c r="BE1359" s="4"/>
      <c r="BF1359" s="4"/>
      <c r="BG1359" s="4"/>
      <c r="BH1359" s="4"/>
    </row>
    <row r="1360" spans="1:60">
      <c r="A1360" s="4"/>
      <c r="F1360" s="4"/>
      <c r="L1360" s="493"/>
      <c r="AT1360" s="4"/>
      <c r="AU1360" s="4"/>
      <c r="AV1360" s="4"/>
      <c r="AW1360" s="4"/>
      <c r="AX1360" s="4"/>
      <c r="AY1360" s="4"/>
      <c r="AZ1360" s="4"/>
      <c r="BA1360" s="4"/>
      <c r="BB1360" s="4"/>
      <c r="BC1360" s="4" t="e">
        <f>VLOOKUP(K1360,'Справочные Данные'!$I$2:$J$262,2,0)</f>
        <v>#N/A</v>
      </c>
      <c r="BD1360" s="4"/>
      <c r="BE1360" s="4"/>
      <c r="BF1360" s="4"/>
      <c r="BG1360" s="4"/>
      <c r="BH1360" s="4"/>
    </row>
    <row r="1361" spans="1:60">
      <c r="A1361" s="4"/>
      <c r="F1361" s="4"/>
      <c r="L1361" s="493"/>
      <c r="AT1361" s="4"/>
      <c r="AU1361" s="4"/>
      <c r="AV1361" s="4"/>
      <c r="AW1361" s="4"/>
      <c r="AX1361" s="4"/>
      <c r="AY1361" s="4"/>
      <c r="AZ1361" s="4"/>
      <c r="BA1361" s="4"/>
      <c r="BB1361" s="4"/>
      <c r="BC1361" s="4" t="e">
        <f>VLOOKUP(K1361,'Справочные Данные'!$I$2:$J$262,2,0)</f>
        <v>#N/A</v>
      </c>
      <c r="BD1361" s="4"/>
      <c r="BE1361" s="4"/>
      <c r="BF1361" s="4"/>
      <c r="BG1361" s="4"/>
      <c r="BH1361" s="4"/>
    </row>
    <row r="1362" spans="1:60">
      <c r="A1362" s="4"/>
      <c r="F1362" s="4"/>
      <c r="L1362" s="493"/>
      <c r="AT1362" s="4"/>
      <c r="AU1362" s="4"/>
      <c r="AV1362" s="4"/>
      <c r="AW1362" s="4"/>
      <c r="AX1362" s="4"/>
      <c r="AY1362" s="4"/>
      <c r="AZ1362" s="4"/>
      <c r="BA1362" s="4"/>
      <c r="BB1362" s="4"/>
      <c r="BC1362" s="4" t="e">
        <f>VLOOKUP(K1362,'Справочные Данные'!$I$2:$J$262,2,0)</f>
        <v>#N/A</v>
      </c>
      <c r="BD1362" s="4"/>
      <c r="BE1362" s="4"/>
      <c r="BF1362" s="4"/>
      <c r="BG1362" s="4"/>
      <c r="BH1362" s="4"/>
    </row>
    <row r="1363" spans="1:60">
      <c r="A1363" s="4"/>
      <c r="F1363" s="4"/>
      <c r="L1363" s="493"/>
      <c r="AT1363" s="4"/>
      <c r="AU1363" s="4"/>
      <c r="AV1363" s="4"/>
      <c r="AW1363" s="4"/>
      <c r="AX1363" s="4"/>
      <c r="AY1363" s="4"/>
      <c r="AZ1363" s="4"/>
      <c r="BA1363" s="4"/>
      <c r="BB1363" s="4"/>
      <c r="BC1363" s="4" t="e">
        <f>VLOOKUP(K1363,'Справочные Данные'!$I$2:$J$262,2,0)</f>
        <v>#N/A</v>
      </c>
      <c r="BD1363" s="4"/>
      <c r="BE1363" s="4"/>
      <c r="BF1363" s="4"/>
      <c r="BG1363" s="4"/>
      <c r="BH1363" s="4"/>
    </row>
    <row r="1364" spans="1:60">
      <c r="A1364" s="4"/>
      <c r="F1364" s="4"/>
      <c r="L1364" s="493"/>
      <c r="AT1364" s="4"/>
      <c r="AU1364" s="4"/>
      <c r="AV1364" s="4"/>
      <c r="AW1364" s="4"/>
      <c r="AX1364" s="4"/>
      <c r="AY1364" s="4"/>
      <c r="AZ1364" s="4"/>
      <c r="BA1364" s="4"/>
      <c r="BB1364" s="4"/>
      <c r="BC1364" s="4" t="e">
        <f>VLOOKUP(K1364,'Справочные Данные'!$I$2:$J$262,2,0)</f>
        <v>#N/A</v>
      </c>
      <c r="BD1364" s="4"/>
      <c r="BE1364" s="4"/>
      <c r="BF1364" s="4"/>
      <c r="BG1364" s="4"/>
      <c r="BH1364" s="4"/>
    </row>
    <row r="1365" spans="1:60">
      <c r="A1365" s="4"/>
      <c r="F1365" s="4"/>
      <c r="L1365" s="493"/>
      <c r="AT1365" s="4"/>
      <c r="AU1365" s="4"/>
      <c r="AV1365" s="4"/>
      <c r="AW1365" s="4"/>
      <c r="AX1365" s="4"/>
      <c r="AY1365" s="4"/>
      <c r="AZ1365" s="4"/>
      <c r="BA1365" s="4"/>
      <c r="BB1365" s="4"/>
      <c r="BC1365" s="4" t="e">
        <f>VLOOKUP(K1365,'Справочные Данные'!$I$2:$J$262,2,0)</f>
        <v>#N/A</v>
      </c>
      <c r="BD1365" s="4"/>
      <c r="BE1365" s="4"/>
      <c r="BF1365" s="4"/>
      <c r="BG1365" s="4"/>
      <c r="BH1365" s="4"/>
    </row>
    <row r="1366" spans="1:60">
      <c r="A1366" s="4"/>
      <c r="F1366" s="4"/>
      <c r="L1366" s="493"/>
      <c r="AT1366" s="4"/>
      <c r="AU1366" s="4"/>
      <c r="AV1366" s="4"/>
      <c r="AW1366" s="4"/>
      <c r="AX1366" s="4"/>
      <c r="AY1366" s="4"/>
      <c r="AZ1366" s="4"/>
      <c r="BA1366" s="4"/>
      <c r="BB1366" s="4"/>
      <c r="BC1366" s="4" t="e">
        <f>VLOOKUP(K1366,'Справочные Данные'!$I$2:$J$262,2,0)</f>
        <v>#N/A</v>
      </c>
      <c r="BD1366" s="4"/>
      <c r="BE1366" s="4"/>
      <c r="BF1366" s="4"/>
      <c r="BG1366" s="4"/>
      <c r="BH1366" s="4"/>
    </row>
    <row r="1367" spans="1:60">
      <c r="A1367" s="4"/>
      <c r="F1367" s="4"/>
      <c r="L1367" s="493"/>
      <c r="AT1367" s="4"/>
      <c r="AU1367" s="4"/>
      <c r="AV1367" s="4"/>
      <c r="AW1367" s="4"/>
      <c r="AX1367" s="4"/>
      <c r="AY1367" s="4"/>
      <c r="AZ1367" s="4"/>
      <c r="BA1367" s="4"/>
      <c r="BB1367" s="4"/>
      <c r="BC1367" s="4" t="e">
        <f>VLOOKUP(K1367,'Справочные Данные'!$I$2:$J$262,2,0)</f>
        <v>#N/A</v>
      </c>
      <c r="BD1367" s="4"/>
      <c r="BE1367" s="4"/>
      <c r="BF1367" s="4"/>
      <c r="BG1367" s="4"/>
      <c r="BH1367" s="4"/>
    </row>
    <row r="1368" spans="1:60">
      <c r="A1368" s="4"/>
      <c r="F1368" s="4"/>
      <c r="L1368" s="493"/>
      <c r="AT1368" s="4"/>
      <c r="AU1368" s="4"/>
      <c r="AV1368" s="4"/>
      <c r="AW1368" s="4"/>
      <c r="AX1368" s="4"/>
      <c r="AY1368" s="4"/>
      <c r="AZ1368" s="4"/>
      <c r="BA1368" s="4"/>
      <c r="BB1368" s="4"/>
      <c r="BC1368" s="4" t="e">
        <f>VLOOKUP(K1368,'Справочные Данные'!$I$2:$J$262,2,0)</f>
        <v>#N/A</v>
      </c>
      <c r="BD1368" s="4"/>
      <c r="BE1368" s="4"/>
      <c r="BF1368" s="4"/>
      <c r="BG1368" s="4"/>
      <c r="BH1368" s="4"/>
    </row>
    <row r="1369" spans="1:60">
      <c r="A1369" s="4"/>
      <c r="F1369" s="4"/>
      <c r="L1369" s="493"/>
      <c r="AT1369" s="4"/>
      <c r="AU1369" s="4"/>
      <c r="AV1369" s="4"/>
      <c r="AW1369" s="4"/>
      <c r="AX1369" s="4"/>
      <c r="AY1369" s="4"/>
      <c r="AZ1369" s="4"/>
      <c r="BA1369" s="4"/>
      <c r="BB1369" s="4"/>
      <c r="BC1369" s="4" t="e">
        <f>VLOOKUP(K1369,'Справочные Данные'!$I$2:$J$262,2,0)</f>
        <v>#N/A</v>
      </c>
      <c r="BD1369" s="4"/>
      <c r="BE1369" s="4"/>
      <c r="BF1369" s="4"/>
      <c r="BG1369" s="4"/>
      <c r="BH1369" s="4"/>
    </row>
    <row r="1370" spans="1:60">
      <c r="A1370" s="4"/>
      <c r="F1370" s="4"/>
      <c r="L1370" s="493"/>
      <c r="AT1370" s="4"/>
      <c r="AU1370" s="4"/>
      <c r="AV1370" s="4"/>
      <c r="AW1370" s="4"/>
      <c r="AX1370" s="4"/>
      <c r="AY1370" s="4"/>
      <c r="AZ1370" s="4"/>
      <c r="BA1370" s="4"/>
      <c r="BB1370" s="4"/>
      <c r="BC1370" s="4" t="e">
        <f>VLOOKUP(K1370,'Справочные Данные'!$I$2:$J$262,2,0)</f>
        <v>#N/A</v>
      </c>
      <c r="BD1370" s="4"/>
      <c r="BE1370" s="4"/>
      <c r="BF1370" s="4"/>
      <c r="BG1370" s="4"/>
      <c r="BH1370" s="4"/>
    </row>
    <row r="1371" spans="1:60">
      <c r="A1371" s="4"/>
      <c r="F1371" s="4"/>
      <c r="L1371" s="493"/>
      <c r="AT1371" s="4"/>
      <c r="AU1371" s="4"/>
      <c r="AV1371" s="4"/>
      <c r="AW1371" s="4"/>
      <c r="AX1371" s="4"/>
      <c r="AY1371" s="4"/>
      <c r="AZ1371" s="4"/>
      <c r="BA1371" s="4"/>
      <c r="BB1371" s="4"/>
      <c r="BC1371" s="4" t="e">
        <f>VLOOKUP(K1371,'Справочные Данные'!$I$2:$J$262,2,0)</f>
        <v>#N/A</v>
      </c>
      <c r="BD1371" s="4"/>
      <c r="BE1371" s="4"/>
      <c r="BF1371" s="4"/>
      <c r="BG1371" s="4"/>
      <c r="BH1371" s="4"/>
    </row>
    <row r="1372" spans="1:60">
      <c r="A1372" s="4"/>
      <c r="F1372" s="4"/>
      <c r="L1372" s="493"/>
      <c r="AT1372" s="4"/>
      <c r="AU1372" s="4"/>
      <c r="AV1372" s="4"/>
      <c r="AW1372" s="4"/>
      <c r="AX1372" s="4"/>
      <c r="AY1372" s="4"/>
      <c r="AZ1372" s="4"/>
      <c r="BA1372" s="4"/>
      <c r="BB1372" s="4"/>
      <c r="BC1372" s="4" t="e">
        <f>VLOOKUP(K1372,'Справочные Данные'!$I$2:$J$262,2,0)</f>
        <v>#N/A</v>
      </c>
      <c r="BD1372" s="4"/>
      <c r="BE1372" s="4"/>
      <c r="BF1372" s="4"/>
      <c r="BG1372" s="4"/>
      <c r="BH1372" s="4"/>
    </row>
    <row r="1373" spans="1:60">
      <c r="A1373" s="4"/>
      <c r="F1373" s="4"/>
      <c r="L1373" s="493"/>
      <c r="AT1373" s="4"/>
      <c r="AU1373" s="4"/>
      <c r="AV1373" s="4"/>
      <c r="AW1373" s="4"/>
      <c r="AX1373" s="4"/>
      <c r="AY1373" s="4"/>
      <c r="AZ1373" s="4"/>
      <c r="BA1373" s="4"/>
      <c r="BB1373" s="4"/>
      <c r="BC1373" s="4" t="e">
        <f>VLOOKUP(K1373,'Справочные Данные'!$I$2:$J$262,2,0)</f>
        <v>#N/A</v>
      </c>
      <c r="BD1373" s="4"/>
      <c r="BE1373" s="4"/>
      <c r="BF1373" s="4"/>
      <c r="BG1373" s="4"/>
      <c r="BH1373" s="4"/>
    </row>
    <row r="1374" spans="1:60">
      <c r="A1374" s="4"/>
      <c r="F1374" s="4"/>
      <c r="L1374" s="493"/>
      <c r="AT1374" s="4"/>
      <c r="AU1374" s="4"/>
      <c r="AV1374" s="4"/>
      <c r="AW1374" s="4"/>
      <c r="AX1374" s="4"/>
      <c r="AY1374" s="4"/>
      <c r="AZ1374" s="4"/>
      <c r="BA1374" s="4"/>
      <c r="BB1374" s="4"/>
      <c r="BC1374" s="4" t="e">
        <f>VLOOKUP(K1374,'Справочные Данные'!$I$2:$J$262,2,0)</f>
        <v>#N/A</v>
      </c>
      <c r="BD1374" s="4"/>
      <c r="BE1374" s="4"/>
      <c r="BF1374" s="4"/>
      <c r="BG1374" s="4"/>
      <c r="BH1374" s="4"/>
    </row>
    <row r="1375" spans="1:60">
      <c r="A1375" s="4"/>
      <c r="F1375" s="4"/>
      <c r="L1375" s="493"/>
      <c r="AT1375" s="4"/>
      <c r="AU1375" s="4"/>
      <c r="AV1375" s="4"/>
      <c r="AW1375" s="4"/>
      <c r="AX1375" s="4"/>
      <c r="AY1375" s="4"/>
      <c r="AZ1375" s="4"/>
      <c r="BA1375" s="4"/>
      <c r="BB1375" s="4"/>
      <c r="BC1375" s="4" t="e">
        <f>VLOOKUP(K1375,'Справочные Данные'!$I$2:$J$262,2,0)</f>
        <v>#N/A</v>
      </c>
      <c r="BD1375" s="4"/>
      <c r="BE1375" s="4"/>
      <c r="BF1375" s="4"/>
      <c r="BG1375" s="4"/>
      <c r="BH1375" s="4"/>
    </row>
    <row r="1376" spans="1:60">
      <c r="A1376" s="4"/>
      <c r="F1376" s="4"/>
      <c r="L1376" s="493"/>
      <c r="AT1376" s="4"/>
      <c r="AU1376" s="4"/>
      <c r="AV1376" s="4"/>
      <c r="AW1376" s="4"/>
      <c r="AX1376" s="4"/>
      <c r="AY1376" s="4"/>
      <c r="AZ1376" s="4"/>
      <c r="BA1376" s="4"/>
      <c r="BB1376" s="4"/>
      <c r="BC1376" s="4" t="e">
        <f>VLOOKUP(K1376,'Справочные Данные'!$I$2:$J$262,2,0)</f>
        <v>#N/A</v>
      </c>
      <c r="BD1376" s="4"/>
      <c r="BE1376" s="4"/>
      <c r="BF1376" s="4"/>
      <c r="BG1376" s="4"/>
      <c r="BH1376" s="4"/>
    </row>
    <row r="1377" spans="1:60">
      <c r="A1377" s="4"/>
      <c r="F1377" s="4"/>
      <c r="L1377" s="493"/>
      <c r="AT1377" s="4"/>
      <c r="AU1377" s="4"/>
      <c r="AV1377" s="4"/>
      <c r="AW1377" s="4"/>
      <c r="AX1377" s="4"/>
      <c r="AY1377" s="4"/>
      <c r="AZ1377" s="4"/>
      <c r="BA1377" s="4"/>
      <c r="BB1377" s="4"/>
      <c r="BC1377" s="4" t="e">
        <f>VLOOKUP(K1377,'Справочные Данные'!$I$2:$J$262,2,0)</f>
        <v>#N/A</v>
      </c>
      <c r="BD1377" s="4"/>
      <c r="BE1377" s="4"/>
      <c r="BF1377" s="4"/>
      <c r="BG1377" s="4"/>
      <c r="BH1377" s="4"/>
    </row>
    <row r="1378" spans="1:60">
      <c r="A1378" s="4"/>
      <c r="F1378" s="4"/>
      <c r="L1378" s="493"/>
      <c r="AT1378" s="4"/>
      <c r="AU1378" s="4"/>
      <c r="AV1378" s="4"/>
      <c r="AW1378" s="4"/>
      <c r="AX1378" s="4"/>
      <c r="AY1378" s="4"/>
      <c r="AZ1378" s="4"/>
      <c r="BA1378" s="4"/>
      <c r="BB1378" s="4"/>
      <c r="BC1378" s="4" t="e">
        <f>VLOOKUP(K1378,'Справочные Данные'!$I$2:$J$262,2,0)</f>
        <v>#N/A</v>
      </c>
      <c r="BD1378" s="4"/>
      <c r="BE1378" s="4"/>
      <c r="BF1378" s="4"/>
      <c r="BG1378" s="4"/>
      <c r="BH1378" s="4"/>
    </row>
    <row r="1379" spans="1:60">
      <c r="A1379" s="4"/>
      <c r="F1379" s="4"/>
      <c r="L1379" s="493"/>
      <c r="AT1379" s="4"/>
      <c r="AU1379" s="4"/>
      <c r="AV1379" s="4"/>
      <c r="AW1379" s="4"/>
      <c r="AX1379" s="4"/>
      <c r="AY1379" s="4"/>
      <c r="AZ1379" s="4"/>
      <c r="BA1379" s="4"/>
      <c r="BB1379" s="4"/>
      <c r="BC1379" s="4" t="e">
        <f>VLOOKUP(K1379,'Справочные Данные'!$I$2:$J$262,2,0)</f>
        <v>#N/A</v>
      </c>
      <c r="BD1379" s="4"/>
      <c r="BE1379" s="4"/>
      <c r="BF1379" s="4"/>
      <c r="BG1379" s="4"/>
      <c r="BH1379" s="4"/>
    </row>
    <row r="1380" spans="1:60">
      <c r="A1380" s="4"/>
      <c r="F1380" s="4"/>
      <c r="L1380" s="493"/>
      <c r="AT1380" s="4"/>
      <c r="AU1380" s="4"/>
      <c r="AV1380" s="4"/>
      <c r="AW1380" s="4"/>
      <c r="AX1380" s="4"/>
      <c r="AY1380" s="4"/>
      <c r="AZ1380" s="4"/>
      <c r="BA1380" s="4"/>
      <c r="BB1380" s="4"/>
      <c r="BC1380" s="4" t="e">
        <f>VLOOKUP(K1380,'Справочные Данные'!$I$2:$J$262,2,0)</f>
        <v>#N/A</v>
      </c>
      <c r="BD1380" s="4"/>
      <c r="BE1380" s="4"/>
      <c r="BF1380" s="4"/>
      <c r="BG1380" s="4"/>
      <c r="BH1380" s="4"/>
    </row>
    <row r="1381" spans="1:60">
      <c r="A1381" s="4"/>
      <c r="F1381" s="4"/>
      <c r="L1381" s="493"/>
      <c r="AT1381" s="4"/>
      <c r="AU1381" s="4"/>
      <c r="AV1381" s="4"/>
      <c r="AW1381" s="4"/>
      <c r="AX1381" s="4"/>
      <c r="AY1381" s="4"/>
      <c r="AZ1381" s="4"/>
      <c r="BA1381" s="4"/>
      <c r="BB1381" s="4"/>
      <c r="BC1381" s="4" t="e">
        <f>VLOOKUP(K1381,'Справочные Данные'!$I$2:$J$262,2,0)</f>
        <v>#N/A</v>
      </c>
      <c r="BD1381" s="4"/>
      <c r="BE1381" s="4"/>
      <c r="BF1381" s="4"/>
      <c r="BG1381" s="4"/>
      <c r="BH1381" s="4"/>
    </row>
    <row r="1382" spans="1:60">
      <c r="A1382" s="4"/>
      <c r="F1382" s="4"/>
      <c r="L1382" s="493"/>
      <c r="AT1382" s="4"/>
      <c r="AU1382" s="4"/>
      <c r="AV1382" s="4"/>
      <c r="AW1382" s="4"/>
      <c r="AX1382" s="4"/>
      <c r="AY1382" s="4"/>
      <c r="AZ1382" s="4"/>
      <c r="BA1382" s="4"/>
      <c r="BB1382" s="4"/>
      <c r="BC1382" s="4" t="e">
        <f>VLOOKUP(K1382,'Справочные Данные'!$I$2:$J$262,2,0)</f>
        <v>#N/A</v>
      </c>
      <c r="BD1382" s="4"/>
      <c r="BE1382" s="4"/>
      <c r="BF1382" s="4"/>
      <c r="BG1382" s="4"/>
      <c r="BH1382" s="4"/>
    </row>
    <row r="1383" spans="1:60">
      <c r="A1383" s="4"/>
      <c r="F1383" s="4"/>
      <c r="L1383" s="493"/>
      <c r="AT1383" s="4"/>
      <c r="AU1383" s="4"/>
      <c r="AV1383" s="4"/>
      <c r="AW1383" s="4"/>
      <c r="AX1383" s="4"/>
      <c r="AY1383" s="4"/>
      <c r="AZ1383" s="4"/>
      <c r="BA1383" s="4"/>
      <c r="BB1383" s="4"/>
      <c r="BC1383" s="4" t="e">
        <f>VLOOKUP(K1383,'Справочные Данные'!$I$2:$J$262,2,0)</f>
        <v>#N/A</v>
      </c>
      <c r="BD1383" s="4"/>
      <c r="BE1383" s="4"/>
      <c r="BF1383" s="4"/>
      <c r="BG1383" s="4"/>
      <c r="BH1383" s="4"/>
    </row>
    <row r="1384" spans="1:60">
      <c r="A1384" s="4"/>
      <c r="F1384" s="4"/>
      <c r="L1384" s="493"/>
      <c r="AT1384" s="4"/>
      <c r="AU1384" s="4"/>
      <c r="AV1384" s="4"/>
      <c r="AW1384" s="4"/>
      <c r="AX1384" s="4"/>
      <c r="AY1384" s="4"/>
      <c r="AZ1384" s="4"/>
      <c r="BA1384" s="4"/>
      <c r="BB1384" s="4"/>
      <c r="BC1384" s="4" t="e">
        <f>VLOOKUP(K1384,'Справочные Данные'!$I$2:$J$262,2,0)</f>
        <v>#N/A</v>
      </c>
      <c r="BD1384" s="4"/>
      <c r="BE1384" s="4"/>
      <c r="BF1384" s="4"/>
      <c r="BG1384" s="4"/>
      <c r="BH1384" s="4"/>
    </row>
    <row r="1385" spans="1:60">
      <c r="A1385" s="4"/>
      <c r="F1385" s="4"/>
      <c r="L1385" s="493"/>
      <c r="AT1385" s="4"/>
      <c r="AU1385" s="4"/>
      <c r="AV1385" s="4"/>
      <c r="AW1385" s="4"/>
      <c r="AX1385" s="4"/>
      <c r="AY1385" s="4"/>
      <c r="AZ1385" s="4"/>
      <c r="BA1385" s="4"/>
      <c r="BB1385" s="4"/>
      <c r="BC1385" s="4" t="e">
        <f>VLOOKUP(K1385,'Справочные Данные'!$I$2:$J$262,2,0)</f>
        <v>#N/A</v>
      </c>
      <c r="BD1385" s="4"/>
      <c r="BE1385" s="4"/>
      <c r="BF1385" s="4"/>
      <c r="BG1385" s="4"/>
      <c r="BH1385" s="4"/>
    </row>
    <row r="1386" spans="1:60">
      <c r="A1386" s="4"/>
      <c r="F1386" s="4"/>
      <c r="L1386" s="493"/>
      <c r="AT1386" s="4"/>
      <c r="AU1386" s="4"/>
      <c r="AV1386" s="4"/>
      <c r="AW1386" s="4"/>
      <c r="AX1386" s="4"/>
      <c r="AY1386" s="4"/>
      <c r="AZ1386" s="4"/>
      <c r="BA1386" s="4"/>
      <c r="BB1386" s="4"/>
      <c r="BC1386" s="4" t="e">
        <f>VLOOKUP(K1386,'Справочные Данные'!$I$2:$J$262,2,0)</f>
        <v>#N/A</v>
      </c>
      <c r="BD1386" s="4"/>
      <c r="BE1386" s="4"/>
      <c r="BF1386" s="4"/>
      <c r="BG1386" s="4"/>
      <c r="BH1386" s="4"/>
    </row>
    <row r="1387" spans="1:60">
      <c r="A1387" s="4"/>
      <c r="F1387" s="4"/>
      <c r="L1387" s="493"/>
      <c r="AT1387" s="4"/>
      <c r="AU1387" s="4"/>
      <c r="AV1387" s="4"/>
      <c r="AW1387" s="4"/>
      <c r="AX1387" s="4"/>
      <c r="AY1387" s="4"/>
      <c r="AZ1387" s="4"/>
      <c r="BA1387" s="4"/>
      <c r="BB1387" s="4"/>
      <c r="BC1387" s="4" t="e">
        <f>VLOOKUP(K1387,'Справочные Данные'!$I$2:$J$262,2,0)</f>
        <v>#N/A</v>
      </c>
      <c r="BD1387" s="4"/>
      <c r="BE1387" s="4"/>
      <c r="BF1387" s="4"/>
      <c r="BG1387" s="4"/>
      <c r="BH1387" s="4"/>
    </row>
    <row r="1388" spans="1:60">
      <c r="A1388" s="4"/>
      <c r="F1388" s="4"/>
      <c r="L1388" s="493"/>
      <c r="AT1388" s="4"/>
      <c r="AU1388" s="4"/>
      <c r="AV1388" s="4"/>
      <c r="AW1388" s="4"/>
      <c r="AX1388" s="4"/>
      <c r="AY1388" s="4"/>
      <c r="AZ1388" s="4"/>
      <c r="BA1388" s="4"/>
      <c r="BB1388" s="4"/>
      <c r="BC1388" s="4" t="e">
        <f>VLOOKUP(K1388,'Справочные Данные'!$I$2:$J$262,2,0)</f>
        <v>#N/A</v>
      </c>
      <c r="BD1388" s="4"/>
      <c r="BE1388" s="4"/>
      <c r="BF1388" s="4"/>
      <c r="BG1388" s="4"/>
      <c r="BH1388" s="4"/>
    </row>
    <row r="1389" spans="1:60">
      <c r="A1389" s="4"/>
      <c r="F1389" s="4"/>
      <c r="L1389" s="493"/>
      <c r="AT1389" s="4"/>
      <c r="AU1389" s="4"/>
      <c r="AV1389" s="4"/>
      <c r="AW1389" s="4"/>
      <c r="AX1389" s="4"/>
      <c r="AY1389" s="4"/>
      <c r="AZ1389" s="4"/>
      <c r="BA1389" s="4"/>
      <c r="BB1389" s="4"/>
      <c r="BC1389" s="4" t="e">
        <f>VLOOKUP(K1389,'Справочные Данные'!$I$2:$J$262,2,0)</f>
        <v>#N/A</v>
      </c>
      <c r="BD1389" s="4"/>
      <c r="BE1389" s="4"/>
      <c r="BF1389" s="4"/>
      <c r="BG1389" s="4"/>
      <c r="BH1389" s="4"/>
    </row>
    <row r="1390" spans="1:60">
      <c r="A1390" s="4"/>
      <c r="F1390" s="4"/>
      <c r="L1390" s="493"/>
      <c r="AT1390" s="4"/>
      <c r="AU1390" s="4"/>
      <c r="AV1390" s="4"/>
      <c r="AW1390" s="4"/>
      <c r="AX1390" s="4"/>
      <c r="AY1390" s="4"/>
      <c r="AZ1390" s="4"/>
      <c r="BA1390" s="4"/>
      <c r="BB1390" s="4"/>
      <c r="BC1390" s="4" t="e">
        <f>VLOOKUP(K1390,'Справочные Данные'!$I$2:$J$262,2,0)</f>
        <v>#N/A</v>
      </c>
      <c r="BD1390" s="4"/>
      <c r="BE1390" s="4"/>
      <c r="BF1390" s="4"/>
      <c r="BG1390" s="4"/>
      <c r="BH1390" s="4"/>
    </row>
    <row r="1391" spans="1:60">
      <c r="A1391" s="4"/>
      <c r="F1391" s="4"/>
      <c r="L1391" s="493"/>
      <c r="AT1391" s="4"/>
      <c r="AU1391" s="4"/>
      <c r="AV1391" s="4"/>
      <c r="AW1391" s="4"/>
      <c r="AX1391" s="4"/>
      <c r="AY1391" s="4"/>
      <c r="AZ1391" s="4"/>
      <c r="BA1391" s="4"/>
      <c r="BB1391" s="4"/>
      <c r="BC1391" s="4" t="e">
        <f>VLOOKUP(K1391,'Справочные Данные'!$I$2:$J$262,2,0)</f>
        <v>#N/A</v>
      </c>
      <c r="BD1391" s="4"/>
      <c r="BE1391" s="4"/>
      <c r="BF1391" s="4"/>
      <c r="BG1391" s="4"/>
      <c r="BH1391" s="4"/>
    </row>
    <row r="1392" spans="1:60">
      <c r="A1392" s="4"/>
      <c r="F1392" s="4"/>
      <c r="L1392" s="493"/>
      <c r="AT1392" s="4"/>
      <c r="AU1392" s="4"/>
      <c r="AV1392" s="4"/>
      <c r="AW1392" s="4"/>
      <c r="AX1392" s="4"/>
      <c r="AY1392" s="4"/>
      <c r="AZ1392" s="4"/>
      <c r="BA1392" s="4"/>
      <c r="BB1392" s="4"/>
      <c r="BC1392" s="4" t="e">
        <f>VLOOKUP(K1392,'Справочные Данные'!$I$2:$J$262,2,0)</f>
        <v>#N/A</v>
      </c>
      <c r="BD1392" s="4"/>
      <c r="BE1392" s="4"/>
      <c r="BF1392" s="4"/>
      <c r="BG1392" s="4"/>
      <c r="BH1392" s="4"/>
    </row>
    <row r="1393" spans="1:60">
      <c r="A1393" s="4"/>
      <c r="F1393" s="4"/>
      <c r="L1393" s="493"/>
      <c r="AT1393" s="4"/>
      <c r="AU1393" s="4"/>
      <c r="AV1393" s="4"/>
      <c r="AW1393" s="4"/>
      <c r="AX1393" s="4"/>
      <c r="AY1393" s="4"/>
      <c r="AZ1393" s="4"/>
      <c r="BA1393" s="4"/>
      <c r="BB1393" s="4"/>
      <c r="BC1393" s="4" t="e">
        <f>VLOOKUP(K1393,'Справочные Данные'!$I$2:$J$262,2,0)</f>
        <v>#N/A</v>
      </c>
      <c r="BD1393" s="4"/>
      <c r="BE1393" s="4"/>
      <c r="BF1393" s="4"/>
      <c r="BG1393" s="4"/>
      <c r="BH1393" s="4"/>
    </row>
    <row r="1394" spans="1:60">
      <c r="A1394" s="4"/>
      <c r="F1394" s="4"/>
      <c r="L1394" s="493"/>
      <c r="AT1394" s="4"/>
      <c r="AU1394" s="4"/>
      <c r="AV1394" s="4"/>
      <c r="AW1394" s="4"/>
      <c r="AX1394" s="4"/>
      <c r="AY1394" s="4"/>
      <c r="AZ1394" s="4"/>
      <c r="BA1394" s="4"/>
      <c r="BB1394" s="4"/>
      <c r="BC1394" s="4" t="e">
        <f>VLOOKUP(K1394,'Справочные Данные'!$I$2:$J$262,2,0)</f>
        <v>#N/A</v>
      </c>
      <c r="BD1394" s="4"/>
      <c r="BE1394" s="4"/>
      <c r="BF1394" s="4"/>
      <c r="BG1394" s="4"/>
      <c r="BH1394" s="4"/>
    </row>
    <row r="1395" spans="1:60">
      <c r="A1395" s="4"/>
      <c r="F1395" s="4"/>
      <c r="L1395" s="493"/>
      <c r="AT1395" s="4"/>
      <c r="AU1395" s="4"/>
      <c r="AV1395" s="4"/>
      <c r="AW1395" s="4"/>
      <c r="AX1395" s="4"/>
      <c r="AY1395" s="4"/>
      <c r="AZ1395" s="4"/>
      <c r="BA1395" s="4"/>
      <c r="BB1395" s="4"/>
      <c r="BC1395" s="4" t="e">
        <f>VLOOKUP(K1395,'Справочные Данные'!$I$2:$J$262,2,0)</f>
        <v>#N/A</v>
      </c>
      <c r="BD1395" s="4"/>
      <c r="BE1395" s="4"/>
      <c r="BF1395" s="4"/>
      <c r="BG1395" s="4"/>
      <c r="BH1395" s="4"/>
    </row>
    <row r="1396" spans="1:60">
      <c r="A1396" s="4"/>
      <c r="F1396" s="4"/>
      <c r="L1396" s="493"/>
      <c r="AT1396" s="4"/>
      <c r="AU1396" s="4"/>
      <c r="AV1396" s="4"/>
      <c r="AW1396" s="4"/>
      <c r="AX1396" s="4"/>
      <c r="AY1396" s="4"/>
      <c r="AZ1396" s="4"/>
      <c r="BA1396" s="4"/>
      <c r="BB1396" s="4"/>
      <c r="BC1396" s="4" t="e">
        <f>VLOOKUP(K1396,'Справочные Данные'!$I$2:$J$262,2,0)</f>
        <v>#N/A</v>
      </c>
      <c r="BD1396" s="4"/>
      <c r="BE1396" s="4"/>
      <c r="BF1396" s="4"/>
      <c r="BG1396" s="4"/>
      <c r="BH1396" s="4"/>
    </row>
    <row r="1397" spans="1:60">
      <c r="A1397" s="4"/>
      <c r="F1397" s="4"/>
      <c r="L1397" s="493"/>
      <c r="AT1397" s="4"/>
      <c r="AU1397" s="4"/>
      <c r="AV1397" s="4"/>
      <c r="AW1397" s="4"/>
      <c r="AX1397" s="4"/>
      <c r="AY1397" s="4"/>
      <c r="AZ1397" s="4"/>
      <c r="BA1397" s="4"/>
      <c r="BB1397" s="4"/>
      <c r="BC1397" s="4" t="e">
        <f>VLOOKUP(K1397,'Справочные Данные'!$I$2:$J$262,2,0)</f>
        <v>#N/A</v>
      </c>
      <c r="BD1397" s="4"/>
      <c r="BE1397" s="4"/>
      <c r="BF1397" s="4"/>
      <c r="BG1397" s="4"/>
      <c r="BH1397" s="4"/>
    </row>
    <row r="1398" spans="1:60">
      <c r="A1398" s="4"/>
      <c r="F1398" s="4"/>
      <c r="L1398" s="493"/>
      <c r="AT1398" s="4"/>
      <c r="AU1398" s="4"/>
      <c r="AV1398" s="4"/>
      <c r="AW1398" s="4"/>
      <c r="AX1398" s="4"/>
      <c r="AY1398" s="4"/>
      <c r="AZ1398" s="4"/>
      <c r="BA1398" s="4"/>
      <c r="BB1398" s="4"/>
      <c r="BC1398" s="4" t="e">
        <f>VLOOKUP(K1398,'Справочные Данные'!$I$2:$J$262,2,0)</f>
        <v>#N/A</v>
      </c>
      <c r="BD1398" s="4"/>
      <c r="BE1398" s="4"/>
      <c r="BF1398" s="4"/>
      <c r="BG1398" s="4"/>
      <c r="BH1398" s="4"/>
    </row>
    <row r="1399" spans="1:60">
      <c r="A1399" s="4"/>
      <c r="F1399" s="4"/>
      <c r="L1399" s="493"/>
      <c r="AT1399" s="4"/>
      <c r="AU1399" s="4"/>
      <c r="AV1399" s="4"/>
      <c r="AW1399" s="4"/>
      <c r="AX1399" s="4"/>
      <c r="AY1399" s="4"/>
      <c r="AZ1399" s="4"/>
      <c r="BA1399" s="4"/>
      <c r="BB1399" s="4"/>
      <c r="BC1399" s="4" t="e">
        <f>VLOOKUP(K1399,'Справочные Данные'!$I$2:$J$262,2,0)</f>
        <v>#N/A</v>
      </c>
      <c r="BD1399" s="4"/>
      <c r="BE1399" s="4"/>
      <c r="BF1399" s="4"/>
      <c r="BG1399" s="4"/>
      <c r="BH1399" s="4"/>
    </row>
    <row r="1400" spans="1:60">
      <c r="A1400" s="4"/>
      <c r="F1400" s="4"/>
      <c r="L1400" s="493"/>
      <c r="AT1400" s="4"/>
      <c r="AU1400" s="4"/>
      <c r="AV1400" s="4"/>
      <c r="AW1400" s="4"/>
      <c r="AX1400" s="4"/>
      <c r="AY1400" s="4"/>
      <c r="AZ1400" s="4"/>
      <c r="BA1400" s="4"/>
      <c r="BB1400" s="4"/>
      <c r="BC1400" s="4" t="e">
        <f>VLOOKUP(K1400,'Справочные Данные'!$I$2:$J$262,2,0)</f>
        <v>#N/A</v>
      </c>
      <c r="BD1400" s="4"/>
      <c r="BE1400" s="4"/>
      <c r="BF1400" s="4"/>
      <c r="BG1400" s="4"/>
      <c r="BH1400" s="4"/>
    </row>
    <row r="1401" spans="1:60">
      <c r="A1401" s="4"/>
      <c r="F1401" s="4"/>
      <c r="L1401" s="493"/>
      <c r="AT1401" s="4"/>
      <c r="AU1401" s="4"/>
      <c r="AV1401" s="4"/>
      <c r="AW1401" s="4"/>
      <c r="AX1401" s="4"/>
      <c r="AY1401" s="4"/>
      <c r="AZ1401" s="4"/>
      <c r="BA1401" s="4"/>
      <c r="BB1401" s="4"/>
      <c r="BC1401" s="4" t="e">
        <f>VLOOKUP(K1401,'Справочные Данные'!$I$2:$J$262,2,0)</f>
        <v>#N/A</v>
      </c>
      <c r="BD1401" s="4"/>
      <c r="BE1401" s="4"/>
      <c r="BF1401" s="4"/>
      <c r="BG1401" s="4"/>
      <c r="BH1401" s="4"/>
    </row>
    <row r="1402" spans="1:60">
      <c r="A1402" s="4"/>
      <c r="F1402" s="4"/>
      <c r="L1402" s="493"/>
      <c r="AT1402" s="4"/>
      <c r="AU1402" s="4"/>
      <c r="AV1402" s="4"/>
      <c r="AW1402" s="4"/>
      <c r="AX1402" s="4"/>
      <c r="AY1402" s="4"/>
      <c r="AZ1402" s="4"/>
      <c r="BA1402" s="4"/>
      <c r="BB1402" s="4"/>
      <c r="BC1402" s="4" t="e">
        <f>VLOOKUP(K1402,'Справочные Данные'!$I$2:$J$262,2,0)</f>
        <v>#N/A</v>
      </c>
      <c r="BD1402" s="4"/>
      <c r="BE1402" s="4"/>
      <c r="BF1402" s="4"/>
      <c r="BG1402" s="4"/>
      <c r="BH1402" s="4"/>
    </row>
    <row r="1403" spans="1:60">
      <c r="B1403" s="82"/>
      <c r="C1403" s="107"/>
      <c r="D1403" s="618"/>
      <c r="E1403" s="83"/>
      <c r="F1403" s="99"/>
      <c r="G1403" s="82"/>
      <c r="H1403" s="82"/>
      <c r="I1403" s="82"/>
      <c r="J1403" s="143"/>
      <c r="K1403" s="525"/>
      <c r="S1403" s="86"/>
      <c r="T1403" s="86"/>
      <c r="U1403" s="556"/>
      <c r="V1403" s="82"/>
      <c r="W1403" s="82"/>
      <c r="X1403" s="82"/>
      <c r="Y1403" s="82"/>
      <c r="Z1403" s="82"/>
      <c r="AA1403" s="82"/>
      <c r="AB1403" s="82"/>
      <c r="AC1403" s="82"/>
      <c r="AD1403" s="82"/>
      <c r="AE1403" s="82"/>
      <c r="AF1403" s="82"/>
      <c r="AG1403" s="82"/>
      <c r="AH1403" s="82"/>
      <c r="AI1403" s="82"/>
      <c r="AJ1403" s="82"/>
      <c r="AK1403" s="82"/>
      <c r="AL1403" s="617"/>
      <c r="AM1403" s="617"/>
      <c r="AN1403" s="82"/>
      <c r="AO1403" s="82"/>
      <c r="AP1403" s="82"/>
      <c r="AQ1403" s="82"/>
      <c r="AR1403" s="82"/>
      <c r="AS1403" s="82"/>
      <c r="BC1403" t="e">
        <f>VLOOKUP(K1403,'Справочные Данные'!$I$2:$J$262,2,0)</f>
        <v>#N/A</v>
      </c>
    </row>
    <row r="1404" spans="1:60">
      <c r="BC1404" t="e">
        <f>VLOOKUP(K1404,'Справочные Данные'!$I$2:$J$262,2,0)</f>
        <v>#N/A</v>
      </c>
    </row>
    <row r="1405" spans="1:60">
      <c r="BC1405" t="e">
        <f>VLOOKUP(K1405,'Справочные Данные'!$I$2:$J$262,2,0)</f>
        <v>#N/A</v>
      </c>
    </row>
    <row r="1406" spans="1:60">
      <c r="BC1406" t="e">
        <f>VLOOKUP(K1406,'Справочные Данные'!$I$2:$J$262,2,0)</f>
        <v>#N/A</v>
      </c>
    </row>
    <row r="1407" spans="1:60">
      <c r="BC1407" t="e">
        <f>VLOOKUP(K1407,'Справочные Данные'!$I$2:$J$262,2,0)</f>
        <v>#N/A</v>
      </c>
    </row>
    <row r="1408" spans="1:60">
      <c r="BC1408" t="e">
        <f>VLOOKUP(K1408,'Справочные Данные'!$I$2:$J$262,2,0)</f>
        <v>#N/A</v>
      </c>
    </row>
    <row r="1409" spans="55:55">
      <c r="BC1409" t="e">
        <f>VLOOKUP(K1409,'Справочные Данные'!$I$2:$J$262,2,0)</f>
        <v>#N/A</v>
      </c>
    </row>
    <row r="1410" spans="55:55">
      <c r="BC1410" t="e">
        <f>VLOOKUP(K1410,'Справочные Данные'!$I$2:$J$262,2,0)</f>
        <v>#N/A</v>
      </c>
    </row>
    <row r="1411" spans="55:55">
      <c r="BC1411" t="e">
        <f>VLOOKUP(K1411,'Справочные Данные'!$I$2:$J$262,2,0)</f>
        <v>#N/A</v>
      </c>
    </row>
    <row r="1412" spans="55:55">
      <c r="BC1412" t="e">
        <f>VLOOKUP(K1412,'Справочные Данные'!$I$2:$J$262,2,0)</f>
        <v>#N/A</v>
      </c>
    </row>
    <row r="1413" spans="55:55">
      <c r="BC1413" t="e">
        <f>VLOOKUP(K1413,'Справочные Данные'!$I$2:$J$262,2,0)</f>
        <v>#N/A</v>
      </c>
    </row>
    <row r="1414" spans="55:55">
      <c r="BC1414" t="e">
        <f>VLOOKUP(K1414,'Справочные Данные'!$I$2:$J$262,2,0)</f>
        <v>#N/A</v>
      </c>
    </row>
    <row r="1415" spans="55:55">
      <c r="BC1415" t="e">
        <f>VLOOKUP(K1415,'Справочные Данные'!$I$2:$J$262,2,0)</f>
        <v>#N/A</v>
      </c>
    </row>
    <row r="1416" spans="55:55">
      <c r="BC1416" t="e">
        <f>VLOOKUP(K1416,'Справочные Данные'!$I$2:$J$262,2,0)</f>
        <v>#N/A</v>
      </c>
    </row>
    <row r="1417" spans="55:55">
      <c r="BC1417" t="e">
        <f>VLOOKUP(K1417,'Справочные Данные'!$I$2:$J$262,2,0)</f>
        <v>#N/A</v>
      </c>
    </row>
    <row r="1418" spans="55:55">
      <c r="BC1418" t="e">
        <f>VLOOKUP(K1418,'Справочные Данные'!$I$2:$J$262,2,0)</f>
        <v>#N/A</v>
      </c>
    </row>
    <row r="1419" spans="55:55">
      <c r="BC1419" t="e">
        <f>VLOOKUP(K1419,'Справочные Данные'!$I$2:$J$262,2,0)</f>
        <v>#N/A</v>
      </c>
    </row>
    <row r="1420" spans="55:55">
      <c r="BC1420" t="e">
        <f>VLOOKUP(K1420,'Справочные Данные'!$I$2:$J$262,2,0)</f>
        <v>#N/A</v>
      </c>
    </row>
    <row r="1421" spans="55:55">
      <c r="BC1421" t="e">
        <f>VLOOKUP(K1421,'Справочные Данные'!$I$2:$J$262,2,0)</f>
        <v>#N/A</v>
      </c>
    </row>
    <row r="1422" spans="55:55">
      <c r="BC1422" t="e">
        <f>VLOOKUP(K1422,'Справочные Данные'!$I$2:$J$262,2,0)</f>
        <v>#N/A</v>
      </c>
    </row>
    <row r="1423" spans="55:55">
      <c r="BC1423" t="e">
        <f>VLOOKUP(K1423,'Справочные Данные'!$I$2:$J$262,2,0)</f>
        <v>#N/A</v>
      </c>
    </row>
    <row r="1424" spans="55:55">
      <c r="BC1424" t="e">
        <f>VLOOKUP(K1424,'Справочные Данные'!$I$2:$J$262,2,0)</f>
        <v>#N/A</v>
      </c>
    </row>
    <row r="1425" spans="55:55">
      <c r="BC1425" t="e">
        <f>VLOOKUP(K1425,'Справочные Данные'!$I$2:$J$262,2,0)</f>
        <v>#N/A</v>
      </c>
    </row>
    <row r="1426" spans="55:55">
      <c r="BC1426" t="e">
        <f>VLOOKUP(K1426,'Справочные Данные'!$I$2:$J$262,2,0)</f>
        <v>#N/A</v>
      </c>
    </row>
    <row r="1427" spans="55:55">
      <c r="BC1427" t="e">
        <f>VLOOKUP(K1427,'Справочные Данные'!$I$2:$J$262,2,0)</f>
        <v>#N/A</v>
      </c>
    </row>
    <row r="1428" spans="55:55">
      <c r="BC1428" t="e">
        <f>VLOOKUP(K1428,'Справочные Данные'!$I$2:$J$262,2,0)</f>
        <v>#N/A</v>
      </c>
    </row>
    <row r="1429" spans="55:55">
      <c r="BC1429" t="e">
        <f>VLOOKUP(K1429,'Справочные Данные'!$I$2:$J$262,2,0)</f>
        <v>#N/A</v>
      </c>
    </row>
    <row r="1430" spans="55:55">
      <c r="BC1430" t="e">
        <f>VLOOKUP(K1430,'Справочные Данные'!$I$2:$J$262,2,0)</f>
        <v>#N/A</v>
      </c>
    </row>
    <row r="1431" spans="55:55">
      <c r="BC1431" t="e">
        <f>VLOOKUP(K1431,'Справочные Данные'!$I$2:$J$262,2,0)</f>
        <v>#N/A</v>
      </c>
    </row>
    <row r="1432" spans="55:55">
      <c r="BC1432" t="e">
        <f>VLOOKUP(K1432,'Справочные Данные'!$I$2:$J$262,2,0)</f>
        <v>#N/A</v>
      </c>
    </row>
    <row r="1433" spans="55:55">
      <c r="BC1433" t="e">
        <f>VLOOKUP(K1433,'Справочные Данные'!$I$2:$J$262,2,0)</f>
        <v>#N/A</v>
      </c>
    </row>
    <row r="1434" spans="55:55">
      <c r="BC1434" t="e">
        <f>VLOOKUP(K1434,'Справочные Данные'!$I$2:$J$262,2,0)</f>
        <v>#N/A</v>
      </c>
    </row>
    <row r="1435" spans="55:55">
      <c r="BC1435" t="e">
        <f>VLOOKUP(K1435,'Справочные Данные'!$I$2:$J$262,2,0)</f>
        <v>#N/A</v>
      </c>
    </row>
    <row r="1436" spans="55:55">
      <c r="BC1436" t="e">
        <f>VLOOKUP(K1436,'Справочные Данные'!$I$2:$J$262,2,0)</f>
        <v>#N/A</v>
      </c>
    </row>
    <row r="1437" spans="55:55">
      <c r="BC1437" t="e">
        <f>VLOOKUP(K1437,'Справочные Данные'!$I$2:$J$262,2,0)</f>
        <v>#N/A</v>
      </c>
    </row>
    <row r="1438" spans="55:55">
      <c r="BC1438" t="e">
        <f>VLOOKUP(K1438,'Справочные Данные'!$I$2:$J$262,2,0)</f>
        <v>#N/A</v>
      </c>
    </row>
    <row r="1439" spans="55:55">
      <c r="BC1439" t="e">
        <f>VLOOKUP(K1439,'Справочные Данные'!$I$2:$J$262,2,0)</f>
        <v>#N/A</v>
      </c>
    </row>
    <row r="1440" spans="55:55">
      <c r="BC1440" t="e">
        <f>VLOOKUP(K1440,'Справочные Данные'!$I$2:$J$262,2,0)</f>
        <v>#N/A</v>
      </c>
    </row>
    <row r="1441" spans="55:55">
      <c r="BC1441" t="e">
        <f>VLOOKUP(K1441,'Справочные Данные'!$I$2:$J$262,2,0)</f>
        <v>#N/A</v>
      </c>
    </row>
    <row r="1442" spans="55:55">
      <c r="BC1442" t="e">
        <f>VLOOKUP(K1442,'Справочные Данные'!$I$2:$J$262,2,0)</f>
        <v>#N/A</v>
      </c>
    </row>
    <row r="1443" spans="55:55">
      <c r="BC1443" t="e">
        <f>VLOOKUP(K1443,'Справочные Данные'!$I$2:$J$262,2,0)</f>
        <v>#N/A</v>
      </c>
    </row>
    <row r="1444" spans="55:55">
      <c r="BC1444" t="e">
        <f>VLOOKUP(K1444,'Справочные Данные'!$I$2:$J$262,2,0)</f>
        <v>#N/A</v>
      </c>
    </row>
    <row r="1445" spans="55:55">
      <c r="BC1445" t="e">
        <f>VLOOKUP(K1445,'Справочные Данные'!$I$2:$J$262,2,0)</f>
        <v>#N/A</v>
      </c>
    </row>
    <row r="1446" spans="55:55">
      <c r="BC1446" t="e">
        <f>VLOOKUP(K1446,'Справочные Данные'!$I$2:$J$262,2,0)</f>
        <v>#N/A</v>
      </c>
    </row>
    <row r="1447" spans="55:55">
      <c r="BC1447" t="e">
        <f>VLOOKUP(K1447,'Справочные Данные'!$I$2:$J$262,2,0)</f>
        <v>#N/A</v>
      </c>
    </row>
    <row r="1448" spans="55:55">
      <c r="BC1448" t="e">
        <f>VLOOKUP(K1448,'Справочные Данные'!$I$2:$J$262,2,0)</f>
        <v>#N/A</v>
      </c>
    </row>
    <row r="1449" spans="55:55">
      <c r="BC1449" t="e">
        <f>VLOOKUP(K1449,'Справочные Данные'!$I$2:$J$262,2,0)</f>
        <v>#N/A</v>
      </c>
    </row>
    <row r="1450" spans="55:55">
      <c r="BC1450" t="e">
        <f>VLOOKUP(K1450,'Справочные Данные'!$I$2:$J$262,2,0)</f>
        <v>#N/A</v>
      </c>
    </row>
    <row r="1451" spans="55:55">
      <c r="BC1451" t="e">
        <f>VLOOKUP(K1451,'Справочные Данные'!$I$2:$J$262,2,0)</f>
        <v>#N/A</v>
      </c>
    </row>
    <row r="1452" spans="55:55">
      <c r="BC1452" t="e">
        <f>VLOOKUP(K1452,'Справочные Данные'!$I$2:$J$262,2,0)</f>
        <v>#N/A</v>
      </c>
    </row>
    <row r="1453" spans="55:55">
      <c r="BC1453" t="e">
        <f>VLOOKUP(K1453,'Справочные Данные'!$I$2:$J$262,2,0)</f>
        <v>#N/A</v>
      </c>
    </row>
    <row r="1454" spans="55:55">
      <c r="BC1454" t="e">
        <f>VLOOKUP(K1454,'Справочные Данные'!$I$2:$J$262,2,0)</f>
        <v>#N/A</v>
      </c>
    </row>
    <row r="1455" spans="55:55">
      <c r="BC1455" t="e">
        <f>VLOOKUP(K1455,'Справочные Данные'!$I$2:$J$262,2,0)</f>
        <v>#N/A</v>
      </c>
    </row>
    <row r="1456" spans="55:55">
      <c r="BC1456" t="e">
        <f>VLOOKUP(K1456,'Справочные Данные'!$I$2:$J$262,2,0)</f>
        <v>#N/A</v>
      </c>
    </row>
    <row r="1457" spans="55:55">
      <c r="BC1457" t="e">
        <f>VLOOKUP(K1457,'Справочные Данные'!$I$2:$J$262,2,0)</f>
        <v>#N/A</v>
      </c>
    </row>
    <row r="1458" spans="55:55">
      <c r="BC1458" t="e">
        <f>VLOOKUP(K1458,'Справочные Данные'!$I$2:$J$262,2,0)</f>
        <v>#N/A</v>
      </c>
    </row>
    <row r="1459" spans="55:55">
      <c r="BC1459" t="e">
        <f>VLOOKUP(K1459,'Справочные Данные'!$I$2:$J$262,2,0)</f>
        <v>#N/A</v>
      </c>
    </row>
    <row r="1460" spans="55:55">
      <c r="BC1460" t="e">
        <f>VLOOKUP(K1460,'Справочные Данные'!$I$2:$J$262,2,0)</f>
        <v>#N/A</v>
      </c>
    </row>
    <row r="1461" spans="55:55">
      <c r="BC1461" t="e">
        <f>VLOOKUP(K1461,'Справочные Данные'!$I$2:$J$262,2,0)</f>
        <v>#N/A</v>
      </c>
    </row>
    <row r="1462" spans="55:55">
      <c r="BC1462" t="e">
        <f>VLOOKUP(K1462,'Справочные Данные'!$I$2:$J$262,2,0)</f>
        <v>#N/A</v>
      </c>
    </row>
    <row r="1463" spans="55:55">
      <c r="BC1463" t="e">
        <f>VLOOKUP(K1463,'Справочные Данные'!$I$2:$J$262,2,0)</f>
        <v>#N/A</v>
      </c>
    </row>
    <row r="1464" spans="55:55">
      <c r="BC1464" t="e">
        <f>VLOOKUP(K1464,'Справочные Данные'!$I$2:$J$262,2,0)</f>
        <v>#N/A</v>
      </c>
    </row>
    <row r="1465" spans="55:55">
      <c r="BC1465" t="e">
        <f>VLOOKUP(K1465,'Справочные Данные'!$I$2:$J$262,2,0)</f>
        <v>#N/A</v>
      </c>
    </row>
    <row r="1466" spans="55:55">
      <c r="BC1466" t="e">
        <f>VLOOKUP(K1466,'Справочные Данные'!$I$2:$J$262,2,0)</f>
        <v>#N/A</v>
      </c>
    </row>
    <row r="1467" spans="55:55">
      <c r="BC1467" t="e">
        <f>VLOOKUP(K1467,'Справочные Данные'!$I$2:$J$262,2,0)</f>
        <v>#N/A</v>
      </c>
    </row>
    <row r="1468" spans="55:55">
      <c r="BC1468" t="e">
        <f>VLOOKUP(K1468,'Справочные Данные'!$I$2:$J$262,2,0)</f>
        <v>#N/A</v>
      </c>
    </row>
    <row r="1469" spans="55:55">
      <c r="BC1469" t="e">
        <f>VLOOKUP(K1469,'Справочные Данные'!$I$2:$J$262,2,0)</f>
        <v>#N/A</v>
      </c>
    </row>
    <row r="1470" spans="55:55">
      <c r="BC1470" t="e">
        <f>VLOOKUP(K1470,'Справочные Данные'!$I$2:$J$262,2,0)</f>
        <v>#N/A</v>
      </c>
    </row>
    <row r="1471" spans="55:55">
      <c r="BC1471" t="e">
        <f>VLOOKUP(K1471,'Справочные Данные'!$I$2:$J$262,2,0)</f>
        <v>#N/A</v>
      </c>
    </row>
    <row r="1472" spans="55:55">
      <c r="BC1472" t="e">
        <f>VLOOKUP(K1472,'Справочные Данные'!$I$2:$J$262,2,0)</f>
        <v>#N/A</v>
      </c>
    </row>
    <row r="1473" spans="55:55">
      <c r="BC1473" t="e">
        <f>VLOOKUP(K1473,'Справочные Данные'!$I$2:$J$262,2,0)</f>
        <v>#N/A</v>
      </c>
    </row>
    <row r="1474" spans="55:55">
      <c r="BC1474" t="e">
        <f>VLOOKUP(K1474,'Справочные Данные'!$I$2:$J$262,2,0)</f>
        <v>#N/A</v>
      </c>
    </row>
    <row r="1475" spans="55:55">
      <c r="BC1475" t="e">
        <f>VLOOKUP(K1475,'Справочные Данные'!$I$2:$J$262,2,0)</f>
        <v>#N/A</v>
      </c>
    </row>
    <row r="1476" spans="55:55">
      <c r="BC1476" t="e">
        <f>VLOOKUP(K1476,'Справочные Данные'!$I$2:$J$262,2,0)</f>
        <v>#N/A</v>
      </c>
    </row>
    <row r="1477" spans="55:55">
      <c r="BC1477" t="e">
        <f>VLOOKUP(K1477,'Справочные Данные'!$I$2:$J$262,2,0)</f>
        <v>#N/A</v>
      </c>
    </row>
    <row r="1478" spans="55:55">
      <c r="BC1478" t="e">
        <f>VLOOKUP(K1478,'Справочные Данные'!$I$2:$J$262,2,0)</f>
        <v>#N/A</v>
      </c>
    </row>
    <row r="1479" spans="55:55">
      <c r="BC1479" t="e">
        <f>VLOOKUP(K1479,'Справочные Данные'!$I$2:$J$262,2,0)</f>
        <v>#N/A</v>
      </c>
    </row>
    <row r="1480" spans="55:55">
      <c r="BC1480" t="e">
        <f>VLOOKUP(K1480,'Справочные Данные'!$I$2:$J$262,2,0)</f>
        <v>#N/A</v>
      </c>
    </row>
    <row r="1481" spans="55:55">
      <c r="BC1481" t="e">
        <f>VLOOKUP(K1481,'Справочные Данные'!$I$2:$J$262,2,0)</f>
        <v>#N/A</v>
      </c>
    </row>
    <row r="1482" spans="55:55">
      <c r="BC1482" t="e">
        <f>VLOOKUP(K1482,'Справочные Данные'!$I$2:$J$262,2,0)</f>
        <v>#N/A</v>
      </c>
    </row>
    <row r="1483" spans="55:55">
      <c r="BC1483" t="e">
        <f>VLOOKUP(K1483,'Справочные Данные'!$I$2:$J$262,2,0)</f>
        <v>#N/A</v>
      </c>
    </row>
    <row r="1484" spans="55:55">
      <c r="BC1484" t="e">
        <f>VLOOKUP(K1484,'Справочные Данные'!$I$2:$J$262,2,0)</f>
        <v>#N/A</v>
      </c>
    </row>
    <row r="1485" spans="55:55">
      <c r="BC1485" t="e">
        <f>VLOOKUP(K1485,'Справочные Данные'!$I$2:$J$262,2,0)</f>
        <v>#N/A</v>
      </c>
    </row>
    <row r="1486" spans="55:55">
      <c r="BC1486" t="e">
        <f>VLOOKUP(K1486,'Справочные Данные'!$I$2:$J$262,2,0)</f>
        <v>#N/A</v>
      </c>
    </row>
    <row r="1487" spans="55:55">
      <c r="BC1487" t="e">
        <f>VLOOKUP(K1487,'Справочные Данные'!$I$2:$J$262,2,0)</f>
        <v>#N/A</v>
      </c>
    </row>
    <row r="1488" spans="55:55">
      <c r="BC1488" t="e">
        <f>VLOOKUP(K1488,'Справочные Данные'!$I$2:$J$262,2,0)</f>
        <v>#N/A</v>
      </c>
    </row>
    <row r="1489" spans="55:55">
      <c r="BC1489" t="e">
        <f>VLOOKUP(K1489,'Справочные Данные'!$I$2:$J$262,2,0)</f>
        <v>#N/A</v>
      </c>
    </row>
    <row r="1490" spans="55:55">
      <c r="BC1490" t="e">
        <f>VLOOKUP(K1490,'Справочные Данные'!$I$2:$J$262,2,0)</f>
        <v>#N/A</v>
      </c>
    </row>
    <row r="1491" spans="55:55">
      <c r="BC1491" t="e">
        <f>VLOOKUP(K1491,'Справочные Данные'!$I$2:$J$262,2,0)</f>
        <v>#N/A</v>
      </c>
    </row>
    <row r="1492" spans="55:55">
      <c r="BC1492" t="e">
        <f>VLOOKUP(K1492,'Справочные Данные'!$I$2:$J$262,2,0)</f>
        <v>#N/A</v>
      </c>
    </row>
    <row r="1493" spans="55:55">
      <c r="BC1493" t="e">
        <f>VLOOKUP(K1493,'Справочные Данные'!$I$2:$J$262,2,0)</f>
        <v>#N/A</v>
      </c>
    </row>
    <row r="1494" spans="55:55">
      <c r="BC1494" t="e">
        <f>VLOOKUP(K1494,'Справочные Данные'!$I$2:$J$262,2,0)</f>
        <v>#N/A</v>
      </c>
    </row>
    <row r="1495" spans="55:55">
      <c r="BC1495" t="e">
        <f>VLOOKUP(K1495,'Справочные Данные'!$I$2:$J$262,2,0)</f>
        <v>#N/A</v>
      </c>
    </row>
    <row r="1496" spans="55:55">
      <c r="BC1496" t="e">
        <f>VLOOKUP(K1496,'Справочные Данные'!$I$2:$J$262,2,0)</f>
        <v>#N/A</v>
      </c>
    </row>
    <row r="1497" spans="55:55">
      <c r="BC1497" t="e">
        <f>VLOOKUP(K1497,'Справочные Данные'!$I$2:$J$262,2,0)</f>
        <v>#N/A</v>
      </c>
    </row>
    <row r="1498" spans="55:55">
      <c r="BC1498" t="e">
        <f>VLOOKUP(K1498,'Справочные Данные'!$I$2:$J$262,2,0)</f>
        <v>#N/A</v>
      </c>
    </row>
    <row r="1499" spans="55:55">
      <c r="BC1499" t="e">
        <f>VLOOKUP(K1499,'Справочные Данные'!$I$2:$J$262,2,0)</f>
        <v>#N/A</v>
      </c>
    </row>
    <row r="1500" spans="55:55">
      <c r="BC1500" t="e">
        <f>VLOOKUP(K1500,'Справочные Данные'!$I$2:$J$262,2,0)</f>
        <v>#N/A</v>
      </c>
    </row>
    <row r="1501" spans="55:55">
      <c r="BC1501" t="e">
        <f>VLOOKUP(K1501,'Справочные Данные'!$I$2:$J$262,2,0)</f>
        <v>#N/A</v>
      </c>
    </row>
    <row r="1502" spans="55:55">
      <c r="BC1502" t="e">
        <f>VLOOKUP(K1502,'Справочные Данные'!$I$2:$J$262,2,0)</f>
        <v>#N/A</v>
      </c>
    </row>
    <row r="1503" spans="55:55">
      <c r="BC1503" t="e">
        <f>VLOOKUP(K1503,'Справочные Данные'!$I$2:$J$262,2,0)</f>
        <v>#N/A</v>
      </c>
    </row>
    <row r="1504" spans="55:55">
      <c r="BC1504" t="e">
        <f>VLOOKUP(K1504,'Справочные Данные'!$I$2:$J$262,2,0)</f>
        <v>#N/A</v>
      </c>
    </row>
    <row r="1505" spans="55:55">
      <c r="BC1505" t="e">
        <f>VLOOKUP(K1505,'Справочные Данные'!$I$2:$J$262,2,0)</f>
        <v>#N/A</v>
      </c>
    </row>
    <row r="1506" spans="55:55">
      <c r="BC1506" t="e">
        <f>VLOOKUP(K1506,'Справочные Данные'!$I$2:$J$262,2,0)</f>
        <v>#N/A</v>
      </c>
    </row>
    <row r="1507" spans="55:55">
      <c r="BC1507" t="e">
        <f>VLOOKUP(K1507,'Справочные Данные'!$I$2:$J$262,2,0)</f>
        <v>#N/A</v>
      </c>
    </row>
    <row r="1508" spans="55:55">
      <c r="BC1508" t="e">
        <f>VLOOKUP(K1508,'Справочные Данные'!$I$2:$J$262,2,0)</f>
        <v>#N/A</v>
      </c>
    </row>
    <row r="1509" spans="55:55">
      <c r="BC1509" t="e">
        <f>VLOOKUP(K1509,'Справочные Данные'!$I$2:$J$262,2,0)</f>
        <v>#N/A</v>
      </c>
    </row>
    <row r="1510" spans="55:55">
      <c r="BC1510" t="e">
        <f>VLOOKUP(K1510,'Справочные Данные'!$I$2:$J$262,2,0)</f>
        <v>#N/A</v>
      </c>
    </row>
    <row r="1511" spans="55:55">
      <c r="BC1511" t="e">
        <f>VLOOKUP(K1511,'Справочные Данные'!$I$2:$J$262,2,0)</f>
        <v>#N/A</v>
      </c>
    </row>
    <row r="1512" spans="55:55">
      <c r="BC1512" t="e">
        <f>VLOOKUP(K1512,'Справочные Данные'!$I$2:$J$262,2,0)</f>
        <v>#N/A</v>
      </c>
    </row>
    <row r="1513" spans="55:55">
      <c r="BC1513" t="e">
        <f>VLOOKUP(K1513,'Справочные Данные'!$I$2:$J$262,2,0)</f>
        <v>#N/A</v>
      </c>
    </row>
    <row r="1514" spans="55:55">
      <c r="BC1514" t="e">
        <f>VLOOKUP(K1514,'Справочные Данные'!$I$2:$J$262,2,0)</f>
        <v>#N/A</v>
      </c>
    </row>
    <row r="1515" spans="55:55">
      <c r="BC1515" t="e">
        <f>VLOOKUP(K1515,'Справочные Данные'!$I$2:$J$262,2,0)</f>
        <v>#N/A</v>
      </c>
    </row>
    <row r="1516" spans="55:55">
      <c r="BC1516" t="e">
        <f>VLOOKUP(K1516,'Справочные Данные'!$I$2:$J$262,2,0)</f>
        <v>#N/A</v>
      </c>
    </row>
    <row r="1517" spans="55:55">
      <c r="BC1517" t="e">
        <f>VLOOKUP(K1517,'Справочные Данные'!$I$2:$J$262,2,0)</f>
        <v>#N/A</v>
      </c>
    </row>
    <row r="1518" spans="55:55">
      <c r="BC1518" t="e">
        <f>VLOOKUP(K1518,'Справочные Данные'!$I$2:$J$262,2,0)</f>
        <v>#N/A</v>
      </c>
    </row>
    <row r="1519" spans="55:55">
      <c r="BC1519" t="e">
        <f>VLOOKUP(K1519,'Справочные Данные'!$I$2:$J$262,2,0)</f>
        <v>#N/A</v>
      </c>
    </row>
    <row r="1520" spans="55:55">
      <c r="BC1520" t="e">
        <f>VLOOKUP(K1520,'Справочные Данные'!$I$2:$J$262,2,0)</f>
        <v>#N/A</v>
      </c>
    </row>
    <row r="1521" spans="55:55">
      <c r="BC1521" t="e">
        <f>VLOOKUP(K1521,'Справочные Данные'!$I$2:$J$262,2,0)</f>
        <v>#N/A</v>
      </c>
    </row>
    <row r="1522" spans="55:55">
      <c r="BC1522" t="e">
        <f>VLOOKUP(K1522,'Справочные Данные'!$I$2:$J$262,2,0)</f>
        <v>#N/A</v>
      </c>
    </row>
    <row r="1523" spans="55:55">
      <c r="BC1523" t="e">
        <f>VLOOKUP(K1523,'Справочные Данные'!$I$2:$J$262,2,0)</f>
        <v>#N/A</v>
      </c>
    </row>
    <row r="1524" spans="55:55">
      <c r="BC1524" t="e">
        <f>VLOOKUP(K1524,'Справочные Данные'!$I$2:$J$262,2,0)</f>
        <v>#N/A</v>
      </c>
    </row>
    <row r="1525" spans="55:55">
      <c r="BC1525" t="e">
        <f>VLOOKUP(K1525,'Справочные Данные'!$I$2:$J$262,2,0)</f>
        <v>#N/A</v>
      </c>
    </row>
    <row r="1526" spans="55:55">
      <c r="BC1526" t="e">
        <f>VLOOKUP(K1526,'Справочные Данные'!$I$2:$J$262,2,0)</f>
        <v>#N/A</v>
      </c>
    </row>
    <row r="1527" spans="55:55">
      <c r="BC1527" t="e">
        <f>VLOOKUP(K1527,'Справочные Данные'!$I$2:$J$262,2,0)</f>
        <v>#N/A</v>
      </c>
    </row>
    <row r="1528" spans="55:55">
      <c r="BC1528" t="e">
        <f>VLOOKUP(K1528,'Справочные Данные'!$I$2:$J$262,2,0)</f>
        <v>#N/A</v>
      </c>
    </row>
    <row r="1529" spans="55:55">
      <c r="BC1529" t="e">
        <f>VLOOKUP(K1529,'Справочные Данные'!$I$2:$J$262,2,0)</f>
        <v>#N/A</v>
      </c>
    </row>
    <row r="1530" spans="55:55">
      <c r="BC1530" t="e">
        <f>VLOOKUP(K1530,'Справочные Данные'!$I$2:$J$262,2,0)</f>
        <v>#N/A</v>
      </c>
    </row>
    <row r="1531" spans="55:55">
      <c r="BC1531" t="e">
        <f>VLOOKUP(K1531,'Справочные Данные'!$I$2:$J$262,2,0)</f>
        <v>#N/A</v>
      </c>
    </row>
    <row r="1532" spans="55:55">
      <c r="BC1532" t="e">
        <f>VLOOKUP(K1532,'Справочные Данные'!$I$2:$J$262,2,0)</f>
        <v>#N/A</v>
      </c>
    </row>
    <row r="1533" spans="55:55">
      <c r="BC1533" t="e">
        <f>VLOOKUP(K1533,'Справочные Данные'!$I$2:$J$262,2,0)</f>
        <v>#N/A</v>
      </c>
    </row>
    <row r="1534" spans="55:55">
      <c r="BC1534" t="e">
        <f>VLOOKUP(K1534,'Справочные Данные'!$I$2:$J$262,2,0)</f>
        <v>#N/A</v>
      </c>
    </row>
    <row r="1535" spans="55:55">
      <c r="BC1535" t="e">
        <f>VLOOKUP(K1535,'Справочные Данные'!$I$2:$J$262,2,0)</f>
        <v>#N/A</v>
      </c>
    </row>
    <row r="1536" spans="55:55">
      <c r="BC1536" t="e">
        <f>VLOOKUP(K1536,'Справочные Данные'!$I$2:$J$262,2,0)</f>
        <v>#N/A</v>
      </c>
    </row>
    <row r="1537" spans="55:55">
      <c r="BC1537" t="e">
        <f>VLOOKUP(K1537,'Справочные Данные'!$I$2:$J$262,2,0)</f>
        <v>#N/A</v>
      </c>
    </row>
    <row r="1538" spans="55:55">
      <c r="BC1538" t="e">
        <f>VLOOKUP(K1538,'Справочные Данные'!$I$2:$J$262,2,0)</f>
        <v>#N/A</v>
      </c>
    </row>
    <row r="1539" spans="55:55">
      <c r="BC1539" t="e">
        <f>VLOOKUP(K1539,'Справочные Данные'!$I$2:$J$262,2,0)</f>
        <v>#N/A</v>
      </c>
    </row>
    <row r="1540" spans="55:55">
      <c r="BC1540" t="e">
        <f>VLOOKUP(K1540,'Справочные Данные'!$I$2:$J$262,2,0)</f>
        <v>#N/A</v>
      </c>
    </row>
    <row r="1541" spans="55:55">
      <c r="BC1541" t="e">
        <f>VLOOKUP(K1541,'Справочные Данные'!$I$2:$J$262,2,0)</f>
        <v>#N/A</v>
      </c>
    </row>
    <row r="1542" spans="55:55">
      <c r="BC1542" t="e">
        <f>VLOOKUP(K1542,'Справочные Данные'!$I$2:$J$262,2,0)</f>
        <v>#N/A</v>
      </c>
    </row>
    <row r="1543" spans="55:55">
      <c r="BC1543" t="e">
        <f>VLOOKUP(K1543,'Справочные Данные'!$I$2:$J$262,2,0)</f>
        <v>#N/A</v>
      </c>
    </row>
    <row r="1544" spans="55:55">
      <c r="BC1544" t="e">
        <f>VLOOKUP(K1544,'Справочные Данные'!$I$2:$J$262,2,0)</f>
        <v>#N/A</v>
      </c>
    </row>
    <row r="1545" spans="55:55">
      <c r="BC1545" t="e">
        <f>VLOOKUP(K1545,'Справочные Данные'!$I$2:$J$262,2,0)</f>
        <v>#N/A</v>
      </c>
    </row>
    <row r="1546" spans="55:55">
      <c r="BC1546" t="e">
        <f>VLOOKUP(K1546,'Справочные Данные'!$I$2:$J$262,2,0)</f>
        <v>#N/A</v>
      </c>
    </row>
    <row r="1547" spans="55:55">
      <c r="BC1547" t="e">
        <f>VLOOKUP(K1547,'Справочные Данные'!$I$2:$J$262,2,0)</f>
        <v>#N/A</v>
      </c>
    </row>
    <row r="1548" spans="55:55">
      <c r="BC1548" t="e">
        <f>VLOOKUP(K1548,'Справочные Данные'!$I$2:$J$262,2,0)</f>
        <v>#N/A</v>
      </c>
    </row>
    <row r="1549" spans="55:55">
      <c r="BC1549" t="e">
        <f>VLOOKUP(K1549,'Справочные Данные'!$I$2:$J$262,2,0)</f>
        <v>#N/A</v>
      </c>
    </row>
    <row r="1550" spans="55:55">
      <c r="BC1550" t="e">
        <f>VLOOKUP(K1550,'Справочные Данные'!$I$2:$J$262,2,0)</f>
        <v>#N/A</v>
      </c>
    </row>
    <row r="1551" spans="55:55">
      <c r="BC1551" t="e">
        <f>VLOOKUP(K1551,'Справочные Данные'!$I$2:$J$262,2,0)</f>
        <v>#N/A</v>
      </c>
    </row>
    <row r="1552" spans="55:55">
      <c r="BC1552" t="e">
        <f>VLOOKUP(K1552,'Справочные Данные'!$I$2:$J$262,2,0)</f>
        <v>#N/A</v>
      </c>
    </row>
    <row r="1553" spans="55:55">
      <c r="BC1553" t="e">
        <f>VLOOKUP(K1553,'Справочные Данные'!$I$2:$J$262,2,0)</f>
        <v>#N/A</v>
      </c>
    </row>
    <row r="1554" spans="55:55">
      <c r="BC1554" t="e">
        <f>VLOOKUP(K1554,'Справочные Данные'!$I$2:$J$262,2,0)</f>
        <v>#N/A</v>
      </c>
    </row>
    <row r="1555" spans="55:55">
      <c r="BC1555" t="e">
        <f>VLOOKUP(K1555,'Справочные Данные'!$I$2:$J$262,2,0)</f>
        <v>#N/A</v>
      </c>
    </row>
    <row r="1556" spans="55:55">
      <c r="BC1556" t="e">
        <f>VLOOKUP(K1556,'Справочные Данные'!$I$2:$J$262,2,0)</f>
        <v>#N/A</v>
      </c>
    </row>
    <row r="1557" spans="55:55">
      <c r="BC1557" t="e">
        <f>VLOOKUP(K1557,'Справочные Данные'!$I$2:$J$262,2,0)</f>
        <v>#N/A</v>
      </c>
    </row>
    <row r="1558" spans="55:55">
      <c r="BC1558" t="e">
        <f>VLOOKUP(K1558,'Справочные Данные'!$I$2:$J$262,2,0)</f>
        <v>#N/A</v>
      </c>
    </row>
    <row r="1559" spans="55:55">
      <c r="BC1559" t="e">
        <f>VLOOKUP(K1559,'Справочные Данные'!$I$2:$J$262,2,0)</f>
        <v>#N/A</v>
      </c>
    </row>
    <row r="1560" spans="55:55">
      <c r="BC1560" t="e">
        <f>VLOOKUP(K1560,'Справочные Данные'!$I$2:$J$262,2,0)</f>
        <v>#N/A</v>
      </c>
    </row>
    <row r="1561" spans="55:55">
      <c r="BC1561" t="e">
        <f>VLOOKUP(K1561,'Справочные Данные'!$I$2:$J$262,2,0)</f>
        <v>#N/A</v>
      </c>
    </row>
    <row r="1562" spans="55:55">
      <c r="BC1562" t="e">
        <f>VLOOKUP(K1562,'Справочные Данные'!$I$2:$J$262,2,0)</f>
        <v>#N/A</v>
      </c>
    </row>
    <row r="1563" spans="55:55">
      <c r="BC1563" t="e">
        <f>VLOOKUP(K1563,'Справочные Данные'!$I$2:$J$262,2,0)</f>
        <v>#N/A</v>
      </c>
    </row>
    <row r="1564" spans="55:55">
      <c r="BC1564" t="e">
        <f>VLOOKUP(K1564,'Справочные Данные'!$I$2:$J$262,2,0)</f>
        <v>#N/A</v>
      </c>
    </row>
    <row r="1565" spans="55:55">
      <c r="BC1565" t="e">
        <f>VLOOKUP(K1565,'Справочные Данные'!$I$2:$J$262,2,0)</f>
        <v>#N/A</v>
      </c>
    </row>
    <row r="1566" spans="55:55">
      <c r="BC1566" t="e">
        <f>VLOOKUP(K1566,'Справочные Данные'!$I$2:$J$262,2,0)</f>
        <v>#N/A</v>
      </c>
    </row>
    <row r="1567" spans="55:55">
      <c r="BC1567" t="e">
        <f>VLOOKUP(K1567,'Справочные Данные'!$I$2:$J$262,2,0)</f>
        <v>#N/A</v>
      </c>
    </row>
    <row r="1568" spans="55:55">
      <c r="BC1568" t="e">
        <f>VLOOKUP(K1568,'Справочные Данные'!$I$2:$J$262,2,0)</f>
        <v>#N/A</v>
      </c>
    </row>
    <row r="1569" spans="55:55">
      <c r="BC1569" t="e">
        <f>VLOOKUP(K1569,'Справочные Данные'!$I$2:$J$262,2,0)</f>
        <v>#N/A</v>
      </c>
    </row>
    <row r="1570" spans="55:55">
      <c r="BC1570" t="e">
        <f>VLOOKUP(K1570,'Справочные Данные'!$I$2:$J$262,2,0)</f>
        <v>#N/A</v>
      </c>
    </row>
    <row r="1571" spans="55:55">
      <c r="BC1571" t="e">
        <f>VLOOKUP(K1571,'Справочные Данные'!$I$2:$J$262,2,0)</f>
        <v>#N/A</v>
      </c>
    </row>
  </sheetData>
  <autoFilter ref="A1:BE1135" xr:uid="{34B10E46-8AF0-48F8-8A0B-1DFFA4466C8F}">
    <filterColumn colId="0">
      <filters blank="1">
        <dateGroupItem year="2021" month="11" day="10" dateTimeGrouping="day"/>
        <dateGroupItem year="2021" month="11" day="11" dateTimeGrouping="day"/>
        <dateGroupItem year="2021" month="11" day="12" dateTimeGrouping="day"/>
        <dateGroupItem year="2021" month="11" day="16" dateTimeGrouping="day"/>
        <dateGroupItem year="2021" month="11" day="19" dateTimeGrouping="day"/>
        <dateGroupItem year="2021" month="11" day="23" dateTimeGrouping="day"/>
      </filters>
    </filterColumn>
  </autoFilter>
  <phoneticPr fontId="33" type="noConversion"/>
  <conditionalFormatting sqref="V2:W4">
    <cfRule type="duplicateValues" dxfId="780" priority="985"/>
  </conditionalFormatting>
  <conditionalFormatting sqref="V2:W4">
    <cfRule type="duplicateValues" dxfId="779" priority="986"/>
  </conditionalFormatting>
  <conditionalFormatting sqref="V2:W4">
    <cfRule type="duplicateValues" dxfId="778" priority="983"/>
    <cfRule type="duplicateValues" dxfId="777" priority="984"/>
  </conditionalFormatting>
  <conditionalFormatting sqref="X6:X7">
    <cfRule type="duplicateValues" dxfId="776" priority="981"/>
    <cfRule type="duplicateValues" dxfId="775" priority="982"/>
  </conditionalFormatting>
  <conditionalFormatting sqref="X5">
    <cfRule type="duplicateValues" dxfId="774" priority="979"/>
    <cfRule type="duplicateValues" dxfId="773" priority="980"/>
  </conditionalFormatting>
  <conditionalFormatting sqref="X12">
    <cfRule type="duplicateValues" dxfId="772" priority="977"/>
    <cfRule type="duplicateValues" dxfId="771" priority="978"/>
  </conditionalFormatting>
  <conditionalFormatting sqref="V6:W9 V11:W11">
    <cfRule type="duplicateValues" dxfId="770" priority="975"/>
  </conditionalFormatting>
  <conditionalFormatting sqref="V6:W9">
    <cfRule type="duplicateValues" dxfId="769" priority="976"/>
  </conditionalFormatting>
  <conditionalFormatting sqref="V6:W9 V11:W11">
    <cfRule type="duplicateValues" dxfId="768" priority="973"/>
    <cfRule type="duplicateValues" dxfId="767" priority="974"/>
  </conditionalFormatting>
  <conditionalFormatting sqref="V5:W5">
    <cfRule type="duplicateValues" dxfId="766" priority="971"/>
  </conditionalFormatting>
  <conditionalFormatting sqref="V5:W5">
    <cfRule type="duplicateValues" dxfId="765" priority="972"/>
  </conditionalFormatting>
  <conditionalFormatting sqref="V5:W5">
    <cfRule type="duplicateValues" dxfId="764" priority="969"/>
    <cfRule type="duplicateValues" dxfId="763" priority="970"/>
  </conditionalFormatting>
  <conditionalFormatting sqref="W10">
    <cfRule type="duplicateValues" dxfId="762" priority="967"/>
  </conditionalFormatting>
  <conditionalFormatting sqref="W10">
    <cfRule type="duplicateValues" dxfId="761" priority="968"/>
  </conditionalFormatting>
  <conditionalFormatting sqref="W10">
    <cfRule type="duplicateValues" dxfId="760" priority="965"/>
    <cfRule type="duplicateValues" dxfId="759" priority="966"/>
  </conditionalFormatting>
  <conditionalFormatting sqref="V12:W13">
    <cfRule type="duplicateValues" dxfId="758" priority="963"/>
  </conditionalFormatting>
  <conditionalFormatting sqref="V12:W13">
    <cfRule type="duplicateValues" dxfId="757" priority="964"/>
  </conditionalFormatting>
  <conditionalFormatting sqref="V12:W13">
    <cfRule type="duplicateValues" dxfId="756" priority="961"/>
    <cfRule type="duplicateValues" dxfId="755" priority="962"/>
  </conditionalFormatting>
  <conditionalFormatting sqref="V15:W16">
    <cfRule type="duplicateValues" dxfId="754" priority="959"/>
  </conditionalFormatting>
  <conditionalFormatting sqref="V15:W16">
    <cfRule type="duplicateValues" dxfId="753" priority="960"/>
  </conditionalFormatting>
  <conditionalFormatting sqref="V15:W16">
    <cfRule type="duplicateValues" dxfId="752" priority="957"/>
    <cfRule type="duplicateValues" dxfId="751" priority="958"/>
  </conditionalFormatting>
  <conditionalFormatting sqref="X15">
    <cfRule type="duplicateValues" dxfId="750" priority="955"/>
    <cfRule type="duplicateValues" dxfId="749" priority="956"/>
  </conditionalFormatting>
  <conditionalFormatting sqref="V17:W19">
    <cfRule type="duplicateValues" dxfId="748" priority="953"/>
  </conditionalFormatting>
  <conditionalFormatting sqref="V17:W19">
    <cfRule type="duplicateValues" dxfId="747" priority="954"/>
  </conditionalFormatting>
  <conditionalFormatting sqref="V17:W19">
    <cfRule type="duplicateValues" dxfId="746" priority="952"/>
  </conditionalFormatting>
  <conditionalFormatting sqref="V17:W19">
    <cfRule type="duplicateValues" dxfId="745" priority="950"/>
    <cfRule type="duplicateValues" dxfId="744" priority="951"/>
  </conditionalFormatting>
  <conditionalFormatting sqref="V20:W23">
    <cfRule type="duplicateValues" dxfId="743" priority="948"/>
  </conditionalFormatting>
  <conditionalFormatting sqref="V20:W23">
    <cfRule type="duplicateValues" dxfId="742" priority="949"/>
  </conditionalFormatting>
  <conditionalFormatting sqref="V20:W23">
    <cfRule type="duplicateValues" dxfId="741" priority="947"/>
  </conditionalFormatting>
  <conditionalFormatting sqref="V20:W23">
    <cfRule type="duplicateValues" dxfId="740" priority="945"/>
    <cfRule type="duplicateValues" dxfId="739" priority="946"/>
  </conditionalFormatting>
  <conditionalFormatting sqref="W24:W25">
    <cfRule type="duplicateValues" dxfId="738" priority="943"/>
    <cfRule type="duplicateValues" dxfId="737" priority="944"/>
  </conditionalFormatting>
  <conditionalFormatting sqref="V26:W27">
    <cfRule type="duplicateValues" dxfId="736" priority="941"/>
  </conditionalFormatting>
  <conditionalFormatting sqref="V26:W27">
    <cfRule type="duplicateValues" dxfId="735" priority="942"/>
  </conditionalFormatting>
  <conditionalFormatting sqref="V26:W27">
    <cfRule type="duplicateValues" dxfId="734" priority="940"/>
  </conditionalFormatting>
  <conditionalFormatting sqref="V26:W27">
    <cfRule type="duplicateValues" dxfId="733" priority="938"/>
    <cfRule type="duplicateValues" dxfId="732" priority="939"/>
  </conditionalFormatting>
  <conditionalFormatting sqref="W28:X29">
    <cfRule type="duplicateValues" dxfId="731" priority="936"/>
  </conditionalFormatting>
  <conditionalFormatting sqref="W28:X29">
    <cfRule type="duplicateValues" dxfId="730" priority="937"/>
  </conditionalFormatting>
  <conditionalFormatting sqref="W28:X29">
    <cfRule type="duplicateValues" dxfId="729" priority="935"/>
  </conditionalFormatting>
  <conditionalFormatting sqref="W28:X29">
    <cfRule type="duplicateValues" dxfId="728" priority="933"/>
    <cfRule type="duplicateValues" dxfId="727" priority="934"/>
  </conditionalFormatting>
  <conditionalFormatting sqref="V30:W31">
    <cfRule type="duplicateValues" dxfId="726" priority="931"/>
  </conditionalFormatting>
  <conditionalFormatting sqref="V30:W31">
    <cfRule type="duplicateValues" dxfId="725" priority="932"/>
  </conditionalFormatting>
  <conditionalFormatting sqref="V30:W31">
    <cfRule type="duplicateValues" dxfId="724" priority="930"/>
  </conditionalFormatting>
  <conditionalFormatting sqref="V30:W31">
    <cfRule type="duplicateValues" dxfId="723" priority="928"/>
    <cfRule type="duplicateValues" dxfId="722" priority="929"/>
  </conditionalFormatting>
  <conditionalFormatting sqref="V32:W39">
    <cfRule type="duplicateValues" dxfId="721" priority="926"/>
  </conditionalFormatting>
  <conditionalFormatting sqref="V32:W39">
    <cfRule type="duplicateValues" dxfId="720" priority="927"/>
  </conditionalFormatting>
  <conditionalFormatting sqref="V32:W39">
    <cfRule type="duplicateValues" dxfId="719" priority="925"/>
  </conditionalFormatting>
  <conditionalFormatting sqref="V32:W39">
    <cfRule type="duplicateValues" dxfId="718" priority="923"/>
    <cfRule type="duplicateValues" dxfId="717" priority="924"/>
  </conditionalFormatting>
  <conditionalFormatting sqref="W40:X41">
    <cfRule type="duplicateValues" dxfId="716" priority="921"/>
  </conditionalFormatting>
  <conditionalFormatting sqref="W40:X41">
    <cfRule type="duplicateValues" dxfId="715" priority="922"/>
  </conditionalFormatting>
  <conditionalFormatting sqref="W40:X41">
    <cfRule type="duplicateValues" dxfId="714" priority="920"/>
  </conditionalFormatting>
  <conditionalFormatting sqref="W40:X41">
    <cfRule type="duplicateValues" dxfId="713" priority="918"/>
    <cfRule type="duplicateValues" dxfId="712" priority="919"/>
  </conditionalFormatting>
  <conditionalFormatting sqref="X42">
    <cfRule type="duplicateValues" dxfId="711" priority="916"/>
  </conditionalFormatting>
  <conditionalFormatting sqref="X42">
    <cfRule type="duplicateValues" dxfId="710" priority="917"/>
  </conditionalFormatting>
  <conditionalFormatting sqref="X42">
    <cfRule type="duplicateValues" dxfId="709" priority="915"/>
  </conditionalFormatting>
  <conditionalFormatting sqref="X42">
    <cfRule type="duplicateValues" dxfId="708" priority="913"/>
    <cfRule type="duplicateValues" dxfId="707" priority="914"/>
  </conditionalFormatting>
  <conditionalFormatting sqref="X44:X46">
    <cfRule type="duplicateValues" dxfId="706" priority="911"/>
    <cfRule type="duplicateValues" dxfId="705" priority="912"/>
  </conditionalFormatting>
  <conditionalFormatting sqref="X43">
    <cfRule type="duplicateValues" dxfId="704" priority="909"/>
  </conditionalFormatting>
  <conditionalFormatting sqref="X43">
    <cfRule type="duplicateValues" dxfId="703" priority="910"/>
  </conditionalFormatting>
  <conditionalFormatting sqref="X43">
    <cfRule type="duplicateValues" dxfId="702" priority="908"/>
  </conditionalFormatting>
  <conditionalFormatting sqref="X43">
    <cfRule type="duplicateValues" dxfId="701" priority="906"/>
    <cfRule type="duplicateValues" dxfId="700" priority="907"/>
  </conditionalFormatting>
  <conditionalFormatting sqref="X47">
    <cfRule type="duplicateValues" dxfId="699" priority="904"/>
  </conditionalFormatting>
  <conditionalFormatting sqref="X47">
    <cfRule type="duplicateValues" dxfId="698" priority="905"/>
  </conditionalFormatting>
  <conditionalFormatting sqref="X47">
    <cfRule type="duplicateValues" dxfId="697" priority="903"/>
  </conditionalFormatting>
  <conditionalFormatting sqref="X47">
    <cfRule type="duplicateValues" dxfId="696" priority="901"/>
    <cfRule type="duplicateValues" dxfId="695" priority="902"/>
  </conditionalFormatting>
  <conditionalFormatting sqref="X51">
    <cfRule type="duplicateValues" dxfId="694" priority="899"/>
  </conditionalFormatting>
  <conditionalFormatting sqref="X51">
    <cfRule type="duplicateValues" dxfId="693" priority="900"/>
  </conditionalFormatting>
  <conditionalFormatting sqref="X51">
    <cfRule type="duplicateValues" dxfId="692" priority="898"/>
  </conditionalFormatting>
  <conditionalFormatting sqref="X51">
    <cfRule type="duplicateValues" dxfId="691" priority="896"/>
    <cfRule type="duplicateValues" dxfId="690" priority="897"/>
  </conditionalFormatting>
  <conditionalFormatting sqref="X48:X49">
    <cfRule type="duplicateValues" dxfId="689" priority="894"/>
  </conditionalFormatting>
  <conditionalFormatting sqref="X48:X49">
    <cfRule type="duplicateValues" dxfId="688" priority="895"/>
  </conditionalFormatting>
  <conditionalFormatting sqref="X48:X49">
    <cfRule type="duplicateValues" dxfId="687" priority="893"/>
  </conditionalFormatting>
  <conditionalFormatting sqref="X48:X49">
    <cfRule type="duplicateValues" dxfId="686" priority="891"/>
    <cfRule type="duplicateValues" dxfId="685" priority="892"/>
  </conditionalFormatting>
  <conditionalFormatting sqref="X52">
    <cfRule type="duplicateValues" dxfId="684" priority="889"/>
  </conditionalFormatting>
  <conditionalFormatting sqref="X52">
    <cfRule type="duplicateValues" dxfId="683" priority="890"/>
  </conditionalFormatting>
  <conditionalFormatting sqref="X52">
    <cfRule type="duplicateValues" dxfId="682" priority="888"/>
  </conditionalFormatting>
  <conditionalFormatting sqref="X52">
    <cfRule type="duplicateValues" dxfId="681" priority="886"/>
    <cfRule type="duplicateValues" dxfId="680" priority="887"/>
  </conditionalFormatting>
  <conditionalFormatting sqref="W55:W56">
    <cfRule type="duplicateValues" dxfId="679" priority="884"/>
  </conditionalFormatting>
  <conditionalFormatting sqref="W55:W56">
    <cfRule type="duplicateValues" dxfId="678" priority="885"/>
  </conditionalFormatting>
  <conditionalFormatting sqref="W55:W56">
    <cfRule type="duplicateValues" dxfId="677" priority="883"/>
  </conditionalFormatting>
  <conditionalFormatting sqref="W55:W56">
    <cfRule type="duplicateValues" dxfId="676" priority="881"/>
    <cfRule type="duplicateValues" dxfId="675" priority="882"/>
  </conditionalFormatting>
  <conditionalFormatting sqref="W57">
    <cfRule type="duplicateValues" dxfId="674" priority="879"/>
  </conditionalFormatting>
  <conditionalFormatting sqref="W57">
    <cfRule type="duplicateValues" dxfId="673" priority="880"/>
  </conditionalFormatting>
  <conditionalFormatting sqref="W57:X57">
    <cfRule type="duplicateValues" dxfId="672" priority="877"/>
    <cfRule type="duplicateValues" dxfId="671" priority="878"/>
  </conditionalFormatting>
  <conditionalFormatting sqref="V60:W60 V58:W58 W59">
    <cfRule type="duplicateValues" dxfId="670" priority="875"/>
  </conditionalFormatting>
  <conditionalFormatting sqref="V60:W60">
    <cfRule type="duplicateValues" dxfId="669" priority="876"/>
  </conditionalFormatting>
  <conditionalFormatting sqref="V60:W60">
    <cfRule type="duplicateValues" dxfId="668" priority="874"/>
  </conditionalFormatting>
  <conditionalFormatting sqref="V60:W60 V58:W58 W59">
    <cfRule type="duplicateValues" dxfId="667" priority="872"/>
    <cfRule type="duplicateValues" dxfId="666" priority="873"/>
  </conditionalFormatting>
  <conditionalFormatting sqref="W61">
    <cfRule type="duplicateValues" dxfId="665" priority="870"/>
  </conditionalFormatting>
  <conditionalFormatting sqref="W61">
    <cfRule type="duplicateValues" dxfId="664" priority="871"/>
  </conditionalFormatting>
  <conditionalFormatting sqref="W61">
    <cfRule type="duplicateValues" dxfId="663" priority="869"/>
  </conditionalFormatting>
  <conditionalFormatting sqref="W61">
    <cfRule type="duplicateValues" dxfId="662" priority="867"/>
    <cfRule type="duplicateValues" dxfId="661" priority="868"/>
  </conditionalFormatting>
  <conditionalFormatting sqref="W65:W66">
    <cfRule type="duplicateValues" dxfId="660" priority="864"/>
    <cfRule type="duplicateValues" dxfId="659" priority="865"/>
  </conditionalFormatting>
  <conditionalFormatting sqref="W65:W66">
    <cfRule type="duplicateValues" dxfId="658" priority="866"/>
  </conditionalFormatting>
  <conditionalFormatting sqref="W68:W71">
    <cfRule type="duplicateValues" dxfId="657" priority="862"/>
    <cfRule type="duplicateValues" dxfId="656" priority="863"/>
  </conditionalFormatting>
  <conditionalFormatting sqref="X78">
    <cfRule type="duplicateValues" dxfId="655" priority="854"/>
  </conditionalFormatting>
  <conditionalFormatting sqref="X78">
    <cfRule type="duplicateValues" dxfId="654" priority="855"/>
  </conditionalFormatting>
  <conditionalFormatting sqref="X78">
    <cfRule type="duplicateValues" dxfId="653" priority="853"/>
  </conditionalFormatting>
  <conditionalFormatting sqref="X78">
    <cfRule type="duplicateValues" dxfId="652" priority="851"/>
    <cfRule type="duplicateValues" dxfId="651" priority="852"/>
  </conditionalFormatting>
  <conditionalFormatting sqref="W76:X76">
    <cfRule type="duplicateValues" dxfId="650" priority="856"/>
  </conditionalFormatting>
  <conditionalFormatting sqref="W72:W73">
    <cfRule type="duplicateValues" dxfId="649" priority="857"/>
    <cfRule type="duplicateValues" dxfId="648" priority="858"/>
  </conditionalFormatting>
  <conditionalFormatting sqref="W76:X76 W77">
    <cfRule type="duplicateValues" dxfId="647" priority="859"/>
  </conditionalFormatting>
  <conditionalFormatting sqref="W76:X76 W77">
    <cfRule type="duplicateValues" dxfId="646" priority="860"/>
    <cfRule type="duplicateValues" dxfId="645" priority="861"/>
  </conditionalFormatting>
  <conditionalFormatting sqref="W82:W87">
    <cfRule type="duplicateValues" dxfId="644" priority="848"/>
    <cfRule type="duplicateValues" dxfId="643" priority="849"/>
  </conditionalFormatting>
  <conditionalFormatting sqref="W82:W87">
    <cfRule type="duplicateValues" dxfId="642" priority="850"/>
  </conditionalFormatting>
  <conditionalFormatting sqref="V89:W89">
    <cfRule type="duplicateValues" dxfId="641" priority="843"/>
  </conditionalFormatting>
  <conditionalFormatting sqref="V89:W89">
    <cfRule type="duplicateValues" dxfId="640" priority="844"/>
  </conditionalFormatting>
  <conditionalFormatting sqref="V89:W89">
    <cfRule type="duplicateValues" dxfId="639" priority="842"/>
  </conditionalFormatting>
  <conditionalFormatting sqref="V89:W89">
    <cfRule type="duplicateValues" dxfId="638" priority="840"/>
    <cfRule type="duplicateValues" dxfId="637" priority="841"/>
  </conditionalFormatting>
  <conditionalFormatting sqref="W88">
    <cfRule type="duplicateValues" dxfId="636" priority="838"/>
    <cfRule type="duplicateValues" dxfId="635" priority="839"/>
  </conditionalFormatting>
  <conditionalFormatting sqref="W90:W98">
    <cfRule type="duplicateValues" dxfId="634" priority="845"/>
    <cfRule type="duplicateValues" dxfId="633" priority="846"/>
  </conditionalFormatting>
  <conditionalFormatting sqref="W90:W98">
    <cfRule type="duplicateValues" dxfId="632" priority="847"/>
  </conditionalFormatting>
  <conditionalFormatting sqref="W101:W104">
    <cfRule type="duplicateValues" dxfId="631" priority="835"/>
    <cfRule type="duplicateValues" dxfId="630" priority="836"/>
  </conditionalFormatting>
  <conditionalFormatting sqref="W101:W104">
    <cfRule type="duplicateValues" dxfId="629" priority="837"/>
  </conditionalFormatting>
  <conditionalFormatting sqref="W107:W108">
    <cfRule type="duplicateValues" dxfId="628" priority="829"/>
    <cfRule type="duplicateValues" dxfId="627" priority="830"/>
  </conditionalFormatting>
  <conditionalFormatting sqref="W107:W108">
    <cfRule type="duplicateValues" dxfId="626" priority="831"/>
  </conditionalFormatting>
  <conditionalFormatting sqref="V109:W109">
    <cfRule type="duplicateValues" dxfId="625" priority="828"/>
  </conditionalFormatting>
  <conditionalFormatting sqref="V109:W109">
    <cfRule type="duplicateValues" dxfId="624" priority="826"/>
    <cfRule type="duplicateValues" dxfId="623" priority="827"/>
  </conditionalFormatting>
  <conditionalFormatting sqref="W108:W109">
    <cfRule type="duplicateValues" dxfId="622" priority="823"/>
    <cfRule type="duplicateValues" dxfId="621" priority="824"/>
  </conditionalFormatting>
  <conditionalFormatting sqref="W108:W109">
    <cfRule type="duplicateValues" dxfId="620" priority="825"/>
  </conditionalFormatting>
  <conditionalFormatting sqref="V107:W107">
    <cfRule type="duplicateValues" dxfId="619" priority="822"/>
  </conditionalFormatting>
  <conditionalFormatting sqref="V107:W107">
    <cfRule type="duplicateValues" dxfId="618" priority="820"/>
    <cfRule type="duplicateValues" dxfId="617" priority="821"/>
  </conditionalFormatting>
  <conditionalFormatting sqref="W105:W106">
    <cfRule type="duplicateValues" dxfId="616" priority="832"/>
    <cfRule type="duplicateValues" dxfId="615" priority="833"/>
  </conditionalFormatting>
  <conditionalFormatting sqref="W105:W106">
    <cfRule type="duplicateValues" dxfId="614" priority="834"/>
  </conditionalFormatting>
  <conditionalFormatting sqref="W110:X110">
    <cfRule type="duplicateValues" dxfId="613" priority="811"/>
  </conditionalFormatting>
  <conditionalFormatting sqref="W110:X110">
    <cfRule type="duplicateValues" dxfId="612" priority="812"/>
    <cfRule type="duplicateValues" dxfId="611" priority="813"/>
  </conditionalFormatting>
  <conditionalFormatting sqref="V112:W117">
    <cfRule type="duplicateValues" dxfId="610" priority="814"/>
  </conditionalFormatting>
  <conditionalFormatting sqref="V112:W117">
    <cfRule type="duplicateValues" dxfId="609" priority="815"/>
    <cfRule type="duplicateValues" dxfId="608" priority="816"/>
  </conditionalFormatting>
  <conditionalFormatting sqref="X111">
    <cfRule type="duplicateValues" dxfId="607" priority="817"/>
  </conditionalFormatting>
  <conditionalFormatting sqref="X111">
    <cfRule type="duplicateValues" dxfId="606" priority="818"/>
    <cfRule type="duplicateValues" dxfId="605" priority="819"/>
  </conditionalFormatting>
  <conditionalFormatting sqref="W123">
    <cfRule type="duplicateValues" dxfId="604" priority="805"/>
    <cfRule type="duplicateValues" dxfId="603" priority="806"/>
  </conditionalFormatting>
  <conditionalFormatting sqref="W123">
    <cfRule type="duplicateValues" dxfId="602" priority="807"/>
  </conditionalFormatting>
  <conditionalFormatting sqref="W119:W121">
    <cfRule type="duplicateValues" dxfId="601" priority="808"/>
    <cfRule type="duplicateValues" dxfId="600" priority="809"/>
  </conditionalFormatting>
  <conditionalFormatting sqref="W119:W121">
    <cfRule type="duplicateValues" dxfId="599" priority="810"/>
  </conditionalFormatting>
  <conditionalFormatting sqref="W126:X127 X128">
    <cfRule type="duplicateValues" dxfId="598" priority="800"/>
  </conditionalFormatting>
  <conditionalFormatting sqref="W126:X127">
    <cfRule type="duplicateValues" dxfId="597" priority="801"/>
  </conditionalFormatting>
  <conditionalFormatting sqref="W126:X127">
    <cfRule type="duplicateValues" dxfId="596" priority="799"/>
  </conditionalFormatting>
  <conditionalFormatting sqref="W126:X127 X128">
    <cfRule type="duplicateValues" dxfId="595" priority="797"/>
    <cfRule type="duplicateValues" dxfId="594" priority="798"/>
  </conditionalFormatting>
  <conditionalFormatting sqref="X129:X130">
    <cfRule type="duplicateValues" dxfId="593" priority="795"/>
  </conditionalFormatting>
  <conditionalFormatting sqref="X129:X130">
    <cfRule type="duplicateValues" dxfId="592" priority="796"/>
  </conditionalFormatting>
  <conditionalFormatting sqref="X129:X130">
    <cfRule type="duplicateValues" dxfId="591" priority="794"/>
  </conditionalFormatting>
  <conditionalFormatting sqref="X129:X130">
    <cfRule type="duplicateValues" dxfId="590" priority="792"/>
    <cfRule type="duplicateValues" dxfId="589" priority="793"/>
  </conditionalFormatting>
  <conditionalFormatting sqref="W125:X125">
    <cfRule type="duplicateValues" dxfId="588" priority="789"/>
  </conditionalFormatting>
  <conditionalFormatting sqref="W125:X125">
    <cfRule type="duplicateValues" dxfId="587" priority="790"/>
    <cfRule type="duplicateValues" dxfId="586" priority="791"/>
  </conditionalFormatting>
  <conditionalFormatting sqref="W131:W133">
    <cfRule type="duplicateValues" dxfId="585" priority="802"/>
    <cfRule type="duplicateValues" dxfId="584" priority="803"/>
  </conditionalFormatting>
  <conditionalFormatting sqref="W131:W133">
    <cfRule type="duplicateValues" dxfId="583" priority="804"/>
  </conditionalFormatting>
  <conditionalFormatting sqref="W142:X144">
    <cfRule type="duplicateValues" dxfId="582" priority="784"/>
  </conditionalFormatting>
  <conditionalFormatting sqref="W142:X144">
    <cfRule type="duplicateValues" dxfId="581" priority="785"/>
  </conditionalFormatting>
  <conditionalFormatting sqref="W142:X144">
    <cfRule type="duplicateValues" dxfId="580" priority="783"/>
  </conditionalFormatting>
  <conditionalFormatting sqref="W142:X144">
    <cfRule type="duplicateValues" dxfId="579" priority="781"/>
    <cfRule type="duplicateValues" dxfId="578" priority="782"/>
  </conditionalFormatting>
  <conditionalFormatting sqref="W140:W141 W134:W138">
    <cfRule type="duplicateValues" dxfId="577" priority="786"/>
    <cfRule type="duplicateValues" dxfId="576" priority="787"/>
  </conditionalFormatting>
  <conditionalFormatting sqref="W140:W141 W134:W138">
    <cfRule type="duplicateValues" dxfId="575" priority="788"/>
  </conditionalFormatting>
  <conditionalFormatting sqref="V154:W155 W156:X156">
    <cfRule type="duplicateValues" dxfId="574" priority="779"/>
  </conditionalFormatting>
  <conditionalFormatting sqref="V154:W155">
    <cfRule type="duplicateValues" dxfId="573" priority="780"/>
  </conditionalFormatting>
  <conditionalFormatting sqref="V154:W155">
    <cfRule type="duplicateValues" dxfId="572" priority="778"/>
  </conditionalFormatting>
  <conditionalFormatting sqref="V154:W155 W156:X156">
    <cfRule type="duplicateValues" dxfId="571" priority="776"/>
    <cfRule type="duplicateValues" dxfId="570" priority="777"/>
  </conditionalFormatting>
  <conditionalFormatting sqref="V151:W152">
    <cfRule type="duplicateValues" dxfId="569" priority="774"/>
  </conditionalFormatting>
  <conditionalFormatting sqref="V151:W152">
    <cfRule type="duplicateValues" dxfId="568" priority="775"/>
  </conditionalFormatting>
  <conditionalFormatting sqref="V151:W152">
    <cfRule type="duplicateValues" dxfId="567" priority="773"/>
  </conditionalFormatting>
  <conditionalFormatting sqref="V151:W152">
    <cfRule type="duplicateValues" dxfId="566" priority="771"/>
    <cfRule type="duplicateValues" dxfId="565" priority="772"/>
  </conditionalFormatting>
  <conditionalFormatting sqref="W148:X148">
    <cfRule type="duplicateValues" dxfId="564" priority="769"/>
  </conditionalFormatting>
  <conditionalFormatting sqref="W148:X148">
    <cfRule type="duplicateValues" dxfId="563" priority="770"/>
  </conditionalFormatting>
  <conditionalFormatting sqref="W148:X148">
    <cfRule type="duplicateValues" dxfId="562" priority="768"/>
  </conditionalFormatting>
  <conditionalFormatting sqref="W148:X148">
    <cfRule type="duplicateValues" dxfId="561" priority="766"/>
    <cfRule type="duplicateValues" dxfId="560" priority="767"/>
  </conditionalFormatting>
  <conditionalFormatting sqref="W149:W150">
    <cfRule type="duplicateValues" dxfId="559" priority="763"/>
    <cfRule type="duplicateValues" dxfId="558" priority="764"/>
  </conditionalFormatting>
  <conditionalFormatting sqref="W149:W150">
    <cfRule type="duplicateValues" dxfId="557" priority="765"/>
  </conditionalFormatting>
  <conditionalFormatting sqref="W145:X145">
    <cfRule type="duplicateValues" dxfId="556" priority="761"/>
  </conditionalFormatting>
  <conditionalFormatting sqref="W145:X145">
    <cfRule type="duplicateValues" dxfId="555" priority="762"/>
  </conditionalFormatting>
  <conditionalFormatting sqref="W145:X145">
    <cfRule type="duplicateValues" dxfId="554" priority="760"/>
  </conditionalFormatting>
  <conditionalFormatting sqref="W145:X145">
    <cfRule type="duplicateValues" dxfId="553" priority="758"/>
    <cfRule type="duplicateValues" dxfId="552" priority="759"/>
  </conditionalFormatting>
  <conditionalFormatting sqref="X157:X158">
    <cfRule type="duplicateValues" dxfId="551" priority="753"/>
  </conditionalFormatting>
  <conditionalFormatting sqref="X157:X158">
    <cfRule type="duplicateValues" dxfId="550" priority="754"/>
  </conditionalFormatting>
  <conditionalFormatting sqref="X157:X158">
    <cfRule type="duplicateValues" dxfId="549" priority="752"/>
  </conditionalFormatting>
  <conditionalFormatting sqref="X157:X158">
    <cfRule type="duplicateValues" dxfId="548" priority="750"/>
    <cfRule type="duplicateValues" dxfId="547" priority="751"/>
  </conditionalFormatting>
  <conditionalFormatting sqref="W153:X153">
    <cfRule type="duplicateValues" dxfId="546" priority="748"/>
  </conditionalFormatting>
  <conditionalFormatting sqref="W153:X153">
    <cfRule type="duplicateValues" dxfId="545" priority="749"/>
  </conditionalFormatting>
  <conditionalFormatting sqref="W153:X153">
    <cfRule type="duplicateValues" dxfId="544" priority="747"/>
  </conditionalFormatting>
  <conditionalFormatting sqref="W153:X153">
    <cfRule type="duplicateValues" dxfId="543" priority="745"/>
    <cfRule type="duplicateValues" dxfId="542" priority="746"/>
  </conditionalFormatting>
  <conditionalFormatting sqref="R276">
    <cfRule type="duplicateValues" dxfId="541" priority="736"/>
  </conditionalFormatting>
  <conditionalFormatting sqref="R276">
    <cfRule type="duplicateValues" dxfId="540" priority="737"/>
    <cfRule type="duplicateValues" dxfId="539" priority="738"/>
  </conditionalFormatting>
  <conditionalFormatting sqref="R276">
    <cfRule type="duplicateValues" dxfId="538" priority="739"/>
  </conditionalFormatting>
  <conditionalFormatting sqref="W175">
    <cfRule type="duplicateValues" dxfId="537" priority="734"/>
    <cfRule type="duplicateValues" dxfId="536" priority="735"/>
  </conditionalFormatting>
  <conditionalFormatting sqref="V257:V258 V260">
    <cfRule type="duplicateValues" dxfId="535" priority="732"/>
  </conditionalFormatting>
  <conditionalFormatting sqref="V257:V258 V260">
    <cfRule type="duplicateValues" dxfId="534" priority="733"/>
  </conditionalFormatting>
  <conditionalFormatting sqref="V257:V258 V260">
    <cfRule type="duplicateValues" dxfId="533" priority="731"/>
  </conditionalFormatting>
  <conditionalFormatting sqref="V257:V258 V260">
    <cfRule type="duplicateValues" dxfId="532" priority="729"/>
    <cfRule type="duplicateValues" dxfId="531" priority="730"/>
  </conditionalFormatting>
  <conditionalFormatting sqref="X167">
    <cfRule type="duplicateValues" dxfId="530" priority="724"/>
  </conditionalFormatting>
  <conditionalFormatting sqref="X167">
    <cfRule type="duplicateValues" dxfId="529" priority="722"/>
    <cfRule type="duplicateValues" dxfId="528" priority="723"/>
  </conditionalFormatting>
  <conditionalFormatting sqref="W166">
    <cfRule type="duplicateValues" dxfId="527" priority="719"/>
    <cfRule type="duplicateValues" dxfId="526" priority="720"/>
  </conditionalFormatting>
  <conditionalFormatting sqref="W166">
    <cfRule type="duplicateValues" dxfId="525" priority="721"/>
  </conditionalFormatting>
  <conditionalFormatting sqref="X251">
    <cfRule type="duplicateValues" dxfId="524" priority="695"/>
  </conditionalFormatting>
  <conditionalFormatting sqref="X251">
    <cfRule type="duplicateValues" dxfId="523" priority="696"/>
    <cfRule type="duplicateValues" dxfId="522" priority="697"/>
  </conditionalFormatting>
  <conditionalFormatting sqref="X251">
    <cfRule type="duplicateValues" dxfId="521" priority="698"/>
  </conditionalFormatting>
  <conditionalFormatting sqref="V798:X1048576 V776:X777 V244:X248 V305:X305 V272:X272 V251:X258 W250:X250 V320:X320 V267:W271 V276:X276 V263:X263 V261:W262 V260:X260 W259 V199:X199 V201:X242 V200:W200 V273:W275 V306:W306 V197:X197 V195:W195 V190:X194 V189 X189 W408 V407:W407 V198:W198 V307 V321:W321 V308:W308 V265:X266 V319:W319 V336:X336 V393:X393 V324:W324 V328:W328 V346:W348 W341 W376:X376 V353:W375 V380:W388 V339:W340 V338:X338 V337:W337 W377:W378 W419 V409:W409 W439:W440 V392:W392 W410 V411:W418 V1:X188 W640 V641:W642 W644 X606 W578:X579 X575 W604 W649 V650:W650 W550:W553 W545:W546 W541:W543 W580 X601 V661:W667 W583:W591 W700 W792:X792 V782:W787 V780:X781 V778:W779 W668 V789:W789 W788 V772:W775 W702:W706 W790:W791 W794:X794 X793 X795 W796:X797">
    <cfRule type="duplicateValues" dxfId="520" priority="694"/>
  </conditionalFormatting>
  <conditionalFormatting sqref="V243:X243">
    <cfRule type="duplicateValues" dxfId="519" priority="693"/>
  </conditionalFormatting>
  <conditionalFormatting sqref="X289 V277 X277:X278 V279:V282">
    <cfRule type="duplicateValues" dxfId="518" priority="692"/>
  </conditionalFormatting>
  <conditionalFormatting sqref="V298:X298 X299:X303">
    <cfRule type="duplicateValues" dxfId="517" priority="689"/>
  </conditionalFormatting>
  <conditionalFormatting sqref="V249">
    <cfRule type="duplicateValues" dxfId="516" priority="687"/>
  </conditionalFormatting>
  <conditionalFormatting sqref="V405:X405">
    <cfRule type="duplicateValues" dxfId="515" priority="683"/>
  </conditionalFormatting>
  <conditionalFormatting sqref="V406:X406">
    <cfRule type="duplicateValues" dxfId="514" priority="682"/>
  </conditionalFormatting>
  <conditionalFormatting sqref="W289">
    <cfRule type="duplicateValues" dxfId="513" priority="679"/>
  </conditionalFormatting>
  <conditionalFormatting sqref="V196:X196">
    <cfRule type="duplicateValues" dxfId="512" priority="678"/>
  </conditionalFormatting>
  <conditionalFormatting sqref="V283:V284 X283">
    <cfRule type="duplicateValues" dxfId="511" priority="677"/>
  </conditionalFormatting>
  <conditionalFormatting sqref="X297">
    <cfRule type="duplicateValues" dxfId="510" priority="1033"/>
  </conditionalFormatting>
  <conditionalFormatting sqref="V322:W322">
    <cfRule type="duplicateValues" dxfId="509" priority="673"/>
  </conditionalFormatting>
  <conditionalFormatting sqref="V264:W264">
    <cfRule type="duplicateValues" dxfId="508" priority="672"/>
  </conditionalFormatting>
  <conditionalFormatting sqref="V285:X285">
    <cfRule type="duplicateValues" dxfId="507" priority="671"/>
  </conditionalFormatting>
  <conditionalFormatting sqref="V292:V293 X292:X294">
    <cfRule type="duplicateValues" dxfId="506" priority="670"/>
  </conditionalFormatting>
  <conditionalFormatting sqref="V304:W304">
    <cfRule type="duplicateValues" dxfId="505" priority="669"/>
  </conditionalFormatting>
  <conditionalFormatting sqref="X312:X313">
    <cfRule type="duplicateValues" dxfId="504" priority="665"/>
  </conditionalFormatting>
  <conditionalFormatting sqref="X314">
    <cfRule type="duplicateValues" dxfId="503" priority="664"/>
  </conditionalFormatting>
  <conditionalFormatting sqref="W309:X309">
    <cfRule type="duplicateValues" dxfId="502" priority="662"/>
  </conditionalFormatting>
  <conditionalFormatting sqref="W286:X286 X287:X288">
    <cfRule type="duplicateValues" dxfId="501" priority="1091"/>
  </conditionalFormatting>
  <conditionalFormatting sqref="W295:X295">
    <cfRule type="duplicateValues" dxfId="500" priority="660"/>
  </conditionalFormatting>
  <conditionalFormatting sqref="V391:W391">
    <cfRule type="duplicateValues" dxfId="499" priority="659"/>
  </conditionalFormatting>
  <conditionalFormatting sqref="X310 V311:W311">
    <cfRule type="duplicateValues" dxfId="498" priority="658"/>
  </conditionalFormatting>
  <conditionalFormatting sqref="W317:X317">
    <cfRule type="duplicateValues" dxfId="497" priority="657"/>
  </conditionalFormatting>
  <conditionalFormatting sqref="W327:X327">
    <cfRule type="duplicateValues" dxfId="496" priority="656"/>
  </conditionalFormatting>
  <conditionalFormatting sqref="X318">
    <cfRule type="duplicateValues" dxfId="495" priority="655"/>
  </conditionalFormatting>
  <conditionalFormatting sqref="X318">
    <cfRule type="duplicateValues" dxfId="494" priority="653"/>
    <cfRule type="duplicateValues" dxfId="493" priority="654"/>
  </conditionalFormatting>
  <conditionalFormatting sqref="X318">
    <cfRule type="duplicateValues" dxfId="492" priority="652"/>
  </conditionalFormatting>
  <conditionalFormatting sqref="X334">
    <cfRule type="duplicateValues" dxfId="491" priority="650"/>
  </conditionalFormatting>
  <conditionalFormatting sqref="V323:W323">
    <cfRule type="duplicateValues" dxfId="490" priority="649"/>
  </conditionalFormatting>
  <conditionalFormatting sqref="W329:X329">
    <cfRule type="duplicateValues" dxfId="489" priority="647"/>
  </conditionalFormatting>
  <conditionalFormatting sqref="W146">
    <cfRule type="duplicateValues" dxfId="488" priority="1095"/>
    <cfRule type="duplicateValues" dxfId="487" priority="1096"/>
  </conditionalFormatting>
  <conditionalFormatting sqref="W146">
    <cfRule type="duplicateValues" dxfId="486" priority="1097"/>
  </conditionalFormatting>
  <conditionalFormatting sqref="O291:P291">
    <cfRule type="duplicateValues" dxfId="485" priority="644"/>
  </conditionalFormatting>
  <conditionalFormatting sqref="V291:W291">
    <cfRule type="duplicateValues" dxfId="484" priority="643"/>
  </conditionalFormatting>
  <conditionalFormatting sqref="V290:W290">
    <cfRule type="duplicateValues" dxfId="483" priority="642"/>
  </conditionalFormatting>
  <conditionalFormatting sqref="W379">
    <cfRule type="duplicateValues" dxfId="482" priority="641"/>
  </conditionalFormatting>
  <conditionalFormatting sqref="V349:W352">
    <cfRule type="duplicateValues" dxfId="481" priority="640"/>
  </conditionalFormatting>
  <conditionalFormatting sqref="V332:W332 V335:W335">
    <cfRule type="duplicateValues" dxfId="480" priority="1156"/>
  </conditionalFormatting>
  <conditionalFormatting sqref="W330:X330">
    <cfRule type="duplicateValues" dxfId="479" priority="639"/>
  </conditionalFormatting>
  <conditionalFormatting sqref="W333:X333">
    <cfRule type="duplicateValues" dxfId="478" priority="638"/>
  </conditionalFormatting>
  <conditionalFormatting sqref="X345">
    <cfRule type="duplicateValues" dxfId="477" priority="637"/>
  </conditionalFormatting>
  <conditionalFormatting sqref="V342:W343 W344">
    <cfRule type="duplicateValues" dxfId="476" priority="635"/>
  </conditionalFormatting>
  <conditionalFormatting sqref="V342:W342">
    <cfRule type="duplicateValues" dxfId="475" priority="634"/>
  </conditionalFormatting>
  <conditionalFormatting sqref="X331">
    <cfRule type="duplicateValues" dxfId="474" priority="633"/>
  </conditionalFormatting>
  <conditionalFormatting sqref="X389">
    <cfRule type="duplicateValues" dxfId="473" priority="632"/>
  </conditionalFormatting>
  <conditionalFormatting sqref="X389">
    <cfRule type="duplicateValues" dxfId="472" priority="630"/>
    <cfRule type="duplicateValues" dxfId="471" priority="631"/>
  </conditionalFormatting>
  <conditionalFormatting sqref="V389:V390 X389">
    <cfRule type="duplicateValues" dxfId="470" priority="629"/>
  </conditionalFormatting>
  <conditionalFormatting sqref="O373">
    <cfRule type="duplicateValues" dxfId="469" priority="628"/>
  </conditionalFormatting>
  <conditionalFormatting sqref="V408">
    <cfRule type="duplicateValues" dxfId="468" priority="1230"/>
  </conditionalFormatting>
  <conditionalFormatting sqref="W394:X396">
    <cfRule type="duplicateValues" dxfId="467" priority="622"/>
  </conditionalFormatting>
  <conditionalFormatting sqref="W397:X397">
    <cfRule type="duplicateValues" dxfId="466" priority="621"/>
  </conditionalFormatting>
  <conditionalFormatting sqref="W422:X422">
    <cfRule type="duplicateValues" dxfId="465" priority="620"/>
  </conditionalFormatting>
  <conditionalFormatting sqref="W423:X423">
    <cfRule type="duplicateValues" dxfId="464" priority="617"/>
  </conditionalFormatting>
  <conditionalFormatting sqref="W424:W425">
    <cfRule type="duplicateValues" dxfId="463" priority="616"/>
  </conditionalFormatting>
  <conditionalFormatting sqref="V424:V425">
    <cfRule type="duplicateValues" dxfId="462" priority="615"/>
  </conditionalFormatting>
  <conditionalFormatting sqref="W426">
    <cfRule type="duplicateValues" dxfId="461" priority="614"/>
  </conditionalFormatting>
  <conditionalFormatting sqref="X427:X430">
    <cfRule type="duplicateValues" dxfId="460" priority="612"/>
  </conditionalFormatting>
  <conditionalFormatting sqref="W452:X452 X453">
    <cfRule type="duplicateValues" dxfId="459" priority="608"/>
  </conditionalFormatting>
  <conditionalFormatting sqref="W398:X398 W399:W400">
    <cfRule type="duplicateValues" dxfId="458" priority="1375"/>
  </conditionalFormatting>
  <conditionalFormatting sqref="V401:X401 V402:W404">
    <cfRule type="duplicateValues" dxfId="457" priority="1441"/>
  </conditionalFormatting>
  <conditionalFormatting sqref="X454">
    <cfRule type="duplicateValues" dxfId="456" priority="606"/>
  </conditionalFormatting>
  <conditionalFormatting sqref="X454">
    <cfRule type="duplicateValues" dxfId="455" priority="604"/>
    <cfRule type="duplicateValues" dxfId="454" priority="605"/>
  </conditionalFormatting>
  <conditionalFormatting sqref="X454:X455">
    <cfRule type="duplicateValues" dxfId="453" priority="603"/>
  </conditionalFormatting>
  <conditionalFormatting sqref="V798:X1048576 V776:X777 V454:X455 V453 X453 V435:W436 V446:X448 V442:W442 V459:X459 V427:X434 W396:X396 V450:X450 W449 V425:W426 V397:X419 V452:X452 V421:X424 V420 X420 V470:X470 W466 V461:X461 V460:W460 V1:X258 V260:X395 W259:X259 V464:X465 V437:X441 V528:X528 V483:W484 X481 V473 X471 V640:W642 W644 V529 V486:W486 W485 V530:W531 X606 W532 W578:X579 X575 W536 W604 W649 V650:W650 V533:W535 W550:W553 W545:W546 W541:W543 W580 X601 V661:W667 W583:W591 W700 W792:X792 X473 V782:W787 V780:X781 V778:W779 W668 V789:W789 W788 V772:W775 W702:W706 W790:W791 W794:X794 X793 X795 W796:X797">
    <cfRule type="duplicateValues" dxfId="452" priority="602"/>
  </conditionalFormatting>
  <conditionalFormatting sqref="X456:X458">
    <cfRule type="duplicateValues" dxfId="451" priority="601"/>
  </conditionalFormatting>
  <conditionalFormatting sqref="X456:X458">
    <cfRule type="duplicateValues" dxfId="450" priority="600"/>
  </conditionalFormatting>
  <conditionalFormatting sqref="W434:W438">
    <cfRule type="duplicateValues" dxfId="449" priority="1507"/>
  </conditionalFormatting>
  <conditionalFormatting sqref="V434:V438">
    <cfRule type="duplicateValues" dxfId="448" priority="1509"/>
  </conditionalFormatting>
  <conditionalFormatting sqref="X451">
    <cfRule type="duplicateValues" dxfId="447" priority="599"/>
  </conditionalFormatting>
  <conditionalFormatting sqref="V451:X451">
    <cfRule type="duplicateValues" dxfId="446" priority="598"/>
  </conditionalFormatting>
  <conditionalFormatting sqref="X431:X433">
    <cfRule type="duplicateValues" dxfId="445" priority="1572"/>
  </conditionalFormatting>
  <conditionalFormatting sqref="X446">
    <cfRule type="duplicateValues" dxfId="444" priority="1635"/>
  </conditionalFormatting>
  <conditionalFormatting sqref="X469">
    <cfRule type="duplicateValues" dxfId="443" priority="593"/>
  </conditionalFormatting>
  <conditionalFormatting sqref="X469">
    <cfRule type="duplicateValues" dxfId="442" priority="592"/>
  </conditionalFormatting>
  <conditionalFormatting sqref="V443:X444 W445:X445">
    <cfRule type="duplicateValues" dxfId="441" priority="588"/>
  </conditionalFormatting>
  <conditionalFormatting sqref="X443:X445">
    <cfRule type="duplicateValues" dxfId="440" priority="589"/>
  </conditionalFormatting>
  <conditionalFormatting sqref="V479:X479">
    <cfRule type="duplicateValues" dxfId="439" priority="577"/>
  </conditionalFormatting>
  <conditionalFormatting sqref="V479:X479">
    <cfRule type="duplicateValues" dxfId="438" priority="576"/>
  </conditionalFormatting>
  <conditionalFormatting sqref="W473">
    <cfRule type="duplicateValues" dxfId="437" priority="573"/>
  </conditionalFormatting>
  <conditionalFormatting sqref="W473">
    <cfRule type="duplicateValues" dxfId="436" priority="574"/>
    <cfRule type="duplicateValues" dxfId="435" priority="575"/>
  </conditionalFormatting>
  <conditionalFormatting sqref="X477:X478 W476:X476">
    <cfRule type="duplicateValues" dxfId="434" priority="570"/>
  </conditionalFormatting>
  <conditionalFormatting sqref="W487:X488 W492:W493 W490:X491">
    <cfRule type="duplicateValues" dxfId="433" priority="565"/>
  </conditionalFormatting>
  <conditionalFormatting sqref="W487:X488 W490:X491">
    <cfRule type="duplicateValues" dxfId="432" priority="564"/>
  </conditionalFormatting>
  <conditionalFormatting sqref="V487:X487 W488:X488 W492:W493 W490:X491">
    <cfRule type="duplicateValues" dxfId="431" priority="563"/>
  </conditionalFormatting>
  <conditionalFormatting sqref="W487:X488">
    <cfRule type="duplicateValues" dxfId="430" priority="566"/>
  </conditionalFormatting>
  <conditionalFormatting sqref="W487:X488 W492:W493 W490:X491">
    <cfRule type="duplicateValues" dxfId="429" priority="567"/>
    <cfRule type="duplicateValues" dxfId="428" priority="568"/>
  </conditionalFormatting>
  <conditionalFormatting sqref="V487:X487 W488:X488">
    <cfRule type="duplicateValues" dxfId="427" priority="562"/>
  </conditionalFormatting>
  <conditionalFormatting sqref="V482:W482">
    <cfRule type="duplicateValues" dxfId="426" priority="554"/>
  </conditionalFormatting>
  <conditionalFormatting sqref="V482:W482">
    <cfRule type="duplicateValues" dxfId="425" priority="553"/>
  </conditionalFormatting>
  <conditionalFormatting sqref="AO483:AO488 AO490:AO493 AO502:AO503 AO528:AO536 AO509:AO510 AO545:AO546 AO550:AO555 AO541:AO543 AO512:AO524 AO496:AO500 AO476:AO481 AO575:AO580 AO559:AO566 AO583:AO586 AO606 AO589:AO597 AO604 AO601 AO633 AO618:AO629 AO635:AO642 AO644 AO649:AO650 AO661:AO668 AO473 AO670 AO700 AO695 AO2:AO471 AO679:AO692 AO702:AO708 AO730:AO733 AO735:AO738 AO769 AO744:AO767 AO772:AO1103">
    <cfRule type="cellIs" dxfId="424" priority="556" operator="greaterThan">
      <formula>0.07</formula>
    </cfRule>
    <cfRule type="cellIs" dxfId="423" priority="557" operator="greaterThan">
      <formula>7</formula>
    </cfRule>
  </conditionalFormatting>
  <conditionalFormatting sqref="AT483:AT488 AT490:AT493 AT502:AT503 AT528:AT536 AT509:AT510 AT545:AT546 AT550:AT555 AT541:AT543 AT512:AT524 AT496:AT500 AT476:AT481 AT575:AT580 AT559:AT566 AT583:AT586 AT2:AT471 AT606 AT589:AT597 AT604 AT601 AT633 AT618:AT629 AT635:AT642 AT644 AT649:AT650 AT661:AT668 AT473 AT670 AT700 AT695 AT679:AT692 AT702:AT708 AT730:AT733 AT735:AT738 AT769 AT744:AT767 AT772:AT1102">
    <cfRule type="cellIs" dxfId="422" priority="555" operator="greaterThan">
      <formula>115</formula>
    </cfRule>
  </conditionalFormatting>
  <conditionalFormatting sqref="W476:X476">
    <cfRule type="duplicateValues" dxfId="421" priority="1907"/>
  </conditionalFormatting>
  <conditionalFormatting sqref="AO482">
    <cfRule type="cellIs" dxfId="420" priority="551" operator="greaterThan">
      <formula>0.07</formula>
    </cfRule>
    <cfRule type="cellIs" dxfId="419" priority="552" operator="greaterThan">
      <formula>7</formula>
    </cfRule>
  </conditionalFormatting>
  <conditionalFormatting sqref="AT482">
    <cfRule type="cellIs" dxfId="418" priority="550" operator="greaterThan">
      <formula>115</formula>
    </cfRule>
  </conditionalFormatting>
  <conditionalFormatting sqref="V483:W484 V459:W461 W466 W470 V464:W465 V473 V486:W486 W485">
    <cfRule type="duplicateValues" dxfId="417" priority="2029"/>
  </conditionalFormatting>
  <conditionalFormatting sqref="V538:X538">
    <cfRule type="duplicateValues" dxfId="416" priority="549"/>
  </conditionalFormatting>
  <conditionalFormatting sqref="AO538">
    <cfRule type="cellIs" dxfId="415" priority="545" operator="greaterThan">
      <formula>0.07</formula>
    </cfRule>
    <cfRule type="cellIs" dxfId="414" priority="546" operator="greaterThan">
      <formula>7</formula>
    </cfRule>
  </conditionalFormatting>
  <conditionalFormatting sqref="AT538">
    <cfRule type="cellIs" dxfId="413" priority="544" operator="greaterThan">
      <formula>115</formula>
    </cfRule>
  </conditionalFormatting>
  <conditionalFormatting sqref="V475 X475">
    <cfRule type="duplicateValues" dxfId="412" priority="543"/>
  </conditionalFormatting>
  <conditionalFormatting sqref="V475:X475">
    <cfRule type="duplicateValues" dxfId="411" priority="542"/>
  </conditionalFormatting>
  <conditionalFormatting sqref="AO475">
    <cfRule type="cellIs" dxfId="410" priority="540" operator="greaterThan">
      <formula>0.07</formula>
    </cfRule>
    <cfRule type="cellIs" dxfId="409" priority="541" operator="greaterThan">
      <formula>7</formula>
    </cfRule>
  </conditionalFormatting>
  <conditionalFormatting sqref="AT475">
    <cfRule type="cellIs" dxfId="408" priority="539" operator="greaterThan">
      <formula>115</formula>
    </cfRule>
  </conditionalFormatting>
  <conditionalFormatting sqref="W511">
    <cfRule type="duplicateValues" dxfId="407" priority="533"/>
  </conditionalFormatting>
  <conditionalFormatting sqref="V511:W511">
    <cfRule type="duplicateValues" dxfId="406" priority="532"/>
  </conditionalFormatting>
  <conditionalFormatting sqref="AO511">
    <cfRule type="cellIs" dxfId="405" priority="530" operator="greaterThan">
      <formula>0.07</formula>
    </cfRule>
    <cfRule type="cellIs" dxfId="404" priority="531" operator="greaterThan">
      <formula>7</formula>
    </cfRule>
  </conditionalFormatting>
  <conditionalFormatting sqref="AT511">
    <cfRule type="cellIs" dxfId="403" priority="529" operator="greaterThan">
      <formula>115</formula>
    </cfRule>
  </conditionalFormatting>
  <conditionalFormatting sqref="X489">
    <cfRule type="duplicateValues" dxfId="402" priority="528"/>
  </conditionalFormatting>
  <conditionalFormatting sqref="AO489">
    <cfRule type="cellIs" dxfId="401" priority="526" operator="greaterThan">
      <formula>0.07</formula>
    </cfRule>
    <cfRule type="cellIs" dxfId="400" priority="527" operator="greaterThan">
      <formula>7</formula>
    </cfRule>
  </conditionalFormatting>
  <conditionalFormatting sqref="AT489">
    <cfRule type="cellIs" dxfId="399" priority="525" operator="greaterThan">
      <formula>115</formula>
    </cfRule>
  </conditionalFormatting>
  <conditionalFormatting sqref="X474">
    <cfRule type="duplicateValues" dxfId="398" priority="524"/>
  </conditionalFormatting>
  <conditionalFormatting sqref="AO474">
    <cfRule type="cellIs" dxfId="397" priority="522" operator="greaterThan">
      <formula>0.07</formula>
    </cfRule>
    <cfRule type="cellIs" dxfId="396" priority="523" operator="greaterThan">
      <formula>7</formula>
    </cfRule>
  </conditionalFormatting>
  <conditionalFormatting sqref="AT474">
    <cfRule type="cellIs" dxfId="395" priority="521" operator="greaterThan">
      <formula>115</formula>
    </cfRule>
  </conditionalFormatting>
  <conditionalFormatting sqref="W501">
    <cfRule type="duplicateValues" dxfId="394" priority="520"/>
  </conditionalFormatting>
  <conditionalFormatting sqref="W501:X501">
    <cfRule type="duplicateValues" dxfId="393" priority="519"/>
  </conditionalFormatting>
  <conditionalFormatting sqref="AO501">
    <cfRule type="cellIs" dxfId="392" priority="517" operator="greaterThan">
      <formula>0.07</formula>
    </cfRule>
    <cfRule type="cellIs" dxfId="391" priority="518" operator="greaterThan">
      <formula>7</formula>
    </cfRule>
  </conditionalFormatting>
  <conditionalFormatting sqref="AT501">
    <cfRule type="cellIs" dxfId="390" priority="516" operator="greaterThan">
      <formula>115</formula>
    </cfRule>
  </conditionalFormatting>
  <conditionalFormatting sqref="W524 W496:W500 W512:W522 W509">
    <cfRule type="duplicateValues" dxfId="389" priority="2146"/>
  </conditionalFormatting>
  <conditionalFormatting sqref="W524:X524 V496:X496 V499:X499 V509:W509 W512:W514 V497:W498 V500:W500 V515:W522 X523 V510">
    <cfRule type="duplicateValues" dxfId="388" priority="2150"/>
  </conditionalFormatting>
  <conditionalFormatting sqref="W503:X503 X502">
    <cfRule type="duplicateValues" dxfId="387" priority="2280"/>
  </conditionalFormatting>
  <conditionalFormatting sqref="W525">
    <cfRule type="duplicateValues" dxfId="386" priority="508"/>
  </conditionalFormatting>
  <conditionalFormatting sqref="W525">
    <cfRule type="duplicateValues" dxfId="385" priority="507"/>
  </conditionalFormatting>
  <conditionalFormatting sqref="AO525:AO526">
    <cfRule type="cellIs" dxfId="384" priority="504" operator="greaterThan">
      <formula>0.07</formula>
    </cfRule>
    <cfRule type="cellIs" dxfId="383" priority="505" operator="greaterThan">
      <formula>7</formula>
    </cfRule>
  </conditionalFormatting>
  <conditionalFormatting sqref="AT525:AT526">
    <cfRule type="cellIs" dxfId="382" priority="503" operator="greaterThan">
      <formula>115</formula>
    </cfRule>
  </conditionalFormatting>
  <conditionalFormatting sqref="AO527">
    <cfRule type="cellIs" dxfId="381" priority="500" operator="greaterThan">
      <formula>0.07</formula>
    </cfRule>
    <cfRule type="cellIs" dxfId="380" priority="501" operator="greaterThan">
      <formula>7</formula>
    </cfRule>
  </conditionalFormatting>
  <conditionalFormatting sqref="AT527">
    <cfRule type="cellIs" dxfId="379" priority="499" operator="greaterThan">
      <formula>115</formula>
    </cfRule>
  </conditionalFormatting>
  <conditionalFormatting sqref="X527">
    <cfRule type="duplicateValues" dxfId="378" priority="502"/>
  </conditionalFormatting>
  <conditionalFormatting sqref="W504:X504 W505:W506">
    <cfRule type="duplicateValues" dxfId="377" priority="497"/>
  </conditionalFormatting>
  <conditionalFormatting sqref="AO504:AO506">
    <cfRule type="cellIs" dxfId="376" priority="495" operator="greaterThan">
      <formula>0.07</formula>
    </cfRule>
    <cfRule type="cellIs" dxfId="375" priority="496" operator="greaterThan">
      <formula>7</formula>
    </cfRule>
  </conditionalFormatting>
  <conditionalFormatting sqref="AT504:AT506">
    <cfRule type="cellIs" dxfId="374" priority="494" operator="greaterThan">
      <formula>115</formula>
    </cfRule>
  </conditionalFormatting>
  <conditionalFormatting sqref="W504:X504">
    <cfRule type="duplicateValues" dxfId="373" priority="498"/>
  </conditionalFormatting>
  <conditionalFormatting sqref="W526:X526">
    <cfRule type="duplicateValues" dxfId="372" priority="2398"/>
  </conditionalFormatting>
  <conditionalFormatting sqref="AO507:AO508">
    <cfRule type="cellIs" dxfId="371" priority="482" operator="greaterThan">
      <formula>0.07</formula>
    </cfRule>
    <cfRule type="cellIs" dxfId="370" priority="483" operator="greaterThan">
      <formula>7</formula>
    </cfRule>
  </conditionalFormatting>
  <conditionalFormatting sqref="AT507:AT508">
    <cfRule type="cellIs" dxfId="369" priority="481" operator="greaterThan">
      <formula>115</formula>
    </cfRule>
  </conditionalFormatting>
  <conditionalFormatting sqref="W507:X508">
    <cfRule type="duplicateValues" dxfId="368" priority="480"/>
  </conditionalFormatting>
  <conditionalFormatting sqref="W507:X508">
    <cfRule type="duplicateValues" dxfId="367" priority="479"/>
  </conditionalFormatting>
  <conditionalFormatting sqref="W549">
    <cfRule type="duplicateValues" dxfId="366" priority="478"/>
  </conditionalFormatting>
  <conditionalFormatting sqref="W549">
    <cfRule type="duplicateValues" dxfId="365" priority="477"/>
  </conditionalFormatting>
  <conditionalFormatting sqref="AO549">
    <cfRule type="cellIs" dxfId="364" priority="475" operator="greaterThan">
      <formula>0.07</formula>
    </cfRule>
    <cfRule type="cellIs" dxfId="363" priority="476" operator="greaterThan">
      <formula>7</formula>
    </cfRule>
  </conditionalFormatting>
  <conditionalFormatting sqref="AT549">
    <cfRule type="cellIs" dxfId="362" priority="474" operator="greaterThan">
      <formula>115</formula>
    </cfRule>
  </conditionalFormatting>
  <conditionalFormatting sqref="W544">
    <cfRule type="duplicateValues" dxfId="361" priority="473"/>
  </conditionalFormatting>
  <conditionalFormatting sqref="W544">
    <cfRule type="duplicateValues" dxfId="360" priority="472"/>
  </conditionalFormatting>
  <conditionalFormatting sqref="AO544">
    <cfRule type="cellIs" dxfId="359" priority="470" operator="greaterThan">
      <formula>0.07</formula>
    </cfRule>
    <cfRule type="cellIs" dxfId="358" priority="471" operator="greaterThan">
      <formula>7</formula>
    </cfRule>
  </conditionalFormatting>
  <conditionalFormatting sqref="AT544">
    <cfRule type="cellIs" dxfId="357" priority="469" operator="greaterThan">
      <formula>115</formula>
    </cfRule>
  </conditionalFormatting>
  <conditionalFormatting sqref="W547:W548">
    <cfRule type="duplicateValues" dxfId="356" priority="463"/>
  </conditionalFormatting>
  <conditionalFormatting sqref="W547:W548">
    <cfRule type="duplicateValues" dxfId="355" priority="462"/>
  </conditionalFormatting>
  <conditionalFormatting sqref="AO547:AO548">
    <cfRule type="cellIs" dxfId="354" priority="460" operator="greaterThan">
      <formula>0.07</formula>
    </cfRule>
    <cfRule type="cellIs" dxfId="353" priority="461" operator="greaterThan">
      <formula>7</formula>
    </cfRule>
  </conditionalFormatting>
  <conditionalFormatting sqref="AT547:AT548">
    <cfRule type="cellIs" dxfId="352" priority="459" operator="greaterThan">
      <formula>115</formula>
    </cfRule>
  </conditionalFormatting>
  <conditionalFormatting sqref="V539:W540">
    <cfRule type="duplicateValues" dxfId="351" priority="458"/>
  </conditionalFormatting>
  <conditionalFormatting sqref="V539:W540">
    <cfRule type="duplicateValues" dxfId="350" priority="457"/>
  </conditionalFormatting>
  <conditionalFormatting sqref="AO539:AO540">
    <cfRule type="cellIs" dxfId="349" priority="455" operator="greaterThan">
      <formula>0.07</formula>
    </cfRule>
    <cfRule type="cellIs" dxfId="348" priority="456" operator="greaterThan">
      <formula>7</formula>
    </cfRule>
  </conditionalFormatting>
  <conditionalFormatting sqref="AT539:AT540">
    <cfRule type="cellIs" dxfId="347" priority="454" operator="greaterThan">
      <formula>115</formula>
    </cfRule>
  </conditionalFormatting>
  <conditionalFormatting sqref="V528:W528 V530:W531 V529 V533:W533 W532">
    <cfRule type="duplicateValues" dxfId="346" priority="2473"/>
  </conditionalFormatting>
  <conditionalFormatting sqref="AO556 AO567">
    <cfRule type="cellIs" dxfId="345" priority="452" operator="greaterThan">
      <formula>0.07</formula>
    </cfRule>
    <cfRule type="cellIs" dxfId="344" priority="453" operator="greaterThan">
      <formula>7</formula>
    </cfRule>
  </conditionalFormatting>
  <conditionalFormatting sqref="AT556 AT567">
    <cfRule type="cellIs" dxfId="343" priority="451" operator="greaterThan">
      <formula>115</formula>
    </cfRule>
  </conditionalFormatting>
  <conditionalFormatting sqref="V798:X1048576 V776:X777 V1:X471 W649:X649 V496:X507 V511:X536 V510 X510 V549:X552 V548:W548 V575:X575 V538:X547 W567:X567 V554:X556 W553:X553 V578:X579 V585:X585 V604:X604 W580 V576 X576 V586 V589:V591 V509:X509 W508:X508 W583:W584 X601 V606:X606 V640:X642 V622:W629 V661:W667 W644:X644 V633:W633 X589 W586:W591 W700 W638:W639 V637:W637 V635:W635 V650:W650 W792:X792 V473:X493 V782:W787 V780:X781 V778:W779 W668 V789:W789 W788 V772:W775 W702:W706 W790:W791 W794:X794 X793 X795 W796:X797">
    <cfRule type="duplicateValues" dxfId="342" priority="450"/>
  </conditionalFormatting>
  <conditionalFormatting sqref="X494">
    <cfRule type="duplicateValues" dxfId="341" priority="449"/>
  </conditionalFormatting>
  <conditionalFormatting sqref="X495">
    <cfRule type="duplicateValues" dxfId="340" priority="448"/>
  </conditionalFormatting>
  <conditionalFormatting sqref="X495">
    <cfRule type="duplicateValues" dxfId="339" priority="447"/>
  </conditionalFormatting>
  <conditionalFormatting sqref="AO494:AO495">
    <cfRule type="cellIs" dxfId="338" priority="445" operator="greaterThan">
      <formula>0.07</formula>
    </cfRule>
    <cfRule type="cellIs" dxfId="337" priority="446" operator="greaterThan">
      <formula>7</formula>
    </cfRule>
  </conditionalFormatting>
  <conditionalFormatting sqref="AT494:AT495">
    <cfRule type="cellIs" dxfId="336" priority="444" operator="greaterThan">
      <formula>115</formula>
    </cfRule>
  </conditionalFormatting>
  <conditionalFormatting sqref="V494:X495">
    <cfRule type="duplicateValues" dxfId="335" priority="443"/>
  </conditionalFormatting>
  <conditionalFormatting sqref="W563:X566 V561:X562 V559:V560 X559:X560">
    <cfRule type="duplicateValues" dxfId="334" priority="431"/>
  </conditionalFormatting>
  <conditionalFormatting sqref="AO557:AO558">
    <cfRule type="cellIs" dxfId="333" priority="427" operator="greaterThan">
      <formula>0.07</formula>
    </cfRule>
    <cfRule type="cellIs" dxfId="332" priority="428" operator="greaterThan">
      <formula>7</formula>
    </cfRule>
  </conditionalFormatting>
  <conditionalFormatting sqref="AT557:AT558">
    <cfRule type="cellIs" dxfId="331" priority="426" operator="greaterThan">
      <formula>115</formula>
    </cfRule>
  </conditionalFormatting>
  <conditionalFormatting sqref="W557:W558">
    <cfRule type="duplicateValues" dxfId="330" priority="429"/>
  </conditionalFormatting>
  <conditionalFormatting sqref="W557:X558">
    <cfRule type="duplicateValues" dxfId="329" priority="430"/>
  </conditionalFormatting>
  <conditionalFormatting sqref="V557:X558">
    <cfRule type="duplicateValues" dxfId="328" priority="425"/>
  </conditionalFormatting>
  <conditionalFormatting sqref="V537:X537">
    <cfRule type="duplicateValues" dxfId="327" priority="423"/>
  </conditionalFormatting>
  <conditionalFormatting sqref="X537">
    <cfRule type="duplicateValues" dxfId="326" priority="424"/>
  </conditionalFormatting>
  <conditionalFormatting sqref="AO537">
    <cfRule type="cellIs" dxfId="325" priority="421" operator="greaterThan">
      <formula>0.07</formula>
    </cfRule>
    <cfRule type="cellIs" dxfId="324" priority="422" operator="greaterThan">
      <formula>7</formula>
    </cfRule>
  </conditionalFormatting>
  <conditionalFormatting sqref="AT537">
    <cfRule type="cellIs" dxfId="323" priority="420" operator="greaterThan">
      <formula>115</formula>
    </cfRule>
  </conditionalFormatting>
  <conditionalFormatting sqref="V537:X537">
    <cfRule type="duplicateValues" dxfId="322" priority="419"/>
  </conditionalFormatting>
  <conditionalFormatting sqref="W582">
    <cfRule type="duplicateValues" dxfId="321" priority="418"/>
  </conditionalFormatting>
  <conditionalFormatting sqref="W582">
    <cfRule type="duplicateValues" dxfId="320" priority="417"/>
  </conditionalFormatting>
  <conditionalFormatting sqref="V582:X582">
    <cfRule type="duplicateValues" dxfId="319" priority="416"/>
  </conditionalFormatting>
  <conditionalFormatting sqref="AO581">
    <cfRule type="cellIs" dxfId="318" priority="413" operator="greaterThan">
      <formula>0.07</formula>
    </cfRule>
    <cfRule type="cellIs" dxfId="317" priority="414" operator="greaterThan">
      <formula>7</formula>
    </cfRule>
  </conditionalFormatting>
  <conditionalFormatting sqref="AT581">
    <cfRule type="cellIs" dxfId="316" priority="412" operator="greaterThan">
      <formula>115</formula>
    </cfRule>
  </conditionalFormatting>
  <conditionalFormatting sqref="W581">
    <cfRule type="duplicateValues" dxfId="315" priority="411"/>
  </conditionalFormatting>
  <conditionalFormatting sqref="W581">
    <cfRule type="duplicateValues" dxfId="314" priority="415"/>
  </conditionalFormatting>
  <conditionalFormatting sqref="AO587:AO588">
    <cfRule type="cellIs" dxfId="313" priority="407" operator="greaterThan">
      <formula>0.07</formula>
    </cfRule>
    <cfRule type="cellIs" dxfId="312" priority="408" operator="greaterThan">
      <formula>7</formula>
    </cfRule>
  </conditionalFormatting>
  <conditionalFormatting sqref="AT587:AT588">
    <cfRule type="cellIs" dxfId="311" priority="406" operator="greaterThan">
      <formula>115</formula>
    </cfRule>
  </conditionalFormatting>
  <conditionalFormatting sqref="W561:X566 X559:X560">
    <cfRule type="duplicateValues" dxfId="310" priority="2650"/>
  </conditionalFormatting>
  <conditionalFormatting sqref="W561:X566">
    <cfRule type="duplicateValues" dxfId="309" priority="2653"/>
  </conditionalFormatting>
  <conditionalFormatting sqref="W568:X568">
    <cfRule type="duplicateValues" dxfId="308" priority="392"/>
  </conditionalFormatting>
  <conditionalFormatting sqref="W568:X568">
    <cfRule type="duplicateValues" dxfId="307" priority="391"/>
  </conditionalFormatting>
  <conditionalFormatting sqref="AO568">
    <cfRule type="cellIs" dxfId="306" priority="389" operator="greaterThan">
      <formula>0.07</formula>
    </cfRule>
    <cfRule type="cellIs" dxfId="305" priority="390" operator="greaterThan">
      <formula>7</formula>
    </cfRule>
  </conditionalFormatting>
  <conditionalFormatting sqref="AT568">
    <cfRule type="cellIs" dxfId="304" priority="388" operator="greaterThan">
      <formula>115</formula>
    </cfRule>
  </conditionalFormatting>
  <conditionalFormatting sqref="V568:X568">
    <cfRule type="duplicateValues" dxfId="303" priority="387"/>
  </conditionalFormatting>
  <conditionalFormatting sqref="W569:W573">
    <cfRule type="duplicateValues" dxfId="302" priority="386"/>
  </conditionalFormatting>
  <conditionalFormatting sqref="W569:W573">
    <cfRule type="duplicateValues" dxfId="301" priority="385"/>
  </conditionalFormatting>
  <conditionalFormatting sqref="AO569:AO573">
    <cfRule type="cellIs" dxfId="300" priority="383" operator="greaterThan">
      <formula>0.07</formula>
    </cfRule>
    <cfRule type="cellIs" dxfId="299" priority="384" operator="greaterThan">
      <formula>7</formula>
    </cfRule>
  </conditionalFormatting>
  <conditionalFormatting sqref="AT569:AT573">
    <cfRule type="cellIs" dxfId="298" priority="382" operator="greaterThan">
      <formula>115</formula>
    </cfRule>
  </conditionalFormatting>
  <conditionalFormatting sqref="W569:W573">
    <cfRule type="duplicateValues" dxfId="297" priority="381"/>
  </conditionalFormatting>
  <conditionalFormatting sqref="W605">
    <cfRule type="duplicateValues" dxfId="296" priority="380"/>
  </conditionalFormatting>
  <conditionalFormatting sqref="W605">
    <cfRule type="duplicateValues" dxfId="295" priority="379"/>
  </conditionalFormatting>
  <conditionalFormatting sqref="AO605">
    <cfRule type="cellIs" dxfId="294" priority="377" operator="greaterThan">
      <formula>0.07</formula>
    </cfRule>
    <cfRule type="cellIs" dxfId="293" priority="378" operator="greaterThan">
      <formula>7</formula>
    </cfRule>
  </conditionalFormatting>
  <conditionalFormatting sqref="AT605">
    <cfRule type="cellIs" dxfId="292" priority="376" operator="greaterThan">
      <formula>115</formula>
    </cfRule>
  </conditionalFormatting>
  <conditionalFormatting sqref="W605">
    <cfRule type="duplicateValues" dxfId="291" priority="375"/>
  </conditionalFormatting>
  <conditionalFormatting sqref="AO598:AO600">
    <cfRule type="cellIs" dxfId="290" priority="359" operator="greaterThan">
      <formula>0.07</formula>
    </cfRule>
    <cfRule type="cellIs" dxfId="289" priority="360" operator="greaterThan">
      <formula>7</formula>
    </cfRule>
  </conditionalFormatting>
  <conditionalFormatting sqref="AT598:AT600">
    <cfRule type="cellIs" dxfId="288" priority="358" operator="greaterThan">
      <formula>115</formula>
    </cfRule>
  </conditionalFormatting>
  <conditionalFormatting sqref="W603">
    <cfRule type="duplicateValues" dxfId="287" priority="356"/>
  </conditionalFormatting>
  <conditionalFormatting sqref="W603">
    <cfRule type="duplicateValues" dxfId="286" priority="355"/>
  </conditionalFormatting>
  <conditionalFormatting sqref="AO603">
    <cfRule type="cellIs" dxfId="285" priority="353" operator="greaterThan">
      <formula>0.07</formula>
    </cfRule>
    <cfRule type="cellIs" dxfId="284" priority="354" operator="greaterThan">
      <formula>7</formula>
    </cfRule>
  </conditionalFormatting>
  <conditionalFormatting sqref="AT603">
    <cfRule type="cellIs" dxfId="283" priority="352" operator="greaterThan">
      <formula>115</formula>
    </cfRule>
  </conditionalFormatting>
  <conditionalFormatting sqref="V603:W603">
    <cfRule type="duplicateValues" dxfId="282" priority="351"/>
  </conditionalFormatting>
  <conditionalFormatting sqref="V602:W602">
    <cfRule type="duplicateValues" dxfId="281" priority="350"/>
  </conditionalFormatting>
  <conditionalFormatting sqref="V602:W602">
    <cfRule type="duplicateValues" dxfId="280" priority="349"/>
  </conditionalFormatting>
  <conditionalFormatting sqref="AO602">
    <cfRule type="cellIs" dxfId="279" priority="347" operator="greaterThan">
      <formula>0.07</formula>
    </cfRule>
    <cfRule type="cellIs" dxfId="278" priority="348" operator="greaterThan">
      <formula>7</formula>
    </cfRule>
  </conditionalFormatting>
  <conditionalFormatting sqref="AT602">
    <cfRule type="cellIs" dxfId="277" priority="346" operator="greaterThan">
      <formula>115</formula>
    </cfRule>
  </conditionalFormatting>
  <conditionalFormatting sqref="V602:W602">
    <cfRule type="duplicateValues" dxfId="276" priority="345"/>
  </conditionalFormatting>
  <conditionalFormatting sqref="V598:W600">
    <cfRule type="duplicateValues" dxfId="275" priority="2843"/>
  </conditionalFormatting>
  <conditionalFormatting sqref="AO609:AO616">
    <cfRule type="cellIs" dxfId="274" priority="341" operator="greaterThan">
      <formula>0.07</formula>
    </cfRule>
    <cfRule type="cellIs" dxfId="273" priority="342" operator="greaterThan">
      <formula>7</formula>
    </cfRule>
  </conditionalFormatting>
  <conditionalFormatting sqref="AT609:AT616">
    <cfRule type="cellIs" dxfId="272" priority="340" operator="greaterThan">
      <formula>115</formula>
    </cfRule>
  </conditionalFormatting>
  <conditionalFormatting sqref="V617:W617">
    <cfRule type="duplicateValues" dxfId="271" priority="332"/>
  </conditionalFormatting>
  <conditionalFormatting sqref="V617:W617">
    <cfRule type="duplicateValues" dxfId="270" priority="331"/>
  </conditionalFormatting>
  <conditionalFormatting sqref="AO617">
    <cfRule type="cellIs" dxfId="269" priority="329" operator="greaterThan">
      <formula>0.07</formula>
    </cfRule>
    <cfRule type="cellIs" dxfId="268" priority="330" operator="greaterThan">
      <formula>7</formula>
    </cfRule>
  </conditionalFormatting>
  <conditionalFormatting sqref="AT617">
    <cfRule type="cellIs" dxfId="267" priority="328" operator="greaterThan">
      <formula>115</formula>
    </cfRule>
  </conditionalFormatting>
  <conditionalFormatting sqref="V617:W617">
    <cfRule type="duplicateValues" dxfId="266" priority="327"/>
  </conditionalFormatting>
  <conditionalFormatting sqref="V592:W593 V595:W597 W594">
    <cfRule type="duplicateValues" dxfId="265" priority="3221"/>
  </conditionalFormatting>
  <conditionalFormatting sqref="AO632">
    <cfRule type="cellIs" dxfId="264" priority="325" operator="greaterThan">
      <formula>0.07</formula>
    </cfRule>
    <cfRule type="cellIs" dxfId="263" priority="326" operator="greaterThan">
      <formula>7</formula>
    </cfRule>
  </conditionalFormatting>
  <conditionalFormatting sqref="AT632">
    <cfRule type="cellIs" dxfId="262" priority="324" operator="greaterThan">
      <formula>115</formula>
    </cfRule>
  </conditionalFormatting>
  <conditionalFormatting sqref="W632">
    <cfRule type="duplicateValues" dxfId="261" priority="323"/>
  </conditionalFormatting>
  <conditionalFormatting sqref="AO645">
    <cfRule type="cellIs" dxfId="260" priority="321" operator="greaterThan">
      <formula>0.07</formula>
    </cfRule>
    <cfRule type="cellIs" dxfId="259" priority="322" operator="greaterThan">
      <formula>7</formula>
    </cfRule>
  </conditionalFormatting>
  <conditionalFormatting sqref="AT645">
    <cfRule type="cellIs" dxfId="258" priority="320" operator="greaterThan">
      <formula>115</formula>
    </cfRule>
  </conditionalFormatting>
  <conditionalFormatting sqref="W645">
    <cfRule type="duplicateValues" dxfId="257" priority="319"/>
  </conditionalFormatting>
  <conditionalFormatting sqref="AO647:AO648">
    <cfRule type="cellIs" dxfId="256" priority="315" operator="greaterThan">
      <formula>0.07</formula>
    </cfRule>
    <cfRule type="cellIs" dxfId="255" priority="316" operator="greaterThan">
      <formula>7</formula>
    </cfRule>
  </conditionalFormatting>
  <conditionalFormatting sqref="AT647:AT648">
    <cfRule type="cellIs" dxfId="254" priority="314" operator="greaterThan">
      <formula>115</formula>
    </cfRule>
  </conditionalFormatting>
  <conditionalFormatting sqref="V647:W648">
    <cfRule type="duplicateValues" dxfId="253" priority="313"/>
  </conditionalFormatting>
  <conditionalFormatting sqref="V652">
    <cfRule type="duplicateValues" dxfId="252" priority="304"/>
  </conditionalFormatting>
  <conditionalFormatting sqref="V652">
    <cfRule type="duplicateValues" dxfId="251" priority="303"/>
  </conditionalFormatting>
  <conditionalFormatting sqref="AO652:AO659">
    <cfRule type="cellIs" dxfId="250" priority="301" operator="greaterThan">
      <formula>0.07</formula>
    </cfRule>
    <cfRule type="cellIs" dxfId="249" priority="302" operator="greaterThan">
      <formula>7</formula>
    </cfRule>
  </conditionalFormatting>
  <conditionalFormatting sqref="AT652:AT659">
    <cfRule type="cellIs" dxfId="248" priority="300" operator="greaterThan">
      <formula>115</formula>
    </cfRule>
  </conditionalFormatting>
  <conditionalFormatting sqref="AO607:AO608">
    <cfRule type="cellIs" dxfId="247" priority="297" operator="greaterThan">
      <formula>0.07</formula>
    </cfRule>
    <cfRule type="cellIs" dxfId="246" priority="298" operator="greaterThan">
      <formula>7</formula>
    </cfRule>
  </conditionalFormatting>
  <conditionalFormatting sqref="AT607:AT608">
    <cfRule type="cellIs" dxfId="245" priority="296" operator="greaterThan">
      <formula>115</formula>
    </cfRule>
  </conditionalFormatting>
  <conditionalFormatting sqref="Z597">
    <cfRule type="duplicateValues" dxfId="244" priority="288"/>
  </conditionalFormatting>
  <conditionalFormatting sqref="J585 J587:J591">
    <cfRule type="duplicateValues" dxfId="243" priority="287"/>
  </conditionalFormatting>
  <conditionalFormatting sqref="J585">
    <cfRule type="duplicateValues" dxfId="242" priority="286"/>
  </conditionalFormatting>
  <conditionalFormatting sqref="J585">
    <cfRule type="duplicateValues" dxfId="241" priority="285"/>
  </conditionalFormatting>
  <conditionalFormatting sqref="J586">
    <cfRule type="duplicateValues" dxfId="240" priority="284"/>
  </conditionalFormatting>
  <conditionalFormatting sqref="J586">
    <cfRule type="duplicateValues" dxfId="239" priority="283"/>
  </conditionalFormatting>
  <conditionalFormatting sqref="J586">
    <cfRule type="duplicateValues" dxfId="238" priority="282"/>
  </conditionalFormatting>
  <conditionalFormatting sqref="X651">
    <cfRule type="duplicateValues" dxfId="237" priority="275"/>
  </conditionalFormatting>
  <conditionalFormatting sqref="X651">
    <cfRule type="duplicateValues" dxfId="236" priority="274"/>
  </conditionalFormatting>
  <conditionalFormatting sqref="AO651">
    <cfRule type="cellIs" dxfId="235" priority="272" operator="greaterThan">
      <formula>0.07</formula>
    </cfRule>
    <cfRule type="cellIs" dxfId="234" priority="273" operator="greaterThan">
      <formula>7</formula>
    </cfRule>
  </conditionalFormatting>
  <conditionalFormatting sqref="AT651">
    <cfRule type="cellIs" dxfId="233" priority="271" operator="greaterThan">
      <formula>115</formula>
    </cfRule>
  </conditionalFormatting>
  <conditionalFormatting sqref="X651">
    <cfRule type="duplicateValues" dxfId="232" priority="270"/>
  </conditionalFormatting>
  <conditionalFormatting sqref="AO634">
    <cfRule type="cellIs" dxfId="231" priority="268" operator="greaterThan">
      <formula>0.07</formula>
    </cfRule>
    <cfRule type="cellIs" dxfId="230" priority="269" operator="greaterThan">
      <formula>7</formula>
    </cfRule>
  </conditionalFormatting>
  <conditionalFormatting sqref="AT634">
    <cfRule type="cellIs" dxfId="229" priority="267" operator="greaterThan">
      <formula>115</formula>
    </cfRule>
  </conditionalFormatting>
  <conditionalFormatting sqref="V634:W634">
    <cfRule type="duplicateValues" dxfId="228" priority="266"/>
  </conditionalFormatting>
  <conditionalFormatting sqref="V607:W608">
    <cfRule type="duplicateValues" dxfId="227" priority="3590"/>
  </conditionalFormatting>
  <conditionalFormatting sqref="AO630:AO631">
    <cfRule type="cellIs" dxfId="226" priority="264" operator="greaterThan">
      <formula>0.07</formula>
    </cfRule>
    <cfRule type="cellIs" dxfId="225" priority="265" operator="greaterThan">
      <formula>7</formula>
    </cfRule>
  </conditionalFormatting>
  <conditionalFormatting sqref="AT630:AT631">
    <cfRule type="cellIs" dxfId="224" priority="263" operator="greaterThan">
      <formula>115</formula>
    </cfRule>
  </conditionalFormatting>
  <conditionalFormatting sqref="V631:W631 W630">
    <cfRule type="duplicateValues" dxfId="223" priority="262"/>
  </conditionalFormatting>
  <conditionalFormatting sqref="V646:W646">
    <cfRule type="duplicateValues" dxfId="222" priority="261"/>
  </conditionalFormatting>
  <conditionalFormatting sqref="V646:W646">
    <cfRule type="duplicateValues" dxfId="221" priority="260"/>
  </conditionalFormatting>
  <conditionalFormatting sqref="AO646">
    <cfRule type="cellIs" dxfId="220" priority="258" operator="greaterThan">
      <formula>0.07</formula>
    </cfRule>
    <cfRule type="cellIs" dxfId="219" priority="259" operator="greaterThan">
      <formula>7</formula>
    </cfRule>
  </conditionalFormatting>
  <conditionalFormatting sqref="AT646">
    <cfRule type="cellIs" dxfId="218" priority="257" operator="greaterThan">
      <formula>115</formula>
    </cfRule>
  </conditionalFormatting>
  <conditionalFormatting sqref="V646:X646">
    <cfRule type="duplicateValues" dxfId="217" priority="256"/>
  </conditionalFormatting>
  <conditionalFormatting sqref="V618:W621 V609:W616">
    <cfRule type="duplicateValues" dxfId="216" priority="3776"/>
  </conditionalFormatting>
  <conditionalFormatting sqref="V618:W621">
    <cfRule type="duplicateValues" dxfId="215" priority="3779"/>
  </conditionalFormatting>
  <conditionalFormatting sqref="V643:W643">
    <cfRule type="duplicateValues" dxfId="214" priority="249"/>
  </conditionalFormatting>
  <conditionalFormatting sqref="V643:W643">
    <cfRule type="duplicateValues" dxfId="213" priority="248"/>
  </conditionalFormatting>
  <conditionalFormatting sqref="AO643">
    <cfRule type="cellIs" dxfId="212" priority="246" operator="greaterThan">
      <formula>0.07</formula>
    </cfRule>
    <cfRule type="cellIs" dxfId="211" priority="247" operator="greaterThan">
      <formula>7</formula>
    </cfRule>
  </conditionalFormatting>
  <conditionalFormatting sqref="AT643">
    <cfRule type="cellIs" dxfId="210" priority="245" operator="greaterThan">
      <formula>115</formula>
    </cfRule>
  </conditionalFormatting>
  <conditionalFormatting sqref="V643:W643">
    <cfRule type="duplicateValues" dxfId="209" priority="244"/>
  </conditionalFormatting>
  <conditionalFormatting sqref="W669:X669">
    <cfRule type="duplicateValues" dxfId="208" priority="243"/>
  </conditionalFormatting>
  <conditionalFormatting sqref="W669:X669">
    <cfRule type="duplicateValues" dxfId="207" priority="242"/>
  </conditionalFormatting>
  <conditionalFormatting sqref="AO669">
    <cfRule type="cellIs" dxfId="206" priority="240" operator="greaterThan">
      <formula>0.07</formula>
    </cfRule>
    <cfRule type="cellIs" dxfId="205" priority="241" operator="greaterThan">
      <formula>7</formula>
    </cfRule>
  </conditionalFormatting>
  <conditionalFormatting sqref="AT669">
    <cfRule type="cellIs" dxfId="204" priority="239" operator="greaterThan">
      <formula>115</formula>
    </cfRule>
  </conditionalFormatting>
  <conditionalFormatting sqref="W669:X669">
    <cfRule type="duplicateValues" dxfId="203" priority="238"/>
  </conditionalFormatting>
  <conditionalFormatting sqref="W654 W653:X653 W655:X659">
    <cfRule type="duplicateValues" dxfId="202" priority="3957"/>
  </conditionalFormatting>
  <conditionalFormatting sqref="W655:X659">
    <cfRule type="duplicateValues" dxfId="201" priority="3960"/>
  </conditionalFormatting>
  <conditionalFormatting sqref="V652:X652 W653:X659">
    <cfRule type="duplicateValues" dxfId="200" priority="3961"/>
  </conditionalFormatting>
  <conditionalFormatting sqref="V660:W660">
    <cfRule type="duplicateValues" dxfId="199" priority="237"/>
  </conditionalFormatting>
  <conditionalFormatting sqref="V660:W660">
    <cfRule type="duplicateValues" dxfId="198" priority="236"/>
  </conditionalFormatting>
  <conditionalFormatting sqref="AO660">
    <cfRule type="cellIs" dxfId="197" priority="234" operator="greaterThan">
      <formula>0.07</formula>
    </cfRule>
    <cfRule type="cellIs" dxfId="196" priority="235" operator="greaterThan">
      <formula>7</formula>
    </cfRule>
  </conditionalFormatting>
  <conditionalFormatting sqref="AT660">
    <cfRule type="cellIs" dxfId="195" priority="233" operator="greaterThan">
      <formula>115</formula>
    </cfRule>
  </conditionalFormatting>
  <conditionalFormatting sqref="V660:X660">
    <cfRule type="duplicateValues" dxfId="194" priority="232"/>
  </conditionalFormatting>
  <conditionalFormatting sqref="W695 W679:W686 W670:X670 W688:W692">
    <cfRule type="duplicateValues" dxfId="193" priority="231"/>
  </conditionalFormatting>
  <conditionalFormatting sqref="V472 X472">
    <cfRule type="duplicateValues" dxfId="192" priority="224"/>
  </conditionalFormatting>
  <conditionalFormatting sqref="W472">
    <cfRule type="duplicateValues" dxfId="191" priority="221"/>
  </conditionalFormatting>
  <conditionalFormatting sqref="W472">
    <cfRule type="duplicateValues" dxfId="190" priority="222"/>
    <cfRule type="duplicateValues" dxfId="189" priority="223"/>
  </conditionalFormatting>
  <conditionalFormatting sqref="AO472">
    <cfRule type="cellIs" dxfId="188" priority="219" operator="greaterThan">
      <formula>0.07</formula>
    </cfRule>
    <cfRule type="cellIs" dxfId="187" priority="220" operator="greaterThan">
      <formula>7</formula>
    </cfRule>
  </conditionalFormatting>
  <conditionalFormatting sqref="AT472">
    <cfRule type="cellIs" dxfId="186" priority="218" operator="greaterThan">
      <formula>115</formula>
    </cfRule>
  </conditionalFormatting>
  <conditionalFormatting sqref="V472">
    <cfRule type="duplicateValues" dxfId="185" priority="225"/>
  </conditionalFormatting>
  <conditionalFormatting sqref="V472:X472">
    <cfRule type="duplicateValues" dxfId="184" priority="217"/>
  </conditionalFormatting>
  <conditionalFormatting sqref="W696:X696 W699:X699">
    <cfRule type="duplicateValues" dxfId="183" priority="216"/>
  </conditionalFormatting>
  <conditionalFormatting sqref="AO696 AO699">
    <cfRule type="cellIs" dxfId="182" priority="214" operator="greaterThan">
      <formula>0.07</formula>
    </cfRule>
    <cfRule type="cellIs" dxfId="181" priority="215" operator="greaterThan">
      <formula>7</formula>
    </cfRule>
  </conditionalFormatting>
  <conditionalFormatting sqref="AT696 AT699">
    <cfRule type="cellIs" dxfId="180" priority="213" operator="greaterThan">
      <formula>115</formula>
    </cfRule>
  </conditionalFormatting>
  <conditionalFormatting sqref="W672:X672 W671 W673">
    <cfRule type="duplicateValues" dxfId="179" priority="212"/>
  </conditionalFormatting>
  <conditionalFormatting sqref="W672:X672 W673">
    <cfRule type="duplicateValues" dxfId="178" priority="211"/>
  </conditionalFormatting>
  <conditionalFormatting sqref="AO671:AO673">
    <cfRule type="cellIs" dxfId="177" priority="209" operator="greaterThan">
      <formula>0.07</formula>
    </cfRule>
    <cfRule type="cellIs" dxfId="176" priority="210" operator="greaterThan">
      <formula>7</formula>
    </cfRule>
  </conditionalFormatting>
  <conditionalFormatting sqref="AT671:AT673">
    <cfRule type="cellIs" dxfId="175" priority="208" operator="greaterThan">
      <formula>115</formula>
    </cfRule>
  </conditionalFormatting>
  <conditionalFormatting sqref="W672:X672">
    <cfRule type="duplicateValues" dxfId="174" priority="207"/>
  </conditionalFormatting>
  <conditionalFormatting sqref="X677">
    <cfRule type="duplicateValues" dxfId="173" priority="206"/>
  </conditionalFormatting>
  <conditionalFormatting sqref="X677">
    <cfRule type="duplicateValues" dxfId="172" priority="205"/>
  </conditionalFormatting>
  <conditionalFormatting sqref="AO677">
    <cfRule type="cellIs" dxfId="171" priority="203" operator="greaterThan">
      <formula>0.07</formula>
    </cfRule>
    <cfRule type="cellIs" dxfId="170" priority="204" operator="greaterThan">
      <formula>7</formula>
    </cfRule>
  </conditionalFormatting>
  <conditionalFormatting sqref="AT677">
    <cfRule type="cellIs" dxfId="169" priority="202" operator="greaterThan">
      <formula>115</formula>
    </cfRule>
  </conditionalFormatting>
  <conditionalFormatting sqref="X677">
    <cfRule type="duplicateValues" dxfId="168" priority="201"/>
  </conditionalFormatting>
  <conditionalFormatting sqref="X769 X707">
    <cfRule type="duplicateValues" dxfId="167" priority="4141"/>
  </conditionalFormatting>
  <conditionalFormatting sqref="AO678">
    <cfRule type="cellIs" dxfId="166" priority="199" operator="greaterThan">
      <formula>0.07</formula>
    </cfRule>
    <cfRule type="cellIs" dxfId="165" priority="200" operator="greaterThan">
      <formula>7</formula>
    </cfRule>
  </conditionalFormatting>
  <conditionalFormatting sqref="AT678">
    <cfRule type="cellIs" dxfId="164" priority="198" operator="greaterThan">
      <formula>115</formula>
    </cfRule>
  </conditionalFormatting>
  <conditionalFormatting sqref="X678">
    <cfRule type="duplicateValues" dxfId="163" priority="197"/>
  </conditionalFormatting>
  <conditionalFormatting sqref="X678">
    <cfRule type="duplicateValues" dxfId="162" priority="196"/>
  </conditionalFormatting>
  <conditionalFormatting sqref="X678">
    <cfRule type="duplicateValues" dxfId="161" priority="195"/>
  </conditionalFormatting>
  <conditionalFormatting sqref="W670:X670">
    <cfRule type="duplicateValues" dxfId="160" priority="4319"/>
  </conditionalFormatting>
  <conditionalFormatting sqref="V693:W693 W694">
    <cfRule type="duplicateValues" dxfId="159" priority="194"/>
  </conditionalFormatting>
  <conditionalFormatting sqref="V693:W693">
    <cfRule type="duplicateValues" dxfId="158" priority="193"/>
  </conditionalFormatting>
  <conditionalFormatting sqref="AO693:AO694">
    <cfRule type="cellIs" dxfId="157" priority="191" operator="greaterThan">
      <formula>0.07</formula>
    </cfRule>
    <cfRule type="cellIs" dxfId="156" priority="192" operator="greaterThan">
      <formula>7</formula>
    </cfRule>
  </conditionalFormatting>
  <conditionalFormatting sqref="AT693:AT694">
    <cfRule type="cellIs" dxfId="155" priority="190" operator="greaterThan">
      <formula>115</formula>
    </cfRule>
  </conditionalFormatting>
  <conditionalFormatting sqref="V693:W693">
    <cfRule type="duplicateValues" dxfId="154" priority="189"/>
  </conditionalFormatting>
  <conditionalFormatting sqref="J674 L674">
    <cfRule type="duplicateValues" dxfId="153" priority="188"/>
  </conditionalFormatting>
  <conditionalFormatting sqref="J674">
    <cfRule type="duplicateValues" dxfId="152" priority="187"/>
  </conditionalFormatting>
  <conditionalFormatting sqref="AC674">
    <cfRule type="cellIs" dxfId="151" priority="185" operator="greaterThan">
      <formula>0.07</formula>
    </cfRule>
    <cfRule type="cellIs" dxfId="150" priority="186" operator="greaterThan">
      <formula>7</formula>
    </cfRule>
  </conditionalFormatting>
  <conditionalFormatting sqref="AH674">
    <cfRule type="cellIs" dxfId="149" priority="184" operator="greaterThan">
      <formula>115</formula>
    </cfRule>
  </conditionalFormatting>
  <conditionalFormatting sqref="J674">
    <cfRule type="duplicateValues" dxfId="148" priority="183"/>
  </conditionalFormatting>
  <conditionalFormatting sqref="V674:X674">
    <cfRule type="duplicateValues" dxfId="147" priority="182"/>
  </conditionalFormatting>
  <conditionalFormatting sqref="V674:X674">
    <cfRule type="duplicateValues" dxfId="146" priority="181"/>
  </conditionalFormatting>
  <conditionalFormatting sqref="V674:X674">
    <cfRule type="duplicateValues" dxfId="145" priority="180"/>
  </conditionalFormatting>
  <conditionalFormatting sqref="V798:X1048576 V787:X787 V1:X674 V695:X696 W694:X694 V677:X686 V786:W786 V789:X789 W788 V744:X745 V702:X702 W699:X699 V772:X772 V730:X730 V700:W700 V776:X785 V773:W775 V731:W733 V746:W767 W790:X791 V792:X794 V795 X795 V707:X707 V688:X693 X687 W796:X797 V703:W706 V735:W738 W769:X769">
    <cfRule type="duplicateValues" dxfId="144" priority="179"/>
  </conditionalFormatting>
  <conditionalFormatting sqref="V675:W675">
    <cfRule type="duplicateValues" dxfId="143" priority="176"/>
  </conditionalFormatting>
  <conditionalFormatting sqref="V675:W675">
    <cfRule type="duplicateValues" dxfId="142" priority="177"/>
    <cfRule type="duplicateValues" dxfId="141" priority="178"/>
  </conditionalFormatting>
  <conditionalFormatting sqref="V675:X675">
    <cfRule type="duplicateValues" dxfId="140" priority="175"/>
  </conditionalFormatting>
  <conditionalFormatting sqref="V675:X675">
    <cfRule type="duplicateValues" dxfId="139" priority="174"/>
  </conditionalFormatting>
  <conditionalFormatting sqref="AO675">
    <cfRule type="cellIs" dxfId="138" priority="172" operator="greaterThan">
      <formula>0.07</formula>
    </cfRule>
    <cfRule type="cellIs" dxfId="137" priority="173" operator="greaterThan">
      <formula>7</formula>
    </cfRule>
  </conditionalFormatting>
  <conditionalFormatting sqref="AT675">
    <cfRule type="cellIs" dxfId="136" priority="171" operator="greaterThan">
      <formula>115</formula>
    </cfRule>
  </conditionalFormatting>
  <conditionalFormatting sqref="V675:X675">
    <cfRule type="duplicateValues" dxfId="135" priority="170"/>
  </conditionalFormatting>
  <conditionalFormatting sqref="V675:X675">
    <cfRule type="duplicateValues" dxfId="134" priority="169"/>
  </conditionalFormatting>
  <conditionalFormatting sqref="AO676">
    <cfRule type="cellIs" dxfId="133" priority="165" operator="greaterThan">
      <formula>0.07</formula>
    </cfRule>
    <cfRule type="cellIs" dxfId="132" priority="166" operator="greaterThan">
      <formula>7</formula>
    </cfRule>
  </conditionalFormatting>
  <conditionalFormatting sqref="AT676">
    <cfRule type="cellIs" dxfId="131" priority="164" operator="greaterThan">
      <formula>115</formula>
    </cfRule>
  </conditionalFormatting>
  <conditionalFormatting sqref="V798:X1048576 V787:X787 V786:W786 V789:X789 W788 V744:X745 V702:X702 W699:X699 V772:X772 V730:X730 V700:W700 V776:X785 V773:W775 V731:W733 V746:W767 W790:X791 V792:X794 V1:X686 V795 X795 V707:X707 V688:X696 X687 W796:X797 V703:W706 V735:W738 W769:X769">
    <cfRule type="duplicateValues" dxfId="130" priority="161"/>
  </conditionalFormatting>
  <conditionalFormatting sqref="V798:X1048576 V772:X772 V744:X745 V702:X702 W699:X699 V730:X730 V700:W700 V776:X789 V773:W775 V731:W733 V746:W767 W790:X791 V792:X794 V1:X686 V795 X795 V707:X707 V688:X696 X687 W796:X797 V703:W706 V735:W738 W769:X769">
    <cfRule type="duplicateValues" dxfId="129" priority="152"/>
  </conditionalFormatting>
  <conditionalFormatting sqref="AO725:AO727">
    <cfRule type="cellIs" dxfId="128" priority="149" operator="greaterThan">
      <formula>0.07</formula>
    </cfRule>
    <cfRule type="cellIs" dxfId="127" priority="150" operator="greaterThan">
      <formula>7</formula>
    </cfRule>
  </conditionalFormatting>
  <conditionalFormatting sqref="AT725:AT727">
    <cfRule type="cellIs" dxfId="126" priority="148" operator="greaterThan">
      <formula>115</formula>
    </cfRule>
  </conditionalFormatting>
  <conditionalFormatting sqref="X725">
    <cfRule type="duplicateValues" dxfId="125" priority="151"/>
  </conditionalFormatting>
  <conditionalFormatting sqref="W725:X725 W708 W726:W727">
    <cfRule type="duplicateValues" dxfId="124" priority="147"/>
  </conditionalFormatting>
  <conditionalFormatting sqref="X724 W710:X711 X717:X719 W715:X715">
    <cfRule type="duplicateValues" dxfId="123" priority="144"/>
  </conditionalFormatting>
  <conditionalFormatting sqref="W710:X711 W715:X715">
    <cfRule type="duplicateValues" dxfId="122" priority="143"/>
  </conditionalFormatting>
  <conditionalFormatting sqref="AO710:AO711 AO717:AO719 AO724 AO715">
    <cfRule type="cellIs" dxfId="121" priority="141" operator="greaterThan">
      <formula>0.07</formula>
    </cfRule>
    <cfRule type="cellIs" dxfId="120" priority="142" operator="greaterThan">
      <formula>7</formula>
    </cfRule>
  </conditionalFormatting>
  <conditionalFormatting sqref="AT710:AT711 AT717:AT719 AT724 AT715">
    <cfRule type="cellIs" dxfId="119" priority="140" operator="greaterThan">
      <formula>115</formula>
    </cfRule>
  </conditionalFormatting>
  <conditionalFormatting sqref="W710:X711">
    <cfRule type="duplicateValues" dxfId="118" priority="139"/>
  </conditionalFormatting>
  <conditionalFormatting sqref="X724 V710:X710 V717:V719 X717:X719 V724 V715:X715 W711:X711">
    <cfRule type="duplicateValues" dxfId="117" priority="138"/>
  </conditionalFormatting>
  <conditionalFormatting sqref="V710:X710 V715:X715 W711:X711">
    <cfRule type="duplicateValues" dxfId="116" priority="137"/>
  </conditionalFormatting>
  <conditionalFormatting sqref="W716:X716">
    <cfRule type="duplicateValues" dxfId="115" priority="131"/>
  </conditionalFormatting>
  <conditionalFormatting sqref="W716:X716">
    <cfRule type="duplicateValues" dxfId="114" priority="130"/>
  </conditionalFormatting>
  <conditionalFormatting sqref="AO716">
    <cfRule type="cellIs" dxfId="113" priority="128" operator="greaterThan">
      <formula>0.07</formula>
    </cfRule>
    <cfRule type="cellIs" dxfId="112" priority="129" operator="greaterThan">
      <formula>7</formula>
    </cfRule>
  </conditionalFormatting>
  <conditionalFormatting sqref="AT716">
    <cfRule type="cellIs" dxfId="111" priority="127" operator="greaterThan">
      <formula>115</formula>
    </cfRule>
  </conditionalFormatting>
  <conditionalFormatting sqref="W716:X716">
    <cfRule type="duplicateValues" dxfId="110" priority="126"/>
  </conditionalFormatting>
  <conditionalFormatting sqref="V716:X716">
    <cfRule type="duplicateValues" dxfId="109" priority="125"/>
  </conditionalFormatting>
  <conditionalFormatting sqref="V716:X716">
    <cfRule type="duplicateValues" dxfId="108" priority="124"/>
  </conditionalFormatting>
  <conditionalFormatting sqref="V716:X716">
    <cfRule type="duplicateValues" dxfId="107" priority="123"/>
  </conditionalFormatting>
  <conditionalFormatting sqref="X720">
    <cfRule type="duplicateValues" dxfId="106" priority="122"/>
  </conditionalFormatting>
  <conditionalFormatting sqref="AO720">
    <cfRule type="cellIs" dxfId="105" priority="120" operator="greaterThan">
      <formula>0.07</formula>
    </cfRule>
    <cfRule type="cellIs" dxfId="104" priority="121" operator="greaterThan">
      <formula>7</formula>
    </cfRule>
  </conditionalFormatting>
  <conditionalFormatting sqref="AT720">
    <cfRule type="cellIs" dxfId="103" priority="119" operator="greaterThan">
      <formula>115</formula>
    </cfRule>
  </conditionalFormatting>
  <conditionalFormatting sqref="X720">
    <cfRule type="duplicateValues" dxfId="102" priority="118"/>
  </conditionalFormatting>
  <conditionalFormatting sqref="W701">
    <cfRule type="duplicateValues" dxfId="101" priority="117"/>
  </conditionalFormatting>
  <conditionalFormatting sqref="W701">
    <cfRule type="duplicateValues" dxfId="100" priority="116"/>
  </conditionalFormatting>
  <conditionalFormatting sqref="AO701">
    <cfRule type="cellIs" dxfId="99" priority="114" operator="greaterThan">
      <formula>0.07</formula>
    </cfRule>
    <cfRule type="cellIs" dxfId="98" priority="115" operator="greaterThan">
      <formula>7</formula>
    </cfRule>
  </conditionalFormatting>
  <conditionalFormatting sqref="AT701">
    <cfRule type="cellIs" dxfId="97" priority="113" operator="greaterThan">
      <formula>115</formula>
    </cfRule>
  </conditionalFormatting>
  <conditionalFormatting sqref="W701">
    <cfRule type="duplicateValues" dxfId="96" priority="112"/>
  </conditionalFormatting>
  <conditionalFormatting sqref="V701:W701">
    <cfRule type="duplicateValues" dxfId="95" priority="111"/>
  </conditionalFormatting>
  <conditionalFormatting sqref="V701:W701">
    <cfRule type="duplicateValues" dxfId="94" priority="110"/>
  </conditionalFormatting>
  <conditionalFormatting sqref="V701:W701">
    <cfRule type="duplicateValues" dxfId="93" priority="109"/>
  </conditionalFormatting>
  <conditionalFormatting sqref="AO721:AO722">
    <cfRule type="cellIs" dxfId="92" priority="107" operator="greaterThan">
      <formula>0.07</formula>
    </cfRule>
    <cfRule type="cellIs" dxfId="91" priority="108" operator="greaterThan">
      <formula>7</formula>
    </cfRule>
  </conditionalFormatting>
  <conditionalFormatting sqref="AT721:AT722">
    <cfRule type="cellIs" dxfId="90" priority="106" operator="greaterThan">
      <formula>115</formula>
    </cfRule>
  </conditionalFormatting>
  <conditionalFormatting sqref="X721:X722">
    <cfRule type="duplicateValues" dxfId="89" priority="105"/>
  </conditionalFormatting>
  <conditionalFormatting sqref="X721:X722">
    <cfRule type="duplicateValues" dxfId="88" priority="104"/>
  </conditionalFormatting>
  <conditionalFormatting sqref="X721:X722">
    <cfRule type="duplicateValues" dxfId="87" priority="103"/>
  </conditionalFormatting>
  <conditionalFormatting sqref="X721:X722">
    <cfRule type="duplicateValues" dxfId="86" priority="102"/>
  </conditionalFormatting>
  <conditionalFormatting sqref="X721:X722">
    <cfRule type="duplicateValues" dxfId="85" priority="101"/>
  </conditionalFormatting>
  <conditionalFormatting sqref="X721:X722">
    <cfRule type="duplicateValues" dxfId="84" priority="100"/>
  </conditionalFormatting>
  <conditionalFormatting sqref="V797">
    <cfRule type="duplicateValues" dxfId="83" priority="99"/>
  </conditionalFormatting>
  <conditionalFormatting sqref="V797">
    <cfRule type="duplicateValues" dxfId="82" priority="98"/>
  </conditionalFormatting>
  <conditionalFormatting sqref="V797">
    <cfRule type="duplicateValues" dxfId="81" priority="97"/>
  </conditionalFormatting>
  <conditionalFormatting sqref="X712">
    <cfRule type="duplicateValues" dxfId="80" priority="96"/>
  </conditionalFormatting>
  <conditionalFormatting sqref="X712">
    <cfRule type="duplicateValues" dxfId="79" priority="95"/>
  </conditionalFormatting>
  <conditionalFormatting sqref="AO712:AO714">
    <cfRule type="cellIs" dxfId="78" priority="93" operator="greaterThan">
      <formula>0.07</formula>
    </cfRule>
    <cfRule type="cellIs" dxfId="77" priority="94" operator="greaterThan">
      <formula>7</formula>
    </cfRule>
  </conditionalFormatting>
  <conditionalFormatting sqref="AT712:AT714">
    <cfRule type="cellIs" dxfId="76" priority="92" operator="greaterThan">
      <formula>115</formula>
    </cfRule>
  </conditionalFormatting>
  <conditionalFormatting sqref="X712">
    <cfRule type="duplicateValues" dxfId="75" priority="91"/>
  </conditionalFormatting>
  <conditionalFormatting sqref="V712:V714 X712">
    <cfRule type="duplicateValues" dxfId="74" priority="90"/>
  </conditionalFormatting>
  <conditionalFormatting sqref="V712:V714">
    <cfRule type="duplicateValues" dxfId="73" priority="89"/>
  </conditionalFormatting>
  <conditionalFormatting sqref="V712:V714">
    <cfRule type="duplicateValues" dxfId="72" priority="88"/>
  </conditionalFormatting>
  <conditionalFormatting sqref="AO723">
    <cfRule type="cellIs" dxfId="71" priority="85" operator="greaterThan">
      <formula>0.07</formula>
    </cfRule>
    <cfRule type="cellIs" dxfId="70" priority="86" operator="greaterThan">
      <formula>7</formula>
    </cfRule>
  </conditionalFormatting>
  <conditionalFormatting sqref="AT723">
    <cfRule type="cellIs" dxfId="69" priority="84" operator="greaterThan">
      <formula>115</formula>
    </cfRule>
  </conditionalFormatting>
  <conditionalFormatting sqref="W676">
    <cfRule type="duplicateValues" dxfId="68" priority="4563"/>
  </conditionalFormatting>
  <conditionalFormatting sqref="V676:X676">
    <cfRule type="duplicateValues" dxfId="67" priority="4564"/>
  </conditionalFormatting>
  <conditionalFormatting sqref="X734">
    <cfRule type="duplicateValues" dxfId="66" priority="71"/>
  </conditionalFormatting>
  <conditionalFormatting sqref="X734">
    <cfRule type="duplicateValues" dxfId="65" priority="70"/>
  </conditionalFormatting>
  <conditionalFormatting sqref="AO734">
    <cfRule type="cellIs" dxfId="64" priority="68" operator="greaterThan">
      <formula>0.07</formula>
    </cfRule>
    <cfRule type="cellIs" dxfId="63" priority="69" operator="greaterThan">
      <formula>7</formula>
    </cfRule>
  </conditionalFormatting>
  <conditionalFormatting sqref="AT734">
    <cfRule type="cellIs" dxfId="62" priority="67" operator="greaterThan">
      <formula>115</formula>
    </cfRule>
  </conditionalFormatting>
  <conditionalFormatting sqref="X734">
    <cfRule type="duplicateValues" dxfId="61" priority="66"/>
  </conditionalFormatting>
  <conditionalFormatting sqref="V734 X734">
    <cfRule type="duplicateValues" dxfId="60" priority="65"/>
  </conditionalFormatting>
  <conditionalFormatting sqref="V734">
    <cfRule type="duplicateValues" dxfId="59" priority="64"/>
  </conditionalFormatting>
  <conditionalFormatting sqref="V734">
    <cfRule type="duplicateValues" dxfId="58" priority="63"/>
  </conditionalFormatting>
  <conditionalFormatting sqref="W697:W698">
    <cfRule type="duplicateValues" dxfId="57" priority="62"/>
  </conditionalFormatting>
  <conditionalFormatting sqref="W697:X698">
    <cfRule type="duplicateValues" dxfId="56" priority="61"/>
  </conditionalFormatting>
  <conditionalFormatting sqref="AO697:AO698">
    <cfRule type="cellIs" dxfId="55" priority="59" operator="greaterThan">
      <formula>0.07</formula>
    </cfRule>
    <cfRule type="cellIs" dxfId="54" priority="60" operator="greaterThan">
      <formula>7</formula>
    </cfRule>
  </conditionalFormatting>
  <conditionalFormatting sqref="AT697:AT698">
    <cfRule type="cellIs" dxfId="53" priority="58" operator="greaterThan">
      <formula>115</formula>
    </cfRule>
  </conditionalFormatting>
  <conditionalFormatting sqref="W697:X698">
    <cfRule type="duplicateValues" dxfId="52" priority="57"/>
  </conditionalFormatting>
  <conditionalFormatting sqref="W697:X698">
    <cfRule type="duplicateValues" dxfId="51" priority="56"/>
  </conditionalFormatting>
  <conditionalFormatting sqref="W697:X698">
    <cfRule type="duplicateValues" dxfId="50" priority="55"/>
  </conditionalFormatting>
  <conditionalFormatting sqref="W697:X698">
    <cfRule type="duplicateValues" dxfId="49" priority="54"/>
  </conditionalFormatting>
  <conditionalFormatting sqref="W739:X743">
    <cfRule type="duplicateValues" dxfId="48" priority="53"/>
  </conditionalFormatting>
  <conditionalFormatting sqref="W739:X743">
    <cfRule type="duplicateValues" dxfId="47" priority="52"/>
  </conditionalFormatting>
  <conditionalFormatting sqref="AO739:AO743">
    <cfRule type="cellIs" dxfId="46" priority="50" operator="greaterThan">
      <formula>0.07</formula>
    </cfRule>
    <cfRule type="cellIs" dxfId="45" priority="51" operator="greaterThan">
      <formula>7</formula>
    </cfRule>
  </conditionalFormatting>
  <conditionalFormatting sqref="AT739:AT743">
    <cfRule type="cellIs" dxfId="44" priority="49" operator="greaterThan">
      <formula>115</formula>
    </cfRule>
  </conditionalFormatting>
  <conditionalFormatting sqref="W739:X743">
    <cfRule type="duplicateValues" dxfId="43" priority="48"/>
  </conditionalFormatting>
  <conditionalFormatting sqref="W739:X743">
    <cfRule type="duplicateValues" dxfId="42" priority="47"/>
  </conditionalFormatting>
  <conditionalFormatting sqref="W739:X743">
    <cfRule type="duplicateValues" dxfId="41" priority="46"/>
  </conditionalFormatting>
  <conditionalFormatting sqref="W739:X743">
    <cfRule type="duplicateValues" dxfId="40" priority="45"/>
  </conditionalFormatting>
  <conditionalFormatting sqref="W768:X768">
    <cfRule type="duplicateValues" dxfId="39" priority="44"/>
  </conditionalFormatting>
  <conditionalFormatting sqref="W768:X768">
    <cfRule type="duplicateValues" dxfId="38" priority="43"/>
  </conditionalFormatting>
  <conditionalFormatting sqref="AO768">
    <cfRule type="cellIs" dxfId="37" priority="41" operator="greaterThan">
      <formula>0.07</formula>
    </cfRule>
    <cfRule type="cellIs" dxfId="36" priority="42" operator="greaterThan">
      <formula>7</formula>
    </cfRule>
  </conditionalFormatting>
  <conditionalFormatting sqref="AT768">
    <cfRule type="cellIs" dxfId="35" priority="40" operator="greaterThan">
      <formula>115</formula>
    </cfRule>
  </conditionalFormatting>
  <conditionalFormatting sqref="W768:X768">
    <cfRule type="duplicateValues" dxfId="34" priority="39"/>
  </conditionalFormatting>
  <conditionalFormatting sqref="V768:X768">
    <cfRule type="duplicateValues" dxfId="33" priority="38"/>
  </conditionalFormatting>
  <conditionalFormatting sqref="V768:X768">
    <cfRule type="duplicateValues" dxfId="32" priority="37"/>
  </conditionalFormatting>
  <conditionalFormatting sqref="V768:X768">
    <cfRule type="duplicateValues" dxfId="31" priority="36"/>
  </conditionalFormatting>
  <conditionalFormatting sqref="AO728:AO729">
    <cfRule type="cellIs" dxfId="30" priority="33" operator="greaterThan">
      <formula>0.07</formula>
    </cfRule>
    <cfRule type="cellIs" dxfId="29" priority="34" operator="greaterThan">
      <formula>7</formula>
    </cfRule>
  </conditionalFormatting>
  <conditionalFormatting sqref="AT728:AT729">
    <cfRule type="cellIs" dxfId="28" priority="32" operator="greaterThan">
      <formula>115</formula>
    </cfRule>
  </conditionalFormatting>
  <conditionalFormatting sqref="X728:X729">
    <cfRule type="duplicateValues" dxfId="27" priority="35"/>
  </conditionalFormatting>
  <conditionalFormatting sqref="W728:X729">
    <cfRule type="duplicateValues" dxfId="26" priority="31"/>
  </conditionalFormatting>
  <conditionalFormatting sqref="W728:X729">
    <cfRule type="duplicateValues" dxfId="25" priority="30"/>
  </conditionalFormatting>
  <conditionalFormatting sqref="W728:X729">
    <cfRule type="duplicateValues" dxfId="24" priority="29"/>
  </conditionalFormatting>
  <conditionalFormatting sqref="AO770">
    <cfRule type="cellIs" dxfId="23" priority="20" operator="greaterThan">
      <formula>0.07</formula>
    </cfRule>
    <cfRule type="cellIs" dxfId="22" priority="21" operator="greaterThan">
      <formula>7</formula>
    </cfRule>
  </conditionalFormatting>
  <conditionalFormatting sqref="AT770">
    <cfRule type="cellIs" dxfId="21" priority="19" operator="greaterThan">
      <formula>115</formula>
    </cfRule>
  </conditionalFormatting>
  <conditionalFormatting sqref="X770">
    <cfRule type="duplicateValues" dxfId="20" priority="22"/>
  </conditionalFormatting>
  <conditionalFormatting sqref="W770:X770">
    <cfRule type="duplicateValues" dxfId="19" priority="18"/>
  </conditionalFormatting>
  <conditionalFormatting sqref="W770:X770">
    <cfRule type="duplicateValues" dxfId="18" priority="17"/>
  </conditionalFormatting>
  <conditionalFormatting sqref="W770:X770">
    <cfRule type="duplicateValues" dxfId="17" priority="16"/>
  </conditionalFormatting>
  <conditionalFormatting sqref="AO709">
    <cfRule type="cellIs" dxfId="16" priority="14" operator="greaterThan">
      <formula>0.07</formula>
    </cfRule>
    <cfRule type="cellIs" dxfId="15" priority="15" operator="greaterThan">
      <formula>7</formula>
    </cfRule>
  </conditionalFormatting>
  <conditionalFormatting sqref="AT709">
    <cfRule type="cellIs" dxfId="14" priority="13" operator="greaterThan">
      <formula>115</formula>
    </cfRule>
  </conditionalFormatting>
  <conditionalFormatting sqref="V709:W709">
    <cfRule type="duplicateValues" dxfId="13" priority="12"/>
  </conditionalFormatting>
  <conditionalFormatting sqref="V709:W709">
    <cfRule type="duplicateValues" dxfId="12" priority="11"/>
  </conditionalFormatting>
  <conditionalFormatting sqref="V709:W709">
    <cfRule type="duplicateValues" dxfId="11" priority="10"/>
  </conditionalFormatting>
  <conditionalFormatting sqref="X723">
    <cfRule type="duplicateValues" dxfId="10" priority="4861"/>
  </conditionalFormatting>
  <conditionalFormatting sqref="W723:X723">
    <cfRule type="duplicateValues" dxfId="9" priority="4862"/>
  </conditionalFormatting>
  <conditionalFormatting sqref="W771:X771">
    <cfRule type="duplicateValues" dxfId="8" priority="9"/>
  </conditionalFormatting>
  <conditionalFormatting sqref="W771:X771">
    <cfRule type="duplicateValues" dxfId="7" priority="8"/>
  </conditionalFormatting>
  <conditionalFormatting sqref="AO771">
    <cfRule type="cellIs" dxfId="6" priority="6" operator="greaterThan">
      <formula>0.07</formula>
    </cfRule>
    <cfRule type="cellIs" dxfId="5" priority="7" operator="greaterThan">
      <formula>7</formula>
    </cfRule>
  </conditionalFormatting>
  <conditionalFormatting sqref="AT771">
    <cfRule type="cellIs" dxfId="4" priority="5" operator="greaterThan">
      <formula>115</formula>
    </cfRule>
  </conditionalFormatting>
  <conditionalFormatting sqref="W771:X771">
    <cfRule type="duplicateValues" dxfId="3" priority="4"/>
  </conditionalFormatting>
  <conditionalFormatting sqref="W771:X771">
    <cfRule type="duplicateValues" dxfId="2" priority="3"/>
  </conditionalFormatting>
  <conditionalFormatting sqref="W771:X771">
    <cfRule type="duplicateValues" dxfId="1" priority="2"/>
  </conditionalFormatting>
  <conditionalFormatting sqref="V771:X771">
    <cfRule type="duplicateValues" dxfId="0" priority="1"/>
  </conditionalFormatting>
  <dataValidations count="7">
    <dataValidation type="list" allowBlank="1" showInputMessage="1" showErrorMessage="1" sqref="K674:K676 F674 K697:K698" xr:uid="{23B7FC65-4D64-41CD-866D-5C3182CC9C79}">
      <formula1>$I$2:$I$245</formula1>
    </dataValidation>
    <dataValidation type="list" allowBlank="1" showInputMessage="1" showErrorMessage="1" sqref="B674:B675" xr:uid="{BC47B5F8-45D5-4E1C-8C8A-FD0B949D99DD}">
      <formula1>$E$2:$E$20</formula1>
    </dataValidation>
    <dataValidation type="list" allowBlank="1" showInputMessage="1" showErrorMessage="1" sqref="E674:E676 E697:E698" xr:uid="{F3543E61-8554-490B-ABFB-787459E4DCF9}">
      <formula1>$C$6:$C$10</formula1>
    </dataValidation>
    <dataValidation type="list" allowBlank="1" showInputMessage="1" showErrorMessage="1" sqref="Z675" xr:uid="{ED8F056E-75BA-40C8-A8EE-9FE38FCB0ACA}">
      <formula1>$A$2:$A$6</formula1>
    </dataValidation>
    <dataValidation type="list" allowBlank="1" showInputMessage="1" showErrorMessage="1" sqref="AR675:AR676 AR697:AR698" xr:uid="{0ACA1DE1-111F-413A-A3BB-603E1517528C}">
      <formula1>$K$2:$K$9</formula1>
    </dataValidation>
    <dataValidation type="list" allowBlank="1" showInputMessage="1" showErrorMessage="1" sqref="AQ675:AQ676 AQ697:AQ698" xr:uid="{FD805117-1A4A-4894-8ABC-9DC1125564C3}">
      <formula1>$F$2:$F$3</formula1>
    </dataValidation>
    <dataValidation type="list" allowBlank="1" showInputMessage="1" showErrorMessage="1" sqref="D675:D676" xr:uid="{CD6385CB-BB20-42C4-A86D-B6627F05CB6B}">
      <formula1>$C$2:$C$11</formula1>
    </dataValidation>
  </dataValidations>
  <pageMargins left="0.7" right="0.7" top="0.75" bottom="0.75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630D9DDB-184F-4B6D-87D2-4AA61C88DAC8}">
          <x14:formula1>
            <xm:f>'Справочные Данные'!$C$2:$C$12</xm:f>
          </x14:formula1>
          <xm:sqref>F2:F22</xm:sqref>
        </x14:dataValidation>
        <x14:dataValidation type="list" allowBlank="1" showInputMessage="1" showErrorMessage="1" xr:uid="{AA5074BA-F68B-4DBC-B089-718F4F12886D}">
          <x14:formula1>
            <xm:f>'Справочные Данные'!$E$2:$E$20</xm:f>
          </x14:formula1>
          <xm:sqref>B2:B390</xm:sqref>
        </x14:dataValidation>
        <x14:dataValidation type="list" allowBlank="1" showInputMessage="1" showErrorMessage="1" xr:uid="{626303B3-56C3-4B89-84EF-132E26A18FB1}">
          <x14:formula1>
            <xm:f>'Справочные Данные'!$A$2:$A$6</xm:f>
          </x14:formula1>
          <xm:sqref>Z2:Z158</xm:sqref>
        </x14:dataValidation>
        <x14:dataValidation type="list" allowBlank="1" showInputMessage="1" showErrorMessage="1" xr:uid="{08BAC10E-23C8-40F0-B897-0E23A4B6170F}">
          <x14:formula1>
            <xm:f>'Справочные Данные'!$F$2:$F$3</xm:f>
          </x14:formula1>
          <xm:sqref>AQ2:AQ462 AK525 AQ575:AQ581 AQ526:AQ573 AQ583:AQ629 AQ464:AQ524 AQ632:AQ673 AQ677:AQ696 AQ699:AQ1135</xm:sqref>
        </x14:dataValidation>
        <x14:dataValidation type="list" allowBlank="1" showInputMessage="1" showErrorMessage="1" xr:uid="{BAB0A10E-49C9-4B7B-9AAA-6781F74E7CD7}">
          <x14:formula1>
            <xm:f>'Справочные Данные'!$I$2:$I$245</xm:f>
          </x14:formula1>
          <xm:sqref>K2:K5 K7:K9 K117 K105:K107 K88:K89 K82:K83 K68:K71 K57 K53:K55 K20 K11 K575:K629 K132:K573 K632:K673 K677:K696 K699:K1097</xm:sqref>
        </x14:dataValidation>
        <x14:dataValidation type="list" allowBlank="1" showInputMessage="1" showErrorMessage="1" xr:uid="{86C3790B-1C4F-41FF-9B5F-9575DBC42AD2}">
          <x14:formula1>
            <xm:f>'Справочные Данные'!$C$6:$C$10</xm:f>
          </x14:formula1>
          <xm:sqref>E2:E673 E677:E696 E699:E828</xm:sqref>
        </x14:dataValidation>
        <x14:dataValidation type="list" allowBlank="1" showInputMessage="1" showErrorMessage="1" xr:uid="{5861CFB4-D42F-48BD-993E-27424762E90B}">
          <x14:formula1>
            <xm:f>'Справочные Данные'!$C$2:$C$11</xm:f>
          </x14:formula1>
          <xm:sqref>D2:D674 D677:D936</xm:sqref>
        </x14:dataValidation>
        <x14:dataValidation type="list" allowBlank="1" showInputMessage="1" showErrorMessage="1" xr:uid="{18CB5222-F46B-4C5D-AF31-E73054C965BA}">
          <x14:formula1>
            <xm:f>'Справочные Данные'!$K$2:$K$7</xm:f>
          </x14:formula1>
          <xm:sqref>AR744:AR767 AR725:AR733 AR677:AR696 AR735:AR738 AR723 AR699:AR709 AR769:AR770 AR772:AR791</xm:sqref>
        </x14:dataValidation>
        <x14:dataValidation type="list" allowBlank="1" showInputMessage="1" showErrorMessage="1" xr:uid="{7BF0900E-4298-48D9-BB86-43C315D28321}">
          <x14:formula1>
            <xm:f>'Справочные Данные'!$K$2:$K$9</xm:f>
          </x14:formula1>
          <xm:sqref>AR2:AR674 AR724 AR768 AR734 AR739:AR743 AR710:AR722 AR771 AR792:AR1203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EB83-C102-46CD-B03B-2AF819D3FC2E}">
  <sheetPr filterMode="1"/>
  <dimension ref="A1:P262"/>
  <sheetViews>
    <sheetView topLeftCell="D1" workbookViewId="0">
      <selection activeCell="I69" sqref="I69"/>
    </sheetView>
  </sheetViews>
  <sheetFormatPr defaultRowHeight="15"/>
  <cols>
    <col min="3" max="3" width="32.28515625" customWidth="1"/>
    <col min="4" max="4" width="15.140625" customWidth="1"/>
    <col min="5" max="5" width="18.42578125" customWidth="1"/>
    <col min="6" max="6" width="18.28515625" customWidth="1"/>
    <col min="8" max="8" width="12.5703125" customWidth="1"/>
    <col min="9" max="9" width="26.42578125" customWidth="1"/>
    <col min="11" max="11" width="22.140625" customWidth="1"/>
    <col min="12" max="12" width="9.140625" style="705"/>
    <col min="13" max="14" width="9.140625" style="706"/>
  </cols>
  <sheetData>
    <row r="1" spans="1:16" ht="48" customHeight="1">
      <c r="A1" s="1" t="s">
        <v>6</v>
      </c>
      <c r="B1" s="1" t="s">
        <v>7</v>
      </c>
      <c r="C1" s="1" t="s">
        <v>14</v>
      </c>
      <c r="D1" s="1" t="s">
        <v>31</v>
      </c>
      <c r="E1" s="7" t="s">
        <v>53</v>
      </c>
      <c r="F1" s="1" t="s">
        <v>76</v>
      </c>
      <c r="H1" s="7" t="s">
        <v>427</v>
      </c>
      <c r="I1" s="7" t="s">
        <v>13</v>
      </c>
      <c r="K1" s="725" t="s">
        <v>2993</v>
      </c>
      <c r="O1" s="706"/>
      <c r="P1" s="706"/>
    </row>
    <row r="2" spans="1:16" hidden="1">
      <c r="A2" t="s">
        <v>8</v>
      </c>
      <c r="C2" t="s">
        <v>15</v>
      </c>
      <c r="D2" t="s">
        <v>32</v>
      </c>
      <c r="E2" s="8" t="s">
        <v>767</v>
      </c>
      <c r="F2">
        <v>0</v>
      </c>
      <c r="G2" t="s">
        <v>77</v>
      </c>
      <c r="H2">
        <v>25783</v>
      </c>
      <c r="I2" s="1" t="s">
        <v>428</v>
      </c>
      <c r="J2">
        <v>25783</v>
      </c>
      <c r="K2" t="s">
        <v>2996</v>
      </c>
    </row>
    <row r="3" spans="1:16" hidden="1">
      <c r="A3" t="s">
        <v>9</v>
      </c>
      <c r="C3" t="s">
        <v>426</v>
      </c>
      <c r="D3" t="s">
        <v>33</v>
      </c>
      <c r="E3" s="8" t="s">
        <v>768</v>
      </c>
      <c r="F3">
        <v>1</v>
      </c>
      <c r="G3" t="s">
        <v>78</v>
      </c>
      <c r="H3">
        <v>30762</v>
      </c>
      <c r="I3" s="1" t="s">
        <v>429</v>
      </c>
      <c r="J3">
        <v>30762</v>
      </c>
      <c r="K3" t="s">
        <v>2994</v>
      </c>
    </row>
    <row r="4" spans="1:16" hidden="1">
      <c r="A4" t="s">
        <v>10</v>
      </c>
      <c r="C4" t="s">
        <v>16</v>
      </c>
      <c r="D4" t="s">
        <v>34</v>
      </c>
      <c r="E4" s="8" t="s">
        <v>769</v>
      </c>
      <c r="H4">
        <v>13743</v>
      </c>
      <c r="I4" s="1" t="s">
        <v>430</v>
      </c>
      <c r="J4">
        <v>13743</v>
      </c>
      <c r="K4" t="s">
        <v>2995</v>
      </c>
    </row>
    <row r="5" spans="1:16" hidden="1">
      <c r="A5" t="s">
        <v>11</v>
      </c>
      <c r="C5" t="s">
        <v>17</v>
      </c>
      <c r="E5" s="8" t="s">
        <v>54</v>
      </c>
      <c r="H5">
        <v>70514</v>
      </c>
      <c r="I5" s="1" t="s">
        <v>431</v>
      </c>
      <c r="J5">
        <v>70514</v>
      </c>
      <c r="K5" t="s">
        <v>2997</v>
      </c>
    </row>
    <row r="6" spans="1:16" hidden="1">
      <c r="A6" t="s">
        <v>12</v>
      </c>
      <c r="C6" t="s">
        <v>22</v>
      </c>
      <c r="E6" s="8" t="s">
        <v>55</v>
      </c>
      <c r="H6">
        <v>70882</v>
      </c>
      <c r="I6" s="1" t="s">
        <v>432</v>
      </c>
      <c r="J6">
        <v>70882</v>
      </c>
      <c r="K6" t="s">
        <v>2998</v>
      </c>
    </row>
    <row r="7" spans="1:16" hidden="1">
      <c r="C7" t="s">
        <v>21</v>
      </c>
      <c r="E7" s="8" t="s">
        <v>56</v>
      </c>
      <c r="H7">
        <v>71130</v>
      </c>
      <c r="I7" s="1" t="s">
        <v>433</v>
      </c>
      <c r="J7">
        <v>71130</v>
      </c>
      <c r="K7" t="s">
        <v>2999</v>
      </c>
    </row>
    <row r="8" spans="1:16" hidden="1">
      <c r="C8" t="s">
        <v>20</v>
      </c>
      <c r="E8" s="8" t="s">
        <v>57</v>
      </c>
      <c r="H8">
        <v>71316</v>
      </c>
      <c r="I8" s="1" t="s">
        <v>434</v>
      </c>
      <c r="J8">
        <v>71316</v>
      </c>
      <c r="K8" t="s">
        <v>3000</v>
      </c>
    </row>
    <row r="9" spans="1:16" hidden="1">
      <c r="C9" t="s">
        <v>23</v>
      </c>
      <c r="E9" s="8" t="s">
        <v>58</v>
      </c>
      <c r="H9">
        <v>80004</v>
      </c>
      <c r="I9" s="1" t="s">
        <v>435</v>
      </c>
      <c r="J9">
        <v>80004</v>
      </c>
      <c r="K9" t="s">
        <v>3001</v>
      </c>
    </row>
    <row r="10" spans="1:16" hidden="1">
      <c r="C10" t="s">
        <v>24</v>
      </c>
      <c r="E10" s="8" t="s">
        <v>59</v>
      </c>
      <c r="H10">
        <v>23552</v>
      </c>
      <c r="I10" s="1" t="s">
        <v>436</v>
      </c>
      <c r="J10">
        <v>23552</v>
      </c>
    </row>
    <row r="11" spans="1:16" hidden="1">
      <c r="C11" t="s">
        <v>19</v>
      </c>
      <c r="E11" s="8" t="s">
        <v>60</v>
      </c>
      <c r="H11">
        <v>57246</v>
      </c>
      <c r="I11" s="1" t="s">
        <v>437</v>
      </c>
      <c r="J11">
        <v>57246</v>
      </c>
    </row>
    <row r="12" spans="1:16" hidden="1">
      <c r="C12" t="s">
        <v>18</v>
      </c>
      <c r="E12" s="8" t="s">
        <v>61</v>
      </c>
      <c r="H12">
        <v>61647</v>
      </c>
      <c r="I12" s="1" t="s">
        <v>438</v>
      </c>
      <c r="J12">
        <v>61647</v>
      </c>
    </row>
    <row r="13" spans="1:16" hidden="1">
      <c r="C13" t="s">
        <v>2942</v>
      </c>
      <c r="E13" s="8" t="s">
        <v>62</v>
      </c>
      <c r="H13">
        <v>61887</v>
      </c>
      <c r="I13" s="1" t="s">
        <v>439</v>
      </c>
      <c r="J13">
        <v>61887</v>
      </c>
    </row>
    <row r="14" spans="1:16" hidden="1">
      <c r="E14" s="8" t="s">
        <v>63</v>
      </c>
      <c r="H14">
        <v>62155</v>
      </c>
      <c r="I14" s="1" t="s">
        <v>440</v>
      </c>
      <c r="J14">
        <v>62155</v>
      </c>
    </row>
    <row r="15" spans="1:16" hidden="1">
      <c r="E15" s="8" t="s">
        <v>64</v>
      </c>
      <c r="H15">
        <v>63846</v>
      </c>
      <c r="I15" s="1" t="s">
        <v>441</v>
      </c>
      <c r="J15">
        <v>63846</v>
      </c>
    </row>
    <row r="16" spans="1:16" hidden="1">
      <c r="E16" s="8" t="s">
        <v>65</v>
      </c>
      <c r="H16">
        <v>63854</v>
      </c>
      <c r="I16" s="1" t="s">
        <v>442</v>
      </c>
      <c r="J16">
        <v>63854</v>
      </c>
    </row>
    <row r="17" spans="5:10" hidden="1">
      <c r="E17" s="8" t="s">
        <v>66</v>
      </c>
      <c r="H17">
        <v>63855</v>
      </c>
      <c r="I17" s="1" t="s">
        <v>443</v>
      </c>
      <c r="J17">
        <v>63855</v>
      </c>
    </row>
    <row r="18" spans="5:10" hidden="1">
      <c r="E18" s="8" t="s">
        <v>67</v>
      </c>
      <c r="H18">
        <v>63857</v>
      </c>
      <c r="I18" s="1" t="s">
        <v>444</v>
      </c>
      <c r="J18">
        <v>63857</v>
      </c>
    </row>
    <row r="19" spans="5:10" hidden="1">
      <c r="E19" s="8" t="s">
        <v>68</v>
      </c>
      <c r="H19">
        <v>63858</v>
      </c>
      <c r="I19" s="1" t="s">
        <v>445</v>
      </c>
      <c r="J19">
        <v>63858</v>
      </c>
    </row>
    <row r="20" spans="5:10" hidden="1">
      <c r="E20" s="8" t="s">
        <v>69</v>
      </c>
      <c r="H20">
        <v>63860</v>
      </c>
      <c r="I20" s="1" t="s">
        <v>446</v>
      </c>
      <c r="J20">
        <v>63860</v>
      </c>
    </row>
    <row r="21" spans="5:10" hidden="1">
      <c r="H21">
        <v>63861</v>
      </c>
      <c r="I21" s="1" t="s">
        <v>447</v>
      </c>
      <c r="J21">
        <v>63861</v>
      </c>
    </row>
    <row r="22" spans="5:10" hidden="1">
      <c r="H22">
        <v>63862</v>
      </c>
      <c r="I22" s="1" t="s">
        <v>448</v>
      </c>
      <c r="J22">
        <v>63862</v>
      </c>
    </row>
    <row r="23" spans="5:10" hidden="1">
      <c r="H23">
        <v>63863</v>
      </c>
      <c r="I23" s="1" t="s">
        <v>449</v>
      </c>
      <c r="J23">
        <v>63863</v>
      </c>
    </row>
    <row r="24" spans="5:10" hidden="1">
      <c r="H24">
        <v>63864</v>
      </c>
      <c r="I24" s="1" t="s">
        <v>450</v>
      </c>
      <c r="J24">
        <v>63864</v>
      </c>
    </row>
    <row r="25" spans="5:10" hidden="1">
      <c r="H25">
        <v>63865</v>
      </c>
      <c r="I25" s="1" t="s">
        <v>451</v>
      </c>
      <c r="J25">
        <v>63865</v>
      </c>
    </row>
    <row r="26" spans="5:10" hidden="1">
      <c r="H26">
        <v>63866</v>
      </c>
      <c r="I26" s="1" t="s">
        <v>452</v>
      </c>
      <c r="J26">
        <v>63866</v>
      </c>
    </row>
    <row r="27" spans="5:10" hidden="1">
      <c r="H27">
        <v>63867</v>
      </c>
      <c r="I27" s="1" t="s">
        <v>453</v>
      </c>
      <c r="J27">
        <v>63867</v>
      </c>
    </row>
    <row r="28" spans="5:10" hidden="1">
      <c r="H28">
        <v>63868</v>
      </c>
      <c r="I28" s="1" t="s">
        <v>454</v>
      </c>
      <c r="J28">
        <v>63868</v>
      </c>
    </row>
    <row r="29" spans="5:10" hidden="1">
      <c r="H29">
        <v>63869</v>
      </c>
      <c r="I29" s="1" t="s">
        <v>455</v>
      </c>
      <c r="J29">
        <v>63869</v>
      </c>
    </row>
    <row r="30" spans="5:10" hidden="1">
      <c r="H30">
        <v>63870</v>
      </c>
      <c r="I30" s="1" t="s">
        <v>456</v>
      </c>
      <c r="J30">
        <v>63870</v>
      </c>
    </row>
    <row r="31" spans="5:10" hidden="1">
      <c r="H31">
        <v>63873</v>
      </c>
      <c r="I31" s="1" t="s">
        <v>457</v>
      </c>
      <c r="J31">
        <v>63873</v>
      </c>
    </row>
    <row r="32" spans="5:10" hidden="1">
      <c r="H32">
        <v>63874</v>
      </c>
      <c r="I32" s="1" t="s">
        <v>458</v>
      </c>
      <c r="J32">
        <v>63874</v>
      </c>
    </row>
    <row r="33" spans="4:10" hidden="1">
      <c r="H33">
        <v>63875</v>
      </c>
      <c r="I33" s="1" t="s">
        <v>459</v>
      </c>
      <c r="J33">
        <v>63875</v>
      </c>
    </row>
    <row r="34" spans="4:10" hidden="1">
      <c r="H34">
        <v>63881</v>
      </c>
      <c r="I34" s="1" t="s">
        <v>460</v>
      </c>
      <c r="J34">
        <v>63881</v>
      </c>
    </row>
    <row r="35" spans="4:10" hidden="1">
      <c r="H35">
        <v>63895</v>
      </c>
      <c r="I35" s="1" t="s">
        <v>461</v>
      </c>
      <c r="J35">
        <v>63895</v>
      </c>
    </row>
    <row r="36" spans="4:10" hidden="1">
      <c r="H36">
        <v>63968</v>
      </c>
      <c r="I36" s="1" t="s">
        <v>462</v>
      </c>
      <c r="J36">
        <v>63968</v>
      </c>
    </row>
    <row r="37" spans="4:10" ht="15" hidden="1" customHeight="1">
      <c r="D37" s="705"/>
      <c r="E37" s="706"/>
      <c r="F37" s="706"/>
      <c r="H37">
        <v>63975</v>
      </c>
      <c r="I37" s="1" t="s">
        <v>463</v>
      </c>
      <c r="J37">
        <v>63975</v>
      </c>
    </row>
    <row r="38" spans="4:10" hidden="1">
      <c r="H38">
        <v>63981</v>
      </c>
      <c r="I38" s="1" t="s">
        <v>464</v>
      </c>
      <c r="J38">
        <v>63981</v>
      </c>
    </row>
    <row r="39" spans="4:10" hidden="1">
      <c r="H39">
        <v>64255</v>
      </c>
      <c r="I39" s="1" t="s">
        <v>465</v>
      </c>
      <c r="J39">
        <v>64255</v>
      </c>
    </row>
    <row r="40" spans="4:10" hidden="1">
      <c r="H40">
        <v>64999</v>
      </c>
      <c r="I40" s="1" t="s">
        <v>466</v>
      </c>
      <c r="J40">
        <v>64999</v>
      </c>
    </row>
    <row r="41" spans="4:10" hidden="1">
      <c r="H41">
        <v>65063</v>
      </c>
      <c r="I41" s="1" t="s">
        <v>467</v>
      </c>
      <c r="J41">
        <v>65063</v>
      </c>
    </row>
    <row r="42" spans="4:10" hidden="1">
      <c r="H42">
        <v>65103</v>
      </c>
      <c r="I42" s="1" t="s">
        <v>468</v>
      </c>
      <c r="J42">
        <v>65103</v>
      </c>
    </row>
    <row r="43" spans="4:10" hidden="1">
      <c r="H43">
        <v>65178</v>
      </c>
      <c r="I43" s="1" t="s">
        <v>469</v>
      </c>
      <c r="J43">
        <v>65178</v>
      </c>
    </row>
    <row r="44" spans="4:10" hidden="1">
      <c r="H44">
        <v>71598</v>
      </c>
      <c r="I44" s="1" t="s">
        <v>470</v>
      </c>
      <c r="J44">
        <v>71598</v>
      </c>
    </row>
    <row r="45" spans="4:10" hidden="1">
      <c r="H45">
        <v>80086</v>
      </c>
      <c r="I45" s="1" t="s">
        <v>471</v>
      </c>
      <c r="J45">
        <v>80086</v>
      </c>
    </row>
    <row r="46" spans="4:10" hidden="1">
      <c r="H46">
        <v>80379</v>
      </c>
      <c r="I46" s="1" t="s">
        <v>472</v>
      </c>
      <c r="J46">
        <v>80379</v>
      </c>
    </row>
    <row r="47" spans="4:10" hidden="1">
      <c r="H47">
        <v>23951</v>
      </c>
      <c r="I47" s="1" t="s">
        <v>473</v>
      </c>
      <c r="J47">
        <v>23951</v>
      </c>
    </row>
    <row r="48" spans="4:10" hidden="1">
      <c r="H48">
        <v>71727</v>
      </c>
      <c r="I48" s="1" t="s">
        <v>474</v>
      </c>
      <c r="J48">
        <v>71727</v>
      </c>
    </row>
    <row r="49" spans="8:10" hidden="1">
      <c r="H49">
        <v>80490</v>
      </c>
      <c r="I49" s="1" t="s">
        <v>475</v>
      </c>
      <c r="J49">
        <v>80490</v>
      </c>
    </row>
    <row r="50" spans="8:10" hidden="1">
      <c r="H50">
        <v>18802</v>
      </c>
      <c r="I50" s="1" t="s">
        <v>476</v>
      </c>
      <c r="J50">
        <v>18802</v>
      </c>
    </row>
    <row r="51" spans="8:10" ht="36" hidden="1" customHeight="1">
      <c r="H51">
        <v>28240</v>
      </c>
      <c r="I51" s="1" t="s">
        <v>477</v>
      </c>
      <c r="J51">
        <v>28240</v>
      </c>
    </row>
    <row r="52" spans="8:10" hidden="1">
      <c r="H52">
        <v>30056</v>
      </c>
      <c r="I52" s="1" t="s">
        <v>478</v>
      </c>
      <c r="J52">
        <v>30056</v>
      </c>
    </row>
    <row r="53" spans="8:10" hidden="1">
      <c r="H53">
        <v>53762</v>
      </c>
      <c r="I53" s="1" t="s">
        <v>479</v>
      </c>
      <c r="J53">
        <v>53762</v>
      </c>
    </row>
    <row r="54" spans="8:10" hidden="1">
      <c r="H54">
        <v>53763</v>
      </c>
      <c r="I54" s="1" t="s">
        <v>480</v>
      </c>
      <c r="J54">
        <v>53763</v>
      </c>
    </row>
    <row r="55" spans="8:10" hidden="1">
      <c r="H55">
        <v>53764</v>
      </c>
      <c r="I55" s="1" t="s">
        <v>481</v>
      </c>
      <c r="J55">
        <v>53764</v>
      </c>
    </row>
    <row r="56" spans="8:10" hidden="1">
      <c r="H56">
        <v>70321</v>
      </c>
      <c r="I56" s="1" t="s">
        <v>482</v>
      </c>
      <c r="J56">
        <v>70321</v>
      </c>
    </row>
    <row r="57" spans="8:10" hidden="1">
      <c r="H57">
        <v>71593</v>
      </c>
      <c r="I57" s="1" t="s">
        <v>483</v>
      </c>
      <c r="J57">
        <v>71593</v>
      </c>
    </row>
    <row r="58" spans="8:10" hidden="1">
      <c r="H58">
        <v>63812</v>
      </c>
      <c r="I58" s="1" t="s">
        <v>484</v>
      </c>
      <c r="J58">
        <v>63812</v>
      </c>
    </row>
    <row r="59" spans="8:10" hidden="1">
      <c r="H59">
        <v>64524</v>
      </c>
      <c r="I59" s="1" t="s">
        <v>485</v>
      </c>
      <c r="J59">
        <v>64524</v>
      </c>
    </row>
    <row r="60" spans="8:10" hidden="1">
      <c r="H60">
        <v>64660</v>
      </c>
      <c r="I60" s="1" t="s">
        <v>486</v>
      </c>
      <c r="J60">
        <v>64660</v>
      </c>
    </row>
    <row r="61" spans="8:10" hidden="1">
      <c r="H61">
        <v>64744</v>
      </c>
      <c r="I61" s="1" t="s">
        <v>487</v>
      </c>
      <c r="J61">
        <v>64744</v>
      </c>
    </row>
    <row r="62" spans="8:10" hidden="1">
      <c r="H62">
        <v>65013</v>
      </c>
      <c r="I62" s="1" t="s">
        <v>488</v>
      </c>
      <c r="J62">
        <v>65013</v>
      </c>
    </row>
    <row r="63" spans="8:10" hidden="1">
      <c r="H63">
        <v>65101</v>
      </c>
      <c r="I63" s="1" t="s">
        <v>489</v>
      </c>
      <c r="J63">
        <v>65101</v>
      </c>
    </row>
    <row r="64" spans="8:10" hidden="1">
      <c r="H64">
        <v>65102</v>
      </c>
      <c r="I64" s="1" t="s">
        <v>490</v>
      </c>
      <c r="J64">
        <v>65102</v>
      </c>
    </row>
    <row r="65" spans="8:10" hidden="1">
      <c r="H65">
        <v>65127</v>
      </c>
      <c r="I65" s="1" t="s">
        <v>491</v>
      </c>
      <c r="J65">
        <v>65127</v>
      </c>
    </row>
    <row r="66" spans="8:10" hidden="1">
      <c r="H66">
        <v>70140</v>
      </c>
      <c r="I66" s="1" t="s">
        <v>492</v>
      </c>
      <c r="J66">
        <v>70140</v>
      </c>
    </row>
    <row r="67" spans="8:10" hidden="1">
      <c r="H67">
        <v>70152</v>
      </c>
      <c r="I67" s="1" t="s">
        <v>493</v>
      </c>
      <c r="J67">
        <v>70152</v>
      </c>
    </row>
    <row r="68" spans="8:10" hidden="1">
      <c r="H68">
        <v>70871</v>
      </c>
      <c r="I68" s="1" t="s">
        <v>494</v>
      </c>
      <c r="J68">
        <v>70871</v>
      </c>
    </row>
    <row r="69" spans="8:10">
      <c r="H69">
        <v>70872</v>
      </c>
      <c r="I69" s="1" t="s">
        <v>1206</v>
      </c>
      <c r="J69">
        <v>70872</v>
      </c>
    </row>
    <row r="70" spans="8:10" hidden="1">
      <c r="H70">
        <v>70894</v>
      </c>
      <c r="I70" s="1" t="s">
        <v>495</v>
      </c>
      <c r="J70">
        <v>70894</v>
      </c>
    </row>
    <row r="71" spans="8:10" hidden="1">
      <c r="H71">
        <v>71292</v>
      </c>
      <c r="I71" s="1" t="s">
        <v>1207</v>
      </c>
      <c r="J71">
        <v>71292</v>
      </c>
    </row>
    <row r="72" spans="8:10" hidden="1">
      <c r="H72">
        <v>71382</v>
      </c>
      <c r="I72" s="1" t="s">
        <v>496</v>
      </c>
      <c r="J72">
        <v>71382</v>
      </c>
    </row>
    <row r="73" spans="8:10" hidden="1">
      <c r="H73">
        <v>71415</v>
      </c>
      <c r="I73" s="1" t="s">
        <v>497</v>
      </c>
      <c r="J73">
        <v>71415</v>
      </c>
    </row>
    <row r="74" spans="8:10" hidden="1">
      <c r="H74">
        <v>71434</v>
      </c>
      <c r="I74" s="1" t="s">
        <v>498</v>
      </c>
      <c r="J74">
        <v>71434</v>
      </c>
    </row>
    <row r="75" spans="8:10" hidden="1">
      <c r="H75">
        <v>71463</v>
      </c>
      <c r="I75" s="1" t="s">
        <v>499</v>
      </c>
      <c r="J75">
        <v>71463</v>
      </c>
    </row>
    <row r="76" spans="8:10" hidden="1">
      <c r="H76">
        <v>71523</v>
      </c>
      <c r="I76" s="1" t="s">
        <v>500</v>
      </c>
      <c r="J76">
        <v>71523</v>
      </c>
    </row>
    <row r="77" spans="8:10" hidden="1">
      <c r="H77">
        <v>71606</v>
      </c>
      <c r="I77" s="1" t="s">
        <v>501</v>
      </c>
      <c r="J77">
        <v>71606</v>
      </c>
    </row>
    <row r="78" spans="8:10" hidden="1">
      <c r="H78">
        <v>71700</v>
      </c>
      <c r="I78" s="1" t="s">
        <v>502</v>
      </c>
      <c r="J78">
        <v>71700</v>
      </c>
    </row>
    <row r="79" spans="8:10" hidden="1">
      <c r="H79">
        <v>80002</v>
      </c>
      <c r="I79" s="1" t="s">
        <v>503</v>
      </c>
      <c r="J79">
        <v>80002</v>
      </c>
    </row>
    <row r="80" spans="8:10" hidden="1">
      <c r="H80">
        <v>80162</v>
      </c>
      <c r="I80" s="1" t="s">
        <v>504</v>
      </c>
      <c r="J80">
        <v>80162</v>
      </c>
    </row>
    <row r="81" spans="8:10" hidden="1">
      <c r="H81">
        <v>80195</v>
      </c>
      <c r="I81" s="1" t="s">
        <v>505</v>
      </c>
      <c r="J81">
        <v>80195</v>
      </c>
    </row>
    <row r="82" spans="8:10" hidden="1">
      <c r="H82">
        <v>80199</v>
      </c>
      <c r="I82" s="1" t="s">
        <v>506</v>
      </c>
      <c r="J82">
        <v>80199</v>
      </c>
    </row>
    <row r="83" spans="8:10" hidden="1">
      <c r="H83">
        <v>80229</v>
      </c>
      <c r="I83" s="1" t="s">
        <v>507</v>
      </c>
      <c r="J83">
        <v>80229</v>
      </c>
    </row>
    <row r="84" spans="8:10" hidden="1">
      <c r="H84">
        <v>80250</v>
      </c>
      <c r="I84" s="1" t="s">
        <v>508</v>
      </c>
      <c r="J84">
        <v>80250</v>
      </c>
    </row>
    <row r="85" spans="8:10" hidden="1">
      <c r="H85">
        <v>80275</v>
      </c>
      <c r="I85" s="1" t="s">
        <v>509</v>
      </c>
      <c r="J85">
        <v>80275</v>
      </c>
    </row>
    <row r="86" spans="8:10" hidden="1">
      <c r="H86">
        <v>80347</v>
      </c>
      <c r="I86" t="s">
        <v>510</v>
      </c>
      <c r="J86">
        <v>80347</v>
      </c>
    </row>
    <row r="87" spans="8:10" hidden="1">
      <c r="H87">
        <v>80631</v>
      </c>
      <c r="I87" s="1" t="s">
        <v>511</v>
      </c>
      <c r="J87">
        <v>80631</v>
      </c>
    </row>
    <row r="88" spans="8:10" hidden="1">
      <c r="H88">
        <v>63733</v>
      </c>
      <c r="I88" s="1" t="s">
        <v>512</v>
      </c>
      <c r="J88">
        <v>63733</v>
      </c>
    </row>
    <row r="89" spans="8:10" hidden="1">
      <c r="H89">
        <v>64427</v>
      </c>
      <c r="I89" s="1" t="s">
        <v>513</v>
      </c>
      <c r="J89">
        <v>64427</v>
      </c>
    </row>
    <row r="90" spans="8:10" hidden="1">
      <c r="H90">
        <v>70834</v>
      </c>
      <c r="I90" s="1" t="s">
        <v>514</v>
      </c>
      <c r="J90">
        <v>70834</v>
      </c>
    </row>
    <row r="91" spans="8:10" hidden="1">
      <c r="H91">
        <v>71660</v>
      </c>
      <c r="I91" s="1" t="s">
        <v>515</v>
      </c>
      <c r="J91">
        <v>71660</v>
      </c>
    </row>
    <row r="92" spans="8:10" hidden="1">
      <c r="H92">
        <v>58550</v>
      </c>
      <c r="I92" s="1" t="s">
        <v>516</v>
      </c>
      <c r="J92">
        <v>58550</v>
      </c>
    </row>
    <row r="93" spans="8:10" hidden="1">
      <c r="H93">
        <v>64571</v>
      </c>
      <c r="I93" s="1" t="s">
        <v>517</v>
      </c>
      <c r="J93">
        <v>64571</v>
      </c>
    </row>
    <row r="94" spans="8:10" hidden="1">
      <c r="H94">
        <v>26482</v>
      </c>
      <c r="I94" s="1" t="s">
        <v>518</v>
      </c>
      <c r="J94">
        <v>26482</v>
      </c>
    </row>
    <row r="95" spans="8:10" hidden="1">
      <c r="H95">
        <v>26547</v>
      </c>
      <c r="I95" s="1" t="s">
        <v>519</v>
      </c>
      <c r="J95">
        <v>26547</v>
      </c>
    </row>
    <row r="96" spans="8:10" hidden="1">
      <c r="H96">
        <v>57118</v>
      </c>
      <c r="I96" s="1" t="s">
        <v>520</v>
      </c>
      <c r="J96">
        <v>57118</v>
      </c>
    </row>
    <row r="97" spans="8:12" hidden="1">
      <c r="H97">
        <v>52799</v>
      </c>
      <c r="I97" s="1" t="s">
        <v>521</v>
      </c>
      <c r="J97">
        <v>52799</v>
      </c>
      <c r="L97"/>
    </row>
    <row r="98" spans="8:12" hidden="1">
      <c r="H98">
        <v>53503</v>
      </c>
      <c r="I98" s="1" t="s">
        <v>522</v>
      </c>
      <c r="J98">
        <v>53503</v>
      </c>
      <c r="L98"/>
    </row>
    <row r="99" spans="8:12" hidden="1">
      <c r="H99">
        <v>58459</v>
      </c>
      <c r="I99" s="1" t="s">
        <v>523</v>
      </c>
      <c r="J99">
        <v>58459</v>
      </c>
      <c r="L99"/>
    </row>
    <row r="100" spans="8:12" hidden="1">
      <c r="H100">
        <v>62127</v>
      </c>
      <c r="I100" s="1" t="s">
        <v>524</v>
      </c>
      <c r="J100">
        <v>62127</v>
      </c>
      <c r="L100"/>
    </row>
    <row r="101" spans="8:12" hidden="1">
      <c r="H101">
        <v>62927</v>
      </c>
      <c r="I101" s="1" t="s">
        <v>525</v>
      </c>
      <c r="J101">
        <v>62927</v>
      </c>
      <c r="L101"/>
    </row>
    <row r="102" spans="8:12" hidden="1">
      <c r="H102">
        <v>63845</v>
      </c>
      <c r="I102" s="1" t="s">
        <v>526</v>
      </c>
      <c r="J102">
        <v>63845</v>
      </c>
      <c r="L102"/>
    </row>
    <row r="103" spans="8:12" hidden="1">
      <c r="H103">
        <v>64082</v>
      </c>
      <c r="I103" s="1" t="s">
        <v>527</v>
      </c>
      <c r="J103">
        <v>64082</v>
      </c>
      <c r="L103"/>
    </row>
    <row r="104" spans="8:12" hidden="1">
      <c r="H104">
        <v>80101</v>
      </c>
      <c r="I104" s="1" t="s">
        <v>528</v>
      </c>
      <c r="J104">
        <v>80101</v>
      </c>
      <c r="L104"/>
    </row>
    <row r="105" spans="8:12" hidden="1">
      <c r="H105">
        <v>80113</v>
      </c>
      <c r="I105" s="1" t="s">
        <v>529</v>
      </c>
      <c r="J105">
        <v>80113</v>
      </c>
      <c r="L105"/>
    </row>
    <row r="106" spans="8:12" hidden="1">
      <c r="H106">
        <v>30494</v>
      </c>
      <c r="I106" s="1" t="s">
        <v>530</v>
      </c>
      <c r="J106">
        <v>30494</v>
      </c>
      <c r="L106"/>
    </row>
    <row r="107" spans="8:12" hidden="1">
      <c r="H107">
        <v>80358</v>
      </c>
      <c r="I107" s="1" t="s">
        <v>531</v>
      </c>
      <c r="J107">
        <v>80358</v>
      </c>
      <c r="L107"/>
    </row>
    <row r="108" spans="8:12" hidden="1">
      <c r="H108">
        <v>80378</v>
      </c>
      <c r="I108" s="1" t="s">
        <v>532</v>
      </c>
      <c r="J108">
        <v>80378</v>
      </c>
      <c r="L108"/>
    </row>
    <row r="109" spans="8:12" hidden="1">
      <c r="H109">
        <v>59058</v>
      </c>
      <c r="I109" s="1" t="s">
        <v>533</v>
      </c>
      <c r="J109">
        <v>59058</v>
      </c>
      <c r="L109"/>
    </row>
    <row r="110" spans="8:12" hidden="1">
      <c r="H110">
        <v>70849</v>
      </c>
      <c r="I110" s="1" t="s">
        <v>534</v>
      </c>
      <c r="J110">
        <v>70849</v>
      </c>
      <c r="L110"/>
    </row>
    <row r="111" spans="8:12" hidden="1">
      <c r="H111">
        <v>30498</v>
      </c>
      <c r="I111" s="1" t="s">
        <v>535</v>
      </c>
      <c r="J111">
        <v>30498</v>
      </c>
    </row>
    <row r="112" spans="8:12" hidden="1">
      <c r="H112">
        <v>80348</v>
      </c>
      <c r="I112" s="1" t="s">
        <v>536</v>
      </c>
      <c r="J112">
        <v>80348</v>
      </c>
    </row>
    <row r="113" spans="8:10" hidden="1">
      <c r="H113">
        <v>65105</v>
      </c>
      <c r="I113" s="1" t="s">
        <v>537</v>
      </c>
      <c r="J113">
        <v>65105</v>
      </c>
    </row>
    <row r="114" spans="8:10" hidden="1">
      <c r="H114">
        <v>53227</v>
      </c>
      <c r="I114" s="1" t="s">
        <v>538</v>
      </c>
      <c r="J114">
        <v>53227</v>
      </c>
    </row>
    <row r="115" spans="8:10" hidden="1">
      <c r="H115">
        <v>53104</v>
      </c>
      <c r="I115" s="1" t="s">
        <v>539</v>
      </c>
      <c r="J115">
        <v>53104</v>
      </c>
    </row>
    <row r="116" spans="8:10" hidden="1">
      <c r="H116">
        <v>53513</v>
      </c>
      <c r="I116" s="1" t="s">
        <v>540</v>
      </c>
      <c r="J116">
        <v>53513</v>
      </c>
    </row>
    <row r="117" spans="8:10" hidden="1">
      <c r="H117">
        <v>53787</v>
      </c>
      <c r="I117" s="1" t="s">
        <v>541</v>
      </c>
      <c r="J117">
        <v>53787</v>
      </c>
    </row>
    <row r="118" spans="8:10" hidden="1">
      <c r="H118">
        <v>56807</v>
      </c>
      <c r="I118" s="1" t="s">
        <v>542</v>
      </c>
      <c r="J118">
        <v>56807</v>
      </c>
    </row>
    <row r="119" spans="8:10" hidden="1">
      <c r="H119">
        <v>65010</v>
      </c>
      <c r="I119" s="1" t="s">
        <v>543</v>
      </c>
      <c r="J119">
        <v>65010</v>
      </c>
    </row>
    <row r="120" spans="8:10" hidden="1">
      <c r="H120">
        <v>70342</v>
      </c>
      <c r="I120" s="1" t="s">
        <v>544</v>
      </c>
      <c r="J120">
        <v>70342</v>
      </c>
    </row>
    <row r="121" spans="8:10" hidden="1">
      <c r="H121">
        <v>70343</v>
      </c>
      <c r="I121" s="1" t="s">
        <v>545</v>
      </c>
      <c r="J121">
        <v>70343</v>
      </c>
    </row>
    <row r="122" spans="8:10" hidden="1">
      <c r="H122">
        <v>63718</v>
      </c>
      <c r="I122" s="1" t="s">
        <v>546</v>
      </c>
      <c r="J122">
        <v>63718</v>
      </c>
    </row>
    <row r="123" spans="8:10" hidden="1">
      <c r="H123">
        <v>60132</v>
      </c>
      <c r="I123" s="1" t="s">
        <v>547</v>
      </c>
      <c r="J123">
        <v>60132</v>
      </c>
    </row>
    <row r="124" spans="8:10" hidden="1">
      <c r="H124">
        <v>60286</v>
      </c>
      <c r="I124" s="1" t="s">
        <v>548</v>
      </c>
      <c r="J124">
        <v>60286</v>
      </c>
    </row>
    <row r="125" spans="8:10" hidden="1">
      <c r="H125">
        <v>60291</v>
      </c>
      <c r="I125" s="1" t="s">
        <v>549</v>
      </c>
      <c r="J125">
        <v>60291</v>
      </c>
    </row>
    <row r="126" spans="8:10" hidden="1">
      <c r="H126">
        <v>62845</v>
      </c>
      <c r="I126" s="1" t="s">
        <v>550</v>
      </c>
      <c r="J126">
        <v>62845</v>
      </c>
    </row>
    <row r="127" spans="8:10" hidden="1">
      <c r="H127">
        <v>63816</v>
      </c>
      <c r="I127" s="1" t="s">
        <v>551</v>
      </c>
      <c r="J127">
        <v>63816</v>
      </c>
    </row>
    <row r="128" spans="8:10" hidden="1">
      <c r="H128">
        <v>71742</v>
      </c>
      <c r="I128" s="1" t="s">
        <v>552</v>
      </c>
      <c r="J128">
        <v>71742</v>
      </c>
    </row>
    <row r="129" spans="8:10" hidden="1">
      <c r="H129">
        <v>61207</v>
      </c>
      <c r="I129" s="1" t="s">
        <v>553</v>
      </c>
      <c r="J129">
        <v>61207</v>
      </c>
    </row>
    <row r="130" spans="8:10" hidden="1">
      <c r="H130">
        <v>61328</v>
      </c>
      <c r="I130" s="1" t="s">
        <v>554</v>
      </c>
      <c r="J130">
        <v>61328</v>
      </c>
    </row>
    <row r="131" spans="8:10" hidden="1">
      <c r="H131">
        <v>61698</v>
      </c>
      <c r="I131" s="1" t="s">
        <v>555</v>
      </c>
      <c r="J131">
        <v>61698</v>
      </c>
    </row>
    <row r="132" spans="8:10" hidden="1">
      <c r="H132">
        <v>61824</v>
      </c>
      <c r="I132" s="1" t="s">
        <v>556</v>
      </c>
      <c r="J132">
        <v>61824</v>
      </c>
    </row>
    <row r="133" spans="8:10" hidden="1">
      <c r="H133">
        <v>65019</v>
      </c>
      <c r="I133" s="1" t="s">
        <v>557</v>
      </c>
      <c r="J133">
        <v>65019</v>
      </c>
    </row>
    <row r="134" spans="8:10" hidden="1">
      <c r="H134">
        <v>70792</v>
      </c>
      <c r="I134" s="1" t="s">
        <v>558</v>
      </c>
      <c r="J134">
        <v>70792</v>
      </c>
    </row>
    <row r="135" spans="8:10" hidden="1">
      <c r="H135">
        <v>71343</v>
      </c>
      <c r="I135" s="1" t="s">
        <v>559</v>
      </c>
      <c r="J135">
        <v>71343</v>
      </c>
    </row>
    <row r="136" spans="8:10" hidden="1">
      <c r="H136">
        <v>71344</v>
      </c>
      <c r="I136" s="1" t="s">
        <v>560</v>
      </c>
      <c r="J136">
        <v>71344</v>
      </c>
    </row>
    <row r="137" spans="8:10" hidden="1">
      <c r="H137">
        <v>80753</v>
      </c>
      <c r="I137" s="1" t="s">
        <v>561</v>
      </c>
      <c r="J137">
        <v>80753</v>
      </c>
    </row>
    <row r="138" spans="8:10" hidden="1">
      <c r="H138">
        <v>64449</v>
      </c>
      <c r="I138" s="1" t="s">
        <v>562</v>
      </c>
      <c r="J138">
        <v>64449</v>
      </c>
    </row>
    <row r="139" spans="8:10" hidden="1">
      <c r="H139">
        <v>62874</v>
      </c>
      <c r="I139" s="1" t="s">
        <v>563</v>
      </c>
      <c r="J139">
        <v>62874</v>
      </c>
    </row>
    <row r="140" spans="8:10" hidden="1">
      <c r="H140">
        <v>62887</v>
      </c>
      <c r="I140" s="1" t="s">
        <v>564</v>
      </c>
      <c r="J140">
        <v>62887</v>
      </c>
    </row>
    <row r="141" spans="8:10" hidden="1">
      <c r="H141">
        <v>70986</v>
      </c>
      <c r="I141" s="1" t="s">
        <v>565</v>
      </c>
      <c r="J141">
        <v>70986</v>
      </c>
    </row>
    <row r="142" spans="8:10" hidden="1">
      <c r="H142">
        <v>80673</v>
      </c>
      <c r="I142" s="1" t="s">
        <v>566</v>
      </c>
      <c r="J142">
        <v>80673</v>
      </c>
    </row>
    <row r="143" spans="8:10" hidden="1">
      <c r="H143">
        <v>63256</v>
      </c>
      <c r="I143" s="1" t="s">
        <v>567</v>
      </c>
      <c r="J143">
        <v>63256</v>
      </c>
    </row>
    <row r="144" spans="8:10" hidden="1">
      <c r="H144">
        <v>63441</v>
      </c>
      <c r="I144" s="1" t="s">
        <v>568</v>
      </c>
      <c r="J144">
        <v>63441</v>
      </c>
    </row>
    <row r="145" spans="8:10" hidden="1">
      <c r="H145">
        <v>63442</v>
      </c>
      <c r="I145" s="1" t="s">
        <v>569</v>
      </c>
      <c r="J145">
        <v>63442</v>
      </c>
    </row>
    <row r="146" spans="8:10" hidden="1">
      <c r="H146">
        <v>63453</v>
      </c>
      <c r="I146" s="1" t="s">
        <v>570</v>
      </c>
      <c r="J146">
        <v>63453</v>
      </c>
    </row>
    <row r="147" spans="8:10" hidden="1">
      <c r="H147">
        <v>63542</v>
      </c>
      <c r="I147" s="1" t="s">
        <v>571</v>
      </c>
      <c r="J147">
        <v>63542</v>
      </c>
    </row>
    <row r="148" spans="8:10" hidden="1">
      <c r="H148">
        <v>63549</v>
      </c>
      <c r="I148" s="1" t="s">
        <v>572</v>
      </c>
      <c r="J148">
        <v>63549</v>
      </c>
    </row>
    <row r="149" spans="8:10" hidden="1">
      <c r="H149">
        <v>63742</v>
      </c>
      <c r="I149" s="1" t="s">
        <v>573</v>
      </c>
      <c r="J149">
        <v>63742</v>
      </c>
    </row>
    <row r="150" spans="8:10" hidden="1">
      <c r="H150">
        <v>64423</v>
      </c>
      <c r="I150" s="1" t="s">
        <v>574</v>
      </c>
      <c r="J150">
        <v>64423</v>
      </c>
    </row>
    <row r="151" spans="8:10" hidden="1">
      <c r="H151">
        <v>80643</v>
      </c>
      <c r="I151" s="1" t="s">
        <v>575</v>
      </c>
      <c r="J151">
        <v>80643</v>
      </c>
    </row>
    <row r="152" spans="8:10" hidden="1">
      <c r="H152">
        <v>64064</v>
      </c>
      <c r="I152" s="1" t="s">
        <v>576</v>
      </c>
      <c r="J152">
        <v>64064</v>
      </c>
    </row>
    <row r="153" spans="8:10" hidden="1">
      <c r="H153">
        <v>64162</v>
      </c>
      <c r="I153" s="1" t="s">
        <v>577</v>
      </c>
      <c r="J153">
        <v>64162</v>
      </c>
    </row>
    <row r="154" spans="8:10" hidden="1">
      <c r="H154">
        <v>64193</v>
      </c>
      <c r="I154" s="1" t="s">
        <v>578</v>
      </c>
      <c r="J154">
        <v>64193</v>
      </c>
    </row>
    <row r="155" spans="8:10" hidden="1">
      <c r="H155">
        <v>64279</v>
      </c>
      <c r="I155" s="1" t="s">
        <v>579</v>
      </c>
      <c r="J155">
        <v>64279</v>
      </c>
    </row>
    <row r="156" spans="8:10" hidden="1">
      <c r="H156">
        <v>71371</v>
      </c>
      <c r="I156" s="1" t="s">
        <v>580</v>
      </c>
      <c r="J156">
        <v>71371</v>
      </c>
    </row>
    <row r="157" spans="8:10" hidden="1">
      <c r="H157">
        <v>64397</v>
      </c>
      <c r="I157" s="1" t="s">
        <v>581</v>
      </c>
      <c r="J157">
        <v>64397</v>
      </c>
    </row>
    <row r="158" spans="8:10" hidden="1">
      <c r="H158">
        <v>71563</v>
      </c>
      <c r="I158" s="1" t="s">
        <v>582</v>
      </c>
      <c r="J158">
        <v>71563</v>
      </c>
    </row>
    <row r="159" spans="8:10" hidden="1">
      <c r="H159">
        <v>64510</v>
      </c>
      <c r="I159" s="1" t="s">
        <v>583</v>
      </c>
      <c r="J159">
        <v>64510</v>
      </c>
    </row>
    <row r="160" spans="8:10" hidden="1">
      <c r="H160">
        <v>80114</v>
      </c>
      <c r="I160" s="1" t="s">
        <v>584</v>
      </c>
      <c r="J160">
        <v>80114</v>
      </c>
    </row>
    <row r="161" spans="8:10" hidden="1">
      <c r="H161">
        <v>64521</v>
      </c>
      <c r="I161" s="1" t="s">
        <v>585</v>
      </c>
      <c r="J161">
        <v>64521</v>
      </c>
    </row>
    <row r="162" spans="8:10" hidden="1">
      <c r="H162">
        <v>70788</v>
      </c>
      <c r="I162" s="1" t="s">
        <v>586</v>
      </c>
      <c r="J162">
        <v>70788</v>
      </c>
    </row>
    <row r="163" spans="8:10" hidden="1">
      <c r="H163">
        <v>64621</v>
      </c>
      <c r="I163" s="1" t="s">
        <v>587</v>
      </c>
      <c r="J163">
        <v>64621</v>
      </c>
    </row>
    <row r="164" spans="8:10" hidden="1">
      <c r="H164">
        <v>64635</v>
      </c>
      <c r="I164" s="1" t="s">
        <v>588</v>
      </c>
      <c r="J164">
        <v>64635</v>
      </c>
    </row>
    <row r="165" spans="8:10" hidden="1">
      <c r="H165">
        <v>71359</v>
      </c>
      <c r="I165" s="1" t="s">
        <v>589</v>
      </c>
      <c r="J165">
        <v>71359</v>
      </c>
    </row>
    <row r="166" spans="8:10" hidden="1">
      <c r="H166">
        <v>64793</v>
      </c>
      <c r="I166" s="1" t="s">
        <v>590</v>
      </c>
      <c r="J166">
        <v>64793</v>
      </c>
    </row>
    <row r="167" spans="8:10" hidden="1">
      <c r="H167">
        <v>64916</v>
      </c>
      <c r="I167" s="1" t="s">
        <v>591</v>
      </c>
      <c r="J167">
        <v>64916</v>
      </c>
    </row>
    <row r="168" spans="8:10" hidden="1">
      <c r="H168">
        <v>64918</v>
      </c>
      <c r="I168" s="1" t="s">
        <v>592</v>
      </c>
      <c r="J168">
        <v>64918</v>
      </c>
    </row>
    <row r="169" spans="8:10" hidden="1">
      <c r="H169">
        <v>70206</v>
      </c>
      <c r="I169" s="1" t="s">
        <v>593</v>
      </c>
      <c r="J169">
        <v>70206</v>
      </c>
    </row>
    <row r="170" spans="8:10" hidden="1">
      <c r="H170">
        <v>70860</v>
      </c>
      <c r="I170" s="1" t="s">
        <v>594</v>
      </c>
      <c r="J170">
        <v>70860</v>
      </c>
    </row>
    <row r="171" spans="8:10" hidden="1">
      <c r="H171">
        <v>65317</v>
      </c>
      <c r="I171" s="1" t="s">
        <v>595</v>
      </c>
      <c r="J171">
        <v>65317</v>
      </c>
    </row>
    <row r="172" spans="8:10" hidden="1">
      <c r="H172">
        <v>65318</v>
      </c>
      <c r="I172" s="1" t="s">
        <v>596</v>
      </c>
      <c r="J172">
        <v>65318</v>
      </c>
    </row>
    <row r="173" spans="8:10" hidden="1">
      <c r="H173">
        <v>65352</v>
      </c>
      <c r="I173" s="1" t="s">
        <v>597</v>
      </c>
      <c r="J173">
        <v>65352</v>
      </c>
    </row>
    <row r="174" spans="8:10" hidden="1">
      <c r="H174">
        <v>65408</v>
      </c>
      <c r="I174" s="1" t="s">
        <v>598</v>
      </c>
      <c r="J174">
        <v>65408</v>
      </c>
    </row>
    <row r="175" spans="8:10" hidden="1">
      <c r="H175">
        <v>70397</v>
      </c>
      <c r="I175" s="1" t="s">
        <v>599</v>
      </c>
      <c r="J175">
        <v>70397</v>
      </c>
    </row>
    <row r="176" spans="8:10" hidden="1">
      <c r="H176">
        <v>70223</v>
      </c>
      <c r="I176" s="1" t="s">
        <v>600</v>
      </c>
      <c r="J176">
        <v>70223</v>
      </c>
    </row>
    <row r="177" spans="7:10" hidden="1">
      <c r="H177">
        <v>71138</v>
      </c>
      <c r="I177" s="1" t="s">
        <v>601</v>
      </c>
      <c r="J177">
        <v>71138</v>
      </c>
    </row>
    <row r="178" spans="7:10" hidden="1">
      <c r="G178" t="s">
        <v>1441</v>
      </c>
      <c r="H178">
        <v>70137</v>
      </c>
      <c r="I178" s="1" t="s">
        <v>556</v>
      </c>
      <c r="J178">
        <v>70137</v>
      </c>
    </row>
    <row r="179" spans="7:10" hidden="1">
      <c r="H179">
        <v>70143</v>
      </c>
      <c r="I179" s="1" t="s">
        <v>602</v>
      </c>
      <c r="J179">
        <v>70143</v>
      </c>
    </row>
    <row r="180" spans="7:10" hidden="1">
      <c r="H180">
        <v>70163</v>
      </c>
      <c r="I180" s="1" t="s">
        <v>603</v>
      </c>
      <c r="J180">
        <v>70163</v>
      </c>
    </row>
    <row r="181" spans="7:10" hidden="1">
      <c r="H181">
        <v>70199</v>
      </c>
      <c r="I181" s="1" t="s">
        <v>604</v>
      </c>
      <c r="J181">
        <v>70199</v>
      </c>
    </row>
    <row r="182" spans="7:10">
      <c r="H182">
        <v>70675</v>
      </c>
      <c r="I182" s="1" t="s">
        <v>605</v>
      </c>
      <c r="J182">
        <v>70675</v>
      </c>
    </row>
    <row r="183" spans="7:10" hidden="1">
      <c r="H183">
        <v>70692</v>
      </c>
      <c r="I183" s="1" t="s">
        <v>606</v>
      </c>
      <c r="J183">
        <v>70692</v>
      </c>
    </row>
    <row r="184" spans="7:10" hidden="1">
      <c r="H184">
        <v>70759</v>
      </c>
      <c r="I184" s="1" t="s">
        <v>607</v>
      </c>
      <c r="J184">
        <v>70759</v>
      </c>
    </row>
    <row r="185" spans="7:10" hidden="1">
      <c r="H185">
        <v>70855</v>
      </c>
      <c r="I185" s="1" t="s">
        <v>608</v>
      </c>
      <c r="J185">
        <v>70855</v>
      </c>
    </row>
    <row r="186" spans="7:10" hidden="1">
      <c r="H186">
        <v>70210</v>
      </c>
      <c r="I186" s="1" t="s">
        <v>609</v>
      </c>
      <c r="J186">
        <v>70210</v>
      </c>
    </row>
    <row r="187" spans="7:10" hidden="1">
      <c r="H187">
        <v>71557</v>
      </c>
      <c r="I187" s="1" t="s">
        <v>610</v>
      </c>
      <c r="J187">
        <v>71557</v>
      </c>
    </row>
    <row r="188" spans="7:10" hidden="1">
      <c r="H188">
        <v>70216</v>
      </c>
      <c r="I188" s="1" t="s">
        <v>611</v>
      </c>
      <c r="J188">
        <v>70216</v>
      </c>
    </row>
    <row r="189" spans="7:10" hidden="1">
      <c r="H189">
        <v>80587</v>
      </c>
      <c r="I189" s="1" t="s">
        <v>612</v>
      </c>
      <c r="J189">
        <v>80587</v>
      </c>
    </row>
    <row r="190" spans="7:10" hidden="1">
      <c r="H190">
        <v>70327</v>
      </c>
      <c r="I190" s="1" t="s">
        <v>613</v>
      </c>
      <c r="J190">
        <v>70327</v>
      </c>
    </row>
    <row r="191" spans="7:10" hidden="1">
      <c r="H191">
        <v>71555</v>
      </c>
      <c r="I191" s="1" t="s">
        <v>614</v>
      </c>
      <c r="J191">
        <v>71555</v>
      </c>
    </row>
    <row r="192" spans="7:10" hidden="1">
      <c r="H192">
        <v>71710</v>
      </c>
      <c r="I192" s="1" t="s">
        <v>615</v>
      </c>
      <c r="J192">
        <v>71710</v>
      </c>
    </row>
    <row r="193" spans="8:10" hidden="1">
      <c r="H193">
        <v>70370</v>
      </c>
      <c r="I193" s="1" t="s">
        <v>616</v>
      </c>
      <c r="J193">
        <v>70370</v>
      </c>
    </row>
    <row r="194" spans="8:10" hidden="1">
      <c r="H194">
        <v>70721</v>
      </c>
      <c r="I194" s="1" t="s">
        <v>617</v>
      </c>
      <c r="J194">
        <v>70721</v>
      </c>
    </row>
    <row r="195" spans="8:10" hidden="1">
      <c r="H195">
        <v>70523</v>
      </c>
      <c r="I195" s="1" t="s">
        <v>618</v>
      </c>
      <c r="J195">
        <v>70523</v>
      </c>
    </row>
    <row r="196" spans="8:10" hidden="1">
      <c r="H196">
        <v>70524</v>
      </c>
      <c r="I196" s="1" t="s">
        <v>619</v>
      </c>
      <c r="J196">
        <v>70524</v>
      </c>
    </row>
    <row r="197" spans="8:10" hidden="1">
      <c r="H197">
        <v>70541</v>
      </c>
      <c r="I197" s="1" t="s">
        <v>620</v>
      </c>
      <c r="J197">
        <v>70541</v>
      </c>
    </row>
    <row r="198" spans="8:10" hidden="1">
      <c r="H198">
        <v>70637</v>
      </c>
      <c r="I198" s="1" t="s">
        <v>621</v>
      </c>
      <c r="J198">
        <v>70637</v>
      </c>
    </row>
    <row r="199" spans="8:10" hidden="1">
      <c r="H199">
        <v>71404</v>
      </c>
      <c r="I199" s="1" t="s">
        <v>622</v>
      </c>
      <c r="J199">
        <v>71404</v>
      </c>
    </row>
    <row r="200" spans="8:10" hidden="1">
      <c r="H200">
        <v>71578</v>
      </c>
      <c r="I200" s="1" t="s">
        <v>623</v>
      </c>
      <c r="J200">
        <v>71578</v>
      </c>
    </row>
    <row r="201" spans="8:10" hidden="1">
      <c r="H201">
        <v>70643</v>
      </c>
      <c r="I201" s="1" t="s">
        <v>624</v>
      </c>
      <c r="J201">
        <v>70643</v>
      </c>
    </row>
    <row r="202" spans="8:10" hidden="1">
      <c r="H202">
        <v>70694</v>
      </c>
      <c r="I202" s="1" t="s">
        <v>625</v>
      </c>
      <c r="J202">
        <v>70694</v>
      </c>
    </row>
    <row r="203" spans="8:10" hidden="1">
      <c r="H203">
        <v>80061</v>
      </c>
      <c r="I203" s="1" t="s">
        <v>626</v>
      </c>
      <c r="J203">
        <v>80061</v>
      </c>
    </row>
    <row r="204" spans="8:10" hidden="1">
      <c r="H204">
        <v>71352</v>
      </c>
      <c r="I204" s="1" t="s">
        <v>627</v>
      </c>
      <c r="J204">
        <v>71352</v>
      </c>
    </row>
    <row r="205" spans="8:10" hidden="1">
      <c r="H205">
        <v>70795</v>
      </c>
      <c r="I205" s="1" t="s">
        <v>628</v>
      </c>
      <c r="J205">
        <v>70795</v>
      </c>
    </row>
    <row r="206" spans="8:10" hidden="1">
      <c r="H206">
        <v>71597</v>
      </c>
      <c r="I206" s="1" t="s">
        <v>629</v>
      </c>
      <c r="J206">
        <v>71597</v>
      </c>
    </row>
    <row r="207" spans="8:10" hidden="1">
      <c r="H207">
        <v>80622</v>
      </c>
      <c r="I207" s="1" t="s">
        <v>630</v>
      </c>
      <c r="J207">
        <v>80622</v>
      </c>
    </row>
    <row r="208" spans="8:10" hidden="1">
      <c r="H208">
        <v>80640</v>
      </c>
      <c r="I208" s="1" t="s">
        <v>631</v>
      </c>
      <c r="J208">
        <v>80640</v>
      </c>
    </row>
    <row r="209" spans="7:10" hidden="1">
      <c r="H209">
        <v>70799</v>
      </c>
      <c r="I209" s="1" t="s">
        <v>632</v>
      </c>
      <c r="J209">
        <v>70799</v>
      </c>
    </row>
    <row r="210" spans="7:10" hidden="1">
      <c r="H210">
        <v>70918</v>
      </c>
      <c r="I210" s="1" t="s">
        <v>633</v>
      </c>
      <c r="J210">
        <v>70918</v>
      </c>
    </row>
    <row r="211" spans="7:10" hidden="1">
      <c r="H211">
        <v>70925</v>
      </c>
      <c r="I211" s="1" t="s">
        <v>634</v>
      </c>
      <c r="J211">
        <v>70925</v>
      </c>
    </row>
    <row r="212" spans="7:10" hidden="1">
      <c r="H212">
        <v>70936</v>
      </c>
      <c r="I212" s="1" t="s">
        <v>635</v>
      </c>
      <c r="J212">
        <v>70936</v>
      </c>
    </row>
    <row r="213" spans="7:10" hidden="1">
      <c r="G213" t="s">
        <v>2981</v>
      </c>
      <c r="H213">
        <v>71581</v>
      </c>
      <c r="I213" s="1" t="s">
        <v>636</v>
      </c>
      <c r="J213">
        <v>71581</v>
      </c>
    </row>
    <row r="214" spans="7:10" hidden="1">
      <c r="H214">
        <v>80382</v>
      </c>
      <c r="I214" s="1" t="s">
        <v>637</v>
      </c>
      <c r="J214">
        <v>80382</v>
      </c>
    </row>
    <row r="215" spans="7:10" hidden="1">
      <c r="H215">
        <v>70971</v>
      </c>
      <c r="I215" s="1" t="s">
        <v>638</v>
      </c>
      <c r="J215">
        <v>70971</v>
      </c>
    </row>
    <row r="216" spans="7:10" hidden="1">
      <c r="H216">
        <v>70972</v>
      </c>
      <c r="I216" s="1" t="s">
        <v>639</v>
      </c>
      <c r="J216">
        <v>70972</v>
      </c>
    </row>
    <row r="217" spans="7:10" hidden="1">
      <c r="H217">
        <v>80218</v>
      </c>
      <c r="I217" s="1" t="s">
        <v>640</v>
      </c>
      <c r="J217">
        <v>80218</v>
      </c>
    </row>
    <row r="218" spans="7:10" hidden="1">
      <c r="H218">
        <v>71087</v>
      </c>
      <c r="I218" s="1" t="s">
        <v>641</v>
      </c>
      <c r="J218">
        <v>71087</v>
      </c>
    </row>
    <row r="219" spans="7:10" hidden="1">
      <c r="H219">
        <v>71128</v>
      </c>
      <c r="I219" s="1" t="s">
        <v>642</v>
      </c>
      <c r="J219">
        <v>71128</v>
      </c>
    </row>
    <row r="220" spans="7:10" hidden="1">
      <c r="H220">
        <v>71149</v>
      </c>
      <c r="I220" s="1" t="s">
        <v>643</v>
      </c>
      <c r="J220">
        <v>71149</v>
      </c>
    </row>
    <row r="221" spans="7:10" hidden="1">
      <c r="H221">
        <v>71174</v>
      </c>
      <c r="I221" s="1" t="s">
        <v>644</v>
      </c>
      <c r="J221">
        <v>71174</v>
      </c>
    </row>
    <row r="222" spans="7:10" hidden="1">
      <c r="H222">
        <v>71238</v>
      </c>
      <c r="I222" s="1" t="s">
        <v>645</v>
      </c>
      <c r="J222">
        <v>71238</v>
      </c>
    </row>
    <row r="223" spans="7:10" hidden="1">
      <c r="H223">
        <v>71278</v>
      </c>
      <c r="I223" s="1" t="s">
        <v>646</v>
      </c>
      <c r="J223">
        <v>71278</v>
      </c>
    </row>
    <row r="224" spans="7:10" hidden="1">
      <c r="H224">
        <v>71291</v>
      </c>
      <c r="I224" s="1" t="s">
        <v>647</v>
      </c>
      <c r="J224">
        <v>71291</v>
      </c>
    </row>
    <row r="225" spans="8:10" hidden="1">
      <c r="H225">
        <v>71468</v>
      </c>
      <c r="I225" s="1" t="s">
        <v>648</v>
      </c>
      <c r="J225">
        <v>71468</v>
      </c>
    </row>
    <row r="226" spans="8:10" hidden="1">
      <c r="H226">
        <v>71595</v>
      </c>
      <c r="I226" s="1" t="s">
        <v>649</v>
      </c>
      <c r="J226">
        <v>71595</v>
      </c>
    </row>
    <row r="227" spans="8:10" hidden="1">
      <c r="H227">
        <v>80008</v>
      </c>
      <c r="I227" s="1" t="s">
        <v>650</v>
      </c>
      <c r="J227">
        <v>80008</v>
      </c>
    </row>
    <row r="228" spans="8:10" hidden="1">
      <c r="H228">
        <v>80023</v>
      </c>
      <c r="I228" s="1" t="s">
        <v>651</v>
      </c>
      <c r="J228">
        <v>80023</v>
      </c>
    </row>
    <row r="229" spans="8:10" hidden="1">
      <c r="H229">
        <v>80397</v>
      </c>
      <c r="I229" s="1" t="s">
        <v>652</v>
      </c>
      <c r="J229">
        <v>80397</v>
      </c>
    </row>
    <row r="230" spans="8:10" hidden="1">
      <c r="H230">
        <v>80044</v>
      </c>
      <c r="I230" s="1" t="s">
        <v>653</v>
      </c>
      <c r="J230">
        <v>80044</v>
      </c>
    </row>
    <row r="231" spans="8:10" hidden="1">
      <c r="H231">
        <v>80043</v>
      </c>
      <c r="I231" s="1" t="s">
        <v>654</v>
      </c>
      <c r="J231">
        <v>80043</v>
      </c>
    </row>
    <row r="232" spans="8:10" hidden="1">
      <c r="H232">
        <v>80058</v>
      </c>
      <c r="I232" s="1" t="s">
        <v>655</v>
      </c>
      <c r="J232">
        <v>80058</v>
      </c>
    </row>
    <row r="233" spans="8:10" hidden="1">
      <c r="H233">
        <v>80076</v>
      </c>
      <c r="I233" s="1" t="s">
        <v>656</v>
      </c>
      <c r="J233">
        <v>80076</v>
      </c>
    </row>
    <row r="234" spans="8:10" hidden="1">
      <c r="H234">
        <v>80065</v>
      </c>
      <c r="I234" s="1" t="s">
        <v>657</v>
      </c>
      <c r="J234">
        <v>80065</v>
      </c>
    </row>
    <row r="235" spans="8:10" hidden="1">
      <c r="H235">
        <v>80361</v>
      </c>
      <c r="I235" s="1" t="s">
        <v>658</v>
      </c>
      <c r="J235">
        <v>80361</v>
      </c>
    </row>
    <row r="236" spans="8:10" hidden="1">
      <c r="H236">
        <v>80152</v>
      </c>
      <c r="I236" s="1" t="s">
        <v>659</v>
      </c>
      <c r="J236">
        <v>80152</v>
      </c>
    </row>
    <row r="237" spans="8:10" hidden="1">
      <c r="H237">
        <v>80206</v>
      </c>
      <c r="I237" s="1" t="s">
        <v>660</v>
      </c>
      <c r="J237">
        <v>80206</v>
      </c>
    </row>
    <row r="238" spans="8:10" hidden="1">
      <c r="H238">
        <v>80207</v>
      </c>
      <c r="I238" s="1" t="s">
        <v>661</v>
      </c>
      <c r="J238">
        <v>80207</v>
      </c>
    </row>
    <row r="239" spans="8:10" hidden="1">
      <c r="H239">
        <v>80356</v>
      </c>
      <c r="I239" s="1" t="s">
        <v>662</v>
      </c>
      <c r="J239">
        <v>80356</v>
      </c>
    </row>
    <row r="240" spans="8:10" hidden="1">
      <c r="H240">
        <v>80395</v>
      </c>
      <c r="I240" s="1" t="s">
        <v>663</v>
      </c>
      <c r="J240">
        <v>80395</v>
      </c>
    </row>
    <row r="241" spans="8:10" hidden="1">
      <c r="H241">
        <v>80423</v>
      </c>
      <c r="I241" s="1" t="s">
        <v>664</v>
      </c>
      <c r="J241">
        <v>80423</v>
      </c>
    </row>
    <row r="242" spans="8:10" hidden="1">
      <c r="H242">
        <v>80500</v>
      </c>
      <c r="I242" s="1" t="s">
        <v>665</v>
      </c>
      <c r="J242">
        <v>80500</v>
      </c>
    </row>
    <row r="243" spans="8:10" hidden="1">
      <c r="H243">
        <v>80689</v>
      </c>
      <c r="I243" s="1" t="s">
        <v>666</v>
      </c>
      <c r="J243">
        <v>80689</v>
      </c>
    </row>
    <row r="244" spans="8:10" hidden="1">
      <c r="H244">
        <v>80752</v>
      </c>
      <c r="I244" s="1" t="s">
        <v>1146</v>
      </c>
      <c r="J244">
        <v>80752</v>
      </c>
    </row>
    <row r="245" spans="8:10" hidden="1">
      <c r="H245">
        <v>80784</v>
      </c>
      <c r="I245" s="1" t="s">
        <v>1147</v>
      </c>
      <c r="J245">
        <v>80784</v>
      </c>
    </row>
    <row r="246" spans="8:10" hidden="1">
      <c r="H246">
        <v>80802</v>
      </c>
      <c r="I246" s="1" t="s">
        <v>1351</v>
      </c>
      <c r="J246">
        <v>80802</v>
      </c>
    </row>
    <row r="247" spans="8:10" hidden="1">
      <c r="H247" s="643">
        <v>80769</v>
      </c>
      <c r="I247" s="642" t="s">
        <v>1442</v>
      </c>
      <c r="J247" s="643">
        <v>80769</v>
      </c>
    </row>
    <row r="248" spans="8:10" hidden="1">
      <c r="H248">
        <v>80789</v>
      </c>
      <c r="I248" t="s">
        <v>1444</v>
      </c>
      <c r="J248">
        <v>80789</v>
      </c>
    </row>
    <row r="249" spans="8:10" hidden="1"/>
    <row r="250" spans="8:10" hidden="1"/>
    <row r="251" spans="8:10" hidden="1"/>
    <row r="252" spans="8:10" hidden="1"/>
    <row r="253" spans="8:10" hidden="1">
      <c r="H253">
        <v>70981</v>
      </c>
      <c r="I253" s="1" t="s">
        <v>1149</v>
      </c>
      <c r="J253">
        <v>70981</v>
      </c>
    </row>
    <row r="254" spans="8:10" ht="15.75" hidden="1">
      <c r="H254" s="17">
        <v>80490</v>
      </c>
      <c r="I254" s="1" t="s">
        <v>3037</v>
      </c>
    </row>
    <row r="261" spans="8:10">
      <c r="H261">
        <v>80769</v>
      </c>
      <c r="I261" s="1" t="s">
        <v>1442</v>
      </c>
      <c r="J261">
        <v>80769</v>
      </c>
    </row>
    <row r="262" spans="8:10">
      <c r="I262" t="s">
        <v>3073</v>
      </c>
    </row>
  </sheetData>
  <autoFilter ref="I1:I254" xr:uid="{07F15DDE-C26E-4576-BA9B-9C9807C316B1}">
    <filterColumn colId="0">
      <filters>
        <filter val="&quot;Vital&quot; - Kazan"/>
        <filter val="R 5 Kazan-X5"/>
      </filters>
    </filterColumn>
  </autoFilter>
  <phoneticPr fontId="33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EE1C3-BFCC-4739-9DC4-E29027683A81}">
  <dimension ref="A1:I406"/>
  <sheetViews>
    <sheetView tabSelected="1" topLeftCell="A25" workbookViewId="0">
      <selection activeCell="F162" sqref="F162:F166"/>
    </sheetView>
  </sheetViews>
  <sheetFormatPr defaultRowHeight="15"/>
  <cols>
    <col min="1" max="1" width="11.42578125" customWidth="1"/>
    <col min="4" max="4" width="22.28515625" customWidth="1"/>
    <col min="5" max="5" width="30.140625" customWidth="1"/>
    <col min="6" max="6" width="12.42578125" customWidth="1"/>
    <col min="7" max="7" width="31" customWidth="1"/>
    <col min="8" max="8" width="17.140625" customWidth="1"/>
    <col min="9" max="9" width="27.28515625" customWidth="1"/>
  </cols>
  <sheetData>
    <row r="1" spans="1:9" ht="25.5">
      <c r="A1" s="844" t="s">
        <v>3164</v>
      </c>
      <c r="B1" s="845" t="s">
        <v>3165</v>
      </c>
      <c r="C1" s="844" t="s">
        <v>3166</v>
      </c>
      <c r="D1" s="846" t="s">
        <v>3207</v>
      </c>
      <c r="E1" s="846" t="s">
        <v>3208</v>
      </c>
      <c r="F1" s="846" t="s">
        <v>3209</v>
      </c>
      <c r="G1" s="846" t="s">
        <v>3210</v>
      </c>
      <c r="H1" s="846" t="s">
        <v>3211</v>
      </c>
      <c r="I1" s="846" t="s">
        <v>3212</v>
      </c>
    </row>
    <row r="2" spans="1:9">
      <c r="A2" s="842" t="s">
        <v>3167</v>
      </c>
      <c r="B2" s="843">
        <v>1</v>
      </c>
      <c r="C2" s="843">
        <v>1.5</v>
      </c>
      <c r="D2" s="4">
        <v>5333.333333333333</v>
      </c>
      <c r="E2" s="4" t="s">
        <v>3213</v>
      </c>
      <c r="F2" s="4">
        <v>32000</v>
      </c>
      <c r="G2" s="4" t="s">
        <v>3213</v>
      </c>
      <c r="H2" s="4">
        <v>43800</v>
      </c>
      <c r="I2" s="4">
        <v>625714.28571428568</v>
      </c>
    </row>
    <row r="3" spans="1:9">
      <c r="A3" s="842" t="s">
        <v>3167</v>
      </c>
      <c r="B3" s="843">
        <v>1</v>
      </c>
      <c r="C3" s="843" t="s">
        <v>3168</v>
      </c>
      <c r="D3" s="4">
        <v>4000</v>
      </c>
      <c r="E3" s="4" t="s">
        <v>3213</v>
      </c>
      <c r="F3" s="4">
        <v>40000</v>
      </c>
      <c r="G3" s="4" t="s">
        <v>3213</v>
      </c>
      <c r="H3" s="4">
        <v>54675</v>
      </c>
      <c r="I3" s="4">
        <v>781071.42857142852</v>
      </c>
    </row>
    <row r="4" spans="1:9">
      <c r="A4" s="842" t="s">
        <v>3167</v>
      </c>
      <c r="B4" s="843">
        <v>1</v>
      </c>
      <c r="C4" s="843" t="s">
        <v>3169</v>
      </c>
      <c r="D4" s="4">
        <v>3200</v>
      </c>
      <c r="E4" s="4" t="s">
        <v>250</v>
      </c>
      <c r="F4" s="4">
        <v>48000</v>
      </c>
      <c r="G4" s="4" t="s">
        <v>250</v>
      </c>
      <c r="H4" s="4">
        <v>64475</v>
      </c>
      <c r="I4" s="4">
        <v>921071.42857142852</v>
      </c>
    </row>
    <row r="5" spans="1:9">
      <c r="A5" s="842" t="s">
        <v>3167</v>
      </c>
      <c r="B5" s="843">
        <v>1</v>
      </c>
      <c r="C5" s="843" t="s">
        <v>3170</v>
      </c>
      <c r="D5" s="4">
        <v>3666.6666666666665</v>
      </c>
      <c r="E5" s="4" t="s">
        <v>250</v>
      </c>
      <c r="F5" s="4">
        <v>66000</v>
      </c>
      <c r="G5" s="4" t="s">
        <v>250</v>
      </c>
      <c r="H5" s="4">
        <v>77250</v>
      </c>
      <c r="I5" s="4">
        <v>1103571.4285714286</v>
      </c>
    </row>
    <row r="6" spans="1:9">
      <c r="A6" s="842" t="s">
        <v>3167</v>
      </c>
      <c r="B6" s="843">
        <v>1</v>
      </c>
      <c r="C6" s="843" t="s">
        <v>3171</v>
      </c>
      <c r="D6" s="4">
        <v>2666.6666666666665</v>
      </c>
      <c r="E6" s="4" t="s">
        <v>3213</v>
      </c>
      <c r="F6" s="4">
        <v>88000</v>
      </c>
      <c r="G6" s="4" t="s">
        <v>3213</v>
      </c>
      <c r="H6" s="4">
        <v>92940</v>
      </c>
      <c r="I6" s="4">
        <v>1327714.2857142857</v>
      </c>
    </row>
    <row r="7" spans="1:9">
      <c r="A7" s="841" t="s">
        <v>2310</v>
      </c>
      <c r="B7" s="843">
        <v>3</v>
      </c>
      <c r="C7" s="843">
        <v>1.5</v>
      </c>
      <c r="D7" s="4">
        <v>4333.333333333333</v>
      </c>
      <c r="E7" s="4" t="s">
        <v>257</v>
      </c>
      <c r="F7" s="4">
        <v>26000</v>
      </c>
      <c r="G7" s="4" t="s">
        <v>257</v>
      </c>
      <c r="H7" s="4">
        <v>33066.666666666664</v>
      </c>
      <c r="I7" s="4">
        <v>472380.95238095237</v>
      </c>
    </row>
    <row r="8" spans="1:9">
      <c r="A8" s="841" t="s">
        <v>2310</v>
      </c>
      <c r="B8" s="843">
        <v>3</v>
      </c>
      <c r="C8" s="843" t="s">
        <v>3168</v>
      </c>
      <c r="D8" s="4">
        <v>3300</v>
      </c>
      <c r="E8" s="4" t="s">
        <v>257</v>
      </c>
      <c r="F8" s="4">
        <v>33000</v>
      </c>
      <c r="G8" s="4" t="s">
        <v>257</v>
      </c>
      <c r="H8" s="4">
        <v>41400</v>
      </c>
      <c r="I8" s="4">
        <v>591428.57142857148</v>
      </c>
    </row>
    <row r="9" spans="1:9">
      <c r="A9" s="841" t="s">
        <v>2310</v>
      </c>
      <c r="B9" s="843">
        <v>3</v>
      </c>
      <c r="C9" s="843" t="s">
        <v>3169</v>
      </c>
      <c r="D9" s="4">
        <v>2400</v>
      </c>
      <c r="E9" s="4" t="s">
        <v>250</v>
      </c>
      <c r="F9" s="4">
        <v>36000</v>
      </c>
      <c r="G9" s="4" t="s">
        <v>250</v>
      </c>
      <c r="H9" s="4">
        <v>47300</v>
      </c>
      <c r="I9" s="4">
        <v>675714.28571428568</v>
      </c>
    </row>
    <row r="10" spans="1:9">
      <c r="A10" s="841" t="s">
        <v>2310</v>
      </c>
      <c r="B10" s="843">
        <v>3</v>
      </c>
      <c r="C10" s="843" t="s">
        <v>3170</v>
      </c>
      <c r="D10" s="4">
        <v>2500</v>
      </c>
      <c r="E10" s="4" t="s">
        <v>250</v>
      </c>
      <c r="F10" s="4">
        <v>45000</v>
      </c>
      <c r="G10" s="4" t="s">
        <v>250</v>
      </c>
      <c r="H10" s="4">
        <v>53000</v>
      </c>
      <c r="I10" s="4">
        <v>757142.85714285716</v>
      </c>
    </row>
    <row r="11" spans="1:9">
      <c r="A11" s="841" t="s">
        <v>2310</v>
      </c>
      <c r="B11" s="843">
        <v>3</v>
      </c>
      <c r="C11" s="843" t="s">
        <v>3171</v>
      </c>
      <c r="D11" s="4">
        <v>1818.1818181818182</v>
      </c>
      <c r="E11" s="4" t="s">
        <v>3214</v>
      </c>
      <c r="F11" s="4">
        <v>60000</v>
      </c>
      <c r="G11" s="4" t="s">
        <v>3214</v>
      </c>
      <c r="H11" s="4">
        <v>68575</v>
      </c>
      <c r="I11" s="4">
        <v>979642.85714285716</v>
      </c>
    </row>
    <row r="12" spans="1:9">
      <c r="A12" s="841" t="s">
        <v>3172</v>
      </c>
      <c r="B12" s="843">
        <v>4</v>
      </c>
      <c r="C12" s="843">
        <v>1.5</v>
      </c>
      <c r="D12" s="4">
        <v>28666.666666666668</v>
      </c>
      <c r="E12" s="4" t="s">
        <v>250</v>
      </c>
      <c r="F12" s="4">
        <v>172000</v>
      </c>
      <c r="G12" s="4" t="s">
        <v>250</v>
      </c>
      <c r="H12" s="4">
        <v>214050</v>
      </c>
      <c r="I12" s="4">
        <v>3057857.1428571427</v>
      </c>
    </row>
    <row r="13" spans="1:9">
      <c r="A13" s="841" t="s">
        <v>3172</v>
      </c>
      <c r="B13" s="843">
        <v>4</v>
      </c>
      <c r="C13" s="843" t="s">
        <v>3168</v>
      </c>
      <c r="D13" s="4">
        <v>20400</v>
      </c>
      <c r="E13" s="4" t="s">
        <v>250</v>
      </c>
      <c r="F13" s="4">
        <v>204000</v>
      </c>
      <c r="G13" s="4" t="s">
        <v>250</v>
      </c>
      <c r="H13" s="4">
        <v>270000</v>
      </c>
      <c r="I13" s="4">
        <v>3857142.8571428573</v>
      </c>
    </row>
    <row r="14" spans="1:9">
      <c r="A14" s="841" t="s">
        <v>3172</v>
      </c>
      <c r="B14" s="843">
        <v>4</v>
      </c>
      <c r="C14" s="843" t="s">
        <v>3169</v>
      </c>
      <c r="D14" s="4">
        <v>14000</v>
      </c>
      <c r="E14" s="4" t="s">
        <v>250</v>
      </c>
      <c r="F14" s="4">
        <v>210000</v>
      </c>
      <c r="G14" s="4" t="s">
        <v>250</v>
      </c>
      <c r="H14" s="4">
        <v>288750</v>
      </c>
      <c r="I14" s="4">
        <v>4125000</v>
      </c>
    </row>
    <row r="15" spans="1:9">
      <c r="A15" s="841" t="s">
        <v>3172</v>
      </c>
      <c r="B15" s="843">
        <v>4</v>
      </c>
      <c r="C15" s="843" t="s">
        <v>3170</v>
      </c>
      <c r="D15" s="4">
        <v>14444.444444444445</v>
      </c>
      <c r="E15" s="4" t="s">
        <v>250</v>
      </c>
      <c r="F15" s="4">
        <v>260000</v>
      </c>
      <c r="G15" s="4" t="s">
        <v>250</v>
      </c>
      <c r="H15" s="4">
        <v>295000</v>
      </c>
      <c r="I15" s="4">
        <v>4214285.7142857146</v>
      </c>
    </row>
    <row r="16" spans="1:9">
      <c r="A16" s="841" t="s">
        <v>3172</v>
      </c>
      <c r="B16" s="843">
        <v>4</v>
      </c>
      <c r="C16" s="843" t="s">
        <v>3171</v>
      </c>
      <c r="D16" s="4">
        <v>10030.30303030303</v>
      </c>
      <c r="E16" s="4" t="s">
        <v>3214</v>
      </c>
      <c r="F16" s="4">
        <v>331000</v>
      </c>
      <c r="G16" s="4" t="s">
        <v>3214</v>
      </c>
      <c r="H16" s="4">
        <v>340866.66666666669</v>
      </c>
      <c r="I16" s="4">
        <v>4869523.8095238106</v>
      </c>
    </row>
    <row r="17" spans="1:9">
      <c r="A17" s="841" t="s">
        <v>3173</v>
      </c>
      <c r="B17" s="843">
        <v>5</v>
      </c>
      <c r="C17" s="843">
        <v>1.5</v>
      </c>
      <c r="D17" s="4">
        <v>8000</v>
      </c>
      <c r="E17" s="4" t="s">
        <v>257</v>
      </c>
      <c r="F17" s="4">
        <v>48000</v>
      </c>
      <c r="G17" s="4" t="s">
        <v>257</v>
      </c>
      <c r="H17" s="4">
        <v>64233.333333333336</v>
      </c>
      <c r="I17" s="4">
        <v>917619.04761904769</v>
      </c>
    </row>
    <row r="18" spans="1:9">
      <c r="A18" s="841" t="s">
        <v>3173</v>
      </c>
      <c r="B18" s="843">
        <v>5</v>
      </c>
      <c r="C18" s="843" t="s">
        <v>3168</v>
      </c>
      <c r="D18" s="4">
        <v>6000</v>
      </c>
      <c r="E18" s="4" t="s">
        <v>257</v>
      </c>
      <c r="F18" s="4">
        <v>60000</v>
      </c>
      <c r="G18" s="4" t="s">
        <v>257</v>
      </c>
      <c r="H18" s="4">
        <v>81400</v>
      </c>
      <c r="I18" s="4">
        <v>1162857.142857143</v>
      </c>
    </row>
    <row r="19" spans="1:9">
      <c r="A19" s="841" t="s">
        <v>3173</v>
      </c>
      <c r="B19" s="843">
        <v>5</v>
      </c>
      <c r="C19" s="843" t="s">
        <v>3169</v>
      </c>
      <c r="D19" s="4">
        <v>5333.333333333333</v>
      </c>
      <c r="E19" s="4" t="s">
        <v>257</v>
      </c>
      <c r="F19" s="4">
        <v>80000</v>
      </c>
      <c r="G19" s="4" t="s">
        <v>257</v>
      </c>
      <c r="H19" s="4">
        <v>94133.333333333328</v>
      </c>
      <c r="I19" s="4">
        <v>1344761.9047619046</v>
      </c>
    </row>
    <row r="20" spans="1:9">
      <c r="A20" s="841" t="s">
        <v>3173</v>
      </c>
      <c r="B20" s="843">
        <v>5</v>
      </c>
      <c r="C20" s="843" t="s">
        <v>3170</v>
      </c>
      <c r="D20" s="4">
        <v>5555.5555555555557</v>
      </c>
      <c r="E20" s="4" t="s">
        <v>257</v>
      </c>
      <c r="F20" s="4">
        <v>100000</v>
      </c>
      <c r="G20" s="4" t="s">
        <v>257</v>
      </c>
      <c r="H20" s="4">
        <v>116333.33333333333</v>
      </c>
      <c r="I20" s="4">
        <v>1661904.7619047617</v>
      </c>
    </row>
    <row r="21" spans="1:9">
      <c r="A21" s="841" t="s">
        <v>3173</v>
      </c>
      <c r="B21" s="843">
        <v>5</v>
      </c>
      <c r="C21" s="843" t="s">
        <v>3171</v>
      </c>
      <c r="D21" s="4">
        <v>3560.6060606060605</v>
      </c>
      <c r="E21" s="4" t="s">
        <v>425</v>
      </c>
      <c r="F21" s="4">
        <v>117500</v>
      </c>
      <c r="G21" s="4" t="s">
        <v>425</v>
      </c>
      <c r="H21" s="4">
        <v>128125</v>
      </c>
      <c r="I21" s="4">
        <v>1830357.142857143</v>
      </c>
    </row>
    <row r="22" spans="1:9">
      <c r="A22" s="841" t="s">
        <v>3174</v>
      </c>
      <c r="B22" s="843">
        <v>10</v>
      </c>
      <c r="C22" s="843">
        <v>1.5</v>
      </c>
      <c r="D22" s="4">
        <v>4666.666666666667</v>
      </c>
      <c r="E22" s="4" t="s">
        <v>257</v>
      </c>
      <c r="F22" s="4">
        <v>28000</v>
      </c>
      <c r="G22" s="4" t="s">
        <v>257</v>
      </c>
      <c r="H22" s="4">
        <v>41966.666666666664</v>
      </c>
      <c r="I22" s="4">
        <v>599523.80952380947</v>
      </c>
    </row>
    <row r="23" spans="1:9">
      <c r="A23" s="841" t="s">
        <v>3174</v>
      </c>
      <c r="B23" s="843">
        <v>10</v>
      </c>
      <c r="C23" s="843" t="s">
        <v>3168</v>
      </c>
      <c r="D23" s="4">
        <v>3600</v>
      </c>
      <c r="E23" s="4" t="s">
        <v>257</v>
      </c>
      <c r="F23" s="4">
        <v>36000</v>
      </c>
      <c r="G23" s="4" t="s">
        <v>257</v>
      </c>
      <c r="H23" s="4">
        <v>53500</v>
      </c>
      <c r="I23" s="4">
        <v>764285.71428571432</v>
      </c>
    </row>
    <row r="24" spans="1:9">
      <c r="A24" s="841" t="s">
        <v>3174</v>
      </c>
      <c r="B24" s="843">
        <v>10</v>
      </c>
      <c r="C24" s="843" t="s">
        <v>3169</v>
      </c>
      <c r="D24" s="4">
        <v>3133.3333333333335</v>
      </c>
      <c r="E24" s="4" t="s">
        <v>257</v>
      </c>
      <c r="F24" s="4">
        <v>47000</v>
      </c>
      <c r="G24" s="4" t="s">
        <v>257</v>
      </c>
      <c r="H24" s="4">
        <v>64333.333333333336</v>
      </c>
      <c r="I24" s="4">
        <v>919047.61904761917</v>
      </c>
    </row>
    <row r="25" spans="1:9">
      <c r="A25" s="841" t="s">
        <v>3174</v>
      </c>
      <c r="B25" s="843">
        <v>10</v>
      </c>
      <c r="C25" s="843" t="s">
        <v>3170</v>
      </c>
      <c r="D25" s="4">
        <v>3222.2222222222222</v>
      </c>
      <c r="E25" s="4" t="s">
        <v>257</v>
      </c>
      <c r="F25" s="4">
        <v>58000</v>
      </c>
      <c r="G25" s="4" t="s">
        <v>257</v>
      </c>
      <c r="H25" s="4">
        <v>69666.666666666672</v>
      </c>
      <c r="I25" s="4">
        <v>995238.09523809527</v>
      </c>
    </row>
    <row r="26" spans="1:9">
      <c r="A26" s="841" t="s">
        <v>3174</v>
      </c>
      <c r="B26" s="843">
        <v>10</v>
      </c>
      <c r="C26" s="843" t="s">
        <v>3171</v>
      </c>
      <c r="D26" s="4">
        <v>2121.212121212121</v>
      </c>
      <c r="E26" s="4" t="s">
        <v>257</v>
      </c>
      <c r="F26" s="4">
        <v>70000</v>
      </c>
      <c r="G26" s="4" t="s">
        <v>257</v>
      </c>
      <c r="H26" s="4">
        <v>79325</v>
      </c>
      <c r="I26" s="4">
        <v>1133214.2857142857</v>
      </c>
    </row>
    <row r="27" spans="1:9">
      <c r="A27" s="841" t="s">
        <v>3175</v>
      </c>
      <c r="B27" s="843">
        <v>11</v>
      </c>
      <c r="C27" s="843">
        <v>1.5</v>
      </c>
      <c r="D27" s="4">
        <v>4666.666666666667</v>
      </c>
      <c r="E27" s="4" t="s">
        <v>257</v>
      </c>
      <c r="F27" s="4">
        <v>28000</v>
      </c>
      <c r="G27" s="4" t="s">
        <v>257</v>
      </c>
      <c r="H27" s="4">
        <v>31466.666666666668</v>
      </c>
      <c r="I27" s="4">
        <v>449523.80952380958</v>
      </c>
    </row>
    <row r="28" spans="1:9">
      <c r="A28" s="841" t="s">
        <v>3175</v>
      </c>
      <c r="B28" s="843">
        <v>11</v>
      </c>
      <c r="C28" s="843" t="s">
        <v>3168</v>
      </c>
      <c r="D28" s="4">
        <v>3300</v>
      </c>
      <c r="E28" s="4" t="s">
        <v>250</v>
      </c>
      <c r="F28" s="4">
        <v>33000</v>
      </c>
      <c r="G28" s="4" t="s">
        <v>250</v>
      </c>
      <c r="H28" s="4">
        <v>39333.333333333336</v>
      </c>
      <c r="I28" s="4">
        <v>561904.76190476189</v>
      </c>
    </row>
    <row r="29" spans="1:9">
      <c r="A29" s="841" t="s">
        <v>3175</v>
      </c>
      <c r="B29" s="843">
        <v>11</v>
      </c>
      <c r="C29" s="843" t="s">
        <v>3169</v>
      </c>
      <c r="D29" s="4">
        <v>2666.6666666666665</v>
      </c>
      <c r="E29" s="4" t="s">
        <v>250</v>
      </c>
      <c r="F29" s="4">
        <v>40000</v>
      </c>
      <c r="G29" s="4" t="s">
        <v>250</v>
      </c>
      <c r="H29" s="4">
        <v>46900</v>
      </c>
      <c r="I29" s="4">
        <v>670000</v>
      </c>
    </row>
    <row r="30" spans="1:9">
      <c r="A30" s="841" t="s">
        <v>3175</v>
      </c>
      <c r="B30" s="843">
        <v>11</v>
      </c>
      <c r="C30" s="843" t="s">
        <v>3170</v>
      </c>
      <c r="D30" s="4">
        <v>3222.2222222222222</v>
      </c>
      <c r="E30" s="4" t="s">
        <v>257</v>
      </c>
      <c r="F30" s="4">
        <v>58000</v>
      </c>
      <c r="G30" s="4" t="s">
        <v>257</v>
      </c>
      <c r="H30" s="4">
        <v>62333.333333333336</v>
      </c>
      <c r="I30" s="4">
        <v>890476.19047619053</v>
      </c>
    </row>
    <row r="31" spans="1:9">
      <c r="A31" s="841" t="s">
        <v>3175</v>
      </c>
      <c r="B31" s="843">
        <v>11</v>
      </c>
      <c r="C31" s="843" t="s">
        <v>3171</v>
      </c>
      <c r="D31" s="4">
        <v>1672.7272727272727</v>
      </c>
      <c r="E31" s="4" t="s">
        <v>425</v>
      </c>
      <c r="F31" s="4">
        <v>55200</v>
      </c>
      <c r="G31" s="4" t="s">
        <v>425</v>
      </c>
      <c r="H31" s="4">
        <v>65550</v>
      </c>
      <c r="I31" s="4">
        <v>936428.57142857148</v>
      </c>
    </row>
    <row r="32" spans="1:9">
      <c r="A32" s="841" t="s">
        <v>3176</v>
      </c>
      <c r="B32" s="843">
        <v>12</v>
      </c>
      <c r="C32" s="843">
        <v>1.5</v>
      </c>
      <c r="D32" s="4">
        <v>1833.3333333333333</v>
      </c>
      <c r="E32" s="4" t="s">
        <v>3213</v>
      </c>
      <c r="F32" s="4">
        <v>11000</v>
      </c>
      <c r="G32" s="4" t="s">
        <v>3213</v>
      </c>
      <c r="H32" s="4">
        <v>13000</v>
      </c>
      <c r="I32" s="4">
        <v>185714.28571428571</v>
      </c>
    </row>
    <row r="33" spans="1:9">
      <c r="A33" s="841" t="s">
        <v>3176</v>
      </c>
      <c r="B33" s="843">
        <v>12</v>
      </c>
      <c r="C33" s="843" t="s">
        <v>3168</v>
      </c>
      <c r="D33" s="4">
        <v>1400</v>
      </c>
      <c r="E33" s="4" t="s">
        <v>3213</v>
      </c>
      <c r="F33" s="4">
        <v>14000</v>
      </c>
      <c r="G33" s="4" t="s">
        <v>3213</v>
      </c>
      <c r="H33" s="4">
        <v>16725</v>
      </c>
      <c r="I33" s="4">
        <v>238928.57142857142</v>
      </c>
    </row>
    <row r="34" spans="1:9">
      <c r="A34" s="841" t="s">
        <v>3176</v>
      </c>
      <c r="B34" s="843">
        <v>12</v>
      </c>
      <c r="C34" s="843" t="s">
        <v>3169</v>
      </c>
      <c r="D34" s="4">
        <v>1133.3333333333333</v>
      </c>
      <c r="E34" s="4" t="s">
        <v>3213</v>
      </c>
      <c r="F34" s="4">
        <v>17000</v>
      </c>
      <c r="G34" s="4" t="s">
        <v>3213</v>
      </c>
      <c r="H34" s="4">
        <v>19425</v>
      </c>
      <c r="I34" s="4">
        <v>277500</v>
      </c>
    </row>
    <row r="35" spans="1:9">
      <c r="A35" s="841" t="s">
        <v>3176</v>
      </c>
      <c r="B35" s="843">
        <v>12</v>
      </c>
      <c r="C35" s="843" t="s">
        <v>3170</v>
      </c>
      <c r="D35" s="4">
        <v>1166.6666666666667</v>
      </c>
      <c r="E35" s="4" t="s">
        <v>3213</v>
      </c>
      <c r="F35" s="4">
        <v>21000</v>
      </c>
      <c r="G35" s="4" t="s">
        <v>3213</v>
      </c>
      <c r="H35" s="4">
        <v>26500</v>
      </c>
      <c r="I35" s="4">
        <v>378571.42857142858</v>
      </c>
    </row>
    <row r="36" spans="1:9">
      <c r="A36" s="841" t="s">
        <v>3176</v>
      </c>
      <c r="B36" s="843">
        <v>12</v>
      </c>
      <c r="C36" s="843" t="s">
        <v>3171</v>
      </c>
      <c r="D36" s="4">
        <v>757.57575757575762</v>
      </c>
      <c r="E36" s="4" t="s">
        <v>3213</v>
      </c>
      <c r="F36" s="4">
        <v>25000</v>
      </c>
      <c r="G36" s="4" t="s">
        <v>3213</v>
      </c>
      <c r="H36" s="4">
        <v>33500</v>
      </c>
      <c r="I36" s="4">
        <v>478571.42857142858</v>
      </c>
    </row>
    <row r="37" spans="1:9">
      <c r="A37" s="841" t="s">
        <v>1711</v>
      </c>
      <c r="B37" s="843">
        <v>13</v>
      </c>
      <c r="C37" s="843">
        <v>1.5</v>
      </c>
      <c r="D37" s="4">
        <v>1333.3333333333333</v>
      </c>
      <c r="E37" s="4" t="s">
        <v>3213</v>
      </c>
      <c r="F37" s="4">
        <v>8000</v>
      </c>
      <c r="G37" s="4" t="s">
        <v>3213</v>
      </c>
      <c r="H37" s="4">
        <v>11525</v>
      </c>
      <c r="I37" s="4">
        <v>164642.85714285713</v>
      </c>
    </row>
    <row r="38" spans="1:9">
      <c r="A38" s="841" t="s">
        <v>1711</v>
      </c>
      <c r="B38" s="843">
        <v>13</v>
      </c>
      <c r="C38" s="843" t="s">
        <v>3168</v>
      </c>
      <c r="D38" s="4">
        <v>1000</v>
      </c>
      <c r="E38" s="4" t="s">
        <v>3213</v>
      </c>
      <c r="F38" s="4">
        <v>10000</v>
      </c>
      <c r="G38" s="4" t="s">
        <v>3213</v>
      </c>
      <c r="H38" s="4">
        <v>14675</v>
      </c>
      <c r="I38" s="4">
        <v>209642.85714285713</v>
      </c>
    </row>
    <row r="39" spans="1:9">
      <c r="A39" s="841" t="s">
        <v>1711</v>
      </c>
      <c r="B39" s="843">
        <v>13</v>
      </c>
      <c r="C39" s="843" t="s">
        <v>3169</v>
      </c>
      <c r="D39" s="4">
        <v>933.33333333333337</v>
      </c>
      <c r="E39" s="4" t="s">
        <v>3213</v>
      </c>
      <c r="F39" s="4">
        <v>14000</v>
      </c>
      <c r="G39" s="4" t="s">
        <v>3213</v>
      </c>
      <c r="H39" s="4">
        <v>17100</v>
      </c>
      <c r="I39" s="4">
        <v>244285.71428571429</v>
      </c>
    </row>
    <row r="40" spans="1:9">
      <c r="A40" s="841" t="s">
        <v>1711</v>
      </c>
      <c r="B40" s="843">
        <v>13</v>
      </c>
      <c r="C40" s="843" t="s">
        <v>3170</v>
      </c>
      <c r="D40" s="4">
        <v>888.88888888888891</v>
      </c>
      <c r="E40" s="4" t="s">
        <v>3213</v>
      </c>
      <c r="F40" s="4">
        <v>16000</v>
      </c>
      <c r="G40" s="4" t="s">
        <v>3213</v>
      </c>
      <c r="H40" s="4">
        <v>21000</v>
      </c>
      <c r="I40" s="4">
        <v>300000</v>
      </c>
    </row>
    <row r="41" spans="1:9">
      <c r="A41" s="841" t="s">
        <v>1711</v>
      </c>
      <c r="B41" s="843">
        <v>13</v>
      </c>
      <c r="C41" s="843" t="s">
        <v>3171</v>
      </c>
      <c r="D41" s="4">
        <v>545.4545454545455</v>
      </c>
      <c r="E41" s="4" t="s">
        <v>3213</v>
      </c>
      <c r="F41" s="4">
        <v>18000</v>
      </c>
      <c r="G41" s="4" t="s">
        <v>3213</v>
      </c>
      <c r="H41" s="4">
        <v>26660</v>
      </c>
      <c r="I41" s="4">
        <v>380857.14285714284</v>
      </c>
    </row>
    <row r="42" spans="1:9">
      <c r="A42" s="841" t="s">
        <v>3177</v>
      </c>
      <c r="B42" s="843">
        <v>14</v>
      </c>
      <c r="C42" s="843">
        <v>1.5</v>
      </c>
      <c r="D42" s="4">
        <v>70000</v>
      </c>
      <c r="E42" s="4" t="s">
        <v>250</v>
      </c>
      <c r="F42" s="4">
        <v>420000</v>
      </c>
      <c r="G42" s="4" t="s">
        <v>250</v>
      </c>
      <c r="H42" s="4">
        <v>420000</v>
      </c>
      <c r="I42" s="4">
        <v>6000000</v>
      </c>
    </row>
    <row r="43" spans="1:9">
      <c r="A43" s="841" t="s">
        <v>3177</v>
      </c>
      <c r="B43" s="843">
        <v>14</v>
      </c>
      <c r="C43" s="843" t="s">
        <v>3168</v>
      </c>
      <c r="D43" s="4">
        <v>42000</v>
      </c>
      <c r="E43" s="4" t="s">
        <v>250</v>
      </c>
      <c r="F43" s="4">
        <v>420000</v>
      </c>
      <c r="G43" s="4" t="s">
        <v>250</v>
      </c>
      <c r="H43" s="4">
        <v>420000</v>
      </c>
      <c r="I43" s="4">
        <v>6000000</v>
      </c>
    </row>
    <row r="44" spans="1:9">
      <c r="A44" s="841" t="s">
        <v>3177</v>
      </c>
      <c r="B44" s="843">
        <v>14</v>
      </c>
      <c r="C44" s="843" t="s">
        <v>3169</v>
      </c>
      <c r="D44" s="4">
        <v>28800</v>
      </c>
      <c r="E44" s="4" t="s">
        <v>250</v>
      </c>
      <c r="F44" s="4">
        <v>432000</v>
      </c>
      <c r="G44" s="4" t="s">
        <v>250</v>
      </c>
      <c r="H44" s="4">
        <v>432000</v>
      </c>
      <c r="I44" s="4">
        <v>6171428.5714285718</v>
      </c>
    </row>
    <row r="45" spans="1:9">
      <c r="A45" s="841" t="s">
        <v>3177</v>
      </c>
      <c r="B45" s="843">
        <v>14</v>
      </c>
      <c r="C45" s="843" t="s">
        <v>3170</v>
      </c>
      <c r="D45" s="4">
        <v>30000</v>
      </c>
      <c r="E45" s="4" t="s">
        <v>250</v>
      </c>
      <c r="F45" s="4">
        <v>540000</v>
      </c>
      <c r="G45" s="4" t="s">
        <v>250</v>
      </c>
      <c r="H45" s="4">
        <v>540000</v>
      </c>
      <c r="I45" s="4">
        <v>7714285.7142857146</v>
      </c>
    </row>
    <row r="46" spans="1:9">
      <c r="A46" s="841" t="s">
        <v>3177</v>
      </c>
      <c r="B46" s="843">
        <v>14</v>
      </c>
      <c r="C46" s="843" t="s">
        <v>3171</v>
      </c>
      <c r="D46" s="4">
        <v>21818.18181818182</v>
      </c>
      <c r="E46" s="4" t="s">
        <v>250</v>
      </c>
      <c r="F46" s="4">
        <v>720000</v>
      </c>
      <c r="G46" s="4" t="s">
        <v>250</v>
      </c>
      <c r="H46" s="4">
        <v>720000</v>
      </c>
      <c r="I46" s="4">
        <v>10285714.285714285</v>
      </c>
    </row>
    <row r="47" spans="1:9">
      <c r="A47" s="841" t="s">
        <v>3178</v>
      </c>
      <c r="B47" s="843">
        <v>15</v>
      </c>
      <c r="C47" s="843">
        <v>1.5</v>
      </c>
      <c r="D47" s="4">
        <v>8000</v>
      </c>
      <c r="E47" s="4" t="s">
        <v>257</v>
      </c>
      <c r="F47" s="4">
        <v>48000</v>
      </c>
      <c r="G47" s="4" t="s">
        <v>257</v>
      </c>
      <c r="H47" s="4">
        <v>64233.333333333336</v>
      </c>
      <c r="I47" s="4">
        <v>917619.04761904769</v>
      </c>
    </row>
    <row r="48" spans="1:9">
      <c r="A48" s="841" t="s">
        <v>3178</v>
      </c>
      <c r="B48" s="843">
        <v>15</v>
      </c>
      <c r="C48" s="843" t="s">
        <v>3168</v>
      </c>
      <c r="D48" s="4">
        <v>6000</v>
      </c>
      <c r="E48" s="4" t="s">
        <v>257</v>
      </c>
      <c r="F48" s="4">
        <v>60000</v>
      </c>
      <c r="G48" s="4" t="s">
        <v>257</v>
      </c>
      <c r="H48" s="4">
        <v>82166.666666666672</v>
      </c>
      <c r="I48" s="4">
        <v>1173809.5238095238</v>
      </c>
    </row>
    <row r="49" spans="1:9">
      <c r="A49" s="841" t="s">
        <v>3178</v>
      </c>
      <c r="B49" s="843">
        <v>15</v>
      </c>
      <c r="C49" s="843" t="s">
        <v>3169</v>
      </c>
      <c r="D49" s="4">
        <v>5333.333333333333</v>
      </c>
      <c r="E49" s="4" t="s">
        <v>257</v>
      </c>
      <c r="F49" s="4">
        <v>80000</v>
      </c>
      <c r="G49" s="4" t="s">
        <v>257</v>
      </c>
      <c r="H49" s="4">
        <v>94133.333333333328</v>
      </c>
      <c r="I49" s="4">
        <v>1344761.9047619046</v>
      </c>
    </row>
    <row r="50" spans="1:9">
      <c r="A50" s="841" t="s">
        <v>3178</v>
      </c>
      <c r="B50" s="843">
        <v>15</v>
      </c>
      <c r="C50" s="843" t="s">
        <v>3170</v>
      </c>
      <c r="D50" s="4">
        <v>5555.5555555555557</v>
      </c>
      <c r="E50" s="4" t="s">
        <v>257</v>
      </c>
      <c r="F50" s="4">
        <v>100000</v>
      </c>
      <c r="G50" s="4" t="s">
        <v>257</v>
      </c>
      <c r="H50" s="4">
        <v>102500</v>
      </c>
      <c r="I50" s="4">
        <v>1464285.7142857143</v>
      </c>
    </row>
    <row r="51" spans="1:9">
      <c r="A51" s="841" t="s">
        <v>3178</v>
      </c>
      <c r="B51" s="843">
        <v>15</v>
      </c>
      <c r="C51" s="843" t="s">
        <v>3171</v>
      </c>
      <c r="D51" s="4">
        <v>3275.757575757576</v>
      </c>
      <c r="E51" s="4" t="s">
        <v>425</v>
      </c>
      <c r="F51" s="4">
        <v>108100</v>
      </c>
      <c r="G51" s="4" t="s">
        <v>425</v>
      </c>
      <c r="H51" s="4">
        <v>119366.66666666667</v>
      </c>
      <c r="I51" s="4">
        <v>1705238.0952380954</v>
      </c>
    </row>
    <row r="52" spans="1:9">
      <c r="A52" s="841" t="s">
        <v>3179</v>
      </c>
      <c r="B52" s="843">
        <v>16</v>
      </c>
      <c r="C52" s="843">
        <v>1.5</v>
      </c>
      <c r="D52" s="4">
        <v>2333.3333333333335</v>
      </c>
      <c r="E52" s="4" t="s">
        <v>3213</v>
      </c>
      <c r="F52" s="4">
        <v>14000</v>
      </c>
      <c r="G52" s="4" t="s">
        <v>3213</v>
      </c>
      <c r="H52" s="4">
        <v>18500</v>
      </c>
      <c r="I52" s="4">
        <v>264285.71428571426</v>
      </c>
    </row>
    <row r="53" spans="1:9">
      <c r="A53" s="841" t="s">
        <v>3179</v>
      </c>
      <c r="B53" s="843">
        <v>16</v>
      </c>
      <c r="C53" s="843" t="s">
        <v>3168</v>
      </c>
      <c r="D53" s="4">
        <v>1600</v>
      </c>
      <c r="E53" s="4" t="s">
        <v>3213</v>
      </c>
      <c r="F53" s="4">
        <v>16000</v>
      </c>
      <c r="G53" s="4" t="s">
        <v>3213</v>
      </c>
      <c r="H53" s="4">
        <v>22950</v>
      </c>
      <c r="I53" s="4">
        <v>327857.14285714284</v>
      </c>
    </row>
    <row r="54" spans="1:9">
      <c r="A54" s="841" t="s">
        <v>3179</v>
      </c>
      <c r="B54" s="843">
        <v>16</v>
      </c>
      <c r="C54" s="843" t="s">
        <v>3169</v>
      </c>
      <c r="D54" s="4">
        <v>1200</v>
      </c>
      <c r="E54" s="4" t="s">
        <v>3213</v>
      </c>
      <c r="F54" s="4">
        <v>18000</v>
      </c>
      <c r="G54" s="4" t="s">
        <v>3213</v>
      </c>
      <c r="H54" s="4">
        <v>26575</v>
      </c>
      <c r="I54" s="4">
        <v>379642.85714285716</v>
      </c>
    </row>
    <row r="55" spans="1:9">
      <c r="A55" s="841" t="s">
        <v>3179</v>
      </c>
      <c r="B55" s="843">
        <v>16</v>
      </c>
      <c r="C55" s="843" t="s">
        <v>3170</v>
      </c>
      <c r="D55" s="4">
        <v>1111.1111111111111</v>
      </c>
      <c r="E55" s="4" t="s">
        <v>3213</v>
      </c>
      <c r="F55" s="4">
        <v>20000</v>
      </c>
      <c r="G55" s="4" t="s">
        <v>3213</v>
      </c>
      <c r="H55" s="4">
        <v>29750</v>
      </c>
      <c r="I55" s="4">
        <v>425000</v>
      </c>
    </row>
    <row r="56" spans="1:9">
      <c r="A56" s="841" t="s">
        <v>3179</v>
      </c>
      <c r="B56" s="843">
        <v>16</v>
      </c>
      <c r="C56" s="843" t="s">
        <v>3171</v>
      </c>
      <c r="D56" s="4">
        <v>696.969696969697</v>
      </c>
      <c r="E56" s="4" t="s">
        <v>3213</v>
      </c>
      <c r="F56" s="4">
        <v>23000</v>
      </c>
      <c r="G56" s="4" t="s">
        <v>3213</v>
      </c>
      <c r="H56" s="4">
        <v>34920</v>
      </c>
      <c r="I56" s="4">
        <v>498857.14285714284</v>
      </c>
    </row>
    <row r="57" spans="1:9" ht="24.75">
      <c r="A57" s="841" t="s">
        <v>3180</v>
      </c>
      <c r="B57" s="843">
        <v>16</v>
      </c>
      <c r="C57" s="843">
        <v>1.5</v>
      </c>
      <c r="D57" s="4">
        <v>2333.3333333333335</v>
      </c>
      <c r="E57" s="4" t="s">
        <v>3213</v>
      </c>
      <c r="F57" s="4">
        <v>14000</v>
      </c>
      <c r="G57" s="4" t="s">
        <v>3213</v>
      </c>
      <c r="H57" s="4">
        <v>21250</v>
      </c>
      <c r="I57" s="4">
        <v>303571.42857142858</v>
      </c>
    </row>
    <row r="58" spans="1:9" ht="24.75">
      <c r="A58" s="841" t="s">
        <v>3180</v>
      </c>
      <c r="B58" s="843">
        <v>16</v>
      </c>
      <c r="C58" s="843" t="s">
        <v>3168</v>
      </c>
      <c r="D58" s="4">
        <v>1600</v>
      </c>
      <c r="E58" s="4" t="s">
        <v>3213</v>
      </c>
      <c r="F58" s="4">
        <v>16000</v>
      </c>
      <c r="G58" s="4" t="s">
        <v>3213</v>
      </c>
      <c r="H58" s="4">
        <v>26200</v>
      </c>
      <c r="I58" s="4">
        <v>374285.71428571426</v>
      </c>
    </row>
    <row r="59" spans="1:9" ht="24.75">
      <c r="A59" s="841" t="s">
        <v>3180</v>
      </c>
      <c r="B59" s="843">
        <v>16</v>
      </c>
      <c r="C59" s="843" t="s">
        <v>3169</v>
      </c>
      <c r="D59" s="4">
        <v>1200</v>
      </c>
      <c r="E59" s="4" t="s">
        <v>3213</v>
      </c>
      <c r="F59" s="4">
        <v>18000</v>
      </c>
      <c r="G59" s="4" t="s">
        <v>3213</v>
      </c>
      <c r="H59" s="4">
        <v>30700</v>
      </c>
      <c r="I59" s="4">
        <v>438571.42857142858</v>
      </c>
    </row>
    <row r="60" spans="1:9" ht="24.75">
      <c r="A60" s="841" t="s">
        <v>3180</v>
      </c>
      <c r="B60" s="843">
        <v>16</v>
      </c>
      <c r="C60" s="843" t="s">
        <v>3170</v>
      </c>
      <c r="D60" s="4">
        <v>1111.1111111111111</v>
      </c>
      <c r="E60" s="4" t="s">
        <v>3213</v>
      </c>
      <c r="F60" s="4">
        <v>20000</v>
      </c>
      <c r="G60" s="4" t="s">
        <v>3213</v>
      </c>
      <c r="H60" s="4">
        <v>35625</v>
      </c>
      <c r="I60" s="4">
        <v>508928.57142857142</v>
      </c>
    </row>
    <row r="61" spans="1:9" ht="24.75">
      <c r="A61" s="841" t="s">
        <v>3180</v>
      </c>
      <c r="B61" s="843">
        <v>16</v>
      </c>
      <c r="C61" s="843" t="s">
        <v>3171</v>
      </c>
      <c r="D61" s="4">
        <v>696.969696969697</v>
      </c>
      <c r="E61" s="4" t="s">
        <v>3213</v>
      </c>
      <c r="F61" s="4">
        <v>23000</v>
      </c>
      <c r="G61" s="4" t="s">
        <v>3213</v>
      </c>
      <c r="H61" s="4">
        <v>41420</v>
      </c>
      <c r="I61" s="4">
        <v>591714.28571428568</v>
      </c>
    </row>
    <row r="62" spans="1:9">
      <c r="A62" s="841" t="s">
        <v>2262</v>
      </c>
      <c r="B62" s="843">
        <v>18</v>
      </c>
      <c r="C62" s="843">
        <v>1.5</v>
      </c>
      <c r="D62" s="4">
        <v>3833.3333333333335</v>
      </c>
      <c r="E62" s="4" t="s">
        <v>257</v>
      </c>
      <c r="F62" s="4">
        <v>23000</v>
      </c>
      <c r="G62" s="4" t="s">
        <v>257</v>
      </c>
      <c r="H62" s="4">
        <v>29533.333333333332</v>
      </c>
      <c r="I62" s="4">
        <v>421904.76190476184</v>
      </c>
    </row>
    <row r="63" spans="1:9">
      <c r="A63" s="841" t="s">
        <v>2262</v>
      </c>
      <c r="B63" s="843">
        <v>18</v>
      </c>
      <c r="C63" s="843" t="s">
        <v>3168</v>
      </c>
      <c r="D63" s="4">
        <v>3100</v>
      </c>
      <c r="E63" s="4" t="s">
        <v>257</v>
      </c>
      <c r="F63" s="4">
        <v>31000</v>
      </c>
      <c r="G63" s="4" t="s">
        <v>257</v>
      </c>
      <c r="H63" s="4">
        <v>38466.666666666664</v>
      </c>
      <c r="I63" s="4">
        <v>549523.80952380947</v>
      </c>
    </row>
    <row r="64" spans="1:9">
      <c r="A64" s="841" t="s">
        <v>2262</v>
      </c>
      <c r="B64" s="843">
        <v>18</v>
      </c>
      <c r="C64" s="843" t="s">
        <v>3169</v>
      </c>
      <c r="D64" s="4">
        <v>2533.3333333333335</v>
      </c>
      <c r="E64" s="4" t="s">
        <v>257</v>
      </c>
      <c r="F64" s="4">
        <v>38000</v>
      </c>
      <c r="G64" s="4" t="s">
        <v>257</v>
      </c>
      <c r="H64" s="4">
        <v>43833.333333333336</v>
      </c>
      <c r="I64" s="4">
        <v>626190.47619047633</v>
      </c>
    </row>
    <row r="65" spans="1:9">
      <c r="A65" s="841" t="s">
        <v>2262</v>
      </c>
      <c r="B65" s="843">
        <v>18</v>
      </c>
      <c r="C65" s="843" t="s">
        <v>3170</v>
      </c>
      <c r="D65" s="4">
        <v>2500</v>
      </c>
      <c r="E65" s="4" t="s">
        <v>257</v>
      </c>
      <c r="F65" s="4">
        <v>45000</v>
      </c>
      <c r="G65" s="4" t="s">
        <v>257</v>
      </c>
      <c r="H65" s="4">
        <v>51333.333333333336</v>
      </c>
      <c r="I65" s="4">
        <v>733333.33333333337</v>
      </c>
    </row>
    <row r="66" spans="1:9">
      <c r="A66" s="841" t="s">
        <v>2262</v>
      </c>
      <c r="B66" s="843">
        <v>18</v>
      </c>
      <c r="C66" s="843" t="s">
        <v>3171</v>
      </c>
      <c r="D66" s="4">
        <v>1636.3636363636363</v>
      </c>
      <c r="E66" s="4" t="s">
        <v>257</v>
      </c>
      <c r="F66" s="4">
        <v>54000</v>
      </c>
      <c r="G66" s="4" t="s">
        <v>257</v>
      </c>
      <c r="H66" s="4">
        <v>57200</v>
      </c>
      <c r="I66" s="4">
        <v>817142.85714285716</v>
      </c>
    </row>
    <row r="67" spans="1:9">
      <c r="A67" s="841" t="s">
        <v>2220</v>
      </c>
      <c r="B67" s="843">
        <v>19</v>
      </c>
      <c r="C67" s="843">
        <v>1.5</v>
      </c>
      <c r="D67" s="4">
        <v>20000</v>
      </c>
      <c r="E67" s="4" t="s">
        <v>250</v>
      </c>
      <c r="F67" s="4">
        <v>120000</v>
      </c>
      <c r="G67" s="4" t="s">
        <v>250</v>
      </c>
      <c r="H67" s="4">
        <v>141200</v>
      </c>
      <c r="I67" s="4">
        <v>2017142.857142857</v>
      </c>
    </row>
    <row r="68" spans="1:9">
      <c r="A68" s="841" t="s">
        <v>2220</v>
      </c>
      <c r="B68" s="843">
        <v>19</v>
      </c>
      <c r="C68" s="843" t="s">
        <v>3168</v>
      </c>
      <c r="D68" s="4">
        <v>13200</v>
      </c>
      <c r="E68" s="4" t="s">
        <v>250</v>
      </c>
      <c r="F68" s="4">
        <v>132000</v>
      </c>
      <c r="G68" s="4" t="s">
        <v>250</v>
      </c>
      <c r="H68" s="4">
        <v>172750</v>
      </c>
      <c r="I68" s="4">
        <v>2467857.1428571427</v>
      </c>
    </row>
    <row r="69" spans="1:9">
      <c r="A69" s="841" t="s">
        <v>2220</v>
      </c>
      <c r="B69" s="843">
        <v>19</v>
      </c>
      <c r="C69" s="843" t="s">
        <v>3169</v>
      </c>
      <c r="D69" s="4">
        <v>9600</v>
      </c>
      <c r="E69" s="4" t="s">
        <v>250</v>
      </c>
      <c r="F69" s="4">
        <v>144000</v>
      </c>
      <c r="G69" s="4" t="s">
        <v>250</v>
      </c>
      <c r="H69" s="4">
        <v>188750</v>
      </c>
      <c r="I69" s="4">
        <v>2696428.5714285714</v>
      </c>
    </row>
    <row r="70" spans="1:9">
      <c r="A70" s="841" t="s">
        <v>2220</v>
      </c>
      <c r="B70" s="843">
        <v>19</v>
      </c>
      <c r="C70" s="843" t="s">
        <v>3170</v>
      </c>
      <c r="D70" s="4">
        <v>10000</v>
      </c>
      <c r="E70" s="4" t="s">
        <v>250</v>
      </c>
      <c r="F70" s="4">
        <v>180000</v>
      </c>
      <c r="G70" s="4" t="s">
        <v>250</v>
      </c>
      <c r="H70" s="4">
        <v>207500</v>
      </c>
      <c r="I70" s="4">
        <v>2964285.7142857141</v>
      </c>
    </row>
    <row r="71" spans="1:9">
      <c r="A71" s="841" t="s">
        <v>2220</v>
      </c>
      <c r="B71" s="843">
        <v>19</v>
      </c>
      <c r="C71" s="843" t="s">
        <v>3171</v>
      </c>
      <c r="D71" s="4">
        <v>6990.909090909091</v>
      </c>
      <c r="E71" s="4" t="s">
        <v>425</v>
      </c>
      <c r="F71" s="4">
        <v>230700</v>
      </c>
      <c r="G71" s="4" t="s">
        <v>425</v>
      </c>
      <c r="H71" s="4">
        <v>234233.33333333334</v>
      </c>
      <c r="I71" s="4">
        <v>3346190.4761904767</v>
      </c>
    </row>
    <row r="72" spans="1:9">
      <c r="A72" s="841" t="s">
        <v>3181</v>
      </c>
      <c r="B72" s="843">
        <v>20</v>
      </c>
      <c r="C72" s="843">
        <v>1.5</v>
      </c>
      <c r="D72" s="4">
        <v>8000</v>
      </c>
      <c r="E72" s="4" t="s">
        <v>257</v>
      </c>
      <c r="F72" s="4">
        <v>48000</v>
      </c>
      <c r="G72" s="4" t="s">
        <v>257</v>
      </c>
      <c r="H72" s="4">
        <v>65233.333333333336</v>
      </c>
      <c r="I72" s="4">
        <v>931904.76190476201</v>
      </c>
    </row>
    <row r="73" spans="1:9">
      <c r="A73" s="841" t="s">
        <v>3181</v>
      </c>
      <c r="B73" s="843">
        <v>20</v>
      </c>
      <c r="C73" s="843" t="s">
        <v>3168</v>
      </c>
      <c r="D73" s="4">
        <v>6000</v>
      </c>
      <c r="E73" s="4" t="s">
        <v>257</v>
      </c>
      <c r="F73" s="4">
        <v>60000</v>
      </c>
      <c r="G73" s="4" t="s">
        <v>257</v>
      </c>
      <c r="H73" s="4">
        <v>82800</v>
      </c>
      <c r="I73" s="4">
        <v>1182857.142857143</v>
      </c>
    </row>
    <row r="74" spans="1:9">
      <c r="A74" s="841" t="s">
        <v>3181</v>
      </c>
      <c r="B74" s="843">
        <v>20</v>
      </c>
      <c r="C74" s="843" t="s">
        <v>3169</v>
      </c>
      <c r="D74" s="4">
        <v>5333.333333333333</v>
      </c>
      <c r="E74" s="4" t="s">
        <v>257</v>
      </c>
      <c r="F74" s="4">
        <v>80000</v>
      </c>
      <c r="G74" s="4" t="s">
        <v>257</v>
      </c>
      <c r="H74" s="4">
        <v>95133.333333333328</v>
      </c>
      <c r="I74" s="4">
        <v>1359047.6190476189</v>
      </c>
    </row>
    <row r="75" spans="1:9">
      <c r="A75" s="841" t="s">
        <v>3181</v>
      </c>
      <c r="B75" s="843">
        <v>20</v>
      </c>
      <c r="C75" s="843" t="s">
        <v>3170</v>
      </c>
      <c r="D75" s="4">
        <v>611.11111111111109</v>
      </c>
      <c r="E75" s="4" t="s">
        <v>250</v>
      </c>
      <c r="F75" s="4">
        <v>11000</v>
      </c>
      <c r="G75" s="4" t="s">
        <v>250</v>
      </c>
      <c r="H75" s="4">
        <v>55500</v>
      </c>
      <c r="I75" s="4">
        <v>792857.14285714284</v>
      </c>
    </row>
    <row r="76" spans="1:9">
      <c r="A76" s="841" t="s">
        <v>3181</v>
      </c>
      <c r="B76" s="843">
        <v>20</v>
      </c>
      <c r="C76" s="843" t="s">
        <v>3171</v>
      </c>
      <c r="D76" s="4">
        <v>3357.5757575757575</v>
      </c>
      <c r="E76" s="4" t="s">
        <v>425</v>
      </c>
      <c r="F76" s="4">
        <v>110800</v>
      </c>
      <c r="G76" s="4" t="s">
        <v>425</v>
      </c>
      <c r="H76" s="4">
        <v>121933.33333333333</v>
      </c>
      <c r="I76" s="4">
        <v>1741904.7619047617</v>
      </c>
    </row>
    <row r="77" spans="1:9">
      <c r="A77" s="841" t="s">
        <v>3182</v>
      </c>
      <c r="B77" s="843">
        <v>21</v>
      </c>
      <c r="C77" s="843">
        <v>1.5</v>
      </c>
      <c r="D77" s="4">
        <v>1333.3333333333333</v>
      </c>
      <c r="E77" s="4" t="s">
        <v>3213</v>
      </c>
      <c r="F77" s="4">
        <v>8000</v>
      </c>
      <c r="G77" s="4" t="s">
        <v>3213</v>
      </c>
      <c r="H77" s="4">
        <v>11175</v>
      </c>
      <c r="I77" s="4">
        <v>159642.85714285713</v>
      </c>
    </row>
    <row r="78" spans="1:9">
      <c r="A78" s="841" t="s">
        <v>3182</v>
      </c>
      <c r="B78" s="843">
        <v>21</v>
      </c>
      <c r="C78" s="843" t="s">
        <v>3168</v>
      </c>
      <c r="D78" s="4">
        <v>1000</v>
      </c>
      <c r="E78" s="4" t="s">
        <v>3213</v>
      </c>
      <c r="F78" s="4">
        <v>10000</v>
      </c>
      <c r="G78" s="4" t="s">
        <v>3213</v>
      </c>
      <c r="H78" s="4">
        <v>14100</v>
      </c>
      <c r="I78" s="4">
        <v>201428.57142857142</v>
      </c>
    </row>
    <row r="79" spans="1:9">
      <c r="A79" s="841" t="s">
        <v>3182</v>
      </c>
      <c r="B79" s="843">
        <v>21</v>
      </c>
      <c r="C79" s="843" t="s">
        <v>3169</v>
      </c>
      <c r="D79" s="4">
        <v>800</v>
      </c>
      <c r="E79" s="4" t="s">
        <v>3213</v>
      </c>
      <c r="F79" s="4">
        <v>12000</v>
      </c>
      <c r="G79" s="4" t="s">
        <v>3213</v>
      </c>
      <c r="H79" s="4">
        <v>16000</v>
      </c>
      <c r="I79" s="4">
        <v>228571.42857142858</v>
      </c>
    </row>
    <row r="80" spans="1:9">
      <c r="A80" s="841" t="s">
        <v>3182</v>
      </c>
      <c r="B80" s="843">
        <v>21</v>
      </c>
      <c r="C80" s="843" t="s">
        <v>3170</v>
      </c>
      <c r="D80" s="4">
        <v>833.33333333333337</v>
      </c>
      <c r="E80" s="4" t="s">
        <v>3213</v>
      </c>
      <c r="F80" s="4">
        <v>15000</v>
      </c>
      <c r="G80" s="4" t="s">
        <v>3213</v>
      </c>
      <c r="H80" s="4">
        <v>21000</v>
      </c>
      <c r="I80" s="4">
        <v>300000</v>
      </c>
    </row>
    <row r="81" spans="1:9">
      <c r="A81" s="841" t="s">
        <v>3182</v>
      </c>
      <c r="B81" s="843">
        <v>21</v>
      </c>
      <c r="C81" s="843" t="s">
        <v>3171</v>
      </c>
      <c r="D81" s="4">
        <v>545.4545454545455</v>
      </c>
      <c r="E81" s="4" t="s">
        <v>3213</v>
      </c>
      <c r="F81" s="4">
        <v>18000</v>
      </c>
      <c r="G81" s="4" t="s">
        <v>3213</v>
      </c>
      <c r="H81" s="4">
        <v>27580</v>
      </c>
      <c r="I81" s="4">
        <v>394000</v>
      </c>
    </row>
    <row r="82" spans="1:9">
      <c r="A82" s="841" t="s">
        <v>1809</v>
      </c>
      <c r="B82" s="843">
        <v>22</v>
      </c>
      <c r="C82" s="843">
        <v>1.5</v>
      </c>
      <c r="D82" s="4">
        <v>11666.666666666666</v>
      </c>
      <c r="E82" s="4" t="s">
        <v>257</v>
      </c>
      <c r="F82" s="4">
        <v>70000</v>
      </c>
      <c r="G82" s="4" t="s">
        <v>257</v>
      </c>
      <c r="H82" s="4">
        <v>108933.33333333333</v>
      </c>
      <c r="I82" s="4">
        <v>1556190.476190476</v>
      </c>
    </row>
    <row r="83" spans="1:9">
      <c r="A83" s="841" t="s">
        <v>1809</v>
      </c>
      <c r="B83" s="843">
        <v>22</v>
      </c>
      <c r="C83" s="843" t="s">
        <v>3168</v>
      </c>
      <c r="D83" s="4">
        <v>10000</v>
      </c>
      <c r="E83" s="4" t="s">
        <v>257</v>
      </c>
      <c r="F83" s="4">
        <v>100000</v>
      </c>
      <c r="G83" s="4" t="s">
        <v>257</v>
      </c>
      <c r="H83" s="4">
        <v>133733.33333333334</v>
      </c>
      <c r="I83" s="4">
        <v>1910476.1904761905</v>
      </c>
    </row>
    <row r="84" spans="1:9">
      <c r="A84" s="841" t="s">
        <v>1809</v>
      </c>
      <c r="B84" s="843">
        <v>22</v>
      </c>
      <c r="C84" s="843" t="s">
        <v>3169</v>
      </c>
      <c r="D84" s="4">
        <v>8533.3333333333339</v>
      </c>
      <c r="E84" s="4" t="s">
        <v>257</v>
      </c>
      <c r="F84" s="4">
        <v>128000</v>
      </c>
      <c r="G84" s="4" t="s">
        <v>257</v>
      </c>
      <c r="H84" s="4">
        <v>154500</v>
      </c>
      <c r="I84" s="4">
        <v>2207142.8571428573</v>
      </c>
    </row>
    <row r="85" spans="1:9">
      <c r="A85" s="841" t="s">
        <v>1809</v>
      </c>
      <c r="B85" s="843">
        <v>22</v>
      </c>
      <c r="C85" s="843" t="s">
        <v>3170</v>
      </c>
      <c r="D85" s="4">
        <v>8888.8888888888887</v>
      </c>
      <c r="E85" s="4" t="s">
        <v>250</v>
      </c>
      <c r="F85" s="4">
        <v>160000</v>
      </c>
      <c r="G85" s="4" t="s">
        <v>250</v>
      </c>
      <c r="H85" s="4">
        <v>165000</v>
      </c>
      <c r="I85" s="4">
        <v>2357142.8571428573</v>
      </c>
    </row>
    <row r="86" spans="1:9">
      <c r="A86" s="841" t="s">
        <v>1809</v>
      </c>
      <c r="B86" s="843">
        <v>22</v>
      </c>
      <c r="C86" s="843" t="s">
        <v>3171</v>
      </c>
      <c r="D86" s="4">
        <v>5242.424242424242</v>
      </c>
      <c r="E86" s="4" t="s">
        <v>3214</v>
      </c>
      <c r="F86" s="4">
        <v>173000</v>
      </c>
      <c r="G86" s="4" t="s">
        <v>3214</v>
      </c>
      <c r="H86" s="4">
        <v>188725</v>
      </c>
      <c r="I86" s="4">
        <v>2696071.4285714286</v>
      </c>
    </row>
    <row r="87" spans="1:9">
      <c r="A87" s="841" t="s">
        <v>1911</v>
      </c>
      <c r="B87" s="843">
        <v>23</v>
      </c>
      <c r="C87" s="843">
        <v>1.5</v>
      </c>
      <c r="D87" s="4">
        <v>6000</v>
      </c>
      <c r="E87" s="4" t="s">
        <v>257</v>
      </c>
      <c r="F87" s="4">
        <v>36000</v>
      </c>
      <c r="G87" s="4" t="s">
        <v>257</v>
      </c>
      <c r="H87" s="4">
        <v>60233.333333333336</v>
      </c>
      <c r="I87" s="4">
        <v>860476.19047619053</v>
      </c>
    </row>
    <row r="88" spans="1:9">
      <c r="A88" s="841" t="s">
        <v>1911</v>
      </c>
      <c r="B88" s="843">
        <v>23</v>
      </c>
      <c r="C88" s="843" t="s">
        <v>3168</v>
      </c>
      <c r="D88" s="4">
        <v>4800</v>
      </c>
      <c r="E88" s="4" t="s">
        <v>257</v>
      </c>
      <c r="F88" s="4">
        <v>48000</v>
      </c>
      <c r="G88" s="4" t="s">
        <v>257</v>
      </c>
      <c r="H88" s="4">
        <v>77800</v>
      </c>
      <c r="I88" s="4">
        <v>1111428.5714285714</v>
      </c>
    </row>
    <row r="89" spans="1:9">
      <c r="A89" s="841" t="s">
        <v>1911</v>
      </c>
      <c r="B89" s="843">
        <v>23</v>
      </c>
      <c r="C89" s="843" t="s">
        <v>3169</v>
      </c>
      <c r="D89" s="4">
        <v>3800</v>
      </c>
      <c r="E89" s="4" t="s">
        <v>257</v>
      </c>
      <c r="F89" s="4">
        <v>57000</v>
      </c>
      <c r="G89" s="4" t="s">
        <v>257</v>
      </c>
      <c r="H89" s="4">
        <v>86466.666666666672</v>
      </c>
      <c r="I89" s="4">
        <v>1235238.0952380954</v>
      </c>
    </row>
    <row r="90" spans="1:9">
      <c r="A90" s="841" t="s">
        <v>1911</v>
      </c>
      <c r="B90" s="843">
        <v>23</v>
      </c>
      <c r="C90" s="843" t="s">
        <v>3170</v>
      </c>
      <c r="D90" s="4">
        <v>555.55555555555554</v>
      </c>
      <c r="E90" s="4" t="s">
        <v>250</v>
      </c>
      <c r="F90" s="4">
        <v>10000</v>
      </c>
      <c r="G90" s="4" t="s">
        <v>250</v>
      </c>
      <c r="H90" s="4">
        <v>61666.666666666664</v>
      </c>
      <c r="I90" s="4">
        <v>880952.38095238083</v>
      </c>
    </row>
    <row r="91" spans="1:9">
      <c r="A91" s="841" t="s">
        <v>1911</v>
      </c>
      <c r="B91" s="843">
        <v>23</v>
      </c>
      <c r="C91" s="843" t="s">
        <v>3171</v>
      </c>
      <c r="D91" s="4">
        <v>2484.848484848485</v>
      </c>
      <c r="E91" s="4" t="s">
        <v>3215</v>
      </c>
      <c r="F91" s="4">
        <v>82000</v>
      </c>
      <c r="G91" s="4" t="s">
        <v>3215</v>
      </c>
      <c r="H91" s="4">
        <v>95900</v>
      </c>
      <c r="I91" s="4">
        <v>1370000</v>
      </c>
    </row>
    <row r="92" spans="1:9">
      <c r="A92" s="841" t="s">
        <v>2041</v>
      </c>
      <c r="B92" s="843">
        <v>24</v>
      </c>
      <c r="C92" s="843">
        <v>1.5</v>
      </c>
      <c r="D92" s="4">
        <v>13333.333333333334</v>
      </c>
      <c r="E92" s="4" t="s">
        <v>3213</v>
      </c>
      <c r="F92" s="4">
        <v>80000</v>
      </c>
      <c r="G92" s="4" t="s">
        <v>3213</v>
      </c>
      <c r="H92" s="4">
        <v>107100</v>
      </c>
      <c r="I92" s="4">
        <v>1530000</v>
      </c>
    </row>
    <row r="93" spans="1:9">
      <c r="A93" s="841" t="s">
        <v>2041</v>
      </c>
      <c r="B93" s="843">
        <v>24</v>
      </c>
      <c r="C93" s="843" t="s">
        <v>3168</v>
      </c>
      <c r="D93" s="4">
        <v>10000</v>
      </c>
      <c r="E93" s="4" t="s">
        <v>3213</v>
      </c>
      <c r="F93" s="4">
        <v>100000</v>
      </c>
      <c r="G93" s="4" t="s">
        <v>3213</v>
      </c>
      <c r="H93" s="4">
        <v>134300</v>
      </c>
      <c r="I93" s="4">
        <v>1918571.4285714286</v>
      </c>
    </row>
    <row r="94" spans="1:9">
      <c r="A94" s="841" t="s">
        <v>2041</v>
      </c>
      <c r="B94" s="843">
        <v>24</v>
      </c>
      <c r="C94" s="843" t="s">
        <v>3169</v>
      </c>
      <c r="D94" s="4">
        <v>9333.3333333333339</v>
      </c>
      <c r="E94" s="4" t="s">
        <v>3213</v>
      </c>
      <c r="F94" s="4">
        <v>140000</v>
      </c>
      <c r="G94" s="4" t="s">
        <v>3213</v>
      </c>
      <c r="H94" s="4">
        <v>158675</v>
      </c>
      <c r="I94" s="4">
        <v>2266785.7142857141</v>
      </c>
    </row>
    <row r="95" spans="1:9">
      <c r="A95" s="841" t="s">
        <v>2041</v>
      </c>
      <c r="B95" s="843">
        <v>24</v>
      </c>
      <c r="C95" s="843" t="s">
        <v>3170</v>
      </c>
      <c r="D95" s="4">
        <v>10000</v>
      </c>
      <c r="E95" s="4" t="s">
        <v>3213</v>
      </c>
      <c r="F95" s="4">
        <v>180000</v>
      </c>
      <c r="G95" s="4" t="s">
        <v>3213</v>
      </c>
      <c r="H95" s="4">
        <v>190000</v>
      </c>
      <c r="I95" s="4">
        <v>2714285.7142857141</v>
      </c>
    </row>
    <row r="96" spans="1:9">
      <c r="A96" s="841" t="s">
        <v>2041</v>
      </c>
      <c r="B96" s="843">
        <v>24</v>
      </c>
      <c r="C96" s="843" t="s">
        <v>3171</v>
      </c>
      <c r="D96" s="4">
        <v>6515.151515151515</v>
      </c>
      <c r="E96" s="4" t="s">
        <v>3214</v>
      </c>
      <c r="F96" s="4">
        <v>215000</v>
      </c>
      <c r="G96" s="4" t="s">
        <v>3214</v>
      </c>
      <c r="H96" s="4">
        <v>228980</v>
      </c>
      <c r="I96" s="4">
        <v>3271142.8571428573</v>
      </c>
    </row>
    <row r="97" spans="1:9">
      <c r="A97" s="841" t="s">
        <v>2521</v>
      </c>
      <c r="B97" s="843">
        <v>25</v>
      </c>
      <c r="C97" s="843">
        <v>1.5</v>
      </c>
      <c r="D97" s="4">
        <v>58333.333333333336</v>
      </c>
      <c r="E97" s="4" t="s">
        <v>250</v>
      </c>
      <c r="F97" s="4">
        <v>350000</v>
      </c>
      <c r="G97" s="4" t="s">
        <v>250</v>
      </c>
      <c r="H97" s="4">
        <v>352350</v>
      </c>
      <c r="I97" s="4">
        <v>5033571.4285714282</v>
      </c>
    </row>
    <row r="98" spans="1:9">
      <c r="A98" s="841" t="s">
        <v>2521</v>
      </c>
      <c r="B98" s="843">
        <v>25</v>
      </c>
      <c r="C98" s="843" t="s">
        <v>3168</v>
      </c>
      <c r="D98" s="4">
        <v>40000</v>
      </c>
      <c r="E98" s="4" t="s">
        <v>250</v>
      </c>
      <c r="F98" s="4">
        <v>400000</v>
      </c>
      <c r="G98" s="4" t="s">
        <v>250</v>
      </c>
      <c r="H98" s="4">
        <v>433350</v>
      </c>
      <c r="I98" s="4">
        <v>6190714.2857142854</v>
      </c>
    </row>
    <row r="99" spans="1:9">
      <c r="A99" s="841" t="s">
        <v>2521</v>
      </c>
      <c r="B99" s="843">
        <v>25</v>
      </c>
      <c r="C99" s="843" t="s">
        <v>3169</v>
      </c>
      <c r="D99" s="4">
        <v>28000</v>
      </c>
      <c r="E99" s="4" t="s">
        <v>250</v>
      </c>
      <c r="F99" s="4">
        <v>420000</v>
      </c>
      <c r="G99" s="4" t="s">
        <v>250</v>
      </c>
      <c r="H99" s="4">
        <v>466700</v>
      </c>
      <c r="I99" s="4">
        <v>6667142.8571428573</v>
      </c>
    </row>
    <row r="100" spans="1:9">
      <c r="A100" s="841" t="s">
        <v>2521</v>
      </c>
      <c r="B100" s="843">
        <v>25</v>
      </c>
      <c r="C100" s="843" t="s">
        <v>3170</v>
      </c>
      <c r="D100" s="4">
        <v>29444.444444444445</v>
      </c>
      <c r="E100" s="4" t="s">
        <v>250</v>
      </c>
      <c r="F100" s="4">
        <v>530000</v>
      </c>
      <c r="G100" s="4" t="s">
        <v>250</v>
      </c>
      <c r="H100" s="4">
        <v>530000</v>
      </c>
      <c r="I100" s="4">
        <v>7571428.5714285718</v>
      </c>
    </row>
    <row r="101" spans="1:9">
      <c r="A101" s="841" t="s">
        <v>2521</v>
      </c>
      <c r="B101" s="843">
        <v>25</v>
      </c>
      <c r="C101" s="843" t="s">
        <v>3171</v>
      </c>
      <c r="D101" s="4">
        <v>12412.121212121212</v>
      </c>
      <c r="E101" s="4" t="s">
        <v>425</v>
      </c>
      <c r="F101" s="4">
        <v>409600</v>
      </c>
      <c r="G101" s="4" t="s">
        <v>425</v>
      </c>
      <c r="H101" s="4">
        <v>554800</v>
      </c>
      <c r="I101" s="4">
        <v>7925714.2857142854</v>
      </c>
    </row>
    <row r="102" spans="1:9">
      <c r="A102" s="841" t="s">
        <v>2379</v>
      </c>
      <c r="B102" s="843">
        <v>26</v>
      </c>
      <c r="C102" s="843">
        <v>1.5</v>
      </c>
      <c r="D102" s="4">
        <v>6000</v>
      </c>
      <c r="E102" s="4" t="s">
        <v>257</v>
      </c>
      <c r="F102" s="4">
        <v>36000</v>
      </c>
      <c r="G102" s="4" t="s">
        <v>257</v>
      </c>
      <c r="H102" s="4">
        <v>55466.666666666664</v>
      </c>
      <c r="I102" s="4">
        <v>792380.95238095231</v>
      </c>
    </row>
    <row r="103" spans="1:9">
      <c r="A103" s="841" t="s">
        <v>2379</v>
      </c>
      <c r="B103" s="843">
        <v>26</v>
      </c>
      <c r="C103" s="843" t="s">
        <v>3168</v>
      </c>
      <c r="D103" s="4">
        <v>4800</v>
      </c>
      <c r="E103" s="4" t="s">
        <v>257</v>
      </c>
      <c r="F103" s="4">
        <v>48000</v>
      </c>
      <c r="G103" s="4" t="s">
        <v>257</v>
      </c>
      <c r="H103" s="4">
        <v>68133.333333333328</v>
      </c>
      <c r="I103" s="4">
        <v>973333.33333333326</v>
      </c>
    </row>
    <row r="104" spans="1:9">
      <c r="A104" s="841" t="s">
        <v>2379</v>
      </c>
      <c r="B104" s="843">
        <v>26</v>
      </c>
      <c r="C104" s="843" t="s">
        <v>3169</v>
      </c>
      <c r="D104" s="4">
        <v>3800</v>
      </c>
      <c r="E104" s="4" t="s">
        <v>257</v>
      </c>
      <c r="F104" s="4">
        <v>57000</v>
      </c>
      <c r="G104" s="4" t="s">
        <v>257</v>
      </c>
      <c r="H104" s="4">
        <v>80333.333333333328</v>
      </c>
      <c r="I104" s="4">
        <v>1147619.0476190476</v>
      </c>
    </row>
    <row r="105" spans="1:9">
      <c r="A105" s="841" t="s">
        <v>2379</v>
      </c>
      <c r="B105" s="843">
        <v>26</v>
      </c>
      <c r="C105" s="843" t="s">
        <v>3170</v>
      </c>
      <c r="D105" s="4">
        <v>4000</v>
      </c>
      <c r="E105" s="4" t="s">
        <v>257</v>
      </c>
      <c r="F105" s="4">
        <v>72000</v>
      </c>
      <c r="G105" s="4" t="s">
        <v>257</v>
      </c>
      <c r="H105" s="4">
        <v>91333.333333333328</v>
      </c>
      <c r="I105" s="4">
        <v>1304761.9047619046</v>
      </c>
    </row>
    <row r="106" spans="1:9">
      <c r="A106" s="841" t="s">
        <v>2379</v>
      </c>
      <c r="B106" s="843">
        <v>26</v>
      </c>
      <c r="C106" s="843" t="s">
        <v>3171</v>
      </c>
      <c r="D106" s="4">
        <v>2515.151515151515</v>
      </c>
      <c r="E106" s="4" t="s">
        <v>3215</v>
      </c>
      <c r="F106" s="4">
        <v>83000</v>
      </c>
      <c r="G106" s="4" t="s">
        <v>3215</v>
      </c>
      <c r="H106" s="4">
        <v>98533.333333333328</v>
      </c>
      <c r="I106" s="4">
        <v>1407619.0476190473</v>
      </c>
    </row>
    <row r="107" spans="1:9">
      <c r="A107" s="841" t="s">
        <v>3183</v>
      </c>
      <c r="B107" s="843">
        <v>27</v>
      </c>
      <c r="C107" s="843">
        <v>1.5</v>
      </c>
      <c r="D107" s="4">
        <v>56000</v>
      </c>
      <c r="E107" s="4" t="s">
        <v>425</v>
      </c>
      <c r="F107" s="4">
        <v>336000</v>
      </c>
      <c r="G107" s="4" t="s">
        <v>425</v>
      </c>
      <c r="H107" s="4">
        <v>338000</v>
      </c>
      <c r="I107" s="4">
        <v>4828571.4285714282</v>
      </c>
    </row>
    <row r="108" spans="1:9">
      <c r="A108" s="841" t="s">
        <v>3183</v>
      </c>
      <c r="B108" s="843">
        <v>27</v>
      </c>
      <c r="C108" s="843" t="s">
        <v>3168</v>
      </c>
      <c r="D108" s="4">
        <v>38500</v>
      </c>
      <c r="E108" s="4" t="s">
        <v>250</v>
      </c>
      <c r="F108" s="4">
        <v>385000</v>
      </c>
      <c r="G108" s="4" t="s">
        <v>250</v>
      </c>
      <c r="H108" s="4">
        <v>413600</v>
      </c>
      <c r="I108" s="4">
        <v>5908571.4285714282</v>
      </c>
    </row>
    <row r="109" spans="1:9">
      <c r="A109" s="841" t="s">
        <v>3183</v>
      </c>
      <c r="B109" s="843">
        <v>27</v>
      </c>
      <c r="C109" s="843" t="s">
        <v>3169</v>
      </c>
      <c r="D109" s="4">
        <v>27333.333333333332</v>
      </c>
      <c r="E109" s="4" t="s">
        <v>250</v>
      </c>
      <c r="F109" s="4">
        <v>410000</v>
      </c>
      <c r="G109" s="4" t="s">
        <v>250</v>
      </c>
      <c r="H109" s="4">
        <v>446500</v>
      </c>
      <c r="I109" s="4">
        <v>6378571.4285714282</v>
      </c>
    </row>
    <row r="110" spans="1:9">
      <c r="A110" s="841" t="s">
        <v>3183</v>
      </c>
      <c r="B110" s="843">
        <v>27</v>
      </c>
      <c r="C110" s="843" t="s">
        <v>3170</v>
      </c>
      <c r="D110" s="4">
        <v>27777.777777777777</v>
      </c>
      <c r="E110" s="4" t="s">
        <v>250</v>
      </c>
      <c r="F110" s="4">
        <v>500000</v>
      </c>
      <c r="G110" s="4" t="s">
        <v>250</v>
      </c>
      <c r="H110" s="4">
        <v>500000</v>
      </c>
      <c r="I110" s="4">
        <v>7142857.1428571427</v>
      </c>
    </row>
    <row r="111" spans="1:9">
      <c r="A111" s="841" t="s">
        <v>3183</v>
      </c>
      <c r="B111" s="843">
        <v>27</v>
      </c>
      <c r="C111" s="843" t="s">
        <v>3171</v>
      </c>
      <c r="D111" s="4">
        <v>20000</v>
      </c>
      <c r="E111" s="4" t="s">
        <v>250</v>
      </c>
      <c r="F111" s="4">
        <v>660000</v>
      </c>
      <c r="G111" s="4" t="s">
        <v>250</v>
      </c>
      <c r="H111" s="4">
        <v>660000</v>
      </c>
      <c r="I111" s="4">
        <v>9428571.4285714291</v>
      </c>
    </row>
    <row r="112" spans="1:9">
      <c r="A112" s="841" t="s">
        <v>1688</v>
      </c>
      <c r="B112" s="843">
        <v>27</v>
      </c>
      <c r="C112" s="843">
        <v>1.5</v>
      </c>
      <c r="D112" s="4"/>
      <c r="E112" s="4"/>
      <c r="F112" s="4"/>
      <c r="G112" s="4"/>
      <c r="H112" s="4"/>
      <c r="I112" s="4"/>
    </row>
    <row r="113" spans="1:9">
      <c r="A113" s="841" t="s">
        <v>1688</v>
      </c>
      <c r="B113" s="843">
        <v>27</v>
      </c>
      <c r="C113" s="843" t="s">
        <v>3168</v>
      </c>
      <c r="D113" s="4"/>
      <c r="E113" s="4"/>
      <c r="F113" s="4"/>
      <c r="G113" s="4"/>
      <c r="H113" s="4"/>
      <c r="I113" s="4"/>
    </row>
    <row r="114" spans="1:9">
      <c r="A114" s="841" t="s">
        <v>1688</v>
      </c>
      <c r="B114" s="843">
        <v>27</v>
      </c>
      <c r="C114" s="843" t="s">
        <v>3169</v>
      </c>
      <c r="D114" s="4"/>
      <c r="E114" s="4"/>
      <c r="F114" s="4"/>
      <c r="G114" s="4"/>
      <c r="H114" s="4"/>
      <c r="I114" s="4"/>
    </row>
    <row r="115" spans="1:9">
      <c r="A115" s="841" t="s">
        <v>1688</v>
      </c>
      <c r="B115" s="843">
        <v>27</v>
      </c>
      <c r="C115" s="843" t="s">
        <v>3170</v>
      </c>
      <c r="D115" s="4"/>
      <c r="E115" s="4"/>
      <c r="F115" s="4"/>
      <c r="G115" s="4"/>
      <c r="H115" s="4"/>
      <c r="I115" s="4"/>
    </row>
    <row r="116" spans="1:9">
      <c r="A116" s="841" t="s">
        <v>1688</v>
      </c>
      <c r="B116" s="843">
        <v>27</v>
      </c>
      <c r="C116" s="843" t="s">
        <v>3171</v>
      </c>
      <c r="D116" s="4">
        <v>11927.272727272728</v>
      </c>
      <c r="E116" s="4" t="s">
        <v>425</v>
      </c>
      <c r="F116" s="4">
        <v>393600</v>
      </c>
      <c r="G116" s="4" t="s">
        <v>425</v>
      </c>
      <c r="H116" s="4">
        <v>393600</v>
      </c>
      <c r="I116" s="4">
        <v>5622857.1428571427</v>
      </c>
    </row>
    <row r="117" spans="1:9">
      <c r="A117" s="841" t="s">
        <v>3184</v>
      </c>
      <c r="B117" s="843">
        <v>29</v>
      </c>
      <c r="C117" s="843">
        <v>1.5</v>
      </c>
      <c r="D117" s="4">
        <v>5000</v>
      </c>
      <c r="E117" s="4" t="s">
        <v>3213</v>
      </c>
      <c r="F117" s="4">
        <v>30000</v>
      </c>
      <c r="G117" s="4" t="s">
        <v>3213</v>
      </c>
      <c r="H117" s="4">
        <v>44000</v>
      </c>
      <c r="I117" s="4">
        <v>628571.42857142852</v>
      </c>
    </row>
    <row r="118" spans="1:9">
      <c r="A118" s="841" t="s">
        <v>3184</v>
      </c>
      <c r="B118" s="843">
        <v>29</v>
      </c>
      <c r="C118" s="843" t="s">
        <v>3168</v>
      </c>
      <c r="D118" s="4">
        <v>4000</v>
      </c>
      <c r="E118" s="4" t="s">
        <v>3213</v>
      </c>
      <c r="F118" s="4">
        <v>40000</v>
      </c>
      <c r="G118" s="4" t="s">
        <v>3213</v>
      </c>
      <c r="H118" s="4">
        <v>57175</v>
      </c>
      <c r="I118" s="4">
        <v>816785.71428571432</v>
      </c>
    </row>
    <row r="119" spans="1:9">
      <c r="A119" s="841" t="s">
        <v>3184</v>
      </c>
      <c r="B119" s="843">
        <v>29</v>
      </c>
      <c r="C119" s="843" t="s">
        <v>3169</v>
      </c>
      <c r="D119" s="4">
        <v>3666.6666666666665</v>
      </c>
      <c r="E119" s="4" t="s">
        <v>3213</v>
      </c>
      <c r="F119" s="4">
        <v>55000</v>
      </c>
      <c r="G119" s="4" t="s">
        <v>3213</v>
      </c>
      <c r="H119" s="4">
        <v>67625</v>
      </c>
      <c r="I119" s="4">
        <v>966071.42857142852</v>
      </c>
    </row>
    <row r="120" spans="1:9">
      <c r="A120" s="841" t="s">
        <v>3184</v>
      </c>
      <c r="B120" s="843">
        <v>29</v>
      </c>
      <c r="C120" s="843" t="s">
        <v>3170</v>
      </c>
      <c r="D120" s="4">
        <v>3888.8888888888887</v>
      </c>
      <c r="E120" s="4" t="s">
        <v>3213</v>
      </c>
      <c r="F120" s="4">
        <v>70000</v>
      </c>
      <c r="G120" s="4" t="s">
        <v>3213</v>
      </c>
      <c r="H120" s="4">
        <v>82500</v>
      </c>
      <c r="I120" s="4">
        <v>1178571.4285714286</v>
      </c>
    </row>
    <row r="121" spans="1:9">
      <c r="A121" s="841" t="s">
        <v>3184</v>
      </c>
      <c r="B121" s="843">
        <v>29</v>
      </c>
      <c r="C121" s="843" t="s">
        <v>3171</v>
      </c>
      <c r="D121" s="4">
        <v>2575.757575757576</v>
      </c>
      <c r="E121" s="4" t="s">
        <v>3213</v>
      </c>
      <c r="F121" s="4">
        <v>85000</v>
      </c>
      <c r="G121" s="4" t="s">
        <v>3213</v>
      </c>
      <c r="H121" s="4">
        <v>95600</v>
      </c>
      <c r="I121" s="4">
        <v>1365714.2857142857</v>
      </c>
    </row>
    <row r="122" spans="1:9">
      <c r="A122" s="841" t="s">
        <v>3185</v>
      </c>
      <c r="B122" s="843">
        <v>30</v>
      </c>
      <c r="C122" s="843">
        <v>1.5</v>
      </c>
      <c r="D122" s="4">
        <v>5000</v>
      </c>
      <c r="E122" s="4" t="s">
        <v>3213</v>
      </c>
      <c r="F122" s="4">
        <v>30000</v>
      </c>
      <c r="G122" s="4" t="s">
        <v>3213</v>
      </c>
      <c r="H122" s="4">
        <v>44225</v>
      </c>
      <c r="I122" s="4">
        <v>631785.71428571432</v>
      </c>
    </row>
    <row r="123" spans="1:9">
      <c r="A123" s="841" t="s">
        <v>3185</v>
      </c>
      <c r="B123" s="843">
        <v>30</v>
      </c>
      <c r="C123" s="843" t="s">
        <v>3168</v>
      </c>
      <c r="D123" s="4">
        <v>4000</v>
      </c>
      <c r="E123" s="4" t="s">
        <v>3213</v>
      </c>
      <c r="F123" s="4">
        <v>40000</v>
      </c>
      <c r="G123" s="4" t="s">
        <v>3213</v>
      </c>
      <c r="H123" s="4">
        <v>57250</v>
      </c>
      <c r="I123" s="4">
        <v>817857.14285714284</v>
      </c>
    </row>
    <row r="124" spans="1:9">
      <c r="A124" s="841" t="s">
        <v>3185</v>
      </c>
      <c r="B124" s="843">
        <v>30</v>
      </c>
      <c r="C124" s="843" t="s">
        <v>3169</v>
      </c>
      <c r="D124" s="4">
        <v>3666.6666666666665</v>
      </c>
      <c r="E124" s="4" t="s">
        <v>3213</v>
      </c>
      <c r="F124" s="4">
        <v>55000</v>
      </c>
      <c r="G124" s="4" t="s">
        <v>3213</v>
      </c>
      <c r="H124" s="4">
        <v>67625</v>
      </c>
      <c r="I124" s="4">
        <v>966071.42857142852</v>
      </c>
    </row>
    <row r="125" spans="1:9">
      <c r="A125" s="841" t="s">
        <v>3185</v>
      </c>
      <c r="B125" s="843">
        <v>30</v>
      </c>
      <c r="C125" s="843" t="s">
        <v>3170</v>
      </c>
      <c r="D125" s="4">
        <v>3888.8888888888887</v>
      </c>
      <c r="E125" s="4" t="s">
        <v>3213</v>
      </c>
      <c r="F125" s="4">
        <v>70000</v>
      </c>
      <c r="G125" s="4" t="s">
        <v>3213</v>
      </c>
      <c r="H125" s="4">
        <v>81750</v>
      </c>
      <c r="I125" s="4">
        <v>1167857.142857143</v>
      </c>
    </row>
    <row r="126" spans="1:9">
      <c r="A126" s="841" t="s">
        <v>3185</v>
      </c>
      <c r="B126" s="843">
        <v>30</v>
      </c>
      <c r="C126" s="843" t="s">
        <v>3171</v>
      </c>
      <c r="D126" s="4">
        <v>2575.757575757576</v>
      </c>
      <c r="E126" s="4" t="s">
        <v>3213</v>
      </c>
      <c r="F126" s="4">
        <v>85000</v>
      </c>
      <c r="G126" s="4" t="s">
        <v>3213</v>
      </c>
      <c r="H126" s="4">
        <v>92620</v>
      </c>
      <c r="I126" s="4">
        <v>1323142.857142857</v>
      </c>
    </row>
    <row r="127" spans="1:9">
      <c r="A127" s="841" t="s">
        <v>2776</v>
      </c>
      <c r="B127" s="843">
        <v>31</v>
      </c>
      <c r="C127" s="843">
        <v>1.5</v>
      </c>
      <c r="D127" s="4">
        <v>3333.3333333333335</v>
      </c>
      <c r="E127" s="4" t="s">
        <v>3213</v>
      </c>
      <c r="F127" s="4">
        <v>20000</v>
      </c>
      <c r="G127" s="4" t="s">
        <v>3213</v>
      </c>
      <c r="H127" s="4">
        <v>30050</v>
      </c>
      <c r="I127" s="4">
        <v>429285.71428571426</v>
      </c>
    </row>
    <row r="128" spans="1:9">
      <c r="A128" s="841" t="s">
        <v>2776</v>
      </c>
      <c r="B128" s="843">
        <v>31</v>
      </c>
      <c r="C128" s="843" t="s">
        <v>3168</v>
      </c>
      <c r="D128" s="4">
        <v>2500</v>
      </c>
      <c r="E128" s="4" t="s">
        <v>3213</v>
      </c>
      <c r="F128" s="4">
        <v>25000</v>
      </c>
      <c r="G128" s="4" t="s">
        <v>3213</v>
      </c>
      <c r="H128" s="4">
        <v>38750</v>
      </c>
      <c r="I128" s="4">
        <v>553571.42857142852</v>
      </c>
    </row>
    <row r="129" spans="1:9">
      <c r="A129" s="841" t="s">
        <v>2776</v>
      </c>
      <c r="B129" s="843">
        <v>31</v>
      </c>
      <c r="C129" s="843" t="s">
        <v>3169</v>
      </c>
      <c r="D129" s="4">
        <v>2333.3333333333335</v>
      </c>
      <c r="E129" s="4" t="s">
        <v>3213</v>
      </c>
      <c r="F129" s="4">
        <v>35000</v>
      </c>
      <c r="G129" s="4" t="s">
        <v>3213</v>
      </c>
      <c r="H129" s="4">
        <v>45400</v>
      </c>
      <c r="I129" s="4">
        <v>648571.42857142852</v>
      </c>
    </row>
    <row r="130" spans="1:9">
      <c r="A130" s="841" t="s">
        <v>2776</v>
      </c>
      <c r="B130" s="843">
        <v>31</v>
      </c>
      <c r="C130" s="843" t="s">
        <v>3170</v>
      </c>
      <c r="D130" s="4">
        <v>2500</v>
      </c>
      <c r="E130" s="4" t="s">
        <v>3213</v>
      </c>
      <c r="F130" s="4">
        <v>45000</v>
      </c>
      <c r="G130" s="4" t="s">
        <v>3213</v>
      </c>
      <c r="H130" s="4">
        <v>50250</v>
      </c>
      <c r="I130" s="4">
        <v>717857.14285714284</v>
      </c>
    </row>
    <row r="131" spans="1:9">
      <c r="A131" s="841" t="s">
        <v>2776</v>
      </c>
      <c r="B131" s="843">
        <v>31</v>
      </c>
      <c r="C131" s="843" t="s">
        <v>3171</v>
      </c>
      <c r="D131" s="4">
        <v>1393.939393939394</v>
      </c>
      <c r="E131" s="4" t="s">
        <v>3214</v>
      </c>
      <c r="F131" s="4">
        <v>46000</v>
      </c>
      <c r="G131" s="4" t="s">
        <v>3214</v>
      </c>
      <c r="H131" s="4">
        <v>55100</v>
      </c>
      <c r="I131" s="4">
        <v>787142.85714285716</v>
      </c>
    </row>
    <row r="132" spans="1:9">
      <c r="A132" s="841" t="s">
        <v>3186</v>
      </c>
      <c r="B132" s="843">
        <v>32</v>
      </c>
      <c r="C132" s="843">
        <v>1.5</v>
      </c>
      <c r="D132" s="4">
        <v>3000</v>
      </c>
      <c r="E132" s="4" t="s">
        <v>3213</v>
      </c>
      <c r="F132" s="4">
        <v>18000</v>
      </c>
      <c r="G132" s="4" t="s">
        <v>3213</v>
      </c>
      <c r="H132" s="4">
        <v>24900</v>
      </c>
      <c r="I132" s="4">
        <v>355714.28571428574</v>
      </c>
    </row>
    <row r="133" spans="1:9">
      <c r="A133" s="841" t="s">
        <v>3186</v>
      </c>
      <c r="B133" s="843">
        <v>32</v>
      </c>
      <c r="C133" s="843" t="s">
        <v>3168</v>
      </c>
      <c r="D133" s="4">
        <v>2200</v>
      </c>
      <c r="E133" s="4" t="s">
        <v>3213</v>
      </c>
      <c r="F133" s="4">
        <v>22000</v>
      </c>
      <c r="G133" s="4" t="s">
        <v>3213</v>
      </c>
      <c r="H133" s="4">
        <v>31350</v>
      </c>
      <c r="I133" s="4">
        <v>447857.14285714284</v>
      </c>
    </row>
    <row r="134" spans="1:9">
      <c r="A134" s="841" t="s">
        <v>3186</v>
      </c>
      <c r="B134" s="843">
        <v>32</v>
      </c>
      <c r="C134" s="843" t="s">
        <v>3169</v>
      </c>
      <c r="D134" s="4">
        <v>1933.3333333333333</v>
      </c>
      <c r="E134" s="4" t="s">
        <v>257</v>
      </c>
      <c r="F134" s="4">
        <v>29000</v>
      </c>
      <c r="G134" s="4" t="s">
        <v>257</v>
      </c>
      <c r="H134" s="4">
        <v>37125</v>
      </c>
      <c r="I134" s="4">
        <v>530357.14285714284</v>
      </c>
    </row>
    <row r="135" spans="1:9">
      <c r="A135" s="841" t="s">
        <v>3186</v>
      </c>
      <c r="B135" s="843">
        <v>32</v>
      </c>
      <c r="C135" s="843" t="s">
        <v>3170</v>
      </c>
      <c r="D135" s="4">
        <v>2000</v>
      </c>
      <c r="E135" s="4" t="s">
        <v>257</v>
      </c>
      <c r="F135" s="4">
        <v>36000</v>
      </c>
      <c r="G135" s="4" t="s">
        <v>257</v>
      </c>
      <c r="H135" s="4">
        <v>39750</v>
      </c>
      <c r="I135" s="4">
        <v>567857.14285714284</v>
      </c>
    </row>
    <row r="136" spans="1:9">
      <c r="A136" s="841" t="s">
        <v>3186</v>
      </c>
      <c r="B136" s="843">
        <v>32</v>
      </c>
      <c r="C136" s="843" t="s">
        <v>3171</v>
      </c>
      <c r="D136" s="4">
        <v>1212.121212121212</v>
      </c>
      <c r="E136" s="4" t="s">
        <v>3214</v>
      </c>
      <c r="F136" s="4">
        <v>40000</v>
      </c>
      <c r="G136" s="4" t="s">
        <v>3214</v>
      </c>
      <c r="H136" s="4">
        <v>44800</v>
      </c>
      <c r="I136" s="4">
        <v>640000</v>
      </c>
    </row>
    <row r="137" spans="1:9">
      <c r="A137" s="841" t="s">
        <v>2288</v>
      </c>
      <c r="B137" s="843">
        <v>33</v>
      </c>
      <c r="C137" s="843">
        <v>1.5</v>
      </c>
      <c r="D137" s="4">
        <v>1333.3333333333333</v>
      </c>
      <c r="E137" s="4" t="s">
        <v>3213</v>
      </c>
      <c r="F137" s="4">
        <v>8000</v>
      </c>
      <c r="G137" s="4" t="s">
        <v>3213</v>
      </c>
      <c r="H137" s="4">
        <v>9250</v>
      </c>
      <c r="I137" s="4">
        <v>132142.85714285713</v>
      </c>
    </row>
    <row r="138" spans="1:9">
      <c r="A138" s="841" t="s">
        <v>2288</v>
      </c>
      <c r="B138" s="843">
        <v>33</v>
      </c>
      <c r="C138" s="843" t="s">
        <v>3168</v>
      </c>
      <c r="D138" s="4">
        <v>1100</v>
      </c>
      <c r="E138" s="4" t="s">
        <v>3213</v>
      </c>
      <c r="F138" s="4">
        <v>11000</v>
      </c>
      <c r="G138" s="4" t="s">
        <v>3213</v>
      </c>
      <c r="H138" s="4">
        <v>12500</v>
      </c>
      <c r="I138" s="4">
        <v>178571.42857142858</v>
      </c>
    </row>
    <row r="139" spans="1:9">
      <c r="A139" s="841" t="s">
        <v>2288</v>
      </c>
      <c r="B139" s="843">
        <v>33</v>
      </c>
      <c r="C139" s="843" t="s">
        <v>3169</v>
      </c>
      <c r="D139" s="4">
        <v>866.66666666666663</v>
      </c>
      <c r="E139" s="4" t="s">
        <v>3213</v>
      </c>
      <c r="F139" s="4">
        <v>13000</v>
      </c>
      <c r="G139" s="4" t="s">
        <v>3213</v>
      </c>
      <c r="H139" s="4">
        <v>14625</v>
      </c>
      <c r="I139" s="4">
        <v>208928.57142857142</v>
      </c>
    </row>
    <row r="140" spans="1:9">
      <c r="A140" s="841" t="s">
        <v>2288</v>
      </c>
      <c r="B140" s="843">
        <v>33</v>
      </c>
      <c r="C140" s="843" t="s">
        <v>3170</v>
      </c>
      <c r="D140" s="4">
        <v>833.33333333333337</v>
      </c>
      <c r="E140" s="4" t="s">
        <v>3213</v>
      </c>
      <c r="F140" s="4">
        <v>15000</v>
      </c>
      <c r="G140" s="4" t="s">
        <v>3213</v>
      </c>
      <c r="H140" s="4">
        <v>17500</v>
      </c>
      <c r="I140" s="4">
        <v>250000</v>
      </c>
    </row>
    <row r="141" spans="1:9">
      <c r="A141" s="841" t="s">
        <v>2288</v>
      </c>
      <c r="B141" s="843">
        <v>33</v>
      </c>
      <c r="C141" s="843" t="s">
        <v>3171</v>
      </c>
      <c r="D141" s="4">
        <v>545.4545454545455</v>
      </c>
      <c r="E141" s="4" t="s">
        <v>3213</v>
      </c>
      <c r="F141" s="4">
        <v>18000</v>
      </c>
      <c r="G141" s="4" t="s">
        <v>3213</v>
      </c>
      <c r="H141" s="4">
        <v>20840</v>
      </c>
      <c r="I141" s="4">
        <v>297714.28571428574</v>
      </c>
    </row>
    <row r="142" spans="1:9">
      <c r="A142" s="841" t="s">
        <v>1879</v>
      </c>
      <c r="B142" s="843">
        <v>34</v>
      </c>
      <c r="C142" s="843">
        <v>1.5</v>
      </c>
      <c r="D142" s="4">
        <v>3166.6666666666665</v>
      </c>
      <c r="E142" s="4" t="s">
        <v>3213</v>
      </c>
      <c r="F142" s="4">
        <v>19000</v>
      </c>
      <c r="G142" s="4" t="s">
        <v>3213</v>
      </c>
      <c r="H142" s="4">
        <v>29500</v>
      </c>
      <c r="I142" s="4">
        <v>421428.57142857142</v>
      </c>
    </row>
    <row r="143" spans="1:9">
      <c r="A143" s="841" t="s">
        <v>1879</v>
      </c>
      <c r="B143" s="843">
        <v>34</v>
      </c>
      <c r="C143" s="843" t="s">
        <v>3168</v>
      </c>
      <c r="D143" s="4">
        <v>2400</v>
      </c>
      <c r="E143" s="4" t="s">
        <v>3213</v>
      </c>
      <c r="F143" s="4">
        <v>24000</v>
      </c>
      <c r="G143" s="4" t="s">
        <v>3213</v>
      </c>
      <c r="H143" s="4">
        <v>37500</v>
      </c>
      <c r="I143" s="4">
        <v>535714.28571428568</v>
      </c>
    </row>
    <row r="144" spans="1:9">
      <c r="A144" s="841" t="s">
        <v>1879</v>
      </c>
      <c r="B144" s="843">
        <v>34</v>
      </c>
      <c r="C144" s="843" t="s">
        <v>3169</v>
      </c>
      <c r="D144" s="4">
        <v>2200</v>
      </c>
      <c r="E144" s="4" t="s">
        <v>3213</v>
      </c>
      <c r="F144" s="4">
        <v>33000</v>
      </c>
      <c r="G144" s="4" t="s">
        <v>3213</v>
      </c>
      <c r="H144" s="4">
        <v>46875</v>
      </c>
      <c r="I144" s="4">
        <v>669642.85714285716</v>
      </c>
    </row>
    <row r="145" spans="1:9">
      <c r="A145" s="841" t="s">
        <v>1879</v>
      </c>
      <c r="B145" s="843">
        <v>34</v>
      </c>
      <c r="C145" s="843" t="s">
        <v>3170</v>
      </c>
      <c r="D145" s="4">
        <v>2388.8888888888887</v>
      </c>
      <c r="E145" s="4" t="s">
        <v>3213</v>
      </c>
      <c r="F145" s="4">
        <v>43000</v>
      </c>
      <c r="G145" s="4" t="s">
        <v>3213</v>
      </c>
      <c r="H145" s="4">
        <v>53750</v>
      </c>
      <c r="I145" s="4">
        <v>767857.14285714284</v>
      </c>
    </row>
    <row r="146" spans="1:9">
      <c r="A146" s="841" t="s">
        <v>1879</v>
      </c>
      <c r="B146" s="843">
        <v>34</v>
      </c>
      <c r="C146" s="843" t="s">
        <v>3171</v>
      </c>
      <c r="D146" s="4">
        <v>1606.060606060606</v>
      </c>
      <c r="E146" s="4" t="s">
        <v>3213</v>
      </c>
      <c r="F146" s="4">
        <v>53000</v>
      </c>
      <c r="G146" s="4" t="s">
        <v>3213</v>
      </c>
      <c r="H146" s="4">
        <v>60140</v>
      </c>
      <c r="I146" s="4">
        <v>859142.85714285716</v>
      </c>
    </row>
    <row r="147" spans="1:9">
      <c r="A147" s="841" t="s">
        <v>3187</v>
      </c>
      <c r="B147" s="843">
        <v>35</v>
      </c>
      <c r="C147" s="843">
        <v>1.5</v>
      </c>
      <c r="D147" s="4">
        <v>2833.3333333333335</v>
      </c>
      <c r="E147" s="4" t="s">
        <v>3213</v>
      </c>
      <c r="F147" s="4">
        <v>17000</v>
      </c>
      <c r="G147" s="4" t="s">
        <v>3213</v>
      </c>
      <c r="H147" s="4">
        <v>21700</v>
      </c>
      <c r="I147" s="4">
        <v>310000</v>
      </c>
    </row>
    <row r="148" spans="1:9">
      <c r="A148" s="841" t="s">
        <v>3187</v>
      </c>
      <c r="B148" s="843">
        <v>35</v>
      </c>
      <c r="C148" s="843" t="s">
        <v>3168</v>
      </c>
      <c r="D148" s="4">
        <v>2100</v>
      </c>
      <c r="E148" s="4" t="s">
        <v>3213</v>
      </c>
      <c r="F148" s="4">
        <v>21000</v>
      </c>
      <c r="G148" s="4" t="s">
        <v>3213</v>
      </c>
      <c r="H148" s="4">
        <v>27000</v>
      </c>
      <c r="I148" s="4">
        <v>385714.28571428574</v>
      </c>
    </row>
    <row r="149" spans="1:9">
      <c r="A149" s="841" t="s">
        <v>3187</v>
      </c>
      <c r="B149" s="843">
        <v>35</v>
      </c>
      <c r="C149" s="843" t="s">
        <v>3169</v>
      </c>
      <c r="D149" s="4">
        <v>1666.6666666666667</v>
      </c>
      <c r="E149" s="4" t="s">
        <v>250</v>
      </c>
      <c r="F149" s="4">
        <v>25000</v>
      </c>
      <c r="G149" s="4" t="s">
        <v>250</v>
      </c>
      <c r="H149" s="4">
        <v>32300</v>
      </c>
      <c r="I149" s="4">
        <v>461428.57142857142</v>
      </c>
    </row>
    <row r="150" spans="1:9">
      <c r="A150" s="841" t="s">
        <v>3187</v>
      </c>
      <c r="B150" s="843">
        <v>35</v>
      </c>
      <c r="C150" s="843" t="s">
        <v>3170</v>
      </c>
      <c r="D150" s="4">
        <v>1666.6666666666667</v>
      </c>
      <c r="E150" s="4" t="s">
        <v>250</v>
      </c>
      <c r="F150" s="4">
        <v>30000</v>
      </c>
      <c r="G150" s="4" t="s">
        <v>250</v>
      </c>
      <c r="H150" s="4">
        <v>36750</v>
      </c>
      <c r="I150" s="4">
        <v>525000</v>
      </c>
    </row>
    <row r="151" spans="1:9">
      <c r="A151" s="841" t="s">
        <v>3187</v>
      </c>
      <c r="B151" s="843">
        <v>35</v>
      </c>
      <c r="C151" s="843" t="s">
        <v>3171</v>
      </c>
      <c r="D151" s="4">
        <v>1181.8181818181818</v>
      </c>
      <c r="E151" s="4" t="s">
        <v>257</v>
      </c>
      <c r="F151" s="4">
        <v>39000</v>
      </c>
      <c r="G151" s="4" t="s">
        <v>257</v>
      </c>
      <c r="H151" s="4">
        <v>42500</v>
      </c>
      <c r="I151" s="4">
        <v>607142.85714285716</v>
      </c>
    </row>
    <row r="152" spans="1:9">
      <c r="A152" s="841" t="s">
        <v>3188</v>
      </c>
      <c r="B152" s="843">
        <v>35</v>
      </c>
      <c r="C152" s="843">
        <v>1.5</v>
      </c>
      <c r="D152" s="4">
        <v>2166.6666666666665</v>
      </c>
      <c r="E152" s="4" t="s">
        <v>257</v>
      </c>
      <c r="F152" s="4">
        <v>13000</v>
      </c>
      <c r="G152" s="4" t="s">
        <v>257</v>
      </c>
      <c r="H152" s="4">
        <v>20600</v>
      </c>
      <c r="I152" s="4">
        <v>294285.71428571426</v>
      </c>
    </row>
    <row r="153" spans="1:9">
      <c r="A153" s="841" t="s">
        <v>3188</v>
      </c>
      <c r="B153" s="843">
        <v>35</v>
      </c>
      <c r="C153" s="843" t="s">
        <v>3168</v>
      </c>
      <c r="D153" s="4">
        <v>1800</v>
      </c>
      <c r="E153" s="4" t="s">
        <v>257</v>
      </c>
      <c r="F153" s="4">
        <v>18000</v>
      </c>
      <c r="G153" s="4" t="s">
        <v>257</v>
      </c>
      <c r="H153" s="4">
        <v>27000</v>
      </c>
      <c r="I153" s="4">
        <v>385714.28571428574</v>
      </c>
    </row>
    <row r="154" spans="1:9">
      <c r="A154" s="841" t="s">
        <v>3188</v>
      </c>
      <c r="B154" s="843">
        <v>35</v>
      </c>
      <c r="C154" s="843" t="s">
        <v>3169</v>
      </c>
      <c r="D154" s="4">
        <v>1600</v>
      </c>
      <c r="E154" s="4" t="s">
        <v>257</v>
      </c>
      <c r="F154" s="4">
        <v>24000</v>
      </c>
      <c r="G154" s="4" t="s">
        <v>257</v>
      </c>
      <c r="H154" s="4">
        <v>33233.333333333336</v>
      </c>
      <c r="I154" s="4">
        <v>474761.90476190479</v>
      </c>
    </row>
    <row r="155" spans="1:9">
      <c r="A155" s="841" t="s">
        <v>3188</v>
      </c>
      <c r="B155" s="843">
        <v>35</v>
      </c>
      <c r="C155" s="843" t="s">
        <v>3170</v>
      </c>
      <c r="D155" s="4">
        <v>1666.6666666666667</v>
      </c>
      <c r="E155" s="4" t="s">
        <v>257</v>
      </c>
      <c r="F155" s="4">
        <v>30000</v>
      </c>
      <c r="G155" s="4" t="s">
        <v>257</v>
      </c>
      <c r="H155" s="4">
        <v>35500</v>
      </c>
      <c r="I155" s="4">
        <v>507142.85714285716</v>
      </c>
    </row>
    <row r="156" spans="1:9">
      <c r="A156" s="841" t="s">
        <v>3188</v>
      </c>
      <c r="B156" s="843">
        <v>35</v>
      </c>
      <c r="C156" s="843" t="s">
        <v>3171</v>
      </c>
      <c r="D156" s="4">
        <v>1030.3030303030303</v>
      </c>
      <c r="E156" s="4" t="s">
        <v>257</v>
      </c>
      <c r="F156" s="4">
        <v>34000</v>
      </c>
      <c r="G156" s="4" t="s">
        <v>257</v>
      </c>
      <c r="H156" s="4">
        <v>39000</v>
      </c>
      <c r="I156" s="4">
        <v>557142.85714285716</v>
      </c>
    </row>
    <row r="157" spans="1:9">
      <c r="A157" s="841" t="s">
        <v>3189</v>
      </c>
      <c r="B157" s="843">
        <v>36</v>
      </c>
      <c r="C157" s="843">
        <v>1.5</v>
      </c>
      <c r="D157" s="4">
        <v>2666.6666666666665</v>
      </c>
      <c r="E157" s="4" t="s">
        <v>3213</v>
      </c>
      <c r="F157" s="4">
        <v>16000</v>
      </c>
      <c r="G157" s="4" t="s">
        <v>3213</v>
      </c>
      <c r="H157" s="4">
        <v>26200</v>
      </c>
      <c r="I157" s="4">
        <v>374285.71428571426</v>
      </c>
    </row>
    <row r="158" spans="1:9">
      <c r="A158" s="841" t="s">
        <v>3189</v>
      </c>
      <c r="B158" s="843">
        <v>36</v>
      </c>
      <c r="C158" s="843" t="s">
        <v>3168</v>
      </c>
      <c r="D158" s="4">
        <v>2000</v>
      </c>
      <c r="E158" s="4" t="s">
        <v>3213</v>
      </c>
      <c r="F158" s="4">
        <v>20000</v>
      </c>
      <c r="G158" s="4" t="s">
        <v>3213</v>
      </c>
      <c r="H158" s="4">
        <v>32250</v>
      </c>
      <c r="I158" s="4">
        <v>460714.28571428574</v>
      </c>
    </row>
    <row r="159" spans="1:9">
      <c r="A159" s="841" t="s">
        <v>3189</v>
      </c>
      <c r="B159" s="843">
        <v>36</v>
      </c>
      <c r="C159" s="843" t="s">
        <v>3169</v>
      </c>
      <c r="D159" s="4">
        <v>1866.6666666666667</v>
      </c>
      <c r="E159" s="4" t="s">
        <v>3213</v>
      </c>
      <c r="F159" s="4">
        <v>28000</v>
      </c>
      <c r="G159" s="4" t="s">
        <v>3213</v>
      </c>
      <c r="H159" s="4">
        <v>37675</v>
      </c>
      <c r="I159" s="4">
        <v>538214.28571428568</v>
      </c>
    </row>
    <row r="160" spans="1:9">
      <c r="A160" s="841" t="s">
        <v>3189</v>
      </c>
      <c r="B160" s="843">
        <v>36</v>
      </c>
      <c r="C160" s="843" t="s">
        <v>3170</v>
      </c>
      <c r="D160" s="4">
        <v>2000</v>
      </c>
      <c r="E160" s="4" t="s">
        <v>3213</v>
      </c>
      <c r="F160" s="4">
        <v>36000</v>
      </c>
      <c r="G160" s="4" t="s">
        <v>3213</v>
      </c>
      <c r="H160" s="4">
        <v>42500</v>
      </c>
      <c r="I160" s="4">
        <v>607142.85714285716</v>
      </c>
    </row>
    <row r="161" spans="1:9">
      <c r="A161" s="841" t="s">
        <v>3189</v>
      </c>
      <c r="B161" s="843">
        <v>36</v>
      </c>
      <c r="C161" s="843" t="s">
        <v>3171</v>
      </c>
      <c r="D161" s="4">
        <v>1090.909090909091</v>
      </c>
      <c r="E161" s="4" t="s">
        <v>3215</v>
      </c>
      <c r="F161" s="4">
        <v>36000</v>
      </c>
      <c r="G161" s="4" t="s">
        <v>3215</v>
      </c>
      <c r="H161" s="4">
        <v>44714.285714285717</v>
      </c>
      <c r="I161" s="4">
        <v>638775.51020408166</v>
      </c>
    </row>
    <row r="162" spans="1:9">
      <c r="A162" s="841" t="s">
        <v>1989</v>
      </c>
      <c r="B162" s="843">
        <v>37</v>
      </c>
      <c r="C162" s="843">
        <v>1.5</v>
      </c>
      <c r="D162" s="4">
        <v>1000</v>
      </c>
      <c r="E162" s="4" t="s">
        <v>3213</v>
      </c>
      <c r="F162" s="4">
        <v>6000</v>
      </c>
      <c r="G162" s="4" t="s">
        <v>3213</v>
      </c>
      <c r="H162" s="4">
        <v>9975</v>
      </c>
      <c r="I162" s="4">
        <v>142500</v>
      </c>
    </row>
    <row r="163" spans="1:9">
      <c r="A163" s="841" t="s">
        <v>1989</v>
      </c>
      <c r="B163" s="843">
        <v>37</v>
      </c>
      <c r="C163" s="843" t="s">
        <v>3168</v>
      </c>
      <c r="D163" s="4">
        <v>800</v>
      </c>
      <c r="E163" s="4" t="s">
        <v>3213</v>
      </c>
      <c r="F163" s="4">
        <v>8000</v>
      </c>
      <c r="G163" s="4" t="s">
        <v>3213</v>
      </c>
      <c r="H163" s="4">
        <v>13175</v>
      </c>
      <c r="I163" s="4">
        <v>188214.28571428571</v>
      </c>
    </row>
    <row r="164" spans="1:9">
      <c r="A164" s="841" t="s">
        <v>1989</v>
      </c>
      <c r="B164" s="843">
        <v>37</v>
      </c>
      <c r="C164" s="843" t="s">
        <v>3169</v>
      </c>
      <c r="D164" s="4">
        <v>666.66666666666663</v>
      </c>
      <c r="E164" s="4" t="s">
        <v>3213</v>
      </c>
      <c r="F164" s="4">
        <v>10000</v>
      </c>
      <c r="G164" s="4" t="s">
        <v>3213</v>
      </c>
      <c r="H164" s="4">
        <v>15500</v>
      </c>
      <c r="I164" s="4">
        <v>221428.57142857142</v>
      </c>
    </row>
    <row r="165" spans="1:9">
      <c r="A165" s="841" t="s">
        <v>1989</v>
      </c>
      <c r="B165" s="843">
        <v>37</v>
      </c>
      <c r="C165" s="843" t="s">
        <v>3170</v>
      </c>
      <c r="D165" s="4">
        <v>666.66666666666663</v>
      </c>
      <c r="E165" s="4" t="s">
        <v>3213</v>
      </c>
      <c r="F165" s="4">
        <v>12000</v>
      </c>
      <c r="G165" s="4" t="s">
        <v>3213</v>
      </c>
      <c r="H165" s="4">
        <v>18250</v>
      </c>
      <c r="I165" s="4">
        <v>260714.28571428571</v>
      </c>
    </row>
    <row r="166" spans="1:9">
      <c r="A166" s="841" t="s">
        <v>1989</v>
      </c>
      <c r="B166" s="843">
        <v>37</v>
      </c>
      <c r="C166" s="843" t="s">
        <v>3171</v>
      </c>
      <c r="D166" s="4">
        <v>454.54545454545456</v>
      </c>
      <c r="E166" s="4" t="s">
        <v>3213</v>
      </c>
      <c r="F166" s="4">
        <v>15000</v>
      </c>
      <c r="G166" s="4" t="s">
        <v>3213</v>
      </c>
      <c r="H166" s="4">
        <v>23640</v>
      </c>
      <c r="I166" s="4">
        <v>337714.28571428574</v>
      </c>
    </row>
    <row r="167" spans="1:9">
      <c r="A167" s="841" t="s">
        <v>2276</v>
      </c>
      <c r="B167" s="843">
        <v>38</v>
      </c>
      <c r="C167" s="843">
        <v>1.5</v>
      </c>
      <c r="D167" s="4">
        <v>16666.666666666668</v>
      </c>
      <c r="E167" s="4" t="s">
        <v>3213</v>
      </c>
      <c r="F167" s="4">
        <v>100000</v>
      </c>
      <c r="G167" s="4" t="s">
        <v>3213</v>
      </c>
      <c r="H167" s="4">
        <v>148200</v>
      </c>
      <c r="I167" s="4">
        <v>2117142.8571428573</v>
      </c>
    </row>
    <row r="168" spans="1:9">
      <c r="A168" s="841" t="s">
        <v>2276</v>
      </c>
      <c r="B168" s="843">
        <v>38</v>
      </c>
      <c r="C168" s="843" t="s">
        <v>3168</v>
      </c>
      <c r="D168" s="4">
        <v>12500</v>
      </c>
      <c r="E168" s="4" t="s">
        <v>3213</v>
      </c>
      <c r="F168" s="4">
        <v>125000</v>
      </c>
      <c r="G168" s="4" t="s">
        <v>3213</v>
      </c>
      <c r="H168" s="4">
        <v>184900</v>
      </c>
      <c r="I168" s="4">
        <v>2641428.5714285714</v>
      </c>
    </row>
    <row r="169" spans="1:9">
      <c r="A169" s="841" t="s">
        <v>2276</v>
      </c>
      <c r="B169" s="843">
        <v>38</v>
      </c>
      <c r="C169" s="843" t="s">
        <v>3169</v>
      </c>
      <c r="D169" s="4">
        <v>11666.666666666666</v>
      </c>
      <c r="E169" s="4" t="s">
        <v>3213</v>
      </c>
      <c r="F169" s="4">
        <v>175000</v>
      </c>
      <c r="G169" s="4" t="s">
        <v>3213</v>
      </c>
      <c r="H169" s="4">
        <v>212700</v>
      </c>
      <c r="I169" s="4">
        <v>3038571.4285714286</v>
      </c>
    </row>
    <row r="170" spans="1:9">
      <c r="A170" s="841" t="s">
        <v>2276</v>
      </c>
      <c r="B170" s="843">
        <v>38</v>
      </c>
      <c r="C170" s="843" t="s">
        <v>3170</v>
      </c>
      <c r="D170" s="4">
        <v>12500</v>
      </c>
      <c r="E170" s="4" t="s">
        <v>3213</v>
      </c>
      <c r="F170" s="4">
        <v>225000</v>
      </c>
      <c r="G170" s="4" t="s">
        <v>3213</v>
      </c>
      <c r="H170" s="4">
        <v>241666.66666666666</v>
      </c>
      <c r="I170" s="4">
        <v>3452380.952380952</v>
      </c>
    </row>
    <row r="171" spans="1:9">
      <c r="A171" s="841" t="s">
        <v>2276</v>
      </c>
      <c r="B171" s="843">
        <v>38</v>
      </c>
      <c r="C171" s="843" t="s">
        <v>3171</v>
      </c>
      <c r="D171" s="4">
        <v>7878.787878787879</v>
      </c>
      <c r="E171" s="4" t="s">
        <v>3214</v>
      </c>
      <c r="F171" s="4">
        <v>260000</v>
      </c>
      <c r="G171" s="4" t="s">
        <v>3214</v>
      </c>
      <c r="H171" s="4">
        <v>281950</v>
      </c>
      <c r="I171" s="4">
        <v>4027857.1428571427</v>
      </c>
    </row>
    <row r="172" spans="1:9">
      <c r="A172" s="841" t="s">
        <v>1694</v>
      </c>
      <c r="B172" s="843">
        <v>39</v>
      </c>
      <c r="C172" s="843">
        <v>1.5</v>
      </c>
      <c r="D172" s="4">
        <v>11666.666666666666</v>
      </c>
      <c r="E172" s="4" t="s">
        <v>250</v>
      </c>
      <c r="F172" s="4">
        <v>70000</v>
      </c>
      <c r="G172" s="4" t="s">
        <v>250</v>
      </c>
      <c r="H172" s="4">
        <v>70000</v>
      </c>
      <c r="I172" s="4">
        <v>1000000</v>
      </c>
    </row>
    <row r="173" spans="1:9">
      <c r="A173" s="841" t="s">
        <v>1694</v>
      </c>
      <c r="B173" s="843">
        <v>39</v>
      </c>
      <c r="C173" s="843" t="s">
        <v>3168</v>
      </c>
      <c r="D173" s="4">
        <v>9000</v>
      </c>
      <c r="E173" s="4" t="s">
        <v>250</v>
      </c>
      <c r="F173" s="4">
        <v>90000</v>
      </c>
      <c r="G173" s="4" t="s">
        <v>250</v>
      </c>
      <c r="H173" s="4">
        <v>90000</v>
      </c>
      <c r="I173" s="4">
        <v>1285714.2857142857</v>
      </c>
    </row>
    <row r="174" spans="1:9">
      <c r="A174" s="841" t="s">
        <v>1694</v>
      </c>
      <c r="B174" s="843">
        <v>39</v>
      </c>
      <c r="C174" s="843" t="s">
        <v>3169</v>
      </c>
      <c r="D174" s="4">
        <v>6666.666666666667</v>
      </c>
      <c r="E174" s="4" t="s">
        <v>250</v>
      </c>
      <c r="F174" s="4">
        <v>100000</v>
      </c>
      <c r="G174" s="4" t="s">
        <v>250</v>
      </c>
      <c r="H174" s="4">
        <v>100000</v>
      </c>
      <c r="I174" s="4">
        <v>1428571.4285714286</v>
      </c>
    </row>
    <row r="175" spans="1:9">
      <c r="A175" s="841" t="s">
        <v>1694</v>
      </c>
      <c r="B175" s="843">
        <v>39</v>
      </c>
      <c r="C175" s="843" t="s">
        <v>3170</v>
      </c>
      <c r="D175" s="4">
        <v>6666.666666666667</v>
      </c>
      <c r="E175" s="4" t="s">
        <v>250</v>
      </c>
      <c r="F175" s="4">
        <v>120000</v>
      </c>
      <c r="G175" s="4" t="s">
        <v>250</v>
      </c>
      <c r="H175" s="4">
        <v>120000</v>
      </c>
      <c r="I175" s="4">
        <v>1714285.7142857143</v>
      </c>
    </row>
    <row r="176" spans="1:9">
      <c r="A176" s="841" t="s">
        <v>1694</v>
      </c>
      <c r="B176" s="843">
        <v>39</v>
      </c>
      <c r="C176" s="843" t="s">
        <v>3171</v>
      </c>
      <c r="D176" s="4">
        <v>5151.515151515152</v>
      </c>
      <c r="E176" s="4" t="s">
        <v>250</v>
      </c>
      <c r="F176" s="4">
        <v>170000</v>
      </c>
      <c r="G176" s="4" t="s">
        <v>250</v>
      </c>
      <c r="H176" s="4">
        <v>170000</v>
      </c>
      <c r="I176" s="4">
        <v>2428571.4285714286</v>
      </c>
    </row>
    <row r="177" spans="1:9">
      <c r="A177" s="841" t="s">
        <v>2338</v>
      </c>
      <c r="B177" s="843">
        <v>40</v>
      </c>
      <c r="C177" s="843">
        <v>1.5</v>
      </c>
      <c r="D177" s="4">
        <v>2000</v>
      </c>
      <c r="E177" s="4" t="s">
        <v>3213</v>
      </c>
      <c r="F177" s="4">
        <v>12000</v>
      </c>
      <c r="G177" s="4" t="s">
        <v>3213</v>
      </c>
      <c r="H177" s="4">
        <v>19300</v>
      </c>
      <c r="I177" s="4">
        <v>275714.28571428574</v>
      </c>
    </row>
    <row r="178" spans="1:9">
      <c r="A178" s="841" t="s">
        <v>2338</v>
      </c>
      <c r="B178" s="843">
        <v>40</v>
      </c>
      <c r="C178" s="843" t="s">
        <v>3168</v>
      </c>
      <c r="D178" s="4">
        <v>1500</v>
      </c>
      <c r="E178" s="4" t="s">
        <v>3213</v>
      </c>
      <c r="F178" s="4">
        <v>15000</v>
      </c>
      <c r="G178" s="4" t="s">
        <v>3213</v>
      </c>
      <c r="H178" s="4">
        <v>23875</v>
      </c>
      <c r="I178" s="4">
        <v>341071.42857142858</v>
      </c>
    </row>
    <row r="179" spans="1:9">
      <c r="A179" s="841" t="s">
        <v>2338</v>
      </c>
      <c r="B179" s="843">
        <v>40</v>
      </c>
      <c r="C179" s="843" t="s">
        <v>3169</v>
      </c>
      <c r="D179" s="4">
        <v>1200</v>
      </c>
      <c r="E179" s="4" t="s">
        <v>3213</v>
      </c>
      <c r="F179" s="4">
        <v>18000</v>
      </c>
      <c r="G179" s="4" t="s">
        <v>3213</v>
      </c>
      <c r="H179" s="4">
        <v>27250</v>
      </c>
      <c r="I179" s="4">
        <v>389285.71428571426</v>
      </c>
    </row>
    <row r="180" spans="1:9">
      <c r="A180" s="841" t="s">
        <v>2338</v>
      </c>
      <c r="B180" s="843">
        <v>40</v>
      </c>
      <c r="C180" s="843" t="s">
        <v>3170</v>
      </c>
      <c r="D180" s="4">
        <v>1277.7777777777778</v>
      </c>
      <c r="E180" s="4" t="s">
        <v>3213</v>
      </c>
      <c r="F180" s="4">
        <v>23000</v>
      </c>
      <c r="G180" s="4" t="s">
        <v>3213</v>
      </c>
      <c r="H180" s="4">
        <v>29500</v>
      </c>
      <c r="I180" s="4">
        <v>421428.57142857142</v>
      </c>
    </row>
    <row r="181" spans="1:9">
      <c r="A181" s="841" t="s">
        <v>2338</v>
      </c>
      <c r="B181" s="843">
        <v>40</v>
      </c>
      <c r="C181" s="843" t="s">
        <v>3171</v>
      </c>
      <c r="D181" s="4">
        <v>787.87878787878788</v>
      </c>
      <c r="E181" s="4" t="s">
        <v>3213</v>
      </c>
      <c r="F181" s="4">
        <v>26000</v>
      </c>
      <c r="G181" s="4" t="s">
        <v>3213</v>
      </c>
      <c r="H181" s="4">
        <v>33460</v>
      </c>
      <c r="I181" s="4">
        <v>478000</v>
      </c>
    </row>
    <row r="182" spans="1:9">
      <c r="A182" s="841" t="s">
        <v>2399</v>
      </c>
      <c r="B182" s="843">
        <v>42</v>
      </c>
      <c r="C182" s="843">
        <v>1.5</v>
      </c>
      <c r="D182" s="4">
        <v>11666.666666666666</v>
      </c>
      <c r="E182" s="4" t="s">
        <v>257</v>
      </c>
      <c r="F182" s="4">
        <v>70000</v>
      </c>
      <c r="G182" s="4" t="s">
        <v>257</v>
      </c>
      <c r="H182" s="4">
        <v>109566.66666666667</v>
      </c>
      <c r="I182" s="4">
        <v>1565238.0952380954</v>
      </c>
    </row>
    <row r="183" spans="1:9">
      <c r="A183" s="841" t="s">
        <v>2399</v>
      </c>
      <c r="B183" s="843">
        <v>42</v>
      </c>
      <c r="C183" s="843" t="s">
        <v>3168</v>
      </c>
      <c r="D183" s="4">
        <v>10000</v>
      </c>
      <c r="E183" s="4" t="s">
        <v>257</v>
      </c>
      <c r="F183" s="4">
        <v>100000</v>
      </c>
      <c r="G183" s="4" t="s">
        <v>257</v>
      </c>
      <c r="H183" s="4">
        <v>134900</v>
      </c>
      <c r="I183" s="4">
        <v>1927142.857142857</v>
      </c>
    </row>
    <row r="184" spans="1:9">
      <c r="A184" s="841" t="s">
        <v>2399</v>
      </c>
      <c r="B184" s="843">
        <v>42</v>
      </c>
      <c r="C184" s="843" t="s">
        <v>3169</v>
      </c>
      <c r="D184" s="4">
        <v>8533.3333333333339</v>
      </c>
      <c r="E184" s="4" t="s">
        <v>257</v>
      </c>
      <c r="F184" s="4">
        <v>128000</v>
      </c>
      <c r="G184" s="4" t="s">
        <v>257</v>
      </c>
      <c r="H184" s="4">
        <v>155300</v>
      </c>
      <c r="I184" s="4">
        <v>2218571.4285714286</v>
      </c>
    </row>
    <row r="185" spans="1:9">
      <c r="A185" s="841" t="s">
        <v>2399</v>
      </c>
      <c r="B185" s="843">
        <v>42</v>
      </c>
      <c r="C185" s="843" t="s">
        <v>3170</v>
      </c>
      <c r="D185" s="4">
        <v>8888.8888888888887</v>
      </c>
      <c r="E185" s="4" t="s">
        <v>250</v>
      </c>
      <c r="F185" s="4">
        <v>160000</v>
      </c>
      <c r="G185" s="4" t="s">
        <v>250</v>
      </c>
      <c r="H185" s="4">
        <v>170333.33333333334</v>
      </c>
      <c r="I185" s="4">
        <v>2433333.3333333335</v>
      </c>
    </row>
    <row r="186" spans="1:9">
      <c r="A186" s="841" t="s">
        <v>2399</v>
      </c>
      <c r="B186" s="843">
        <v>42</v>
      </c>
      <c r="C186" s="843" t="s">
        <v>3171</v>
      </c>
      <c r="D186" s="4">
        <v>5636.363636363636</v>
      </c>
      <c r="E186" s="4" t="s">
        <v>425</v>
      </c>
      <c r="F186" s="4">
        <v>186000</v>
      </c>
      <c r="G186" s="4" t="s">
        <v>425</v>
      </c>
      <c r="H186" s="4">
        <v>193000</v>
      </c>
      <c r="I186" s="4">
        <v>2757142.8571428573</v>
      </c>
    </row>
    <row r="187" spans="1:9">
      <c r="A187" s="841" t="s">
        <v>1812</v>
      </c>
      <c r="B187" s="843">
        <v>43</v>
      </c>
      <c r="C187" s="843">
        <v>1.5</v>
      </c>
      <c r="D187" s="4">
        <v>2000</v>
      </c>
      <c r="E187" s="4" t="s">
        <v>3213</v>
      </c>
      <c r="F187" s="4">
        <v>12000</v>
      </c>
      <c r="G187" s="4" t="s">
        <v>3213</v>
      </c>
      <c r="H187" s="4">
        <v>19825</v>
      </c>
      <c r="I187" s="4">
        <v>283214.28571428574</v>
      </c>
    </row>
    <row r="188" spans="1:9">
      <c r="A188" s="841" t="s">
        <v>1812</v>
      </c>
      <c r="B188" s="843">
        <v>43</v>
      </c>
      <c r="C188" s="843" t="s">
        <v>3168</v>
      </c>
      <c r="D188" s="4">
        <v>1500</v>
      </c>
      <c r="E188" s="4" t="s">
        <v>3213</v>
      </c>
      <c r="F188" s="4">
        <v>15000</v>
      </c>
      <c r="G188" s="4" t="s">
        <v>3213</v>
      </c>
      <c r="H188" s="4">
        <v>24775</v>
      </c>
      <c r="I188" s="4">
        <v>353928.57142857142</v>
      </c>
    </row>
    <row r="189" spans="1:9">
      <c r="A189" s="841" t="s">
        <v>1812</v>
      </c>
      <c r="B189" s="843">
        <v>43</v>
      </c>
      <c r="C189" s="843" t="s">
        <v>3169</v>
      </c>
      <c r="D189" s="4">
        <v>1400</v>
      </c>
      <c r="E189" s="4" t="s">
        <v>3213</v>
      </c>
      <c r="F189" s="4">
        <v>21000</v>
      </c>
      <c r="G189" s="4" t="s">
        <v>3213</v>
      </c>
      <c r="H189" s="4">
        <v>28500</v>
      </c>
      <c r="I189" s="4">
        <v>407142.85714285716</v>
      </c>
    </row>
    <row r="190" spans="1:9">
      <c r="A190" s="841" t="s">
        <v>1812</v>
      </c>
      <c r="B190" s="843">
        <v>43</v>
      </c>
      <c r="C190" s="843" t="s">
        <v>3170</v>
      </c>
      <c r="D190" s="4">
        <v>1500</v>
      </c>
      <c r="E190" s="4" t="s">
        <v>3213</v>
      </c>
      <c r="F190" s="4">
        <v>27000</v>
      </c>
      <c r="G190" s="4" t="s">
        <v>3213</v>
      </c>
      <c r="H190" s="4">
        <v>33000</v>
      </c>
      <c r="I190" s="4">
        <v>471428.57142857142</v>
      </c>
    </row>
    <row r="191" spans="1:9">
      <c r="A191" s="841" t="s">
        <v>1812</v>
      </c>
      <c r="B191" s="843">
        <v>43</v>
      </c>
      <c r="C191" s="843" t="s">
        <v>3171</v>
      </c>
      <c r="D191" s="4">
        <v>1000</v>
      </c>
      <c r="E191" s="4" t="s">
        <v>3213</v>
      </c>
      <c r="F191" s="4">
        <v>33000</v>
      </c>
      <c r="G191" s="4" t="s">
        <v>3213</v>
      </c>
      <c r="H191" s="4">
        <v>36620</v>
      </c>
      <c r="I191" s="4">
        <v>523142.85714285716</v>
      </c>
    </row>
    <row r="192" spans="1:9">
      <c r="A192" s="841" t="s">
        <v>3190</v>
      </c>
      <c r="B192" s="843">
        <v>44</v>
      </c>
      <c r="C192" s="843">
        <v>1.5</v>
      </c>
      <c r="D192" s="4">
        <v>1333.3333333333333</v>
      </c>
      <c r="E192" s="4" t="s">
        <v>3213</v>
      </c>
      <c r="F192" s="4">
        <v>8000</v>
      </c>
      <c r="G192" s="4" t="s">
        <v>3213</v>
      </c>
      <c r="H192" s="4">
        <v>12000</v>
      </c>
      <c r="I192" s="4">
        <v>171428.57142857142</v>
      </c>
    </row>
    <row r="193" spans="1:9">
      <c r="A193" s="841" t="s">
        <v>3190</v>
      </c>
      <c r="B193" s="843">
        <v>44</v>
      </c>
      <c r="C193" s="843" t="s">
        <v>3168</v>
      </c>
      <c r="D193" s="4">
        <v>1000</v>
      </c>
      <c r="E193" s="4" t="s">
        <v>3213</v>
      </c>
      <c r="F193" s="4">
        <v>10000</v>
      </c>
      <c r="G193" s="4" t="s">
        <v>3213</v>
      </c>
      <c r="H193" s="4">
        <v>15350</v>
      </c>
      <c r="I193" s="4">
        <v>219285.71428571429</v>
      </c>
    </row>
    <row r="194" spans="1:9">
      <c r="A194" s="841" t="s">
        <v>3190</v>
      </c>
      <c r="B194" s="843">
        <v>44</v>
      </c>
      <c r="C194" s="843" t="s">
        <v>3169</v>
      </c>
      <c r="D194" s="4">
        <v>933.33333333333337</v>
      </c>
      <c r="E194" s="4" t="s">
        <v>3213</v>
      </c>
      <c r="F194" s="4">
        <v>14000</v>
      </c>
      <c r="G194" s="4" t="s">
        <v>3213</v>
      </c>
      <c r="H194" s="4">
        <v>17925</v>
      </c>
      <c r="I194" s="4">
        <v>256071.42857142858</v>
      </c>
    </row>
    <row r="195" spans="1:9">
      <c r="A195" s="841" t="s">
        <v>3190</v>
      </c>
      <c r="B195" s="843">
        <v>44</v>
      </c>
      <c r="C195" s="843" t="s">
        <v>3170</v>
      </c>
      <c r="D195" s="4">
        <v>1000</v>
      </c>
      <c r="E195" s="4" t="s">
        <v>3213</v>
      </c>
      <c r="F195" s="4">
        <v>18000</v>
      </c>
      <c r="G195" s="4" t="s">
        <v>3213</v>
      </c>
      <c r="H195" s="4">
        <v>21750</v>
      </c>
      <c r="I195" s="4">
        <v>310714.28571428574</v>
      </c>
    </row>
    <row r="196" spans="1:9">
      <c r="A196" s="841" t="s">
        <v>3190</v>
      </c>
      <c r="B196" s="843">
        <v>44</v>
      </c>
      <c r="C196" s="843" t="s">
        <v>3171</v>
      </c>
      <c r="D196" s="4">
        <v>666.66666666666663</v>
      </c>
      <c r="E196" s="4" t="s">
        <v>3213</v>
      </c>
      <c r="F196" s="4">
        <v>22000</v>
      </c>
      <c r="G196" s="4" t="s">
        <v>3213</v>
      </c>
      <c r="H196" s="4">
        <v>28060</v>
      </c>
      <c r="I196" s="4">
        <v>400857.14285714284</v>
      </c>
    </row>
    <row r="197" spans="1:9">
      <c r="A197" s="841" t="s">
        <v>3191</v>
      </c>
      <c r="B197" s="843">
        <v>45</v>
      </c>
      <c r="C197" s="843">
        <v>1.5</v>
      </c>
      <c r="D197" s="4">
        <v>6000</v>
      </c>
      <c r="E197" s="4" t="s">
        <v>3213</v>
      </c>
      <c r="F197" s="4">
        <v>36000</v>
      </c>
      <c r="G197" s="4" t="s">
        <v>3213</v>
      </c>
      <c r="H197" s="4">
        <v>61066.666666666664</v>
      </c>
      <c r="I197" s="4">
        <v>872380.95238095231</v>
      </c>
    </row>
    <row r="198" spans="1:9">
      <c r="A198" s="841" t="s">
        <v>3191</v>
      </c>
      <c r="B198" s="843">
        <v>45</v>
      </c>
      <c r="C198" s="843" t="s">
        <v>3168</v>
      </c>
      <c r="D198" s="4">
        <v>4500</v>
      </c>
      <c r="E198" s="4" t="s">
        <v>3213</v>
      </c>
      <c r="F198" s="4">
        <v>45000</v>
      </c>
      <c r="G198" s="4" t="s">
        <v>3213</v>
      </c>
      <c r="H198" s="4">
        <v>72900</v>
      </c>
      <c r="I198" s="4">
        <v>1041428.5714285715</v>
      </c>
    </row>
    <row r="199" spans="1:9">
      <c r="A199" s="841" t="s">
        <v>3191</v>
      </c>
      <c r="B199" s="843">
        <v>45</v>
      </c>
      <c r="C199" s="843" t="s">
        <v>3169</v>
      </c>
      <c r="D199" s="4">
        <v>4200</v>
      </c>
      <c r="E199" s="4" t="s">
        <v>3213</v>
      </c>
      <c r="F199" s="4">
        <v>63000</v>
      </c>
      <c r="G199" s="4" t="s">
        <v>3213</v>
      </c>
      <c r="H199" s="4">
        <v>83300</v>
      </c>
      <c r="I199" s="4">
        <v>1190000</v>
      </c>
    </row>
    <row r="200" spans="1:9">
      <c r="A200" s="841" t="s">
        <v>3191</v>
      </c>
      <c r="B200" s="843">
        <v>45</v>
      </c>
      <c r="C200" s="843" t="s">
        <v>3170</v>
      </c>
      <c r="D200" s="4">
        <v>4500</v>
      </c>
      <c r="E200" s="4" t="s">
        <v>3213</v>
      </c>
      <c r="F200" s="4">
        <v>81000</v>
      </c>
      <c r="G200" s="4" t="s">
        <v>3213</v>
      </c>
      <c r="H200" s="4">
        <v>94666.666666666672</v>
      </c>
      <c r="I200" s="4">
        <v>1352380.9523809527</v>
      </c>
    </row>
    <row r="201" spans="1:9">
      <c r="A201" s="841" t="s">
        <v>3191</v>
      </c>
      <c r="B201" s="843">
        <v>45</v>
      </c>
      <c r="C201" s="843" t="s">
        <v>3171</v>
      </c>
      <c r="D201" s="4">
        <v>3000</v>
      </c>
      <c r="E201" s="4" t="s">
        <v>3213</v>
      </c>
      <c r="F201" s="4">
        <v>99000</v>
      </c>
      <c r="G201" s="4" t="s">
        <v>3213</v>
      </c>
      <c r="H201" s="4">
        <v>106225</v>
      </c>
      <c r="I201" s="4">
        <v>1517500</v>
      </c>
    </row>
    <row r="202" spans="1:9">
      <c r="A202" s="841" t="s">
        <v>3192</v>
      </c>
      <c r="B202" s="843">
        <v>46</v>
      </c>
      <c r="C202" s="843">
        <v>1.5</v>
      </c>
      <c r="D202" s="4">
        <v>3333.3333333333335</v>
      </c>
      <c r="E202" s="4" t="s">
        <v>3213</v>
      </c>
      <c r="F202" s="4">
        <v>20000</v>
      </c>
      <c r="G202" s="4" t="s">
        <v>3213</v>
      </c>
      <c r="H202" s="4">
        <v>28550</v>
      </c>
      <c r="I202" s="4">
        <v>407857.14285714284</v>
      </c>
    </row>
    <row r="203" spans="1:9">
      <c r="A203" s="841" t="s">
        <v>3192</v>
      </c>
      <c r="B203" s="843">
        <v>46</v>
      </c>
      <c r="C203" s="843" t="s">
        <v>3168</v>
      </c>
      <c r="D203" s="4">
        <v>2400</v>
      </c>
      <c r="E203" s="4" t="s">
        <v>257</v>
      </c>
      <c r="F203" s="4">
        <v>24000</v>
      </c>
      <c r="G203" s="4" t="s">
        <v>257</v>
      </c>
      <c r="H203" s="4">
        <v>34500</v>
      </c>
      <c r="I203" s="4">
        <v>492857.14285714284</v>
      </c>
    </row>
    <row r="204" spans="1:9">
      <c r="A204" s="841" t="s">
        <v>3192</v>
      </c>
      <c r="B204" s="843">
        <v>46</v>
      </c>
      <c r="C204" s="843" t="s">
        <v>3169</v>
      </c>
      <c r="D204" s="4">
        <v>2266.6666666666665</v>
      </c>
      <c r="E204" s="4" t="s">
        <v>257</v>
      </c>
      <c r="F204" s="4">
        <v>34000</v>
      </c>
      <c r="G204" s="4" t="s">
        <v>257</v>
      </c>
      <c r="H204" s="4">
        <v>41925</v>
      </c>
      <c r="I204" s="4">
        <v>598928.57142857148</v>
      </c>
    </row>
    <row r="205" spans="1:9">
      <c r="A205" s="841" t="s">
        <v>3192</v>
      </c>
      <c r="B205" s="843">
        <v>46</v>
      </c>
      <c r="C205" s="843" t="s">
        <v>3170</v>
      </c>
      <c r="D205" s="4">
        <v>2222.2222222222222</v>
      </c>
      <c r="E205" s="4" t="s">
        <v>257</v>
      </c>
      <c r="F205" s="4">
        <v>40000</v>
      </c>
      <c r="G205" s="4" t="s">
        <v>257</v>
      </c>
      <c r="H205" s="4">
        <v>44250</v>
      </c>
      <c r="I205" s="4">
        <v>632142.85714285716</v>
      </c>
    </row>
    <row r="206" spans="1:9">
      <c r="A206" s="841" t="s">
        <v>3192</v>
      </c>
      <c r="B206" s="843">
        <v>46</v>
      </c>
      <c r="C206" s="843" t="s">
        <v>3171</v>
      </c>
      <c r="D206" s="4">
        <v>1303.030303030303</v>
      </c>
      <c r="E206" s="4" t="s">
        <v>3214</v>
      </c>
      <c r="F206" s="4">
        <v>43000</v>
      </c>
      <c r="G206" s="4" t="s">
        <v>3214</v>
      </c>
      <c r="H206" s="4">
        <v>51540</v>
      </c>
      <c r="I206" s="4">
        <v>736285.71428571432</v>
      </c>
    </row>
    <row r="207" spans="1:9">
      <c r="A207" s="841" t="s">
        <v>3193</v>
      </c>
      <c r="B207" s="843">
        <v>47</v>
      </c>
      <c r="C207" s="843">
        <v>1.5</v>
      </c>
      <c r="D207" s="4">
        <v>3333.3333333333335</v>
      </c>
      <c r="E207" s="4" t="s">
        <v>257</v>
      </c>
      <c r="F207" s="4">
        <v>20000</v>
      </c>
      <c r="G207" s="4" t="s">
        <v>257</v>
      </c>
      <c r="H207" s="4">
        <v>31300</v>
      </c>
      <c r="I207" s="4">
        <v>447142.85714285716</v>
      </c>
    </row>
    <row r="208" spans="1:9">
      <c r="A208" s="841" t="s">
        <v>3193</v>
      </c>
      <c r="B208" s="843">
        <v>47</v>
      </c>
      <c r="C208" s="843" t="s">
        <v>3168</v>
      </c>
      <c r="D208" s="4">
        <v>2800</v>
      </c>
      <c r="E208" s="4" t="s">
        <v>257</v>
      </c>
      <c r="F208" s="4">
        <v>28000</v>
      </c>
      <c r="G208" s="4" t="s">
        <v>257</v>
      </c>
      <c r="H208" s="4">
        <v>36733.333333333336</v>
      </c>
      <c r="I208" s="4">
        <v>524761.90476190473</v>
      </c>
    </row>
    <row r="209" spans="1:9">
      <c r="A209" s="841" t="s">
        <v>3193</v>
      </c>
      <c r="B209" s="843">
        <v>47</v>
      </c>
      <c r="C209" s="843" t="s">
        <v>3169</v>
      </c>
      <c r="D209" s="4">
        <v>2266.6666666666665</v>
      </c>
      <c r="E209" s="4" t="s">
        <v>257</v>
      </c>
      <c r="F209" s="4">
        <v>34000</v>
      </c>
      <c r="G209" s="4" t="s">
        <v>257</v>
      </c>
      <c r="H209" s="4">
        <v>42266.666666666664</v>
      </c>
      <c r="I209" s="4">
        <v>603809.52380952367</v>
      </c>
    </row>
    <row r="210" spans="1:9">
      <c r="A210" s="841" t="s">
        <v>3193</v>
      </c>
      <c r="B210" s="843">
        <v>47</v>
      </c>
      <c r="C210" s="843" t="s">
        <v>3170</v>
      </c>
      <c r="D210" s="4">
        <v>2444.4444444444443</v>
      </c>
      <c r="E210" s="4" t="s">
        <v>257</v>
      </c>
      <c r="F210" s="4">
        <v>44000</v>
      </c>
      <c r="G210" s="4" t="s">
        <v>257</v>
      </c>
      <c r="H210" s="4">
        <v>53000</v>
      </c>
      <c r="I210" s="4">
        <v>757142.85714285716</v>
      </c>
    </row>
    <row r="211" spans="1:9">
      <c r="A211" s="841" t="s">
        <v>3193</v>
      </c>
      <c r="B211" s="843">
        <v>47</v>
      </c>
      <c r="C211" s="843" t="s">
        <v>3171</v>
      </c>
      <c r="D211" s="4">
        <v>1515.1515151515152</v>
      </c>
      <c r="E211" s="4" t="s">
        <v>3215</v>
      </c>
      <c r="F211" s="4">
        <v>50000</v>
      </c>
      <c r="G211" s="4" t="s">
        <v>3215</v>
      </c>
      <c r="H211" s="4">
        <v>58500</v>
      </c>
      <c r="I211" s="4">
        <v>835714.28571428568</v>
      </c>
    </row>
    <row r="212" spans="1:9">
      <c r="A212" s="841" t="s">
        <v>2419</v>
      </c>
      <c r="B212" s="843">
        <v>48</v>
      </c>
      <c r="C212" s="843">
        <v>1.5</v>
      </c>
      <c r="D212" s="4">
        <v>2333.3333333333335</v>
      </c>
      <c r="E212" s="4" t="s">
        <v>3213</v>
      </c>
      <c r="F212" s="4">
        <v>14000</v>
      </c>
      <c r="G212" s="4" t="s">
        <v>3213</v>
      </c>
      <c r="H212" s="4">
        <v>24300</v>
      </c>
      <c r="I212" s="4">
        <v>347142.85714285716</v>
      </c>
    </row>
    <row r="213" spans="1:9">
      <c r="A213" s="841" t="s">
        <v>2419</v>
      </c>
      <c r="B213" s="843">
        <v>48</v>
      </c>
      <c r="C213" s="843" t="s">
        <v>3168</v>
      </c>
      <c r="D213" s="4">
        <v>1700</v>
      </c>
      <c r="E213" s="4" t="s">
        <v>3213</v>
      </c>
      <c r="F213" s="4">
        <v>17000</v>
      </c>
      <c r="G213" s="4" t="s">
        <v>3213</v>
      </c>
      <c r="H213" s="4">
        <v>31375</v>
      </c>
      <c r="I213" s="4">
        <v>448214.28571428574</v>
      </c>
    </row>
    <row r="214" spans="1:9">
      <c r="A214" s="841" t="s">
        <v>2419</v>
      </c>
      <c r="B214" s="843">
        <v>48</v>
      </c>
      <c r="C214" s="843" t="s">
        <v>3169</v>
      </c>
      <c r="D214" s="4">
        <v>1600</v>
      </c>
      <c r="E214" s="4" t="s">
        <v>3213</v>
      </c>
      <c r="F214" s="4">
        <v>24000</v>
      </c>
      <c r="G214" s="4" t="s">
        <v>3213</v>
      </c>
      <c r="H214" s="4">
        <v>36250</v>
      </c>
      <c r="I214" s="4">
        <v>517857.14285714284</v>
      </c>
    </row>
    <row r="215" spans="1:9">
      <c r="A215" s="841" t="s">
        <v>2419</v>
      </c>
      <c r="B215" s="843">
        <v>48</v>
      </c>
      <c r="C215" s="843" t="s">
        <v>3170</v>
      </c>
      <c r="D215" s="4">
        <v>1722.2222222222222</v>
      </c>
      <c r="E215" s="4" t="s">
        <v>3213</v>
      </c>
      <c r="F215" s="4">
        <v>31000</v>
      </c>
      <c r="G215" s="4" t="s">
        <v>3213</v>
      </c>
      <c r="H215" s="4">
        <v>43750</v>
      </c>
      <c r="I215" s="4">
        <v>625000</v>
      </c>
    </row>
    <row r="216" spans="1:9">
      <c r="A216" s="841" t="s">
        <v>2419</v>
      </c>
      <c r="B216" s="843">
        <v>48</v>
      </c>
      <c r="C216" s="843" t="s">
        <v>3171</v>
      </c>
      <c r="D216" s="4">
        <v>1063.6363636363637</v>
      </c>
      <c r="E216" s="4" t="s">
        <v>425</v>
      </c>
      <c r="F216" s="4">
        <v>35100</v>
      </c>
      <c r="G216" s="4" t="s">
        <v>425</v>
      </c>
      <c r="H216" s="4">
        <v>45420</v>
      </c>
      <c r="I216" s="4">
        <v>648857.14285714284</v>
      </c>
    </row>
    <row r="217" spans="1:9">
      <c r="A217" s="842" t="s">
        <v>1588</v>
      </c>
      <c r="B217" s="843">
        <v>50</v>
      </c>
      <c r="C217" s="843">
        <v>1.5</v>
      </c>
      <c r="D217" s="4">
        <v>1833.3333333333333</v>
      </c>
      <c r="E217" s="4" t="s">
        <v>3215</v>
      </c>
      <c r="F217" s="4">
        <v>11000</v>
      </c>
      <c r="G217" s="4" t="s">
        <v>3215</v>
      </c>
      <c r="H217" s="4">
        <v>14340</v>
      </c>
      <c r="I217" s="4">
        <v>204857.14285714287</v>
      </c>
    </row>
    <row r="218" spans="1:9">
      <c r="A218" s="842" t="s">
        <v>1588</v>
      </c>
      <c r="B218" s="843">
        <v>50</v>
      </c>
      <c r="C218" s="843" t="s">
        <v>3168</v>
      </c>
      <c r="D218" s="4">
        <v>1350</v>
      </c>
      <c r="E218" s="4" t="s">
        <v>3215</v>
      </c>
      <c r="F218" s="4">
        <v>13500</v>
      </c>
      <c r="G218" s="4" t="s">
        <v>3215</v>
      </c>
      <c r="H218" s="4">
        <v>16900</v>
      </c>
      <c r="I218" s="4">
        <v>241428.57142857142</v>
      </c>
    </row>
    <row r="219" spans="1:9">
      <c r="A219" s="842" t="s">
        <v>1588</v>
      </c>
      <c r="B219" s="843">
        <v>50</v>
      </c>
      <c r="C219" s="843" t="s">
        <v>3169</v>
      </c>
      <c r="D219" s="4">
        <v>1100</v>
      </c>
      <c r="E219" s="4" t="s">
        <v>3215</v>
      </c>
      <c r="F219" s="4">
        <v>16500</v>
      </c>
      <c r="G219" s="4" t="s">
        <v>3215</v>
      </c>
      <c r="H219" s="4">
        <v>19040</v>
      </c>
      <c r="I219" s="4">
        <v>272000</v>
      </c>
    </row>
    <row r="220" spans="1:9">
      <c r="A220" s="842" t="s">
        <v>1588</v>
      </c>
      <c r="B220" s="843">
        <v>50</v>
      </c>
      <c r="C220" s="843" t="s">
        <v>3170</v>
      </c>
      <c r="D220" s="4">
        <v>1166.6666666666667</v>
      </c>
      <c r="E220" s="4" t="s">
        <v>425</v>
      </c>
      <c r="F220" s="4">
        <v>21000</v>
      </c>
      <c r="G220" s="4" t="s">
        <v>425</v>
      </c>
      <c r="H220" s="4">
        <v>25833.333333333332</v>
      </c>
      <c r="I220" s="4">
        <v>369047.61904761899</v>
      </c>
    </row>
    <row r="221" spans="1:9">
      <c r="A221" s="842" t="s">
        <v>1588</v>
      </c>
      <c r="B221" s="843">
        <v>50</v>
      </c>
      <c r="C221" s="843" t="s">
        <v>3171</v>
      </c>
      <c r="D221" s="4">
        <v>818.18181818181813</v>
      </c>
      <c r="E221" s="4" t="s">
        <v>3215</v>
      </c>
      <c r="F221" s="4">
        <v>27000</v>
      </c>
      <c r="G221" s="4" t="s">
        <v>3215</v>
      </c>
      <c r="H221" s="4">
        <v>31500</v>
      </c>
      <c r="I221" s="4">
        <v>450000</v>
      </c>
    </row>
    <row r="222" spans="1:9">
      <c r="A222" s="841" t="s">
        <v>1903</v>
      </c>
      <c r="B222" s="843">
        <v>51</v>
      </c>
      <c r="C222" s="843">
        <v>1.5</v>
      </c>
      <c r="D222" s="4">
        <v>7500</v>
      </c>
      <c r="E222" s="4" t="s">
        <v>257</v>
      </c>
      <c r="F222" s="4">
        <v>45000</v>
      </c>
      <c r="G222" s="4" t="s">
        <v>257</v>
      </c>
      <c r="H222" s="4">
        <v>64466.666666666664</v>
      </c>
      <c r="I222" s="4">
        <v>920952.38095238083</v>
      </c>
    </row>
    <row r="223" spans="1:9">
      <c r="A223" s="841" t="s">
        <v>1903</v>
      </c>
      <c r="B223" s="843">
        <v>51</v>
      </c>
      <c r="C223" s="843" t="s">
        <v>3168</v>
      </c>
      <c r="D223" s="4">
        <v>6600</v>
      </c>
      <c r="E223" s="4" t="s">
        <v>257</v>
      </c>
      <c r="F223" s="4">
        <v>66000</v>
      </c>
      <c r="G223" s="4" t="s">
        <v>257</v>
      </c>
      <c r="H223" s="4">
        <v>83300</v>
      </c>
      <c r="I223" s="4">
        <v>1190000</v>
      </c>
    </row>
    <row r="224" spans="1:9">
      <c r="A224" s="841" t="s">
        <v>1903</v>
      </c>
      <c r="B224" s="843">
        <v>51</v>
      </c>
      <c r="C224" s="843" t="s">
        <v>3169</v>
      </c>
      <c r="D224" s="4">
        <v>5666.666666666667</v>
      </c>
      <c r="E224" s="4" t="s">
        <v>257</v>
      </c>
      <c r="F224" s="4">
        <v>85000</v>
      </c>
      <c r="G224" s="4" t="s">
        <v>257</v>
      </c>
      <c r="H224" s="4">
        <v>96066.666666666672</v>
      </c>
      <c r="I224" s="4">
        <v>1372380.9523809527</v>
      </c>
    </row>
    <row r="225" spans="1:9">
      <c r="A225" s="841" t="s">
        <v>1903</v>
      </c>
      <c r="B225" s="843">
        <v>51</v>
      </c>
      <c r="C225" s="843" t="s">
        <v>3170</v>
      </c>
      <c r="D225" s="4">
        <v>5277.7777777777774</v>
      </c>
      <c r="E225" s="4" t="s">
        <v>250</v>
      </c>
      <c r="F225" s="4">
        <v>95000</v>
      </c>
      <c r="G225" s="4" t="s">
        <v>250</v>
      </c>
      <c r="H225" s="4">
        <v>118333.33333333333</v>
      </c>
      <c r="I225" s="4">
        <v>1690476.1904761903</v>
      </c>
    </row>
    <row r="226" spans="1:9">
      <c r="A226" s="841" t="s">
        <v>1903</v>
      </c>
      <c r="B226" s="843">
        <v>51</v>
      </c>
      <c r="C226" s="843" t="s">
        <v>3171</v>
      </c>
      <c r="D226" s="4">
        <v>3812.121212121212</v>
      </c>
      <c r="E226" s="4" t="s">
        <v>425</v>
      </c>
      <c r="F226" s="4">
        <v>125800</v>
      </c>
      <c r="G226" s="4" t="s">
        <v>425</v>
      </c>
      <c r="H226" s="4">
        <v>135950</v>
      </c>
      <c r="I226" s="4">
        <v>1942142.857142857</v>
      </c>
    </row>
    <row r="227" spans="1:9" ht="24">
      <c r="A227" s="842" t="s">
        <v>3194</v>
      </c>
      <c r="B227" s="843">
        <v>52</v>
      </c>
      <c r="C227" s="843">
        <v>1.5</v>
      </c>
      <c r="D227" s="4">
        <v>500</v>
      </c>
      <c r="E227" s="4" t="s">
        <v>3213</v>
      </c>
      <c r="F227" s="4">
        <v>3000</v>
      </c>
      <c r="G227" s="4" t="s">
        <v>3213</v>
      </c>
      <c r="H227" s="4">
        <v>4966.666666666667</v>
      </c>
      <c r="I227" s="4">
        <v>70952.380952380961</v>
      </c>
    </row>
    <row r="228" spans="1:9" ht="24">
      <c r="A228" s="842" t="s">
        <v>3194</v>
      </c>
      <c r="B228" s="843">
        <v>52</v>
      </c>
      <c r="C228" s="843" t="s">
        <v>3168</v>
      </c>
      <c r="D228" s="4">
        <v>500</v>
      </c>
      <c r="E228" s="4" t="s">
        <v>3213</v>
      </c>
      <c r="F228" s="4">
        <v>5000</v>
      </c>
      <c r="G228" s="4" t="s">
        <v>3213</v>
      </c>
      <c r="H228" s="4">
        <v>6150</v>
      </c>
      <c r="I228" s="4">
        <v>87857.142857142855</v>
      </c>
    </row>
    <row r="229" spans="1:9" ht="24">
      <c r="A229" s="842" t="s">
        <v>3194</v>
      </c>
      <c r="B229" s="843">
        <v>52</v>
      </c>
      <c r="C229" s="843" t="s">
        <v>3169</v>
      </c>
      <c r="D229" s="4">
        <v>400</v>
      </c>
      <c r="E229" s="4" t="s">
        <v>3213</v>
      </c>
      <c r="F229" s="4">
        <v>6000</v>
      </c>
      <c r="G229" s="4" t="s">
        <v>3213</v>
      </c>
      <c r="H229" s="4">
        <v>7450</v>
      </c>
      <c r="I229" s="4">
        <v>106428.57142857143</v>
      </c>
    </row>
    <row r="230" spans="1:9" ht="24">
      <c r="A230" s="842" t="s">
        <v>3194</v>
      </c>
      <c r="B230" s="843">
        <v>52</v>
      </c>
      <c r="C230" s="843" t="s">
        <v>3170</v>
      </c>
      <c r="D230" s="4">
        <v>444.44444444444446</v>
      </c>
      <c r="E230" s="4" t="s">
        <v>3213</v>
      </c>
      <c r="F230" s="4">
        <v>8000</v>
      </c>
      <c r="G230" s="4" t="s">
        <v>3213</v>
      </c>
      <c r="H230" s="4">
        <v>10500</v>
      </c>
      <c r="I230" s="4">
        <v>150000</v>
      </c>
    </row>
    <row r="231" spans="1:9" ht="24">
      <c r="A231" s="842" t="s">
        <v>3194</v>
      </c>
      <c r="B231" s="843">
        <v>52</v>
      </c>
      <c r="C231" s="843" t="s">
        <v>3171</v>
      </c>
      <c r="D231" s="4">
        <v>303.030303030303</v>
      </c>
      <c r="E231" s="4" t="s">
        <v>3213</v>
      </c>
      <c r="F231" s="4">
        <v>10000</v>
      </c>
      <c r="G231" s="4" t="s">
        <v>3213</v>
      </c>
      <c r="H231" s="4">
        <v>12866.666666666666</v>
      </c>
      <c r="I231" s="4">
        <v>183809.52380952379</v>
      </c>
    </row>
    <row r="232" spans="1:9">
      <c r="A232" s="841" t="s">
        <v>2326</v>
      </c>
      <c r="B232" s="843">
        <v>53</v>
      </c>
      <c r="C232" s="843">
        <v>1.5</v>
      </c>
      <c r="D232" s="4">
        <v>3333.3333333333335</v>
      </c>
      <c r="E232" s="4" t="s">
        <v>3213</v>
      </c>
      <c r="F232" s="4">
        <v>20000</v>
      </c>
      <c r="G232" s="4" t="s">
        <v>3213</v>
      </c>
      <c r="H232" s="4">
        <v>29800</v>
      </c>
      <c r="I232" s="4">
        <v>425714.28571428574</v>
      </c>
    </row>
    <row r="233" spans="1:9">
      <c r="A233" s="841" t="s">
        <v>2326</v>
      </c>
      <c r="B233" s="843">
        <v>53</v>
      </c>
      <c r="C233" s="843" t="s">
        <v>3168</v>
      </c>
      <c r="D233" s="4">
        <v>2500</v>
      </c>
      <c r="E233" s="4" t="s">
        <v>3213</v>
      </c>
      <c r="F233" s="4">
        <v>25000</v>
      </c>
      <c r="G233" s="4" t="s">
        <v>3213</v>
      </c>
      <c r="H233" s="4">
        <v>37125</v>
      </c>
      <c r="I233" s="4">
        <v>530357.14285714284</v>
      </c>
    </row>
    <row r="234" spans="1:9">
      <c r="A234" s="841" t="s">
        <v>2326</v>
      </c>
      <c r="B234" s="843">
        <v>53</v>
      </c>
      <c r="C234" s="843" t="s">
        <v>3169</v>
      </c>
      <c r="D234" s="4">
        <v>2133.3333333333335</v>
      </c>
      <c r="E234" s="4" t="s">
        <v>257</v>
      </c>
      <c r="F234" s="4">
        <v>32000</v>
      </c>
      <c r="G234" s="4" t="s">
        <v>257</v>
      </c>
      <c r="H234" s="4">
        <v>44900</v>
      </c>
      <c r="I234" s="4">
        <v>641428.57142857148</v>
      </c>
    </row>
    <row r="235" spans="1:9">
      <c r="A235" s="841" t="s">
        <v>2326</v>
      </c>
      <c r="B235" s="843">
        <v>53</v>
      </c>
      <c r="C235" s="843" t="s">
        <v>3170</v>
      </c>
      <c r="D235" s="4">
        <v>2111.1111111111113</v>
      </c>
      <c r="E235" s="4" t="s">
        <v>257</v>
      </c>
      <c r="F235" s="4">
        <v>38000</v>
      </c>
      <c r="G235" s="4" t="s">
        <v>257</v>
      </c>
      <c r="H235" s="4">
        <v>48750</v>
      </c>
      <c r="I235" s="4">
        <v>696428.57142857148</v>
      </c>
    </row>
    <row r="236" spans="1:9">
      <c r="A236" s="841" t="s">
        <v>2326</v>
      </c>
      <c r="B236" s="843">
        <v>53</v>
      </c>
      <c r="C236" s="843" t="s">
        <v>3171</v>
      </c>
      <c r="D236" s="4">
        <v>1454.5454545454545</v>
      </c>
      <c r="E236" s="4" t="s">
        <v>257</v>
      </c>
      <c r="F236" s="4">
        <v>48000</v>
      </c>
      <c r="G236" s="4" t="s">
        <v>257</v>
      </c>
      <c r="H236" s="4">
        <v>56520</v>
      </c>
      <c r="I236" s="4">
        <v>807428.57142857148</v>
      </c>
    </row>
    <row r="237" spans="1:9">
      <c r="A237" s="841" t="s">
        <v>1622</v>
      </c>
      <c r="B237" s="843">
        <v>54</v>
      </c>
      <c r="C237" s="843">
        <v>1.5</v>
      </c>
      <c r="D237" s="4">
        <v>10000</v>
      </c>
      <c r="E237" s="4" t="s">
        <v>3213</v>
      </c>
      <c r="F237" s="4">
        <v>60000</v>
      </c>
      <c r="G237" s="4" t="s">
        <v>3213</v>
      </c>
      <c r="H237" s="4">
        <v>91400</v>
      </c>
      <c r="I237" s="4">
        <v>1305714.2857142857</v>
      </c>
    </row>
    <row r="238" spans="1:9">
      <c r="A238" s="841" t="s">
        <v>1622</v>
      </c>
      <c r="B238" s="843">
        <v>54</v>
      </c>
      <c r="C238" s="843" t="s">
        <v>3168</v>
      </c>
      <c r="D238" s="4">
        <v>7500</v>
      </c>
      <c r="E238" s="4" t="s">
        <v>3213</v>
      </c>
      <c r="F238" s="4">
        <v>75000</v>
      </c>
      <c r="G238" s="4" t="s">
        <v>3213</v>
      </c>
      <c r="H238" s="4">
        <v>113050</v>
      </c>
      <c r="I238" s="4">
        <v>1615000</v>
      </c>
    </row>
    <row r="239" spans="1:9">
      <c r="A239" s="841" t="s">
        <v>1622</v>
      </c>
      <c r="B239" s="843">
        <v>54</v>
      </c>
      <c r="C239" s="843" t="s">
        <v>3169</v>
      </c>
      <c r="D239" s="4">
        <v>7000</v>
      </c>
      <c r="E239" s="4" t="s">
        <v>3213</v>
      </c>
      <c r="F239" s="4">
        <v>105000</v>
      </c>
      <c r="G239" s="4" t="s">
        <v>3213</v>
      </c>
      <c r="H239" s="4">
        <v>134550</v>
      </c>
      <c r="I239" s="4">
        <v>1922142.857142857</v>
      </c>
    </row>
    <row r="240" spans="1:9">
      <c r="A240" s="841" t="s">
        <v>1622</v>
      </c>
      <c r="B240" s="843">
        <v>54</v>
      </c>
      <c r="C240" s="843" t="s">
        <v>3170</v>
      </c>
      <c r="D240" s="4">
        <v>7500</v>
      </c>
      <c r="E240" s="4" t="s">
        <v>3213</v>
      </c>
      <c r="F240" s="4">
        <v>135000</v>
      </c>
      <c r="G240" s="4" t="s">
        <v>3213</v>
      </c>
      <c r="H240" s="4">
        <v>147750</v>
      </c>
      <c r="I240" s="4">
        <v>2110714.2857142859</v>
      </c>
    </row>
    <row r="241" spans="1:9">
      <c r="A241" s="841" t="s">
        <v>1622</v>
      </c>
      <c r="B241" s="843">
        <v>54</v>
      </c>
      <c r="C241" s="843" t="s">
        <v>3171</v>
      </c>
      <c r="D241" s="4">
        <v>4545.454545454545</v>
      </c>
      <c r="E241" s="4" t="s">
        <v>3214</v>
      </c>
      <c r="F241" s="4">
        <v>150000</v>
      </c>
      <c r="G241" s="4" t="s">
        <v>3214</v>
      </c>
      <c r="H241" s="4">
        <v>171440</v>
      </c>
      <c r="I241" s="4">
        <v>2449142.8571428573</v>
      </c>
    </row>
    <row r="242" spans="1:9">
      <c r="A242" s="841" t="s">
        <v>2421</v>
      </c>
      <c r="B242" s="843">
        <v>55</v>
      </c>
      <c r="C242" s="843">
        <v>1.5</v>
      </c>
      <c r="D242" s="4">
        <v>9000</v>
      </c>
      <c r="E242" s="4" t="s">
        <v>257</v>
      </c>
      <c r="F242" s="4">
        <v>54000</v>
      </c>
      <c r="G242" s="4" t="s">
        <v>257</v>
      </c>
      <c r="H242" s="4">
        <v>80800</v>
      </c>
      <c r="I242" s="4">
        <v>1154285.7142857143</v>
      </c>
    </row>
    <row r="243" spans="1:9">
      <c r="A243" s="841" t="s">
        <v>2421</v>
      </c>
      <c r="B243" s="843">
        <v>55</v>
      </c>
      <c r="C243" s="843" t="s">
        <v>3168</v>
      </c>
      <c r="D243" s="4">
        <v>8400</v>
      </c>
      <c r="E243" s="4" t="s">
        <v>257</v>
      </c>
      <c r="F243" s="4">
        <v>84000</v>
      </c>
      <c r="G243" s="4" t="s">
        <v>257</v>
      </c>
      <c r="H243" s="4">
        <v>102166.66666666667</v>
      </c>
      <c r="I243" s="4">
        <v>1459523.8095238097</v>
      </c>
    </row>
    <row r="244" spans="1:9">
      <c r="A244" s="841" t="s">
        <v>2421</v>
      </c>
      <c r="B244" s="843">
        <v>55</v>
      </c>
      <c r="C244" s="843" t="s">
        <v>3169</v>
      </c>
      <c r="D244" s="4">
        <v>7133.333333333333</v>
      </c>
      <c r="E244" s="4" t="s">
        <v>257</v>
      </c>
      <c r="F244" s="4">
        <v>107000</v>
      </c>
      <c r="G244" s="4" t="s">
        <v>257</v>
      </c>
      <c r="H244" s="4">
        <v>120400</v>
      </c>
      <c r="I244" s="4">
        <v>1720000</v>
      </c>
    </row>
    <row r="245" spans="1:9">
      <c r="A245" s="841" t="s">
        <v>2421</v>
      </c>
      <c r="B245" s="843">
        <v>55</v>
      </c>
      <c r="C245" s="843" t="s">
        <v>3170</v>
      </c>
      <c r="D245" s="4">
        <v>7111.1111111111113</v>
      </c>
      <c r="E245" s="4" t="s">
        <v>257</v>
      </c>
      <c r="F245" s="4">
        <v>128000</v>
      </c>
      <c r="G245" s="4" t="s">
        <v>257</v>
      </c>
      <c r="H245" s="4">
        <v>131333.33333333334</v>
      </c>
      <c r="I245" s="4">
        <v>1876190.4761904762</v>
      </c>
    </row>
    <row r="246" spans="1:9">
      <c r="A246" s="841" t="s">
        <v>2421</v>
      </c>
      <c r="B246" s="843">
        <v>55</v>
      </c>
      <c r="C246" s="843" t="s">
        <v>3171</v>
      </c>
      <c r="D246" s="4">
        <v>4151.515151515152</v>
      </c>
      <c r="E246" s="4" t="s">
        <v>3214</v>
      </c>
      <c r="F246" s="4">
        <v>137000</v>
      </c>
      <c r="G246" s="4" t="s">
        <v>3214</v>
      </c>
      <c r="H246" s="4">
        <v>141325</v>
      </c>
      <c r="I246" s="4">
        <v>2018928.5714285714</v>
      </c>
    </row>
    <row r="247" spans="1:9">
      <c r="A247" s="841" t="s">
        <v>2636</v>
      </c>
      <c r="B247" s="843">
        <v>56</v>
      </c>
      <c r="C247" s="843">
        <v>1.5</v>
      </c>
      <c r="D247" s="4">
        <v>4666.666666666667</v>
      </c>
      <c r="E247" s="4" t="s">
        <v>257</v>
      </c>
      <c r="F247" s="4">
        <v>28000</v>
      </c>
      <c r="G247" s="4" t="s">
        <v>257</v>
      </c>
      <c r="H247" s="4">
        <v>44666.666666666664</v>
      </c>
      <c r="I247" s="4">
        <v>638095.23809523799</v>
      </c>
    </row>
    <row r="248" spans="1:9">
      <c r="A248" s="841" t="s">
        <v>2636</v>
      </c>
      <c r="B248" s="843">
        <v>56</v>
      </c>
      <c r="C248" s="843" t="s">
        <v>3168</v>
      </c>
      <c r="D248" s="4">
        <v>3600</v>
      </c>
      <c r="E248" s="4" t="s">
        <v>257</v>
      </c>
      <c r="F248" s="4">
        <v>36000</v>
      </c>
      <c r="G248" s="4" t="s">
        <v>257</v>
      </c>
      <c r="H248" s="4">
        <v>54833.333333333336</v>
      </c>
      <c r="I248" s="4">
        <v>783333.33333333337</v>
      </c>
    </row>
    <row r="249" spans="1:9">
      <c r="A249" s="841" t="s">
        <v>2636</v>
      </c>
      <c r="B249" s="843">
        <v>56</v>
      </c>
      <c r="C249" s="843" t="s">
        <v>3169</v>
      </c>
      <c r="D249" s="4">
        <v>3133.3333333333335</v>
      </c>
      <c r="E249" s="4" t="s">
        <v>257</v>
      </c>
      <c r="F249" s="4">
        <v>47000</v>
      </c>
      <c r="G249" s="4" t="s">
        <v>257</v>
      </c>
      <c r="H249" s="4">
        <v>64566.666666666664</v>
      </c>
      <c r="I249" s="4">
        <v>922380.95238095231</v>
      </c>
    </row>
    <row r="250" spans="1:9">
      <c r="A250" s="841" t="s">
        <v>2636</v>
      </c>
      <c r="B250" s="843">
        <v>56</v>
      </c>
      <c r="C250" s="843" t="s">
        <v>3170</v>
      </c>
      <c r="D250" s="4">
        <v>3222.2222222222222</v>
      </c>
      <c r="E250" s="4" t="s">
        <v>257</v>
      </c>
      <c r="F250" s="4">
        <v>58000</v>
      </c>
      <c r="G250" s="4" t="s">
        <v>257</v>
      </c>
      <c r="H250" s="4">
        <v>75000</v>
      </c>
      <c r="I250" s="4">
        <v>1071428.5714285714</v>
      </c>
    </row>
    <row r="251" spans="1:9">
      <c r="A251" s="841" t="s">
        <v>2636</v>
      </c>
      <c r="B251" s="843">
        <v>56</v>
      </c>
      <c r="C251" s="843" t="s">
        <v>3171</v>
      </c>
      <c r="D251" s="4">
        <v>2121.212121212121</v>
      </c>
      <c r="E251" s="4" t="s">
        <v>257</v>
      </c>
      <c r="F251" s="4">
        <v>70000</v>
      </c>
      <c r="G251" s="4" t="s">
        <v>257</v>
      </c>
      <c r="H251" s="4">
        <v>79975</v>
      </c>
      <c r="I251" s="4">
        <v>1142500</v>
      </c>
    </row>
    <row r="252" spans="1:9">
      <c r="A252" s="841" t="s">
        <v>3195</v>
      </c>
      <c r="B252" s="843">
        <v>56</v>
      </c>
      <c r="C252" s="843">
        <v>1.5</v>
      </c>
      <c r="D252" s="4">
        <v>5666.666666666667</v>
      </c>
      <c r="E252" s="4" t="s">
        <v>257</v>
      </c>
      <c r="F252" s="4">
        <v>34000</v>
      </c>
      <c r="G252" s="4" t="s">
        <v>257</v>
      </c>
      <c r="H252" s="4">
        <v>45000</v>
      </c>
      <c r="I252" s="4">
        <v>642857.14285714284</v>
      </c>
    </row>
    <row r="253" spans="1:9">
      <c r="A253" s="841" t="s">
        <v>3195</v>
      </c>
      <c r="B253" s="843">
        <v>56</v>
      </c>
      <c r="C253" s="843" t="s">
        <v>3168</v>
      </c>
      <c r="D253" s="4">
        <v>4500</v>
      </c>
      <c r="E253" s="4" t="s">
        <v>257</v>
      </c>
      <c r="F253" s="4">
        <v>45000</v>
      </c>
      <c r="G253" s="4" t="s">
        <v>257</v>
      </c>
      <c r="H253" s="4">
        <v>59250</v>
      </c>
      <c r="I253" s="4">
        <v>846428.57142857148</v>
      </c>
    </row>
    <row r="254" spans="1:9">
      <c r="A254" s="841" t="s">
        <v>3195</v>
      </c>
      <c r="B254" s="843">
        <v>56</v>
      </c>
      <c r="C254" s="843" t="s">
        <v>3169</v>
      </c>
      <c r="D254" s="4">
        <v>3733.3333333333335</v>
      </c>
      <c r="E254" s="4" t="s">
        <v>257</v>
      </c>
      <c r="F254" s="4">
        <v>56000</v>
      </c>
      <c r="G254" s="4" t="s">
        <v>257</v>
      </c>
      <c r="H254" s="4">
        <v>68850</v>
      </c>
      <c r="I254" s="4">
        <v>983571.42857142852</v>
      </c>
    </row>
    <row r="255" spans="1:9">
      <c r="A255" s="841" t="s">
        <v>3195</v>
      </c>
      <c r="B255" s="843">
        <v>56</v>
      </c>
      <c r="C255" s="843" t="s">
        <v>3170</v>
      </c>
      <c r="D255" s="4">
        <v>3888.8888888888887</v>
      </c>
      <c r="E255" s="4" t="s">
        <v>257</v>
      </c>
      <c r="F255" s="4">
        <v>70000</v>
      </c>
      <c r="G255" s="4" t="s">
        <v>257</v>
      </c>
      <c r="H255" s="4">
        <v>86500</v>
      </c>
      <c r="I255" s="4">
        <v>1235714.2857142857</v>
      </c>
    </row>
    <row r="256" spans="1:9">
      <c r="A256" s="841" t="s">
        <v>3195</v>
      </c>
      <c r="B256" s="843">
        <v>56</v>
      </c>
      <c r="C256" s="843" t="s">
        <v>3171</v>
      </c>
      <c r="D256" s="4">
        <v>2545.4545454545455</v>
      </c>
      <c r="E256" s="4" t="s">
        <v>257</v>
      </c>
      <c r="F256" s="4">
        <v>84000</v>
      </c>
      <c r="G256" s="4" t="s">
        <v>257</v>
      </c>
      <c r="H256" s="4">
        <v>93700</v>
      </c>
      <c r="I256" s="4">
        <v>1338571.4285714286</v>
      </c>
    </row>
    <row r="257" spans="1:9">
      <c r="A257" s="841" t="s">
        <v>3196</v>
      </c>
      <c r="B257" s="843">
        <v>57</v>
      </c>
      <c r="C257" s="843">
        <v>1.5</v>
      </c>
      <c r="D257" s="4">
        <v>2666.6666666666665</v>
      </c>
      <c r="E257" s="4" t="s">
        <v>3213</v>
      </c>
      <c r="F257" s="4">
        <v>16000</v>
      </c>
      <c r="G257" s="4" t="s">
        <v>3213</v>
      </c>
      <c r="H257" s="4">
        <v>26200</v>
      </c>
      <c r="I257" s="4">
        <v>374285.71428571426</v>
      </c>
    </row>
    <row r="258" spans="1:9">
      <c r="A258" s="841" t="s">
        <v>3196</v>
      </c>
      <c r="B258" s="843">
        <v>57</v>
      </c>
      <c r="C258" s="843" t="s">
        <v>3168</v>
      </c>
      <c r="D258" s="4">
        <v>1800</v>
      </c>
      <c r="E258" s="4" t="s">
        <v>3213</v>
      </c>
      <c r="F258" s="4">
        <v>18000</v>
      </c>
      <c r="G258" s="4" t="s">
        <v>3213</v>
      </c>
      <c r="H258" s="4">
        <v>32950</v>
      </c>
      <c r="I258" s="4">
        <v>470714.28571428574</v>
      </c>
    </row>
    <row r="259" spans="1:9">
      <c r="A259" s="841" t="s">
        <v>3196</v>
      </c>
      <c r="B259" s="843">
        <v>57</v>
      </c>
      <c r="C259" s="843" t="s">
        <v>3169</v>
      </c>
      <c r="D259" s="4">
        <v>1333.3333333333333</v>
      </c>
      <c r="E259" s="4" t="s">
        <v>3213</v>
      </c>
      <c r="F259" s="4">
        <v>20000</v>
      </c>
      <c r="G259" s="4" t="s">
        <v>3213</v>
      </c>
      <c r="H259" s="4">
        <v>37275</v>
      </c>
      <c r="I259" s="4">
        <v>532500</v>
      </c>
    </row>
    <row r="260" spans="1:9">
      <c r="A260" s="841" t="s">
        <v>3196</v>
      </c>
      <c r="B260" s="843">
        <v>57</v>
      </c>
      <c r="C260" s="843" t="s">
        <v>3170</v>
      </c>
      <c r="D260" s="4">
        <v>1388.8888888888889</v>
      </c>
      <c r="E260" s="4" t="s">
        <v>3213</v>
      </c>
      <c r="F260" s="4">
        <v>25000</v>
      </c>
      <c r="G260" s="4" t="s">
        <v>3213</v>
      </c>
      <c r="H260" s="4">
        <v>41000</v>
      </c>
      <c r="I260" s="4">
        <v>585714.28571428568</v>
      </c>
    </row>
    <row r="261" spans="1:9">
      <c r="A261" s="841" t="s">
        <v>3196</v>
      </c>
      <c r="B261" s="843">
        <v>57</v>
      </c>
      <c r="C261" s="843" t="s">
        <v>3171</v>
      </c>
      <c r="D261" s="4">
        <v>909.09090909090912</v>
      </c>
      <c r="E261" s="4" t="s">
        <v>3213</v>
      </c>
      <c r="F261" s="4">
        <v>30000</v>
      </c>
      <c r="G261" s="4" t="s">
        <v>3213</v>
      </c>
      <c r="H261" s="4">
        <v>44240</v>
      </c>
      <c r="I261" s="4">
        <v>632000</v>
      </c>
    </row>
    <row r="262" spans="1:9">
      <c r="A262" s="841" t="s">
        <v>2497</v>
      </c>
      <c r="B262" s="843">
        <v>58</v>
      </c>
      <c r="C262" s="843">
        <v>1.5</v>
      </c>
      <c r="D262" s="4">
        <v>1666.6666666666667</v>
      </c>
      <c r="E262" s="4" t="s">
        <v>3213</v>
      </c>
      <c r="F262" s="4">
        <v>10000</v>
      </c>
      <c r="G262" s="4" t="s">
        <v>3213</v>
      </c>
      <c r="H262" s="4">
        <v>14550</v>
      </c>
      <c r="I262" s="4">
        <v>207857.14285714287</v>
      </c>
    </row>
    <row r="263" spans="1:9">
      <c r="A263" s="841" t="s">
        <v>2497</v>
      </c>
      <c r="B263" s="843">
        <v>58</v>
      </c>
      <c r="C263" s="843" t="s">
        <v>3168</v>
      </c>
      <c r="D263" s="4">
        <v>1300</v>
      </c>
      <c r="E263" s="4" t="s">
        <v>3213</v>
      </c>
      <c r="F263" s="4">
        <v>13000</v>
      </c>
      <c r="G263" s="4" t="s">
        <v>3213</v>
      </c>
      <c r="H263" s="4">
        <v>18250</v>
      </c>
      <c r="I263" s="4">
        <v>260714.28571428571</v>
      </c>
    </row>
    <row r="264" spans="1:9">
      <c r="A264" s="841" t="s">
        <v>2497</v>
      </c>
      <c r="B264" s="843">
        <v>58</v>
      </c>
      <c r="C264" s="843" t="s">
        <v>3169</v>
      </c>
      <c r="D264" s="4">
        <v>1200</v>
      </c>
      <c r="E264" s="4" t="s">
        <v>3213</v>
      </c>
      <c r="F264" s="4">
        <v>18000</v>
      </c>
      <c r="G264" s="4" t="s">
        <v>3213</v>
      </c>
      <c r="H264" s="4">
        <v>21725</v>
      </c>
      <c r="I264" s="4">
        <v>310357.14285714284</v>
      </c>
    </row>
    <row r="265" spans="1:9">
      <c r="A265" s="841" t="s">
        <v>2497</v>
      </c>
      <c r="B265" s="843">
        <v>58</v>
      </c>
      <c r="C265" s="843" t="s">
        <v>3170</v>
      </c>
      <c r="D265" s="4">
        <v>1277.7777777777778</v>
      </c>
      <c r="E265" s="4" t="s">
        <v>3213</v>
      </c>
      <c r="F265" s="4">
        <v>23000</v>
      </c>
      <c r="G265" s="4" t="s">
        <v>3213</v>
      </c>
      <c r="H265" s="4">
        <v>27750</v>
      </c>
      <c r="I265" s="4">
        <v>396428.57142857142</v>
      </c>
    </row>
    <row r="266" spans="1:9">
      <c r="A266" s="841" t="s">
        <v>2497</v>
      </c>
      <c r="B266" s="843">
        <v>58</v>
      </c>
      <c r="C266" s="843" t="s">
        <v>3171</v>
      </c>
      <c r="D266" s="4">
        <v>818.18181818181813</v>
      </c>
      <c r="E266" s="4" t="s">
        <v>3213</v>
      </c>
      <c r="F266" s="4">
        <v>27000</v>
      </c>
      <c r="G266" s="4" t="s">
        <v>3213</v>
      </c>
      <c r="H266" s="4">
        <v>32100</v>
      </c>
      <c r="I266" s="4">
        <v>458571.42857142858</v>
      </c>
    </row>
    <row r="267" spans="1:9">
      <c r="A267" s="841" t="s">
        <v>1840</v>
      </c>
      <c r="B267" s="843">
        <v>59</v>
      </c>
      <c r="C267" s="843">
        <v>1.5</v>
      </c>
      <c r="D267" s="4">
        <v>4666.666666666667</v>
      </c>
      <c r="E267" s="4" t="s">
        <v>257</v>
      </c>
      <c r="F267" s="4">
        <v>28000</v>
      </c>
      <c r="G267" s="4" t="s">
        <v>257</v>
      </c>
      <c r="H267" s="4">
        <v>36950</v>
      </c>
      <c r="I267" s="4">
        <v>527857.14285714284</v>
      </c>
    </row>
    <row r="268" spans="1:9">
      <c r="A268" s="841" t="s">
        <v>1840</v>
      </c>
      <c r="B268" s="843">
        <v>59</v>
      </c>
      <c r="C268" s="843" t="s">
        <v>3168</v>
      </c>
      <c r="D268" s="4">
        <v>3100</v>
      </c>
      <c r="E268" s="4" t="s">
        <v>3213</v>
      </c>
      <c r="F268" s="4">
        <v>31000</v>
      </c>
      <c r="G268" s="4" t="s">
        <v>3213</v>
      </c>
      <c r="H268" s="4">
        <v>43375</v>
      </c>
      <c r="I268" s="4">
        <v>619642.85714285716</v>
      </c>
    </row>
    <row r="269" spans="1:9">
      <c r="A269" s="841" t="s">
        <v>1840</v>
      </c>
      <c r="B269" s="843">
        <v>59</v>
      </c>
      <c r="C269" s="843" t="s">
        <v>3169</v>
      </c>
      <c r="D269" s="4">
        <v>2800</v>
      </c>
      <c r="E269" s="4" t="s">
        <v>3213</v>
      </c>
      <c r="F269" s="4">
        <v>42000</v>
      </c>
      <c r="G269" s="4" t="s">
        <v>3213</v>
      </c>
      <c r="H269" s="4">
        <v>50950</v>
      </c>
      <c r="I269" s="4">
        <v>727857.14285714284</v>
      </c>
    </row>
    <row r="270" spans="1:9">
      <c r="A270" s="841" t="s">
        <v>1840</v>
      </c>
      <c r="B270" s="843">
        <v>59</v>
      </c>
      <c r="C270" s="843" t="s">
        <v>3170</v>
      </c>
      <c r="D270" s="4">
        <v>3055.5555555555557</v>
      </c>
      <c r="E270" s="4" t="s">
        <v>3213</v>
      </c>
      <c r="F270" s="4">
        <v>55000</v>
      </c>
      <c r="G270" s="4" t="s">
        <v>3213</v>
      </c>
      <c r="H270" s="4">
        <v>58750</v>
      </c>
      <c r="I270" s="4">
        <v>839285.71428571432</v>
      </c>
    </row>
    <row r="271" spans="1:9">
      <c r="A271" s="841" t="s">
        <v>1840</v>
      </c>
      <c r="B271" s="843">
        <v>59</v>
      </c>
      <c r="C271" s="843" t="s">
        <v>3171</v>
      </c>
      <c r="D271" s="4">
        <v>1969.6969696969697</v>
      </c>
      <c r="E271" s="4" t="s">
        <v>250</v>
      </c>
      <c r="F271" s="4">
        <v>65000</v>
      </c>
      <c r="G271" s="4" t="s">
        <v>250</v>
      </c>
      <c r="H271" s="4">
        <v>69540</v>
      </c>
      <c r="I271" s="4">
        <v>993428.57142857148</v>
      </c>
    </row>
    <row r="272" spans="1:9">
      <c r="A272" s="841" t="s">
        <v>2622</v>
      </c>
      <c r="B272" s="843">
        <v>60</v>
      </c>
      <c r="C272" s="843">
        <v>1.5</v>
      </c>
      <c r="D272" s="4">
        <v>3333.3333333333335</v>
      </c>
      <c r="E272" s="4" t="s">
        <v>3213</v>
      </c>
      <c r="F272" s="4">
        <v>20000</v>
      </c>
      <c r="G272" s="4" t="s">
        <v>3213</v>
      </c>
      <c r="H272" s="4">
        <v>33350</v>
      </c>
      <c r="I272" s="4">
        <v>476428.57142857142</v>
      </c>
    </row>
    <row r="273" spans="1:9">
      <c r="A273" s="841" t="s">
        <v>2622</v>
      </c>
      <c r="B273" s="843">
        <v>60</v>
      </c>
      <c r="C273" s="843" t="s">
        <v>3168</v>
      </c>
      <c r="D273" s="4">
        <v>2500</v>
      </c>
      <c r="E273" s="4" t="s">
        <v>3213</v>
      </c>
      <c r="F273" s="4">
        <v>25000</v>
      </c>
      <c r="G273" s="4" t="s">
        <v>3213</v>
      </c>
      <c r="H273" s="4">
        <v>41875</v>
      </c>
      <c r="I273" s="4">
        <v>598214.28571428568</v>
      </c>
    </row>
    <row r="274" spans="1:9">
      <c r="A274" s="841" t="s">
        <v>2622</v>
      </c>
      <c r="B274" s="843">
        <v>60</v>
      </c>
      <c r="C274" s="843" t="s">
        <v>3169</v>
      </c>
      <c r="D274" s="4">
        <v>2333.3333333333335</v>
      </c>
      <c r="E274" s="4" t="s">
        <v>3213</v>
      </c>
      <c r="F274" s="4">
        <v>35000</v>
      </c>
      <c r="G274" s="4" t="s">
        <v>3213</v>
      </c>
      <c r="H274" s="4">
        <v>50500</v>
      </c>
      <c r="I274" s="4">
        <v>721428.57142857148</v>
      </c>
    </row>
    <row r="275" spans="1:9">
      <c r="A275" s="841" t="s">
        <v>2622</v>
      </c>
      <c r="B275" s="843">
        <v>60</v>
      </c>
      <c r="C275" s="843" t="s">
        <v>3170</v>
      </c>
      <c r="D275" s="4">
        <v>2500</v>
      </c>
      <c r="E275" s="4" t="s">
        <v>3213</v>
      </c>
      <c r="F275" s="4">
        <v>45000</v>
      </c>
      <c r="G275" s="4" t="s">
        <v>3213</v>
      </c>
      <c r="H275" s="4">
        <v>52750</v>
      </c>
      <c r="I275" s="4">
        <v>753571.42857142852</v>
      </c>
    </row>
    <row r="276" spans="1:9">
      <c r="A276" s="841" t="s">
        <v>2622</v>
      </c>
      <c r="B276" s="843">
        <v>60</v>
      </c>
      <c r="C276" s="843" t="s">
        <v>3171</v>
      </c>
      <c r="D276" s="4">
        <v>1666.6666666666667</v>
      </c>
      <c r="E276" s="4" t="s">
        <v>3213</v>
      </c>
      <c r="F276" s="4">
        <v>55000</v>
      </c>
      <c r="G276" s="4" t="s">
        <v>3213</v>
      </c>
      <c r="H276" s="4">
        <v>64460</v>
      </c>
      <c r="I276" s="4">
        <v>920857.14285714284</v>
      </c>
    </row>
    <row r="277" spans="1:9" ht="24">
      <c r="A277" s="842" t="s">
        <v>3197</v>
      </c>
      <c r="B277" s="843">
        <v>61</v>
      </c>
      <c r="C277" s="843">
        <v>1.5</v>
      </c>
      <c r="D277" s="4">
        <v>4666.666666666667</v>
      </c>
      <c r="E277" s="4" t="s">
        <v>257</v>
      </c>
      <c r="F277" s="4">
        <v>28000</v>
      </c>
      <c r="G277" s="4" t="s">
        <v>257</v>
      </c>
      <c r="H277" s="4">
        <v>44100</v>
      </c>
      <c r="I277" s="4">
        <v>630000</v>
      </c>
    </row>
    <row r="278" spans="1:9" ht="24">
      <c r="A278" s="842" t="s">
        <v>3197</v>
      </c>
      <c r="B278" s="843">
        <v>61</v>
      </c>
      <c r="C278" s="843" t="s">
        <v>3168</v>
      </c>
      <c r="D278" s="4">
        <v>4200</v>
      </c>
      <c r="E278" s="4" t="s">
        <v>257</v>
      </c>
      <c r="F278" s="4">
        <v>42000</v>
      </c>
      <c r="G278" s="4" t="s">
        <v>257</v>
      </c>
      <c r="H278" s="4">
        <v>55300</v>
      </c>
      <c r="I278" s="4">
        <v>790000</v>
      </c>
    </row>
    <row r="279" spans="1:9" ht="24">
      <c r="A279" s="842" t="s">
        <v>3197</v>
      </c>
      <c r="B279" s="843">
        <v>61</v>
      </c>
      <c r="C279" s="843" t="s">
        <v>3169</v>
      </c>
      <c r="D279" s="4">
        <v>3400</v>
      </c>
      <c r="E279" s="4" t="s">
        <v>257</v>
      </c>
      <c r="F279" s="4">
        <v>51000</v>
      </c>
      <c r="G279" s="4" t="s">
        <v>257</v>
      </c>
      <c r="H279" s="4">
        <v>62500</v>
      </c>
      <c r="I279" s="4">
        <v>892857.14285714284</v>
      </c>
    </row>
    <row r="280" spans="1:9" ht="24">
      <c r="A280" s="842" t="s">
        <v>3197</v>
      </c>
      <c r="B280" s="843">
        <v>61</v>
      </c>
      <c r="C280" s="843" t="s">
        <v>3170</v>
      </c>
      <c r="D280" s="4">
        <v>3611.1111111111113</v>
      </c>
      <c r="E280" s="4" t="s">
        <v>3215</v>
      </c>
      <c r="F280" s="4">
        <v>65000</v>
      </c>
      <c r="G280" s="4" t="s">
        <v>3215</v>
      </c>
      <c r="H280" s="4">
        <v>71000</v>
      </c>
      <c r="I280" s="4">
        <v>1014285.7142857143</v>
      </c>
    </row>
    <row r="281" spans="1:9" ht="24">
      <c r="A281" s="842" t="s">
        <v>3197</v>
      </c>
      <c r="B281" s="843">
        <v>61</v>
      </c>
      <c r="C281" s="843" t="s">
        <v>3171</v>
      </c>
      <c r="D281" s="4">
        <v>2121.212121212121</v>
      </c>
      <c r="E281" s="4" t="s">
        <v>3215</v>
      </c>
      <c r="F281" s="4">
        <v>70000</v>
      </c>
      <c r="G281" s="4" t="s">
        <v>3215</v>
      </c>
      <c r="H281" s="4">
        <v>83183.333333333328</v>
      </c>
      <c r="I281" s="4">
        <v>1188333.3333333333</v>
      </c>
    </row>
    <row r="282" spans="1:9">
      <c r="A282" s="841" t="s">
        <v>3198</v>
      </c>
      <c r="B282" s="843">
        <v>62</v>
      </c>
      <c r="C282" s="843">
        <v>1.5</v>
      </c>
      <c r="D282" s="4">
        <v>2000</v>
      </c>
      <c r="E282" s="4" t="s">
        <v>3213</v>
      </c>
      <c r="F282" s="4">
        <v>12000</v>
      </c>
      <c r="G282" s="4" t="s">
        <v>3213</v>
      </c>
      <c r="H282" s="4">
        <v>14675</v>
      </c>
      <c r="I282" s="4">
        <v>209642.85714285713</v>
      </c>
    </row>
    <row r="283" spans="1:9">
      <c r="A283" s="841" t="s">
        <v>3198</v>
      </c>
      <c r="B283" s="843">
        <v>62</v>
      </c>
      <c r="C283" s="843" t="s">
        <v>3168</v>
      </c>
      <c r="D283" s="4">
        <v>1400</v>
      </c>
      <c r="E283" s="4" t="s">
        <v>3213</v>
      </c>
      <c r="F283" s="4">
        <v>14000</v>
      </c>
      <c r="G283" s="4" t="s">
        <v>3213</v>
      </c>
      <c r="H283" s="4">
        <v>18250</v>
      </c>
      <c r="I283" s="4">
        <v>260714.28571428571</v>
      </c>
    </row>
    <row r="284" spans="1:9">
      <c r="A284" s="841" t="s">
        <v>3198</v>
      </c>
      <c r="B284" s="843">
        <v>62</v>
      </c>
      <c r="C284" s="843" t="s">
        <v>3169</v>
      </c>
      <c r="D284" s="4">
        <v>1133.3333333333333</v>
      </c>
      <c r="E284" s="4" t="s">
        <v>3213</v>
      </c>
      <c r="F284" s="4">
        <v>17000</v>
      </c>
      <c r="G284" s="4" t="s">
        <v>3213</v>
      </c>
      <c r="H284" s="4">
        <v>20975</v>
      </c>
      <c r="I284" s="4">
        <v>299642.85714285716</v>
      </c>
    </row>
    <row r="285" spans="1:9">
      <c r="A285" s="841" t="s">
        <v>3198</v>
      </c>
      <c r="B285" s="843">
        <v>62</v>
      </c>
      <c r="C285" s="843" t="s">
        <v>3170</v>
      </c>
      <c r="D285" s="4">
        <v>1166.6666666666667</v>
      </c>
      <c r="E285" s="4" t="s">
        <v>3213</v>
      </c>
      <c r="F285" s="4">
        <v>21000</v>
      </c>
      <c r="G285" s="4" t="s">
        <v>3213</v>
      </c>
      <c r="H285" s="4">
        <v>24000</v>
      </c>
      <c r="I285" s="4">
        <v>342857.14285714284</v>
      </c>
    </row>
    <row r="286" spans="1:9">
      <c r="A286" s="841" t="s">
        <v>3198</v>
      </c>
      <c r="B286" s="843">
        <v>62</v>
      </c>
      <c r="C286" s="843" t="s">
        <v>3171</v>
      </c>
      <c r="D286" s="4">
        <v>757.57575757575762</v>
      </c>
      <c r="E286" s="4" t="s">
        <v>3213</v>
      </c>
      <c r="F286" s="4">
        <v>25000</v>
      </c>
      <c r="G286" s="4" t="s">
        <v>3213</v>
      </c>
      <c r="H286" s="4">
        <v>28880</v>
      </c>
      <c r="I286" s="4">
        <v>412571.42857142858</v>
      </c>
    </row>
    <row r="287" spans="1:9">
      <c r="A287" s="841" t="s">
        <v>1775</v>
      </c>
      <c r="B287" s="843">
        <v>63</v>
      </c>
      <c r="C287" s="843">
        <v>1.5</v>
      </c>
      <c r="D287" s="4">
        <v>2333.3333333333335</v>
      </c>
      <c r="E287" s="4" t="s">
        <v>3213</v>
      </c>
      <c r="F287" s="4">
        <v>14000</v>
      </c>
      <c r="G287" s="4" t="s">
        <v>3213</v>
      </c>
      <c r="H287" s="4">
        <v>23775</v>
      </c>
      <c r="I287" s="4">
        <v>339642.85714285716</v>
      </c>
    </row>
    <row r="288" spans="1:9">
      <c r="A288" s="841" t="s">
        <v>1775</v>
      </c>
      <c r="B288" s="843">
        <v>63</v>
      </c>
      <c r="C288" s="843" t="s">
        <v>3168</v>
      </c>
      <c r="D288" s="4">
        <v>1700</v>
      </c>
      <c r="E288" s="4" t="s">
        <v>3213</v>
      </c>
      <c r="F288" s="4">
        <v>17000</v>
      </c>
      <c r="G288" s="4" t="s">
        <v>3213</v>
      </c>
      <c r="H288" s="4">
        <v>29450</v>
      </c>
      <c r="I288" s="4">
        <v>420714.28571428574</v>
      </c>
    </row>
    <row r="289" spans="1:9">
      <c r="A289" s="841" t="s">
        <v>1775</v>
      </c>
      <c r="B289" s="843">
        <v>63</v>
      </c>
      <c r="C289" s="843" t="s">
        <v>3169</v>
      </c>
      <c r="D289" s="4">
        <v>1600</v>
      </c>
      <c r="E289" s="4" t="s">
        <v>3213</v>
      </c>
      <c r="F289" s="4">
        <v>24000</v>
      </c>
      <c r="G289" s="4" t="s">
        <v>3213</v>
      </c>
      <c r="H289" s="4">
        <v>35525</v>
      </c>
      <c r="I289" s="4">
        <v>507500</v>
      </c>
    </row>
    <row r="290" spans="1:9">
      <c r="A290" s="841" t="s">
        <v>1775</v>
      </c>
      <c r="B290" s="843">
        <v>63</v>
      </c>
      <c r="C290" s="843" t="s">
        <v>3170</v>
      </c>
      <c r="D290" s="4">
        <v>1722.2222222222222</v>
      </c>
      <c r="E290" s="4" t="s">
        <v>3213</v>
      </c>
      <c r="F290" s="4">
        <v>31000</v>
      </c>
      <c r="G290" s="4" t="s">
        <v>3213</v>
      </c>
      <c r="H290" s="4">
        <v>43000</v>
      </c>
      <c r="I290" s="4">
        <v>614285.71428571432</v>
      </c>
    </row>
    <row r="291" spans="1:9">
      <c r="A291" s="841" t="s">
        <v>1775</v>
      </c>
      <c r="B291" s="843">
        <v>63</v>
      </c>
      <c r="C291" s="843" t="s">
        <v>3171</v>
      </c>
      <c r="D291" s="4">
        <v>1151.5151515151515</v>
      </c>
      <c r="E291" s="4" t="s">
        <v>3213</v>
      </c>
      <c r="F291" s="4">
        <v>38000</v>
      </c>
      <c r="G291" s="4" t="s">
        <v>3213</v>
      </c>
      <c r="H291" s="4">
        <v>49240</v>
      </c>
      <c r="I291" s="4">
        <v>703428.57142857148</v>
      </c>
    </row>
    <row r="292" spans="1:9">
      <c r="A292" s="841" t="s">
        <v>3199</v>
      </c>
      <c r="B292" s="843">
        <v>63</v>
      </c>
      <c r="C292" s="843">
        <v>1.5</v>
      </c>
      <c r="D292" s="4">
        <v>2333.3333333333335</v>
      </c>
      <c r="E292" s="4" t="s">
        <v>3213</v>
      </c>
      <c r="F292" s="4">
        <v>14000</v>
      </c>
      <c r="G292" s="4" t="s">
        <v>3213</v>
      </c>
      <c r="H292" s="4">
        <v>20333.333333333332</v>
      </c>
      <c r="I292" s="4">
        <v>290476.19047619047</v>
      </c>
    </row>
    <row r="293" spans="1:9">
      <c r="A293" s="841" t="s">
        <v>3199</v>
      </c>
      <c r="B293" s="843">
        <v>63</v>
      </c>
      <c r="C293" s="843" t="s">
        <v>3168</v>
      </c>
      <c r="D293" s="4">
        <v>1700</v>
      </c>
      <c r="E293" s="4" t="s">
        <v>3213</v>
      </c>
      <c r="F293" s="4">
        <v>17000</v>
      </c>
      <c r="G293" s="4" t="s">
        <v>3213</v>
      </c>
      <c r="H293" s="4">
        <v>25933.333333333332</v>
      </c>
      <c r="I293" s="4">
        <v>370476.19047619042</v>
      </c>
    </row>
    <row r="294" spans="1:9">
      <c r="A294" s="841" t="s">
        <v>3199</v>
      </c>
      <c r="B294" s="843">
        <v>63</v>
      </c>
      <c r="C294" s="843" t="s">
        <v>3169</v>
      </c>
      <c r="D294" s="4">
        <v>1600</v>
      </c>
      <c r="E294" s="4" t="s">
        <v>3213</v>
      </c>
      <c r="F294" s="4">
        <v>24000</v>
      </c>
      <c r="G294" s="4" t="s">
        <v>3213</v>
      </c>
      <c r="H294" s="4">
        <v>32100</v>
      </c>
      <c r="I294" s="4">
        <v>458571.42857142858</v>
      </c>
    </row>
    <row r="295" spans="1:9">
      <c r="A295" s="841" t="s">
        <v>3199</v>
      </c>
      <c r="B295" s="843">
        <v>63</v>
      </c>
      <c r="C295" s="843" t="s">
        <v>3170</v>
      </c>
      <c r="D295" s="4">
        <v>1722.2222222222222</v>
      </c>
      <c r="E295" s="4" t="s">
        <v>3213</v>
      </c>
      <c r="F295" s="4">
        <v>31000</v>
      </c>
      <c r="G295" s="4" t="s">
        <v>3213</v>
      </c>
      <c r="H295" s="4">
        <v>42166.666666666664</v>
      </c>
      <c r="I295" s="4">
        <v>602380.95238095231</v>
      </c>
    </row>
    <row r="296" spans="1:9">
      <c r="A296" s="841" t="s">
        <v>3199</v>
      </c>
      <c r="B296" s="843">
        <v>63</v>
      </c>
      <c r="C296" s="843" t="s">
        <v>3171</v>
      </c>
      <c r="D296" s="4">
        <v>1151.5151515151515</v>
      </c>
      <c r="E296" s="4" t="s">
        <v>3213</v>
      </c>
      <c r="F296" s="4">
        <v>38000</v>
      </c>
      <c r="G296" s="4" t="s">
        <v>3213</v>
      </c>
      <c r="H296" s="4">
        <v>48260</v>
      </c>
      <c r="I296" s="4">
        <v>689428.57142857148</v>
      </c>
    </row>
    <row r="297" spans="1:9">
      <c r="A297" s="841" t="s">
        <v>2286</v>
      </c>
      <c r="B297" s="843">
        <v>64</v>
      </c>
      <c r="C297" s="843">
        <v>1.5</v>
      </c>
      <c r="D297" s="4">
        <v>2333.3333333333335</v>
      </c>
      <c r="E297" s="4" t="s">
        <v>3213</v>
      </c>
      <c r="F297" s="4">
        <v>14000</v>
      </c>
      <c r="G297" s="4" t="s">
        <v>3213</v>
      </c>
      <c r="H297" s="4">
        <v>21250</v>
      </c>
      <c r="I297" s="4">
        <v>303571.42857142858</v>
      </c>
    </row>
    <row r="298" spans="1:9">
      <c r="A298" s="841" t="s">
        <v>2286</v>
      </c>
      <c r="B298" s="843">
        <v>64</v>
      </c>
      <c r="C298" s="843" t="s">
        <v>3168</v>
      </c>
      <c r="D298" s="4">
        <v>1700</v>
      </c>
      <c r="E298" s="4" t="s">
        <v>3213</v>
      </c>
      <c r="F298" s="4">
        <v>17000</v>
      </c>
      <c r="G298" s="4" t="s">
        <v>3213</v>
      </c>
      <c r="H298" s="4">
        <v>26450</v>
      </c>
      <c r="I298" s="4">
        <v>377857.14285714284</v>
      </c>
    </row>
    <row r="299" spans="1:9">
      <c r="A299" s="841" t="s">
        <v>2286</v>
      </c>
      <c r="B299" s="843">
        <v>64</v>
      </c>
      <c r="C299" s="843" t="s">
        <v>3169</v>
      </c>
      <c r="D299" s="4">
        <v>1600</v>
      </c>
      <c r="E299" s="4" t="s">
        <v>3213</v>
      </c>
      <c r="F299" s="4">
        <v>24000</v>
      </c>
      <c r="G299" s="4" t="s">
        <v>3213</v>
      </c>
      <c r="H299" s="4">
        <v>32075</v>
      </c>
      <c r="I299" s="4">
        <v>458214.28571428574</v>
      </c>
    </row>
    <row r="300" spans="1:9">
      <c r="A300" s="841" t="s">
        <v>2286</v>
      </c>
      <c r="B300" s="843">
        <v>64</v>
      </c>
      <c r="C300" s="843" t="s">
        <v>3170</v>
      </c>
      <c r="D300" s="4">
        <v>1722.2222222222222</v>
      </c>
      <c r="E300" s="4" t="s">
        <v>3213</v>
      </c>
      <c r="F300" s="4">
        <v>31000</v>
      </c>
      <c r="G300" s="4" t="s">
        <v>3213</v>
      </c>
      <c r="H300" s="4">
        <v>39250</v>
      </c>
      <c r="I300" s="4">
        <v>560714.28571428568</v>
      </c>
    </row>
    <row r="301" spans="1:9">
      <c r="A301" s="841" t="s">
        <v>2286</v>
      </c>
      <c r="B301" s="843">
        <v>64</v>
      </c>
      <c r="C301" s="843" t="s">
        <v>3171</v>
      </c>
      <c r="D301" s="4">
        <v>1151.5151515151515</v>
      </c>
      <c r="E301" s="4" t="s">
        <v>3213</v>
      </c>
      <c r="F301" s="4">
        <v>38000</v>
      </c>
      <c r="G301" s="4" t="s">
        <v>3213</v>
      </c>
      <c r="H301" s="4">
        <v>44480</v>
      </c>
      <c r="I301" s="4">
        <v>635428.57142857148</v>
      </c>
    </row>
    <row r="302" spans="1:9">
      <c r="A302" s="841" t="s">
        <v>2258</v>
      </c>
      <c r="B302" s="843">
        <v>66</v>
      </c>
      <c r="C302" s="843">
        <v>1.5</v>
      </c>
      <c r="D302" s="4">
        <v>5833.333333333333</v>
      </c>
      <c r="E302" s="4" t="s">
        <v>257</v>
      </c>
      <c r="F302" s="4">
        <v>35000</v>
      </c>
      <c r="G302" s="4" t="s">
        <v>257</v>
      </c>
      <c r="H302" s="4">
        <v>46133.333333333336</v>
      </c>
      <c r="I302" s="4">
        <v>659047.61904761917</v>
      </c>
    </row>
    <row r="303" spans="1:9">
      <c r="A303" s="841" t="s">
        <v>2258</v>
      </c>
      <c r="B303" s="843">
        <v>66</v>
      </c>
      <c r="C303" s="843" t="s">
        <v>3168</v>
      </c>
      <c r="D303" s="4">
        <v>5000</v>
      </c>
      <c r="E303" s="4" t="s">
        <v>250</v>
      </c>
      <c r="F303" s="4">
        <v>50000</v>
      </c>
      <c r="G303" s="4" t="s">
        <v>250</v>
      </c>
      <c r="H303" s="4">
        <v>59500</v>
      </c>
      <c r="I303" s="4">
        <v>850000</v>
      </c>
    </row>
    <row r="304" spans="1:9">
      <c r="A304" s="841" t="s">
        <v>2258</v>
      </c>
      <c r="B304" s="843">
        <v>66</v>
      </c>
      <c r="C304" s="843" t="s">
        <v>3169</v>
      </c>
      <c r="D304" s="4">
        <v>4000</v>
      </c>
      <c r="E304" s="4" t="s">
        <v>257</v>
      </c>
      <c r="F304" s="4">
        <v>60000</v>
      </c>
      <c r="G304" s="4" t="s">
        <v>257</v>
      </c>
      <c r="H304" s="4">
        <v>67833.333333333328</v>
      </c>
      <c r="I304" s="4">
        <v>969047.61904761905</v>
      </c>
    </row>
    <row r="305" spans="1:9">
      <c r="A305" s="841" t="s">
        <v>2258</v>
      </c>
      <c r="B305" s="843">
        <v>66</v>
      </c>
      <c r="C305" s="843" t="s">
        <v>3170</v>
      </c>
      <c r="D305" s="4">
        <v>3888.8888888888887</v>
      </c>
      <c r="E305" s="4" t="s">
        <v>250</v>
      </c>
      <c r="F305" s="4">
        <v>70000</v>
      </c>
      <c r="G305" s="4" t="s">
        <v>250</v>
      </c>
      <c r="H305" s="4">
        <v>76666.666666666672</v>
      </c>
      <c r="I305" s="4">
        <v>1095238.0952380954</v>
      </c>
    </row>
    <row r="306" spans="1:9">
      <c r="A306" s="841" t="s">
        <v>2258</v>
      </c>
      <c r="B306" s="843">
        <v>66</v>
      </c>
      <c r="C306" s="843" t="s">
        <v>3171</v>
      </c>
      <c r="D306" s="4">
        <v>2666.6666666666665</v>
      </c>
      <c r="E306" s="4" t="s">
        <v>257</v>
      </c>
      <c r="F306" s="4">
        <v>88000</v>
      </c>
      <c r="G306" s="4" t="s">
        <v>257</v>
      </c>
      <c r="H306" s="4">
        <v>90240</v>
      </c>
      <c r="I306" s="4">
        <v>1289142.857142857</v>
      </c>
    </row>
    <row r="307" spans="1:9">
      <c r="A307" s="841" t="s">
        <v>3200</v>
      </c>
      <c r="B307" s="843">
        <v>67</v>
      </c>
      <c r="C307" s="843">
        <v>1.5</v>
      </c>
      <c r="D307" s="4">
        <v>3000</v>
      </c>
      <c r="E307" s="4" t="s">
        <v>3213</v>
      </c>
      <c r="F307" s="4">
        <v>18000</v>
      </c>
      <c r="G307" s="4" t="s">
        <v>3213</v>
      </c>
      <c r="H307" s="4">
        <v>25100</v>
      </c>
      <c r="I307" s="4">
        <v>358571.42857142858</v>
      </c>
    </row>
    <row r="308" spans="1:9">
      <c r="A308" s="841" t="s">
        <v>3200</v>
      </c>
      <c r="B308" s="843">
        <v>67</v>
      </c>
      <c r="C308" s="843" t="s">
        <v>3168</v>
      </c>
      <c r="D308" s="4">
        <v>2200</v>
      </c>
      <c r="E308" s="4" t="s">
        <v>3213</v>
      </c>
      <c r="F308" s="4">
        <v>22000</v>
      </c>
      <c r="G308" s="4" t="s">
        <v>3213</v>
      </c>
      <c r="H308" s="4">
        <v>30750</v>
      </c>
      <c r="I308" s="4">
        <v>439285.71428571426</v>
      </c>
    </row>
    <row r="309" spans="1:9">
      <c r="A309" s="841" t="s">
        <v>3200</v>
      </c>
      <c r="B309" s="843">
        <v>67</v>
      </c>
      <c r="C309" s="843" t="s">
        <v>3169</v>
      </c>
      <c r="D309" s="4">
        <v>2000</v>
      </c>
      <c r="E309" s="4" t="s">
        <v>250</v>
      </c>
      <c r="F309" s="4">
        <v>30000</v>
      </c>
      <c r="G309" s="4" t="s">
        <v>250</v>
      </c>
      <c r="H309" s="4">
        <v>36425</v>
      </c>
      <c r="I309" s="4">
        <v>520357.14285714284</v>
      </c>
    </row>
    <row r="310" spans="1:9">
      <c r="A310" s="841" t="s">
        <v>3200</v>
      </c>
      <c r="B310" s="843">
        <v>67</v>
      </c>
      <c r="C310" s="843" t="s">
        <v>3170</v>
      </c>
      <c r="D310" s="4">
        <v>1777.7777777777778</v>
      </c>
      <c r="E310" s="4" t="s">
        <v>250</v>
      </c>
      <c r="F310" s="4">
        <v>32000</v>
      </c>
      <c r="G310" s="4" t="s">
        <v>250</v>
      </c>
      <c r="H310" s="4">
        <v>36500</v>
      </c>
      <c r="I310" s="4">
        <v>521428.57142857142</v>
      </c>
    </row>
    <row r="311" spans="1:9">
      <c r="A311" s="841" t="s">
        <v>3200</v>
      </c>
      <c r="B311" s="843">
        <v>67</v>
      </c>
      <c r="C311" s="843" t="s">
        <v>3171</v>
      </c>
      <c r="D311" s="4">
        <v>1060.6060606060605</v>
      </c>
      <c r="E311" s="4" t="s">
        <v>250</v>
      </c>
      <c r="F311" s="4">
        <v>35000</v>
      </c>
      <c r="G311" s="4" t="s">
        <v>250</v>
      </c>
      <c r="H311" s="4">
        <v>40600</v>
      </c>
      <c r="I311" s="4">
        <v>580000</v>
      </c>
    </row>
    <row r="312" spans="1:9">
      <c r="A312" s="841" t="s">
        <v>3201</v>
      </c>
      <c r="B312" s="843">
        <v>68</v>
      </c>
      <c r="C312" s="843">
        <v>1.5</v>
      </c>
      <c r="D312" s="4">
        <v>2000</v>
      </c>
      <c r="E312" s="4" t="s">
        <v>3213</v>
      </c>
      <c r="F312" s="4">
        <v>12000</v>
      </c>
      <c r="G312" s="4" t="s">
        <v>3213</v>
      </c>
      <c r="H312" s="4">
        <v>19200</v>
      </c>
      <c r="I312" s="4">
        <v>274285.71428571426</v>
      </c>
    </row>
    <row r="313" spans="1:9">
      <c r="A313" s="841" t="s">
        <v>3201</v>
      </c>
      <c r="B313" s="843">
        <v>68</v>
      </c>
      <c r="C313" s="843" t="s">
        <v>3168</v>
      </c>
      <c r="D313" s="4">
        <v>1500</v>
      </c>
      <c r="E313" s="4" t="s">
        <v>3213</v>
      </c>
      <c r="F313" s="4">
        <v>15000</v>
      </c>
      <c r="G313" s="4" t="s">
        <v>3213</v>
      </c>
      <c r="H313" s="4">
        <v>23350</v>
      </c>
      <c r="I313" s="4">
        <v>333571.42857142858</v>
      </c>
    </row>
    <row r="314" spans="1:9">
      <c r="A314" s="841" t="s">
        <v>3201</v>
      </c>
      <c r="B314" s="843">
        <v>68</v>
      </c>
      <c r="C314" s="843" t="s">
        <v>3169</v>
      </c>
      <c r="D314" s="4">
        <v>1400</v>
      </c>
      <c r="E314" s="4" t="s">
        <v>3213</v>
      </c>
      <c r="F314" s="4">
        <v>21000</v>
      </c>
      <c r="G314" s="4" t="s">
        <v>3213</v>
      </c>
      <c r="H314" s="4">
        <v>26850</v>
      </c>
      <c r="I314" s="4">
        <v>383571.42857142858</v>
      </c>
    </row>
    <row r="315" spans="1:9">
      <c r="A315" s="841" t="s">
        <v>3201</v>
      </c>
      <c r="B315" s="843">
        <v>68</v>
      </c>
      <c r="C315" s="843" t="s">
        <v>3170</v>
      </c>
      <c r="D315" s="4">
        <v>1500</v>
      </c>
      <c r="E315" s="4" t="s">
        <v>3213</v>
      </c>
      <c r="F315" s="4">
        <v>27000</v>
      </c>
      <c r="G315" s="4" t="s">
        <v>3213</v>
      </c>
      <c r="H315" s="4">
        <v>33000</v>
      </c>
      <c r="I315" s="4">
        <v>471428.57142857142</v>
      </c>
    </row>
    <row r="316" spans="1:9">
      <c r="A316" s="841" t="s">
        <v>3201</v>
      </c>
      <c r="B316" s="843">
        <v>68</v>
      </c>
      <c r="C316" s="843" t="s">
        <v>3171</v>
      </c>
      <c r="D316" s="4">
        <v>969.69696969696975</v>
      </c>
      <c r="E316" s="4" t="s">
        <v>257</v>
      </c>
      <c r="F316" s="4">
        <v>32000</v>
      </c>
      <c r="G316" s="4" t="s">
        <v>257</v>
      </c>
      <c r="H316" s="4">
        <v>36640</v>
      </c>
      <c r="I316" s="4">
        <v>523428.57142857142</v>
      </c>
    </row>
    <row r="317" spans="1:9">
      <c r="A317" s="841" t="s">
        <v>2128</v>
      </c>
      <c r="B317" s="843">
        <v>69</v>
      </c>
      <c r="C317" s="843">
        <v>1.5</v>
      </c>
      <c r="D317" s="4">
        <v>2000</v>
      </c>
      <c r="E317" s="4" t="s">
        <v>3213</v>
      </c>
      <c r="F317" s="4">
        <v>12000</v>
      </c>
      <c r="G317" s="4" t="s">
        <v>3213</v>
      </c>
      <c r="H317" s="4">
        <v>18075</v>
      </c>
      <c r="I317" s="4">
        <v>258214.28571428571</v>
      </c>
    </row>
    <row r="318" spans="1:9">
      <c r="A318" s="841" t="s">
        <v>2128</v>
      </c>
      <c r="B318" s="843">
        <v>69</v>
      </c>
      <c r="C318" s="843" t="s">
        <v>3168</v>
      </c>
      <c r="D318" s="4">
        <v>1500</v>
      </c>
      <c r="E318" s="4" t="s">
        <v>3213</v>
      </c>
      <c r="F318" s="4">
        <v>15000</v>
      </c>
      <c r="G318" s="4" t="s">
        <v>3213</v>
      </c>
      <c r="H318" s="4">
        <v>23125</v>
      </c>
      <c r="I318" s="4">
        <v>330357.14285714284</v>
      </c>
    </row>
    <row r="319" spans="1:9">
      <c r="A319" s="841" t="s">
        <v>2128</v>
      </c>
      <c r="B319" s="843">
        <v>69</v>
      </c>
      <c r="C319" s="843" t="s">
        <v>3169</v>
      </c>
      <c r="D319" s="4">
        <v>1400</v>
      </c>
      <c r="E319" s="4" t="s">
        <v>3213</v>
      </c>
      <c r="F319" s="4">
        <v>21000</v>
      </c>
      <c r="G319" s="4" t="s">
        <v>3213</v>
      </c>
      <c r="H319" s="4">
        <v>26750</v>
      </c>
      <c r="I319" s="4">
        <v>382142.85714285716</v>
      </c>
    </row>
    <row r="320" spans="1:9">
      <c r="A320" s="841" t="s">
        <v>2128</v>
      </c>
      <c r="B320" s="843">
        <v>69</v>
      </c>
      <c r="C320" s="843" t="s">
        <v>3170</v>
      </c>
      <c r="D320" s="4">
        <v>1500</v>
      </c>
      <c r="E320" s="4" t="s">
        <v>3213</v>
      </c>
      <c r="F320" s="4">
        <v>27000</v>
      </c>
      <c r="G320" s="4" t="s">
        <v>3213</v>
      </c>
      <c r="H320" s="4">
        <v>30500</v>
      </c>
      <c r="I320" s="4">
        <v>435714.28571428574</v>
      </c>
    </row>
    <row r="321" spans="1:9">
      <c r="A321" s="841" t="s">
        <v>2128</v>
      </c>
      <c r="B321" s="843">
        <v>69</v>
      </c>
      <c r="C321" s="843" t="s">
        <v>3171</v>
      </c>
      <c r="D321" s="4">
        <v>969.69696969696975</v>
      </c>
      <c r="E321" s="4" t="s">
        <v>3213</v>
      </c>
      <c r="F321" s="4">
        <v>32000</v>
      </c>
      <c r="G321" s="4" t="s">
        <v>3213</v>
      </c>
      <c r="H321" s="4">
        <v>34740</v>
      </c>
      <c r="I321" s="4">
        <v>496285.71428571426</v>
      </c>
    </row>
    <row r="322" spans="1:9">
      <c r="A322" s="841" t="s">
        <v>3202</v>
      </c>
      <c r="B322" s="843">
        <v>70</v>
      </c>
      <c r="C322" s="843">
        <v>1.5</v>
      </c>
      <c r="D322" s="4">
        <v>21333.333333333332</v>
      </c>
      <c r="E322" s="4" t="s">
        <v>250</v>
      </c>
      <c r="F322" s="4">
        <v>128000</v>
      </c>
      <c r="G322" s="4" t="s">
        <v>250</v>
      </c>
      <c r="H322" s="4">
        <v>129350</v>
      </c>
      <c r="I322" s="4">
        <v>1847857.142857143</v>
      </c>
    </row>
    <row r="323" spans="1:9">
      <c r="A323" s="841" t="s">
        <v>3202</v>
      </c>
      <c r="B323" s="843">
        <v>70</v>
      </c>
      <c r="C323" s="843" t="s">
        <v>3168</v>
      </c>
      <c r="D323" s="4">
        <v>13200</v>
      </c>
      <c r="E323" s="4" t="s">
        <v>250</v>
      </c>
      <c r="F323" s="4">
        <v>132000</v>
      </c>
      <c r="G323" s="4" t="s">
        <v>250</v>
      </c>
      <c r="H323" s="4">
        <v>151750</v>
      </c>
      <c r="I323" s="4">
        <v>2167857.1428571427</v>
      </c>
    </row>
    <row r="324" spans="1:9">
      <c r="A324" s="841" t="s">
        <v>3202</v>
      </c>
      <c r="B324" s="843">
        <v>70</v>
      </c>
      <c r="C324" s="843" t="s">
        <v>3169</v>
      </c>
      <c r="D324" s="4">
        <v>10000</v>
      </c>
      <c r="E324" s="4" t="s">
        <v>250</v>
      </c>
      <c r="F324" s="4">
        <v>150000</v>
      </c>
      <c r="G324" s="4" t="s">
        <v>250</v>
      </c>
      <c r="H324" s="4">
        <v>168950</v>
      </c>
      <c r="I324" s="4">
        <v>2413571.4285714286</v>
      </c>
    </row>
    <row r="325" spans="1:9">
      <c r="A325" s="841" t="s">
        <v>3202</v>
      </c>
      <c r="B325" s="843">
        <v>70</v>
      </c>
      <c r="C325" s="843" t="s">
        <v>3170</v>
      </c>
      <c r="D325" s="4">
        <v>8888.8888888888887</v>
      </c>
      <c r="E325" s="4" t="s">
        <v>250</v>
      </c>
      <c r="F325" s="4">
        <v>160000</v>
      </c>
      <c r="G325" s="4" t="s">
        <v>250</v>
      </c>
      <c r="H325" s="4">
        <v>166500</v>
      </c>
      <c r="I325" s="4">
        <v>2378571.4285714286</v>
      </c>
    </row>
    <row r="326" spans="1:9">
      <c r="A326" s="841" t="s">
        <v>3202</v>
      </c>
      <c r="B326" s="843">
        <v>70</v>
      </c>
      <c r="C326" s="843" t="s">
        <v>3171</v>
      </c>
      <c r="D326" s="4">
        <v>5303.030303030303</v>
      </c>
      <c r="E326" s="4" t="s">
        <v>3214</v>
      </c>
      <c r="F326" s="4">
        <v>175000</v>
      </c>
      <c r="G326" s="4" t="s">
        <v>3214</v>
      </c>
      <c r="H326" s="4">
        <v>187000</v>
      </c>
      <c r="I326" s="4">
        <v>2671428.5714285714</v>
      </c>
    </row>
    <row r="327" spans="1:9">
      <c r="A327" s="841" t="s">
        <v>2390</v>
      </c>
      <c r="B327" s="843">
        <v>71</v>
      </c>
      <c r="C327" s="843">
        <v>1.5</v>
      </c>
      <c r="D327" s="4">
        <v>2333.3333333333335</v>
      </c>
      <c r="E327" s="4" t="s">
        <v>3213</v>
      </c>
      <c r="F327" s="4">
        <v>14000</v>
      </c>
      <c r="G327" s="4" t="s">
        <v>3213</v>
      </c>
      <c r="H327" s="4">
        <v>19825</v>
      </c>
      <c r="I327" s="4">
        <v>283214.28571428574</v>
      </c>
    </row>
    <row r="328" spans="1:9">
      <c r="A328" s="841" t="s">
        <v>2390</v>
      </c>
      <c r="B328" s="843">
        <v>71</v>
      </c>
      <c r="C328" s="843" t="s">
        <v>3168</v>
      </c>
      <c r="D328" s="4">
        <v>1700</v>
      </c>
      <c r="E328" s="4" t="s">
        <v>3213</v>
      </c>
      <c r="F328" s="4">
        <v>17000</v>
      </c>
      <c r="G328" s="4" t="s">
        <v>3213</v>
      </c>
      <c r="H328" s="4">
        <v>24375</v>
      </c>
      <c r="I328" s="4">
        <v>348214.28571428574</v>
      </c>
    </row>
    <row r="329" spans="1:9">
      <c r="A329" s="841" t="s">
        <v>2390</v>
      </c>
      <c r="B329" s="843">
        <v>71</v>
      </c>
      <c r="C329" s="843" t="s">
        <v>3169</v>
      </c>
      <c r="D329" s="4">
        <v>1533.3333333333333</v>
      </c>
      <c r="E329" s="4" t="s">
        <v>257</v>
      </c>
      <c r="F329" s="4">
        <v>23000</v>
      </c>
      <c r="G329" s="4" t="s">
        <v>257</v>
      </c>
      <c r="H329" s="4">
        <v>28750</v>
      </c>
      <c r="I329" s="4">
        <v>410714.28571428574</v>
      </c>
    </row>
    <row r="330" spans="1:9">
      <c r="A330" s="841" t="s">
        <v>2390</v>
      </c>
      <c r="B330" s="843">
        <v>71</v>
      </c>
      <c r="C330" s="843" t="s">
        <v>3170</v>
      </c>
      <c r="D330" s="4">
        <v>1500</v>
      </c>
      <c r="E330" s="4" t="s">
        <v>257</v>
      </c>
      <c r="F330" s="4">
        <v>27000</v>
      </c>
      <c r="G330" s="4" t="s">
        <v>257</v>
      </c>
      <c r="H330" s="4">
        <v>31500</v>
      </c>
      <c r="I330" s="4">
        <v>450000</v>
      </c>
    </row>
    <row r="331" spans="1:9">
      <c r="A331" s="841" t="s">
        <v>2390</v>
      </c>
      <c r="B331" s="843">
        <v>71</v>
      </c>
      <c r="C331" s="843" t="s">
        <v>3171</v>
      </c>
      <c r="D331" s="4">
        <v>1000</v>
      </c>
      <c r="E331" s="4" t="s">
        <v>3213</v>
      </c>
      <c r="F331" s="4">
        <v>33000</v>
      </c>
      <c r="G331" s="4" t="s">
        <v>3213</v>
      </c>
      <c r="H331" s="4">
        <v>34420</v>
      </c>
      <c r="I331" s="4">
        <v>491714.28571428574</v>
      </c>
    </row>
    <row r="332" spans="1:9">
      <c r="A332" s="841" t="s">
        <v>1772</v>
      </c>
      <c r="B332" s="843">
        <v>72</v>
      </c>
      <c r="C332" s="843">
        <v>1.5</v>
      </c>
      <c r="D332" s="4">
        <v>6333.333333333333</v>
      </c>
      <c r="E332" s="4" t="s">
        <v>3213</v>
      </c>
      <c r="F332" s="4">
        <v>38000</v>
      </c>
      <c r="G332" s="4" t="s">
        <v>3213</v>
      </c>
      <c r="H332" s="4">
        <v>54275</v>
      </c>
      <c r="I332" s="4">
        <v>775357.14285714284</v>
      </c>
    </row>
    <row r="333" spans="1:9">
      <c r="A333" s="841" t="s">
        <v>1772</v>
      </c>
      <c r="B333" s="843">
        <v>72</v>
      </c>
      <c r="C333" s="843" t="s">
        <v>3168</v>
      </c>
      <c r="D333" s="4">
        <v>4700</v>
      </c>
      <c r="E333" s="4" t="s">
        <v>3213</v>
      </c>
      <c r="F333" s="4">
        <v>47000</v>
      </c>
      <c r="G333" s="4" t="s">
        <v>3213</v>
      </c>
      <c r="H333" s="4">
        <v>67750</v>
      </c>
      <c r="I333" s="4">
        <v>967857.14285714284</v>
      </c>
    </row>
    <row r="334" spans="1:9">
      <c r="A334" s="841" t="s">
        <v>1772</v>
      </c>
      <c r="B334" s="843">
        <v>72</v>
      </c>
      <c r="C334" s="843" t="s">
        <v>3169</v>
      </c>
      <c r="D334" s="4">
        <v>4400</v>
      </c>
      <c r="E334" s="4" t="s">
        <v>3213</v>
      </c>
      <c r="F334" s="4">
        <v>66000</v>
      </c>
      <c r="G334" s="4" t="s">
        <v>3213</v>
      </c>
      <c r="H334" s="4">
        <v>79900</v>
      </c>
      <c r="I334" s="4">
        <v>1141428.5714285714</v>
      </c>
    </row>
    <row r="335" spans="1:9">
      <c r="A335" s="841" t="s">
        <v>1772</v>
      </c>
      <c r="B335" s="843">
        <v>72</v>
      </c>
      <c r="C335" s="843" t="s">
        <v>3170</v>
      </c>
      <c r="D335" s="4">
        <v>4722.2222222222226</v>
      </c>
      <c r="E335" s="4" t="s">
        <v>3213</v>
      </c>
      <c r="F335" s="4">
        <v>85000</v>
      </c>
      <c r="G335" s="4" t="s">
        <v>3213</v>
      </c>
      <c r="H335" s="4">
        <v>94250</v>
      </c>
      <c r="I335" s="4">
        <v>1346428.5714285714</v>
      </c>
    </row>
    <row r="336" spans="1:9">
      <c r="A336" s="841" t="s">
        <v>1772</v>
      </c>
      <c r="B336" s="843">
        <v>72</v>
      </c>
      <c r="C336" s="843" t="s">
        <v>3171</v>
      </c>
      <c r="D336" s="4">
        <v>3181.818181818182</v>
      </c>
      <c r="E336" s="4" t="s">
        <v>3213</v>
      </c>
      <c r="F336" s="4">
        <v>105000</v>
      </c>
      <c r="G336" s="4" t="s">
        <v>3213</v>
      </c>
      <c r="H336" s="4">
        <v>110840</v>
      </c>
      <c r="I336" s="4">
        <v>1583428.5714285714</v>
      </c>
    </row>
    <row r="337" spans="1:9">
      <c r="A337" s="841" t="s">
        <v>2435</v>
      </c>
      <c r="B337" s="843">
        <v>73</v>
      </c>
      <c r="C337" s="843">
        <v>1.5</v>
      </c>
      <c r="D337" s="4">
        <v>2000</v>
      </c>
      <c r="E337" s="4" t="s">
        <v>3213</v>
      </c>
      <c r="F337" s="4">
        <v>12000</v>
      </c>
      <c r="G337" s="4" t="s">
        <v>3213</v>
      </c>
      <c r="H337" s="4">
        <v>16250</v>
      </c>
      <c r="I337" s="4">
        <v>232142.85714285713</v>
      </c>
    </row>
    <row r="338" spans="1:9">
      <c r="A338" s="841" t="s">
        <v>2435</v>
      </c>
      <c r="B338" s="843">
        <v>73</v>
      </c>
      <c r="C338" s="843" t="s">
        <v>3168</v>
      </c>
      <c r="D338" s="4">
        <v>1300</v>
      </c>
      <c r="E338" s="4" t="s">
        <v>3213</v>
      </c>
      <c r="F338" s="4">
        <v>13000</v>
      </c>
      <c r="G338" s="4" t="s">
        <v>3213</v>
      </c>
      <c r="H338" s="4">
        <v>19875</v>
      </c>
      <c r="I338" s="4">
        <v>283928.57142857142</v>
      </c>
    </row>
    <row r="339" spans="1:9">
      <c r="A339" s="841" t="s">
        <v>2435</v>
      </c>
      <c r="B339" s="843">
        <v>73</v>
      </c>
      <c r="C339" s="843" t="s">
        <v>3169</v>
      </c>
      <c r="D339" s="4">
        <v>1133.3333333333333</v>
      </c>
      <c r="E339" s="4" t="s">
        <v>3213</v>
      </c>
      <c r="F339" s="4">
        <v>17000</v>
      </c>
      <c r="G339" s="4" t="s">
        <v>3213</v>
      </c>
      <c r="H339" s="4">
        <v>23200</v>
      </c>
      <c r="I339" s="4">
        <v>331428.57142857142</v>
      </c>
    </row>
    <row r="340" spans="1:9">
      <c r="A340" s="841" t="s">
        <v>2435</v>
      </c>
      <c r="B340" s="843">
        <v>73</v>
      </c>
      <c r="C340" s="843" t="s">
        <v>3170</v>
      </c>
      <c r="D340" s="4">
        <v>1222.2222222222222</v>
      </c>
      <c r="E340" s="4" t="s">
        <v>3213</v>
      </c>
      <c r="F340" s="4">
        <v>22000</v>
      </c>
      <c r="G340" s="4" t="s">
        <v>3213</v>
      </c>
      <c r="H340" s="4">
        <v>30000</v>
      </c>
      <c r="I340" s="4">
        <v>428571.42857142858</v>
      </c>
    </row>
    <row r="341" spans="1:9">
      <c r="A341" s="841" t="s">
        <v>2435</v>
      </c>
      <c r="B341" s="843">
        <v>73</v>
      </c>
      <c r="C341" s="843" t="s">
        <v>3171</v>
      </c>
      <c r="D341" s="4">
        <v>818.18181818181813</v>
      </c>
      <c r="E341" s="4" t="s">
        <v>3213</v>
      </c>
      <c r="F341" s="4">
        <v>27000</v>
      </c>
      <c r="G341" s="4" t="s">
        <v>3213</v>
      </c>
      <c r="H341" s="4">
        <v>35640</v>
      </c>
      <c r="I341" s="4">
        <v>509142.85714285716</v>
      </c>
    </row>
    <row r="342" spans="1:9">
      <c r="A342" s="841" t="s">
        <v>2750</v>
      </c>
      <c r="B342" s="843">
        <v>74</v>
      </c>
      <c r="C342" s="843">
        <v>1.5</v>
      </c>
      <c r="D342" s="4">
        <v>5833.333333333333</v>
      </c>
      <c r="E342" s="4" t="s">
        <v>257</v>
      </c>
      <c r="F342" s="4">
        <v>35000</v>
      </c>
      <c r="G342" s="4" t="s">
        <v>257</v>
      </c>
      <c r="H342" s="4">
        <v>47666.666666666664</v>
      </c>
      <c r="I342" s="4">
        <v>680952.38095238083</v>
      </c>
    </row>
    <row r="343" spans="1:9">
      <c r="A343" s="841" t="s">
        <v>2750</v>
      </c>
      <c r="B343" s="843">
        <v>74</v>
      </c>
      <c r="C343" s="843" t="s">
        <v>3168</v>
      </c>
      <c r="D343" s="4">
        <v>5200</v>
      </c>
      <c r="E343" s="4" t="s">
        <v>257</v>
      </c>
      <c r="F343" s="4">
        <v>52000</v>
      </c>
      <c r="G343" s="4" t="s">
        <v>257</v>
      </c>
      <c r="H343" s="4">
        <v>61833.333333333336</v>
      </c>
      <c r="I343" s="4">
        <v>883333.33333333337</v>
      </c>
    </row>
    <row r="344" spans="1:9">
      <c r="A344" s="841" t="s">
        <v>2750</v>
      </c>
      <c r="B344" s="843">
        <v>74</v>
      </c>
      <c r="C344" s="843" t="s">
        <v>3169</v>
      </c>
      <c r="D344" s="4">
        <v>4000</v>
      </c>
      <c r="E344" s="4" t="s">
        <v>257</v>
      </c>
      <c r="F344" s="4">
        <v>60000</v>
      </c>
      <c r="G344" s="4" t="s">
        <v>257</v>
      </c>
      <c r="H344" s="4">
        <v>68500</v>
      </c>
      <c r="I344" s="4">
        <v>978571.42857142852</v>
      </c>
    </row>
    <row r="345" spans="1:9">
      <c r="A345" s="841" t="s">
        <v>2750</v>
      </c>
      <c r="B345" s="843">
        <v>74</v>
      </c>
      <c r="C345" s="843" t="s">
        <v>3170</v>
      </c>
      <c r="D345" s="4">
        <v>3888.8888888888887</v>
      </c>
      <c r="E345" s="4" t="s">
        <v>250</v>
      </c>
      <c r="F345" s="4">
        <v>70000</v>
      </c>
      <c r="G345" s="4" t="s">
        <v>250</v>
      </c>
      <c r="H345" s="4">
        <v>77333.333333333328</v>
      </c>
      <c r="I345" s="4">
        <v>1104761.9047619046</v>
      </c>
    </row>
    <row r="346" spans="1:9">
      <c r="A346" s="841" t="s">
        <v>2750</v>
      </c>
      <c r="B346" s="843">
        <v>74</v>
      </c>
      <c r="C346" s="843" t="s">
        <v>3171</v>
      </c>
      <c r="D346" s="4">
        <v>2642.4242424242425</v>
      </c>
      <c r="E346" s="4" t="s">
        <v>425</v>
      </c>
      <c r="F346" s="4">
        <v>87200</v>
      </c>
      <c r="G346" s="4" t="s">
        <v>425</v>
      </c>
      <c r="H346" s="4">
        <v>90550</v>
      </c>
      <c r="I346" s="4">
        <v>1293571.4285714286</v>
      </c>
    </row>
    <row r="347" spans="1:9">
      <c r="A347" s="841" t="s">
        <v>3203</v>
      </c>
      <c r="B347" s="843">
        <v>74</v>
      </c>
      <c r="C347" s="843">
        <v>1.5</v>
      </c>
      <c r="D347" s="4">
        <v>9333.3333333333339</v>
      </c>
      <c r="E347" s="4" t="s">
        <v>425</v>
      </c>
      <c r="F347" s="4">
        <v>56000</v>
      </c>
      <c r="G347" s="4" t="s">
        <v>425</v>
      </c>
      <c r="H347" s="4">
        <v>56000</v>
      </c>
      <c r="I347" s="4">
        <v>800000</v>
      </c>
    </row>
    <row r="348" spans="1:9">
      <c r="A348" s="841" t="s">
        <v>3203</v>
      </c>
      <c r="B348" s="843">
        <v>74</v>
      </c>
      <c r="C348" s="843" t="s">
        <v>3168</v>
      </c>
      <c r="D348" s="4">
        <v>7350</v>
      </c>
      <c r="E348" s="4" t="s">
        <v>425</v>
      </c>
      <c r="F348" s="4">
        <v>73500</v>
      </c>
      <c r="G348" s="4" t="s">
        <v>425</v>
      </c>
      <c r="H348" s="4">
        <v>73500</v>
      </c>
      <c r="I348" s="4">
        <v>1050000</v>
      </c>
    </row>
    <row r="349" spans="1:9">
      <c r="A349" s="841" t="s">
        <v>3203</v>
      </c>
      <c r="B349" s="843">
        <v>74</v>
      </c>
      <c r="C349" s="843" t="s">
        <v>3169</v>
      </c>
      <c r="D349" s="4">
        <v>5366.666666666667</v>
      </c>
      <c r="E349" s="4" t="s">
        <v>425</v>
      </c>
      <c r="F349" s="4">
        <v>80500</v>
      </c>
      <c r="G349" s="4" t="s">
        <v>425</v>
      </c>
      <c r="H349" s="4">
        <v>80500</v>
      </c>
      <c r="I349" s="4">
        <v>1150000</v>
      </c>
    </row>
    <row r="350" spans="1:9">
      <c r="A350" s="841" t="s">
        <v>3203</v>
      </c>
      <c r="B350" s="843">
        <v>74</v>
      </c>
      <c r="C350" s="843" t="s">
        <v>3170</v>
      </c>
      <c r="D350" s="4">
        <v>5166.666666666667</v>
      </c>
      <c r="E350" s="4" t="s">
        <v>3214</v>
      </c>
      <c r="F350" s="4">
        <v>93000</v>
      </c>
      <c r="G350" s="4" t="s">
        <v>3214</v>
      </c>
      <c r="H350" s="4">
        <v>93000</v>
      </c>
      <c r="I350" s="4">
        <v>1328571.4285714286</v>
      </c>
    </row>
    <row r="351" spans="1:9">
      <c r="A351" s="841" t="s">
        <v>3203</v>
      </c>
      <c r="B351" s="843">
        <v>74</v>
      </c>
      <c r="C351" s="843" t="s">
        <v>3171</v>
      </c>
      <c r="D351" s="4">
        <v>2475.757575757576</v>
      </c>
      <c r="E351" s="4" t="s">
        <v>425</v>
      </c>
      <c r="F351" s="4">
        <v>81700</v>
      </c>
      <c r="G351" s="4" t="s">
        <v>425</v>
      </c>
      <c r="H351" s="4">
        <v>87350</v>
      </c>
      <c r="I351" s="4">
        <v>1247857.142857143</v>
      </c>
    </row>
    <row r="352" spans="1:9">
      <c r="A352" s="841" t="s">
        <v>3172</v>
      </c>
      <c r="B352" s="843">
        <v>75</v>
      </c>
      <c r="C352" s="843">
        <v>1.5</v>
      </c>
      <c r="D352" s="4">
        <v>30416.666666666668</v>
      </c>
      <c r="E352" s="4" t="s">
        <v>250</v>
      </c>
      <c r="F352" s="4">
        <v>182500</v>
      </c>
      <c r="G352" s="4" t="s">
        <v>250</v>
      </c>
      <c r="H352" s="4">
        <v>212600</v>
      </c>
      <c r="I352" s="4">
        <v>3037142.8571428573</v>
      </c>
    </row>
    <row r="353" spans="1:9">
      <c r="A353" s="841" t="s">
        <v>3172</v>
      </c>
      <c r="B353" s="843">
        <v>75</v>
      </c>
      <c r="C353" s="843" t="s">
        <v>3168</v>
      </c>
      <c r="D353" s="4">
        <v>21250</v>
      </c>
      <c r="E353" s="4" t="s">
        <v>250</v>
      </c>
      <c r="F353" s="4">
        <v>212500</v>
      </c>
      <c r="G353" s="4" t="s">
        <v>250</v>
      </c>
      <c r="H353" s="4">
        <v>265500</v>
      </c>
      <c r="I353" s="4">
        <v>3792857.1428571427</v>
      </c>
    </row>
    <row r="354" spans="1:9">
      <c r="A354" s="841" t="s">
        <v>3172</v>
      </c>
      <c r="B354" s="843">
        <v>75</v>
      </c>
      <c r="C354" s="843" t="s">
        <v>3169</v>
      </c>
      <c r="D354" s="4">
        <v>14500</v>
      </c>
      <c r="E354" s="4" t="s">
        <v>250</v>
      </c>
      <c r="F354" s="4">
        <v>217500</v>
      </c>
      <c r="G354" s="4" t="s">
        <v>250</v>
      </c>
      <c r="H354" s="4">
        <v>283200</v>
      </c>
      <c r="I354" s="4">
        <v>4045714.2857142859</v>
      </c>
    </row>
    <row r="355" spans="1:9">
      <c r="A355" s="841" t="s">
        <v>3172</v>
      </c>
      <c r="B355" s="843">
        <v>75</v>
      </c>
      <c r="C355" s="843" t="s">
        <v>3170</v>
      </c>
      <c r="D355" s="4">
        <v>15055.555555555555</v>
      </c>
      <c r="E355" s="4" t="s">
        <v>250</v>
      </c>
      <c r="F355" s="4">
        <v>271000</v>
      </c>
      <c r="G355" s="4" t="s">
        <v>250</v>
      </c>
      <c r="H355" s="4">
        <v>300500</v>
      </c>
      <c r="I355" s="4">
        <v>4292857.1428571427</v>
      </c>
    </row>
    <row r="356" spans="1:9">
      <c r="A356" s="841" t="s">
        <v>3172</v>
      </c>
      <c r="B356" s="843">
        <v>75</v>
      </c>
      <c r="C356" s="843" t="s">
        <v>3171</v>
      </c>
      <c r="D356" s="4">
        <v>10030.30303030303</v>
      </c>
      <c r="E356" s="4" t="s">
        <v>3214</v>
      </c>
      <c r="F356" s="4">
        <v>331000</v>
      </c>
      <c r="G356" s="4" t="s">
        <v>3214</v>
      </c>
      <c r="H356" s="4">
        <v>345033.33333333331</v>
      </c>
      <c r="I356" s="4">
        <v>4929047.6190476185</v>
      </c>
    </row>
    <row r="357" spans="1:9">
      <c r="A357" s="841" t="s">
        <v>2435</v>
      </c>
      <c r="B357" s="843">
        <v>76</v>
      </c>
      <c r="C357" s="843">
        <v>1.5</v>
      </c>
      <c r="D357" s="4">
        <v>1333.3333333333333</v>
      </c>
      <c r="E357" s="4" t="s">
        <v>3213</v>
      </c>
      <c r="F357" s="4">
        <v>8000</v>
      </c>
      <c r="G357" s="4" t="s">
        <v>3213</v>
      </c>
      <c r="H357" s="4">
        <v>12500</v>
      </c>
      <c r="I357" s="4">
        <v>178571.42857142858</v>
      </c>
    </row>
    <row r="358" spans="1:9">
      <c r="A358" s="841" t="s">
        <v>2435</v>
      </c>
      <c r="B358" s="843">
        <v>76</v>
      </c>
      <c r="C358" s="843" t="s">
        <v>3168</v>
      </c>
      <c r="D358" s="4">
        <v>1100</v>
      </c>
      <c r="E358" s="4" t="s">
        <v>3213</v>
      </c>
      <c r="F358" s="4">
        <v>11000</v>
      </c>
      <c r="G358" s="4" t="s">
        <v>3213</v>
      </c>
      <c r="H358" s="4">
        <v>16175</v>
      </c>
      <c r="I358" s="4">
        <v>231071.42857142858</v>
      </c>
    </row>
    <row r="359" spans="1:9">
      <c r="A359" s="841" t="s">
        <v>2435</v>
      </c>
      <c r="B359" s="843">
        <v>76</v>
      </c>
      <c r="C359" s="843" t="s">
        <v>3169</v>
      </c>
      <c r="D359" s="4">
        <v>1000</v>
      </c>
      <c r="E359" s="4" t="s">
        <v>3213</v>
      </c>
      <c r="F359" s="4">
        <v>15000</v>
      </c>
      <c r="G359" s="4" t="s">
        <v>3213</v>
      </c>
      <c r="H359" s="4">
        <v>18750</v>
      </c>
      <c r="I359" s="4">
        <v>267857.14285714284</v>
      </c>
    </row>
    <row r="360" spans="1:9">
      <c r="A360" s="841" t="s">
        <v>2435</v>
      </c>
      <c r="B360" s="843">
        <v>76</v>
      </c>
      <c r="C360" s="843" t="s">
        <v>3170</v>
      </c>
      <c r="D360" s="4">
        <v>1000</v>
      </c>
      <c r="E360" s="4" t="s">
        <v>3213</v>
      </c>
      <c r="F360" s="4">
        <v>18000</v>
      </c>
      <c r="G360" s="4" t="s">
        <v>3213</v>
      </c>
      <c r="H360" s="4">
        <v>22500</v>
      </c>
      <c r="I360" s="4">
        <v>321428.57142857142</v>
      </c>
    </row>
    <row r="361" spans="1:9">
      <c r="A361" s="841" t="s">
        <v>2435</v>
      </c>
      <c r="B361" s="843">
        <v>76</v>
      </c>
      <c r="C361" s="843" t="s">
        <v>3171</v>
      </c>
      <c r="D361" s="4">
        <v>636.36363636363637</v>
      </c>
      <c r="E361" s="4" t="s">
        <v>3213</v>
      </c>
      <c r="F361" s="4">
        <v>21000</v>
      </c>
      <c r="G361" s="4" t="s">
        <v>3213</v>
      </c>
      <c r="H361" s="4">
        <v>28400</v>
      </c>
      <c r="I361" s="4">
        <v>405714.28571428574</v>
      </c>
    </row>
    <row r="362" spans="1:9">
      <c r="A362" s="842" t="s">
        <v>1588</v>
      </c>
      <c r="B362" s="843">
        <v>77</v>
      </c>
      <c r="C362" s="843">
        <v>1.5</v>
      </c>
      <c r="D362" s="4">
        <v>1750</v>
      </c>
      <c r="E362" s="4" t="s">
        <v>3215</v>
      </c>
      <c r="F362" s="4">
        <v>10500</v>
      </c>
      <c r="G362" s="4" t="s">
        <v>3215</v>
      </c>
      <c r="H362" s="4">
        <v>13640</v>
      </c>
      <c r="I362" s="4">
        <v>194857.14285714287</v>
      </c>
    </row>
    <row r="363" spans="1:9">
      <c r="A363" s="842" t="s">
        <v>1588</v>
      </c>
      <c r="B363" s="843">
        <v>77</v>
      </c>
      <c r="C363" s="843" t="s">
        <v>3168</v>
      </c>
      <c r="D363" s="4">
        <v>1300</v>
      </c>
      <c r="E363" s="4" t="s">
        <v>3215</v>
      </c>
      <c r="F363" s="4">
        <v>13000</v>
      </c>
      <c r="G363" s="4" t="s">
        <v>3215</v>
      </c>
      <c r="H363" s="4">
        <v>16000</v>
      </c>
      <c r="I363" s="4">
        <v>228571.42857142858</v>
      </c>
    </row>
    <row r="364" spans="1:9">
      <c r="A364" s="842" t="s">
        <v>1588</v>
      </c>
      <c r="B364" s="843">
        <v>77</v>
      </c>
      <c r="C364" s="843" t="s">
        <v>3169</v>
      </c>
      <c r="D364" s="4">
        <v>1066.6666666666667</v>
      </c>
      <c r="E364" s="4" t="s">
        <v>3215</v>
      </c>
      <c r="F364" s="4">
        <v>16000</v>
      </c>
      <c r="G364" s="4" t="s">
        <v>3215</v>
      </c>
      <c r="H364" s="4">
        <v>18140</v>
      </c>
      <c r="I364" s="4">
        <v>259142.85714285713</v>
      </c>
    </row>
    <row r="365" spans="1:9">
      <c r="A365" s="842" t="s">
        <v>1588</v>
      </c>
      <c r="B365" s="843">
        <v>77</v>
      </c>
      <c r="C365" s="843" t="s">
        <v>3170</v>
      </c>
      <c r="D365" s="4">
        <v>1111.1111111111111</v>
      </c>
      <c r="E365" s="4" t="s">
        <v>3213</v>
      </c>
      <c r="F365" s="4">
        <v>20000</v>
      </c>
      <c r="G365" s="4" t="s">
        <v>3213</v>
      </c>
      <c r="H365" s="4">
        <v>24666.666666666668</v>
      </c>
      <c r="I365" s="4">
        <v>352380.95238095243</v>
      </c>
    </row>
    <row r="366" spans="1:9">
      <c r="A366" s="842" t="s">
        <v>1588</v>
      </c>
      <c r="B366" s="843">
        <v>77</v>
      </c>
      <c r="C366" s="843" t="s">
        <v>3171</v>
      </c>
      <c r="D366" s="4">
        <v>696.969696969697</v>
      </c>
      <c r="E366" s="4" t="s">
        <v>3213</v>
      </c>
      <c r="F366" s="4">
        <v>23000</v>
      </c>
      <c r="G366" s="4" t="s">
        <v>3213</v>
      </c>
      <c r="H366" s="4">
        <v>31785.714285714286</v>
      </c>
      <c r="I366" s="4">
        <v>454081.63265306124</v>
      </c>
    </row>
    <row r="367" spans="1:9">
      <c r="A367" s="841" t="s">
        <v>3193</v>
      </c>
      <c r="B367" s="843">
        <v>78</v>
      </c>
      <c r="C367" s="843">
        <v>1.5</v>
      </c>
      <c r="D367" s="4">
        <v>3333.3333333333335</v>
      </c>
      <c r="E367" s="4" t="s">
        <v>257</v>
      </c>
      <c r="F367" s="4">
        <v>20000</v>
      </c>
      <c r="G367" s="4" t="s">
        <v>257</v>
      </c>
      <c r="H367" s="4">
        <v>27333.333333333332</v>
      </c>
      <c r="I367" s="4">
        <v>390476.19047619042</v>
      </c>
    </row>
    <row r="368" spans="1:9">
      <c r="A368" s="841" t="s">
        <v>3193</v>
      </c>
      <c r="B368" s="843">
        <v>78</v>
      </c>
      <c r="C368" s="843" t="s">
        <v>3168</v>
      </c>
      <c r="D368" s="4">
        <v>2700</v>
      </c>
      <c r="E368" s="4" t="s">
        <v>3213</v>
      </c>
      <c r="F368" s="4">
        <v>27000</v>
      </c>
      <c r="G368" s="4" t="s">
        <v>3213</v>
      </c>
      <c r="H368" s="4">
        <v>33666.666666666664</v>
      </c>
      <c r="I368" s="4">
        <v>480952.38095238095</v>
      </c>
    </row>
    <row r="369" spans="1:9">
      <c r="A369" s="841" t="s">
        <v>3193</v>
      </c>
      <c r="B369" s="843">
        <v>78</v>
      </c>
      <c r="C369" s="843" t="s">
        <v>3169</v>
      </c>
      <c r="D369" s="4">
        <v>1866.6666666666667</v>
      </c>
      <c r="E369" s="4" t="s">
        <v>3213</v>
      </c>
      <c r="F369" s="4">
        <v>28000</v>
      </c>
      <c r="G369" s="4" t="s">
        <v>3213</v>
      </c>
      <c r="H369" s="4">
        <v>39333.333333333336</v>
      </c>
      <c r="I369" s="4">
        <v>561904.76190476189</v>
      </c>
    </row>
    <row r="370" spans="1:9">
      <c r="A370" s="841" t="s">
        <v>3193</v>
      </c>
      <c r="B370" s="843">
        <v>78</v>
      </c>
      <c r="C370" s="843" t="s">
        <v>3170</v>
      </c>
      <c r="D370" s="4">
        <v>2444.4444444444443</v>
      </c>
      <c r="E370" s="4" t="s">
        <v>257</v>
      </c>
      <c r="F370" s="4">
        <v>44000</v>
      </c>
      <c r="G370" s="4" t="s">
        <v>257</v>
      </c>
      <c r="H370" s="4">
        <v>52000</v>
      </c>
      <c r="I370" s="4">
        <v>742857.14285714284</v>
      </c>
    </row>
    <row r="371" spans="1:9">
      <c r="A371" s="841" t="s">
        <v>3193</v>
      </c>
      <c r="B371" s="843">
        <v>78</v>
      </c>
      <c r="C371" s="843" t="s">
        <v>3171</v>
      </c>
      <c r="D371" s="4">
        <v>1515.1515151515152</v>
      </c>
      <c r="E371" s="4" t="s">
        <v>3215</v>
      </c>
      <c r="F371" s="4">
        <v>50000</v>
      </c>
      <c r="G371" s="4" t="s">
        <v>3215</v>
      </c>
      <c r="H371" s="4">
        <v>57750</v>
      </c>
      <c r="I371" s="4">
        <v>825000</v>
      </c>
    </row>
    <row r="372" spans="1:9">
      <c r="A372" s="841" t="s">
        <v>1840</v>
      </c>
      <c r="B372" s="843">
        <v>81</v>
      </c>
      <c r="C372" s="843">
        <v>1.5</v>
      </c>
      <c r="D372" s="4">
        <v>4666.666666666667</v>
      </c>
      <c r="E372" s="4" t="s">
        <v>257</v>
      </c>
      <c r="F372" s="4">
        <v>28000</v>
      </c>
      <c r="G372" s="4" t="s">
        <v>257</v>
      </c>
      <c r="H372" s="4">
        <v>37400</v>
      </c>
      <c r="I372" s="4">
        <v>534285.71428571432</v>
      </c>
    </row>
    <row r="373" spans="1:9">
      <c r="A373" s="841" t="s">
        <v>1840</v>
      </c>
      <c r="B373" s="843">
        <v>81</v>
      </c>
      <c r="C373" s="843" t="s">
        <v>3168</v>
      </c>
      <c r="D373" s="4">
        <v>3600</v>
      </c>
      <c r="E373" s="4" t="s">
        <v>257</v>
      </c>
      <c r="F373" s="4">
        <v>36000</v>
      </c>
      <c r="G373" s="4" t="s">
        <v>257</v>
      </c>
      <c r="H373" s="4">
        <v>44900</v>
      </c>
      <c r="I373" s="4">
        <v>641428.57142857148</v>
      </c>
    </row>
    <row r="374" spans="1:9">
      <c r="A374" s="841" t="s">
        <v>1840</v>
      </c>
      <c r="B374" s="843">
        <v>81</v>
      </c>
      <c r="C374" s="843" t="s">
        <v>3169</v>
      </c>
      <c r="D374" s="4">
        <v>3133.3333333333335</v>
      </c>
      <c r="E374" s="4" t="s">
        <v>257</v>
      </c>
      <c r="F374" s="4">
        <v>47000</v>
      </c>
      <c r="G374" s="4" t="s">
        <v>257</v>
      </c>
      <c r="H374" s="4">
        <v>49266.666666666664</v>
      </c>
      <c r="I374" s="4">
        <v>703809.52380952367</v>
      </c>
    </row>
    <row r="375" spans="1:9">
      <c r="A375" s="841" t="s">
        <v>1840</v>
      </c>
      <c r="B375" s="843">
        <v>81</v>
      </c>
      <c r="C375" s="843" t="s">
        <v>3170</v>
      </c>
      <c r="D375" s="4">
        <v>3055.5555555555557</v>
      </c>
      <c r="E375" s="4" t="s">
        <v>250</v>
      </c>
      <c r="F375" s="4">
        <v>55000</v>
      </c>
      <c r="G375" s="4" t="s">
        <v>250</v>
      </c>
      <c r="H375" s="4">
        <v>60000</v>
      </c>
      <c r="I375" s="4">
        <v>857142.85714285716</v>
      </c>
    </row>
    <row r="376" spans="1:9">
      <c r="A376" s="841" t="s">
        <v>1840</v>
      </c>
      <c r="B376" s="843">
        <v>81</v>
      </c>
      <c r="C376" s="843" t="s">
        <v>3171</v>
      </c>
      <c r="D376" s="4">
        <v>1969.6969696969697</v>
      </c>
      <c r="E376" s="4" t="s">
        <v>250</v>
      </c>
      <c r="F376" s="4">
        <v>65000</v>
      </c>
      <c r="G376" s="4" t="s">
        <v>250</v>
      </c>
      <c r="H376" s="4">
        <v>68175</v>
      </c>
      <c r="I376" s="4">
        <v>973928.57142857148</v>
      </c>
    </row>
    <row r="377" spans="1:9">
      <c r="A377" s="841" t="s">
        <v>3204</v>
      </c>
      <c r="B377" s="843">
        <v>91</v>
      </c>
      <c r="C377" s="843">
        <v>1.5</v>
      </c>
      <c r="D377" s="4">
        <v>6666.666666666667</v>
      </c>
      <c r="E377" s="4" t="s">
        <v>3213</v>
      </c>
      <c r="F377" s="4">
        <v>40000</v>
      </c>
      <c r="G377" s="4" t="s">
        <v>3213</v>
      </c>
      <c r="H377" s="4">
        <v>62825</v>
      </c>
      <c r="I377" s="4">
        <v>897500</v>
      </c>
    </row>
    <row r="378" spans="1:9">
      <c r="A378" s="841" t="s">
        <v>3204</v>
      </c>
      <c r="B378" s="843">
        <v>91</v>
      </c>
      <c r="C378" s="843" t="s">
        <v>3168</v>
      </c>
      <c r="D378" s="4">
        <v>5000</v>
      </c>
      <c r="E378" s="4" t="s">
        <v>3213</v>
      </c>
      <c r="F378" s="4">
        <v>50000</v>
      </c>
      <c r="G378" s="4" t="s">
        <v>3213</v>
      </c>
      <c r="H378" s="4">
        <v>78450</v>
      </c>
      <c r="I378" s="4">
        <v>1120714.2857142857</v>
      </c>
    </row>
    <row r="379" spans="1:9">
      <c r="A379" s="841" t="s">
        <v>3204</v>
      </c>
      <c r="B379" s="843">
        <v>91</v>
      </c>
      <c r="C379" s="843" t="s">
        <v>3169</v>
      </c>
      <c r="D379" s="4">
        <v>4666.666666666667</v>
      </c>
      <c r="E379" s="4" t="s">
        <v>3213</v>
      </c>
      <c r="F379" s="4">
        <v>70000</v>
      </c>
      <c r="G379" s="4" t="s">
        <v>3213</v>
      </c>
      <c r="H379" s="4">
        <v>97375</v>
      </c>
      <c r="I379" s="4">
        <v>1391071.4285714286</v>
      </c>
    </row>
    <row r="380" spans="1:9">
      <c r="A380" s="841" t="s">
        <v>3204</v>
      </c>
      <c r="B380" s="843">
        <v>91</v>
      </c>
      <c r="C380" s="843" t="s">
        <v>3170</v>
      </c>
      <c r="D380" s="4">
        <v>4833.333333333333</v>
      </c>
      <c r="E380" s="4" t="s">
        <v>3213</v>
      </c>
      <c r="F380" s="4">
        <v>87000</v>
      </c>
      <c r="G380" s="4" t="s">
        <v>3213</v>
      </c>
      <c r="H380" s="4">
        <v>119750</v>
      </c>
      <c r="I380" s="4">
        <v>1710714.2857142857</v>
      </c>
    </row>
    <row r="381" spans="1:9">
      <c r="A381" s="841" t="s">
        <v>3204</v>
      </c>
      <c r="B381" s="843">
        <v>91</v>
      </c>
      <c r="C381" s="843" t="s">
        <v>3171</v>
      </c>
      <c r="D381" s="4">
        <v>3030.3030303030305</v>
      </c>
      <c r="E381" s="4" t="s">
        <v>3213</v>
      </c>
      <c r="F381" s="4">
        <v>100000</v>
      </c>
      <c r="G381" s="4" t="s">
        <v>3213</v>
      </c>
      <c r="H381" s="4">
        <v>137220</v>
      </c>
      <c r="I381" s="4">
        <v>1960285.7142857143</v>
      </c>
    </row>
    <row r="382" spans="1:9">
      <c r="A382" s="841" t="s">
        <v>2276</v>
      </c>
      <c r="B382" s="843">
        <v>85</v>
      </c>
      <c r="C382" s="843">
        <v>1.5</v>
      </c>
      <c r="D382" s="4">
        <v>26000</v>
      </c>
      <c r="E382" s="4" t="s">
        <v>250</v>
      </c>
      <c r="F382" s="4">
        <v>156000</v>
      </c>
      <c r="G382" s="4" t="s">
        <v>250</v>
      </c>
      <c r="H382" s="4">
        <v>187200</v>
      </c>
      <c r="I382" s="4">
        <v>2674285.7142857141</v>
      </c>
    </row>
    <row r="383" spans="1:9">
      <c r="A383" s="841" t="s">
        <v>2276</v>
      </c>
      <c r="B383" s="843">
        <v>85</v>
      </c>
      <c r="C383" s="843" t="s">
        <v>3168</v>
      </c>
      <c r="D383" s="4">
        <v>18000</v>
      </c>
      <c r="E383" s="4" t="s">
        <v>250</v>
      </c>
      <c r="F383" s="4">
        <v>180000</v>
      </c>
      <c r="G383" s="4" t="s">
        <v>250</v>
      </c>
      <c r="H383" s="4">
        <v>233400</v>
      </c>
      <c r="I383" s="4">
        <v>3334285.7142857141</v>
      </c>
    </row>
    <row r="384" spans="1:9">
      <c r="A384" s="841" t="s">
        <v>2276</v>
      </c>
      <c r="B384" s="843">
        <v>85</v>
      </c>
      <c r="C384" s="843" t="s">
        <v>3169</v>
      </c>
      <c r="D384" s="4">
        <v>12800</v>
      </c>
      <c r="E384" s="4" t="s">
        <v>250</v>
      </c>
      <c r="F384" s="4">
        <v>192000</v>
      </c>
      <c r="G384" s="4" t="s">
        <v>250</v>
      </c>
      <c r="H384" s="4">
        <v>253500</v>
      </c>
      <c r="I384" s="4">
        <v>3621428.5714285714</v>
      </c>
    </row>
    <row r="385" spans="1:9">
      <c r="A385" s="841" t="s">
        <v>2276</v>
      </c>
      <c r="B385" s="843">
        <v>85</v>
      </c>
      <c r="C385" s="843" t="s">
        <v>3170</v>
      </c>
      <c r="D385" s="4">
        <v>13333.333333333334</v>
      </c>
      <c r="E385" s="4" t="s">
        <v>250</v>
      </c>
      <c r="F385" s="4">
        <v>240000</v>
      </c>
      <c r="G385" s="4" t="s">
        <v>250</v>
      </c>
      <c r="H385" s="4">
        <v>250000</v>
      </c>
      <c r="I385" s="4">
        <v>3571428.5714285714</v>
      </c>
    </row>
    <row r="386" spans="1:9">
      <c r="A386" s="841" t="s">
        <v>2276</v>
      </c>
      <c r="B386" s="843">
        <v>85</v>
      </c>
      <c r="C386" s="843" t="s">
        <v>3171</v>
      </c>
      <c r="D386" s="4">
        <v>7878.787878787879</v>
      </c>
      <c r="E386" s="4" t="s">
        <v>3214</v>
      </c>
      <c r="F386" s="4">
        <v>260000</v>
      </c>
      <c r="G386" s="4" t="s">
        <v>3214</v>
      </c>
      <c r="H386" s="4">
        <v>284266.66666666669</v>
      </c>
      <c r="I386" s="4">
        <v>4060952.3809523811</v>
      </c>
    </row>
    <row r="387" spans="1:9">
      <c r="A387" s="841" t="s">
        <v>3205</v>
      </c>
      <c r="B387" s="843">
        <v>86</v>
      </c>
      <c r="C387" s="843">
        <v>1.5</v>
      </c>
      <c r="D387" s="4">
        <v>17116.666666666668</v>
      </c>
      <c r="E387" s="4" t="s">
        <v>425</v>
      </c>
      <c r="F387" s="4">
        <v>102700</v>
      </c>
      <c r="G387" s="4" t="s">
        <v>425</v>
      </c>
      <c r="H387" s="4">
        <v>111350</v>
      </c>
      <c r="I387" s="4">
        <v>1590714.2857142857</v>
      </c>
    </row>
    <row r="388" spans="1:9">
      <c r="A388" s="841" t="s">
        <v>3205</v>
      </c>
      <c r="B388" s="843">
        <v>86</v>
      </c>
      <c r="C388" s="843" t="s">
        <v>3168</v>
      </c>
      <c r="D388" s="4">
        <v>13000</v>
      </c>
      <c r="E388" s="4" t="s">
        <v>250</v>
      </c>
      <c r="F388" s="4">
        <v>130000</v>
      </c>
      <c r="G388" s="4" t="s">
        <v>250</v>
      </c>
      <c r="H388" s="4">
        <v>132400</v>
      </c>
      <c r="I388" s="4">
        <v>1891428.5714285714</v>
      </c>
    </row>
    <row r="389" spans="1:9">
      <c r="A389" s="841" t="s">
        <v>3205</v>
      </c>
      <c r="B389" s="843">
        <v>86</v>
      </c>
      <c r="C389" s="843" t="s">
        <v>3169</v>
      </c>
      <c r="D389" s="4">
        <v>9333.3333333333339</v>
      </c>
      <c r="E389" s="4" t="s">
        <v>250</v>
      </c>
      <c r="F389" s="4">
        <v>140000</v>
      </c>
      <c r="G389" s="4" t="s">
        <v>250</v>
      </c>
      <c r="H389" s="4">
        <v>144100</v>
      </c>
      <c r="I389" s="4">
        <v>2058571.4285714286</v>
      </c>
    </row>
    <row r="390" spans="1:9">
      <c r="A390" s="841" t="s">
        <v>3205</v>
      </c>
      <c r="B390" s="843">
        <v>86</v>
      </c>
      <c r="C390" s="843" t="s">
        <v>3170</v>
      </c>
      <c r="D390" s="4">
        <v>8333.3333333333339</v>
      </c>
      <c r="E390" s="4" t="s">
        <v>250</v>
      </c>
      <c r="F390" s="4">
        <v>150000</v>
      </c>
      <c r="G390" s="4" t="s">
        <v>250</v>
      </c>
      <c r="H390" s="4">
        <v>151000</v>
      </c>
      <c r="I390" s="4">
        <v>2157142.8571428573</v>
      </c>
    </row>
    <row r="391" spans="1:9">
      <c r="A391" s="841" t="s">
        <v>3205</v>
      </c>
      <c r="B391" s="843">
        <v>86</v>
      </c>
      <c r="C391" s="843" t="s">
        <v>3171</v>
      </c>
      <c r="D391" s="4">
        <v>4606.060606060606</v>
      </c>
      <c r="E391" s="4" t="s">
        <v>3214</v>
      </c>
      <c r="F391" s="4">
        <v>152000</v>
      </c>
      <c r="G391" s="4" t="s">
        <v>3214</v>
      </c>
      <c r="H391" s="4">
        <v>164533.33333333334</v>
      </c>
      <c r="I391" s="4">
        <v>2350476.1904761908</v>
      </c>
    </row>
    <row r="392" spans="1:9">
      <c r="A392" s="841" t="s">
        <v>2041</v>
      </c>
      <c r="B392" s="843">
        <v>88</v>
      </c>
      <c r="C392" s="843">
        <v>1.5</v>
      </c>
      <c r="D392" s="4">
        <v>14000</v>
      </c>
      <c r="E392" s="4" t="s">
        <v>257</v>
      </c>
      <c r="F392" s="4">
        <v>84000</v>
      </c>
      <c r="G392" s="4" t="s">
        <v>257</v>
      </c>
      <c r="H392" s="4">
        <v>99500</v>
      </c>
      <c r="I392" s="4">
        <v>1421428.5714285714</v>
      </c>
    </row>
    <row r="393" spans="1:9">
      <c r="A393" s="841" t="s">
        <v>2041</v>
      </c>
      <c r="B393" s="843">
        <v>88</v>
      </c>
      <c r="C393" s="843" t="s">
        <v>3168</v>
      </c>
      <c r="D393" s="4">
        <v>11000</v>
      </c>
      <c r="E393" s="4" t="s">
        <v>257</v>
      </c>
      <c r="F393" s="4">
        <v>110000</v>
      </c>
      <c r="G393" s="4" t="s">
        <v>257</v>
      </c>
      <c r="H393" s="4">
        <v>120000</v>
      </c>
      <c r="I393" s="4">
        <v>1714285.7142857143</v>
      </c>
    </row>
    <row r="394" spans="1:9">
      <c r="A394" s="841" t="s">
        <v>2041</v>
      </c>
      <c r="B394" s="843">
        <v>88</v>
      </c>
      <c r="C394" s="843" t="s">
        <v>3169</v>
      </c>
      <c r="D394" s="4">
        <v>9333.3333333333339</v>
      </c>
      <c r="E394" s="4" t="s">
        <v>257</v>
      </c>
      <c r="F394" s="4">
        <v>140000</v>
      </c>
      <c r="G394" s="4" t="s">
        <v>257</v>
      </c>
      <c r="H394" s="4">
        <v>140000</v>
      </c>
      <c r="I394" s="4">
        <v>2000000</v>
      </c>
    </row>
    <row r="395" spans="1:9">
      <c r="A395" s="841" t="s">
        <v>2041</v>
      </c>
      <c r="B395" s="843">
        <v>88</v>
      </c>
      <c r="C395" s="843" t="s">
        <v>3170</v>
      </c>
      <c r="D395" s="4">
        <v>10000</v>
      </c>
      <c r="E395" s="4" t="s">
        <v>250</v>
      </c>
      <c r="F395" s="4">
        <v>180000</v>
      </c>
      <c r="G395" s="4" t="s">
        <v>250</v>
      </c>
      <c r="H395" s="4">
        <v>182500</v>
      </c>
      <c r="I395" s="4">
        <v>2607142.8571428573</v>
      </c>
    </row>
    <row r="396" spans="1:9">
      <c r="A396" s="841" t="s">
        <v>2041</v>
      </c>
      <c r="B396" s="843">
        <v>88</v>
      </c>
      <c r="C396" s="843" t="s">
        <v>3171</v>
      </c>
      <c r="D396" s="4">
        <v>6663.636363636364</v>
      </c>
      <c r="E396" s="4" t="s">
        <v>425</v>
      </c>
      <c r="F396" s="4">
        <v>219900</v>
      </c>
      <c r="G396" s="4" t="s">
        <v>425</v>
      </c>
      <c r="H396" s="4">
        <v>236633.33333333334</v>
      </c>
      <c r="I396" s="4">
        <v>3380476.1904761908</v>
      </c>
    </row>
    <row r="397" spans="1:9" ht="24">
      <c r="A397" s="847" t="s">
        <v>3206</v>
      </c>
      <c r="B397" s="843">
        <v>89</v>
      </c>
      <c r="C397" s="843">
        <v>1.5</v>
      </c>
      <c r="D397" s="4">
        <v>20000</v>
      </c>
      <c r="E397" s="4" t="s">
        <v>250</v>
      </c>
      <c r="F397" s="4">
        <v>120000</v>
      </c>
      <c r="G397" s="4" t="s">
        <v>250</v>
      </c>
      <c r="H397" s="4">
        <v>120000</v>
      </c>
      <c r="I397" s="4">
        <v>1714285.7142857143</v>
      </c>
    </row>
    <row r="398" spans="1:9" ht="24">
      <c r="A398" s="847" t="s">
        <v>3206</v>
      </c>
      <c r="B398" s="843">
        <v>89</v>
      </c>
      <c r="C398" s="843" t="s">
        <v>3168</v>
      </c>
      <c r="D398" s="4">
        <v>13000</v>
      </c>
      <c r="E398" s="4" t="s">
        <v>250</v>
      </c>
      <c r="F398" s="4">
        <v>130000</v>
      </c>
      <c r="G398" s="4" t="s">
        <v>250</v>
      </c>
      <c r="H398" s="4">
        <v>130000</v>
      </c>
      <c r="I398" s="4">
        <v>1857142.857142857</v>
      </c>
    </row>
    <row r="399" spans="1:9" ht="24">
      <c r="A399" s="847" t="s">
        <v>3206</v>
      </c>
      <c r="B399" s="843">
        <v>89</v>
      </c>
      <c r="C399" s="843" t="s">
        <v>3169</v>
      </c>
      <c r="D399" s="4">
        <v>9533.3333333333339</v>
      </c>
      <c r="E399" s="4" t="s">
        <v>250</v>
      </c>
      <c r="F399" s="4">
        <v>143000</v>
      </c>
      <c r="G399" s="4" t="s">
        <v>250</v>
      </c>
      <c r="H399" s="4">
        <v>143000</v>
      </c>
      <c r="I399" s="4">
        <v>2042857.142857143</v>
      </c>
    </row>
    <row r="400" spans="1:9" ht="24">
      <c r="A400" s="847" t="s">
        <v>3206</v>
      </c>
      <c r="B400" s="843">
        <v>89</v>
      </c>
      <c r="C400" s="843" t="s">
        <v>3170</v>
      </c>
      <c r="D400" s="4">
        <v>10111.111111111111</v>
      </c>
      <c r="E400" s="4" t="s">
        <v>250</v>
      </c>
      <c r="F400" s="4">
        <v>182000</v>
      </c>
      <c r="G400" s="4" t="s">
        <v>250</v>
      </c>
      <c r="H400" s="4">
        <v>210000</v>
      </c>
      <c r="I400" s="4">
        <v>3000000</v>
      </c>
    </row>
    <row r="401" spans="1:9" ht="24">
      <c r="A401" s="847" t="s">
        <v>3206</v>
      </c>
      <c r="B401" s="843">
        <v>89</v>
      </c>
      <c r="C401" s="843" t="s">
        <v>3171</v>
      </c>
      <c r="D401" s="4">
        <v>6666.666666666667</v>
      </c>
      <c r="E401" s="4" t="s">
        <v>250</v>
      </c>
      <c r="F401" s="4">
        <v>220000</v>
      </c>
      <c r="G401" s="4" t="s">
        <v>250</v>
      </c>
      <c r="H401" s="4">
        <v>229000</v>
      </c>
      <c r="I401" s="4">
        <v>3271428.5714285714</v>
      </c>
    </row>
    <row r="402" spans="1:9">
      <c r="A402" s="848"/>
      <c r="B402" s="843">
        <v>97</v>
      </c>
      <c r="C402" s="843">
        <v>1.5</v>
      </c>
      <c r="D402" s="4">
        <v>2083.3333333333335</v>
      </c>
      <c r="E402" s="4" t="s">
        <v>257</v>
      </c>
      <c r="F402" s="4">
        <v>12500</v>
      </c>
      <c r="G402" s="4" t="s">
        <v>257</v>
      </c>
      <c r="H402" s="4">
        <v>14425</v>
      </c>
      <c r="I402" s="4">
        <v>206071.42857142858</v>
      </c>
    </row>
    <row r="403" spans="1:9">
      <c r="A403" s="848"/>
      <c r="B403" s="843">
        <v>97</v>
      </c>
      <c r="C403" s="843" t="s">
        <v>3168</v>
      </c>
      <c r="D403" s="4">
        <v>1550</v>
      </c>
      <c r="E403" s="4" t="s">
        <v>257</v>
      </c>
      <c r="F403" s="4">
        <v>15500</v>
      </c>
      <c r="G403" s="4" t="s">
        <v>257</v>
      </c>
      <c r="H403" s="4">
        <v>17250</v>
      </c>
      <c r="I403" s="4">
        <v>246428.57142857142</v>
      </c>
    </row>
    <row r="404" spans="1:9">
      <c r="A404" s="848"/>
      <c r="B404" s="843">
        <v>97</v>
      </c>
      <c r="C404" s="843" t="s">
        <v>3169</v>
      </c>
      <c r="D404" s="4">
        <v>1200</v>
      </c>
      <c r="E404" s="4" t="s">
        <v>257</v>
      </c>
      <c r="F404" s="4">
        <v>18000</v>
      </c>
      <c r="G404" s="4" t="s">
        <v>257</v>
      </c>
      <c r="H404" s="4">
        <v>19175</v>
      </c>
      <c r="I404" s="4">
        <v>273928.57142857142</v>
      </c>
    </row>
    <row r="405" spans="1:9">
      <c r="A405" s="848"/>
      <c r="B405" s="843">
        <v>97</v>
      </c>
      <c r="C405" s="843" t="s">
        <v>3170</v>
      </c>
      <c r="D405" s="4">
        <v>1166.6666666666667</v>
      </c>
      <c r="E405" s="4" t="s">
        <v>425</v>
      </c>
      <c r="F405" s="4">
        <v>21000</v>
      </c>
      <c r="G405" s="4" t="s">
        <v>425</v>
      </c>
      <c r="H405" s="4">
        <v>25400</v>
      </c>
      <c r="I405" s="4">
        <v>362857.14285714284</v>
      </c>
    </row>
    <row r="406" spans="1:9">
      <c r="A406" s="848"/>
      <c r="B406" s="843">
        <v>97</v>
      </c>
      <c r="C406" s="843" t="s">
        <v>3171</v>
      </c>
      <c r="D406" s="4">
        <v>878.78787878787875</v>
      </c>
      <c r="E406" s="4" t="s">
        <v>3213</v>
      </c>
      <c r="F406" s="4">
        <v>29000</v>
      </c>
      <c r="G406" s="4" t="s">
        <v>3213</v>
      </c>
      <c r="H406" s="4">
        <v>31400</v>
      </c>
      <c r="I406" s="4">
        <v>448571.42857142858</v>
      </c>
    </row>
  </sheetData>
  <autoFilter ref="A1:I406" xr:uid="{C0C950FD-58F2-4022-9CCD-93A734588E19}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23891-B337-4A55-AF1A-54AFD20A52E3}">
  <dimension ref="A1:O1599"/>
  <sheetViews>
    <sheetView topLeftCell="F163" workbookViewId="0">
      <selection activeCell="P1" sqref="P1"/>
    </sheetView>
  </sheetViews>
  <sheetFormatPr defaultRowHeight="15"/>
  <cols>
    <col min="6" max="6" width="40.42578125" bestFit="1" customWidth="1"/>
    <col min="13" max="13" width="20.85546875" customWidth="1"/>
    <col min="14" max="14" width="19.7109375" customWidth="1"/>
    <col min="15" max="15" width="17.42578125" customWidth="1"/>
  </cols>
  <sheetData>
    <row r="1" spans="1:15">
      <c r="A1" s="671" t="s">
        <v>1508</v>
      </c>
      <c r="B1" s="671" t="s">
        <v>1509</v>
      </c>
      <c r="C1" s="671" t="s">
        <v>1510</v>
      </c>
      <c r="D1" s="671" t="s">
        <v>1511</v>
      </c>
      <c r="E1" s="671" t="s">
        <v>1512</v>
      </c>
      <c r="F1" s="671" t="s">
        <v>1513</v>
      </c>
      <c r="G1" s="671" t="s">
        <v>1514</v>
      </c>
      <c r="H1" s="671" t="s">
        <v>1515</v>
      </c>
      <c r="I1" s="671" t="s">
        <v>1516</v>
      </c>
      <c r="J1" s="671" t="s">
        <v>1517</v>
      </c>
      <c r="K1" s="671" t="s">
        <v>1518</v>
      </c>
      <c r="L1" s="671" t="s">
        <v>1519</v>
      </c>
      <c r="M1" s="724" t="s">
        <v>2990</v>
      </c>
      <c r="N1" s="724" t="s">
        <v>2992</v>
      </c>
      <c r="O1" s="724" t="s">
        <v>2991</v>
      </c>
    </row>
    <row r="2" spans="1:15">
      <c r="A2" s="674">
        <v>64280</v>
      </c>
      <c r="B2" s="672" t="s">
        <v>1520</v>
      </c>
      <c r="C2" s="672" t="s">
        <v>1521</v>
      </c>
      <c r="D2" s="672" t="s">
        <v>1521</v>
      </c>
      <c r="E2" s="672" t="s">
        <v>1522</v>
      </c>
      <c r="F2" s="672" t="s">
        <v>579</v>
      </c>
      <c r="G2" s="672" t="s">
        <v>1363</v>
      </c>
      <c r="H2" s="672" t="s">
        <v>1523</v>
      </c>
      <c r="I2" s="672" t="s">
        <v>1524</v>
      </c>
      <c r="J2" s="675">
        <v>91</v>
      </c>
      <c r="K2" s="672" t="s">
        <v>1526</v>
      </c>
      <c r="L2" s="672" t="s">
        <v>1527</v>
      </c>
    </row>
    <row r="3" spans="1:15">
      <c r="A3">
        <v>64279</v>
      </c>
      <c r="B3" s="672" t="s">
        <v>1520</v>
      </c>
      <c r="C3" s="672" t="s">
        <v>1521</v>
      </c>
      <c r="D3" s="672" t="s">
        <v>1521</v>
      </c>
      <c r="E3" s="672" t="s">
        <v>1522</v>
      </c>
      <c r="F3" s="672" t="s">
        <v>579</v>
      </c>
      <c r="G3" s="672" t="s">
        <v>1363</v>
      </c>
      <c r="H3" s="672" t="s">
        <v>1523</v>
      </c>
      <c r="I3" s="672" t="s">
        <v>1524</v>
      </c>
      <c r="J3" s="674">
        <v>91</v>
      </c>
      <c r="K3" s="672" t="s">
        <v>1526</v>
      </c>
      <c r="L3" s="672" t="s">
        <v>1527</v>
      </c>
    </row>
    <row r="4" spans="1:15">
      <c r="A4">
        <v>64321</v>
      </c>
      <c r="B4" s="672" t="s">
        <v>1520</v>
      </c>
      <c r="C4" s="672" t="s">
        <v>1521</v>
      </c>
      <c r="D4" s="672" t="s">
        <v>1521</v>
      </c>
      <c r="E4" s="672" t="s">
        <v>1522</v>
      </c>
      <c r="F4" s="672" t="s">
        <v>1528</v>
      </c>
      <c r="G4" s="672" t="s">
        <v>1363</v>
      </c>
      <c r="H4" s="672" t="s">
        <v>1523</v>
      </c>
      <c r="I4" s="672" t="s">
        <v>1529</v>
      </c>
      <c r="J4" s="675" t="s">
        <v>1530</v>
      </c>
      <c r="K4" s="672" t="s">
        <v>1531</v>
      </c>
      <c r="L4" s="672" t="s">
        <v>1527</v>
      </c>
    </row>
    <row r="5" spans="1:15">
      <c r="A5">
        <v>64328</v>
      </c>
      <c r="B5" s="672" t="s">
        <v>1520</v>
      </c>
      <c r="C5" s="672" t="s">
        <v>1521</v>
      </c>
      <c r="D5" s="672" t="s">
        <v>1521</v>
      </c>
      <c r="E5" s="672" t="s">
        <v>1522</v>
      </c>
      <c r="F5" s="672" t="s">
        <v>1532</v>
      </c>
      <c r="G5" s="672" t="s">
        <v>1363</v>
      </c>
      <c r="H5" s="672" t="s">
        <v>1523</v>
      </c>
      <c r="I5" s="672" t="s">
        <v>1533</v>
      </c>
      <c r="J5" s="675" t="s">
        <v>1534</v>
      </c>
      <c r="K5" s="672" t="s">
        <v>1535</v>
      </c>
      <c r="L5" s="672" t="s">
        <v>1527</v>
      </c>
    </row>
    <row r="6" spans="1:15">
      <c r="A6">
        <v>64329</v>
      </c>
      <c r="B6" s="672" t="s">
        <v>1520</v>
      </c>
      <c r="C6" s="672" t="s">
        <v>1521</v>
      </c>
      <c r="D6" s="672" t="s">
        <v>1521</v>
      </c>
      <c r="E6" s="672" t="s">
        <v>1522</v>
      </c>
      <c r="F6" s="672" t="s">
        <v>1536</v>
      </c>
      <c r="G6" s="672" t="s">
        <v>1363</v>
      </c>
      <c r="H6" s="672" t="s">
        <v>1523</v>
      </c>
      <c r="I6" s="672" t="s">
        <v>1537</v>
      </c>
      <c r="J6" s="675" t="s">
        <v>1538</v>
      </c>
      <c r="K6" s="672" t="s">
        <v>1531</v>
      </c>
      <c r="L6" s="672" t="s">
        <v>1527</v>
      </c>
    </row>
    <row r="7" spans="1:15">
      <c r="A7">
        <v>64330</v>
      </c>
      <c r="B7" s="672" t="s">
        <v>1520</v>
      </c>
      <c r="C7" s="672" t="s">
        <v>1521</v>
      </c>
      <c r="D7" s="672" t="s">
        <v>1521</v>
      </c>
      <c r="E7" s="672" t="s">
        <v>1522</v>
      </c>
      <c r="F7" s="672" t="s">
        <v>1539</v>
      </c>
      <c r="G7" s="672" t="s">
        <v>1363</v>
      </c>
      <c r="H7" s="672" t="s">
        <v>1523</v>
      </c>
      <c r="I7" s="672" t="s">
        <v>1540</v>
      </c>
      <c r="J7" s="675" t="s">
        <v>1538</v>
      </c>
      <c r="K7" s="672" t="s">
        <v>1531</v>
      </c>
      <c r="L7" s="672" t="s">
        <v>1527</v>
      </c>
    </row>
    <row r="8" spans="1:15">
      <c r="A8">
        <v>64330</v>
      </c>
      <c r="B8" s="672" t="s">
        <v>1520</v>
      </c>
      <c r="C8" s="672" t="s">
        <v>1521</v>
      </c>
      <c r="D8" s="672" t="s">
        <v>1521</v>
      </c>
      <c r="E8" s="672" t="s">
        <v>1522</v>
      </c>
      <c r="F8" s="672" t="s">
        <v>1539</v>
      </c>
      <c r="G8" s="672" t="s">
        <v>1363</v>
      </c>
      <c r="H8" s="672" t="s">
        <v>1523</v>
      </c>
      <c r="I8" s="672" t="s">
        <v>1541</v>
      </c>
      <c r="J8" s="675" t="s">
        <v>1538</v>
      </c>
      <c r="K8" s="672" t="s">
        <v>1531</v>
      </c>
      <c r="L8" s="672" t="s">
        <v>1527</v>
      </c>
    </row>
    <row r="9" spans="1:15">
      <c r="A9">
        <v>64331</v>
      </c>
      <c r="B9" s="672" t="s">
        <v>1520</v>
      </c>
      <c r="C9" s="672" t="s">
        <v>1521</v>
      </c>
      <c r="D9" s="672" t="s">
        <v>1521</v>
      </c>
      <c r="E9" s="672" t="s">
        <v>1522</v>
      </c>
      <c r="F9" s="672" t="s">
        <v>1539</v>
      </c>
      <c r="G9" s="672" t="s">
        <v>1363</v>
      </c>
      <c r="H9" s="672" t="s">
        <v>1523</v>
      </c>
      <c r="I9" s="672" t="s">
        <v>1541</v>
      </c>
      <c r="J9" s="675" t="s">
        <v>1538</v>
      </c>
      <c r="K9" s="672" t="s">
        <v>1531</v>
      </c>
      <c r="L9" s="672" t="s">
        <v>1527</v>
      </c>
    </row>
    <row r="10" spans="1:15">
      <c r="A10">
        <v>64355</v>
      </c>
      <c r="B10" s="672" t="s">
        <v>1520</v>
      </c>
      <c r="C10" s="672" t="s">
        <v>1521</v>
      </c>
      <c r="D10" s="672" t="s">
        <v>1521</v>
      </c>
      <c r="E10" s="672" t="s">
        <v>1522</v>
      </c>
      <c r="F10" s="672" t="s">
        <v>580</v>
      </c>
      <c r="G10" s="672" t="s">
        <v>1363</v>
      </c>
      <c r="H10" s="672" t="s">
        <v>1523</v>
      </c>
      <c r="I10" s="672" t="s">
        <v>1542</v>
      </c>
      <c r="J10" s="675" t="s">
        <v>1543</v>
      </c>
      <c r="K10" s="672" t="s">
        <v>1544</v>
      </c>
      <c r="L10" s="672" t="s">
        <v>1527</v>
      </c>
    </row>
    <row r="11" spans="1:15">
      <c r="A11">
        <v>64357</v>
      </c>
      <c r="B11" s="672" t="s">
        <v>1520</v>
      </c>
      <c r="C11" s="672" t="s">
        <v>1521</v>
      </c>
      <c r="D11" s="672" t="s">
        <v>1521</v>
      </c>
      <c r="E11" s="672" t="s">
        <v>1522</v>
      </c>
      <c r="F11" s="672" t="s">
        <v>1545</v>
      </c>
      <c r="G11" s="672" t="s">
        <v>1363</v>
      </c>
      <c r="H11" s="672" t="s">
        <v>1523</v>
      </c>
      <c r="I11" s="672" t="s">
        <v>1546</v>
      </c>
      <c r="J11" s="675" t="s">
        <v>1547</v>
      </c>
      <c r="K11" s="672" t="s">
        <v>1526</v>
      </c>
      <c r="L11" s="672" t="s">
        <v>1527</v>
      </c>
    </row>
    <row r="12" spans="1:15">
      <c r="A12">
        <v>64363</v>
      </c>
      <c r="B12" s="672" t="s">
        <v>1520</v>
      </c>
      <c r="C12" s="672" t="s">
        <v>1521</v>
      </c>
      <c r="D12" s="672" t="s">
        <v>1521</v>
      </c>
      <c r="E12" s="672" t="s">
        <v>1522</v>
      </c>
      <c r="F12" s="672" t="s">
        <v>1545</v>
      </c>
      <c r="G12" s="672" t="s">
        <v>1363</v>
      </c>
      <c r="H12" s="672" t="s">
        <v>1523</v>
      </c>
      <c r="I12" s="672" t="s">
        <v>1546</v>
      </c>
      <c r="J12" s="675" t="s">
        <v>1547</v>
      </c>
      <c r="K12" s="672" t="s">
        <v>1526</v>
      </c>
      <c r="L12" s="672" t="s">
        <v>1527</v>
      </c>
    </row>
    <row r="13" spans="1:15">
      <c r="A13">
        <v>64357</v>
      </c>
      <c r="B13" s="672" t="s">
        <v>1520</v>
      </c>
      <c r="C13" s="672" t="s">
        <v>1521</v>
      </c>
      <c r="D13" s="672" t="s">
        <v>1521</v>
      </c>
      <c r="E13" s="672" t="s">
        <v>1522</v>
      </c>
      <c r="F13" s="672" t="s">
        <v>1545</v>
      </c>
      <c r="G13" s="672" t="s">
        <v>1363</v>
      </c>
      <c r="H13" s="672" t="s">
        <v>1523</v>
      </c>
      <c r="I13" s="672" t="s">
        <v>1546</v>
      </c>
      <c r="J13" s="675" t="s">
        <v>1547</v>
      </c>
      <c r="K13" s="672" t="s">
        <v>1526</v>
      </c>
      <c r="L13" s="672" t="s">
        <v>1527</v>
      </c>
    </row>
    <row r="14" spans="1:15">
      <c r="A14">
        <v>64328</v>
      </c>
      <c r="B14" s="672" t="s">
        <v>1520</v>
      </c>
      <c r="C14" s="672" t="s">
        <v>1521</v>
      </c>
      <c r="D14" s="672" t="s">
        <v>1521</v>
      </c>
      <c r="E14" s="672" t="s">
        <v>1522</v>
      </c>
      <c r="F14" s="672" t="s">
        <v>1532</v>
      </c>
      <c r="G14" s="672" t="s">
        <v>1363</v>
      </c>
      <c r="H14" s="672" t="s">
        <v>1523</v>
      </c>
      <c r="I14" s="672" t="s">
        <v>1548</v>
      </c>
      <c r="J14" s="675" t="s">
        <v>1534</v>
      </c>
      <c r="K14" s="672" t="s">
        <v>1535</v>
      </c>
      <c r="L14" s="672" t="s">
        <v>1527</v>
      </c>
    </row>
    <row r="15" spans="1:15">
      <c r="A15">
        <v>64364</v>
      </c>
      <c r="B15" s="672" t="s">
        <v>1520</v>
      </c>
      <c r="C15" s="672" t="s">
        <v>1521</v>
      </c>
      <c r="D15" s="672" t="s">
        <v>1521</v>
      </c>
      <c r="E15" s="672" t="s">
        <v>1522</v>
      </c>
      <c r="F15" s="672" t="s">
        <v>1532</v>
      </c>
      <c r="G15" s="672" t="s">
        <v>1363</v>
      </c>
      <c r="H15" s="672" t="s">
        <v>1523</v>
      </c>
      <c r="I15" s="672" t="s">
        <v>1548</v>
      </c>
      <c r="J15" s="675" t="s">
        <v>1534</v>
      </c>
      <c r="K15" s="672" t="s">
        <v>1535</v>
      </c>
      <c r="L15" s="672" t="s">
        <v>1527</v>
      </c>
    </row>
    <row r="16" spans="1:15">
      <c r="A16">
        <v>64373</v>
      </c>
      <c r="B16" s="672" t="s">
        <v>1520</v>
      </c>
      <c r="C16" s="672" t="s">
        <v>1521</v>
      </c>
      <c r="D16" s="672" t="s">
        <v>1521</v>
      </c>
      <c r="E16" s="672" t="s">
        <v>1522</v>
      </c>
      <c r="F16" s="672" t="s">
        <v>1549</v>
      </c>
      <c r="G16" s="672" t="s">
        <v>1363</v>
      </c>
      <c r="H16" s="672" t="s">
        <v>1523</v>
      </c>
      <c r="I16" s="672" t="s">
        <v>1550</v>
      </c>
      <c r="J16" s="675" t="s">
        <v>1551</v>
      </c>
      <c r="K16" s="672" t="s">
        <v>1552</v>
      </c>
      <c r="L16" s="672" t="s">
        <v>1527</v>
      </c>
    </row>
    <row r="17" spans="1:12">
      <c r="A17">
        <v>64388</v>
      </c>
      <c r="B17" s="672" t="s">
        <v>1520</v>
      </c>
      <c r="C17" s="672" t="s">
        <v>1521</v>
      </c>
      <c r="D17" s="672" t="s">
        <v>1521</v>
      </c>
      <c r="E17" s="672" t="s">
        <v>1522</v>
      </c>
      <c r="F17" s="672" t="s">
        <v>1553</v>
      </c>
      <c r="G17" s="672" t="s">
        <v>1363</v>
      </c>
      <c r="H17" s="672" t="s">
        <v>1523</v>
      </c>
      <c r="I17" s="672" t="s">
        <v>1554</v>
      </c>
      <c r="J17" s="675" t="s">
        <v>1555</v>
      </c>
      <c r="K17" s="672" t="s">
        <v>1526</v>
      </c>
      <c r="L17" s="672" t="s">
        <v>1527</v>
      </c>
    </row>
    <row r="18" spans="1:12">
      <c r="A18">
        <v>30245</v>
      </c>
      <c r="B18" s="672" t="s">
        <v>1520</v>
      </c>
      <c r="C18" s="672" t="s">
        <v>1521</v>
      </c>
      <c r="D18" s="672" t="s">
        <v>1521</v>
      </c>
      <c r="E18" s="672" t="s">
        <v>1522</v>
      </c>
      <c r="F18" s="672" t="s">
        <v>1553</v>
      </c>
      <c r="G18" s="672" t="s">
        <v>1363</v>
      </c>
      <c r="H18" s="672" t="s">
        <v>1523</v>
      </c>
      <c r="I18" s="672" t="s">
        <v>1554</v>
      </c>
      <c r="J18" s="675" t="s">
        <v>1555</v>
      </c>
      <c r="K18" s="672" t="s">
        <v>1526</v>
      </c>
      <c r="L18" s="672" t="s">
        <v>1527</v>
      </c>
    </row>
    <row r="19" spans="1:12">
      <c r="A19">
        <v>64389</v>
      </c>
      <c r="B19" s="672" t="s">
        <v>1520</v>
      </c>
      <c r="C19" s="672" t="s">
        <v>1521</v>
      </c>
      <c r="D19" s="672" t="s">
        <v>1521</v>
      </c>
      <c r="E19" s="672" t="s">
        <v>1522</v>
      </c>
      <c r="F19" s="672" t="s">
        <v>1556</v>
      </c>
      <c r="G19" s="672" t="s">
        <v>1363</v>
      </c>
      <c r="H19" s="672" t="s">
        <v>1523</v>
      </c>
      <c r="I19" s="672" t="s">
        <v>1557</v>
      </c>
      <c r="J19" s="675" t="s">
        <v>1558</v>
      </c>
      <c r="K19" s="672" t="s">
        <v>1526</v>
      </c>
      <c r="L19" s="672" t="s">
        <v>1527</v>
      </c>
    </row>
    <row r="20" spans="1:12">
      <c r="A20">
        <v>64397</v>
      </c>
      <c r="B20" s="672" t="s">
        <v>1520</v>
      </c>
      <c r="C20" s="672" t="s">
        <v>1521</v>
      </c>
      <c r="D20" s="672" t="s">
        <v>1521</v>
      </c>
      <c r="E20" s="672" t="s">
        <v>1522</v>
      </c>
      <c r="F20" s="672" t="s">
        <v>581</v>
      </c>
      <c r="G20" s="672" t="s">
        <v>1363</v>
      </c>
      <c r="H20" s="672" t="s">
        <v>1523</v>
      </c>
      <c r="I20" s="672" t="s">
        <v>1559</v>
      </c>
      <c r="J20" s="675" t="s">
        <v>1560</v>
      </c>
      <c r="K20" s="672" t="s">
        <v>1561</v>
      </c>
      <c r="L20" s="672" t="s">
        <v>1527</v>
      </c>
    </row>
    <row r="21" spans="1:12">
      <c r="A21">
        <v>64396</v>
      </c>
      <c r="B21" s="672" t="s">
        <v>1520</v>
      </c>
      <c r="C21" s="672" t="s">
        <v>1521</v>
      </c>
      <c r="D21" s="672" t="s">
        <v>1521</v>
      </c>
      <c r="E21" s="672" t="s">
        <v>1522</v>
      </c>
      <c r="F21" s="672" t="s">
        <v>581</v>
      </c>
      <c r="G21" s="672" t="s">
        <v>1363</v>
      </c>
      <c r="H21" s="672" t="s">
        <v>1523</v>
      </c>
      <c r="I21" s="672" t="s">
        <v>1559</v>
      </c>
      <c r="J21" s="675" t="s">
        <v>1560</v>
      </c>
      <c r="K21" s="672" t="s">
        <v>1561</v>
      </c>
      <c r="L21" s="672" t="s">
        <v>1527</v>
      </c>
    </row>
    <row r="22" spans="1:12">
      <c r="A22">
        <v>64399</v>
      </c>
      <c r="B22" s="672" t="s">
        <v>1520</v>
      </c>
      <c r="C22" s="672" t="s">
        <v>1562</v>
      </c>
      <c r="D22" s="672" t="s">
        <v>1521</v>
      </c>
      <c r="E22" s="672" t="s">
        <v>1522</v>
      </c>
      <c r="F22" s="672" t="s">
        <v>1563</v>
      </c>
      <c r="G22" s="672" t="s">
        <v>1363</v>
      </c>
      <c r="H22" s="672" t="s">
        <v>1523</v>
      </c>
      <c r="I22" s="672" t="s">
        <v>1564</v>
      </c>
      <c r="J22" s="675" t="s">
        <v>1565</v>
      </c>
      <c r="K22" s="672" t="s">
        <v>1566</v>
      </c>
      <c r="L22" s="672" t="s">
        <v>1527</v>
      </c>
    </row>
    <row r="23" spans="1:12">
      <c r="A23">
        <v>64399</v>
      </c>
      <c r="B23" s="672" t="s">
        <v>1520</v>
      </c>
      <c r="C23" s="672" t="s">
        <v>1521</v>
      </c>
      <c r="D23" s="672" t="s">
        <v>1521</v>
      </c>
      <c r="E23" s="672" t="s">
        <v>1522</v>
      </c>
      <c r="F23" s="672" t="s">
        <v>1563</v>
      </c>
      <c r="G23" s="672" t="s">
        <v>1363</v>
      </c>
      <c r="H23" s="672" t="s">
        <v>1523</v>
      </c>
      <c r="I23" s="672" t="s">
        <v>1564</v>
      </c>
      <c r="J23" s="675" t="s">
        <v>1565</v>
      </c>
      <c r="K23" s="672" t="s">
        <v>1566</v>
      </c>
      <c r="L23" s="672" t="s">
        <v>1527</v>
      </c>
    </row>
    <row r="24" spans="1:12">
      <c r="A24">
        <v>64405</v>
      </c>
      <c r="B24" s="672" t="s">
        <v>1520</v>
      </c>
      <c r="C24" s="672" t="s">
        <v>1521</v>
      </c>
      <c r="D24" s="672" t="s">
        <v>1521</v>
      </c>
      <c r="E24" s="672" t="s">
        <v>1522</v>
      </c>
      <c r="F24" s="672" t="s">
        <v>1563</v>
      </c>
      <c r="G24" s="672" t="s">
        <v>1363</v>
      </c>
      <c r="H24" s="672" t="s">
        <v>1523</v>
      </c>
      <c r="I24" s="672" t="s">
        <v>1564</v>
      </c>
      <c r="J24" s="675" t="s">
        <v>1565</v>
      </c>
      <c r="K24" s="672" t="s">
        <v>1566</v>
      </c>
      <c r="L24" s="672" t="s">
        <v>1527</v>
      </c>
    </row>
    <row r="25" spans="1:12">
      <c r="A25">
        <v>30245</v>
      </c>
      <c r="B25" s="672" t="s">
        <v>1520</v>
      </c>
      <c r="C25" s="672" t="s">
        <v>1521</v>
      </c>
      <c r="D25" s="672" t="s">
        <v>1521</v>
      </c>
      <c r="E25" s="672" t="s">
        <v>1522</v>
      </c>
      <c r="F25" s="672" t="s">
        <v>1567</v>
      </c>
      <c r="G25" s="672" t="s">
        <v>1363</v>
      </c>
      <c r="H25" s="672" t="s">
        <v>1523</v>
      </c>
      <c r="I25" s="672" t="s">
        <v>1568</v>
      </c>
      <c r="J25" s="675" t="s">
        <v>1569</v>
      </c>
      <c r="K25" s="672" t="s">
        <v>1566</v>
      </c>
      <c r="L25" s="672" t="s">
        <v>1527</v>
      </c>
    </row>
    <row r="26" spans="1:12">
      <c r="A26">
        <v>64407</v>
      </c>
      <c r="B26" s="672" t="s">
        <v>1520</v>
      </c>
      <c r="C26" s="672" t="s">
        <v>1521</v>
      </c>
      <c r="D26" s="672" t="s">
        <v>1521</v>
      </c>
      <c r="E26" s="672" t="s">
        <v>1522</v>
      </c>
      <c r="F26" s="672" t="s">
        <v>1567</v>
      </c>
      <c r="G26" s="672" t="s">
        <v>1363</v>
      </c>
      <c r="H26" s="672" t="s">
        <v>1523</v>
      </c>
      <c r="I26" s="672" t="s">
        <v>1568</v>
      </c>
      <c r="J26" s="675" t="s">
        <v>1569</v>
      </c>
      <c r="K26" s="672" t="s">
        <v>1566</v>
      </c>
      <c r="L26" s="672" t="s">
        <v>1527</v>
      </c>
    </row>
    <row r="27" spans="1:12">
      <c r="A27">
        <v>64411</v>
      </c>
      <c r="B27" s="672" t="s">
        <v>1520</v>
      </c>
      <c r="C27" s="672" t="s">
        <v>1521</v>
      </c>
      <c r="D27" s="672" t="s">
        <v>1521</v>
      </c>
      <c r="E27" s="672" t="s">
        <v>1522</v>
      </c>
      <c r="F27" s="672" t="s">
        <v>1570</v>
      </c>
      <c r="G27" s="672" t="s">
        <v>1363</v>
      </c>
      <c r="H27" s="672" t="s">
        <v>1523</v>
      </c>
      <c r="I27" s="672" t="s">
        <v>1571</v>
      </c>
      <c r="J27" s="675" t="s">
        <v>1572</v>
      </c>
      <c r="K27" s="672" t="s">
        <v>1552</v>
      </c>
      <c r="L27" s="672" t="s">
        <v>1527</v>
      </c>
    </row>
    <row r="28" spans="1:12">
      <c r="A28">
        <v>64412</v>
      </c>
      <c r="B28" s="672" t="s">
        <v>1520</v>
      </c>
      <c r="C28" s="672" t="s">
        <v>1521</v>
      </c>
      <c r="D28" s="672" t="s">
        <v>1521</v>
      </c>
      <c r="E28" s="672" t="s">
        <v>1522</v>
      </c>
      <c r="F28" s="672" t="s">
        <v>1573</v>
      </c>
      <c r="G28" s="672" t="s">
        <v>1363</v>
      </c>
      <c r="H28" s="672" t="s">
        <v>1523</v>
      </c>
      <c r="I28" s="672" t="s">
        <v>1574</v>
      </c>
      <c r="J28" s="675" t="s">
        <v>1547</v>
      </c>
      <c r="K28" s="672" t="s">
        <v>1526</v>
      </c>
      <c r="L28" s="672" t="s">
        <v>1527</v>
      </c>
    </row>
    <row r="29" spans="1:12">
      <c r="A29">
        <v>64423</v>
      </c>
      <c r="B29" s="672" t="s">
        <v>1520</v>
      </c>
      <c r="C29" s="672" t="s">
        <v>1521</v>
      </c>
      <c r="D29" s="672" t="s">
        <v>1521</v>
      </c>
      <c r="E29" s="672" t="s">
        <v>1522</v>
      </c>
      <c r="F29" s="672" t="s">
        <v>1575</v>
      </c>
      <c r="G29" s="672" t="s">
        <v>1363</v>
      </c>
      <c r="H29" s="672" t="s">
        <v>1523</v>
      </c>
      <c r="I29" s="672" t="s">
        <v>1576</v>
      </c>
      <c r="J29" s="675" t="s">
        <v>1577</v>
      </c>
      <c r="K29" s="672" t="s">
        <v>1566</v>
      </c>
      <c r="L29" s="672" t="s">
        <v>1527</v>
      </c>
    </row>
    <row r="30" spans="1:12">
      <c r="A30">
        <v>63882</v>
      </c>
      <c r="B30" s="672" t="s">
        <v>1520</v>
      </c>
      <c r="C30" s="672" t="s">
        <v>1521</v>
      </c>
      <c r="D30" s="672" t="s">
        <v>1521</v>
      </c>
      <c r="E30" s="672" t="s">
        <v>1522</v>
      </c>
      <c r="F30" s="672" t="s">
        <v>1575</v>
      </c>
      <c r="G30" s="672" t="s">
        <v>1363</v>
      </c>
      <c r="H30" s="672" t="s">
        <v>1523</v>
      </c>
      <c r="I30" s="672" t="s">
        <v>1576</v>
      </c>
      <c r="J30" s="675" t="s">
        <v>1577</v>
      </c>
      <c r="K30" s="672" t="s">
        <v>1566</v>
      </c>
      <c r="L30" s="672" t="s">
        <v>1527</v>
      </c>
    </row>
    <row r="31" spans="1:12">
      <c r="A31">
        <v>64427</v>
      </c>
      <c r="B31" s="672" t="s">
        <v>1520</v>
      </c>
      <c r="C31" s="672" t="s">
        <v>1521</v>
      </c>
      <c r="D31" s="672" t="s">
        <v>1521</v>
      </c>
      <c r="E31" s="672" t="s">
        <v>1522</v>
      </c>
      <c r="F31" s="672" t="s">
        <v>513</v>
      </c>
      <c r="G31" s="672" t="s">
        <v>1363</v>
      </c>
      <c r="H31" s="672" t="s">
        <v>1523</v>
      </c>
      <c r="I31" s="672" t="s">
        <v>1578</v>
      </c>
      <c r="J31" s="675" t="s">
        <v>1579</v>
      </c>
      <c r="K31" s="672" t="s">
        <v>1531</v>
      </c>
      <c r="L31" s="672" t="s">
        <v>1527</v>
      </c>
    </row>
    <row r="32" spans="1:12">
      <c r="A32">
        <v>25081</v>
      </c>
      <c r="B32" s="672" t="s">
        <v>1520</v>
      </c>
      <c r="C32" s="672" t="s">
        <v>1521</v>
      </c>
      <c r="D32" s="672" t="s">
        <v>1521</v>
      </c>
      <c r="E32" s="672" t="s">
        <v>1522</v>
      </c>
      <c r="F32" s="672" t="s">
        <v>513</v>
      </c>
      <c r="G32" s="672" t="s">
        <v>1363</v>
      </c>
      <c r="H32" s="672" t="s">
        <v>1523</v>
      </c>
      <c r="I32" s="672" t="s">
        <v>1578</v>
      </c>
      <c r="J32" s="675" t="s">
        <v>1579</v>
      </c>
      <c r="K32" s="672" t="s">
        <v>1531</v>
      </c>
      <c r="L32" s="672" t="s">
        <v>1527</v>
      </c>
    </row>
    <row r="33" spans="1:12">
      <c r="A33">
        <v>52644</v>
      </c>
      <c r="B33" s="672" t="s">
        <v>1520</v>
      </c>
      <c r="C33" s="672" t="s">
        <v>1562</v>
      </c>
      <c r="D33" s="672" t="s">
        <v>1521</v>
      </c>
      <c r="E33" s="672" t="s">
        <v>1522</v>
      </c>
      <c r="F33" s="672" t="s">
        <v>1580</v>
      </c>
      <c r="G33" s="672" t="s">
        <v>1363</v>
      </c>
      <c r="H33" s="672" t="s">
        <v>1523</v>
      </c>
      <c r="I33" s="672" t="s">
        <v>1581</v>
      </c>
      <c r="J33" s="675" t="s">
        <v>1538</v>
      </c>
      <c r="K33" s="672" t="s">
        <v>1531</v>
      </c>
      <c r="L33" s="672" t="s">
        <v>1527</v>
      </c>
    </row>
    <row r="34" spans="1:12">
      <c r="A34">
        <v>64434</v>
      </c>
      <c r="B34" s="672" t="s">
        <v>1520</v>
      </c>
      <c r="C34" s="672" t="s">
        <v>1562</v>
      </c>
      <c r="D34" s="672" t="s">
        <v>1521</v>
      </c>
      <c r="E34" s="672" t="s">
        <v>1522</v>
      </c>
      <c r="F34" s="672" t="s">
        <v>1580</v>
      </c>
      <c r="G34" s="672" t="s">
        <v>1363</v>
      </c>
      <c r="H34" s="672" t="s">
        <v>1523</v>
      </c>
      <c r="I34" s="672" t="s">
        <v>1581</v>
      </c>
      <c r="J34" s="675" t="s">
        <v>1538</v>
      </c>
      <c r="K34" s="672" t="s">
        <v>1531</v>
      </c>
      <c r="L34" s="672" t="s">
        <v>1527</v>
      </c>
    </row>
    <row r="35" spans="1:12">
      <c r="A35">
        <v>64434</v>
      </c>
      <c r="B35" s="672" t="s">
        <v>1520</v>
      </c>
      <c r="C35" s="672" t="s">
        <v>1521</v>
      </c>
      <c r="D35" s="672" t="s">
        <v>1521</v>
      </c>
      <c r="E35" s="672" t="s">
        <v>1522</v>
      </c>
      <c r="F35" s="672" t="s">
        <v>1580</v>
      </c>
      <c r="G35" s="672" t="s">
        <v>1363</v>
      </c>
      <c r="H35" s="672" t="s">
        <v>1523</v>
      </c>
      <c r="I35" s="672" t="s">
        <v>1581</v>
      </c>
      <c r="J35" s="675" t="s">
        <v>1538</v>
      </c>
      <c r="K35" s="672" t="s">
        <v>1531</v>
      </c>
      <c r="L35" s="672" t="s">
        <v>1527</v>
      </c>
    </row>
    <row r="36" spans="1:12">
      <c r="A36">
        <v>52644</v>
      </c>
      <c r="B36" s="672" t="s">
        <v>1520</v>
      </c>
      <c r="C36" s="672" t="s">
        <v>1521</v>
      </c>
      <c r="D36" s="672" t="s">
        <v>1521</v>
      </c>
      <c r="E36" s="672" t="s">
        <v>1522</v>
      </c>
      <c r="F36" s="672" t="s">
        <v>1580</v>
      </c>
      <c r="G36" s="672" t="s">
        <v>1363</v>
      </c>
      <c r="H36" s="672" t="s">
        <v>1523</v>
      </c>
      <c r="I36" s="672" t="s">
        <v>1581</v>
      </c>
      <c r="J36" s="675" t="s">
        <v>1538</v>
      </c>
      <c r="K36" s="672" t="s">
        <v>1531</v>
      </c>
      <c r="L36" s="672" t="s">
        <v>1527</v>
      </c>
    </row>
    <row r="37" spans="1:12">
      <c r="A37">
        <v>64436</v>
      </c>
      <c r="B37" s="672" t="s">
        <v>1520</v>
      </c>
      <c r="C37" s="672" t="s">
        <v>1562</v>
      </c>
      <c r="D37" s="672" t="s">
        <v>1521</v>
      </c>
      <c r="E37" s="672" t="s">
        <v>1522</v>
      </c>
      <c r="F37" s="672" t="s">
        <v>1582</v>
      </c>
      <c r="G37" s="672" t="s">
        <v>1363</v>
      </c>
      <c r="H37" s="672" t="s">
        <v>1523</v>
      </c>
      <c r="I37" s="672" t="s">
        <v>1583</v>
      </c>
      <c r="J37" s="675" t="s">
        <v>1584</v>
      </c>
      <c r="K37" s="672" t="s">
        <v>1585</v>
      </c>
      <c r="L37" s="672" t="s">
        <v>1527</v>
      </c>
    </row>
    <row r="38" spans="1:12">
      <c r="A38">
        <v>64449</v>
      </c>
      <c r="B38" s="672" t="s">
        <v>1520</v>
      </c>
      <c r="C38" s="672" t="s">
        <v>1521</v>
      </c>
      <c r="D38" s="672" t="s">
        <v>1521</v>
      </c>
      <c r="E38" s="672" t="s">
        <v>1522</v>
      </c>
      <c r="F38" s="672" t="s">
        <v>562</v>
      </c>
      <c r="G38" s="672" t="s">
        <v>1363</v>
      </c>
      <c r="H38" s="672" t="s">
        <v>1523</v>
      </c>
      <c r="I38" s="672" t="s">
        <v>1586</v>
      </c>
      <c r="J38" s="675" t="s">
        <v>1538</v>
      </c>
      <c r="K38" s="672" t="s">
        <v>1531</v>
      </c>
      <c r="L38" s="672" t="s">
        <v>1527</v>
      </c>
    </row>
    <row r="39" spans="1:12">
      <c r="A39">
        <v>62771</v>
      </c>
      <c r="B39" s="672" t="s">
        <v>1520</v>
      </c>
      <c r="C39" s="672" t="s">
        <v>1521</v>
      </c>
      <c r="D39" s="672" t="s">
        <v>1521</v>
      </c>
      <c r="E39" s="672" t="s">
        <v>1522</v>
      </c>
      <c r="F39" s="672" t="s">
        <v>562</v>
      </c>
      <c r="G39" s="672" t="s">
        <v>1363</v>
      </c>
      <c r="H39" s="672" t="s">
        <v>1523</v>
      </c>
      <c r="I39" s="672" t="s">
        <v>1586</v>
      </c>
      <c r="J39" s="675" t="s">
        <v>1538</v>
      </c>
      <c r="K39" s="672" t="s">
        <v>1531</v>
      </c>
      <c r="L39" s="672" t="s">
        <v>1527</v>
      </c>
    </row>
    <row r="40" spans="1:12">
      <c r="A40">
        <v>64450</v>
      </c>
      <c r="B40" s="672" t="s">
        <v>1520</v>
      </c>
      <c r="C40" s="672" t="s">
        <v>1521</v>
      </c>
      <c r="D40" s="672" t="s">
        <v>1521</v>
      </c>
      <c r="E40" s="672" t="s">
        <v>1522</v>
      </c>
      <c r="F40" s="672" t="s">
        <v>1587</v>
      </c>
      <c r="G40" s="672" t="s">
        <v>1363</v>
      </c>
      <c r="H40" s="672" t="s">
        <v>1523</v>
      </c>
      <c r="I40" s="672" t="s">
        <v>1588</v>
      </c>
      <c r="J40" s="675" t="s">
        <v>1579</v>
      </c>
      <c r="K40" s="672" t="s">
        <v>1531</v>
      </c>
      <c r="L40" s="672" t="s">
        <v>1527</v>
      </c>
    </row>
    <row r="41" spans="1:12">
      <c r="A41">
        <v>64453</v>
      </c>
      <c r="B41" s="672" t="s">
        <v>1520</v>
      </c>
      <c r="C41" s="672" t="s">
        <v>1521</v>
      </c>
      <c r="D41" s="672" t="s">
        <v>1521</v>
      </c>
      <c r="E41" s="672" t="s">
        <v>1522</v>
      </c>
      <c r="F41" s="672" t="s">
        <v>1589</v>
      </c>
      <c r="G41" s="672" t="s">
        <v>1363</v>
      </c>
      <c r="H41" s="672" t="s">
        <v>1523</v>
      </c>
      <c r="I41" s="672" t="s">
        <v>1590</v>
      </c>
      <c r="J41" s="675" t="s">
        <v>1543</v>
      </c>
      <c r="K41" s="672" t="s">
        <v>1544</v>
      </c>
      <c r="L41" s="672" t="s">
        <v>1527</v>
      </c>
    </row>
    <row r="42" spans="1:12">
      <c r="A42">
        <v>64454</v>
      </c>
      <c r="B42" s="672" t="s">
        <v>1520</v>
      </c>
      <c r="C42" s="672" t="s">
        <v>1521</v>
      </c>
      <c r="D42" s="672" t="s">
        <v>1521</v>
      </c>
      <c r="E42" s="672" t="s">
        <v>1522</v>
      </c>
      <c r="F42" s="672" t="s">
        <v>1589</v>
      </c>
      <c r="G42" s="672" t="s">
        <v>1363</v>
      </c>
      <c r="H42" s="672" t="s">
        <v>1523</v>
      </c>
      <c r="I42" s="672" t="s">
        <v>1590</v>
      </c>
      <c r="J42" s="675" t="s">
        <v>1543</v>
      </c>
      <c r="K42" s="672" t="s">
        <v>1544</v>
      </c>
      <c r="L42" s="672" t="s">
        <v>1527</v>
      </c>
    </row>
    <row r="43" spans="1:12">
      <c r="A43">
        <v>64455</v>
      </c>
      <c r="B43" s="672" t="s">
        <v>1520</v>
      </c>
      <c r="C43" s="672" t="s">
        <v>1521</v>
      </c>
      <c r="D43" s="672" t="s">
        <v>1521</v>
      </c>
      <c r="E43" s="672" t="s">
        <v>1522</v>
      </c>
      <c r="F43" s="672" t="s">
        <v>1591</v>
      </c>
      <c r="G43" s="672" t="s">
        <v>1363</v>
      </c>
      <c r="H43" s="672" t="s">
        <v>1523</v>
      </c>
      <c r="I43" s="672" t="s">
        <v>1592</v>
      </c>
      <c r="J43" s="675" t="s">
        <v>1593</v>
      </c>
      <c r="K43" s="672" t="s">
        <v>1544</v>
      </c>
      <c r="L43" s="672" t="s">
        <v>1527</v>
      </c>
    </row>
    <row r="44" spans="1:12">
      <c r="A44">
        <v>64458</v>
      </c>
      <c r="B44" s="672" t="s">
        <v>1520</v>
      </c>
      <c r="C44" s="672" t="s">
        <v>1521</v>
      </c>
      <c r="D44" s="672" t="s">
        <v>1521</v>
      </c>
      <c r="E44" s="672" t="s">
        <v>1522</v>
      </c>
      <c r="F44" s="672" t="s">
        <v>1591</v>
      </c>
      <c r="G44" s="672" t="s">
        <v>1363</v>
      </c>
      <c r="H44" s="672" t="s">
        <v>1523</v>
      </c>
      <c r="I44" s="672" t="s">
        <v>1592</v>
      </c>
      <c r="J44" s="675" t="s">
        <v>1593</v>
      </c>
      <c r="K44" s="672" t="s">
        <v>1544</v>
      </c>
      <c r="L44" s="672" t="s">
        <v>1527</v>
      </c>
    </row>
    <row r="45" spans="1:12">
      <c r="A45">
        <v>64461</v>
      </c>
      <c r="B45" s="672" t="s">
        <v>1520</v>
      </c>
      <c r="C45" s="672" t="s">
        <v>1521</v>
      </c>
      <c r="D45" s="672" t="s">
        <v>1521</v>
      </c>
      <c r="E45" s="672" t="s">
        <v>1522</v>
      </c>
      <c r="F45" s="672" t="s">
        <v>1594</v>
      </c>
      <c r="G45" s="672" t="s">
        <v>1363</v>
      </c>
      <c r="H45" s="672" t="s">
        <v>1523</v>
      </c>
      <c r="I45" s="672" t="s">
        <v>1588</v>
      </c>
      <c r="J45" s="675" t="s">
        <v>1579</v>
      </c>
      <c r="K45" s="672" t="s">
        <v>1531</v>
      </c>
      <c r="L45" s="672" t="s">
        <v>1527</v>
      </c>
    </row>
    <row r="46" spans="1:12">
      <c r="A46">
        <v>64468</v>
      </c>
      <c r="B46" s="672" t="s">
        <v>1520</v>
      </c>
      <c r="C46" s="672" t="s">
        <v>1521</v>
      </c>
      <c r="D46" s="672" t="s">
        <v>1521</v>
      </c>
      <c r="E46" s="672" t="s">
        <v>1522</v>
      </c>
      <c r="F46" s="672" t="s">
        <v>1595</v>
      </c>
      <c r="G46" s="672" t="s">
        <v>1363</v>
      </c>
      <c r="H46" s="672" t="s">
        <v>1523</v>
      </c>
      <c r="I46" s="672" t="s">
        <v>1596</v>
      </c>
      <c r="J46" s="675" t="s">
        <v>1597</v>
      </c>
      <c r="K46" s="672" t="s">
        <v>1544</v>
      </c>
      <c r="L46" s="672" t="s">
        <v>1527</v>
      </c>
    </row>
    <row r="47" spans="1:12">
      <c r="A47">
        <v>64469</v>
      </c>
      <c r="B47" s="672" t="s">
        <v>1520</v>
      </c>
      <c r="C47" s="672" t="s">
        <v>1521</v>
      </c>
      <c r="D47" s="672" t="s">
        <v>1521</v>
      </c>
      <c r="E47" s="672" t="s">
        <v>1522</v>
      </c>
      <c r="F47" s="672" t="s">
        <v>1595</v>
      </c>
      <c r="G47" s="672" t="s">
        <v>1363</v>
      </c>
      <c r="H47" s="672" t="s">
        <v>1523</v>
      </c>
      <c r="I47" s="672" t="s">
        <v>1596</v>
      </c>
      <c r="J47" s="675" t="s">
        <v>1597</v>
      </c>
      <c r="K47" s="672" t="s">
        <v>1544</v>
      </c>
      <c r="L47" s="672" t="s">
        <v>1527</v>
      </c>
    </row>
    <row r="48" spans="1:12">
      <c r="A48">
        <v>64476</v>
      </c>
      <c r="B48" s="672" t="s">
        <v>1520</v>
      </c>
      <c r="C48" s="672" t="s">
        <v>1521</v>
      </c>
      <c r="D48" s="672" t="s">
        <v>1521</v>
      </c>
      <c r="E48" s="672" t="s">
        <v>1522</v>
      </c>
      <c r="F48" s="672" t="s">
        <v>1598</v>
      </c>
      <c r="G48" s="672" t="s">
        <v>1363</v>
      </c>
      <c r="H48" s="672" t="s">
        <v>1523</v>
      </c>
      <c r="I48" s="672" t="s">
        <v>1599</v>
      </c>
      <c r="J48" s="675" t="s">
        <v>1600</v>
      </c>
      <c r="K48" s="672" t="s">
        <v>1566</v>
      </c>
      <c r="L48" s="672" t="s">
        <v>1527</v>
      </c>
    </row>
    <row r="49" spans="1:12">
      <c r="A49">
        <v>64476</v>
      </c>
      <c r="B49" s="672" t="s">
        <v>1520</v>
      </c>
      <c r="C49" s="672" t="s">
        <v>1521</v>
      </c>
      <c r="D49" s="672" t="s">
        <v>1521</v>
      </c>
      <c r="E49" s="672" t="s">
        <v>1522</v>
      </c>
      <c r="F49" s="672" t="s">
        <v>1598</v>
      </c>
      <c r="G49" s="672" t="s">
        <v>1363</v>
      </c>
      <c r="H49" s="672" t="s">
        <v>1523</v>
      </c>
      <c r="I49" s="672" t="s">
        <v>1599</v>
      </c>
      <c r="J49" s="675" t="s">
        <v>1600</v>
      </c>
      <c r="K49" s="672" t="s">
        <v>1566</v>
      </c>
      <c r="L49" s="672" t="s">
        <v>1527</v>
      </c>
    </row>
    <row r="50" spans="1:12">
      <c r="A50">
        <v>64477</v>
      </c>
      <c r="B50" s="672" t="s">
        <v>1520</v>
      </c>
      <c r="C50" s="672" t="s">
        <v>1521</v>
      </c>
      <c r="D50" s="672" t="s">
        <v>1521</v>
      </c>
      <c r="E50" s="672" t="s">
        <v>1522</v>
      </c>
      <c r="F50" s="672" t="s">
        <v>1598</v>
      </c>
      <c r="G50" s="672" t="s">
        <v>1363</v>
      </c>
      <c r="H50" s="672" t="s">
        <v>1523</v>
      </c>
      <c r="I50" s="672" t="s">
        <v>1599</v>
      </c>
      <c r="J50" s="675" t="s">
        <v>1600</v>
      </c>
      <c r="K50" s="672" t="s">
        <v>1566</v>
      </c>
      <c r="L50" s="672" t="s">
        <v>1527</v>
      </c>
    </row>
    <row r="51" spans="1:12">
      <c r="A51">
        <v>64478</v>
      </c>
      <c r="B51" s="672" t="s">
        <v>1520</v>
      </c>
      <c r="C51" s="672" t="s">
        <v>1521</v>
      </c>
      <c r="D51" s="672" t="s">
        <v>1521</v>
      </c>
      <c r="E51" s="672" t="s">
        <v>1522</v>
      </c>
      <c r="F51" s="672" t="s">
        <v>1601</v>
      </c>
      <c r="G51" s="672" t="s">
        <v>1363</v>
      </c>
      <c r="H51" s="672" t="s">
        <v>1523</v>
      </c>
      <c r="I51" s="672" t="s">
        <v>1602</v>
      </c>
      <c r="J51" s="675" t="s">
        <v>1603</v>
      </c>
      <c r="K51" s="672" t="s">
        <v>1585</v>
      </c>
      <c r="L51" s="672" t="s">
        <v>1527</v>
      </c>
    </row>
    <row r="52" spans="1:12">
      <c r="A52">
        <v>62895</v>
      </c>
      <c r="B52" s="672" t="s">
        <v>1520</v>
      </c>
      <c r="C52" s="672" t="s">
        <v>1521</v>
      </c>
      <c r="D52" s="672" t="s">
        <v>1521</v>
      </c>
      <c r="E52" s="672" t="s">
        <v>1522</v>
      </c>
      <c r="F52" s="672" t="s">
        <v>1601</v>
      </c>
      <c r="G52" s="672" t="s">
        <v>1363</v>
      </c>
      <c r="H52" s="672" t="s">
        <v>1523</v>
      </c>
      <c r="I52" s="672" t="s">
        <v>1602</v>
      </c>
      <c r="J52" s="675" t="s">
        <v>1603</v>
      </c>
      <c r="K52" s="672" t="s">
        <v>1585</v>
      </c>
      <c r="L52" s="672" t="s">
        <v>1527</v>
      </c>
    </row>
    <row r="53" spans="1:12">
      <c r="A53">
        <v>64489</v>
      </c>
      <c r="B53" s="672" t="s">
        <v>1520</v>
      </c>
      <c r="C53" s="672" t="s">
        <v>1521</v>
      </c>
      <c r="D53" s="672" t="s">
        <v>1521</v>
      </c>
      <c r="E53" s="672" t="s">
        <v>1522</v>
      </c>
      <c r="F53" s="672" t="s">
        <v>1604</v>
      </c>
      <c r="G53" s="672" t="s">
        <v>1363</v>
      </c>
      <c r="H53" s="672" t="s">
        <v>1523</v>
      </c>
      <c r="I53" s="672" t="s">
        <v>1605</v>
      </c>
      <c r="J53" s="675" t="s">
        <v>1606</v>
      </c>
      <c r="K53" s="672" t="s">
        <v>1552</v>
      </c>
      <c r="L53" s="672" t="s">
        <v>1527</v>
      </c>
    </row>
    <row r="54" spans="1:12">
      <c r="A54">
        <v>64490</v>
      </c>
      <c r="B54" s="672" t="s">
        <v>1520</v>
      </c>
      <c r="C54" s="672" t="s">
        <v>1562</v>
      </c>
      <c r="D54" s="672" t="s">
        <v>1521</v>
      </c>
      <c r="E54" s="672" t="s">
        <v>1522</v>
      </c>
      <c r="F54" s="672" t="s">
        <v>1607</v>
      </c>
      <c r="G54" s="672" t="s">
        <v>1363</v>
      </c>
      <c r="H54" s="672" t="s">
        <v>1523</v>
      </c>
      <c r="I54" s="672" t="s">
        <v>1608</v>
      </c>
      <c r="J54" s="675" t="s">
        <v>1551</v>
      </c>
      <c r="K54" s="672" t="s">
        <v>1552</v>
      </c>
      <c r="L54" s="672" t="s">
        <v>1527</v>
      </c>
    </row>
    <row r="55" spans="1:12">
      <c r="A55">
        <v>64491</v>
      </c>
      <c r="B55" s="672" t="s">
        <v>1520</v>
      </c>
      <c r="C55" s="672" t="s">
        <v>1562</v>
      </c>
      <c r="D55" s="672" t="s">
        <v>1521</v>
      </c>
      <c r="E55" s="672" t="s">
        <v>1522</v>
      </c>
      <c r="F55" s="672" t="s">
        <v>1607</v>
      </c>
      <c r="G55" s="672" t="s">
        <v>1363</v>
      </c>
      <c r="H55" s="672" t="s">
        <v>1523</v>
      </c>
      <c r="I55" s="672" t="s">
        <v>1608</v>
      </c>
      <c r="J55" s="675" t="s">
        <v>1551</v>
      </c>
      <c r="K55" s="672" t="s">
        <v>1552</v>
      </c>
      <c r="L55" s="672" t="s">
        <v>1527</v>
      </c>
    </row>
    <row r="56" spans="1:12">
      <c r="A56">
        <v>64506</v>
      </c>
      <c r="B56" s="672" t="s">
        <v>1520</v>
      </c>
      <c r="C56" s="672" t="s">
        <v>1521</v>
      </c>
      <c r="D56" s="672" t="s">
        <v>1521</v>
      </c>
      <c r="E56" s="672" t="s">
        <v>1522</v>
      </c>
      <c r="F56" s="672" t="s">
        <v>582</v>
      </c>
      <c r="G56" s="672" t="s">
        <v>1363</v>
      </c>
      <c r="H56" s="672" t="s">
        <v>1523</v>
      </c>
      <c r="I56" s="672" t="s">
        <v>1609</v>
      </c>
      <c r="J56" s="675" t="s">
        <v>1579</v>
      </c>
      <c r="K56" s="672" t="s">
        <v>1531</v>
      </c>
      <c r="L56" s="672" t="s">
        <v>1527</v>
      </c>
    </row>
    <row r="57" spans="1:12">
      <c r="A57">
        <v>64510</v>
      </c>
      <c r="B57" s="672" t="s">
        <v>1520</v>
      </c>
      <c r="C57" s="672" t="s">
        <v>1562</v>
      </c>
      <c r="D57" s="672" t="s">
        <v>1521</v>
      </c>
      <c r="E57" s="672" t="s">
        <v>1522</v>
      </c>
      <c r="F57" s="672" t="s">
        <v>583</v>
      </c>
      <c r="G57" s="672" t="s">
        <v>1363</v>
      </c>
      <c r="H57" s="672" t="s">
        <v>1523</v>
      </c>
      <c r="I57" s="672" t="s">
        <v>1610</v>
      </c>
      <c r="J57" s="675" t="s">
        <v>1611</v>
      </c>
      <c r="K57" s="672" t="s">
        <v>1535</v>
      </c>
      <c r="L57" s="672" t="s">
        <v>1527</v>
      </c>
    </row>
    <row r="58" spans="1:12">
      <c r="A58">
        <v>64510</v>
      </c>
      <c r="B58" s="672" t="s">
        <v>1520</v>
      </c>
      <c r="C58" s="672" t="s">
        <v>1521</v>
      </c>
      <c r="D58" s="672" t="s">
        <v>1521</v>
      </c>
      <c r="E58" s="672" t="s">
        <v>1522</v>
      </c>
      <c r="F58" s="672" t="s">
        <v>583</v>
      </c>
      <c r="G58" s="672" t="s">
        <v>1363</v>
      </c>
      <c r="H58" s="672" t="s">
        <v>1523</v>
      </c>
      <c r="I58" s="672" t="s">
        <v>1610</v>
      </c>
      <c r="J58" s="675" t="s">
        <v>1611</v>
      </c>
      <c r="K58" s="672" t="s">
        <v>1535</v>
      </c>
      <c r="L58" s="672" t="s">
        <v>1527</v>
      </c>
    </row>
    <row r="59" spans="1:12">
      <c r="A59">
        <v>64519</v>
      </c>
      <c r="B59" s="672" t="s">
        <v>1520</v>
      </c>
      <c r="C59" s="672" t="s">
        <v>1521</v>
      </c>
      <c r="D59" s="672" t="s">
        <v>1521</v>
      </c>
      <c r="E59" s="672" t="s">
        <v>1522</v>
      </c>
      <c r="F59" s="672" t="s">
        <v>1612</v>
      </c>
      <c r="G59" s="672" t="s">
        <v>1363</v>
      </c>
      <c r="H59" s="672" t="s">
        <v>1523</v>
      </c>
      <c r="I59" s="672" t="s">
        <v>1613</v>
      </c>
      <c r="J59" s="675" t="s">
        <v>1562</v>
      </c>
      <c r="K59" s="672" t="s">
        <v>1561</v>
      </c>
      <c r="L59" s="672" t="s">
        <v>1527</v>
      </c>
    </row>
    <row r="60" spans="1:12">
      <c r="A60">
        <v>64520</v>
      </c>
      <c r="B60" s="672" t="s">
        <v>1520</v>
      </c>
      <c r="C60" s="672" t="s">
        <v>1521</v>
      </c>
      <c r="D60" s="672" t="s">
        <v>1521</v>
      </c>
      <c r="E60" s="672" t="s">
        <v>1522</v>
      </c>
      <c r="F60" s="672" t="s">
        <v>585</v>
      </c>
      <c r="G60" s="672" t="s">
        <v>1363</v>
      </c>
      <c r="H60" s="672" t="s">
        <v>1523</v>
      </c>
      <c r="I60" s="672" t="s">
        <v>1614</v>
      </c>
      <c r="J60" s="675" t="s">
        <v>1615</v>
      </c>
      <c r="K60" s="672" t="s">
        <v>1526</v>
      </c>
      <c r="L60" s="672" t="s">
        <v>1527</v>
      </c>
    </row>
    <row r="61" spans="1:12">
      <c r="A61">
        <v>64521</v>
      </c>
      <c r="B61" s="672" t="s">
        <v>1520</v>
      </c>
      <c r="C61" s="672" t="s">
        <v>1521</v>
      </c>
      <c r="D61" s="672" t="s">
        <v>1521</v>
      </c>
      <c r="E61" s="672" t="s">
        <v>1522</v>
      </c>
      <c r="F61" s="672" t="s">
        <v>585</v>
      </c>
      <c r="G61" s="672" t="s">
        <v>1363</v>
      </c>
      <c r="H61" s="672" t="s">
        <v>1523</v>
      </c>
      <c r="I61" s="672" t="s">
        <v>1614</v>
      </c>
      <c r="J61" s="675" t="s">
        <v>1615</v>
      </c>
      <c r="K61" s="672" t="s">
        <v>1526</v>
      </c>
      <c r="L61" s="672" t="s">
        <v>1527</v>
      </c>
    </row>
    <row r="62" spans="1:12">
      <c r="A62">
        <v>64523</v>
      </c>
      <c r="B62" s="672" t="s">
        <v>1520</v>
      </c>
      <c r="C62" s="672" t="s">
        <v>1521</v>
      </c>
      <c r="D62" s="672" t="s">
        <v>1521</v>
      </c>
      <c r="E62" s="672" t="s">
        <v>1522</v>
      </c>
      <c r="F62" s="672" t="s">
        <v>1616</v>
      </c>
      <c r="G62" s="672" t="s">
        <v>1363</v>
      </c>
      <c r="H62" s="672" t="s">
        <v>1523</v>
      </c>
      <c r="I62" s="672" t="s">
        <v>1617</v>
      </c>
      <c r="J62" s="675" t="s">
        <v>1603</v>
      </c>
      <c r="K62" s="672" t="s">
        <v>1585</v>
      </c>
      <c r="L62" s="672" t="s">
        <v>1527</v>
      </c>
    </row>
    <row r="63" spans="1:12">
      <c r="A63">
        <v>64524</v>
      </c>
      <c r="B63" s="672" t="s">
        <v>1520</v>
      </c>
      <c r="C63" s="672" t="s">
        <v>1521</v>
      </c>
      <c r="D63" s="672" t="s">
        <v>1521</v>
      </c>
      <c r="E63" s="672" t="s">
        <v>1522</v>
      </c>
      <c r="F63" s="672" t="s">
        <v>485</v>
      </c>
      <c r="G63" s="672" t="s">
        <v>1363</v>
      </c>
      <c r="H63" s="672" t="s">
        <v>1523</v>
      </c>
      <c r="I63" s="672" t="s">
        <v>1554</v>
      </c>
      <c r="J63" s="675" t="s">
        <v>1555</v>
      </c>
      <c r="K63" s="672" t="s">
        <v>1526</v>
      </c>
      <c r="L63" s="672" t="s">
        <v>1527</v>
      </c>
    </row>
    <row r="64" spans="1:12">
      <c r="A64">
        <v>22442</v>
      </c>
      <c r="B64" s="672" t="s">
        <v>1520</v>
      </c>
      <c r="C64" s="672" t="s">
        <v>1521</v>
      </c>
      <c r="D64" s="672" t="s">
        <v>1521</v>
      </c>
      <c r="E64" s="672" t="s">
        <v>1522</v>
      </c>
      <c r="F64" s="672" t="s">
        <v>485</v>
      </c>
      <c r="G64" s="672" t="s">
        <v>1363</v>
      </c>
      <c r="H64" s="672" t="s">
        <v>1523</v>
      </c>
      <c r="I64" s="672" t="s">
        <v>1554</v>
      </c>
      <c r="J64" s="675" t="s">
        <v>1555</v>
      </c>
      <c r="K64" s="672" t="s">
        <v>1526</v>
      </c>
      <c r="L64" s="672" t="s">
        <v>1527</v>
      </c>
    </row>
    <row r="65" spans="1:12">
      <c r="A65">
        <v>64542</v>
      </c>
      <c r="B65" s="672" t="s">
        <v>1520</v>
      </c>
      <c r="C65" s="672" t="s">
        <v>1521</v>
      </c>
      <c r="D65" s="672" t="s">
        <v>1521</v>
      </c>
      <c r="E65" s="672" t="s">
        <v>1522</v>
      </c>
      <c r="F65" s="672" t="s">
        <v>1618</v>
      </c>
      <c r="G65" s="672" t="s">
        <v>1363</v>
      </c>
      <c r="H65" s="672" t="s">
        <v>1523</v>
      </c>
      <c r="I65" s="672" t="s">
        <v>1619</v>
      </c>
      <c r="J65" s="675" t="s">
        <v>1538</v>
      </c>
      <c r="K65" s="672" t="s">
        <v>1531</v>
      </c>
      <c r="L65" s="672" t="s">
        <v>1527</v>
      </c>
    </row>
    <row r="66" spans="1:12">
      <c r="A66">
        <v>64553</v>
      </c>
      <c r="B66" s="672" t="s">
        <v>1520</v>
      </c>
      <c r="C66" s="672" t="s">
        <v>1521</v>
      </c>
      <c r="D66" s="672" t="s">
        <v>1521</v>
      </c>
      <c r="E66" s="672" t="s">
        <v>1522</v>
      </c>
      <c r="F66" s="672" t="s">
        <v>1618</v>
      </c>
      <c r="G66" s="672" t="s">
        <v>1363</v>
      </c>
      <c r="H66" s="672" t="s">
        <v>1523</v>
      </c>
      <c r="I66" s="672" t="s">
        <v>1620</v>
      </c>
      <c r="J66" s="675" t="s">
        <v>1538</v>
      </c>
      <c r="K66" s="672" t="s">
        <v>1531</v>
      </c>
      <c r="L66" s="672" t="s">
        <v>1527</v>
      </c>
    </row>
    <row r="67" spans="1:12">
      <c r="A67">
        <v>64542</v>
      </c>
      <c r="B67" s="672" t="s">
        <v>1520</v>
      </c>
      <c r="C67" s="672" t="s">
        <v>1521</v>
      </c>
      <c r="D67" s="672" t="s">
        <v>1521</v>
      </c>
      <c r="E67" s="672" t="s">
        <v>1522</v>
      </c>
      <c r="F67" s="672" t="s">
        <v>1618</v>
      </c>
      <c r="G67" s="672" t="s">
        <v>1363</v>
      </c>
      <c r="H67" s="672" t="s">
        <v>1523</v>
      </c>
      <c r="I67" s="672" t="s">
        <v>1620</v>
      </c>
      <c r="J67" s="675" t="s">
        <v>1538</v>
      </c>
      <c r="K67" s="672" t="s">
        <v>1531</v>
      </c>
      <c r="L67" s="672" t="s">
        <v>1527</v>
      </c>
    </row>
    <row r="68" spans="1:12">
      <c r="A68">
        <v>64554</v>
      </c>
      <c r="B68" s="672" t="s">
        <v>1520</v>
      </c>
      <c r="C68" s="672" t="s">
        <v>1521</v>
      </c>
      <c r="D68" s="672" t="s">
        <v>1521</v>
      </c>
      <c r="E68" s="672" t="s">
        <v>1522</v>
      </c>
      <c r="F68" s="672" t="s">
        <v>1621</v>
      </c>
      <c r="G68" s="672" t="s">
        <v>1363</v>
      </c>
      <c r="H68" s="672" t="s">
        <v>1523</v>
      </c>
      <c r="I68" s="672" t="s">
        <v>1622</v>
      </c>
      <c r="J68" s="675" t="s">
        <v>1611</v>
      </c>
      <c r="K68" s="672" t="s">
        <v>1535</v>
      </c>
      <c r="L68" s="672" t="s">
        <v>1527</v>
      </c>
    </row>
    <row r="69" spans="1:12">
      <c r="A69">
        <v>64552</v>
      </c>
      <c r="B69" s="672" t="s">
        <v>1520</v>
      </c>
      <c r="C69" s="672" t="s">
        <v>1521</v>
      </c>
      <c r="D69" s="672" t="s">
        <v>1521</v>
      </c>
      <c r="E69" s="672" t="s">
        <v>1522</v>
      </c>
      <c r="F69" s="672" t="s">
        <v>1623</v>
      </c>
      <c r="G69" s="672" t="s">
        <v>1363</v>
      </c>
      <c r="H69" s="672" t="s">
        <v>1523</v>
      </c>
      <c r="I69" s="672" t="s">
        <v>1624</v>
      </c>
      <c r="J69" s="675" t="s">
        <v>1530</v>
      </c>
      <c r="K69" s="672" t="s">
        <v>1531</v>
      </c>
      <c r="L69" s="672" t="s">
        <v>1527</v>
      </c>
    </row>
    <row r="70" spans="1:12">
      <c r="A70">
        <v>64558</v>
      </c>
      <c r="B70" s="672" t="s">
        <v>1520</v>
      </c>
      <c r="C70" s="672" t="s">
        <v>1521</v>
      </c>
      <c r="D70" s="672" t="s">
        <v>1521</v>
      </c>
      <c r="E70" s="672" t="s">
        <v>1522</v>
      </c>
      <c r="F70" s="672" t="s">
        <v>1623</v>
      </c>
      <c r="G70" s="672" t="s">
        <v>1363</v>
      </c>
      <c r="H70" s="672" t="s">
        <v>1523</v>
      </c>
      <c r="I70" s="672" t="s">
        <v>1624</v>
      </c>
      <c r="J70" s="675" t="s">
        <v>1530</v>
      </c>
      <c r="K70" s="672" t="s">
        <v>1531</v>
      </c>
      <c r="L70" s="672" t="s">
        <v>1527</v>
      </c>
    </row>
    <row r="71" spans="1:12">
      <c r="A71">
        <v>63741</v>
      </c>
      <c r="B71" s="672" t="s">
        <v>1520</v>
      </c>
      <c r="C71" s="672" t="s">
        <v>1562</v>
      </c>
      <c r="D71" s="672" t="s">
        <v>1521</v>
      </c>
      <c r="E71" s="672" t="s">
        <v>1522</v>
      </c>
      <c r="F71" s="672" t="s">
        <v>573</v>
      </c>
      <c r="G71" s="672" t="s">
        <v>1363</v>
      </c>
      <c r="H71" s="672" t="s">
        <v>1523</v>
      </c>
      <c r="I71" s="672" t="s">
        <v>1625</v>
      </c>
      <c r="J71" s="675" t="s">
        <v>1569</v>
      </c>
      <c r="K71" s="672" t="s">
        <v>1566</v>
      </c>
      <c r="L71" s="672" t="s">
        <v>1527</v>
      </c>
    </row>
    <row r="72" spans="1:12">
      <c r="A72">
        <v>64570</v>
      </c>
      <c r="B72" s="672" t="s">
        <v>1520</v>
      </c>
      <c r="C72" s="672" t="s">
        <v>1562</v>
      </c>
      <c r="D72" s="672" t="s">
        <v>1521</v>
      </c>
      <c r="E72" s="672" t="s">
        <v>1522</v>
      </c>
      <c r="F72" s="672" t="s">
        <v>573</v>
      </c>
      <c r="G72" s="672" t="s">
        <v>1363</v>
      </c>
      <c r="H72" s="672" t="s">
        <v>1523</v>
      </c>
      <c r="I72" s="672" t="s">
        <v>1625</v>
      </c>
      <c r="J72" s="675" t="s">
        <v>1569</v>
      </c>
      <c r="K72" s="672" t="s">
        <v>1566</v>
      </c>
      <c r="L72" s="672" t="s">
        <v>1527</v>
      </c>
    </row>
    <row r="73" spans="1:12">
      <c r="A73">
        <v>25385</v>
      </c>
      <c r="B73" s="672" t="s">
        <v>1520</v>
      </c>
      <c r="C73" s="672" t="s">
        <v>1521</v>
      </c>
      <c r="D73" s="672" t="s">
        <v>1521</v>
      </c>
      <c r="E73" s="672" t="s">
        <v>1522</v>
      </c>
      <c r="F73" s="672" t="s">
        <v>517</v>
      </c>
      <c r="G73" s="672" t="s">
        <v>1363</v>
      </c>
      <c r="H73" s="672" t="s">
        <v>1523</v>
      </c>
      <c r="I73" s="672" t="s">
        <v>1626</v>
      </c>
      <c r="J73" s="675" t="s">
        <v>1538</v>
      </c>
      <c r="K73" s="672" t="s">
        <v>1531</v>
      </c>
      <c r="L73" s="672" t="s">
        <v>1527</v>
      </c>
    </row>
    <row r="74" spans="1:12">
      <c r="A74">
        <v>64571</v>
      </c>
      <c r="B74" s="672" t="s">
        <v>1520</v>
      </c>
      <c r="C74" s="672" t="s">
        <v>1521</v>
      </c>
      <c r="D74" s="672" t="s">
        <v>1521</v>
      </c>
      <c r="E74" s="672" t="s">
        <v>1522</v>
      </c>
      <c r="F74" s="672" t="s">
        <v>517</v>
      </c>
      <c r="G74" s="672" t="s">
        <v>1363</v>
      </c>
      <c r="H74" s="672" t="s">
        <v>1523</v>
      </c>
      <c r="I74" s="672" t="s">
        <v>1626</v>
      </c>
      <c r="J74" s="675" t="s">
        <v>1538</v>
      </c>
      <c r="K74" s="672" t="s">
        <v>1531</v>
      </c>
      <c r="L74" s="672" t="s">
        <v>1527</v>
      </c>
    </row>
    <row r="75" spans="1:12">
      <c r="A75">
        <v>64589</v>
      </c>
      <c r="B75" s="672" t="s">
        <v>1520</v>
      </c>
      <c r="C75" s="672" t="s">
        <v>1521</v>
      </c>
      <c r="D75" s="672" t="s">
        <v>1521</v>
      </c>
      <c r="E75" s="672" t="s">
        <v>1522</v>
      </c>
      <c r="F75" s="672" t="s">
        <v>1627</v>
      </c>
      <c r="G75" s="672" t="s">
        <v>1363</v>
      </c>
      <c r="H75" s="672" t="s">
        <v>1523</v>
      </c>
      <c r="I75" s="672" t="s">
        <v>1628</v>
      </c>
      <c r="J75" s="675" t="s">
        <v>1629</v>
      </c>
      <c r="K75" s="672" t="s">
        <v>1544</v>
      </c>
      <c r="L75" s="672" t="s">
        <v>1527</v>
      </c>
    </row>
    <row r="76" spans="1:12">
      <c r="A76">
        <v>64595</v>
      </c>
      <c r="B76" s="672" t="s">
        <v>1520</v>
      </c>
      <c r="C76" s="672" t="s">
        <v>1521</v>
      </c>
      <c r="D76" s="672" t="s">
        <v>1521</v>
      </c>
      <c r="E76" s="672" t="s">
        <v>1522</v>
      </c>
      <c r="F76" s="672" t="s">
        <v>1630</v>
      </c>
      <c r="G76" s="672" t="s">
        <v>1363</v>
      </c>
      <c r="H76" s="672" t="s">
        <v>1523</v>
      </c>
      <c r="I76" s="672" t="s">
        <v>1631</v>
      </c>
      <c r="J76" s="675" t="s">
        <v>1632</v>
      </c>
      <c r="K76" s="672" t="s">
        <v>1585</v>
      </c>
      <c r="L76" s="672" t="s">
        <v>1527</v>
      </c>
    </row>
    <row r="77" spans="1:12">
      <c r="A77">
        <v>64598</v>
      </c>
      <c r="B77" s="672" t="s">
        <v>1520</v>
      </c>
      <c r="C77" s="672" t="s">
        <v>1521</v>
      </c>
      <c r="D77" s="672" t="s">
        <v>1521</v>
      </c>
      <c r="E77" s="672" t="s">
        <v>1522</v>
      </c>
      <c r="F77" s="672" t="s">
        <v>1633</v>
      </c>
      <c r="G77" s="672" t="s">
        <v>1363</v>
      </c>
      <c r="H77" s="672" t="s">
        <v>1523</v>
      </c>
      <c r="I77" s="672" t="s">
        <v>1634</v>
      </c>
      <c r="J77" s="675" t="s">
        <v>1538</v>
      </c>
      <c r="K77" s="672" t="s">
        <v>1531</v>
      </c>
      <c r="L77" s="672" t="s">
        <v>1527</v>
      </c>
    </row>
    <row r="78" spans="1:12">
      <c r="A78">
        <v>22442</v>
      </c>
      <c r="B78" s="672" t="s">
        <v>1520</v>
      </c>
      <c r="C78" s="672" t="s">
        <v>1521</v>
      </c>
      <c r="D78" s="672" t="s">
        <v>1521</v>
      </c>
      <c r="E78" s="672" t="s">
        <v>1522</v>
      </c>
      <c r="F78" s="672" t="s">
        <v>1635</v>
      </c>
      <c r="G78" s="672" t="s">
        <v>1363</v>
      </c>
      <c r="H78" s="672" t="s">
        <v>1523</v>
      </c>
      <c r="I78" s="672" t="s">
        <v>1636</v>
      </c>
      <c r="J78" s="675" t="s">
        <v>1637</v>
      </c>
      <c r="K78" s="672" t="s">
        <v>1552</v>
      </c>
      <c r="L78" s="672" t="s">
        <v>1527</v>
      </c>
    </row>
    <row r="79" spans="1:12">
      <c r="A79">
        <v>64601</v>
      </c>
      <c r="B79" s="672" t="s">
        <v>1520</v>
      </c>
      <c r="C79" s="672" t="s">
        <v>1521</v>
      </c>
      <c r="D79" s="672" t="s">
        <v>1521</v>
      </c>
      <c r="E79" s="672" t="s">
        <v>1522</v>
      </c>
      <c r="F79" s="672" t="s">
        <v>1635</v>
      </c>
      <c r="G79" s="672" t="s">
        <v>1363</v>
      </c>
      <c r="H79" s="672" t="s">
        <v>1523</v>
      </c>
      <c r="I79" s="672" t="s">
        <v>1636</v>
      </c>
      <c r="J79" s="675" t="s">
        <v>1637</v>
      </c>
      <c r="K79" s="672" t="s">
        <v>1552</v>
      </c>
      <c r="L79" s="672" t="s">
        <v>1527</v>
      </c>
    </row>
    <row r="80" spans="1:12">
      <c r="A80">
        <v>64603</v>
      </c>
      <c r="B80" s="672" t="s">
        <v>1520</v>
      </c>
      <c r="C80" s="672" t="s">
        <v>1562</v>
      </c>
      <c r="D80" s="672" t="s">
        <v>1521</v>
      </c>
      <c r="E80" s="672" t="s">
        <v>1522</v>
      </c>
      <c r="F80" s="672" t="s">
        <v>1638</v>
      </c>
      <c r="G80" s="672" t="s">
        <v>1363</v>
      </c>
      <c r="H80" s="672" t="s">
        <v>1523</v>
      </c>
      <c r="I80" s="672" t="s">
        <v>1639</v>
      </c>
      <c r="J80" s="675" t="s">
        <v>1640</v>
      </c>
      <c r="K80" s="672" t="s">
        <v>1535</v>
      </c>
      <c r="L80" s="672" t="s">
        <v>1527</v>
      </c>
    </row>
    <row r="81" spans="1:12">
      <c r="A81">
        <v>64603</v>
      </c>
      <c r="B81" s="672" t="s">
        <v>1520</v>
      </c>
      <c r="C81" s="672" t="s">
        <v>1562</v>
      </c>
      <c r="D81" s="672" t="s">
        <v>1521</v>
      </c>
      <c r="E81" s="672" t="s">
        <v>1522</v>
      </c>
      <c r="F81" s="672" t="s">
        <v>1638</v>
      </c>
      <c r="G81" s="672" t="s">
        <v>1363</v>
      </c>
      <c r="H81" s="672" t="s">
        <v>1523</v>
      </c>
      <c r="I81" s="672" t="s">
        <v>1641</v>
      </c>
      <c r="J81" s="675" t="s">
        <v>1640</v>
      </c>
      <c r="K81" s="672" t="s">
        <v>1535</v>
      </c>
      <c r="L81" s="672" t="s">
        <v>1527</v>
      </c>
    </row>
    <row r="82" spans="1:12">
      <c r="A82">
        <v>64604</v>
      </c>
      <c r="B82" s="672" t="s">
        <v>1520</v>
      </c>
      <c r="C82" s="672" t="s">
        <v>1562</v>
      </c>
      <c r="D82" s="672" t="s">
        <v>1521</v>
      </c>
      <c r="E82" s="672" t="s">
        <v>1522</v>
      </c>
      <c r="F82" s="672" t="s">
        <v>1638</v>
      </c>
      <c r="G82" s="672" t="s">
        <v>1363</v>
      </c>
      <c r="H82" s="672" t="s">
        <v>1523</v>
      </c>
      <c r="I82" s="672" t="s">
        <v>1641</v>
      </c>
      <c r="J82" s="675" t="s">
        <v>1640</v>
      </c>
      <c r="K82" s="672" t="s">
        <v>1535</v>
      </c>
      <c r="L82" s="672" t="s">
        <v>1527</v>
      </c>
    </row>
    <row r="83" spans="1:12">
      <c r="A83">
        <v>64608</v>
      </c>
      <c r="B83" s="672" t="s">
        <v>1520</v>
      </c>
      <c r="C83" s="672" t="s">
        <v>1521</v>
      </c>
      <c r="D83" s="672" t="s">
        <v>1521</v>
      </c>
      <c r="E83" s="672" t="s">
        <v>1522</v>
      </c>
      <c r="F83" s="672" t="s">
        <v>586</v>
      </c>
      <c r="G83" s="672" t="s">
        <v>1363</v>
      </c>
      <c r="H83" s="672" t="s">
        <v>1523</v>
      </c>
      <c r="I83" s="672" t="s">
        <v>1642</v>
      </c>
      <c r="J83" s="675" t="s">
        <v>1643</v>
      </c>
      <c r="K83" s="672" t="s">
        <v>1552</v>
      </c>
      <c r="L83" s="672" t="s">
        <v>1527</v>
      </c>
    </row>
    <row r="84" spans="1:12">
      <c r="A84">
        <v>64607</v>
      </c>
      <c r="B84" s="672" t="s">
        <v>1520</v>
      </c>
      <c r="C84" s="672" t="s">
        <v>1521</v>
      </c>
      <c r="D84" s="672" t="s">
        <v>1521</v>
      </c>
      <c r="E84" s="672" t="s">
        <v>1522</v>
      </c>
      <c r="F84" s="672" t="s">
        <v>586</v>
      </c>
      <c r="G84" s="672" t="s">
        <v>1363</v>
      </c>
      <c r="H84" s="672" t="s">
        <v>1523</v>
      </c>
      <c r="I84" s="672" t="s">
        <v>1642</v>
      </c>
      <c r="J84" s="675" t="s">
        <v>1643</v>
      </c>
      <c r="K84" s="672" t="s">
        <v>1552</v>
      </c>
      <c r="L84" s="672" t="s">
        <v>1527</v>
      </c>
    </row>
    <row r="85" spans="1:12">
      <c r="A85">
        <v>64615</v>
      </c>
      <c r="B85" s="672" t="s">
        <v>1520</v>
      </c>
      <c r="C85" s="672" t="s">
        <v>1521</v>
      </c>
      <c r="D85" s="672" t="s">
        <v>1521</v>
      </c>
      <c r="E85" s="672" t="s">
        <v>1522</v>
      </c>
      <c r="F85" s="672" t="s">
        <v>1644</v>
      </c>
      <c r="G85" s="672" t="s">
        <v>1363</v>
      </c>
      <c r="H85" s="672" t="s">
        <v>1523</v>
      </c>
      <c r="I85" s="672" t="s">
        <v>1645</v>
      </c>
      <c r="J85" s="675" t="s">
        <v>1646</v>
      </c>
      <c r="K85" s="672" t="s">
        <v>1544</v>
      </c>
      <c r="L85" s="672" t="s">
        <v>1527</v>
      </c>
    </row>
    <row r="86" spans="1:12">
      <c r="A86">
        <v>64621</v>
      </c>
      <c r="B86" s="672" t="s">
        <v>1520</v>
      </c>
      <c r="C86" s="672" t="s">
        <v>1521</v>
      </c>
      <c r="D86" s="672" t="s">
        <v>1521</v>
      </c>
      <c r="E86" s="672" t="s">
        <v>1522</v>
      </c>
      <c r="F86" s="672" t="s">
        <v>587</v>
      </c>
      <c r="G86" s="672" t="s">
        <v>1647</v>
      </c>
      <c r="H86" s="672" t="s">
        <v>1523</v>
      </c>
      <c r="I86" s="672" t="s">
        <v>1648</v>
      </c>
      <c r="J86" s="675" t="s">
        <v>1649</v>
      </c>
      <c r="K86" s="672" t="s">
        <v>1531</v>
      </c>
      <c r="L86" s="672" t="s">
        <v>1527</v>
      </c>
    </row>
    <row r="87" spans="1:12">
      <c r="A87">
        <v>64620</v>
      </c>
      <c r="B87" s="672" t="s">
        <v>1520</v>
      </c>
      <c r="C87" s="672" t="s">
        <v>1521</v>
      </c>
      <c r="D87" s="672" t="s">
        <v>1521</v>
      </c>
      <c r="E87" s="672" t="s">
        <v>1522</v>
      </c>
      <c r="F87" s="672" t="s">
        <v>587</v>
      </c>
      <c r="G87" s="672" t="s">
        <v>1647</v>
      </c>
      <c r="H87" s="672" t="s">
        <v>1523</v>
      </c>
      <c r="I87" s="672" t="s">
        <v>1648</v>
      </c>
      <c r="J87" s="675" t="s">
        <v>1649</v>
      </c>
      <c r="K87" s="672" t="s">
        <v>1531</v>
      </c>
      <c r="L87" s="672" t="s">
        <v>1527</v>
      </c>
    </row>
    <row r="88" spans="1:12">
      <c r="A88">
        <v>64634</v>
      </c>
      <c r="B88" s="672" t="s">
        <v>1520</v>
      </c>
      <c r="C88" s="672" t="s">
        <v>1562</v>
      </c>
      <c r="D88" s="672" t="s">
        <v>1521</v>
      </c>
      <c r="E88" s="672" t="s">
        <v>1522</v>
      </c>
      <c r="F88" s="672" t="s">
        <v>588</v>
      </c>
      <c r="G88" s="672" t="s">
        <v>1363</v>
      </c>
      <c r="H88" s="672" t="s">
        <v>1523</v>
      </c>
      <c r="I88" s="672" t="s">
        <v>1650</v>
      </c>
      <c r="J88" s="675" t="s">
        <v>1547</v>
      </c>
      <c r="K88" s="672" t="s">
        <v>1526</v>
      </c>
      <c r="L88" s="672" t="s">
        <v>1527</v>
      </c>
    </row>
    <row r="89" spans="1:12">
      <c r="A89">
        <v>64635</v>
      </c>
      <c r="B89" s="672" t="s">
        <v>1520</v>
      </c>
      <c r="C89" s="672" t="s">
        <v>1562</v>
      </c>
      <c r="D89" s="672" t="s">
        <v>1521</v>
      </c>
      <c r="E89" s="672" t="s">
        <v>1522</v>
      </c>
      <c r="F89" s="672" t="s">
        <v>588</v>
      </c>
      <c r="G89" s="672" t="s">
        <v>1363</v>
      </c>
      <c r="H89" s="672" t="s">
        <v>1523</v>
      </c>
      <c r="I89" s="672" t="s">
        <v>1650</v>
      </c>
      <c r="J89" s="675" t="s">
        <v>1547</v>
      </c>
      <c r="K89" s="672" t="s">
        <v>1526</v>
      </c>
      <c r="L89" s="672" t="s">
        <v>1527</v>
      </c>
    </row>
    <row r="90" spans="1:12">
      <c r="A90">
        <v>64635</v>
      </c>
      <c r="B90" s="672" t="s">
        <v>1520</v>
      </c>
      <c r="C90" s="672" t="s">
        <v>1521</v>
      </c>
      <c r="D90" s="672" t="s">
        <v>1521</v>
      </c>
      <c r="E90" s="672" t="s">
        <v>1522</v>
      </c>
      <c r="F90" s="672" t="s">
        <v>588</v>
      </c>
      <c r="G90" s="672" t="s">
        <v>1363</v>
      </c>
      <c r="H90" s="672" t="s">
        <v>1523</v>
      </c>
      <c r="I90" s="672" t="s">
        <v>1650</v>
      </c>
      <c r="J90" s="675" t="s">
        <v>1547</v>
      </c>
      <c r="K90" s="672" t="s">
        <v>1526</v>
      </c>
      <c r="L90" s="672" t="s">
        <v>1527</v>
      </c>
    </row>
    <row r="91" spans="1:12">
      <c r="A91">
        <v>64634</v>
      </c>
      <c r="B91" s="672" t="s">
        <v>1520</v>
      </c>
      <c r="C91" s="672" t="s">
        <v>1521</v>
      </c>
      <c r="D91" s="672" t="s">
        <v>1521</v>
      </c>
      <c r="E91" s="672" t="s">
        <v>1522</v>
      </c>
      <c r="F91" s="672" t="s">
        <v>588</v>
      </c>
      <c r="G91" s="672" t="s">
        <v>1363</v>
      </c>
      <c r="H91" s="672" t="s">
        <v>1523</v>
      </c>
      <c r="I91" s="672" t="s">
        <v>1650</v>
      </c>
      <c r="J91" s="675" t="s">
        <v>1547</v>
      </c>
      <c r="K91" s="672" t="s">
        <v>1526</v>
      </c>
      <c r="L91" s="672" t="s">
        <v>1527</v>
      </c>
    </row>
    <row r="92" spans="1:12">
      <c r="A92">
        <v>64632</v>
      </c>
      <c r="B92" s="672" t="s">
        <v>1520</v>
      </c>
      <c r="C92" s="672" t="s">
        <v>1521</v>
      </c>
      <c r="D92" s="672" t="s">
        <v>1521</v>
      </c>
      <c r="E92" s="672" t="s">
        <v>1522</v>
      </c>
      <c r="F92" s="672" t="s">
        <v>1651</v>
      </c>
      <c r="G92" s="672" t="s">
        <v>1363</v>
      </c>
      <c r="H92" s="672" t="s">
        <v>1523</v>
      </c>
      <c r="I92" s="672" t="s">
        <v>1652</v>
      </c>
      <c r="J92" s="675" t="s">
        <v>1558</v>
      </c>
      <c r="K92" s="672" t="s">
        <v>1526</v>
      </c>
      <c r="L92" s="672" t="s">
        <v>1527</v>
      </c>
    </row>
    <row r="93" spans="1:12">
      <c r="A93">
        <v>64648</v>
      </c>
      <c r="B93" s="672" t="s">
        <v>1520</v>
      </c>
      <c r="C93" s="672" t="s">
        <v>1521</v>
      </c>
      <c r="D93" s="672" t="s">
        <v>1521</v>
      </c>
      <c r="E93" s="672" t="s">
        <v>1522</v>
      </c>
      <c r="F93" s="672" t="s">
        <v>1651</v>
      </c>
      <c r="G93" s="672" t="s">
        <v>1363</v>
      </c>
      <c r="H93" s="672" t="s">
        <v>1523</v>
      </c>
      <c r="I93" s="672" t="s">
        <v>1652</v>
      </c>
      <c r="J93" s="675" t="s">
        <v>1558</v>
      </c>
      <c r="K93" s="672" t="s">
        <v>1526</v>
      </c>
      <c r="L93" s="672" t="s">
        <v>1527</v>
      </c>
    </row>
    <row r="94" spans="1:12">
      <c r="A94">
        <v>64653</v>
      </c>
      <c r="B94" s="672" t="s">
        <v>1520</v>
      </c>
      <c r="C94" s="672" t="s">
        <v>1521</v>
      </c>
      <c r="D94" s="672" t="s">
        <v>1521</v>
      </c>
      <c r="E94" s="672" t="s">
        <v>1522</v>
      </c>
      <c r="F94" s="672" t="s">
        <v>1653</v>
      </c>
      <c r="G94" s="672" t="s">
        <v>1363</v>
      </c>
      <c r="H94" s="672" t="s">
        <v>1523</v>
      </c>
      <c r="I94" s="672" t="s">
        <v>1654</v>
      </c>
      <c r="J94" s="675" t="s">
        <v>1655</v>
      </c>
      <c r="K94" s="672" t="s">
        <v>1526</v>
      </c>
      <c r="L94" s="672" t="s">
        <v>1527</v>
      </c>
    </row>
    <row r="95" spans="1:12">
      <c r="A95">
        <v>64654</v>
      </c>
      <c r="B95" s="672" t="s">
        <v>1520</v>
      </c>
      <c r="C95" s="672" t="s">
        <v>1521</v>
      </c>
      <c r="D95" s="672" t="s">
        <v>1521</v>
      </c>
      <c r="E95" s="672" t="s">
        <v>1522</v>
      </c>
      <c r="F95" s="672" t="s">
        <v>1653</v>
      </c>
      <c r="G95" s="672" t="s">
        <v>1363</v>
      </c>
      <c r="H95" s="672" t="s">
        <v>1523</v>
      </c>
      <c r="I95" s="672" t="s">
        <v>1654</v>
      </c>
      <c r="J95" s="675" t="s">
        <v>1655</v>
      </c>
      <c r="K95" s="672" t="s">
        <v>1526</v>
      </c>
      <c r="L95" s="672" t="s">
        <v>1527</v>
      </c>
    </row>
    <row r="96" spans="1:12">
      <c r="A96">
        <v>64660</v>
      </c>
      <c r="B96" s="672" t="s">
        <v>1520</v>
      </c>
      <c r="C96" s="672" t="s">
        <v>1521</v>
      </c>
      <c r="D96" s="672" t="s">
        <v>1521</v>
      </c>
      <c r="E96" s="672" t="s">
        <v>1522</v>
      </c>
      <c r="F96" s="672" t="s">
        <v>486</v>
      </c>
      <c r="G96" s="672" t="s">
        <v>1363</v>
      </c>
      <c r="H96" s="672" t="s">
        <v>1523</v>
      </c>
      <c r="I96" s="672" t="s">
        <v>1656</v>
      </c>
      <c r="J96" s="675" t="s">
        <v>1569</v>
      </c>
      <c r="K96" s="672" t="s">
        <v>1566</v>
      </c>
      <c r="L96" s="672" t="s">
        <v>1527</v>
      </c>
    </row>
    <row r="97" spans="1:12">
      <c r="A97">
        <v>22442</v>
      </c>
      <c r="B97" s="672" t="s">
        <v>1520</v>
      </c>
      <c r="C97" s="672" t="s">
        <v>1521</v>
      </c>
      <c r="D97" s="672" t="s">
        <v>1521</v>
      </c>
      <c r="E97" s="672" t="s">
        <v>1522</v>
      </c>
      <c r="F97" s="672" t="s">
        <v>486</v>
      </c>
      <c r="G97" s="672" t="s">
        <v>1363</v>
      </c>
      <c r="H97" s="672" t="s">
        <v>1523</v>
      </c>
      <c r="I97" s="672" t="s">
        <v>1656</v>
      </c>
      <c r="J97" s="675" t="s">
        <v>1569</v>
      </c>
      <c r="K97" s="672" t="s">
        <v>1566</v>
      </c>
      <c r="L97" s="672" t="s">
        <v>1527</v>
      </c>
    </row>
    <row r="98" spans="1:12">
      <c r="A98">
        <v>64667</v>
      </c>
      <c r="B98" s="672" t="s">
        <v>1520</v>
      </c>
      <c r="C98" s="672" t="s">
        <v>1521</v>
      </c>
      <c r="D98" s="672" t="s">
        <v>1521</v>
      </c>
      <c r="E98" s="672" t="s">
        <v>1522</v>
      </c>
      <c r="F98" s="672" t="s">
        <v>1657</v>
      </c>
      <c r="G98" s="672" t="s">
        <v>1363</v>
      </c>
      <c r="H98" s="672" t="s">
        <v>1523</v>
      </c>
      <c r="I98" s="672" t="s">
        <v>1658</v>
      </c>
      <c r="J98" s="675" t="s">
        <v>1659</v>
      </c>
      <c r="K98" s="672" t="s">
        <v>1535</v>
      </c>
      <c r="L98" s="672" t="s">
        <v>1527</v>
      </c>
    </row>
    <row r="99" spans="1:12">
      <c r="A99">
        <v>64667</v>
      </c>
      <c r="B99" s="672" t="s">
        <v>1520</v>
      </c>
      <c r="C99" s="672" t="s">
        <v>1521</v>
      </c>
      <c r="D99" s="672" t="s">
        <v>1521</v>
      </c>
      <c r="E99" s="672" t="s">
        <v>1522</v>
      </c>
      <c r="F99" s="672" t="s">
        <v>1660</v>
      </c>
      <c r="G99" s="672" t="s">
        <v>1363</v>
      </c>
      <c r="H99" s="672" t="s">
        <v>1523</v>
      </c>
      <c r="I99" s="672" t="s">
        <v>1661</v>
      </c>
      <c r="J99" s="675" t="s">
        <v>1659</v>
      </c>
      <c r="K99" s="672" t="s">
        <v>1535</v>
      </c>
      <c r="L99" s="672" t="s">
        <v>1527</v>
      </c>
    </row>
    <row r="100" spans="1:12">
      <c r="A100">
        <v>64673</v>
      </c>
      <c r="B100" s="672" t="s">
        <v>1520</v>
      </c>
      <c r="C100" s="672" t="s">
        <v>1521</v>
      </c>
      <c r="D100" s="672" t="s">
        <v>1521</v>
      </c>
      <c r="E100" s="672" t="s">
        <v>1522</v>
      </c>
      <c r="F100" s="672" t="s">
        <v>1660</v>
      </c>
      <c r="G100" s="672" t="s">
        <v>1363</v>
      </c>
      <c r="H100" s="672" t="s">
        <v>1523</v>
      </c>
      <c r="I100" s="672" t="s">
        <v>1661</v>
      </c>
      <c r="J100" s="675" t="s">
        <v>1659</v>
      </c>
      <c r="K100" s="672" t="s">
        <v>1535</v>
      </c>
      <c r="L100" s="672" t="s">
        <v>1527</v>
      </c>
    </row>
    <row r="101" spans="1:12">
      <c r="A101">
        <v>22442</v>
      </c>
      <c r="B101" s="672" t="s">
        <v>1520</v>
      </c>
      <c r="C101" s="672" t="s">
        <v>1521</v>
      </c>
      <c r="D101" s="672" t="s">
        <v>1521</v>
      </c>
      <c r="E101" s="672" t="s">
        <v>1522</v>
      </c>
      <c r="F101" s="672" t="s">
        <v>1662</v>
      </c>
      <c r="G101" s="672" t="s">
        <v>1363</v>
      </c>
      <c r="H101" s="672" t="s">
        <v>1523</v>
      </c>
      <c r="I101" s="672" t="s">
        <v>1663</v>
      </c>
      <c r="J101" s="675" t="s">
        <v>1664</v>
      </c>
      <c r="K101" s="672" t="s">
        <v>1552</v>
      </c>
      <c r="L101" s="672" t="s">
        <v>1527</v>
      </c>
    </row>
    <row r="102" spans="1:12">
      <c r="A102">
        <v>64706</v>
      </c>
      <c r="B102" s="672" t="s">
        <v>1520</v>
      </c>
      <c r="C102" s="672" t="s">
        <v>1521</v>
      </c>
      <c r="D102" s="672" t="s">
        <v>1521</v>
      </c>
      <c r="E102" s="672" t="s">
        <v>1522</v>
      </c>
      <c r="F102" s="672" t="s">
        <v>1662</v>
      </c>
      <c r="G102" s="672" t="s">
        <v>1363</v>
      </c>
      <c r="H102" s="672" t="s">
        <v>1523</v>
      </c>
      <c r="I102" s="672" t="s">
        <v>1663</v>
      </c>
      <c r="J102" s="675" t="s">
        <v>1664</v>
      </c>
      <c r="K102" s="672" t="s">
        <v>1552</v>
      </c>
      <c r="L102" s="672" t="s">
        <v>1527</v>
      </c>
    </row>
    <row r="103" spans="1:12">
      <c r="A103">
        <v>64713</v>
      </c>
      <c r="B103" s="672" t="s">
        <v>1520</v>
      </c>
      <c r="C103" s="672" t="s">
        <v>1521</v>
      </c>
      <c r="D103" s="672" t="s">
        <v>1521</v>
      </c>
      <c r="E103" s="672" t="s">
        <v>1522</v>
      </c>
      <c r="F103" s="672" t="s">
        <v>1665</v>
      </c>
      <c r="G103" s="672" t="s">
        <v>1363</v>
      </c>
      <c r="H103" s="672" t="s">
        <v>1523</v>
      </c>
      <c r="I103" s="672" t="s">
        <v>1666</v>
      </c>
      <c r="J103" s="675" t="s">
        <v>1637</v>
      </c>
      <c r="K103" s="672" t="s">
        <v>1552</v>
      </c>
      <c r="L103" s="672" t="s">
        <v>1527</v>
      </c>
    </row>
    <row r="104" spans="1:12">
      <c r="A104">
        <v>64713</v>
      </c>
      <c r="B104" s="672" t="s">
        <v>1520</v>
      </c>
      <c r="C104" s="672" t="s">
        <v>1562</v>
      </c>
      <c r="D104" s="672" t="s">
        <v>1521</v>
      </c>
      <c r="E104" s="672" t="s">
        <v>1522</v>
      </c>
      <c r="F104" s="672" t="s">
        <v>1665</v>
      </c>
      <c r="G104" s="672" t="s">
        <v>1363</v>
      </c>
      <c r="H104" s="672" t="s">
        <v>1523</v>
      </c>
      <c r="I104" s="672" t="s">
        <v>1666</v>
      </c>
      <c r="J104" s="675" t="s">
        <v>1637</v>
      </c>
      <c r="K104" s="672" t="s">
        <v>1552</v>
      </c>
      <c r="L104" s="672" t="s">
        <v>1527</v>
      </c>
    </row>
    <row r="105" spans="1:12">
      <c r="A105">
        <v>64719</v>
      </c>
      <c r="B105" s="672" t="s">
        <v>1520</v>
      </c>
      <c r="C105" s="672" t="s">
        <v>1521</v>
      </c>
      <c r="D105" s="672" t="s">
        <v>1521</v>
      </c>
      <c r="E105" s="672" t="s">
        <v>1522</v>
      </c>
      <c r="F105" s="672" t="s">
        <v>589</v>
      </c>
      <c r="G105" s="672" t="s">
        <v>1363</v>
      </c>
      <c r="H105" s="672" t="s">
        <v>1523</v>
      </c>
      <c r="I105" s="672" t="s">
        <v>1667</v>
      </c>
      <c r="J105" s="675" t="s">
        <v>1668</v>
      </c>
      <c r="K105" s="672" t="s">
        <v>1585</v>
      </c>
      <c r="L105" s="672" t="s">
        <v>1527</v>
      </c>
    </row>
    <row r="106" spans="1:12">
      <c r="A106">
        <v>60290</v>
      </c>
      <c r="B106" s="672" t="s">
        <v>1520</v>
      </c>
      <c r="C106" s="672" t="s">
        <v>1521</v>
      </c>
      <c r="D106" s="672" t="s">
        <v>1521</v>
      </c>
      <c r="E106" s="672" t="s">
        <v>1522</v>
      </c>
      <c r="F106" s="672" t="s">
        <v>1669</v>
      </c>
      <c r="G106" s="672" t="s">
        <v>1363</v>
      </c>
      <c r="H106" s="672" t="s">
        <v>1523</v>
      </c>
      <c r="I106" s="672" t="s">
        <v>1670</v>
      </c>
      <c r="J106" s="675" t="s">
        <v>1579</v>
      </c>
      <c r="K106" s="672" t="s">
        <v>1531</v>
      </c>
      <c r="L106" s="672" t="s">
        <v>1527</v>
      </c>
    </row>
    <row r="107" spans="1:12">
      <c r="A107">
        <v>64721</v>
      </c>
      <c r="B107" s="672" t="s">
        <v>1520</v>
      </c>
      <c r="C107" s="672" t="s">
        <v>1521</v>
      </c>
      <c r="D107" s="672" t="s">
        <v>1521</v>
      </c>
      <c r="E107" s="672" t="s">
        <v>1522</v>
      </c>
      <c r="F107" s="672" t="s">
        <v>1669</v>
      </c>
      <c r="G107" s="672" t="s">
        <v>1363</v>
      </c>
      <c r="H107" s="672" t="s">
        <v>1523</v>
      </c>
      <c r="I107" s="672" t="s">
        <v>1670</v>
      </c>
      <c r="J107" s="675" t="s">
        <v>1579</v>
      </c>
      <c r="K107" s="672" t="s">
        <v>1531</v>
      </c>
      <c r="L107" s="672" t="s">
        <v>1527</v>
      </c>
    </row>
    <row r="108" spans="1:12">
      <c r="A108">
        <v>64739</v>
      </c>
      <c r="B108" s="672" t="s">
        <v>1520</v>
      </c>
      <c r="C108" s="672" t="s">
        <v>1521</v>
      </c>
      <c r="D108" s="672" t="s">
        <v>1521</v>
      </c>
      <c r="E108" s="672" t="s">
        <v>1522</v>
      </c>
      <c r="F108" s="672" t="s">
        <v>1671</v>
      </c>
      <c r="G108" s="672" t="s">
        <v>1363</v>
      </c>
      <c r="H108" s="672" t="s">
        <v>1523</v>
      </c>
      <c r="I108" s="672" t="s">
        <v>1672</v>
      </c>
      <c r="J108" s="675" t="s">
        <v>1673</v>
      </c>
      <c r="K108" s="672" t="s">
        <v>1561</v>
      </c>
      <c r="L108" s="672" t="s">
        <v>1527</v>
      </c>
    </row>
    <row r="109" spans="1:12">
      <c r="A109">
        <v>64738</v>
      </c>
      <c r="B109" s="672" t="s">
        <v>1520</v>
      </c>
      <c r="C109" s="672" t="s">
        <v>1521</v>
      </c>
      <c r="D109" s="672" t="s">
        <v>1521</v>
      </c>
      <c r="E109" s="672" t="s">
        <v>1522</v>
      </c>
      <c r="F109" s="672" t="s">
        <v>1671</v>
      </c>
      <c r="G109" s="672" t="s">
        <v>1363</v>
      </c>
      <c r="H109" s="672" t="s">
        <v>1523</v>
      </c>
      <c r="I109" s="672" t="s">
        <v>1672</v>
      </c>
      <c r="J109" s="675" t="s">
        <v>1673</v>
      </c>
      <c r="K109" s="672" t="s">
        <v>1561</v>
      </c>
      <c r="L109" s="672" t="s">
        <v>1527</v>
      </c>
    </row>
    <row r="110" spans="1:12">
      <c r="A110">
        <v>64744</v>
      </c>
      <c r="B110" s="672" t="s">
        <v>1520</v>
      </c>
      <c r="C110" s="672" t="s">
        <v>1521</v>
      </c>
      <c r="D110" s="672" t="s">
        <v>1521</v>
      </c>
      <c r="E110" s="672" t="s">
        <v>1522</v>
      </c>
      <c r="F110" s="672" t="s">
        <v>487</v>
      </c>
      <c r="G110" s="672" t="s">
        <v>1363</v>
      </c>
      <c r="H110" s="672" t="s">
        <v>1523</v>
      </c>
      <c r="I110" s="672" t="s">
        <v>1674</v>
      </c>
      <c r="J110" s="675" t="s">
        <v>1675</v>
      </c>
      <c r="K110" s="672" t="s">
        <v>1531</v>
      </c>
      <c r="L110" s="672" t="s">
        <v>1527</v>
      </c>
    </row>
    <row r="111" spans="1:12">
      <c r="A111">
        <v>22442</v>
      </c>
      <c r="B111" s="672" t="s">
        <v>1520</v>
      </c>
      <c r="C111" s="672" t="s">
        <v>1521</v>
      </c>
      <c r="D111" s="672" t="s">
        <v>1521</v>
      </c>
      <c r="E111" s="672" t="s">
        <v>1522</v>
      </c>
      <c r="F111" s="672" t="s">
        <v>487</v>
      </c>
      <c r="G111" s="672" t="s">
        <v>1363</v>
      </c>
      <c r="H111" s="672" t="s">
        <v>1523</v>
      </c>
      <c r="I111" s="672" t="s">
        <v>1674</v>
      </c>
      <c r="J111" s="675" t="s">
        <v>1675</v>
      </c>
      <c r="K111" s="672" t="s">
        <v>1531</v>
      </c>
      <c r="L111" s="672" t="s">
        <v>1527</v>
      </c>
    </row>
    <row r="112" spans="1:12">
      <c r="A112">
        <v>64745</v>
      </c>
      <c r="B112" s="672" t="s">
        <v>1520</v>
      </c>
      <c r="C112" s="672" t="s">
        <v>1521</v>
      </c>
      <c r="D112" s="672" t="s">
        <v>1521</v>
      </c>
      <c r="E112" s="672" t="s">
        <v>1522</v>
      </c>
      <c r="F112" s="672" t="s">
        <v>1676</v>
      </c>
      <c r="G112" s="672" t="s">
        <v>1363</v>
      </c>
      <c r="H112" s="672" t="s">
        <v>1523</v>
      </c>
      <c r="I112" s="672" t="s">
        <v>1677</v>
      </c>
      <c r="J112" s="675" t="s">
        <v>1678</v>
      </c>
      <c r="K112" s="672" t="s">
        <v>1566</v>
      </c>
      <c r="L112" s="672" t="s">
        <v>1527</v>
      </c>
    </row>
    <row r="113" spans="1:12">
      <c r="A113">
        <v>64769</v>
      </c>
      <c r="B113" s="672" t="s">
        <v>1520</v>
      </c>
      <c r="C113" s="672" t="s">
        <v>1521</v>
      </c>
      <c r="D113" s="672" t="s">
        <v>1521</v>
      </c>
      <c r="E113" s="672" t="s">
        <v>1522</v>
      </c>
      <c r="F113" s="672" t="s">
        <v>1679</v>
      </c>
      <c r="G113" s="672" t="s">
        <v>1363</v>
      </c>
      <c r="H113" s="672" t="s">
        <v>1523</v>
      </c>
      <c r="I113" s="672" t="s">
        <v>1680</v>
      </c>
      <c r="J113" s="675" t="s">
        <v>1673</v>
      </c>
      <c r="K113" s="672" t="s">
        <v>1561</v>
      </c>
      <c r="L113" s="672" t="s">
        <v>1527</v>
      </c>
    </row>
    <row r="114" spans="1:12">
      <c r="A114">
        <v>64768</v>
      </c>
      <c r="B114" s="672" t="s">
        <v>1520</v>
      </c>
      <c r="C114" s="672" t="s">
        <v>1521</v>
      </c>
      <c r="D114" s="672" t="s">
        <v>1521</v>
      </c>
      <c r="E114" s="672" t="s">
        <v>1522</v>
      </c>
      <c r="F114" s="672" t="s">
        <v>1679</v>
      </c>
      <c r="G114" s="672" t="s">
        <v>1363</v>
      </c>
      <c r="H114" s="672" t="s">
        <v>1523</v>
      </c>
      <c r="I114" s="672" t="s">
        <v>1680</v>
      </c>
      <c r="J114" s="675" t="s">
        <v>1673</v>
      </c>
      <c r="K114" s="672" t="s">
        <v>1561</v>
      </c>
      <c r="L114" s="672" t="s">
        <v>1527</v>
      </c>
    </row>
    <row r="115" spans="1:12">
      <c r="A115">
        <v>64793</v>
      </c>
      <c r="B115" s="672" t="s">
        <v>1520</v>
      </c>
      <c r="C115" s="672" t="s">
        <v>1521</v>
      </c>
      <c r="D115" s="672" t="s">
        <v>1521</v>
      </c>
      <c r="E115" s="672" t="s">
        <v>1522</v>
      </c>
      <c r="F115" s="672" t="s">
        <v>590</v>
      </c>
      <c r="G115" s="672" t="s">
        <v>1363</v>
      </c>
      <c r="H115" s="672" t="s">
        <v>1523</v>
      </c>
      <c r="I115" s="672" t="s">
        <v>1571</v>
      </c>
      <c r="J115" s="675" t="s">
        <v>1572</v>
      </c>
      <c r="K115" s="672" t="s">
        <v>1552</v>
      </c>
      <c r="L115" s="672" t="s">
        <v>1527</v>
      </c>
    </row>
    <row r="116" spans="1:12">
      <c r="A116">
        <v>64795</v>
      </c>
      <c r="B116" s="672" t="s">
        <v>1520</v>
      </c>
      <c r="C116" s="672" t="s">
        <v>1521</v>
      </c>
      <c r="D116" s="672" t="s">
        <v>1521</v>
      </c>
      <c r="E116" s="672" t="s">
        <v>1522</v>
      </c>
      <c r="F116" s="672" t="s">
        <v>1681</v>
      </c>
      <c r="G116" s="672" t="s">
        <v>1363</v>
      </c>
      <c r="H116" s="672" t="s">
        <v>1523</v>
      </c>
      <c r="I116" s="672" t="s">
        <v>1682</v>
      </c>
      <c r="J116" s="675" t="s">
        <v>1579</v>
      </c>
      <c r="K116" s="672" t="s">
        <v>1531</v>
      </c>
      <c r="L116" s="672" t="s">
        <v>1527</v>
      </c>
    </row>
    <row r="117" spans="1:12">
      <c r="A117">
        <v>64807</v>
      </c>
      <c r="B117" s="672" t="s">
        <v>1520</v>
      </c>
      <c r="C117" s="672" t="s">
        <v>1521</v>
      </c>
      <c r="D117" s="672" t="s">
        <v>1521</v>
      </c>
      <c r="E117" s="672" t="s">
        <v>1522</v>
      </c>
      <c r="F117" s="672" t="s">
        <v>1683</v>
      </c>
      <c r="G117" s="672" t="s">
        <v>1363</v>
      </c>
      <c r="H117" s="672" t="s">
        <v>1523</v>
      </c>
      <c r="I117" s="672" t="s">
        <v>1684</v>
      </c>
      <c r="J117" s="675" t="s">
        <v>1643</v>
      </c>
      <c r="K117" s="672" t="s">
        <v>1552</v>
      </c>
      <c r="L117" s="672" t="s">
        <v>1527</v>
      </c>
    </row>
    <row r="118" spans="1:12">
      <c r="A118">
        <v>64808</v>
      </c>
      <c r="B118" s="672" t="s">
        <v>1520</v>
      </c>
      <c r="C118" s="672" t="s">
        <v>1521</v>
      </c>
      <c r="D118" s="672" t="s">
        <v>1521</v>
      </c>
      <c r="E118" s="672" t="s">
        <v>1522</v>
      </c>
      <c r="F118" s="672" t="s">
        <v>1683</v>
      </c>
      <c r="G118" s="672" t="s">
        <v>1363</v>
      </c>
      <c r="H118" s="672" t="s">
        <v>1523</v>
      </c>
      <c r="I118" s="672" t="s">
        <v>1684</v>
      </c>
      <c r="J118" s="675" t="s">
        <v>1643</v>
      </c>
      <c r="K118" s="672" t="s">
        <v>1552</v>
      </c>
      <c r="L118" s="672" t="s">
        <v>1527</v>
      </c>
    </row>
    <row r="119" spans="1:12">
      <c r="A119">
        <v>64813</v>
      </c>
      <c r="B119" s="672" t="s">
        <v>1520</v>
      </c>
      <c r="C119" s="672" t="s">
        <v>1521</v>
      </c>
      <c r="D119" s="672" t="s">
        <v>1521</v>
      </c>
      <c r="E119" s="672" t="s">
        <v>1522</v>
      </c>
      <c r="F119" s="672" t="s">
        <v>1685</v>
      </c>
      <c r="G119" s="672" t="s">
        <v>1363</v>
      </c>
      <c r="H119" s="672" t="s">
        <v>1523</v>
      </c>
      <c r="I119" s="672" t="s">
        <v>1686</v>
      </c>
      <c r="J119" s="675" t="s">
        <v>1538</v>
      </c>
      <c r="K119" s="672" t="s">
        <v>1531</v>
      </c>
      <c r="L119" s="672" t="s">
        <v>1527</v>
      </c>
    </row>
    <row r="120" spans="1:12">
      <c r="A120">
        <v>64827</v>
      </c>
      <c r="B120" s="672" t="s">
        <v>1520</v>
      </c>
      <c r="C120" s="672" t="s">
        <v>1562</v>
      </c>
      <c r="D120" s="672" t="s">
        <v>1521</v>
      </c>
      <c r="E120" s="672" t="s">
        <v>1522</v>
      </c>
      <c r="F120" s="672" t="s">
        <v>1687</v>
      </c>
      <c r="G120" s="672" t="s">
        <v>1363</v>
      </c>
      <c r="H120" s="672" t="s">
        <v>1523</v>
      </c>
      <c r="I120" s="672" t="s">
        <v>1688</v>
      </c>
      <c r="J120" s="675" t="s">
        <v>1584</v>
      </c>
      <c r="K120" s="672" t="s">
        <v>1585</v>
      </c>
      <c r="L120" s="672" t="s">
        <v>1527</v>
      </c>
    </row>
    <row r="121" spans="1:12">
      <c r="A121">
        <v>64829</v>
      </c>
      <c r="B121" s="672" t="s">
        <v>1520</v>
      </c>
      <c r="C121" s="672" t="s">
        <v>1521</v>
      </c>
      <c r="D121" s="672" t="s">
        <v>1521</v>
      </c>
      <c r="E121" s="672" t="s">
        <v>1522</v>
      </c>
      <c r="F121" s="672" t="s">
        <v>1685</v>
      </c>
      <c r="G121" s="672" t="s">
        <v>1363</v>
      </c>
      <c r="H121" s="672" t="s">
        <v>1523</v>
      </c>
      <c r="I121" s="672" t="s">
        <v>1689</v>
      </c>
      <c r="J121" s="675" t="s">
        <v>1363</v>
      </c>
      <c r="K121" s="672" t="s">
        <v>1531</v>
      </c>
      <c r="L121" s="672" t="s">
        <v>1527</v>
      </c>
    </row>
    <row r="122" spans="1:12">
      <c r="A122">
        <v>64813</v>
      </c>
      <c r="B122" s="672" t="s">
        <v>1520</v>
      </c>
      <c r="C122" s="672" t="s">
        <v>1521</v>
      </c>
      <c r="D122" s="672" t="s">
        <v>1521</v>
      </c>
      <c r="E122" s="672" t="s">
        <v>1522</v>
      </c>
      <c r="F122" s="672" t="s">
        <v>1685</v>
      </c>
      <c r="G122" s="672" t="s">
        <v>1363</v>
      </c>
      <c r="H122" s="672" t="s">
        <v>1523</v>
      </c>
      <c r="I122" s="672" t="s">
        <v>1689</v>
      </c>
      <c r="J122" s="675" t="s">
        <v>1363</v>
      </c>
      <c r="K122" s="672" t="s">
        <v>1531</v>
      </c>
      <c r="L122" s="672" t="s">
        <v>1527</v>
      </c>
    </row>
    <row r="123" spans="1:12">
      <c r="A123">
        <v>64838</v>
      </c>
      <c r="B123" s="672" t="s">
        <v>1520</v>
      </c>
      <c r="C123" s="672" t="s">
        <v>1538</v>
      </c>
      <c r="D123" s="672" t="s">
        <v>1521</v>
      </c>
      <c r="E123" s="672" t="s">
        <v>1522</v>
      </c>
      <c r="F123" s="672" t="s">
        <v>1690</v>
      </c>
      <c r="G123" s="672" t="s">
        <v>1363</v>
      </c>
      <c r="H123" s="672" t="s">
        <v>1523</v>
      </c>
      <c r="I123" s="672" t="s">
        <v>1691</v>
      </c>
      <c r="J123" s="675" t="s">
        <v>1584</v>
      </c>
      <c r="K123" s="672" t="s">
        <v>1585</v>
      </c>
      <c r="L123" s="672" t="s">
        <v>1527</v>
      </c>
    </row>
    <row r="124" spans="1:12">
      <c r="A124">
        <v>64838</v>
      </c>
      <c r="B124" s="672" t="s">
        <v>1520</v>
      </c>
      <c r="C124" s="672" t="s">
        <v>1521</v>
      </c>
      <c r="D124" s="672" t="s">
        <v>1521</v>
      </c>
      <c r="E124" s="672" t="s">
        <v>1522</v>
      </c>
      <c r="F124" s="672" t="s">
        <v>1690</v>
      </c>
      <c r="G124" s="672" t="s">
        <v>1363</v>
      </c>
      <c r="H124" s="672" t="s">
        <v>1523</v>
      </c>
      <c r="I124" s="672" t="s">
        <v>1691</v>
      </c>
      <c r="J124" s="675" t="s">
        <v>1584</v>
      </c>
      <c r="K124" s="672" t="s">
        <v>1585</v>
      </c>
      <c r="L124" s="672" t="s">
        <v>1527</v>
      </c>
    </row>
    <row r="125" spans="1:12">
      <c r="A125">
        <v>64839</v>
      </c>
      <c r="B125" s="672" t="s">
        <v>1520</v>
      </c>
      <c r="C125" s="672" t="s">
        <v>1521</v>
      </c>
      <c r="D125" s="672" t="s">
        <v>1521</v>
      </c>
      <c r="E125" s="672" t="s">
        <v>1522</v>
      </c>
      <c r="F125" s="672" t="s">
        <v>1690</v>
      </c>
      <c r="G125" s="672" t="s">
        <v>1363</v>
      </c>
      <c r="H125" s="672" t="s">
        <v>1523</v>
      </c>
      <c r="I125" s="672" t="s">
        <v>1692</v>
      </c>
      <c r="J125" s="675" t="s">
        <v>1603</v>
      </c>
      <c r="K125" s="672" t="s">
        <v>1585</v>
      </c>
      <c r="L125" s="672" t="s">
        <v>1527</v>
      </c>
    </row>
    <row r="126" spans="1:12">
      <c r="A126">
        <v>64841</v>
      </c>
      <c r="B126" s="672" t="s">
        <v>1520</v>
      </c>
      <c r="C126" s="672" t="s">
        <v>1521</v>
      </c>
      <c r="D126" s="672" t="s">
        <v>1521</v>
      </c>
      <c r="E126" s="672" t="s">
        <v>1522</v>
      </c>
      <c r="F126" s="672" t="s">
        <v>1690</v>
      </c>
      <c r="G126" s="672" t="s">
        <v>1363</v>
      </c>
      <c r="H126" s="672" t="s">
        <v>1523</v>
      </c>
      <c r="I126" s="672" t="s">
        <v>1692</v>
      </c>
      <c r="J126" s="675" t="s">
        <v>1603</v>
      </c>
      <c r="K126" s="672" t="s">
        <v>1585</v>
      </c>
      <c r="L126" s="672" t="s">
        <v>1527</v>
      </c>
    </row>
    <row r="127" spans="1:12">
      <c r="A127">
        <v>64846</v>
      </c>
      <c r="B127" s="672" t="s">
        <v>1520</v>
      </c>
      <c r="C127" s="672" t="s">
        <v>1521</v>
      </c>
      <c r="D127" s="672" t="s">
        <v>1521</v>
      </c>
      <c r="E127" s="672" t="s">
        <v>1522</v>
      </c>
      <c r="F127" s="672" t="s">
        <v>1693</v>
      </c>
      <c r="G127" s="672" t="s">
        <v>1363</v>
      </c>
      <c r="H127" s="672" t="s">
        <v>1523</v>
      </c>
      <c r="I127" s="672" t="s">
        <v>1694</v>
      </c>
      <c r="J127" s="675" t="s">
        <v>1565</v>
      </c>
      <c r="K127" s="672" t="s">
        <v>1566</v>
      </c>
      <c r="L127" s="672" t="s">
        <v>1527</v>
      </c>
    </row>
    <row r="128" spans="1:12">
      <c r="A128">
        <v>59756</v>
      </c>
      <c r="B128" s="672" t="s">
        <v>1520</v>
      </c>
      <c r="C128" s="672" t="s">
        <v>1562</v>
      </c>
      <c r="D128" s="672" t="s">
        <v>1521</v>
      </c>
      <c r="E128" s="672" t="s">
        <v>1522</v>
      </c>
      <c r="F128" s="672" t="s">
        <v>1695</v>
      </c>
      <c r="G128" s="672" t="s">
        <v>1363</v>
      </c>
      <c r="H128" s="672" t="s">
        <v>1523</v>
      </c>
      <c r="I128" s="672" t="s">
        <v>1696</v>
      </c>
      <c r="J128" s="675" t="s">
        <v>1538</v>
      </c>
      <c r="K128" s="672" t="s">
        <v>1531</v>
      </c>
      <c r="L128" s="672" t="s">
        <v>1527</v>
      </c>
    </row>
    <row r="129" spans="1:12">
      <c r="A129">
        <v>64847</v>
      </c>
      <c r="B129" s="672" t="s">
        <v>1520</v>
      </c>
      <c r="C129" s="672" t="s">
        <v>1562</v>
      </c>
      <c r="D129" s="672" t="s">
        <v>1521</v>
      </c>
      <c r="E129" s="672" t="s">
        <v>1522</v>
      </c>
      <c r="F129" s="672" t="s">
        <v>1695</v>
      </c>
      <c r="G129" s="672" t="s">
        <v>1363</v>
      </c>
      <c r="H129" s="672" t="s">
        <v>1523</v>
      </c>
      <c r="I129" s="672" t="s">
        <v>1696</v>
      </c>
      <c r="J129" s="675" t="s">
        <v>1538</v>
      </c>
      <c r="K129" s="672" t="s">
        <v>1531</v>
      </c>
      <c r="L129" s="672" t="s">
        <v>1527</v>
      </c>
    </row>
    <row r="130" spans="1:12">
      <c r="A130">
        <v>64853</v>
      </c>
      <c r="B130" s="672" t="s">
        <v>1520</v>
      </c>
      <c r="C130" s="672" t="s">
        <v>1521</v>
      </c>
      <c r="D130" s="672" t="s">
        <v>1521</v>
      </c>
      <c r="E130" s="672" t="s">
        <v>1522</v>
      </c>
      <c r="F130" s="672" t="s">
        <v>1690</v>
      </c>
      <c r="G130" s="672" t="s">
        <v>1363</v>
      </c>
      <c r="H130" s="672" t="s">
        <v>1523</v>
      </c>
      <c r="I130" s="672" t="s">
        <v>1688</v>
      </c>
      <c r="J130" s="675" t="s">
        <v>1584</v>
      </c>
      <c r="K130" s="672" t="s">
        <v>1585</v>
      </c>
      <c r="L130" s="672" t="s">
        <v>1527</v>
      </c>
    </row>
    <row r="131" spans="1:12">
      <c r="A131">
        <v>64839</v>
      </c>
      <c r="B131" s="672" t="s">
        <v>1520</v>
      </c>
      <c r="C131" s="672" t="s">
        <v>1521</v>
      </c>
      <c r="D131" s="672" t="s">
        <v>1521</v>
      </c>
      <c r="E131" s="672" t="s">
        <v>1522</v>
      </c>
      <c r="F131" s="672" t="s">
        <v>1690</v>
      </c>
      <c r="G131" s="672" t="s">
        <v>1363</v>
      </c>
      <c r="H131" s="672" t="s">
        <v>1523</v>
      </c>
      <c r="I131" s="672" t="s">
        <v>1688</v>
      </c>
      <c r="J131" s="675" t="s">
        <v>1584</v>
      </c>
      <c r="K131" s="672" t="s">
        <v>1585</v>
      </c>
      <c r="L131" s="672" t="s">
        <v>1527</v>
      </c>
    </row>
    <row r="132" spans="1:12">
      <c r="A132">
        <v>22442</v>
      </c>
      <c r="B132" s="672" t="s">
        <v>1520</v>
      </c>
      <c r="C132" s="672" t="s">
        <v>1521</v>
      </c>
      <c r="D132" s="672" t="s">
        <v>1521</v>
      </c>
      <c r="E132" s="672" t="s">
        <v>1522</v>
      </c>
      <c r="F132" s="672" t="s">
        <v>1697</v>
      </c>
      <c r="G132" s="672" t="s">
        <v>1363</v>
      </c>
      <c r="H132" s="672" t="s">
        <v>1523</v>
      </c>
      <c r="I132" s="672" t="s">
        <v>1698</v>
      </c>
      <c r="J132" s="675" t="s">
        <v>1699</v>
      </c>
      <c r="K132" s="672" t="s">
        <v>1552</v>
      </c>
      <c r="L132" s="672" t="s">
        <v>1527</v>
      </c>
    </row>
    <row r="133" spans="1:12">
      <c r="A133">
        <v>64866</v>
      </c>
      <c r="B133" s="672" t="s">
        <v>1520</v>
      </c>
      <c r="C133" s="672" t="s">
        <v>1521</v>
      </c>
      <c r="D133" s="672" t="s">
        <v>1521</v>
      </c>
      <c r="E133" s="672" t="s">
        <v>1522</v>
      </c>
      <c r="F133" s="672" t="s">
        <v>1697</v>
      </c>
      <c r="G133" s="672" t="s">
        <v>1363</v>
      </c>
      <c r="H133" s="672" t="s">
        <v>1523</v>
      </c>
      <c r="I133" s="672" t="s">
        <v>1698</v>
      </c>
      <c r="J133" s="675" t="s">
        <v>1699</v>
      </c>
      <c r="K133" s="672" t="s">
        <v>1552</v>
      </c>
      <c r="L133" s="672" t="s">
        <v>1527</v>
      </c>
    </row>
    <row r="134" spans="1:12">
      <c r="A134">
        <v>64881</v>
      </c>
      <c r="B134" s="672" t="s">
        <v>1520</v>
      </c>
      <c r="C134" s="672" t="s">
        <v>1521</v>
      </c>
      <c r="D134" s="672" t="s">
        <v>1521</v>
      </c>
      <c r="E134" s="672" t="s">
        <v>1522</v>
      </c>
      <c r="F134" s="672" t="s">
        <v>1700</v>
      </c>
      <c r="G134" s="672" t="s">
        <v>1363</v>
      </c>
      <c r="H134" s="672" t="s">
        <v>1523</v>
      </c>
      <c r="I134" s="672" t="s">
        <v>1701</v>
      </c>
      <c r="J134" s="675" t="s">
        <v>1543</v>
      </c>
      <c r="K134" s="672" t="s">
        <v>1544</v>
      </c>
      <c r="L134" s="672" t="s">
        <v>1527</v>
      </c>
    </row>
    <row r="135" spans="1:12">
      <c r="A135">
        <v>64882</v>
      </c>
      <c r="B135" s="672" t="s">
        <v>1520</v>
      </c>
      <c r="C135" s="672" t="s">
        <v>1521</v>
      </c>
      <c r="D135" s="672" t="s">
        <v>1521</v>
      </c>
      <c r="E135" s="672" t="s">
        <v>1522</v>
      </c>
      <c r="F135" s="672" t="s">
        <v>1702</v>
      </c>
      <c r="G135" s="672" t="s">
        <v>1363</v>
      </c>
      <c r="H135" s="672" t="s">
        <v>1523</v>
      </c>
      <c r="I135" s="672" t="s">
        <v>1701</v>
      </c>
      <c r="J135" s="675" t="s">
        <v>1543</v>
      </c>
      <c r="K135" s="672" t="s">
        <v>1544</v>
      </c>
      <c r="L135" s="672" t="s">
        <v>1527</v>
      </c>
    </row>
    <row r="136" spans="1:12">
      <c r="A136">
        <v>64891</v>
      </c>
      <c r="B136" s="672" t="s">
        <v>1520</v>
      </c>
      <c r="C136" s="672" t="s">
        <v>1521</v>
      </c>
      <c r="D136" s="672" t="s">
        <v>1521</v>
      </c>
      <c r="E136" s="672" t="s">
        <v>1522</v>
      </c>
      <c r="F136" s="672" t="s">
        <v>1703</v>
      </c>
      <c r="G136" s="672" t="s">
        <v>1363</v>
      </c>
      <c r="H136" s="672" t="s">
        <v>1523</v>
      </c>
      <c r="I136" s="672" t="s">
        <v>1704</v>
      </c>
      <c r="J136" s="675" t="s">
        <v>1637</v>
      </c>
      <c r="K136" s="672" t="s">
        <v>1552</v>
      </c>
      <c r="L136" s="672" t="s">
        <v>1527</v>
      </c>
    </row>
    <row r="137" spans="1:12">
      <c r="A137">
        <v>64916</v>
      </c>
      <c r="B137" s="672" t="s">
        <v>1520</v>
      </c>
      <c r="C137" s="672" t="s">
        <v>1521</v>
      </c>
      <c r="D137" s="672" t="s">
        <v>1521</v>
      </c>
      <c r="E137" s="672" t="s">
        <v>1522</v>
      </c>
      <c r="F137" s="672" t="s">
        <v>591</v>
      </c>
      <c r="G137" s="672" t="s">
        <v>1363</v>
      </c>
      <c r="H137" s="672" t="s">
        <v>1523</v>
      </c>
      <c r="I137" s="672" t="s">
        <v>1705</v>
      </c>
      <c r="J137" s="675" t="s">
        <v>1655</v>
      </c>
      <c r="K137" s="672" t="s">
        <v>1526</v>
      </c>
      <c r="L137" s="672" t="s">
        <v>1527</v>
      </c>
    </row>
    <row r="138" spans="1:12">
      <c r="A138">
        <v>64915</v>
      </c>
      <c r="B138" s="672" t="s">
        <v>1520</v>
      </c>
      <c r="C138" s="672" t="s">
        <v>1521</v>
      </c>
      <c r="D138" s="672" t="s">
        <v>1521</v>
      </c>
      <c r="E138" s="672" t="s">
        <v>1522</v>
      </c>
      <c r="F138" s="672" t="s">
        <v>591</v>
      </c>
      <c r="G138" s="672" t="s">
        <v>1363</v>
      </c>
      <c r="H138" s="672" t="s">
        <v>1523</v>
      </c>
      <c r="I138" s="672" t="s">
        <v>1705</v>
      </c>
      <c r="J138" s="675" t="s">
        <v>1655</v>
      </c>
      <c r="K138" s="672" t="s">
        <v>1526</v>
      </c>
      <c r="L138" s="672" t="s">
        <v>1527</v>
      </c>
    </row>
    <row r="139" spans="1:12">
      <c r="A139">
        <v>64918</v>
      </c>
      <c r="B139" s="672" t="s">
        <v>1520</v>
      </c>
      <c r="C139" s="672" t="s">
        <v>1562</v>
      </c>
      <c r="D139" s="672" t="s">
        <v>1521</v>
      </c>
      <c r="E139" s="672" t="s">
        <v>1522</v>
      </c>
      <c r="F139" s="672" t="s">
        <v>592</v>
      </c>
      <c r="G139" s="672" t="s">
        <v>1363</v>
      </c>
      <c r="H139" s="672" t="s">
        <v>1523</v>
      </c>
      <c r="I139" s="672" t="s">
        <v>1706</v>
      </c>
      <c r="J139" s="675" t="s">
        <v>1569</v>
      </c>
      <c r="K139" s="672" t="s">
        <v>1566</v>
      </c>
      <c r="L139" s="672" t="s">
        <v>1527</v>
      </c>
    </row>
    <row r="140" spans="1:12">
      <c r="A140">
        <v>64918</v>
      </c>
      <c r="B140" s="672" t="s">
        <v>1520</v>
      </c>
      <c r="C140" s="672" t="s">
        <v>1521</v>
      </c>
      <c r="D140" s="672" t="s">
        <v>1521</v>
      </c>
      <c r="E140" s="672" t="s">
        <v>1522</v>
      </c>
      <c r="F140" s="672" t="s">
        <v>592</v>
      </c>
      <c r="G140" s="672" t="s">
        <v>1363</v>
      </c>
      <c r="H140" s="672" t="s">
        <v>1523</v>
      </c>
      <c r="I140" s="672" t="s">
        <v>1706</v>
      </c>
      <c r="J140" s="675" t="s">
        <v>1569</v>
      </c>
      <c r="K140" s="672" t="s">
        <v>1566</v>
      </c>
      <c r="L140" s="672" t="s">
        <v>1527</v>
      </c>
    </row>
    <row r="141" spans="1:12">
      <c r="A141">
        <v>64920</v>
      </c>
      <c r="B141" s="672" t="s">
        <v>1520</v>
      </c>
      <c r="C141" s="672" t="s">
        <v>1521</v>
      </c>
      <c r="D141" s="672" t="s">
        <v>1521</v>
      </c>
      <c r="E141" s="672" t="s">
        <v>1522</v>
      </c>
      <c r="F141" s="672" t="s">
        <v>1707</v>
      </c>
      <c r="G141" s="672" t="s">
        <v>1363</v>
      </c>
      <c r="H141" s="672" t="s">
        <v>1523</v>
      </c>
      <c r="I141" s="672" t="s">
        <v>1599</v>
      </c>
      <c r="J141" s="675" t="s">
        <v>1600</v>
      </c>
      <c r="K141" s="672" t="s">
        <v>1566</v>
      </c>
      <c r="L141" s="672" t="s">
        <v>1527</v>
      </c>
    </row>
    <row r="142" spans="1:12">
      <c r="A142">
        <v>64921</v>
      </c>
      <c r="B142" s="672" t="s">
        <v>1520</v>
      </c>
      <c r="C142" s="672" t="s">
        <v>1521</v>
      </c>
      <c r="D142" s="672" t="s">
        <v>1521</v>
      </c>
      <c r="E142" s="672" t="s">
        <v>1522</v>
      </c>
      <c r="F142" s="672" t="s">
        <v>1707</v>
      </c>
      <c r="G142" s="672" t="s">
        <v>1363</v>
      </c>
      <c r="H142" s="672" t="s">
        <v>1523</v>
      </c>
      <c r="I142" s="672" t="s">
        <v>1599</v>
      </c>
      <c r="J142" s="675" t="s">
        <v>1600</v>
      </c>
      <c r="K142" s="672" t="s">
        <v>1566</v>
      </c>
      <c r="L142" s="672" t="s">
        <v>1527</v>
      </c>
    </row>
    <row r="143" spans="1:12">
      <c r="A143">
        <v>64922</v>
      </c>
      <c r="B143" s="672" t="s">
        <v>1520</v>
      </c>
      <c r="C143" s="672" t="s">
        <v>1521</v>
      </c>
      <c r="D143" s="672" t="s">
        <v>1521</v>
      </c>
      <c r="E143" s="672" t="s">
        <v>1522</v>
      </c>
      <c r="F143" s="672" t="s">
        <v>1708</v>
      </c>
      <c r="G143" s="672" t="s">
        <v>1363</v>
      </c>
      <c r="H143" s="672" t="s">
        <v>1523</v>
      </c>
      <c r="I143" s="672" t="s">
        <v>1709</v>
      </c>
      <c r="J143" s="675" t="s">
        <v>1593</v>
      </c>
      <c r="K143" s="672" t="s">
        <v>1544</v>
      </c>
      <c r="L143" s="672" t="s">
        <v>1527</v>
      </c>
    </row>
    <row r="144" spans="1:12">
      <c r="A144">
        <v>64925</v>
      </c>
      <c r="B144" s="672" t="s">
        <v>1520</v>
      </c>
      <c r="C144" s="672" t="s">
        <v>1521</v>
      </c>
      <c r="D144" s="672" t="s">
        <v>1521</v>
      </c>
      <c r="E144" s="672" t="s">
        <v>1522</v>
      </c>
      <c r="F144" s="672" t="s">
        <v>1710</v>
      </c>
      <c r="G144" s="672" t="s">
        <v>1363</v>
      </c>
      <c r="H144" s="672" t="s">
        <v>1523</v>
      </c>
      <c r="I144" s="672" t="s">
        <v>1711</v>
      </c>
      <c r="J144" s="675" t="s">
        <v>1712</v>
      </c>
      <c r="K144" s="672" t="s">
        <v>1544</v>
      </c>
      <c r="L144" s="672" t="s">
        <v>1527</v>
      </c>
    </row>
    <row r="145" spans="1:12">
      <c r="A145">
        <v>64924</v>
      </c>
      <c r="B145" s="672" t="s">
        <v>1520</v>
      </c>
      <c r="C145" s="672" t="s">
        <v>1521</v>
      </c>
      <c r="D145" s="672" t="s">
        <v>1521</v>
      </c>
      <c r="E145" s="672" t="s">
        <v>1522</v>
      </c>
      <c r="F145" s="672" t="s">
        <v>1710</v>
      </c>
      <c r="G145" s="672" t="s">
        <v>1363</v>
      </c>
      <c r="H145" s="672" t="s">
        <v>1523</v>
      </c>
      <c r="I145" s="672" t="s">
        <v>1711</v>
      </c>
      <c r="J145" s="675" t="s">
        <v>1712</v>
      </c>
      <c r="K145" s="672" t="s">
        <v>1544</v>
      </c>
      <c r="L145" s="672" t="s">
        <v>1527</v>
      </c>
    </row>
    <row r="146" spans="1:12">
      <c r="A146">
        <v>64932</v>
      </c>
      <c r="B146" s="672" t="s">
        <v>1520</v>
      </c>
      <c r="C146" s="672" t="s">
        <v>1521</v>
      </c>
      <c r="D146" s="672" t="s">
        <v>1521</v>
      </c>
      <c r="E146" s="672" t="s">
        <v>1522</v>
      </c>
      <c r="F146" s="672" t="s">
        <v>1713</v>
      </c>
      <c r="G146" s="672" t="s">
        <v>1363</v>
      </c>
      <c r="H146" s="672" t="s">
        <v>1523</v>
      </c>
      <c r="I146" s="672" t="s">
        <v>1714</v>
      </c>
      <c r="J146" s="675" t="s">
        <v>1673</v>
      </c>
      <c r="K146" s="672" t="s">
        <v>1561</v>
      </c>
      <c r="L146" s="672" t="s">
        <v>1527</v>
      </c>
    </row>
    <row r="147" spans="1:12">
      <c r="A147">
        <v>64931</v>
      </c>
      <c r="B147" s="672" t="s">
        <v>1520</v>
      </c>
      <c r="C147" s="672" t="s">
        <v>1521</v>
      </c>
      <c r="D147" s="672" t="s">
        <v>1521</v>
      </c>
      <c r="E147" s="672" t="s">
        <v>1522</v>
      </c>
      <c r="F147" s="672" t="s">
        <v>1713</v>
      </c>
      <c r="G147" s="672" t="s">
        <v>1363</v>
      </c>
      <c r="H147" s="672" t="s">
        <v>1523</v>
      </c>
      <c r="I147" s="672" t="s">
        <v>1714</v>
      </c>
      <c r="J147" s="675" t="s">
        <v>1673</v>
      </c>
      <c r="K147" s="672" t="s">
        <v>1561</v>
      </c>
      <c r="L147" s="672" t="s">
        <v>1527</v>
      </c>
    </row>
    <row r="148" spans="1:12">
      <c r="A148">
        <v>64957</v>
      </c>
      <c r="B148" s="672" t="s">
        <v>1520</v>
      </c>
      <c r="C148" s="672" t="s">
        <v>1521</v>
      </c>
      <c r="D148" s="672" t="s">
        <v>1521</v>
      </c>
      <c r="E148" s="672" t="s">
        <v>1522</v>
      </c>
      <c r="F148" s="672" t="s">
        <v>1715</v>
      </c>
      <c r="G148" s="672" t="s">
        <v>1363</v>
      </c>
      <c r="H148" s="672" t="s">
        <v>1523</v>
      </c>
      <c r="I148" s="672" t="s">
        <v>1716</v>
      </c>
      <c r="J148" s="675" t="s">
        <v>1584</v>
      </c>
      <c r="K148" s="672" t="s">
        <v>1585</v>
      </c>
      <c r="L148" s="672" t="s">
        <v>1527</v>
      </c>
    </row>
    <row r="149" spans="1:12">
      <c r="A149">
        <v>64960</v>
      </c>
      <c r="B149" s="672" t="s">
        <v>1520</v>
      </c>
      <c r="C149" s="672" t="s">
        <v>1521</v>
      </c>
      <c r="D149" s="672" t="s">
        <v>1521</v>
      </c>
      <c r="E149" s="672" t="s">
        <v>1522</v>
      </c>
      <c r="F149" s="672" t="s">
        <v>1717</v>
      </c>
      <c r="G149" s="672" t="s">
        <v>1363</v>
      </c>
      <c r="H149" s="672" t="s">
        <v>1523</v>
      </c>
      <c r="I149" s="672" t="s">
        <v>1718</v>
      </c>
      <c r="J149" s="675" t="s">
        <v>1673</v>
      </c>
      <c r="K149" s="672" t="s">
        <v>1561</v>
      </c>
      <c r="L149" s="672" t="s">
        <v>1527</v>
      </c>
    </row>
    <row r="150" spans="1:12">
      <c r="A150">
        <v>64961</v>
      </c>
      <c r="B150" s="672" t="s">
        <v>1520</v>
      </c>
      <c r="C150" s="672" t="s">
        <v>1521</v>
      </c>
      <c r="D150" s="672" t="s">
        <v>1521</v>
      </c>
      <c r="E150" s="672" t="s">
        <v>1522</v>
      </c>
      <c r="F150" s="672" t="s">
        <v>1719</v>
      </c>
      <c r="G150" s="672" t="s">
        <v>1363</v>
      </c>
      <c r="H150" s="672" t="s">
        <v>1523</v>
      </c>
      <c r="I150" s="672" t="s">
        <v>1720</v>
      </c>
      <c r="J150" s="675" t="s">
        <v>1615</v>
      </c>
      <c r="K150" s="672" t="s">
        <v>1526</v>
      </c>
      <c r="L150" s="672" t="s">
        <v>1527</v>
      </c>
    </row>
    <row r="151" spans="1:12">
      <c r="A151">
        <v>64962</v>
      </c>
      <c r="B151" s="672" t="s">
        <v>1520</v>
      </c>
      <c r="C151" s="672" t="s">
        <v>1521</v>
      </c>
      <c r="D151" s="672" t="s">
        <v>1521</v>
      </c>
      <c r="E151" s="672" t="s">
        <v>1522</v>
      </c>
      <c r="F151" s="672" t="s">
        <v>1719</v>
      </c>
      <c r="G151" s="672" t="s">
        <v>1363</v>
      </c>
      <c r="H151" s="672" t="s">
        <v>1523</v>
      </c>
      <c r="I151" s="672" t="s">
        <v>1720</v>
      </c>
      <c r="J151" s="675" t="s">
        <v>1615</v>
      </c>
      <c r="K151" s="672" t="s">
        <v>1526</v>
      </c>
      <c r="L151" s="672" t="s">
        <v>1527</v>
      </c>
    </row>
    <row r="152" spans="1:12">
      <c r="A152">
        <v>64979</v>
      </c>
      <c r="B152" s="672" t="s">
        <v>1520</v>
      </c>
      <c r="C152" s="672" t="s">
        <v>1521</v>
      </c>
      <c r="D152" s="672" t="s">
        <v>1521</v>
      </c>
      <c r="E152" s="672" t="s">
        <v>1522</v>
      </c>
      <c r="F152" s="672" t="s">
        <v>1721</v>
      </c>
      <c r="G152" s="672" t="s">
        <v>1363</v>
      </c>
      <c r="H152" s="672" t="s">
        <v>1523</v>
      </c>
      <c r="I152" s="672" t="s">
        <v>1722</v>
      </c>
      <c r="J152" s="675" t="s">
        <v>1723</v>
      </c>
      <c r="K152" s="672" t="s">
        <v>1544</v>
      </c>
      <c r="L152" s="672" t="s">
        <v>1527</v>
      </c>
    </row>
    <row r="153" spans="1:12">
      <c r="A153">
        <v>64980</v>
      </c>
      <c r="B153" s="672" t="s">
        <v>1520</v>
      </c>
      <c r="C153" s="672" t="s">
        <v>1521</v>
      </c>
      <c r="D153" s="672" t="s">
        <v>1521</v>
      </c>
      <c r="E153" s="672" t="s">
        <v>1522</v>
      </c>
      <c r="F153" s="672" t="s">
        <v>1721</v>
      </c>
      <c r="G153" s="672" t="s">
        <v>1363</v>
      </c>
      <c r="H153" s="672" t="s">
        <v>1523</v>
      </c>
      <c r="I153" s="672" t="s">
        <v>1722</v>
      </c>
      <c r="J153" s="675" t="s">
        <v>1723</v>
      </c>
      <c r="K153" s="672" t="s">
        <v>1544</v>
      </c>
      <c r="L153" s="672" t="s">
        <v>1527</v>
      </c>
    </row>
    <row r="154" spans="1:12">
      <c r="A154">
        <v>64987</v>
      </c>
      <c r="B154" s="672" t="s">
        <v>1520</v>
      </c>
      <c r="C154" s="672" t="s">
        <v>1521</v>
      </c>
      <c r="D154" s="672" t="s">
        <v>1521</v>
      </c>
      <c r="E154" s="672" t="s">
        <v>1522</v>
      </c>
      <c r="F154" s="672" t="s">
        <v>1724</v>
      </c>
      <c r="G154" s="672" t="s">
        <v>1363</v>
      </c>
      <c r="H154" s="672" t="s">
        <v>1523</v>
      </c>
      <c r="I154" s="672" t="s">
        <v>1725</v>
      </c>
      <c r="J154" s="675" t="s">
        <v>1593</v>
      </c>
      <c r="K154" s="672" t="s">
        <v>1544</v>
      </c>
      <c r="L154" s="672" t="s">
        <v>1527</v>
      </c>
    </row>
    <row r="155" spans="1:12">
      <c r="A155">
        <v>64929</v>
      </c>
      <c r="B155" s="672" t="s">
        <v>1520</v>
      </c>
      <c r="C155" s="672" t="s">
        <v>1521</v>
      </c>
      <c r="D155" s="672" t="s">
        <v>1521</v>
      </c>
      <c r="E155" s="672" t="s">
        <v>1522</v>
      </c>
      <c r="F155" s="672" t="s">
        <v>1724</v>
      </c>
      <c r="G155" s="672" t="s">
        <v>1363</v>
      </c>
      <c r="H155" s="672" t="s">
        <v>1523</v>
      </c>
      <c r="I155" s="672" t="s">
        <v>1725</v>
      </c>
      <c r="J155" s="675" t="s">
        <v>1593</v>
      </c>
      <c r="K155" s="672" t="s">
        <v>1544</v>
      </c>
      <c r="L155" s="672" t="s">
        <v>1527</v>
      </c>
    </row>
    <row r="156" spans="1:12">
      <c r="A156">
        <v>64994</v>
      </c>
      <c r="B156" s="672" t="s">
        <v>1520</v>
      </c>
      <c r="C156" s="672" t="s">
        <v>1521</v>
      </c>
      <c r="D156" s="672" t="s">
        <v>1521</v>
      </c>
      <c r="E156" s="672" t="s">
        <v>1522</v>
      </c>
      <c r="F156" s="672" t="s">
        <v>1726</v>
      </c>
      <c r="G156" s="672" t="s">
        <v>1363</v>
      </c>
      <c r="H156" s="672" t="s">
        <v>1523</v>
      </c>
      <c r="I156" s="672" t="s">
        <v>1727</v>
      </c>
      <c r="J156" s="675" t="s">
        <v>1543</v>
      </c>
      <c r="K156" s="672" t="s">
        <v>1544</v>
      </c>
      <c r="L156" s="672" t="s">
        <v>1527</v>
      </c>
    </row>
    <row r="157" spans="1:12">
      <c r="A157">
        <v>64993</v>
      </c>
      <c r="B157" s="672" t="s">
        <v>1520</v>
      </c>
      <c r="C157" s="672" t="s">
        <v>1521</v>
      </c>
      <c r="D157" s="672" t="s">
        <v>1521</v>
      </c>
      <c r="E157" s="672" t="s">
        <v>1522</v>
      </c>
      <c r="F157" s="672" t="s">
        <v>1726</v>
      </c>
      <c r="G157" s="672" t="s">
        <v>1363</v>
      </c>
      <c r="H157" s="672" t="s">
        <v>1523</v>
      </c>
      <c r="I157" s="672" t="s">
        <v>1727</v>
      </c>
      <c r="J157" s="675" t="s">
        <v>1543</v>
      </c>
      <c r="K157" s="672" t="s">
        <v>1544</v>
      </c>
      <c r="L157" s="672" t="s">
        <v>1527</v>
      </c>
    </row>
    <row r="158" spans="1:12">
      <c r="A158">
        <v>18371</v>
      </c>
      <c r="B158" s="672" t="s">
        <v>1520</v>
      </c>
      <c r="C158" s="672" t="s">
        <v>1521</v>
      </c>
      <c r="D158" s="672" t="s">
        <v>1521</v>
      </c>
      <c r="E158" s="672" t="s">
        <v>1522</v>
      </c>
      <c r="F158" s="672" t="s">
        <v>466</v>
      </c>
      <c r="G158" s="672" t="s">
        <v>1363</v>
      </c>
      <c r="H158" s="672" t="s">
        <v>1523</v>
      </c>
      <c r="I158" s="672" t="s">
        <v>1728</v>
      </c>
      <c r="J158" s="675" t="s">
        <v>1729</v>
      </c>
      <c r="K158" s="672" t="s">
        <v>1535</v>
      </c>
      <c r="L158" s="672" t="s">
        <v>1527</v>
      </c>
    </row>
    <row r="159" spans="1:12">
      <c r="A159">
        <v>64999</v>
      </c>
      <c r="B159" s="672" t="s">
        <v>1520</v>
      </c>
      <c r="C159" s="672" t="s">
        <v>1521</v>
      </c>
      <c r="D159" s="672" t="s">
        <v>1521</v>
      </c>
      <c r="E159" s="672" t="s">
        <v>1522</v>
      </c>
      <c r="F159" s="672" t="s">
        <v>466</v>
      </c>
      <c r="G159" s="672" t="s">
        <v>1363</v>
      </c>
      <c r="H159" s="672" t="s">
        <v>1523</v>
      </c>
      <c r="I159" s="672" t="s">
        <v>1728</v>
      </c>
      <c r="J159" s="675" t="s">
        <v>1729</v>
      </c>
      <c r="K159" s="672" t="s">
        <v>1535</v>
      </c>
      <c r="L159" s="672" t="s">
        <v>1527</v>
      </c>
    </row>
    <row r="160" spans="1:12">
      <c r="A160">
        <v>65000</v>
      </c>
      <c r="B160" s="672" t="s">
        <v>1520</v>
      </c>
      <c r="C160" s="672" t="s">
        <v>1521</v>
      </c>
      <c r="D160" s="672" t="s">
        <v>1521</v>
      </c>
      <c r="E160" s="672" t="s">
        <v>1522</v>
      </c>
      <c r="F160" s="672" t="s">
        <v>1730</v>
      </c>
      <c r="G160" s="672" t="s">
        <v>1363</v>
      </c>
      <c r="H160" s="672" t="s">
        <v>1523</v>
      </c>
      <c r="I160" s="672" t="s">
        <v>1731</v>
      </c>
      <c r="J160" s="675" t="s">
        <v>1732</v>
      </c>
      <c r="K160" s="672" t="s">
        <v>1561</v>
      </c>
      <c r="L160" s="672" t="s">
        <v>1527</v>
      </c>
    </row>
    <row r="161" spans="1:12">
      <c r="A161">
        <v>65001</v>
      </c>
      <c r="B161" s="672" t="s">
        <v>1520</v>
      </c>
      <c r="C161" s="672" t="s">
        <v>1521</v>
      </c>
      <c r="D161" s="672" t="s">
        <v>1521</v>
      </c>
      <c r="E161" s="672" t="s">
        <v>1522</v>
      </c>
      <c r="F161" s="672" t="s">
        <v>1730</v>
      </c>
      <c r="G161" s="672" t="s">
        <v>1363</v>
      </c>
      <c r="H161" s="672" t="s">
        <v>1523</v>
      </c>
      <c r="I161" s="672" t="s">
        <v>1731</v>
      </c>
      <c r="J161" s="675" t="s">
        <v>1732</v>
      </c>
      <c r="K161" s="672" t="s">
        <v>1561</v>
      </c>
      <c r="L161" s="672" t="s">
        <v>1527</v>
      </c>
    </row>
    <row r="162" spans="1:12">
      <c r="A162">
        <v>58548</v>
      </c>
      <c r="B162" s="672" t="s">
        <v>1520</v>
      </c>
      <c r="C162" s="672" t="s">
        <v>1521</v>
      </c>
      <c r="D162" s="672" t="s">
        <v>1521</v>
      </c>
      <c r="E162" s="672" t="s">
        <v>1522</v>
      </c>
      <c r="F162" s="672" t="s">
        <v>1733</v>
      </c>
      <c r="G162" s="672" t="s">
        <v>1363</v>
      </c>
      <c r="H162" s="672" t="s">
        <v>1523</v>
      </c>
      <c r="I162" s="672" t="s">
        <v>1734</v>
      </c>
      <c r="J162" s="675" t="s">
        <v>1735</v>
      </c>
      <c r="K162" s="672" t="s">
        <v>1535</v>
      </c>
      <c r="L162" s="672" t="s">
        <v>1527</v>
      </c>
    </row>
    <row r="163" spans="1:12">
      <c r="A163">
        <v>65005</v>
      </c>
      <c r="B163" s="672" t="s">
        <v>1520</v>
      </c>
      <c r="C163" s="672" t="s">
        <v>1521</v>
      </c>
      <c r="D163" s="672" t="s">
        <v>1521</v>
      </c>
      <c r="E163" s="672" t="s">
        <v>1522</v>
      </c>
      <c r="F163" s="672" t="s">
        <v>1733</v>
      </c>
      <c r="G163" s="672" t="s">
        <v>1363</v>
      </c>
      <c r="H163" s="672" t="s">
        <v>1523</v>
      </c>
      <c r="I163" s="672" t="s">
        <v>1734</v>
      </c>
      <c r="J163" s="675" t="s">
        <v>1735</v>
      </c>
      <c r="K163" s="672" t="s">
        <v>1535</v>
      </c>
      <c r="L163" s="672" t="s">
        <v>1527</v>
      </c>
    </row>
    <row r="164" spans="1:12">
      <c r="A164">
        <v>65008</v>
      </c>
      <c r="B164" s="672" t="s">
        <v>1520</v>
      </c>
      <c r="C164" s="672" t="s">
        <v>1521</v>
      </c>
      <c r="D164" s="672" t="s">
        <v>1521</v>
      </c>
      <c r="E164" s="672" t="s">
        <v>1522</v>
      </c>
      <c r="F164" s="672" t="s">
        <v>1736</v>
      </c>
      <c r="G164" s="672" t="s">
        <v>1363</v>
      </c>
      <c r="H164" s="672" t="s">
        <v>1523</v>
      </c>
      <c r="I164" s="672" t="s">
        <v>1737</v>
      </c>
      <c r="J164" s="675" t="s">
        <v>1534</v>
      </c>
      <c r="K164" s="672" t="s">
        <v>1535</v>
      </c>
      <c r="L164" s="672" t="s">
        <v>1527</v>
      </c>
    </row>
    <row r="165" spans="1:12">
      <c r="A165">
        <v>65009</v>
      </c>
      <c r="B165" s="672" t="s">
        <v>1520</v>
      </c>
      <c r="C165" s="672" t="s">
        <v>1521</v>
      </c>
      <c r="D165" s="672" t="s">
        <v>1521</v>
      </c>
      <c r="E165" s="672" t="s">
        <v>1522</v>
      </c>
      <c r="F165" s="672" t="s">
        <v>1736</v>
      </c>
      <c r="G165" s="672" t="s">
        <v>1363</v>
      </c>
      <c r="H165" s="672" t="s">
        <v>1523</v>
      </c>
      <c r="I165" s="672" t="s">
        <v>1737</v>
      </c>
      <c r="J165" s="675" t="s">
        <v>1534</v>
      </c>
      <c r="K165" s="672" t="s">
        <v>1535</v>
      </c>
      <c r="L165" s="672" t="s">
        <v>1527</v>
      </c>
    </row>
    <row r="166" spans="1:12">
      <c r="A166">
        <v>65010</v>
      </c>
      <c r="B166" s="672" t="s">
        <v>1520</v>
      </c>
      <c r="C166" s="672" t="s">
        <v>1521</v>
      </c>
      <c r="D166" s="672" t="s">
        <v>1521</v>
      </c>
      <c r="E166" s="672" t="s">
        <v>1522</v>
      </c>
      <c r="F166" s="672" t="s">
        <v>1738</v>
      </c>
      <c r="G166" s="672" t="s">
        <v>1363</v>
      </c>
      <c r="H166" s="672" t="s">
        <v>1523</v>
      </c>
      <c r="I166" s="672" t="s">
        <v>1739</v>
      </c>
      <c r="J166" s="675" t="s">
        <v>1640</v>
      </c>
      <c r="K166" s="672" t="s">
        <v>1535</v>
      </c>
      <c r="L166" s="672" t="s">
        <v>1527</v>
      </c>
    </row>
    <row r="167" spans="1:12">
      <c r="A167">
        <v>58548</v>
      </c>
      <c r="B167" s="672" t="s">
        <v>1520</v>
      </c>
      <c r="C167" s="672" t="s">
        <v>1521</v>
      </c>
      <c r="D167" s="672" t="s">
        <v>1521</v>
      </c>
      <c r="E167" s="672" t="s">
        <v>1522</v>
      </c>
      <c r="F167" s="672" t="s">
        <v>1738</v>
      </c>
      <c r="G167" s="672" t="s">
        <v>1363</v>
      </c>
      <c r="H167" s="672" t="s">
        <v>1523</v>
      </c>
      <c r="I167" s="672" t="s">
        <v>1739</v>
      </c>
      <c r="J167" s="675" t="s">
        <v>1640</v>
      </c>
      <c r="K167" s="672" t="s">
        <v>1535</v>
      </c>
      <c r="L167" s="672" t="s">
        <v>1527</v>
      </c>
    </row>
    <row r="168" spans="1:12">
      <c r="A168">
        <v>65012</v>
      </c>
      <c r="B168" s="672" t="s">
        <v>1520</v>
      </c>
      <c r="C168" s="672" t="s">
        <v>1562</v>
      </c>
      <c r="D168" s="672" t="s">
        <v>1521</v>
      </c>
      <c r="E168" s="672" t="s">
        <v>1522</v>
      </c>
      <c r="F168" s="672" t="s">
        <v>1740</v>
      </c>
      <c r="G168" s="672" t="s">
        <v>1363</v>
      </c>
      <c r="H168" s="672" t="s">
        <v>1523</v>
      </c>
      <c r="I168" s="672" t="s">
        <v>1741</v>
      </c>
      <c r="J168" s="675" t="s">
        <v>1611</v>
      </c>
      <c r="K168" s="672" t="s">
        <v>1535</v>
      </c>
      <c r="L168" s="672" t="s">
        <v>1527</v>
      </c>
    </row>
    <row r="169" spans="1:12">
      <c r="A169">
        <v>22442</v>
      </c>
      <c r="B169" s="672" t="s">
        <v>1520</v>
      </c>
      <c r="C169" s="672" t="s">
        <v>1521</v>
      </c>
      <c r="D169" s="672" t="s">
        <v>1521</v>
      </c>
      <c r="E169" s="672" t="s">
        <v>1522</v>
      </c>
      <c r="F169" s="672" t="s">
        <v>488</v>
      </c>
      <c r="G169" s="672" t="s">
        <v>1363</v>
      </c>
      <c r="H169" s="672" t="s">
        <v>1523</v>
      </c>
      <c r="I169" s="672" t="s">
        <v>1742</v>
      </c>
      <c r="J169" s="675" t="s">
        <v>1643</v>
      </c>
      <c r="K169" s="672" t="s">
        <v>1552</v>
      </c>
      <c r="L169" s="672" t="s">
        <v>1527</v>
      </c>
    </row>
    <row r="170" spans="1:12">
      <c r="A170">
        <v>65013</v>
      </c>
      <c r="B170" s="672" t="s">
        <v>1520</v>
      </c>
      <c r="C170" s="672" t="s">
        <v>1521</v>
      </c>
      <c r="D170" s="672" t="s">
        <v>1521</v>
      </c>
      <c r="E170" s="672" t="s">
        <v>1522</v>
      </c>
      <c r="F170" s="672" t="s">
        <v>488</v>
      </c>
      <c r="G170" s="672" t="s">
        <v>1363</v>
      </c>
      <c r="H170" s="672" t="s">
        <v>1523</v>
      </c>
      <c r="I170" s="672" t="s">
        <v>1742</v>
      </c>
      <c r="J170" s="675" t="s">
        <v>1643</v>
      </c>
      <c r="K170" s="672" t="s">
        <v>1552</v>
      </c>
      <c r="L170" s="672" t="s">
        <v>1527</v>
      </c>
    </row>
    <row r="171" spans="1:12">
      <c r="A171">
        <v>65012</v>
      </c>
      <c r="B171" s="672" t="s">
        <v>1520</v>
      </c>
      <c r="C171" s="672" t="s">
        <v>1521</v>
      </c>
      <c r="D171" s="672" t="s">
        <v>1521</v>
      </c>
      <c r="E171" s="672" t="s">
        <v>1522</v>
      </c>
      <c r="F171" s="672" t="s">
        <v>1740</v>
      </c>
      <c r="G171" s="672" t="s">
        <v>1363</v>
      </c>
      <c r="H171" s="672" t="s">
        <v>1523</v>
      </c>
      <c r="I171" s="672" t="s">
        <v>1743</v>
      </c>
      <c r="J171" s="675" t="s">
        <v>1744</v>
      </c>
      <c r="K171" s="672" t="s">
        <v>1535</v>
      </c>
      <c r="L171" s="672" t="s">
        <v>1527</v>
      </c>
    </row>
    <row r="172" spans="1:12">
      <c r="A172">
        <v>65018</v>
      </c>
      <c r="B172" s="672" t="s">
        <v>1520</v>
      </c>
      <c r="C172" s="672" t="s">
        <v>1521</v>
      </c>
      <c r="D172" s="672" t="s">
        <v>1521</v>
      </c>
      <c r="E172" s="672" t="s">
        <v>1522</v>
      </c>
      <c r="F172" s="672" t="s">
        <v>1740</v>
      </c>
      <c r="G172" s="672" t="s">
        <v>1363</v>
      </c>
      <c r="H172" s="672" t="s">
        <v>1523</v>
      </c>
      <c r="I172" s="672" t="s">
        <v>1743</v>
      </c>
      <c r="J172" s="675" t="s">
        <v>1744</v>
      </c>
      <c r="K172" s="672" t="s">
        <v>1535</v>
      </c>
      <c r="L172" s="672" t="s">
        <v>1527</v>
      </c>
    </row>
    <row r="173" spans="1:12">
      <c r="A173">
        <v>62362</v>
      </c>
      <c r="B173" s="672" t="s">
        <v>1520</v>
      </c>
      <c r="C173" s="672" t="s">
        <v>1521</v>
      </c>
      <c r="D173" s="672" t="s">
        <v>1521</v>
      </c>
      <c r="E173" s="672" t="s">
        <v>1522</v>
      </c>
      <c r="F173" s="672" t="s">
        <v>557</v>
      </c>
      <c r="G173" s="672" t="s">
        <v>1363</v>
      </c>
      <c r="H173" s="672" t="s">
        <v>1523</v>
      </c>
      <c r="I173" s="672" t="s">
        <v>1745</v>
      </c>
      <c r="J173" s="675" t="s">
        <v>1551</v>
      </c>
      <c r="K173" s="672" t="s">
        <v>1552</v>
      </c>
      <c r="L173" s="672" t="s">
        <v>1527</v>
      </c>
    </row>
    <row r="174" spans="1:12">
      <c r="A174">
        <v>65019</v>
      </c>
      <c r="B174" s="672" t="s">
        <v>1520</v>
      </c>
      <c r="C174" s="672" t="s">
        <v>1521</v>
      </c>
      <c r="D174" s="672" t="s">
        <v>1521</v>
      </c>
      <c r="E174" s="672" t="s">
        <v>1522</v>
      </c>
      <c r="F174" s="672" t="s">
        <v>557</v>
      </c>
      <c r="G174" s="672" t="s">
        <v>1363</v>
      </c>
      <c r="H174" s="672" t="s">
        <v>1523</v>
      </c>
      <c r="I174" s="672" t="s">
        <v>1745</v>
      </c>
      <c r="J174" s="675" t="s">
        <v>1551</v>
      </c>
      <c r="K174" s="672" t="s">
        <v>1552</v>
      </c>
      <c r="L174" s="672" t="s">
        <v>1527</v>
      </c>
    </row>
    <row r="175" spans="1:12">
      <c r="A175">
        <v>65021</v>
      </c>
      <c r="B175" s="672" t="s">
        <v>1520</v>
      </c>
      <c r="C175" s="672" t="s">
        <v>1521</v>
      </c>
      <c r="D175" s="672" t="s">
        <v>1521</v>
      </c>
      <c r="E175" s="672" t="s">
        <v>1522</v>
      </c>
      <c r="F175" s="672" t="s">
        <v>1746</v>
      </c>
      <c r="G175" s="672" t="s">
        <v>1363</v>
      </c>
      <c r="H175" s="672" t="s">
        <v>1523</v>
      </c>
      <c r="I175" s="672" t="s">
        <v>1747</v>
      </c>
      <c r="J175" s="675" t="s">
        <v>1547</v>
      </c>
      <c r="K175" s="672" t="s">
        <v>1566</v>
      </c>
      <c r="L175" s="672" t="s">
        <v>1527</v>
      </c>
    </row>
    <row r="176" spans="1:12">
      <c r="A176">
        <v>65021</v>
      </c>
      <c r="B176" s="672" t="s">
        <v>1520</v>
      </c>
      <c r="C176" s="672" t="s">
        <v>1562</v>
      </c>
      <c r="D176" s="672" t="s">
        <v>1521</v>
      </c>
      <c r="E176" s="672" t="s">
        <v>1522</v>
      </c>
      <c r="F176" s="672" t="s">
        <v>1746</v>
      </c>
      <c r="G176" s="672" t="s">
        <v>1363</v>
      </c>
      <c r="H176" s="672" t="s">
        <v>1523</v>
      </c>
      <c r="I176" s="672" t="s">
        <v>1747</v>
      </c>
      <c r="J176" s="675" t="s">
        <v>1547</v>
      </c>
      <c r="K176" s="672" t="s">
        <v>1566</v>
      </c>
      <c r="L176" s="672" t="s">
        <v>1527</v>
      </c>
    </row>
    <row r="177" spans="1:12">
      <c r="A177">
        <v>65022</v>
      </c>
      <c r="B177" s="672" t="s">
        <v>1520</v>
      </c>
      <c r="C177" s="672" t="s">
        <v>1521</v>
      </c>
      <c r="D177" s="672" t="s">
        <v>1521</v>
      </c>
      <c r="E177" s="672" t="s">
        <v>1522</v>
      </c>
      <c r="F177" s="672" t="s">
        <v>1748</v>
      </c>
      <c r="G177" s="672" t="s">
        <v>1363</v>
      </c>
      <c r="H177" s="672" t="s">
        <v>1523</v>
      </c>
      <c r="I177" s="672" t="s">
        <v>1749</v>
      </c>
      <c r="J177" s="675" t="s">
        <v>1675</v>
      </c>
      <c r="K177" s="672" t="s">
        <v>1531</v>
      </c>
      <c r="L177" s="672" t="s">
        <v>1527</v>
      </c>
    </row>
    <row r="178" spans="1:12">
      <c r="A178">
        <v>63777</v>
      </c>
      <c r="B178" s="672" t="s">
        <v>1520</v>
      </c>
      <c r="C178" s="672" t="s">
        <v>1521</v>
      </c>
      <c r="D178" s="672" t="s">
        <v>1521</v>
      </c>
      <c r="E178" s="672" t="s">
        <v>1522</v>
      </c>
      <c r="F178" s="672" t="s">
        <v>1748</v>
      </c>
      <c r="G178" s="672" t="s">
        <v>1363</v>
      </c>
      <c r="H178" s="672" t="s">
        <v>1523</v>
      </c>
      <c r="I178" s="672" t="s">
        <v>1749</v>
      </c>
      <c r="J178" s="675" t="s">
        <v>1675</v>
      </c>
      <c r="K178" s="672" t="s">
        <v>1531</v>
      </c>
      <c r="L178" s="672" t="s">
        <v>1527</v>
      </c>
    </row>
    <row r="179" spans="1:12">
      <c r="A179">
        <v>65023</v>
      </c>
      <c r="B179" s="672" t="s">
        <v>1520</v>
      </c>
      <c r="C179" s="672" t="s">
        <v>1562</v>
      </c>
      <c r="D179" s="672" t="s">
        <v>1521</v>
      </c>
      <c r="E179" s="672" t="s">
        <v>1522</v>
      </c>
      <c r="F179" s="672" t="s">
        <v>1750</v>
      </c>
      <c r="G179" s="672" t="s">
        <v>1363</v>
      </c>
      <c r="H179" s="672" t="s">
        <v>1523</v>
      </c>
      <c r="I179" s="672" t="s">
        <v>1751</v>
      </c>
      <c r="J179" s="675" t="s">
        <v>1752</v>
      </c>
      <c r="K179" s="672" t="s">
        <v>1531</v>
      </c>
      <c r="L179" s="672" t="s">
        <v>1527</v>
      </c>
    </row>
    <row r="180" spans="1:12">
      <c r="A180">
        <v>63777</v>
      </c>
      <c r="B180" s="672" t="s">
        <v>1520</v>
      </c>
      <c r="C180" s="672" t="s">
        <v>1521</v>
      </c>
      <c r="D180" s="672" t="s">
        <v>1521</v>
      </c>
      <c r="E180" s="672" t="s">
        <v>1522</v>
      </c>
      <c r="F180" s="672" t="s">
        <v>1750</v>
      </c>
      <c r="G180" s="672" t="s">
        <v>1363</v>
      </c>
      <c r="H180" s="672" t="s">
        <v>1523</v>
      </c>
      <c r="I180" s="672" t="s">
        <v>1751</v>
      </c>
      <c r="J180" s="675" t="s">
        <v>1752</v>
      </c>
      <c r="K180" s="672" t="s">
        <v>1531</v>
      </c>
      <c r="L180" s="672" t="s">
        <v>1527</v>
      </c>
    </row>
    <row r="181" spans="1:12">
      <c r="A181">
        <v>65023</v>
      </c>
      <c r="B181" s="672" t="s">
        <v>1520</v>
      </c>
      <c r="C181" s="672" t="s">
        <v>1521</v>
      </c>
      <c r="D181" s="672" t="s">
        <v>1521</v>
      </c>
      <c r="E181" s="672" t="s">
        <v>1522</v>
      </c>
      <c r="F181" s="672" t="s">
        <v>1750</v>
      </c>
      <c r="G181" s="672" t="s">
        <v>1363</v>
      </c>
      <c r="H181" s="672" t="s">
        <v>1523</v>
      </c>
      <c r="I181" s="672" t="s">
        <v>1751</v>
      </c>
      <c r="J181" s="675" t="s">
        <v>1752</v>
      </c>
      <c r="K181" s="672" t="s">
        <v>1531</v>
      </c>
      <c r="L181" s="672" t="s">
        <v>1527</v>
      </c>
    </row>
    <row r="182" spans="1:12">
      <c r="A182">
        <v>65063</v>
      </c>
      <c r="B182" s="672" t="s">
        <v>1520</v>
      </c>
      <c r="C182" s="672" t="s">
        <v>1521</v>
      </c>
      <c r="D182" s="672" t="s">
        <v>1521</v>
      </c>
      <c r="E182" s="672" t="s">
        <v>1522</v>
      </c>
      <c r="F182" s="672" t="s">
        <v>467</v>
      </c>
      <c r="G182" s="672" t="s">
        <v>1363</v>
      </c>
      <c r="H182" s="672" t="s">
        <v>1523</v>
      </c>
      <c r="I182" s="672" t="s">
        <v>1753</v>
      </c>
      <c r="J182" s="675" t="s">
        <v>1664</v>
      </c>
      <c r="K182" s="672" t="s">
        <v>1544</v>
      </c>
      <c r="L182" s="672" t="s">
        <v>1527</v>
      </c>
    </row>
    <row r="183" spans="1:12">
      <c r="A183">
        <v>18371</v>
      </c>
      <c r="B183" s="672" t="s">
        <v>1520</v>
      </c>
      <c r="C183" s="672" t="s">
        <v>1521</v>
      </c>
      <c r="D183" s="672" t="s">
        <v>1521</v>
      </c>
      <c r="E183" s="672" t="s">
        <v>1522</v>
      </c>
      <c r="F183" s="672" t="s">
        <v>467</v>
      </c>
      <c r="G183" s="672" t="s">
        <v>1363</v>
      </c>
      <c r="H183" s="672" t="s">
        <v>1523</v>
      </c>
      <c r="I183" s="672" t="s">
        <v>1753</v>
      </c>
      <c r="J183" s="675" t="s">
        <v>1664</v>
      </c>
      <c r="K183" s="672" t="s">
        <v>1544</v>
      </c>
      <c r="L183" s="672" t="s">
        <v>1527</v>
      </c>
    </row>
    <row r="184" spans="1:12">
      <c r="A184">
        <v>65066</v>
      </c>
      <c r="B184" s="672" t="s">
        <v>1520</v>
      </c>
      <c r="C184" s="672" t="s">
        <v>1521</v>
      </c>
      <c r="D184" s="672" t="s">
        <v>1521</v>
      </c>
      <c r="E184" s="672" t="s">
        <v>1522</v>
      </c>
      <c r="F184" s="672" t="s">
        <v>1754</v>
      </c>
      <c r="G184" s="672" t="s">
        <v>1363</v>
      </c>
      <c r="H184" s="672" t="s">
        <v>1523</v>
      </c>
      <c r="I184" s="672" t="s">
        <v>1755</v>
      </c>
      <c r="J184" s="675" t="s">
        <v>1756</v>
      </c>
      <c r="K184" s="672" t="s">
        <v>1531</v>
      </c>
      <c r="L184" s="672" t="s">
        <v>1527</v>
      </c>
    </row>
    <row r="185" spans="1:12">
      <c r="A185">
        <v>65071</v>
      </c>
      <c r="B185" s="672" t="s">
        <v>1520</v>
      </c>
      <c r="C185" s="672" t="s">
        <v>1562</v>
      </c>
      <c r="D185" s="672" t="s">
        <v>1521</v>
      </c>
      <c r="E185" s="672" t="s">
        <v>1522</v>
      </c>
      <c r="F185" s="672" t="s">
        <v>1757</v>
      </c>
      <c r="G185" s="672" t="s">
        <v>1363</v>
      </c>
      <c r="H185" s="672" t="s">
        <v>1523</v>
      </c>
      <c r="I185" s="672" t="s">
        <v>1758</v>
      </c>
      <c r="J185" s="675" t="s">
        <v>1579</v>
      </c>
      <c r="K185" s="672" t="s">
        <v>1531</v>
      </c>
      <c r="L185" s="672" t="s">
        <v>1527</v>
      </c>
    </row>
    <row r="186" spans="1:12">
      <c r="A186">
        <v>65079</v>
      </c>
      <c r="B186" s="672" t="s">
        <v>1520</v>
      </c>
      <c r="C186" s="672" t="s">
        <v>1521</v>
      </c>
      <c r="D186" s="672" t="s">
        <v>1521</v>
      </c>
      <c r="E186" s="672" t="s">
        <v>1522</v>
      </c>
      <c r="F186" s="672" t="s">
        <v>1757</v>
      </c>
      <c r="G186" s="672" t="s">
        <v>1363</v>
      </c>
      <c r="H186" s="672" t="s">
        <v>1523</v>
      </c>
      <c r="I186" s="672" t="s">
        <v>1759</v>
      </c>
      <c r="J186" s="675" t="s">
        <v>1579</v>
      </c>
      <c r="K186" s="672" t="s">
        <v>1531</v>
      </c>
      <c r="L186" s="672" t="s">
        <v>1527</v>
      </c>
    </row>
    <row r="187" spans="1:12">
      <c r="A187">
        <v>65071</v>
      </c>
      <c r="B187" s="672" t="s">
        <v>1520</v>
      </c>
      <c r="C187" s="672" t="s">
        <v>1521</v>
      </c>
      <c r="D187" s="672" t="s">
        <v>1521</v>
      </c>
      <c r="E187" s="672" t="s">
        <v>1522</v>
      </c>
      <c r="F187" s="672" t="s">
        <v>1757</v>
      </c>
      <c r="G187" s="672" t="s">
        <v>1363</v>
      </c>
      <c r="H187" s="672" t="s">
        <v>1523</v>
      </c>
      <c r="I187" s="672" t="s">
        <v>1759</v>
      </c>
      <c r="J187" s="675" t="s">
        <v>1579</v>
      </c>
      <c r="K187" s="672" t="s">
        <v>1531</v>
      </c>
      <c r="L187" s="672" t="s">
        <v>1527</v>
      </c>
    </row>
    <row r="188" spans="1:12">
      <c r="A188">
        <v>65082</v>
      </c>
      <c r="B188" s="672" t="s">
        <v>1520</v>
      </c>
      <c r="C188" s="672" t="s">
        <v>1562</v>
      </c>
      <c r="D188" s="672" t="s">
        <v>1521</v>
      </c>
      <c r="E188" s="672" t="s">
        <v>1522</v>
      </c>
      <c r="F188" s="672" t="s">
        <v>1760</v>
      </c>
      <c r="G188" s="672" t="s">
        <v>1363</v>
      </c>
      <c r="H188" s="672" t="s">
        <v>1523</v>
      </c>
      <c r="I188" s="672" t="s">
        <v>1761</v>
      </c>
      <c r="J188" s="675" t="s">
        <v>1593</v>
      </c>
      <c r="K188" s="672" t="s">
        <v>1544</v>
      </c>
      <c r="L188" s="672" t="s">
        <v>1527</v>
      </c>
    </row>
    <row r="189" spans="1:12">
      <c r="A189">
        <v>22442</v>
      </c>
      <c r="B189" s="672" t="s">
        <v>1520</v>
      </c>
      <c r="C189" s="672" t="s">
        <v>1521</v>
      </c>
      <c r="D189" s="672" t="s">
        <v>1521</v>
      </c>
      <c r="E189" s="672" t="s">
        <v>1522</v>
      </c>
      <c r="F189" s="672" t="s">
        <v>1762</v>
      </c>
      <c r="G189" s="672" t="s">
        <v>1363</v>
      </c>
      <c r="H189" s="672" t="s">
        <v>1523</v>
      </c>
      <c r="I189" s="672" t="s">
        <v>1763</v>
      </c>
      <c r="J189" s="675" t="s">
        <v>1611</v>
      </c>
      <c r="K189" s="672" t="s">
        <v>1535</v>
      </c>
      <c r="L189" s="672" t="s">
        <v>1527</v>
      </c>
    </row>
    <row r="190" spans="1:12">
      <c r="A190">
        <v>65085</v>
      </c>
      <c r="B190" s="672" t="s">
        <v>1520</v>
      </c>
      <c r="C190" s="672" t="s">
        <v>1521</v>
      </c>
      <c r="D190" s="672" t="s">
        <v>1521</v>
      </c>
      <c r="E190" s="672" t="s">
        <v>1522</v>
      </c>
      <c r="F190" s="672" t="s">
        <v>1762</v>
      </c>
      <c r="G190" s="672" t="s">
        <v>1363</v>
      </c>
      <c r="H190" s="672" t="s">
        <v>1523</v>
      </c>
      <c r="I190" s="672" t="s">
        <v>1763</v>
      </c>
      <c r="J190" s="675" t="s">
        <v>1611</v>
      </c>
      <c r="K190" s="672" t="s">
        <v>1535</v>
      </c>
      <c r="L190" s="672" t="s">
        <v>1527</v>
      </c>
    </row>
    <row r="191" spans="1:12">
      <c r="A191">
        <v>65088</v>
      </c>
      <c r="B191" s="672" t="s">
        <v>1520</v>
      </c>
      <c r="C191" s="672" t="s">
        <v>1521</v>
      </c>
      <c r="D191" s="672" t="s">
        <v>1521</v>
      </c>
      <c r="E191" s="672" t="s">
        <v>1522</v>
      </c>
      <c r="F191" s="672" t="s">
        <v>1764</v>
      </c>
      <c r="G191" s="672" t="s">
        <v>1363</v>
      </c>
      <c r="H191" s="672" t="s">
        <v>1523</v>
      </c>
      <c r="I191" s="672" t="s">
        <v>1765</v>
      </c>
      <c r="J191" s="675" t="s">
        <v>1593</v>
      </c>
      <c r="K191" s="672" t="s">
        <v>1544</v>
      </c>
      <c r="L191" s="672" t="s">
        <v>1527</v>
      </c>
    </row>
    <row r="192" spans="1:12">
      <c r="A192">
        <v>65082</v>
      </c>
      <c r="B192" s="672" t="s">
        <v>1520</v>
      </c>
      <c r="C192" s="672" t="s">
        <v>1521</v>
      </c>
      <c r="D192" s="672" t="s">
        <v>1521</v>
      </c>
      <c r="E192" s="672" t="s">
        <v>1522</v>
      </c>
      <c r="F192" s="672" t="s">
        <v>1764</v>
      </c>
      <c r="G192" s="672" t="s">
        <v>1363</v>
      </c>
      <c r="H192" s="672" t="s">
        <v>1523</v>
      </c>
      <c r="I192" s="672" t="s">
        <v>1765</v>
      </c>
      <c r="J192" s="675" t="s">
        <v>1593</v>
      </c>
      <c r="K192" s="672" t="s">
        <v>1544</v>
      </c>
      <c r="L192" s="672" t="s">
        <v>1527</v>
      </c>
    </row>
    <row r="193" spans="1:12">
      <c r="A193">
        <v>65101</v>
      </c>
      <c r="B193" s="672" t="s">
        <v>1520</v>
      </c>
      <c r="C193" s="672" t="s">
        <v>1521</v>
      </c>
      <c r="D193" s="672" t="s">
        <v>1521</v>
      </c>
      <c r="E193" s="672" t="s">
        <v>1522</v>
      </c>
      <c r="F193" s="672" t="s">
        <v>489</v>
      </c>
      <c r="G193" s="672" t="s">
        <v>1363</v>
      </c>
      <c r="H193" s="672" t="s">
        <v>1523</v>
      </c>
      <c r="I193" s="672" t="s">
        <v>1766</v>
      </c>
      <c r="J193" s="675" t="s">
        <v>1551</v>
      </c>
      <c r="K193" s="672" t="s">
        <v>1552</v>
      </c>
      <c r="L193" s="672" t="s">
        <v>1527</v>
      </c>
    </row>
    <row r="194" spans="1:12">
      <c r="A194">
        <v>22442</v>
      </c>
      <c r="B194" s="672" t="s">
        <v>1520</v>
      </c>
      <c r="C194" s="672" t="s">
        <v>1521</v>
      </c>
      <c r="D194" s="672" t="s">
        <v>1521</v>
      </c>
      <c r="E194" s="672" t="s">
        <v>1522</v>
      </c>
      <c r="F194" s="672" t="s">
        <v>489</v>
      </c>
      <c r="G194" s="672" t="s">
        <v>1363</v>
      </c>
      <c r="H194" s="672" t="s">
        <v>1523</v>
      </c>
      <c r="I194" s="672" t="s">
        <v>1766</v>
      </c>
      <c r="J194" s="675" t="s">
        <v>1551</v>
      </c>
      <c r="K194" s="672" t="s">
        <v>1552</v>
      </c>
      <c r="L194" s="672" t="s">
        <v>1527</v>
      </c>
    </row>
    <row r="195" spans="1:12">
      <c r="A195">
        <v>22442</v>
      </c>
      <c r="B195" s="672" t="s">
        <v>1520</v>
      </c>
      <c r="C195" s="672" t="s">
        <v>1521</v>
      </c>
      <c r="D195" s="672" t="s">
        <v>1521</v>
      </c>
      <c r="E195" s="672" t="s">
        <v>1522</v>
      </c>
      <c r="F195" s="672" t="s">
        <v>490</v>
      </c>
      <c r="G195" s="672" t="s">
        <v>1363</v>
      </c>
      <c r="H195" s="672" t="s">
        <v>1523</v>
      </c>
      <c r="I195" s="672" t="s">
        <v>1767</v>
      </c>
      <c r="J195" s="675" t="s">
        <v>1768</v>
      </c>
      <c r="K195" s="672" t="s">
        <v>1544</v>
      </c>
      <c r="L195" s="672" t="s">
        <v>1527</v>
      </c>
    </row>
    <row r="196" spans="1:12">
      <c r="A196">
        <v>65102</v>
      </c>
      <c r="B196" s="672" t="s">
        <v>1520</v>
      </c>
      <c r="C196" s="672" t="s">
        <v>1521</v>
      </c>
      <c r="D196" s="672" t="s">
        <v>1521</v>
      </c>
      <c r="E196" s="672" t="s">
        <v>1522</v>
      </c>
      <c r="F196" s="672" t="s">
        <v>490</v>
      </c>
      <c r="G196" s="672" t="s">
        <v>1363</v>
      </c>
      <c r="H196" s="672" t="s">
        <v>1523</v>
      </c>
      <c r="I196" s="672" t="s">
        <v>1767</v>
      </c>
      <c r="J196" s="675" t="s">
        <v>1768</v>
      </c>
      <c r="K196" s="672" t="s">
        <v>1544</v>
      </c>
      <c r="L196" s="672" t="s">
        <v>1527</v>
      </c>
    </row>
    <row r="197" spans="1:12">
      <c r="A197">
        <v>65103</v>
      </c>
      <c r="B197" s="672" t="s">
        <v>1520</v>
      </c>
      <c r="C197" s="672" t="s">
        <v>1521</v>
      </c>
      <c r="D197" s="672" t="s">
        <v>1521</v>
      </c>
      <c r="E197" s="672" t="s">
        <v>1522</v>
      </c>
      <c r="F197" s="672" t="s">
        <v>468</v>
      </c>
      <c r="G197" s="672" t="s">
        <v>1363</v>
      </c>
      <c r="H197" s="672" t="s">
        <v>1523</v>
      </c>
      <c r="I197" s="672" t="s">
        <v>1769</v>
      </c>
      <c r="J197" s="675" t="s">
        <v>1768</v>
      </c>
      <c r="K197" s="672" t="s">
        <v>1544</v>
      </c>
      <c r="L197" s="672" t="s">
        <v>1527</v>
      </c>
    </row>
    <row r="198" spans="1:12">
      <c r="A198">
        <v>18371</v>
      </c>
      <c r="B198" s="672" t="s">
        <v>1520</v>
      </c>
      <c r="C198" s="672" t="s">
        <v>1521</v>
      </c>
      <c r="D198" s="672" t="s">
        <v>1521</v>
      </c>
      <c r="E198" s="672" t="s">
        <v>1522</v>
      </c>
      <c r="F198" s="672" t="s">
        <v>468</v>
      </c>
      <c r="G198" s="672" t="s">
        <v>1363</v>
      </c>
      <c r="H198" s="672" t="s">
        <v>1523</v>
      </c>
      <c r="I198" s="672" t="s">
        <v>1769</v>
      </c>
      <c r="J198" s="675" t="s">
        <v>1768</v>
      </c>
      <c r="K198" s="672" t="s">
        <v>1544</v>
      </c>
      <c r="L198" s="672" t="s">
        <v>1527</v>
      </c>
    </row>
    <row r="199" spans="1:12">
      <c r="A199">
        <v>65105</v>
      </c>
      <c r="B199" s="672" t="s">
        <v>1520</v>
      </c>
      <c r="C199" s="672" t="s">
        <v>1521</v>
      </c>
      <c r="D199" s="672" t="s">
        <v>1521</v>
      </c>
      <c r="E199" s="672" t="s">
        <v>1522</v>
      </c>
      <c r="F199" s="672" t="s">
        <v>537</v>
      </c>
      <c r="G199" s="672" t="s">
        <v>1363</v>
      </c>
      <c r="H199" s="672" t="s">
        <v>1523</v>
      </c>
      <c r="I199" s="672" t="s">
        <v>1770</v>
      </c>
      <c r="J199" s="675" t="s">
        <v>1723</v>
      </c>
      <c r="K199" s="672" t="s">
        <v>1544</v>
      </c>
      <c r="L199" s="672" t="s">
        <v>1527</v>
      </c>
    </row>
    <row r="200" spans="1:12">
      <c r="A200">
        <v>50085</v>
      </c>
      <c r="B200" s="672" t="s">
        <v>1520</v>
      </c>
      <c r="C200" s="672" t="s">
        <v>1521</v>
      </c>
      <c r="D200" s="672" t="s">
        <v>1521</v>
      </c>
      <c r="E200" s="672" t="s">
        <v>1522</v>
      </c>
      <c r="F200" s="672" t="s">
        <v>537</v>
      </c>
      <c r="G200" s="672" t="s">
        <v>1363</v>
      </c>
      <c r="H200" s="672" t="s">
        <v>1523</v>
      </c>
      <c r="I200" s="672" t="s">
        <v>1770</v>
      </c>
      <c r="J200" s="675" t="s">
        <v>1723</v>
      </c>
      <c r="K200" s="672" t="s">
        <v>1544</v>
      </c>
      <c r="L200" s="672" t="s">
        <v>1527</v>
      </c>
    </row>
    <row r="201" spans="1:12">
      <c r="A201">
        <v>22442</v>
      </c>
      <c r="B201" s="672" t="s">
        <v>1520</v>
      </c>
      <c r="C201" s="672" t="s">
        <v>1521</v>
      </c>
      <c r="D201" s="672" t="s">
        <v>1521</v>
      </c>
      <c r="E201" s="672" t="s">
        <v>1522</v>
      </c>
      <c r="F201" s="672" t="s">
        <v>1771</v>
      </c>
      <c r="G201" s="672" t="s">
        <v>1363</v>
      </c>
      <c r="H201" s="672" t="s">
        <v>1523</v>
      </c>
      <c r="I201" s="672" t="s">
        <v>1772</v>
      </c>
      <c r="J201" s="675" t="s">
        <v>1773</v>
      </c>
      <c r="K201" s="672" t="s">
        <v>1552</v>
      </c>
      <c r="L201" s="672" t="s">
        <v>1527</v>
      </c>
    </row>
    <row r="202" spans="1:12">
      <c r="A202">
        <v>65108</v>
      </c>
      <c r="B202" s="672" t="s">
        <v>1520</v>
      </c>
      <c r="C202" s="672" t="s">
        <v>1521</v>
      </c>
      <c r="D202" s="672" t="s">
        <v>1521</v>
      </c>
      <c r="E202" s="672" t="s">
        <v>1522</v>
      </c>
      <c r="F202" s="672" t="s">
        <v>1771</v>
      </c>
      <c r="G202" s="672" t="s">
        <v>1363</v>
      </c>
      <c r="H202" s="672" t="s">
        <v>1523</v>
      </c>
      <c r="I202" s="672" t="s">
        <v>1772</v>
      </c>
      <c r="J202" s="675" t="s">
        <v>1773</v>
      </c>
      <c r="K202" s="672" t="s">
        <v>1552</v>
      </c>
      <c r="L202" s="672" t="s">
        <v>1527</v>
      </c>
    </row>
    <row r="203" spans="1:12">
      <c r="A203">
        <v>65111</v>
      </c>
      <c r="B203" s="672" t="s">
        <v>1520</v>
      </c>
      <c r="C203" s="672" t="s">
        <v>1521</v>
      </c>
      <c r="D203" s="672" t="s">
        <v>1521</v>
      </c>
      <c r="E203" s="672" t="s">
        <v>1522</v>
      </c>
      <c r="F203" s="672" t="s">
        <v>1774</v>
      </c>
      <c r="G203" s="672" t="s">
        <v>1363</v>
      </c>
      <c r="H203" s="672" t="s">
        <v>1523</v>
      </c>
      <c r="I203" s="672" t="s">
        <v>1775</v>
      </c>
      <c r="J203" s="675" t="s">
        <v>1593</v>
      </c>
      <c r="K203" s="672" t="s">
        <v>1544</v>
      </c>
      <c r="L203" s="672" t="s">
        <v>1527</v>
      </c>
    </row>
    <row r="204" spans="1:12">
      <c r="A204">
        <v>65112</v>
      </c>
      <c r="B204" s="672" t="s">
        <v>1520</v>
      </c>
      <c r="C204" s="672" t="s">
        <v>1521</v>
      </c>
      <c r="D204" s="672" t="s">
        <v>1521</v>
      </c>
      <c r="E204" s="672" t="s">
        <v>1522</v>
      </c>
      <c r="F204" s="672" t="s">
        <v>1774</v>
      </c>
      <c r="G204" s="672" t="s">
        <v>1363</v>
      </c>
      <c r="H204" s="672" t="s">
        <v>1523</v>
      </c>
      <c r="I204" s="672" t="s">
        <v>1775</v>
      </c>
      <c r="J204" s="675" t="s">
        <v>1593</v>
      </c>
      <c r="K204" s="672" t="s">
        <v>1544</v>
      </c>
      <c r="L204" s="672" t="s">
        <v>1527</v>
      </c>
    </row>
    <row r="205" spans="1:12">
      <c r="A205">
        <v>22442</v>
      </c>
      <c r="B205" s="672" t="s">
        <v>1520</v>
      </c>
      <c r="C205" s="672" t="s">
        <v>1521</v>
      </c>
      <c r="D205" s="672" t="s">
        <v>1521</v>
      </c>
      <c r="E205" s="672" t="s">
        <v>1522</v>
      </c>
      <c r="F205" s="672" t="s">
        <v>1776</v>
      </c>
      <c r="G205" s="672" t="s">
        <v>1363</v>
      </c>
      <c r="H205" s="672" t="s">
        <v>1523</v>
      </c>
      <c r="I205" s="672" t="s">
        <v>1777</v>
      </c>
      <c r="J205" s="675" t="s">
        <v>1778</v>
      </c>
      <c r="K205" s="672" t="s">
        <v>1544</v>
      </c>
      <c r="L205" s="672" t="s">
        <v>1527</v>
      </c>
    </row>
    <row r="206" spans="1:12">
      <c r="A206">
        <v>65126</v>
      </c>
      <c r="B206" s="672" t="s">
        <v>1520</v>
      </c>
      <c r="C206" s="672" t="s">
        <v>1521</v>
      </c>
      <c r="D206" s="672" t="s">
        <v>1521</v>
      </c>
      <c r="E206" s="672" t="s">
        <v>1522</v>
      </c>
      <c r="F206" s="672" t="s">
        <v>1776</v>
      </c>
      <c r="G206" s="672" t="s">
        <v>1363</v>
      </c>
      <c r="H206" s="672" t="s">
        <v>1523</v>
      </c>
      <c r="I206" s="672" t="s">
        <v>1777</v>
      </c>
      <c r="J206" s="675" t="s">
        <v>1778</v>
      </c>
      <c r="K206" s="672" t="s">
        <v>1544</v>
      </c>
      <c r="L206" s="672" t="s">
        <v>1527</v>
      </c>
    </row>
    <row r="207" spans="1:12">
      <c r="A207">
        <v>65127</v>
      </c>
      <c r="B207" s="672" t="s">
        <v>1520</v>
      </c>
      <c r="C207" s="672" t="s">
        <v>1521</v>
      </c>
      <c r="D207" s="672" t="s">
        <v>1521</v>
      </c>
      <c r="E207" s="672" t="s">
        <v>1522</v>
      </c>
      <c r="F207" s="672" t="s">
        <v>491</v>
      </c>
      <c r="G207" s="672" t="s">
        <v>1363</v>
      </c>
      <c r="H207" s="672" t="s">
        <v>1523</v>
      </c>
      <c r="I207" s="672" t="s">
        <v>1779</v>
      </c>
      <c r="J207" s="675" t="s">
        <v>1538</v>
      </c>
      <c r="K207" s="672" t="s">
        <v>1531</v>
      </c>
      <c r="L207" s="672" t="s">
        <v>1527</v>
      </c>
    </row>
    <row r="208" spans="1:12">
      <c r="A208">
        <v>22442</v>
      </c>
      <c r="B208" s="672" t="s">
        <v>1520</v>
      </c>
      <c r="C208" s="672" t="s">
        <v>1521</v>
      </c>
      <c r="D208" s="672" t="s">
        <v>1521</v>
      </c>
      <c r="E208" s="672" t="s">
        <v>1522</v>
      </c>
      <c r="F208" s="672" t="s">
        <v>491</v>
      </c>
      <c r="G208" s="672" t="s">
        <v>1363</v>
      </c>
      <c r="H208" s="672" t="s">
        <v>1523</v>
      </c>
      <c r="I208" s="672" t="s">
        <v>1779</v>
      </c>
      <c r="J208" s="675" t="s">
        <v>1538</v>
      </c>
      <c r="K208" s="672" t="s">
        <v>1531</v>
      </c>
      <c r="L208" s="672" t="s">
        <v>1527</v>
      </c>
    </row>
    <row r="209" spans="1:12">
      <c r="A209">
        <v>65143</v>
      </c>
      <c r="B209" s="672" t="s">
        <v>1520</v>
      </c>
      <c r="C209" s="672" t="s">
        <v>1562</v>
      </c>
      <c r="D209" s="672" t="s">
        <v>1521</v>
      </c>
      <c r="E209" s="672" t="s">
        <v>1522</v>
      </c>
      <c r="F209" s="672" t="s">
        <v>1780</v>
      </c>
      <c r="G209" s="672" t="s">
        <v>1363</v>
      </c>
      <c r="H209" s="672" t="s">
        <v>1523</v>
      </c>
      <c r="I209" s="672" t="s">
        <v>1781</v>
      </c>
      <c r="J209" s="675" t="s">
        <v>1773</v>
      </c>
      <c r="K209" s="672" t="s">
        <v>1552</v>
      </c>
      <c r="L209" s="672" t="s">
        <v>1527</v>
      </c>
    </row>
    <row r="210" spans="1:12">
      <c r="A210">
        <v>65143</v>
      </c>
      <c r="B210" s="672" t="s">
        <v>1520</v>
      </c>
      <c r="C210" s="672" t="s">
        <v>1521</v>
      </c>
      <c r="D210" s="672" t="s">
        <v>1521</v>
      </c>
      <c r="E210" s="672" t="s">
        <v>1522</v>
      </c>
      <c r="F210" s="672" t="s">
        <v>1780</v>
      </c>
      <c r="G210" s="672" t="s">
        <v>1363</v>
      </c>
      <c r="H210" s="672" t="s">
        <v>1523</v>
      </c>
      <c r="I210" s="672" t="s">
        <v>1781</v>
      </c>
      <c r="J210" s="675" t="s">
        <v>1773</v>
      </c>
      <c r="K210" s="672" t="s">
        <v>1552</v>
      </c>
      <c r="L210" s="672" t="s">
        <v>1527</v>
      </c>
    </row>
    <row r="211" spans="1:12">
      <c r="A211">
        <v>18371</v>
      </c>
      <c r="B211" s="672" t="s">
        <v>1520</v>
      </c>
      <c r="C211" s="672" t="s">
        <v>1521</v>
      </c>
      <c r="D211" s="672" t="s">
        <v>1521</v>
      </c>
      <c r="E211" s="672" t="s">
        <v>1522</v>
      </c>
      <c r="F211" s="672" t="s">
        <v>469</v>
      </c>
      <c r="G211" s="672" t="s">
        <v>1363</v>
      </c>
      <c r="H211" s="672" t="s">
        <v>1523</v>
      </c>
      <c r="I211" s="672" t="s">
        <v>1782</v>
      </c>
      <c r="J211" s="675" t="s">
        <v>1600</v>
      </c>
      <c r="K211" s="672" t="s">
        <v>1566</v>
      </c>
      <c r="L211" s="672" t="s">
        <v>1527</v>
      </c>
    </row>
    <row r="212" spans="1:12">
      <c r="A212">
        <v>65178</v>
      </c>
      <c r="B212" s="672" t="s">
        <v>1520</v>
      </c>
      <c r="C212" s="672" t="s">
        <v>1521</v>
      </c>
      <c r="D212" s="672" t="s">
        <v>1521</v>
      </c>
      <c r="E212" s="672" t="s">
        <v>1522</v>
      </c>
      <c r="F212" s="672" t="s">
        <v>469</v>
      </c>
      <c r="G212" s="672" t="s">
        <v>1363</v>
      </c>
      <c r="H212" s="672" t="s">
        <v>1523</v>
      </c>
      <c r="I212" s="672" t="s">
        <v>1782</v>
      </c>
      <c r="J212" s="675" t="s">
        <v>1600</v>
      </c>
      <c r="K212" s="672" t="s">
        <v>1566</v>
      </c>
      <c r="L212" s="672" t="s">
        <v>1527</v>
      </c>
    </row>
    <row r="213" spans="1:12">
      <c r="A213">
        <v>65186</v>
      </c>
      <c r="B213" s="672" t="s">
        <v>1520</v>
      </c>
      <c r="C213" s="672" t="s">
        <v>1521</v>
      </c>
      <c r="D213" s="672" t="s">
        <v>1521</v>
      </c>
      <c r="E213" s="672" t="s">
        <v>1522</v>
      </c>
      <c r="F213" s="672" t="s">
        <v>1783</v>
      </c>
      <c r="G213" s="672" t="s">
        <v>1363</v>
      </c>
      <c r="H213" s="672" t="s">
        <v>1523</v>
      </c>
      <c r="I213" s="672" t="s">
        <v>1784</v>
      </c>
      <c r="J213" s="675" t="s">
        <v>1603</v>
      </c>
      <c r="K213" s="672" t="s">
        <v>1585</v>
      </c>
      <c r="L213" s="672" t="s">
        <v>1527</v>
      </c>
    </row>
    <row r="214" spans="1:12">
      <c r="A214">
        <v>65217</v>
      </c>
      <c r="B214" s="672" t="s">
        <v>1520</v>
      </c>
      <c r="C214" s="672" t="s">
        <v>1521</v>
      </c>
      <c r="D214" s="672" t="s">
        <v>1521</v>
      </c>
      <c r="E214" s="672" t="s">
        <v>1522</v>
      </c>
      <c r="F214" s="672" t="s">
        <v>1785</v>
      </c>
      <c r="G214" s="672" t="s">
        <v>1363</v>
      </c>
      <c r="H214" s="672" t="s">
        <v>1523</v>
      </c>
      <c r="I214" s="672" t="s">
        <v>1786</v>
      </c>
      <c r="J214" s="675" t="s">
        <v>1787</v>
      </c>
      <c r="K214" s="672" t="s">
        <v>1544</v>
      </c>
      <c r="L214" s="672" t="s">
        <v>1527</v>
      </c>
    </row>
    <row r="215" spans="1:12">
      <c r="A215">
        <v>65218</v>
      </c>
      <c r="B215" s="672" t="s">
        <v>1520</v>
      </c>
      <c r="C215" s="672" t="s">
        <v>1521</v>
      </c>
      <c r="D215" s="672" t="s">
        <v>1521</v>
      </c>
      <c r="E215" s="672" t="s">
        <v>1522</v>
      </c>
      <c r="F215" s="672" t="s">
        <v>1788</v>
      </c>
      <c r="G215" s="672" t="s">
        <v>1363</v>
      </c>
      <c r="H215" s="672" t="s">
        <v>1523</v>
      </c>
      <c r="I215" s="672" t="s">
        <v>1789</v>
      </c>
      <c r="J215" s="675" t="s">
        <v>1547</v>
      </c>
      <c r="K215" s="672" t="s">
        <v>1526</v>
      </c>
      <c r="L215" s="672" t="s">
        <v>1527</v>
      </c>
    </row>
    <row r="216" spans="1:12">
      <c r="A216">
        <v>65223</v>
      </c>
      <c r="B216" s="672" t="s">
        <v>1520</v>
      </c>
      <c r="C216" s="672" t="s">
        <v>1521</v>
      </c>
      <c r="D216" s="672" t="s">
        <v>1521</v>
      </c>
      <c r="E216" s="672" t="s">
        <v>1522</v>
      </c>
      <c r="F216" s="672" t="s">
        <v>1790</v>
      </c>
      <c r="G216" s="672" t="s">
        <v>1363</v>
      </c>
      <c r="H216" s="672" t="s">
        <v>1523</v>
      </c>
      <c r="I216" s="672" t="s">
        <v>1786</v>
      </c>
      <c r="J216" s="675" t="s">
        <v>1787</v>
      </c>
      <c r="K216" s="672" t="s">
        <v>1544</v>
      </c>
      <c r="L216" s="672" t="s">
        <v>1527</v>
      </c>
    </row>
    <row r="217" spans="1:12">
      <c r="A217">
        <v>65230</v>
      </c>
      <c r="B217" s="672" t="s">
        <v>1520</v>
      </c>
      <c r="C217" s="672" t="s">
        <v>1521</v>
      </c>
      <c r="D217" s="672" t="s">
        <v>1521</v>
      </c>
      <c r="E217" s="672" t="s">
        <v>1522</v>
      </c>
      <c r="F217" s="672" t="s">
        <v>1791</v>
      </c>
      <c r="G217" s="672" t="s">
        <v>1363</v>
      </c>
      <c r="H217" s="672" t="s">
        <v>1523</v>
      </c>
      <c r="I217" s="672" t="s">
        <v>1792</v>
      </c>
      <c r="J217" s="675" t="s">
        <v>1773</v>
      </c>
      <c r="K217" s="672" t="s">
        <v>1552</v>
      </c>
      <c r="L217" s="672" t="s">
        <v>1527</v>
      </c>
    </row>
    <row r="218" spans="1:12">
      <c r="A218">
        <v>64775</v>
      </c>
      <c r="B218" s="672" t="s">
        <v>1520</v>
      </c>
      <c r="C218" s="672" t="s">
        <v>1521</v>
      </c>
      <c r="D218" s="672" t="s">
        <v>1521</v>
      </c>
      <c r="E218" s="672" t="s">
        <v>1522</v>
      </c>
      <c r="F218" s="672" t="s">
        <v>1791</v>
      </c>
      <c r="G218" s="672" t="s">
        <v>1363</v>
      </c>
      <c r="H218" s="672" t="s">
        <v>1523</v>
      </c>
      <c r="I218" s="672" t="s">
        <v>1792</v>
      </c>
      <c r="J218" s="675" t="s">
        <v>1773</v>
      </c>
      <c r="K218" s="672" t="s">
        <v>1552</v>
      </c>
      <c r="L218" s="672" t="s">
        <v>1527</v>
      </c>
    </row>
    <row r="219" spans="1:12">
      <c r="A219">
        <v>64775</v>
      </c>
      <c r="B219" s="672" t="s">
        <v>1520</v>
      </c>
      <c r="C219" s="672" t="s">
        <v>1562</v>
      </c>
      <c r="D219" s="672" t="s">
        <v>1521</v>
      </c>
      <c r="E219" s="672" t="s">
        <v>1522</v>
      </c>
      <c r="F219" s="672" t="s">
        <v>1791</v>
      </c>
      <c r="G219" s="672" t="s">
        <v>1363</v>
      </c>
      <c r="H219" s="672" t="s">
        <v>1523</v>
      </c>
      <c r="I219" s="672" t="s">
        <v>1792</v>
      </c>
      <c r="J219" s="675" t="s">
        <v>1773</v>
      </c>
      <c r="K219" s="672" t="s">
        <v>1552</v>
      </c>
      <c r="L219" s="672" t="s">
        <v>1527</v>
      </c>
    </row>
    <row r="220" spans="1:12">
      <c r="A220">
        <v>65230</v>
      </c>
      <c r="B220" s="672" t="s">
        <v>1520</v>
      </c>
      <c r="C220" s="672" t="s">
        <v>1562</v>
      </c>
      <c r="D220" s="672" t="s">
        <v>1521</v>
      </c>
      <c r="E220" s="672" t="s">
        <v>1522</v>
      </c>
      <c r="F220" s="672" t="s">
        <v>1791</v>
      </c>
      <c r="G220" s="672" t="s">
        <v>1363</v>
      </c>
      <c r="H220" s="672" t="s">
        <v>1523</v>
      </c>
      <c r="I220" s="672" t="s">
        <v>1792</v>
      </c>
      <c r="J220" s="675" t="s">
        <v>1773</v>
      </c>
      <c r="K220" s="672" t="s">
        <v>1552</v>
      </c>
      <c r="L220" s="672" t="s">
        <v>1527</v>
      </c>
    </row>
    <row r="221" spans="1:12">
      <c r="A221">
        <v>65272</v>
      </c>
      <c r="B221" s="672" t="s">
        <v>1520</v>
      </c>
      <c r="C221" s="672" t="s">
        <v>1521</v>
      </c>
      <c r="D221" s="672" t="s">
        <v>1521</v>
      </c>
      <c r="E221" s="672" t="s">
        <v>1522</v>
      </c>
      <c r="F221" s="672" t="s">
        <v>1793</v>
      </c>
      <c r="G221" s="672" t="s">
        <v>1363</v>
      </c>
      <c r="H221" s="672" t="s">
        <v>1523</v>
      </c>
      <c r="I221" s="672" t="s">
        <v>1794</v>
      </c>
      <c r="J221" s="675" t="s">
        <v>1712</v>
      </c>
      <c r="K221" s="672" t="s">
        <v>1544</v>
      </c>
      <c r="L221" s="672" t="s">
        <v>1527</v>
      </c>
    </row>
    <row r="222" spans="1:12">
      <c r="A222">
        <v>65270</v>
      </c>
      <c r="B222" s="672" t="s">
        <v>1520</v>
      </c>
      <c r="C222" s="672" t="s">
        <v>1521</v>
      </c>
      <c r="D222" s="672" t="s">
        <v>1521</v>
      </c>
      <c r="E222" s="672" t="s">
        <v>1522</v>
      </c>
      <c r="F222" s="672" t="s">
        <v>1793</v>
      </c>
      <c r="G222" s="672" t="s">
        <v>1363</v>
      </c>
      <c r="H222" s="672" t="s">
        <v>1523</v>
      </c>
      <c r="I222" s="672" t="s">
        <v>1794</v>
      </c>
      <c r="J222" s="675" t="s">
        <v>1712</v>
      </c>
      <c r="K222" s="672" t="s">
        <v>1544</v>
      </c>
      <c r="L222" s="672" t="s">
        <v>1527</v>
      </c>
    </row>
    <row r="223" spans="1:12">
      <c r="A223">
        <v>65275</v>
      </c>
      <c r="B223" s="672" t="s">
        <v>1520</v>
      </c>
      <c r="C223" s="672" t="s">
        <v>1521</v>
      </c>
      <c r="D223" s="672" t="s">
        <v>1521</v>
      </c>
      <c r="E223" s="672" t="s">
        <v>1522</v>
      </c>
      <c r="F223" s="672" t="s">
        <v>1795</v>
      </c>
      <c r="G223" s="672" t="s">
        <v>1363</v>
      </c>
      <c r="H223" s="672" t="s">
        <v>1523</v>
      </c>
      <c r="I223" s="672" t="s">
        <v>1605</v>
      </c>
      <c r="J223" s="675" t="s">
        <v>1606</v>
      </c>
      <c r="K223" s="672" t="s">
        <v>1552</v>
      </c>
      <c r="L223" s="672" t="s">
        <v>1527</v>
      </c>
    </row>
    <row r="224" spans="1:12">
      <c r="A224">
        <v>65287</v>
      </c>
      <c r="B224" s="672" t="s">
        <v>1520</v>
      </c>
      <c r="C224" s="672" t="s">
        <v>1521</v>
      </c>
      <c r="D224" s="672" t="s">
        <v>1521</v>
      </c>
      <c r="E224" s="672" t="s">
        <v>1522</v>
      </c>
      <c r="F224" s="672" t="s">
        <v>1796</v>
      </c>
      <c r="G224" s="672" t="s">
        <v>1363</v>
      </c>
      <c r="H224" s="672" t="s">
        <v>1523</v>
      </c>
      <c r="I224" s="672" t="s">
        <v>1797</v>
      </c>
      <c r="J224" s="675" t="s">
        <v>1659</v>
      </c>
      <c r="K224" s="672" t="s">
        <v>1535</v>
      </c>
      <c r="L224" s="672" t="s">
        <v>1527</v>
      </c>
    </row>
    <row r="225" spans="1:12">
      <c r="A225">
        <v>65286</v>
      </c>
      <c r="B225" s="672" t="s">
        <v>1520</v>
      </c>
      <c r="C225" s="672" t="s">
        <v>1521</v>
      </c>
      <c r="D225" s="672" t="s">
        <v>1521</v>
      </c>
      <c r="E225" s="672" t="s">
        <v>1522</v>
      </c>
      <c r="F225" s="672" t="s">
        <v>1796</v>
      </c>
      <c r="G225" s="672" t="s">
        <v>1363</v>
      </c>
      <c r="H225" s="672" t="s">
        <v>1523</v>
      </c>
      <c r="I225" s="672" t="s">
        <v>1797</v>
      </c>
      <c r="J225" s="675" t="s">
        <v>1659</v>
      </c>
      <c r="K225" s="672" t="s">
        <v>1535</v>
      </c>
      <c r="L225" s="672" t="s">
        <v>1527</v>
      </c>
    </row>
    <row r="226" spans="1:12">
      <c r="A226">
        <v>65301</v>
      </c>
      <c r="B226" s="672" t="s">
        <v>1520</v>
      </c>
      <c r="C226" s="672" t="s">
        <v>1521</v>
      </c>
      <c r="D226" s="672" t="s">
        <v>1521</v>
      </c>
      <c r="E226" s="672" t="s">
        <v>1522</v>
      </c>
      <c r="F226" s="672" t="s">
        <v>1798</v>
      </c>
      <c r="G226" s="672" t="s">
        <v>1363</v>
      </c>
      <c r="H226" s="672" t="s">
        <v>1523</v>
      </c>
      <c r="I226" s="672" t="s">
        <v>1564</v>
      </c>
      <c r="J226" s="675" t="s">
        <v>1565</v>
      </c>
      <c r="K226" s="672" t="s">
        <v>1566</v>
      </c>
      <c r="L226" s="672" t="s">
        <v>1527</v>
      </c>
    </row>
    <row r="227" spans="1:12">
      <c r="A227">
        <v>65317</v>
      </c>
      <c r="B227" s="672" t="s">
        <v>1520</v>
      </c>
      <c r="C227" s="672" t="s">
        <v>1521</v>
      </c>
      <c r="D227" s="672" t="s">
        <v>1521</v>
      </c>
      <c r="E227" s="672" t="s">
        <v>1522</v>
      </c>
      <c r="F227" s="672" t="s">
        <v>1799</v>
      </c>
      <c r="G227" s="672" t="s">
        <v>1363</v>
      </c>
      <c r="H227" s="672" t="s">
        <v>1523</v>
      </c>
      <c r="I227" s="672" t="s">
        <v>1722</v>
      </c>
      <c r="J227" s="675" t="s">
        <v>1723</v>
      </c>
      <c r="K227" s="672" t="s">
        <v>1544</v>
      </c>
      <c r="L227" s="672" t="s">
        <v>1527</v>
      </c>
    </row>
    <row r="228" spans="1:12">
      <c r="A228">
        <v>65318</v>
      </c>
      <c r="B228" s="672" t="s">
        <v>1520</v>
      </c>
      <c r="C228" s="672" t="s">
        <v>1521</v>
      </c>
      <c r="D228" s="672" t="s">
        <v>1521</v>
      </c>
      <c r="E228" s="672" t="s">
        <v>1522</v>
      </c>
      <c r="F228" s="672" t="s">
        <v>1799</v>
      </c>
      <c r="G228" s="672" t="s">
        <v>1363</v>
      </c>
      <c r="H228" s="672" t="s">
        <v>1523</v>
      </c>
      <c r="I228" s="672" t="s">
        <v>1722</v>
      </c>
      <c r="J228" s="675" t="s">
        <v>1723</v>
      </c>
      <c r="K228" s="672" t="s">
        <v>1544</v>
      </c>
      <c r="L228" s="672" t="s">
        <v>1527</v>
      </c>
    </row>
    <row r="229" spans="1:12">
      <c r="A229">
        <v>65317</v>
      </c>
      <c r="B229" s="672" t="s">
        <v>1520</v>
      </c>
      <c r="C229" s="672" t="s">
        <v>1521</v>
      </c>
      <c r="D229" s="672" t="s">
        <v>1521</v>
      </c>
      <c r="E229" s="672" t="s">
        <v>1522</v>
      </c>
      <c r="F229" s="672" t="s">
        <v>1799</v>
      </c>
      <c r="G229" s="672" t="s">
        <v>1363</v>
      </c>
      <c r="H229" s="672" t="s">
        <v>1523</v>
      </c>
      <c r="I229" s="672" t="s">
        <v>1722</v>
      </c>
      <c r="J229" s="675" t="s">
        <v>1723</v>
      </c>
      <c r="K229" s="672" t="s">
        <v>1544</v>
      </c>
      <c r="L229" s="672" t="s">
        <v>1527</v>
      </c>
    </row>
    <row r="230" spans="1:12">
      <c r="A230">
        <v>65345</v>
      </c>
      <c r="B230" s="672" t="s">
        <v>1520</v>
      </c>
      <c r="C230" s="672" t="s">
        <v>1521</v>
      </c>
      <c r="D230" s="672" t="s">
        <v>1521</v>
      </c>
      <c r="E230" s="672" t="s">
        <v>1522</v>
      </c>
      <c r="F230" s="672" t="s">
        <v>1800</v>
      </c>
      <c r="G230" s="672" t="s">
        <v>1363</v>
      </c>
      <c r="H230" s="672" t="s">
        <v>1523</v>
      </c>
      <c r="I230" s="672" t="s">
        <v>1801</v>
      </c>
      <c r="J230" s="675" t="s">
        <v>1802</v>
      </c>
      <c r="K230" s="672" t="s">
        <v>1585</v>
      </c>
      <c r="L230" s="672" t="s">
        <v>1527</v>
      </c>
    </row>
    <row r="231" spans="1:12">
      <c r="A231">
        <v>65350</v>
      </c>
      <c r="B231" s="672" t="s">
        <v>1520</v>
      </c>
      <c r="C231" s="672" t="s">
        <v>1521</v>
      </c>
      <c r="D231" s="672" t="s">
        <v>1521</v>
      </c>
      <c r="E231" s="672" t="s">
        <v>1522</v>
      </c>
      <c r="F231" s="672" t="s">
        <v>1803</v>
      </c>
      <c r="G231" s="672" t="s">
        <v>1363</v>
      </c>
      <c r="H231" s="672" t="s">
        <v>1523</v>
      </c>
      <c r="I231" s="672" t="s">
        <v>1804</v>
      </c>
      <c r="J231" s="675" t="s">
        <v>1744</v>
      </c>
      <c r="K231" s="672" t="s">
        <v>1535</v>
      </c>
      <c r="L231" s="672" t="s">
        <v>1527</v>
      </c>
    </row>
    <row r="232" spans="1:12">
      <c r="A232">
        <v>65352</v>
      </c>
      <c r="B232" s="672" t="s">
        <v>1520</v>
      </c>
      <c r="C232" s="672" t="s">
        <v>1521</v>
      </c>
      <c r="D232" s="672" t="s">
        <v>1521</v>
      </c>
      <c r="E232" s="672" t="s">
        <v>1522</v>
      </c>
      <c r="F232" s="672" t="s">
        <v>1805</v>
      </c>
      <c r="G232" s="672" t="s">
        <v>1363</v>
      </c>
      <c r="H232" s="672" t="s">
        <v>1523</v>
      </c>
      <c r="I232" s="672" t="s">
        <v>1806</v>
      </c>
      <c r="J232" s="675" t="s">
        <v>1655</v>
      </c>
      <c r="K232" s="672" t="s">
        <v>1526</v>
      </c>
      <c r="L232" s="672" t="s">
        <v>1527</v>
      </c>
    </row>
    <row r="233" spans="1:12">
      <c r="A233">
        <v>65351</v>
      </c>
      <c r="B233" s="672" t="s">
        <v>1520</v>
      </c>
      <c r="C233" s="672" t="s">
        <v>1521</v>
      </c>
      <c r="D233" s="672" t="s">
        <v>1521</v>
      </c>
      <c r="E233" s="672" t="s">
        <v>1522</v>
      </c>
      <c r="F233" s="672" t="s">
        <v>1805</v>
      </c>
      <c r="G233" s="672" t="s">
        <v>1363</v>
      </c>
      <c r="H233" s="672" t="s">
        <v>1523</v>
      </c>
      <c r="I233" s="672" t="s">
        <v>1806</v>
      </c>
      <c r="J233" s="675" t="s">
        <v>1655</v>
      </c>
      <c r="K233" s="672" t="s">
        <v>1526</v>
      </c>
      <c r="L233" s="672" t="s">
        <v>1527</v>
      </c>
    </row>
    <row r="234" spans="1:12">
      <c r="A234">
        <v>65402</v>
      </c>
      <c r="B234" s="672" t="s">
        <v>1520</v>
      </c>
      <c r="C234" s="672" t="s">
        <v>1521</v>
      </c>
      <c r="D234" s="672" t="s">
        <v>1521</v>
      </c>
      <c r="E234" s="672" t="s">
        <v>1522</v>
      </c>
      <c r="F234" s="672" t="s">
        <v>1807</v>
      </c>
      <c r="G234" s="672" t="s">
        <v>1363</v>
      </c>
      <c r="H234" s="672" t="s">
        <v>1523</v>
      </c>
      <c r="I234" s="672" t="s">
        <v>1808</v>
      </c>
      <c r="J234" s="675" t="s">
        <v>1538</v>
      </c>
      <c r="K234" s="672" t="s">
        <v>1531</v>
      </c>
      <c r="L234" s="672" t="s">
        <v>1527</v>
      </c>
    </row>
    <row r="235" spans="1:12">
      <c r="A235">
        <v>65401</v>
      </c>
      <c r="B235" s="672" t="s">
        <v>1520</v>
      </c>
      <c r="C235" s="672" t="s">
        <v>1521</v>
      </c>
      <c r="D235" s="672" t="s">
        <v>1521</v>
      </c>
      <c r="E235" s="672" t="s">
        <v>1522</v>
      </c>
      <c r="F235" s="672" t="s">
        <v>1807</v>
      </c>
      <c r="G235" s="672" t="s">
        <v>1363</v>
      </c>
      <c r="H235" s="672" t="s">
        <v>1523</v>
      </c>
      <c r="I235" s="672" t="s">
        <v>1808</v>
      </c>
      <c r="J235" s="675" t="s">
        <v>1538</v>
      </c>
      <c r="K235" s="672" t="s">
        <v>1531</v>
      </c>
      <c r="L235" s="672" t="s">
        <v>1527</v>
      </c>
    </row>
    <row r="236" spans="1:12">
      <c r="A236">
        <v>65408</v>
      </c>
      <c r="B236" s="672" t="s">
        <v>1520</v>
      </c>
      <c r="C236" s="672" t="s">
        <v>1521</v>
      </c>
      <c r="D236" s="672" t="s">
        <v>1521</v>
      </c>
      <c r="E236" s="672" t="s">
        <v>1522</v>
      </c>
      <c r="F236" s="672" t="s">
        <v>598</v>
      </c>
      <c r="G236" s="672" t="s">
        <v>1363</v>
      </c>
      <c r="H236" s="672" t="s">
        <v>1523</v>
      </c>
      <c r="I236" s="672" t="s">
        <v>1809</v>
      </c>
      <c r="J236" s="675" t="s">
        <v>1810</v>
      </c>
      <c r="K236" s="672" t="s">
        <v>1535</v>
      </c>
      <c r="L236" s="672" t="s">
        <v>1527</v>
      </c>
    </row>
    <row r="237" spans="1:12">
      <c r="A237">
        <v>65418</v>
      </c>
      <c r="B237" s="672" t="s">
        <v>1520</v>
      </c>
      <c r="C237" s="672" t="s">
        <v>1521</v>
      </c>
      <c r="D237" s="672" t="s">
        <v>1521</v>
      </c>
      <c r="E237" s="672" t="s">
        <v>1522</v>
      </c>
      <c r="F237" s="672" t="s">
        <v>1601</v>
      </c>
      <c r="G237" s="672" t="s">
        <v>1363</v>
      </c>
      <c r="H237" s="672" t="s">
        <v>1523</v>
      </c>
      <c r="I237" s="672" t="s">
        <v>1716</v>
      </c>
      <c r="J237" s="675" t="s">
        <v>1584</v>
      </c>
      <c r="K237" s="672" t="s">
        <v>1585</v>
      </c>
      <c r="L237" s="672" t="s">
        <v>1527</v>
      </c>
    </row>
    <row r="238" spans="1:12">
      <c r="A238">
        <v>62895</v>
      </c>
      <c r="B238" s="672" t="s">
        <v>1520</v>
      </c>
      <c r="C238" s="672" t="s">
        <v>1521</v>
      </c>
      <c r="D238" s="672" t="s">
        <v>1521</v>
      </c>
      <c r="E238" s="672" t="s">
        <v>1522</v>
      </c>
      <c r="F238" s="672" t="s">
        <v>1601</v>
      </c>
      <c r="G238" s="672" t="s">
        <v>1363</v>
      </c>
      <c r="H238" s="672" t="s">
        <v>1523</v>
      </c>
      <c r="I238" s="672" t="s">
        <v>1716</v>
      </c>
      <c r="J238" s="675" t="s">
        <v>1584</v>
      </c>
      <c r="K238" s="672" t="s">
        <v>1585</v>
      </c>
      <c r="L238" s="672" t="s">
        <v>1527</v>
      </c>
    </row>
    <row r="239" spans="1:12">
      <c r="A239">
        <v>65423</v>
      </c>
      <c r="B239" s="672" t="s">
        <v>1520</v>
      </c>
      <c r="C239" s="672" t="s">
        <v>1521</v>
      </c>
      <c r="D239" s="672" t="s">
        <v>1521</v>
      </c>
      <c r="E239" s="672" t="s">
        <v>1522</v>
      </c>
      <c r="F239" s="672" t="s">
        <v>1811</v>
      </c>
      <c r="G239" s="672" t="s">
        <v>1363</v>
      </c>
      <c r="H239" s="672" t="s">
        <v>1523</v>
      </c>
      <c r="I239" s="672" t="s">
        <v>1812</v>
      </c>
      <c r="J239" s="675" t="s">
        <v>1768</v>
      </c>
      <c r="K239" s="672" t="s">
        <v>1544</v>
      </c>
      <c r="L239" s="672" t="s">
        <v>1527</v>
      </c>
    </row>
    <row r="240" spans="1:12">
      <c r="A240">
        <v>65422</v>
      </c>
      <c r="B240" s="672" t="s">
        <v>1520</v>
      </c>
      <c r="C240" s="672" t="s">
        <v>1521</v>
      </c>
      <c r="D240" s="672" t="s">
        <v>1521</v>
      </c>
      <c r="E240" s="672" t="s">
        <v>1522</v>
      </c>
      <c r="F240" s="672" t="s">
        <v>1811</v>
      </c>
      <c r="G240" s="672" t="s">
        <v>1363</v>
      </c>
      <c r="H240" s="672" t="s">
        <v>1523</v>
      </c>
      <c r="I240" s="672" t="s">
        <v>1812</v>
      </c>
      <c r="J240" s="675" t="s">
        <v>1768</v>
      </c>
      <c r="K240" s="672" t="s">
        <v>1544</v>
      </c>
      <c r="L240" s="672" t="s">
        <v>1527</v>
      </c>
    </row>
    <row r="241" spans="1:12">
      <c r="A241">
        <v>70001</v>
      </c>
      <c r="B241" s="672" t="s">
        <v>1520</v>
      </c>
      <c r="C241" s="672" t="s">
        <v>1521</v>
      </c>
      <c r="D241" s="672" t="s">
        <v>1521</v>
      </c>
      <c r="E241" s="672" t="s">
        <v>1522</v>
      </c>
      <c r="F241" s="672" t="s">
        <v>1813</v>
      </c>
      <c r="G241" s="672" t="s">
        <v>1363</v>
      </c>
      <c r="H241" s="672" t="s">
        <v>1523</v>
      </c>
      <c r="I241" s="672" t="s">
        <v>1814</v>
      </c>
      <c r="J241" s="675" t="s">
        <v>1744</v>
      </c>
      <c r="K241" s="672" t="s">
        <v>1535</v>
      </c>
      <c r="L241" s="672" t="s">
        <v>1527</v>
      </c>
    </row>
    <row r="242" spans="1:12">
      <c r="A242">
        <v>70033</v>
      </c>
      <c r="B242" s="672" t="s">
        <v>1520</v>
      </c>
      <c r="C242" s="672" t="s">
        <v>1521</v>
      </c>
      <c r="D242" s="672" t="s">
        <v>1521</v>
      </c>
      <c r="E242" s="672" t="s">
        <v>1522</v>
      </c>
      <c r="F242" s="672" t="s">
        <v>1815</v>
      </c>
      <c r="G242" s="672" t="s">
        <v>1363</v>
      </c>
      <c r="H242" s="672" t="s">
        <v>1523</v>
      </c>
      <c r="I242" s="672" t="s">
        <v>1812</v>
      </c>
      <c r="J242" s="675" t="s">
        <v>1768</v>
      </c>
      <c r="K242" s="672" t="s">
        <v>1544</v>
      </c>
      <c r="L242" s="672" t="s">
        <v>1527</v>
      </c>
    </row>
    <row r="243" spans="1:12">
      <c r="A243">
        <v>70032</v>
      </c>
      <c r="B243" s="672" t="s">
        <v>1520</v>
      </c>
      <c r="C243" s="672" t="s">
        <v>1521</v>
      </c>
      <c r="D243" s="672" t="s">
        <v>1521</v>
      </c>
      <c r="E243" s="672" t="s">
        <v>1522</v>
      </c>
      <c r="F243" s="672" t="s">
        <v>1815</v>
      </c>
      <c r="G243" s="672" t="s">
        <v>1363</v>
      </c>
      <c r="H243" s="672" t="s">
        <v>1523</v>
      </c>
      <c r="I243" s="672" t="s">
        <v>1812</v>
      </c>
      <c r="J243" s="675" t="s">
        <v>1768</v>
      </c>
      <c r="K243" s="672" t="s">
        <v>1544</v>
      </c>
      <c r="L243" s="672" t="s">
        <v>1527</v>
      </c>
    </row>
    <row r="244" spans="1:12">
      <c r="A244">
        <v>70066</v>
      </c>
      <c r="B244" s="672" t="s">
        <v>1520</v>
      </c>
      <c r="C244" s="672" t="s">
        <v>1521</v>
      </c>
      <c r="D244" s="672" t="s">
        <v>1521</v>
      </c>
      <c r="E244" s="672" t="s">
        <v>1522</v>
      </c>
      <c r="F244" s="672" t="s">
        <v>1816</v>
      </c>
      <c r="G244" s="672" t="s">
        <v>1363</v>
      </c>
      <c r="H244" s="672" t="s">
        <v>1523</v>
      </c>
      <c r="I244" s="672" t="s">
        <v>1817</v>
      </c>
      <c r="J244" s="675" t="s">
        <v>1818</v>
      </c>
      <c r="K244" s="672" t="s">
        <v>1544</v>
      </c>
      <c r="L244" s="672" t="s">
        <v>1527</v>
      </c>
    </row>
    <row r="245" spans="1:12">
      <c r="A245">
        <v>70107</v>
      </c>
      <c r="B245" s="672" t="s">
        <v>1520</v>
      </c>
      <c r="C245" s="672" t="s">
        <v>1521</v>
      </c>
      <c r="D245" s="672" t="s">
        <v>1521</v>
      </c>
      <c r="E245" s="672" t="s">
        <v>1522</v>
      </c>
      <c r="F245" s="672" t="s">
        <v>1819</v>
      </c>
      <c r="G245" s="672" t="s">
        <v>1363</v>
      </c>
      <c r="H245" s="672" t="s">
        <v>1523</v>
      </c>
      <c r="I245" s="672" t="s">
        <v>1820</v>
      </c>
      <c r="J245" s="675" t="s">
        <v>1802</v>
      </c>
      <c r="K245" s="672" t="s">
        <v>1585</v>
      </c>
      <c r="L245" s="672" t="s">
        <v>1527</v>
      </c>
    </row>
    <row r="246" spans="1:12">
      <c r="A246">
        <v>70106</v>
      </c>
      <c r="B246" s="672" t="s">
        <v>1520</v>
      </c>
      <c r="C246" s="672" t="s">
        <v>1521</v>
      </c>
      <c r="D246" s="672" t="s">
        <v>1521</v>
      </c>
      <c r="E246" s="672" t="s">
        <v>1522</v>
      </c>
      <c r="F246" s="672" t="s">
        <v>1819</v>
      </c>
      <c r="G246" s="672" t="s">
        <v>1363</v>
      </c>
      <c r="H246" s="672" t="s">
        <v>1523</v>
      </c>
      <c r="I246" s="672" t="s">
        <v>1820</v>
      </c>
      <c r="J246" s="675" t="s">
        <v>1802</v>
      </c>
      <c r="K246" s="672" t="s">
        <v>1585</v>
      </c>
      <c r="L246" s="672" t="s">
        <v>1527</v>
      </c>
    </row>
    <row r="247" spans="1:12">
      <c r="A247">
        <v>70137</v>
      </c>
      <c r="B247" s="672" t="s">
        <v>1520</v>
      </c>
      <c r="C247" s="672" t="s">
        <v>1521</v>
      </c>
      <c r="D247" s="672" t="s">
        <v>1521</v>
      </c>
      <c r="E247" s="672" t="s">
        <v>1522</v>
      </c>
      <c r="F247" s="672" t="s">
        <v>1821</v>
      </c>
      <c r="G247" s="672" t="s">
        <v>1363</v>
      </c>
      <c r="H247" s="672" t="s">
        <v>1523</v>
      </c>
      <c r="I247" s="672" t="s">
        <v>1812</v>
      </c>
      <c r="J247" s="675" t="s">
        <v>1768</v>
      </c>
      <c r="K247" s="672" t="s">
        <v>1544</v>
      </c>
      <c r="L247" s="672" t="s">
        <v>1527</v>
      </c>
    </row>
    <row r="248" spans="1:12">
      <c r="A248">
        <v>22442</v>
      </c>
      <c r="B248" s="672" t="s">
        <v>1520</v>
      </c>
      <c r="C248" s="672" t="s">
        <v>1521</v>
      </c>
      <c r="D248" s="672" t="s">
        <v>1521</v>
      </c>
      <c r="E248" s="672" t="s">
        <v>1522</v>
      </c>
      <c r="F248" s="672" t="s">
        <v>492</v>
      </c>
      <c r="G248" s="672" t="s">
        <v>1363</v>
      </c>
      <c r="H248" s="672" t="s">
        <v>1523</v>
      </c>
      <c r="I248" s="672" t="s">
        <v>1822</v>
      </c>
      <c r="J248" s="675" t="s">
        <v>1646</v>
      </c>
      <c r="K248" s="672" t="s">
        <v>1544</v>
      </c>
      <c r="L248" s="672" t="s">
        <v>1527</v>
      </c>
    </row>
    <row r="249" spans="1:12">
      <c r="A249">
        <v>70140</v>
      </c>
      <c r="B249" s="672" t="s">
        <v>1520</v>
      </c>
      <c r="C249" s="672" t="s">
        <v>1521</v>
      </c>
      <c r="D249" s="672" t="s">
        <v>1521</v>
      </c>
      <c r="E249" s="672" t="s">
        <v>1522</v>
      </c>
      <c r="F249" s="672" t="s">
        <v>492</v>
      </c>
      <c r="G249" s="672" t="s">
        <v>1363</v>
      </c>
      <c r="H249" s="672" t="s">
        <v>1523</v>
      </c>
      <c r="I249" s="672" t="s">
        <v>1822</v>
      </c>
      <c r="J249" s="675" t="s">
        <v>1646</v>
      </c>
      <c r="K249" s="672" t="s">
        <v>1544</v>
      </c>
      <c r="L249" s="672" t="s">
        <v>1527</v>
      </c>
    </row>
    <row r="250" spans="1:12">
      <c r="A250">
        <v>70141</v>
      </c>
      <c r="B250" s="672" t="s">
        <v>1520</v>
      </c>
      <c r="C250" s="672" t="s">
        <v>1521</v>
      </c>
      <c r="D250" s="672" t="s">
        <v>1521</v>
      </c>
      <c r="E250" s="672" t="s">
        <v>1522</v>
      </c>
      <c r="F250" s="672" t="s">
        <v>602</v>
      </c>
      <c r="G250" s="672" t="s">
        <v>1363</v>
      </c>
      <c r="H250" s="672" t="s">
        <v>1523</v>
      </c>
      <c r="I250" s="672" t="s">
        <v>1823</v>
      </c>
      <c r="J250" s="675" t="s">
        <v>1744</v>
      </c>
      <c r="K250" s="672" t="s">
        <v>1535</v>
      </c>
      <c r="L250" s="672" t="s">
        <v>1527</v>
      </c>
    </row>
    <row r="251" spans="1:12">
      <c r="A251">
        <v>70143</v>
      </c>
      <c r="B251" s="672" t="s">
        <v>1520</v>
      </c>
      <c r="C251" s="672" t="s">
        <v>1521</v>
      </c>
      <c r="D251" s="672" t="s">
        <v>1521</v>
      </c>
      <c r="E251" s="672" t="s">
        <v>1522</v>
      </c>
      <c r="F251" s="672" t="s">
        <v>602</v>
      </c>
      <c r="G251" s="672" t="s">
        <v>1363</v>
      </c>
      <c r="H251" s="672" t="s">
        <v>1523</v>
      </c>
      <c r="I251" s="672" t="s">
        <v>1804</v>
      </c>
      <c r="J251" s="675" t="s">
        <v>1744</v>
      </c>
      <c r="K251" s="672" t="s">
        <v>1535</v>
      </c>
      <c r="L251" s="672" t="s">
        <v>1527</v>
      </c>
    </row>
    <row r="252" spans="1:12">
      <c r="A252">
        <v>70144</v>
      </c>
      <c r="B252" s="672" t="s">
        <v>1520</v>
      </c>
      <c r="C252" s="672" t="s">
        <v>1521</v>
      </c>
      <c r="D252" s="672" t="s">
        <v>1521</v>
      </c>
      <c r="E252" s="672" t="s">
        <v>1522</v>
      </c>
      <c r="F252" s="672" t="s">
        <v>600</v>
      </c>
      <c r="G252" s="672" t="s">
        <v>1363</v>
      </c>
      <c r="H252" s="672" t="s">
        <v>1523</v>
      </c>
      <c r="I252" s="672" t="s">
        <v>1824</v>
      </c>
      <c r="J252" s="675" t="s">
        <v>1538</v>
      </c>
      <c r="K252" s="672" t="s">
        <v>1531</v>
      </c>
      <c r="L252" s="672" t="s">
        <v>1527</v>
      </c>
    </row>
    <row r="253" spans="1:12">
      <c r="A253">
        <v>70152</v>
      </c>
      <c r="B253" s="672" t="s">
        <v>1520</v>
      </c>
      <c r="C253" s="672" t="s">
        <v>1521</v>
      </c>
      <c r="D253" s="672" t="s">
        <v>1521</v>
      </c>
      <c r="E253" s="672" t="s">
        <v>1522</v>
      </c>
      <c r="F253" s="672" t="s">
        <v>493</v>
      </c>
      <c r="G253" s="672" t="s">
        <v>1363</v>
      </c>
      <c r="H253" s="672" t="s">
        <v>1523</v>
      </c>
      <c r="I253" s="672" t="s">
        <v>1825</v>
      </c>
      <c r="J253" s="675" t="s">
        <v>1818</v>
      </c>
      <c r="K253" s="672" t="s">
        <v>1544</v>
      </c>
      <c r="L253" s="672" t="s">
        <v>1527</v>
      </c>
    </row>
    <row r="254" spans="1:12">
      <c r="A254">
        <v>22442</v>
      </c>
      <c r="B254" s="672" t="s">
        <v>1520</v>
      </c>
      <c r="C254" s="672" t="s">
        <v>1521</v>
      </c>
      <c r="D254" s="672" t="s">
        <v>1521</v>
      </c>
      <c r="E254" s="672" t="s">
        <v>1522</v>
      </c>
      <c r="F254" s="672" t="s">
        <v>493</v>
      </c>
      <c r="G254" s="672" t="s">
        <v>1363</v>
      </c>
      <c r="H254" s="672" t="s">
        <v>1523</v>
      </c>
      <c r="I254" s="672" t="s">
        <v>1825</v>
      </c>
      <c r="J254" s="675" t="s">
        <v>1818</v>
      </c>
      <c r="K254" s="672" t="s">
        <v>1544</v>
      </c>
      <c r="L254" s="672" t="s">
        <v>1527</v>
      </c>
    </row>
    <row r="255" spans="1:12">
      <c r="A255">
        <v>70153</v>
      </c>
      <c r="B255" s="672" t="s">
        <v>1520</v>
      </c>
      <c r="C255" s="672" t="s">
        <v>1521</v>
      </c>
      <c r="D255" s="672" t="s">
        <v>1521</v>
      </c>
      <c r="E255" s="672" t="s">
        <v>1522</v>
      </c>
      <c r="F255" s="672" t="s">
        <v>1826</v>
      </c>
      <c r="G255" s="672" t="s">
        <v>1363</v>
      </c>
      <c r="H255" s="672" t="s">
        <v>1523</v>
      </c>
      <c r="I255" s="672" t="s">
        <v>1731</v>
      </c>
      <c r="J255" s="675" t="s">
        <v>1732</v>
      </c>
      <c r="K255" s="672" t="s">
        <v>1561</v>
      </c>
      <c r="L255" s="672" t="s">
        <v>1527</v>
      </c>
    </row>
    <row r="256" spans="1:12">
      <c r="A256">
        <v>70154</v>
      </c>
      <c r="B256" s="672" t="s">
        <v>1520</v>
      </c>
      <c r="C256" s="672" t="s">
        <v>1521</v>
      </c>
      <c r="D256" s="672" t="s">
        <v>1521</v>
      </c>
      <c r="E256" s="672" t="s">
        <v>1522</v>
      </c>
      <c r="F256" s="672" t="s">
        <v>1826</v>
      </c>
      <c r="G256" s="672" t="s">
        <v>1363</v>
      </c>
      <c r="H256" s="672" t="s">
        <v>1523</v>
      </c>
      <c r="I256" s="672" t="s">
        <v>1731</v>
      </c>
      <c r="J256" s="675" t="s">
        <v>1732</v>
      </c>
      <c r="K256" s="672" t="s">
        <v>1561</v>
      </c>
      <c r="L256" s="672" t="s">
        <v>1527</v>
      </c>
    </row>
    <row r="257" spans="1:12">
      <c r="A257">
        <v>70163</v>
      </c>
      <c r="B257" s="672" t="s">
        <v>1520</v>
      </c>
      <c r="C257" s="672" t="s">
        <v>1521</v>
      </c>
      <c r="D257" s="672" t="s">
        <v>1521</v>
      </c>
      <c r="E257" s="672" t="s">
        <v>1522</v>
      </c>
      <c r="F257" s="672" t="s">
        <v>603</v>
      </c>
      <c r="G257" s="672" t="s">
        <v>1363</v>
      </c>
      <c r="H257" s="672" t="s">
        <v>1523</v>
      </c>
      <c r="I257" s="672" t="s">
        <v>1827</v>
      </c>
      <c r="J257" s="675" t="s">
        <v>1525</v>
      </c>
      <c r="K257" s="672" t="s">
        <v>1526</v>
      </c>
      <c r="L257" s="672" t="s">
        <v>1527</v>
      </c>
    </row>
    <row r="258" spans="1:12">
      <c r="A258">
        <v>70163</v>
      </c>
      <c r="B258" s="672" t="s">
        <v>1520</v>
      </c>
      <c r="C258" s="672" t="s">
        <v>1562</v>
      </c>
      <c r="D258" s="672" t="s">
        <v>1521</v>
      </c>
      <c r="E258" s="672" t="s">
        <v>1522</v>
      </c>
      <c r="F258" s="672" t="s">
        <v>603</v>
      </c>
      <c r="G258" s="672" t="s">
        <v>1363</v>
      </c>
      <c r="H258" s="672" t="s">
        <v>1523</v>
      </c>
      <c r="I258" s="672" t="s">
        <v>1827</v>
      </c>
      <c r="J258" s="675" t="s">
        <v>1525</v>
      </c>
      <c r="K258" s="672" t="s">
        <v>1526</v>
      </c>
      <c r="L258" s="672" t="s">
        <v>1527</v>
      </c>
    </row>
    <row r="259" spans="1:12">
      <c r="A259">
        <v>70167</v>
      </c>
      <c r="B259" s="672" t="s">
        <v>1520</v>
      </c>
      <c r="C259" s="672" t="s">
        <v>1521</v>
      </c>
      <c r="D259" s="672" t="s">
        <v>1521</v>
      </c>
      <c r="E259" s="672" t="s">
        <v>1522</v>
      </c>
      <c r="F259" s="672" t="s">
        <v>1828</v>
      </c>
      <c r="G259" s="672" t="s">
        <v>1363</v>
      </c>
      <c r="H259" s="672" t="s">
        <v>1523</v>
      </c>
      <c r="I259" s="672" t="s">
        <v>1829</v>
      </c>
      <c r="J259" s="675" t="s">
        <v>1655</v>
      </c>
      <c r="K259" s="672" t="s">
        <v>1526</v>
      </c>
      <c r="L259" s="672" t="s">
        <v>1527</v>
      </c>
    </row>
    <row r="260" spans="1:12">
      <c r="A260">
        <v>57039</v>
      </c>
      <c r="B260" s="672" t="s">
        <v>1520</v>
      </c>
      <c r="C260" s="672" t="s">
        <v>1521</v>
      </c>
      <c r="D260" s="672" t="s">
        <v>1521</v>
      </c>
      <c r="E260" s="672" t="s">
        <v>1522</v>
      </c>
      <c r="F260" s="672" t="s">
        <v>1828</v>
      </c>
      <c r="G260" s="672" t="s">
        <v>1363</v>
      </c>
      <c r="H260" s="672" t="s">
        <v>1523</v>
      </c>
      <c r="I260" s="672" t="s">
        <v>1829</v>
      </c>
      <c r="J260" s="675" t="s">
        <v>1655</v>
      </c>
      <c r="K260" s="672" t="s">
        <v>1526</v>
      </c>
      <c r="L260" s="672" t="s">
        <v>1527</v>
      </c>
    </row>
    <row r="261" spans="1:12">
      <c r="A261">
        <v>70170</v>
      </c>
      <c r="B261" s="672" t="s">
        <v>1520</v>
      </c>
      <c r="C261" s="672" t="s">
        <v>1521</v>
      </c>
      <c r="D261" s="672" t="s">
        <v>1521</v>
      </c>
      <c r="E261" s="672" t="s">
        <v>1522</v>
      </c>
      <c r="F261" s="672" t="s">
        <v>1830</v>
      </c>
      <c r="G261" s="672" t="s">
        <v>1363</v>
      </c>
      <c r="H261" s="672" t="s">
        <v>1523</v>
      </c>
      <c r="I261" s="672" t="s">
        <v>1831</v>
      </c>
      <c r="J261" s="675" t="s">
        <v>1773</v>
      </c>
      <c r="K261" s="672" t="s">
        <v>1552</v>
      </c>
      <c r="L261" s="672" t="s">
        <v>1527</v>
      </c>
    </row>
    <row r="262" spans="1:12">
      <c r="A262">
        <v>70169</v>
      </c>
      <c r="B262" s="672" t="s">
        <v>1520</v>
      </c>
      <c r="C262" s="672" t="s">
        <v>1521</v>
      </c>
      <c r="D262" s="672" t="s">
        <v>1521</v>
      </c>
      <c r="E262" s="672" t="s">
        <v>1522</v>
      </c>
      <c r="F262" s="672" t="s">
        <v>1830</v>
      </c>
      <c r="G262" s="672" t="s">
        <v>1363</v>
      </c>
      <c r="H262" s="672" t="s">
        <v>1523</v>
      </c>
      <c r="I262" s="672" t="s">
        <v>1831</v>
      </c>
      <c r="J262" s="675" t="s">
        <v>1773</v>
      </c>
      <c r="K262" s="672" t="s">
        <v>1552</v>
      </c>
      <c r="L262" s="672" t="s">
        <v>1527</v>
      </c>
    </row>
    <row r="263" spans="1:12">
      <c r="A263">
        <v>70171</v>
      </c>
      <c r="B263" s="672" t="s">
        <v>1520</v>
      </c>
      <c r="C263" s="672" t="s">
        <v>1521</v>
      </c>
      <c r="D263" s="672" t="s">
        <v>1521</v>
      </c>
      <c r="E263" s="672" t="s">
        <v>1522</v>
      </c>
      <c r="F263" s="672" t="s">
        <v>1832</v>
      </c>
      <c r="G263" s="672" t="s">
        <v>1363</v>
      </c>
      <c r="H263" s="672" t="s">
        <v>1523</v>
      </c>
      <c r="I263" s="672" t="s">
        <v>1833</v>
      </c>
      <c r="J263" s="675" t="s">
        <v>1551</v>
      </c>
      <c r="K263" s="672" t="s">
        <v>1552</v>
      </c>
      <c r="L263" s="672" t="s">
        <v>1527</v>
      </c>
    </row>
    <row r="264" spans="1:12">
      <c r="A264">
        <v>70168</v>
      </c>
      <c r="B264" s="672" t="s">
        <v>1520</v>
      </c>
      <c r="C264" s="672" t="s">
        <v>1521</v>
      </c>
      <c r="D264" s="672" t="s">
        <v>1521</v>
      </c>
      <c r="E264" s="672" t="s">
        <v>1522</v>
      </c>
      <c r="F264" s="672" t="s">
        <v>1832</v>
      </c>
      <c r="G264" s="672" t="s">
        <v>1363</v>
      </c>
      <c r="H264" s="672" t="s">
        <v>1523</v>
      </c>
      <c r="I264" s="672" t="s">
        <v>1833</v>
      </c>
      <c r="J264" s="675" t="s">
        <v>1551</v>
      </c>
      <c r="K264" s="672" t="s">
        <v>1552</v>
      </c>
      <c r="L264" s="672" t="s">
        <v>1527</v>
      </c>
    </row>
    <row r="265" spans="1:12">
      <c r="A265">
        <v>70172</v>
      </c>
      <c r="B265" s="672" t="s">
        <v>1520</v>
      </c>
      <c r="C265" s="672" t="s">
        <v>1521</v>
      </c>
      <c r="D265" s="672" t="s">
        <v>1521</v>
      </c>
      <c r="E265" s="672" t="s">
        <v>1522</v>
      </c>
      <c r="F265" s="672" t="s">
        <v>1834</v>
      </c>
      <c r="G265" s="672" t="s">
        <v>1363</v>
      </c>
      <c r="H265" s="672" t="s">
        <v>1523</v>
      </c>
      <c r="I265" s="672" t="s">
        <v>1835</v>
      </c>
      <c r="J265" s="675" t="s">
        <v>1551</v>
      </c>
      <c r="K265" s="672" t="s">
        <v>1552</v>
      </c>
      <c r="L265" s="672" t="s">
        <v>1527</v>
      </c>
    </row>
    <row r="266" spans="1:12">
      <c r="A266">
        <v>30790</v>
      </c>
      <c r="B266" s="672" t="s">
        <v>1520</v>
      </c>
      <c r="C266" s="672" t="s">
        <v>1562</v>
      </c>
      <c r="D266" s="672" t="s">
        <v>1521</v>
      </c>
      <c r="E266" s="672" t="s">
        <v>1522</v>
      </c>
      <c r="F266" s="672" t="s">
        <v>1836</v>
      </c>
      <c r="G266" s="672" t="s">
        <v>1363</v>
      </c>
      <c r="H266" s="672" t="s">
        <v>1523</v>
      </c>
      <c r="I266" s="672" t="s">
        <v>1837</v>
      </c>
      <c r="J266" s="675" t="s">
        <v>1543</v>
      </c>
      <c r="K266" s="672" t="s">
        <v>1544</v>
      </c>
      <c r="L266" s="672" t="s">
        <v>1527</v>
      </c>
    </row>
    <row r="267" spans="1:12">
      <c r="A267">
        <v>70177</v>
      </c>
      <c r="B267" s="672" t="s">
        <v>1520</v>
      </c>
      <c r="C267" s="672" t="s">
        <v>1562</v>
      </c>
      <c r="D267" s="672" t="s">
        <v>1521</v>
      </c>
      <c r="E267" s="672" t="s">
        <v>1522</v>
      </c>
      <c r="F267" s="672" t="s">
        <v>1836</v>
      </c>
      <c r="G267" s="672" t="s">
        <v>1363</v>
      </c>
      <c r="H267" s="672" t="s">
        <v>1523</v>
      </c>
      <c r="I267" s="672" t="s">
        <v>1837</v>
      </c>
      <c r="J267" s="675" t="s">
        <v>1543</v>
      </c>
      <c r="K267" s="672" t="s">
        <v>1544</v>
      </c>
      <c r="L267" s="672" t="s">
        <v>1527</v>
      </c>
    </row>
    <row r="268" spans="1:12">
      <c r="A268">
        <v>30790</v>
      </c>
      <c r="B268" s="672" t="s">
        <v>1520</v>
      </c>
      <c r="C268" s="672" t="s">
        <v>1521</v>
      </c>
      <c r="D268" s="672" t="s">
        <v>1521</v>
      </c>
      <c r="E268" s="672" t="s">
        <v>1522</v>
      </c>
      <c r="F268" s="672" t="s">
        <v>1836</v>
      </c>
      <c r="G268" s="672" t="s">
        <v>1363</v>
      </c>
      <c r="H268" s="672" t="s">
        <v>1523</v>
      </c>
      <c r="I268" s="672" t="s">
        <v>1837</v>
      </c>
      <c r="J268" s="675" t="s">
        <v>1543</v>
      </c>
      <c r="K268" s="672" t="s">
        <v>1544</v>
      </c>
      <c r="L268" s="672" t="s">
        <v>1527</v>
      </c>
    </row>
    <row r="269" spans="1:12">
      <c r="A269">
        <v>70177</v>
      </c>
      <c r="B269" s="672" t="s">
        <v>1520</v>
      </c>
      <c r="C269" s="672" t="s">
        <v>1521</v>
      </c>
      <c r="D269" s="672" t="s">
        <v>1521</v>
      </c>
      <c r="E269" s="672" t="s">
        <v>1522</v>
      </c>
      <c r="F269" s="672" t="s">
        <v>1836</v>
      </c>
      <c r="G269" s="672" t="s">
        <v>1363</v>
      </c>
      <c r="H269" s="672" t="s">
        <v>1523</v>
      </c>
      <c r="I269" s="672" t="s">
        <v>1837</v>
      </c>
      <c r="J269" s="675" t="s">
        <v>1543</v>
      </c>
      <c r="K269" s="672" t="s">
        <v>1544</v>
      </c>
      <c r="L269" s="672" t="s">
        <v>1527</v>
      </c>
    </row>
    <row r="270" spans="1:12">
      <c r="A270">
        <v>70199</v>
      </c>
      <c r="B270" s="672" t="s">
        <v>1520</v>
      </c>
      <c r="C270" s="672" t="s">
        <v>1521</v>
      </c>
      <c r="D270" s="672" t="s">
        <v>1521</v>
      </c>
      <c r="E270" s="672" t="s">
        <v>1522</v>
      </c>
      <c r="F270" s="672" t="s">
        <v>604</v>
      </c>
      <c r="G270" s="672" t="s">
        <v>1363</v>
      </c>
      <c r="H270" s="672" t="s">
        <v>1523</v>
      </c>
      <c r="I270" s="672" t="s">
        <v>1838</v>
      </c>
      <c r="J270" s="675" t="s">
        <v>1839</v>
      </c>
      <c r="K270" s="672" t="s">
        <v>1535</v>
      </c>
      <c r="L270" s="672" t="s">
        <v>1527</v>
      </c>
    </row>
    <row r="271" spans="1:12">
      <c r="A271">
        <v>70198</v>
      </c>
      <c r="B271" s="672" t="s">
        <v>1520</v>
      </c>
      <c r="C271" s="672" t="s">
        <v>1521</v>
      </c>
      <c r="D271" s="672" t="s">
        <v>1521</v>
      </c>
      <c r="E271" s="672" t="s">
        <v>1522</v>
      </c>
      <c r="F271" s="672" t="s">
        <v>604</v>
      </c>
      <c r="G271" s="672" t="s">
        <v>1363</v>
      </c>
      <c r="H271" s="672" t="s">
        <v>1523</v>
      </c>
      <c r="I271" s="672" t="s">
        <v>1838</v>
      </c>
      <c r="J271" s="675" t="s">
        <v>1839</v>
      </c>
      <c r="K271" s="672" t="s">
        <v>1535</v>
      </c>
      <c r="L271" s="672" t="s">
        <v>1527</v>
      </c>
    </row>
    <row r="272" spans="1:12">
      <c r="A272">
        <v>70206</v>
      </c>
      <c r="B272" s="672" t="s">
        <v>1520</v>
      </c>
      <c r="C272" s="672" t="s">
        <v>1521</v>
      </c>
      <c r="D272" s="672" t="s">
        <v>1521</v>
      </c>
      <c r="E272" s="672" t="s">
        <v>1522</v>
      </c>
      <c r="F272" s="672" t="s">
        <v>593</v>
      </c>
      <c r="G272" s="672" t="s">
        <v>1363</v>
      </c>
      <c r="H272" s="672" t="s">
        <v>1523</v>
      </c>
      <c r="I272" s="672" t="s">
        <v>1840</v>
      </c>
      <c r="J272" s="675" t="s">
        <v>1699</v>
      </c>
      <c r="K272" s="672" t="s">
        <v>1552</v>
      </c>
      <c r="L272" s="672" t="s">
        <v>1527</v>
      </c>
    </row>
    <row r="273" spans="1:12">
      <c r="A273">
        <v>64930</v>
      </c>
      <c r="B273" s="672" t="s">
        <v>1520</v>
      </c>
      <c r="C273" s="672" t="s">
        <v>1521</v>
      </c>
      <c r="D273" s="672" t="s">
        <v>1521</v>
      </c>
      <c r="E273" s="672" t="s">
        <v>1522</v>
      </c>
      <c r="F273" s="672" t="s">
        <v>593</v>
      </c>
      <c r="G273" s="672" t="s">
        <v>1363</v>
      </c>
      <c r="H273" s="672" t="s">
        <v>1523</v>
      </c>
      <c r="I273" s="672" t="s">
        <v>1840</v>
      </c>
      <c r="J273" s="675" t="s">
        <v>1699</v>
      </c>
      <c r="K273" s="672" t="s">
        <v>1552</v>
      </c>
      <c r="L273" s="672" t="s">
        <v>1527</v>
      </c>
    </row>
    <row r="274" spans="1:12">
      <c r="A274">
        <v>70210</v>
      </c>
      <c r="B274" s="672" t="s">
        <v>1520</v>
      </c>
      <c r="C274" s="672" t="s">
        <v>1521</v>
      </c>
      <c r="D274" s="672" t="s">
        <v>1521</v>
      </c>
      <c r="E274" s="672" t="s">
        <v>1522</v>
      </c>
      <c r="F274" s="672" t="s">
        <v>609</v>
      </c>
      <c r="G274" s="672" t="s">
        <v>1363</v>
      </c>
      <c r="H274" s="672" t="s">
        <v>1523</v>
      </c>
      <c r="I274" s="672" t="s">
        <v>1841</v>
      </c>
      <c r="J274" s="675" t="s">
        <v>1584</v>
      </c>
      <c r="K274" s="672" t="s">
        <v>1585</v>
      </c>
      <c r="L274" s="672" t="s">
        <v>1527</v>
      </c>
    </row>
    <row r="275" spans="1:12">
      <c r="A275">
        <v>70209</v>
      </c>
      <c r="B275" s="672" t="s">
        <v>1520</v>
      </c>
      <c r="C275" s="672" t="s">
        <v>1521</v>
      </c>
      <c r="D275" s="672" t="s">
        <v>1521</v>
      </c>
      <c r="E275" s="672" t="s">
        <v>1522</v>
      </c>
      <c r="F275" s="672" t="s">
        <v>609</v>
      </c>
      <c r="G275" s="672" t="s">
        <v>1363</v>
      </c>
      <c r="H275" s="672" t="s">
        <v>1523</v>
      </c>
      <c r="I275" s="672" t="s">
        <v>1841</v>
      </c>
      <c r="J275" s="675" t="s">
        <v>1584</v>
      </c>
      <c r="K275" s="672" t="s">
        <v>1585</v>
      </c>
      <c r="L275" s="672" t="s">
        <v>1527</v>
      </c>
    </row>
    <row r="276" spans="1:12">
      <c r="A276">
        <v>70216</v>
      </c>
      <c r="B276" s="672" t="s">
        <v>1520</v>
      </c>
      <c r="C276" s="672" t="s">
        <v>1521</v>
      </c>
      <c r="D276" s="672" t="s">
        <v>1521</v>
      </c>
      <c r="E276" s="672" t="s">
        <v>1522</v>
      </c>
      <c r="F276" s="672" t="s">
        <v>1842</v>
      </c>
      <c r="G276" s="672" t="s">
        <v>1363</v>
      </c>
      <c r="H276" s="672" t="s">
        <v>1523</v>
      </c>
      <c r="I276" s="672" t="s">
        <v>1843</v>
      </c>
      <c r="J276" s="675" t="s">
        <v>1579</v>
      </c>
      <c r="K276" s="672" t="s">
        <v>1531</v>
      </c>
      <c r="L276" s="672" t="s">
        <v>1527</v>
      </c>
    </row>
    <row r="277" spans="1:12">
      <c r="A277">
        <v>70215</v>
      </c>
      <c r="B277" s="672" t="s">
        <v>1520</v>
      </c>
      <c r="C277" s="672" t="s">
        <v>1521</v>
      </c>
      <c r="D277" s="672" t="s">
        <v>1521</v>
      </c>
      <c r="E277" s="672" t="s">
        <v>1522</v>
      </c>
      <c r="F277" s="672" t="s">
        <v>1842</v>
      </c>
      <c r="G277" s="672" t="s">
        <v>1363</v>
      </c>
      <c r="H277" s="672" t="s">
        <v>1523</v>
      </c>
      <c r="I277" s="672" t="s">
        <v>1843</v>
      </c>
      <c r="J277" s="675" t="s">
        <v>1579</v>
      </c>
      <c r="K277" s="672" t="s">
        <v>1531</v>
      </c>
      <c r="L277" s="672" t="s">
        <v>1527</v>
      </c>
    </row>
    <row r="278" spans="1:12">
      <c r="A278">
        <v>70217</v>
      </c>
      <c r="B278" s="672" t="s">
        <v>1520</v>
      </c>
      <c r="C278" s="672" t="s">
        <v>1521</v>
      </c>
      <c r="D278" s="672" t="s">
        <v>1521</v>
      </c>
      <c r="E278" s="672" t="s">
        <v>1522</v>
      </c>
      <c r="F278" s="672" t="s">
        <v>1844</v>
      </c>
      <c r="G278" s="672" t="s">
        <v>1363</v>
      </c>
      <c r="H278" s="672" t="s">
        <v>1523</v>
      </c>
      <c r="I278" s="672" t="s">
        <v>1720</v>
      </c>
      <c r="J278" s="675" t="s">
        <v>1615</v>
      </c>
      <c r="K278" s="672" t="s">
        <v>1526</v>
      </c>
      <c r="L278" s="672" t="s">
        <v>1527</v>
      </c>
    </row>
    <row r="279" spans="1:12">
      <c r="A279">
        <v>63621</v>
      </c>
      <c r="B279" s="672" t="s">
        <v>1520</v>
      </c>
      <c r="C279" s="672" t="s">
        <v>1521</v>
      </c>
      <c r="D279" s="672" t="s">
        <v>1521</v>
      </c>
      <c r="E279" s="672" t="s">
        <v>1522</v>
      </c>
      <c r="F279" s="672" t="s">
        <v>1844</v>
      </c>
      <c r="G279" s="672" t="s">
        <v>1363</v>
      </c>
      <c r="H279" s="672" t="s">
        <v>1523</v>
      </c>
      <c r="I279" s="672" t="s">
        <v>1720</v>
      </c>
      <c r="J279" s="675" t="s">
        <v>1615</v>
      </c>
      <c r="K279" s="672" t="s">
        <v>1526</v>
      </c>
      <c r="L279" s="672" t="s">
        <v>1527</v>
      </c>
    </row>
    <row r="280" spans="1:12">
      <c r="A280">
        <v>70096</v>
      </c>
      <c r="B280" s="672" t="s">
        <v>1520</v>
      </c>
      <c r="C280" s="672" t="s">
        <v>1521</v>
      </c>
      <c r="D280" s="672" t="s">
        <v>1521</v>
      </c>
      <c r="E280" s="672" t="s">
        <v>1522</v>
      </c>
      <c r="F280" s="672" t="s">
        <v>600</v>
      </c>
      <c r="G280" s="672" t="s">
        <v>1363</v>
      </c>
      <c r="H280" s="672" t="s">
        <v>1523</v>
      </c>
      <c r="I280" s="672" t="s">
        <v>1845</v>
      </c>
      <c r="J280" s="675" t="s">
        <v>1846</v>
      </c>
      <c r="K280" s="672" t="s">
        <v>1585</v>
      </c>
      <c r="L280" s="672" t="s">
        <v>1527</v>
      </c>
    </row>
    <row r="281" spans="1:12">
      <c r="A281">
        <v>70223</v>
      </c>
      <c r="B281" s="672" t="s">
        <v>1520</v>
      </c>
      <c r="C281" s="672" t="s">
        <v>1521</v>
      </c>
      <c r="D281" s="672" t="s">
        <v>1521</v>
      </c>
      <c r="E281" s="672" t="s">
        <v>1522</v>
      </c>
      <c r="F281" s="672" t="s">
        <v>600</v>
      </c>
      <c r="G281" s="672" t="s">
        <v>1363</v>
      </c>
      <c r="H281" s="672" t="s">
        <v>1523</v>
      </c>
      <c r="I281" s="672" t="s">
        <v>1845</v>
      </c>
      <c r="J281" s="675" t="s">
        <v>1846</v>
      </c>
      <c r="K281" s="672" t="s">
        <v>1585</v>
      </c>
      <c r="L281" s="672" t="s">
        <v>1527</v>
      </c>
    </row>
    <row r="282" spans="1:12">
      <c r="A282">
        <v>70233</v>
      </c>
      <c r="B282" s="672" t="s">
        <v>1520</v>
      </c>
      <c r="C282" s="672" t="s">
        <v>1521</v>
      </c>
      <c r="D282" s="672" t="s">
        <v>1521</v>
      </c>
      <c r="E282" s="672" t="s">
        <v>1522</v>
      </c>
      <c r="F282" s="672" t="s">
        <v>1847</v>
      </c>
      <c r="G282" s="672" t="s">
        <v>1363</v>
      </c>
      <c r="H282" s="672" t="s">
        <v>1523</v>
      </c>
      <c r="I282" s="672" t="s">
        <v>1848</v>
      </c>
      <c r="J282" s="675" t="s">
        <v>1551</v>
      </c>
      <c r="K282" s="672" t="s">
        <v>1552</v>
      </c>
      <c r="L282" s="672" t="s">
        <v>1527</v>
      </c>
    </row>
    <row r="283" spans="1:12">
      <c r="A283">
        <v>70241</v>
      </c>
      <c r="B283" s="672" t="s">
        <v>1520</v>
      </c>
      <c r="C283" s="672" t="s">
        <v>1521</v>
      </c>
      <c r="D283" s="672" t="s">
        <v>1521</v>
      </c>
      <c r="E283" s="672" t="s">
        <v>1522</v>
      </c>
      <c r="F283" s="672" t="s">
        <v>1849</v>
      </c>
      <c r="G283" s="672" t="s">
        <v>1363</v>
      </c>
      <c r="H283" s="672" t="s">
        <v>1523</v>
      </c>
      <c r="I283" s="672" t="s">
        <v>1850</v>
      </c>
      <c r="J283" s="675" t="s">
        <v>1611</v>
      </c>
      <c r="K283" s="672" t="s">
        <v>1535</v>
      </c>
      <c r="L283" s="672" t="s">
        <v>1527</v>
      </c>
    </row>
    <row r="284" spans="1:12">
      <c r="A284">
        <v>70229</v>
      </c>
      <c r="B284" s="672" t="s">
        <v>1520</v>
      </c>
      <c r="C284" s="672" t="s">
        <v>1521</v>
      </c>
      <c r="D284" s="672" t="s">
        <v>1521</v>
      </c>
      <c r="E284" s="672" t="s">
        <v>1522</v>
      </c>
      <c r="F284" s="672" t="s">
        <v>1849</v>
      </c>
      <c r="G284" s="672" t="s">
        <v>1363</v>
      </c>
      <c r="H284" s="672" t="s">
        <v>1523</v>
      </c>
      <c r="I284" s="672" t="s">
        <v>1850</v>
      </c>
      <c r="J284" s="675" t="s">
        <v>1611</v>
      </c>
      <c r="K284" s="672" t="s">
        <v>1535</v>
      </c>
      <c r="L284" s="672" t="s">
        <v>1527</v>
      </c>
    </row>
    <row r="285" spans="1:12">
      <c r="A285">
        <v>70273</v>
      </c>
      <c r="B285" s="672" t="s">
        <v>1520</v>
      </c>
      <c r="C285" s="672" t="s">
        <v>1521</v>
      </c>
      <c r="D285" s="672" t="s">
        <v>1521</v>
      </c>
      <c r="E285" s="672" t="s">
        <v>1522</v>
      </c>
      <c r="F285" s="672" t="s">
        <v>1851</v>
      </c>
      <c r="G285" s="672" t="s">
        <v>1363</v>
      </c>
      <c r="H285" s="672" t="s">
        <v>1523</v>
      </c>
      <c r="I285" s="672" t="s">
        <v>1852</v>
      </c>
      <c r="J285" s="675" t="s">
        <v>1579</v>
      </c>
      <c r="K285" s="672" t="s">
        <v>1531</v>
      </c>
      <c r="L285" s="672" t="s">
        <v>1527</v>
      </c>
    </row>
    <row r="286" spans="1:12">
      <c r="A286">
        <v>70297</v>
      </c>
      <c r="B286" s="672" t="s">
        <v>1520</v>
      </c>
      <c r="C286" s="672" t="s">
        <v>1521</v>
      </c>
      <c r="D286" s="672" t="s">
        <v>1521</v>
      </c>
      <c r="E286" s="672" t="s">
        <v>1522</v>
      </c>
      <c r="F286" s="672" t="s">
        <v>1853</v>
      </c>
      <c r="G286" s="672" t="s">
        <v>1363</v>
      </c>
      <c r="H286" s="672" t="s">
        <v>1523</v>
      </c>
      <c r="I286" s="672" t="s">
        <v>1854</v>
      </c>
      <c r="J286" s="675" t="s">
        <v>1768</v>
      </c>
      <c r="K286" s="672" t="s">
        <v>1544</v>
      </c>
      <c r="L286" s="672" t="s">
        <v>1527</v>
      </c>
    </row>
    <row r="287" spans="1:12">
      <c r="A287">
        <v>70296</v>
      </c>
      <c r="B287" s="672" t="s">
        <v>1520</v>
      </c>
      <c r="C287" s="672" t="s">
        <v>1521</v>
      </c>
      <c r="D287" s="672" t="s">
        <v>1521</v>
      </c>
      <c r="E287" s="672" t="s">
        <v>1522</v>
      </c>
      <c r="F287" s="672" t="s">
        <v>1853</v>
      </c>
      <c r="G287" s="672" t="s">
        <v>1363</v>
      </c>
      <c r="H287" s="672" t="s">
        <v>1523</v>
      </c>
      <c r="I287" s="672" t="s">
        <v>1854</v>
      </c>
      <c r="J287" s="675" t="s">
        <v>1768</v>
      </c>
      <c r="K287" s="672" t="s">
        <v>1544</v>
      </c>
      <c r="L287" s="672" t="s">
        <v>1527</v>
      </c>
    </row>
    <row r="288" spans="1:12">
      <c r="A288">
        <v>18892</v>
      </c>
      <c r="B288" s="672" t="s">
        <v>1520</v>
      </c>
      <c r="C288" s="672" t="s">
        <v>1521</v>
      </c>
      <c r="D288" s="672" t="s">
        <v>1521</v>
      </c>
      <c r="E288" s="672" t="s">
        <v>1522</v>
      </c>
      <c r="F288" s="672" t="s">
        <v>482</v>
      </c>
      <c r="G288" s="672" t="s">
        <v>1363</v>
      </c>
      <c r="H288" s="672" t="s">
        <v>1523</v>
      </c>
      <c r="I288" s="672" t="s">
        <v>1855</v>
      </c>
      <c r="J288" s="675" t="s">
        <v>1643</v>
      </c>
      <c r="K288" s="672" t="s">
        <v>1531</v>
      </c>
      <c r="L288" s="672" t="s">
        <v>1527</v>
      </c>
    </row>
    <row r="289" spans="1:12">
      <c r="A289">
        <v>70321</v>
      </c>
      <c r="B289" s="672" t="s">
        <v>1520</v>
      </c>
      <c r="C289" s="672" t="s">
        <v>1521</v>
      </c>
      <c r="D289" s="672" t="s">
        <v>1521</v>
      </c>
      <c r="E289" s="672" t="s">
        <v>1522</v>
      </c>
      <c r="F289" s="672" t="s">
        <v>482</v>
      </c>
      <c r="G289" s="672" t="s">
        <v>1363</v>
      </c>
      <c r="H289" s="672" t="s">
        <v>1523</v>
      </c>
      <c r="I289" s="672" t="s">
        <v>1855</v>
      </c>
      <c r="J289" s="675" t="s">
        <v>1643</v>
      </c>
      <c r="K289" s="672" t="s">
        <v>1531</v>
      </c>
      <c r="L289" s="672" t="s">
        <v>1527</v>
      </c>
    </row>
    <row r="290" spans="1:12">
      <c r="A290">
        <v>70327</v>
      </c>
      <c r="B290" s="672" t="s">
        <v>1520</v>
      </c>
      <c r="C290" s="672" t="s">
        <v>1521</v>
      </c>
      <c r="D290" s="672" t="s">
        <v>1521</v>
      </c>
      <c r="E290" s="672" t="s">
        <v>1522</v>
      </c>
      <c r="F290" s="672" t="s">
        <v>613</v>
      </c>
      <c r="G290" s="672" t="s">
        <v>1363</v>
      </c>
      <c r="H290" s="672" t="s">
        <v>1523</v>
      </c>
      <c r="I290" s="672" t="s">
        <v>1856</v>
      </c>
      <c r="J290" s="675" t="s">
        <v>1558</v>
      </c>
      <c r="K290" s="672" t="s">
        <v>1526</v>
      </c>
      <c r="L290" s="672" t="s">
        <v>1527</v>
      </c>
    </row>
    <row r="291" spans="1:12">
      <c r="A291">
        <v>70326</v>
      </c>
      <c r="B291" s="672" t="s">
        <v>1520</v>
      </c>
      <c r="C291" s="672" t="s">
        <v>1521</v>
      </c>
      <c r="D291" s="672" t="s">
        <v>1521</v>
      </c>
      <c r="E291" s="672" t="s">
        <v>1522</v>
      </c>
      <c r="F291" s="672" t="s">
        <v>613</v>
      </c>
      <c r="G291" s="672" t="s">
        <v>1363</v>
      </c>
      <c r="H291" s="672" t="s">
        <v>1523</v>
      </c>
      <c r="I291" s="672" t="s">
        <v>1856</v>
      </c>
      <c r="J291" s="675" t="s">
        <v>1558</v>
      </c>
      <c r="K291" s="672" t="s">
        <v>1526</v>
      </c>
      <c r="L291" s="672" t="s">
        <v>1527</v>
      </c>
    </row>
    <row r="292" spans="1:12">
      <c r="A292">
        <v>70337</v>
      </c>
      <c r="B292" s="672" t="s">
        <v>1520</v>
      </c>
      <c r="C292" s="672" t="s">
        <v>1521</v>
      </c>
      <c r="D292" s="672" t="s">
        <v>1521</v>
      </c>
      <c r="E292" s="672" t="s">
        <v>1522</v>
      </c>
      <c r="F292" s="672" t="s">
        <v>1857</v>
      </c>
      <c r="G292" s="672" t="s">
        <v>1363</v>
      </c>
      <c r="H292" s="672" t="s">
        <v>1523</v>
      </c>
      <c r="I292" s="672" t="s">
        <v>1858</v>
      </c>
      <c r="J292" s="675" t="s">
        <v>1778</v>
      </c>
      <c r="K292" s="672" t="s">
        <v>1544</v>
      </c>
      <c r="L292" s="672" t="s">
        <v>1527</v>
      </c>
    </row>
    <row r="293" spans="1:12">
      <c r="A293">
        <v>70336</v>
      </c>
      <c r="B293" s="672" t="s">
        <v>1520</v>
      </c>
      <c r="C293" s="672" t="s">
        <v>1521</v>
      </c>
      <c r="D293" s="672" t="s">
        <v>1521</v>
      </c>
      <c r="E293" s="672" t="s">
        <v>1522</v>
      </c>
      <c r="F293" s="672" t="s">
        <v>1857</v>
      </c>
      <c r="G293" s="672" t="s">
        <v>1363</v>
      </c>
      <c r="H293" s="672" t="s">
        <v>1523</v>
      </c>
      <c r="I293" s="672" t="s">
        <v>1858</v>
      </c>
      <c r="J293" s="675" t="s">
        <v>1778</v>
      </c>
      <c r="K293" s="672" t="s">
        <v>1544</v>
      </c>
      <c r="L293" s="672" t="s">
        <v>1527</v>
      </c>
    </row>
    <row r="294" spans="1:12">
      <c r="A294">
        <v>70339</v>
      </c>
      <c r="B294" s="672" t="s">
        <v>1520</v>
      </c>
      <c r="C294" s="672" t="s">
        <v>1521</v>
      </c>
      <c r="D294" s="672" t="s">
        <v>1521</v>
      </c>
      <c r="E294" s="672" t="s">
        <v>1522</v>
      </c>
      <c r="F294" s="672" t="s">
        <v>1859</v>
      </c>
      <c r="G294" s="672" t="s">
        <v>1363</v>
      </c>
      <c r="H294" s="672" t="s">
        <v>1523</v>
      </c>
      <c r="I294" s="672" t="s">
        <v>1858</v>
      </c>
      <c r="J294" s="675" t="s">
        <v>1778</v>
      </c>
      <c r="K294" s="672" t="s">
        <v>1544</v>
      </c>
      <c r="L294" s="672" t="s">
        <v>1527</v>
      </c>
    </row>
    <row r="295" spans="1:12">
      <c r="A295">
        <v>70342</v>
      </c>
      <c r="B295" s="672" t="s">
        <v>1520</v>
      </c>
      <c r="C295" s="672" t="s">
        <v>1521</v>
      </c>
      <c r="D295" s="672" t="s">
        <v>1521</v>
      </c>
      <c r="E295" s="672" t="s">
        <v>1522</v>
      </c>
      <c r="F295" s="672" t="s">
        <v>1860</v>
      </c>
      <c r="G295" s="672" t="s">
        <v>1363</v>
      </c>
      <c r="H295" s="672" t="s">
        <v>1523</v>
      </c>
      <c r="I295" s="672" t="s">
        <v>1861</v>
      </c>
      <c r="J295" s="675" t="s">
        <v>1640</v>
      </c>
      <c r="K295" s="672" t="s">
        <v>1535</v>
      </c>
      <c r="L295" s="672" t="s">
        <v>1527</v>
      </c>
    </row>
    <row r="296" spans="1:12">
      <c r="A296">
        <v>58548</v>
      </c>
      <c r="B296" s="672" t="s">
        <v>1520</v>
      </c>
      <c r="C296" s="672" t="s">
        <v>1521</v>
      </c>
      <c r="D296" s="672" t="s">
        <v>1521</v>
      </c>
      <c r="E296" s="672" t="s">
        <v>1522</v>
      </c>
      <c r="F296" s="672" t="s">
        <v>1860</v>
      </c>
      <c r="G296" s="672" t="s">
        <v>1363</v>
      </c>
      <c r="H296" s="672" t="s">
        <v>1523</v>
      </c>
      <c r="I296" s="672" t="s">
        <v>1861</v>
      </c>
      <c r="J296" s="675" t="s">
        <v>1640</v>
      </c>
      <c r="K296" s="672" t="s">
        <v>1535</v>
      </c>
      <c r="L296" s="672" t="s">
        <v>1527</v>
      </c>
    </row>
    <row r="297" spans="1:12">
      <c r="A297">
        <v>58548</v>
      </c>
      <c r="B297" s="672" t="s">
        <v>1520</v>
      </c>
      <c r="C297" s="672" t="s">
        <v>1521</v>
      </c>
      <c r="D297" s="672" t="s">
        <v>1521</v>
      </c>
      <c r="E297" s="672" t="s">
        <v>1522</v>
      </c>
      <c r="F297" s="672" t="s">
        <v>1862</v>
      </c>
      <c r="G297" s="672" t="s">
        <v>1363</v>
      </c>
      <c r="H297" s="672" t="s">
        <v>1523</v>
      </c>
      <c r="I297" s="672" t="s">
        <v>1863</v>
      </c>
      <c r="J297" s="675" t="s">
        <v>1735</v>
      </c>
      <c r="K297" s="672" t="s">
        <v>1535</v>
      </c>
      <c r="L297" s="672" t="s">
        <v>1527</v>
      </c>
    </row>
    <row r="298" spans="1:12">
      <c r="A298">
        <v>70343</v>
      </c>
      <c r="B298" s="672" t="s">
        <v>1520</v>
      </c>
      <c r="C298" s="672" t="s">
        <v>1521</v>
      </c>
      <c r="D298" s="672" t="s">
        <v>1521</v>
      </c>
      <c r="E298" s="672" t="s">
        <v>1522</v>
      </c>
      <c r="F298" s="672" t="s">
        <v>1862</v>
      </c>
      <c r="G298" s="672" t="s">
        <v>1363</v>
      </c>
      <c r="H298" s="672" t="s">
        <v>1523</v>
      </c>
      <c r="I298" s="672" t="s">
        <v>1863</v>
      </c>
      <c r="J298" s="675" t="s">
        <v>1735</v>
      </c>
      <c r="K298" s="672" t="s">
        <v>1535</v>
      </c>
      <c r="L298" s="672" t="s">
        <v>1527</v>
      </c>
    </row>
    <row r="299" spans="1:12">
      <c r="A299">
        <v>70343</v>
      </c>
      <c r="B299" s="672" t="s">
        <v>1520</v>
      </c>
      <c r="C299" s="672" t="s">
        <v>1538</v>
      </c>
      <c r="D299" s="672" t="s">
        <v>1521</v>
      </c>
      <c r="E299" s="672" t="s">
        <v>1522</v>
      </c>
      <c r="F299" s="672" t="s">
        <v>1862</v>
      </c>
      <c r="G299" s="672" t="s">
        <v>1363</v>
      </c>
      <c r="H299" s="672" t="s">
        <v>1523</v>
      </c>
      <c r="I299" s="672" t="s">
        <v>1863</v>
      </c>
      <c r="J299" s="675" t="s">
        <v>1735</v>
      </c>
      <c r="K299" s="672" t="s">
        <v>1535</v>
      </c>
      <c r="L299" s="672" t="s">
        <v>1527</v>
      </c>
    </row>
    <row r="300" spans="1:12">
      <c r="A300">
        <v>70370</v>
      </c>
      <c r="B300" s="672" t="s">
        <v>1520</v>
      </c>
      <c r="C300" s="672" t="s">
        <v>1521</v>
      </c>
      <c r="D300" s="672" t="s">
        <v>1521</v>
      </c>
      <c r="E300" s="672" t="s">
        <v>1522</v>
      </c>
      <c r="F300" s="672" t="s">
        <v>616</v>
      </c>
      <c r="G300" s="672" t="s">
        <v>1363</v>
      </c>
      <c r="H300" s="672" t="s">
        <v>1523</v>
      </c>
      <c r="I300" s="672" t="s">
        <v>1613</v>
      </c>
      <c r="J300" s="675" t="s">
        <v>1864</v>
      </c>
      <c r="K300" s="672" t="s">
        <v>1561</v>
      </c>
      <c r="L300" s="672" t="s">
        <v>1527</v>
      </c>
    </row>
    <row r="301" spans="1:12">
      <c r="A301">
        <v>70384</v>
      </c>
      <c r="B301" s="672" t="s">
        <v>1520</v>
      </c>
      <c r="C301" s="672" t="s">
        <v>1521</v>
      </c>
      <c r="D301" s="672" t="s">
        <v>1521</v>
      </c>
      <c r="E301" s="672" t="s">
        <v>1522</v>
      </c>
      <c r="F301" s="672" t="s">
        <v>1865</v>
      </c>
      <c r="G301" s="672" t="s">
        <v>1363</v>
      </c>
      <c r="H301" s="672" t="s">
        <v>1523</v>
      </c>
      <c r="I301" s="672" t="s">
        <v>1866</v>
      </c>
      <c r="J301" s="675" t="s">
        <v>1597</v>
      </c>
      <c r="K301" s="672" t="s">
        <v>1544</v>
      </c>
      <c r="L301" s="672" t="s">
        <v>1527</v>
      </c>
    </row>
    <row r="302" spans="1:12">
      <c r="A302">
        <v>70383</v>
      </c>
      <c r="B302" s="672" t="s">
        <v>1520</v>
      </c>
      <c r="C302" s="672" t="s">
        <v>1521</v>
      </c>
      <c r="D302" s="672" t="s">
        <v>1521</v>
      </c>
      <c r="E302" s="672" t="s">
        <v>1522</v>
      </c>
      <c r="F302" s="672" t="s">
        <v>1865</v>
      </c>
      <c r="G302" s="672" t="s">
        <v>1363</v>
      </c>
      <c r="H302" s="672" t="s">
        <v>1523</v>
      </c>
      <c r="I302" s="672" t="s">
        <v>1866</v>
      </c>
      <c r="J302" s="675" t="s">
        <v>1597</v>
      </c>
      <c r="K302" s="672" t="s">
        <v>1544</v>
      </c>
      <c r="L302" s="672" t="s">
        <v>1527</v>
      </c>
    </row>
    <row r="303" spans="1:12">
      <c r="A303">
        <v>70384</v>
      </c>
      <c r="B303" s="672" t="s">
        <v>1520</v>
      </c>
      <c r="C303" s="672" t="s">
        <v>1562</v>
      </c>
      <c r="D303" s="672" t="s">
        <v>1521</v>
      </c>
      <c r="E303" s="672" t="s">
        <v>1522</v>
      </c>
      <c r="F303" s="672" t="s">
        <v>1865</v>
      </c>
      <c r="G303" s="672" t="s">
        <v>1363</v>
      </c>
      <c r="H303" s="672" t="s">
        <v>1523</v>
      </c>
      <c r="I303" s="672" t="s">
        <v>1866</v>
      </c>
      <c r="J303" s="675" t="s">
        <v>1597</v>
      </c>
      <c r="K303" s="672" t="s">
        <v>1544</v>
      </c>
      <c r="L303" s="672" t="s">
        <v>1527</v>
      </c>
    </row>
    <row r="304" spans="1:12">
      <c r="A304">
        <v>70383</v>
      </c>
      <c r="B304" s="672" t="s">
        <v>1520</v>
      </c>
      <c r="C304" s="672" t="s">
        <v>1562</v>
      </c>
      <c r="D304" s="672" t="s">
        <v>1521</v>
      </c>
      <c r="E304" s="672" t="s">
        <v>1522</v>
      </c>
      <c r="F304" s="672" t="s">
        <v>1865</v>
      </c>
      <c r="G304" s="672" t="s">
        <v>1363</v>
      </c>
      <c r="H304" s="672" t="s">
        <v>1523</v>
      </c>
      <c r="I304" s="672" t="s">
        <v>1866</v>
      </c>
      <c r="J304" s="675" t="s">
        <v>1597</v>
      </c>
      <c r="K304" s="672" t="s">
        <v>1544</v>
      </c>
      <c r="L304" s="672" t="s">
        <v>1527</v>
      </c>
    </row>
    <row r="305" spans="1:12">
      <c r="A305">
        <v>70385</v>
      </c>
      <c r="B305" s="672" t="s">
        <v>1520</v>
      </c>
      <c r="C305" s="672" t="s">
        <v>1521</v>
      </c>
      <c r="D305" s="672" t="s">
        <v>1521</v>
      </c>
      <c r="E305" s="672" t="s">
        <v>1522</v>
      </c>
      <c r="F305" s="672" t="s">
        <v>1865</v>
      </c>
      <c r="G305" s="672" t="s">
        <v>1363</v>
      </c>
      <c r="H305" s="672" t="s">
        <v>1523</v>
      </c>
      <c r="I305" s="672" t="s">
        <v>1867</v>
      </c>
      <c r="J305" s="675" t="s">
        <v>1597</v>
      </c>
      <c r="K305" s="672" t="s">
        <v>1544</v>
      </c>
      <c r="L305" s="672" t="s">
        <v>1527</v>
      </c>
    </row>
    <row r="306" spans="1:12">
      <c r="A306">
        <v>70383</v>
      </c>
      <c r="B306" s="672" t="s">
        <v>1520</v>
      </c>
      <c r="C306" s="672" t="s">
        <v>1521</v>
      </c>
      <c r="D306" s="672" t="s">
        <v>1521</v>
      </c>
      <c r="E306" s="672" t="s">
        <v>1522</v>
      </c>
      <c r="F306" s="672" t="s">
        <v>1865</v>
      </c>
      <c r="G306" s="672" t="s">
        <v>1363</v>
      </c>
      <c r="H306" s="672" t="s">
        <v>1523</v>
      </c>
      <c r="I306" s="672" t="s">
        <v>1867</v>
      </c>
      <c r="J306" s="675" t="s">
        <v>1597</v>
      </c>
      <c r="K306" s="672" t="s">
        <v>1544</v>
      </c>
      <c r="L306" s="672" t="s">
        <v>1527</v>
      </c>
    </row>
    <row r="307" spans="1:12">
      <c r="A307">
        <v>70383</v>
      </c>
      <c r="B307" s="672" t="s">
        <v>1520</v>
      </c>
      <c r="C307" s="672" t="s">
        <v>1562</v>
      </c>
      <c r="D307" s="672" t="s">
        <v>1521</v>
      </c>
      <c r="E307" s="672" t="s">
        <v>1522</v>
      </c>
      <c r="F307" s="672" t="s">
        <v>1865</v>
      </c>
      <c r="G307" s="672" t="s">
        <v>1363</v>
      </c>
      <c r="H307" s="672" t="s">
        <v>1523</v>
      </c>
      <c r="I307" s="672" t="s">
        <v>1867</v>
      </c>
      <c r="J307" s="675" t="s">
        <v>1597</v>
      </c>
      <c r="K307" s="672" t="s">
        <v>1544</v>
      </c>
      <c r="L307" s="672" t="s">
        <v>1527</v>
      </c>
    </row>
    <row r="308" spans="1:12">
      <c r="A308">
        <v>70385</v>
      </c>
      <c r="B308" s="672" t="s">
        <v>1520</v>
      </c>
      <c r="C308" s="672" t="s">
        <v>1562</v>
      </c>
      <c r="D308" s="672" t="s">
        <v>1521</v>
      </c>
      <c r="E308" s="672" t="s">
        <v>1522</v>
      </c>
      <c r="F308" s="672" t="s">
        <v>1865</v>
      </c>
      <c r="G308" s="672" t="s">
        <v>1363</v>
      </c>
      <c r="H308" s="672" t="s">
        <v>1523</v>
      </c>
      <c r="I308" s="672" t="s">
        <v>1867</v>
      </c>
      <c r="J308" s="675" t="s">
        <v>1597</v>
      </c>
      <c r="K308" s="672" t="s">
        <v>1544</v>
      </c>
      <c r="L308" s="672" t="s">
        <v>1527</v>
      </c>
    </row>
    <row r="309" spans="1:12">
      <c r="A309">
        <v>70386</v>
      </c>
      <c r="B309" s="672" t="s">
        <v>1520</v>
      </c>
      <c r="C309" s="672" t="s">
        <v>1521</v>
      </c>
      <c r="D309" s="672" t="s">
        <v>1521</v>
      </c>
      <c r="E309" s="672" t="s">
        <v>1522</v>
      </c>
      <c r="F309" s="672" t="s">
        <v>1868</v>
      </c>
      <c r="G309" s="672" t="s">
        <v>1363</v>
      </c>
      <c r="H309" s="672" t="s">
        <v>1523</v>
      </c>
      <c r="I309" s="672" t="s">
        <v>1775</v>
      </c>
      <c r="J309" s="675" t="s">
        <v>1593</v>
      </c>
      <c r="K309" s="672" t="s">
        <v>1544</v>
      </c>
      <c r="L309" s="672" t="s">
        <v>1527</v>
      </c>
    </row>
    <row r="310" spans="1:12">
      <c r="A310">
        <v>70355</v>
      </c>
      <c r="B310" s="672" t="s">
        <v>1520</v>
      </c>
      <c r="C310" s="672" t="s">
        <v>1521</v>
      </c>
      <c r="D310" s="672" t="s">
        <v>1521</v>
      </c>
      <c r="E310" s="672" t="s">
        <v>1522</v>
      </c>
      <c r="F310" s="672" t="s">
        <v>1868</v>
      </c>
      <c r="G310" s="672" t="s">
        <v>1363</v>
      </c>
      <c r="H310" s="672" t="s">
        <v>1523</v>
      </c>
      <c r="I310" s="672" t="s">
        <v>1775</v>
      </c>
      <c r="J310" s="675" t="s">
        <v>1593</v>
      </c>
      <c r="K310" s="672" t="s">
        <v>1544</v>
      </c>
      <c r="L310" s="672" t="s">
        <v>1527</v>
      </c>
    </row>
    <row r="311" spans="1:12">
      <c r="A311">
        <v>70396</v>
      </c>
      <c r="B311" s="672" t="s">
        <v>1520</v>
      </c>
      <c r="C311" s="672" t="s">
        <v>1521</v>
      </c>
      <c r="D311" s="672" t="s">
        <v>1521</v>
      </c>
      <c r="E311" s="672" t="s">
        <v>1522</v>
      </c>
      <c r="F311" s="672" t="s">
        <v>1865</v>
      </c>
      <c r="G311" s="672" t="s">
        <v>1363</v>
      </c>
      <c r="H311" s="672" t="s">
        <v>1523</v>
      </c>
      <c r="I311" s="672" t="s">
        <v>1869</v>
      </c>
      <c r="J311" s="675" t="s">
        <v>1597</v>
      </c>
      <c r="K311" s="672" t="s">
        <v>1544</v>
      </c>
      <c r="L311" s="672" t="s">
        <v>1527</v>
      </c>
    </row>
    <row r="312" spans="1:12">
      <c r="A312">
        <v>70383</v>
      </c>
      <c r="B312" s="672" t="s">
        <v>1520</v>
      </c>
      <c r="C312" s="672" t="s">
        <v>1521</v>
      </c>
      <c r="D312" s="672" t="s">
        <v>1521</v>
      </c>
      <c r="E312" s="672" t="s">
        <v>1522</v>
      </c>
      <c r="F312" s="672" t="s">
        <v>1865</v>
      </c>
      <c r="G312" s="672" t="s">
        <v>1363</v>
      </c>
      <c r="H312" s="672" t="s">
        <v>1523</v>
      </c>
      <c r="I312" s="672" t="s">
        <v>1869</v>
      </c>
      <c r="J312" s="675" t="s">
        <v>1597</v>
      </c>
      <c r="K312" s="672" t="s">
        <v>1544</v>
      </c>
      <c r="L312" s="672" t="s">
        <v>1527</v>
      </c>
    </row>
    <row r="313" spans="1:12">
      <c r="A313">
        <v>70383</v>
      </c>
      <c r="B313" s="672" t="s">
        <v>1520</v>
      </c>
      <c r="C313" s="672" t="s">
        <v>1562</v>
      </c>
      <c r="D313" s="672" t="s">
        <v>1521</v>
      </c>
      <c r="E313" s="672" t="s">
        <v>1522</v>
      </c>
      <c r="F313" s="672" t="s">
        <v>1865</v>
      </c>
      <c r="G313" s="672" t="s">
        <v>1363</v>
      </c>
      <c r="H313" s="672" t="s">
        <v>1523</v>
      </c>
      <c r="I313" s="672" t="s">
        <v>1869</v>
      </c>
      <c r="J313" s="675" t="s">
        <v>1597</v>
      </c>
      <c r="K313" s="672" t="s">
        <v>1544</v>
      </c>
      <c r="L313" s="672" t="s">
        <v>1527</v>
      </c>
    </row>
    <row r="314" spans="1:12">
      <c r="A314">
        <v>70396</v>
      </c>
      <c r="B314" s="672" t="s">
        <v>1520</v>
      </c>
      <c r="C314" s="672" t="s">
        <v>1562</v>
      </c>
      <c r="D314" s="672" t="s">
        <v>1521</v>
      </c>
      <c r="E314" s="672" t="s">
        <v>1522</v>
      </c>
      <c r="F314" s="672" t="s">
        <v>1865</v>
      </c>
      <c r="G314" s="672" t="s">
        <v>1363</v>
      </c>
      <c r="H314" s="672" t="s">
        <v>1523</v>
      </c>
      <c r="I314" s="672" t="s">
        <v>1869</v>
      </c>
      <c r="J314" s="675" t="s">
        <v>1597</v>
      </c>
      <c r="K314" s="672" t="s">
        <v>1544</v>
      </c>
      <c r="L314" s="672" t="s">
        <v>1527</v>
      </c>
    </row>
    <row r="315" spans="1:12">
      <c r="A315">
        <v>70021</v>
      </c>
      <c r="B315" s="672" t="s">
        <v>1520</v>
      </c>
      <c r="C315" s="672" t="s">
        <v>1521</v>
      </c>
      <c r="D315" s="672" t="s">
        <v>1521</v>
      </c>
      <c r="E315" s="672" t="s">
        <v>1522</v>
      </c>
      <c r="F315" s="672" t="s">
        <v>599</v>
      </c>
      <c r="G315" s="672" t="s">
        <v>1363</v>
      </c>
      <c r="H315" s="672" t="s">
        <v>1523</v>
      </c>
      <c r="I315" s="672" t="s">
        <v>1870</v>
      </c>
      <c r="J315" s="675" t="s">
        <v>1646</v>
      </c>
      <c r="K315" s="672" t="s">
        <v>1544</v>
      </c>
      <c r="L315" s="672" t="s">
        <v>1527</v>
      </c>
    </row>
    <row r="316" spans="1:12">
      <c r="A316">
        <v>70397</v>
      </c>
      <c r="B316" s="672" t="s">
        <v>1520</v>
      </c>
      <c r="C316" s="672" t="s">
        <v>1521</v>
      </c>
      <c r="D316" s="672" t="s">
        <v>1521</v>
      </c>
      <c r="E316" s="672" t="s">
        <v>1522</v>
      </c>
      <c r="F316" s="672" t="s">
        <v>599</v>
      </c>
      <c r="G316" s="672" t="s">
        <v>1363</v>
      </c>
      <c r="H316" s="672" t="s">
        <v>1523</v>
      </c>
      <c r="I316" s="672" t="s">
        <v>1870</v>
      </c>
      <c r="J316" s="675" t="s">
        <v>1646</v>
      </c>
      <c r="K316" s="672" t="s">
        <v>1544</v>
      </c>
      <c r="L316" s="672" t="s">
        <v>1527</v>
      </c>
    </row>
    <row r="317" spans="1:12">
      <c r="A317">
        <v>15327</v>
      </c>
      <c r="B317" s="672" t="s">
        <v>1520</v>
      </c>
      <c r="C317" s="672" t="s">
        <v>1562</v>
      </c>
      <c r="D317" s="672" t="s">
        <v>1521</v>
      </c>
      <c r="E317" s="672" t="s">
        <v>1522</v>
      </c>
      <c r="F317" s="672" t="s">
        <v>1871</v>
      </c>
      <c r="G317" s="672" t="s">
        <v>1363</v>
      </c>
      <c r="H317" s="672" t="s">
        <v>1523</v>
      </c>
      <c r="I317" s="672" t="s">
        <v>1588</v>
      </c>
      <c r="J317" s="675" t="s">
        <v>1538</v>
      </c>
      <c r="K317" s="672" t="s">
        <v>1531</v>
      </c>
      <c r="L317" s="672" t="s">
        <v>1527</v>
      </c>
    </row>
    <row r="318" spans="1:12">
      <c r="A318">
        <v>70513</v>
      </c>
      <c r="B318" s="672" t="s">
        <v>1520</v>
      </c>
      <c r="C318" s="672" t="s">
        <v>1562</v>
      </c>
      <c r="D318" s="672" t="s">
        <v>1521</v>
      </c>
      <c r="E318" s="672" t="s">
        <v>1522</v>
      </c>
      <c r="F318" s="672" t="s">
        <v>1871</v>
      </c>
      <c r="G318" s="672" t="s">
        <v>1363</v>
      </c>
      <c r="H318" s="672" t="s">
        <v>1523</v>
      </c>
      <c r="I318" s="672" t="s">
        <v>1588</v>
      </c>
      <c r="J318" s="675" t="s">
        <v>1538</v>
      </c>
      <c r="K318" s="672" t="s">
        <v>1531</v>
      </c>
      <c r="L318" s="672" t="s">
        <v>1527</v>
      </c>
    </row>
    <row r="319" spans="1:12">
      <c r="A319">
        <v>15327</v>
      </c>
      <c r="B319" s="672" t="s">
        <v>1520</v>
      </c>
      <c r="C319" s="672" t="s">
        <v>1562</v>
      </c>
      <c r="D319" s="672" t="s">
        <v>1521</v>
      </c>
      <c r="E319" s="672" t="s">
        <v>1522</v>
      </c>
      <c r="F319" s="672" t="s">
        <v>1872</v>
      </c>
      <c r="G319" s="672" t="s">
        <v>1363</v>
      </c>
      <c r="H319" s="672" t="s">
        <v>1523</v>
      </c>
      <c r="I319" s="672" t="s">
        <v>1873</v>
      </c>
      <c r="J319" s="675" t="s">
        <v>1538</v>
      </c>
      <c r="K319" s="672" t="s">
        <v>1531</v>
      </c>
      <c r="L319" s="672" t="s">
        <v>1527</v>
      </c>
    </row>
    <row r="320" spans="1:12">
      <c r="A320">
        <v>70514</v>
      </c>
      <c r="B320" s="672" t="s">
        <v>1520</v>
      </c>
      <c r="C320" s="672" t="s">
        <v>1562</v>
      </c>
      <c r="D320" s="672" t="s">
        <v>1521</v>
      </c>
      <c r="E320" s="672" t="s">
        <v>1522</v>
      </c>
      <c r="F320" s="672" t="s">
        <v>1872</v>
      </c>
      <c r="G320" s="672" t="s">
        <v>1363</v>
      </c>
      <c r="H320" s="672" t="s">
        <v>1523</v>
      </c>
      <c r="I320" s="672" t="s">
        <v>1873</v>
      </c>
      <c r="J320" s="675" t="s">
        <v>1538</v>
      </c>
      <c r="K320" s="672" t="s">
        <v>1531</v>
      </c>
      <c r="L320" s="672" t="s">
        <v>1527</v>
      </c>
    </row>
    <row r="321" spans="1:12">
      <c r="A321">
        <v>15327</v>
      </c>
      <c r="B321" s="672" t="s">
        <v>1520</v>
      </c>
      <c r="C321" s="672" t="s">
        <v>1562</v>
      </c>
      <c r="D321" s="672" t="s">
        <v>1521</v>
      </c>
      <c r="E321" s="672" t="s">
        <v>1522</v>
      </c>
      <c r="F321" s="672" t="s">
        <v>1871</v>
      </c>
      <c r="G321" s="672" t="s">
        <v>1363</v>
      </c>
      <c r="H321" s="672" t="s">
        <v>1523</v>
      </c>
      <c r="I321" s="672" t="s">
        <v>1874</v>
      </c>
      <c r="J321" s="675" t="s">
        <v>1538</v>
      </c>
      <c r="K321" s="672" t="s">
        <v>1531</v>
      </c>
      <c r="L321" s="672" t="s">
        <v>1527</v>
      </c>
    </row>
    <row r="322" spans="1:12">
      <c r="A322">
        <v>70515</v>
      </c>
      <c r="B322" s="672" t="s">
        <v>1520</v>
      </c>
      <c r="C322" s="672" t="s">
        <v>1562</v>
      </c>
      <c r="D322" s="672" t="s">
        <v>1521</v>
      </c>
      <c r="E322" s="672" t="s">
        <v>1522</v>
      </c>
      <c r="F322" s="672" t="s">
        <v>1871</v>
      </c>
      <c r="G322" s="672" t="s">
        <v>1363</v>
      </c>
      <c r="H322" s="672" t="s">
        <v>1523</v>
      </c>
      <c r="I322" s="672" t="s">
        <v>1874</v>
      </c>
      <c r="J322" s="675" t="s">
        <v>1538</v>
      </c>
      <c r="K322" s="672" t="s">
        <v>1531</v>
      </c>
      <c r="L322" s="672" t="s">
        <v>1527</v>
      </c>
    </row>
    <row r="323" spans="1:12">
      <c r="A323">
        <v>70522</v>
      </c>
      <c r="B323" s="672" t="s">
        <v>1520</v>
      </c>
      <c r="C323" s="672" t="s">
        <v>1562</v>
      </c>
      <c r="D323" s="672" t="s">
        <v>1521</v>
      </c>
      <c r="E323" s="672" t="s">
        <v>1522</v>
      </c>
      <c r="F323" s="672" t="s">
        <v>1875</v>
      </c>
      <c r="G323" s="672" t="s">
        <v>1363</v>
      </c>
      <c r="H323" s="672" t="s">
        <v>1523</v>
      </c>
      <c r="I323" s="672" t="s">
        <v>1876</v>
      </c>
      <c r="J323" s="675" t="s">
        <v>1538</v>
      </c>
      <c r="K323" s="672" t="s">
        <v>1531</v>
      </c>
      <c r="L323" s="672" t="s">
        <v>1527</v>
      </c>
    </row>
    <row r="324" spans="1:12">
      <c r="A324">
        <v>70522</v>
      </c>
      <c r="B324" s="672" t="s">
        <v>1520</v>
      </c>
      <c r="C324" s="672" t="s">
        <v>1521</v>
      </c>
      <c r="D324" s="672" t="s">
        <v>1521</v>
      </c>
      <c r="E324" s="672" t="s">
        <v>1522</v>
      </c>
      <c r="F324" s="672" t="s">
        <v>1875</v>
      </c>
      <c r="G324" s="672" t="s">
        <v>1363</v>
      </c>
      <c r="H324" s="672" t="s">
        <v>1523</v>
      </c>
      <c r="I324" s="672" t="s">
        <v>1588</v>
      </c>
      <c r="J324" s="675" t="s">
        <v>1538</v>
      </c>
      <c r="K324" s="672" t="s">
        <v>1531</v>
      </c>
      <c r="L324" s="672" t="s">
        <v>1527</v>
      </c>
    </row>
    <row r="325" spans="1:12">
      <c r="A325">
        <v>70523</v>
      </c>
      <c r="B325" s="672" t="s">
        <v>1520</v>
      </c>
      <c r="C325" s="672" t="s">
        <v>1521</v>
      </c>
      <c r="D325" s="672" t="s">
        <v>1521</v>
      </c>
      <c r="E325" s="672" t="s">
        <v>1522</v>
      </c>
      <c r="F325" s="672" t="s">
        <v>1875</v>
      </c>
      <c r="G325" s="672" t="s">
        <v>1363</v>
      </c>
      <c r="H325" s="672" t="s">
        <v>1523</v>
      </c>
      <c r="I325" s="672" t="s">
        <v>1588</v>
      </c>
      <c r="J325" s="675" t="s">
        <v>1538</v>
      </c>
      <c r="K325" s="672" t="s">
        <v>1531</v>
      </c>
      <c r="L325" s="672" t="s">
        <v>1527</v>
      </c>
    </row>
    <row r="326" spans="1:12">
      <c r="A326">
        <v>70522</v>
      </c>
      <c r="B326" s="672" t="s">
        <v>1520</v>
      </c>
      <c r="C326" s="672" t="s">
        <v>1521</v>
      </c>
      <c r="D326" s="672" t="s">
        <v>1521</v>
      </c>
      <c r="E326" s="672" t="s">
        <v>1522</v>
      </c>
      <c r="F326" s="672" t="s">
        <v>1875</v>
      </c>
      <c r="G326" s="672" t="s">
        <v>1363</v>
      </c>
      <c r="H326" s="672" t="s">
        <v>1523</v>
      </c>
      <c r="I326" s="672" t="s">
        <v>1877</v>
      </c>
      <c r="J326" s="675" t="s">
        <v>1538</v>
      </c>
      <c r="K326" s="672" t="s">
        <v>1531</v>
      </c>
      <c r="L326" s="672" t="s">
        <v>1527</v>
      </c>
    </row>
    <row r="327" spans="1:12">
      <c r="A327">
        <v>70524</v>
      </c>
      <c r="B327" s="672" t="s">
        <v>1520</v>
      </c>
      <c r="C327" s="672" t="s">
        <v>1521</v>
      </c>
      <c r="D327" s="672" t="s">
        <v>1521</v>
      </c>
      <c r="E327" s="672" t="s">
        <v>1522</v>
      </c>
      <c r="F327" s="672" t="s">
        <v>1875</v>
      </c>
      <c r="G327" s="672" t="s">
        <v>1363</v>
      </c>
      <c r="H327" s="672" t="s">
        <v>1523</v>
      </c>
      <c r="I327" s="672" t="s">
        <v>1877</v>
      </c>
      <c r="J327" s="675" t="s">
        <v>1538</v>
      </c>
      <c r="K327" s="672" t="s">
        <v>1531</v>
      </c>
      <c r="L327" s="672" t="s">
        <v>1527</v>
      </c>
    </row>
    <row r="328" spans="1:12">
      <c r="A328">
        <v>70500</v>
      </c>
      <c r="B328" s="672" t="s">
        <v>1520</v>
      </c>
      <c r="C328" s="672" t="s">
        <v>1521</v>
      </c>
      <c r="D328" s="672" t="s">
        <v>1521</v>
      </c>
      <c r="E328" s="672" t="s">
        <v>1522</v>
      </c>
      <c r="F328" s="672" t="s">
        <v>1878</v>
      </c>
      <c r="G328" s="672" t="s">
        <v>1363</v>
      </c>
      <c r="H328" s="672" t="s">
        <v>1523</v>
      </c>
      <c r="I328" s="672" t="s">
        <v>1879</v>
      </c>
      <c r="J328" s="675" t="s">
        <v>1615</v>
      </c>
      <c r="K328" s="672" t="s">
        <v>1526</v>
      </c>
      <c r="L328" s="672" t="s">
        <v>1527</v>
      </c>
    </row>
    <row r="329" spans="1:12">
      <c r="A329">
        <v>70526</v>
      </c>
      <c r="B329" s="672" t="s">
        <v>1520</v>
      </c>
      <c r="C329" s="672" t="s">
        <v>1521</v>
      </c>
      <c r="D329" s="672" t="s">
        <v>1521</v>
      </c>
      <c r="E329" s="672" t="s">
        <v>1522</v>
      </c>
      <c r="F329" s="672" t="s">
        <v>1878</v>
      </c>
      <c r="G329" s="672" t="s">
        <v>1363</v>
      </c>
      <c r="H329" s="672" t="s">
        <v>1523</v>
      </c>
      <c r="I329" s="672" t="s">
        <v>1879</v>
      </c>
      <c r="J329" s="675" t="s">
        <v>1615</v>
      </c>
      <c r="K329" s="672" t="s">
        <v>1526</v>
      </c>
      <c r="L329" s="672" t="s">
        <v>1527</v>
      </c>
    </row>
    <row r="330" spans="1:12">
      <c r="A330">
        <v>70541</v>
      </c>
      <c r="B330" s="672" t="s">
        <v>1520</v>
      </c>
      <c r="C330" s="672" t="s">
        <v>1562</v>
      </c>
      <c r="D330" s="672" t="s">
        <v>1521</v>
      </c>
      <c r="E330" s="672" t="s">
        <v>1522</v>
      </c>
      <c r="F330" s="672" t="s">
        <v>620</v>
      </c>
      <c r="G330" s="672" t="s">
        <v>1363</v>
      </c>
      <c r="H330" s="672" t="s">
        <v>1523</v>
      </c>
      <c r="I330" s="672" t="s">
        <v>1880</v>
      </c>
      <c r="J330" s="675" t="s">
        <v>1881</v>
      </c>
      <c r="K330" s="672" t="s">
        <v>1566</v>
      </c>
      <c r="L330" s="672" t="s">
        <v>1527</v>
      </c>
    </row>
    <row r="331" spans="1:12">
      <c r="A331">
        <v>70541</v>
      </c>
      <c r="B331" s="672" t="s">
        <v>1520</v>
      </c>
      <c r="C331" s="672" t="s">
        <v>1521</v>
      </c>
      <c r="D331" s="672" t="s">
        <v>1521</v>
      </c>
      <c r="E331" s="672" t="s">
        <v>1522</v>
      </c>
      <c r="F331" s="672" t="s">
        <v>620</v>
      </c>
      <c r="G331" s="672" t="s">
        <v>1363</v>
      </c>
      <c r="H331" s="672" t="s">
        <v>1523</v>
      </c>
      <c r="I331" s="672" t="s">
        <v>1880</v>
      </c>
      <c r="J331" s="675" t="s">
        <v>1881</v>
      </c>
      <c r="K331" s="672" t="s">
        <v>1566</v>
      </c>
      <c r="L331" s="672" t="s">
        <v>1527</v>
      </c>
    </row>
    <row r="332" spans="1:12">
      <c r="A332">
        <v>70542</v>
      </c>
      <c r="B332" s="672" t="s">
        <v>1520</v>
      </c>
      <c r="C332" s="672" t="s">
        <v>1521</v>
      </c>
      <c r="D332" s="672" t="s">
        <v>1521</v>
      </c>
      <c r="E332" s="672" t="s">
        <v>1522</v>
      </c>
      <c r="F332" s="672" t="s">
        <v>1882</v>
      </c>
      <c r="G332" s="672" t="s">
        <v>1363</v>
      </c>
      <c r="H332" s="672" t="s">
        <v>1523</v>
      </c>
      <c r="I332" s="672" t="s">
        <v>1880</v>
      </c>
      <c r="J332" s="675" t="s">
        <v>1881</v>
      </c>
      <c r="K332" s="672" t="s">
        <v>1566</v>
      </c>
      <c r="L332" s="672" t="s">
        <v>1527</v>
      </c>
    </row>
    <row r="333" spans="1:12">
      <c r="A333">
        <v>70569</v>
      </c>
      <c r="B333" s="672" t="s">
        <v>1520</v>
      </c>
      <c r="C333" s="672" t="s">
        <v>1562</v>
      </c>
      <c r="D333" s="672" t="s">
        <v>1521</v>
      </c>
      <c r="E333" s="672" t="s">
        <v>1522</v>
      </c>
      <c r="F333" s="672" t="s">
        <v>1871</v>
      </c>
      <c r="G333" s="672" t="s">
        <v>1363</v>
      </c>
      <c r="H333" s="672" t="s">
        <v>1523</v>
      </c>
      <c r="I333" s="672" t="s">
        <v>1622</v>
      </c>
      <c r="J333" s="675" t="s">
        <v>1611</v>
      </c>
      <c r="K333" s="672" t="s">
        <v>1535</v>
      </c>
      <c r="L333" s="672" t="s">
        <v>1527</v>
      </c>
    </row>
    <row r="334" spans="1:12">
      <c r="A334">
        <v>15327</v>
      </c>
      <c r="B334" s="672" t="s">
        <v>1520</v>
      </c>
      <c r="C334" s="672" t="s">
        <v>1562</v>
      </c>
      <c r="D334" s="672" t="s">
        <v>1521</v>
      </c>
      <c r="E334" s="672" t="s">
        <v>1522</v>
      </c>
      <c r="F334" s="672" t="s">
        <v>1871</v>
      </c>
      <c r="G334" s="672" t="s">
        <v>1363</v>
      </c>
      <c r="H334" s="672" t="s">
        <v>1523</v>
      </c>
      <c r="I334" s="672" t="s">
        <v>1622</v>
      </c>
      <c r="J334" s="675" t="s">
        <v>1611</v>
      </c>
      <c r="K334" s="672" t="s">
        <v>1535</v>
      </c>
      <c r="L334" s="672" t="s">
        <v>1527</v>
      </c>
    </row>
    <row r="335" spans="1:12">
      <c r="A335">
        <v>70600</v>
      </c>
      <c r="B335" s="672" t="s">
        <v>1520</v>
      </c>
      <c r="C335" s="672" t="s">
        <v>1521</v>
      </c>
      <c r="D335" s="672" t="s">
        <v>1521</v>
      </c>
      <c r="E335" s="672" t="s">
        <v>1522</v>
      </c>
      <c r="F335" s="672" t="s">
        <v>1883</v>
      </c>
      <c r="G335" s="672" t="s">
        <v>1363</v>
      </c>
      <c r="H335" s="672" t="s">
        <v>1523</v>
      </c>
      <c r="I335" s="672" t="s">
        <v>1571</v>
      </c>
      <c r="J335" s="675" t="s">
        <v>1572</v>
      </c>
      <c r="K335" s="672" t="s">
        <v>1552</v>
      </c>
      <c r="L335" s="672" t="s">
        <v>1527</v>
      </c>
    </row>
    <row r="336" spans="1:12">
      <c r="A336">
        <v>70599</v>
      </c>
      <c r="B336" s="672" t="s">
        <v>1520</v>
      </c>
      <c r="C336" s="672" t="s">
        <v>1521</v>
      </c>
      <c r="D336" s="672" t="s">
        <v>1521</v>
      </c>
      <c r="E336" s="672" t="s">
        <v>1522</v>
      </c>
      <c r="F336" s="672" t="s">
        <v>1883</v>
      </c>
      <c r="G336" s="672" t="s">
        <v>1363</v>
      </c>
      <c r="H336" s="672" t="s">
        <v>1523</v>
      </c>
      <c r="I336" s="672" t="s">
        <v>1571</v>
      </c>
      <c r="J336" s="675" t="s">
        <v>1572</v>
      </c>
      <c r="K336" s="672" t="s">
        <v>1552</v>
      </c>
      <c r="L336" s="672" t="s">
        <v>1527</v>
      </c>
    </row>
    <row r="337" spans="1:12">
      <c r="A337">
        <v>70637</v>
      </c>
      <c r="B337" s="672" t="s">
        <v>1520</v>
      </c>
      <c r="C337" s="672" t="s">
        <v>1521</v>
      </c>
      <c r="D337" s="672" t="s">
        <v>1521</v>
      </c>
      <c r="E337" s="672" t="s">
        <v>1522</v>
      </c>
      <c r="F337" s="672" t="s">
        <v>621</v>
      </c>
      <c r="G337" s="672" t="s">
        <v>1363</v>
      </c>
      <c r="H337" s="672" t="s">
        <v>1523</v>
      </c>
      <c r="I337" s="672" t="s">
        <v>1884</v>
      </c>
      <c r="J337" s="675" t="s">
        <v>1551</v>
      </c>
      <c r="K337" s="672" t="s">
        <v>1552</v>
      </c>
      <c r="L337" s="672" t="s">
        <v>1527</v>
      </c>
    </row>
    <row r="338" spans="1:12">
      <c r="A338">
        <v>70636</v>
      </c>
      <c r="B338" s="672" t="s">
        <v>1520</v>
      </c>
      <c r="C338" s="672" t="s">
        <v>1521</v>
      </c>
      <c r="D338" s="672" t="s">
        <v>1521</v>
      </c>
      <c r="E338" s="672" t="s">
        <v>1522</v>
      </c>
      <c r="F338" s="672" t="s">
        <v>621</v>
      </c>
      <c r="G338" s="672" t="s">
        <v>1363</v>
      </c>
      <c r="H338" s="672" t="s">
        <v>1523</v>
      </c>
      <c r="I338" s="672" t="s">
        <v>1884</v>
      </c>
      <c r="J338" s="675" t="s">
        <v>1551</v>
      </c>
      <c r="K338" s="672" t="s">
        <v>1552</v>
      </c>
      <c r="L338" s="672" t="s">
        <v>1527</v>
      </c>
    </row>
    <row r="339" spans="1:12">
      <c r="A339">
        <v>70642</v>
      </c>
      <c r="B339" s="672" t="s">
        <v>1520</v>
      </c>
      <c r="C339" s="672" t="s">
        <v>1521</v>
      </c>
      <c r="D339" s="672" t="s">
        <v>1521</v>
      </c>
      <c r="E339" s="672" t="s">
        <v>1522</v>
      </c>
      <c r="F339" s="672" t="s">
        <v>1885</v>
      </c>
      <c r="G339" s="672" t="s">
        <v>1363</v>
      </c>
      <c r="H339" s="672" t="s">
        <v>1523</v>
      </c>
      <c r="I339" s="672" t="s">
        <v>1886</v>
      </c>
      <c r="J339" s="675" t="s">
        <v>1637</v>
      </c>
      <c r="K339" s="672" t="s">
        <v>1552</v>
      </c>
      <c r="L339" s="672" t="s">
        <v>1527</v>
      </c>
    </row>
    <row r="340" spans="1:12">
      <c r="A340">
        <v>70641</v>
      </c>
      <c r="B340" s="672" t="s">
        <v>1520</v>
      </c>
      <c r="C340" s="672" t="s">
        <v>1521</v>
      </c>
      <c r="D340" s="672" t="s">
        <v>1521</v>
      </c>
      <c r="E340" s="672" t="s">
        <v>1522</v>
      </c>
      <c r="F340" s="672" t="s">
        <v>1885</v>
      </c>
      <c r="G340" s="672" t="s">
        <v>1363</v>
      </c>
      <c r="H340" s="672" t="s">
        <v>1523</v>
      </c>
      <c r="I340" s="672" t="s">
        <v>1886</v>
      </c>
      <c r="J340" s="675" t="s">
        <v>1637</v>
      </c>
      <c r="K340" s="672" t="s">
        <v>1552</v>
      </c>
      <c r="L340" s="672" t="s">
        <v>1527</v>
      </c>
    </row>
    <row r="341" spans="1:12">
      <c r="A341">
        <v>70643</v>
      </c>
      <c r="B341" s="672" t="s">
        <v>1520</v>
      </c>
      <c r="C341" s="672" t="s">
        <v>1521</v>
      </c>
      <c r="D341" s="672" t="s">
        <v>1521</v>
      </c>
      <c r="E341" s="672" t="s">
        <v>1522</v>
      </c>
      <c r="F341" s="672" t="s">
        <v>624</v>
      </c>
      <c r="G341" s="672" t="s">
        <v>1363</v>
      </c>
      <c r="H341" s="672" t="s">
        <v>1523</v>
      </c>
      <c r="I341" s="672" t="s">
        <v>1833</v>
      </c>
      <c r="J341" s="675" t="s">
        <v>1551</v>
      </c>
      <c r="K341" s="672" t="s">
        <v>1552</v>
      </c>
      <c r="L341" s="672" t="s">
        <v>1527</v>
      </c>
    </row>
    <row r="342" spans="1:12">
      <c r="A342">
        <v>70675</v>
      </c>
      <c r="B342" s="672" t="s">
        <v>1520</v>
      </c>
      <c r="C342" s="672" t="s">
        <v>1521</v>
      </c>
      <c r="D342" s="672" t="s">
        <v>1521</v>
      </c>
      <c r="E342" s="672" t="s">
        <v>1522</v>
      </c>
      <c r="F342" s="672" t="s">
        <v>605</v>
      </c>
      <c r="G342" s="672" t="s">
        <v>1363</v>
      </c>
      <c r="H342" s="672" t="s">
        <v>1523</v>
      </c>
      <c r="I342" s="672" t="s">
        <v>1887</v>
      </c>
      <c r="J342" s="675" t="s">
        <v>1597</v>
      </c>
      <c r="K342" s="672" t="s">
        <v>1544</v>
      </c>
      <c r="L342" s="672" t="s">
        <v>1527</v>
      </c>
    </row>
    <row r="343" spans="1:12">
      <c r="A343">
        <v>70198</v>
      </c>
      <c r="B343" s="672" t="s">
        <v>1520</v>
      </c>
      <c r="C343" s="672" t="s">
        <v>1521</v>
      </c>
      <c r="D343" s="672" t="s">
        <v>1521</v>
      </c>
      <c r="E343" s="672" t="s">
        <v>1522</v>
      </c>
      <c r="F343" s="672" t="s">
        <v>605</v>
      </c>
      <c r="G343" s="672" t="s">
        <v>1363</v>
      </c>
      <c r="H343" s="672" t="s">
        <v>1523</v>
      </c>
      <c r="I343" s="672" t="s">
        <v>1887</v>
      </c>
      <c r="J343" s="675" t="s">
        <v>1597</v>
      </c>
      <c r="K343" s="672" t="s">
        <v>1544</v>
      </c>
      <c r="L343" s="672" t="s">
        <v>1527</v>
      </c>
    </row>
    <row r="344" spans="1:12">
      <c r="A344">
        <v>70692</v>
      </c>
      <c r="B344" s="672" t="s">
        <v>1520</v>
      </c>
      <c r="C344" s="672" t="s">
        <v>1521</v>
      </c>
      <c r="D344" s="672" t="s">
        <v>1521</v>
      </c>
      <c r="E344" s="672" t="s">
        <v>1522</v>
      </c>
      <c r="F344" s="672" t="s">
        <v>606</v>
      </c>
      <c r="G344" s="672" t="s">
        <v>1363</v>
      </c>
      <c r="H344" s="672" t="s">
        <v>1523</v>
      </c>
      <c r="I344" s="672" t="s">
        <v>1639</v>
      </c>
      <c r="J344" s="675" t="s">
        <v>1640</v>
      </c>
      <c r="K344" s="672" t="s">
        <v>1535</v>
      </c>
      <c r="L344" s="672" t="s">
        <v>1527</v>
      </c>
    </row>
    <row r="345" spans="1:12">
      <c r="A345">
        <v>70198</v>
      </c>
      <c r="B345" s="672" t="s">
        <v>1520</v>
      </c>
      <c r="C345" s="672" t="s">
        <v>1521</v>
      </c>
      <c r="D345" s="672" t="s">
        <v>1521</v>
      </c>
      <c r="E345" s="672" t="s">
        <v>1522</v>
      </c>
      <c r="F345" s="672" t="s">
        <v>606</v>
      </c>
      <c r="G345" s="672" t="s">
        <v>1363</v>
      </c>
      <c r="H345" s="672" t="s">
        <v>1523</v>
      </c>
      <c r="I345" s="672" t="s">
        <v>1639</v>
      </c>
      <c r="J345" s="675" t="s">
        <v>1640</v>
      </c>
      <c r="K345" s="672" t="s">
        <v>1535</v>
      </c>
      <c r="L345" s="672" t="s">
        <v>1527</v>
      </c>
    </row>
    <row r="346" spans="1:12">
      <c r="A346">
        <v>70694</v>
      </c>
      <c r="B346" s="672" t="s">
        <v>1520</v>
      </c>
      <c r="C346" s="672" t="s">
        <v>1521</v>
      </c>
      <c r="D346" s="672" t="s">
        <v>1521</v>
      </c>
      <c r="E346" s="672" t="s">
        <v>1522</v>
      </c>
      <c r="F346" s="649" t="s">
        <v>625</v>
      </c>
      <c r="G346" s="672" t="s">
        <v>1363</v>
      </c>
      <c r="H346" s="672" t="s">
        <v>1523</v>
      </c>
      <c r="I346" s="672" t="s">
        <v>1888</v>
      </c>
      <c r="J346" s="675" t="s">
        <v>1889</v>
      </c>
      <c r="K346" s="672" t="s">
        <v>1566</v>
      </c>
      <c r="L346" s="672" t="s">
        <v>1527</v>
      </c>
    </row>
    <row r="347" spans="1:12">
      <c r="A347">
        <v>70708</v>
      </c>
      <c r="B347" s="672" t="s">
        <v>1520</v>
      </c>
      <c r="C347" s="672" t="s">
        <v>1521</v>
      </c>
      <c r="D347" s="672" t="s">
        <v>1521</v>
      </c>
      <c r="E347" s="672" t="s">
        <v>1522</v>
      </c>
      <c r="F347" s="672" t="s">
        <v>1890</v>
      </c>
      <c r="G347" s="672" t="s">
        <v>1363</v>
      </c>
      <c r="H347" s="672" t="s">
        <v>1523</v>
      </c>
      <c r="I347" s="672" t="s">
        <v>1891</v>
      </c>
      <c r="J347" s="675" t="s">
        <v>1732</v>
      </c>
      <c r="K347" s="672" t="s">
        <v>1561</v>
      </c>
      <c r="L347" s="672" t="s">
        <v>1527</v>
      </c>
    </row>
    <row r="348" spans="1:12">
      <c r="A348">
        <v>70707</v>
      </c>
      <c r="B348" s="672" t="s">
        <v>1520</v>
      </c>
      <c r="C348" s="672" t="s">
        <v>1521</v>
      </c>
      <c r="D348" s="672" t="s">
        <v>1521</v>
      </c>
      <c r="E348" s="672" t="s">
        <v>1522</v>
      </c>
      <c r="F348" s="672" t="s">
        <v>1890</v>
      </c>
      <c r="G348" s="672" t="s">
        <v>1363</v>
      </c>
      <c r="H348" s="672" t="s">
        <v>1523</v>
      </c>
      <c r="I348" s="672" t="s">
        <v>1891</v>
      </c>
      <c r="J348" s="675" t="s">
        <v>1732</v>
      </c>
      <c r="K348" s="672" t="s">
        <v>1561</v>
      </c>
      <c r="L348" s="672" t="s">
        <v>1527</v>
      </c>
    </row>
    <row r="349" spans="1:12">
      <c r="A349">
        <v>70711</v>
      </c>
      <c r="B349" s="672" t="s">
        <v>1520</v>
      </c>
      <c r="C349" s="672" t="s">
        <v>1521</v>
      </c>
      <c r="D349" s="672" t="s">
        <v>1521</v>
      </c>
      <c r="E349" s="672" t="s">
        <v>1522</v>
      </c>
      <c r="F349" s="672" t="s">
        <v>1892</v>
      </c>
      <c r="G349" s="672" t="s">
        <v>1363</v>
      </c>
      <c r="H349" s="672" t="s">
        <v>1523</v>
      </c>
      <c r="I349" s="672" t="s">
        <v>1893</v>
      </c>
      <c r="J349" s="675" t="s">
        <v>1593</v>
      </c>
      <c r="K349" s="672" t="s">
        <v>1544</v>
      </c>
      <c r="L349" s="672" t="s">
        <v>1527</v>
      </c>
    </row>
    <row r="350" spans="1:12">
      <c r="A350">
        <v>70705</v>
      </c>
      <c r="B350" s="672" t="s">
        <v>1520</v>
      </c>
      <c r="C350" s="672" t="s">
        <v>1521</v>
      </c>
      <c r="D350" s="672" t="s">
        <v>1521</v>
      </c>
      <c r="E350" s="672" t="s">
        <v>1522</v>
      </c>
      <c r="F350" s="672" t="s">
        <v>1892</v>
      </c>
      <c r="G350" s="672" t="s">
        <v>1363</v>
      </c>
      <c r="H350" s="672" t="s">
        <v>1523</v>
      </c>
      <c r="I350" s="672" t="s">
        <v>1893</v>
      </c>
      <c r="J350" s="675" t="s">
        <v>1593</v>
      </c>
      <c r="K350" s="672" t="s">
        <v>1544</v>
      </c>
      <c r="L350" s="672" t="s">
        <v>1527</v>
      </c>
    </row>
    <row r="351" spans="1:12">
      <c r="A351">
        <v>70721</v>
      </c>
      <c r="B351" s="672" t="s">
        <v>1520</v>
      </c>
      <c r="C351" s="672" t="s">
        <v>1562</v>
      </c>
      <c r="D351" s="672" t="s">
        <v>1521</v>
      </c>
      <c r="E351" s="672" t="s">
        <v>1522</v>
      </c>
      <c r="F351" s="672" t="s">
        <v>617</v>
      </c>
      <c r="G351" s="672" t="s">
        <v>617</v>
      </c>
      <c r="H351" s="672" t="s">
        <v>1523</v>
      </c>
      <c r="I351" s="672" t="s">
        <v>1894</v>
      </c>
      <c r="J351" s="675" t="s">
        <v>1565</v>
      </c>
      <c r="K351" s="672" t="s">
        <v>1566</v>
      </c>
      <c r="L351" s="672" t="s">
        <v>1527</v>
      </c>
    </row>
    <row r="352" spans="1:12">
      <c r="A352">
        <v>70394</v>
      </c>
      <c r="B352" s="672" t="s">
        <v>1520</v>
      </c>
      <c r="C352" s="672" t="s">
        <v>1562</v>
      </c>
      <c r="D352" s="672" t="s">
        <v>1521</v>
      </c>
      <c r="E352" s="672" t="s">
        <v>1522</v>
      </c>
      <c r="F352" s="672" t="s">
        <v>617</v>
      </c>
      <c r="G352" s="672" t="s">
        <v>617</v>
      </c>
      <c r="H352" s="672" t="s">
        <v>1523</v>
      </c>
      <c r="I352" s="672" t="s">
        <v>1894</v>
      </c>
      <c r="J352" s="675" t="s">
        <v>1565</v>
      </c>
      <c r="K352" s="672" t="s">
        <v>1566</v>
      </c>
      <c r="L352" s="672" t="s">
        <v>1527</v>
      </c>
    </row>
    <row r="353" spans="1:12">
      <c r="A353">
        <v>70721</v>
      </c>
      <c r="B353" s="672" t="s">
        <v>1520</v>
      </c>
      <c r="C353" s="672" t="s">
        <v>1521</v>
      </c>
      <c r="D353" s="672" t="s">
        <v>1521</v>
      </c>
      <c r="E353" s="672" t="s">
        <v>1522</v>
      </c>
      <c r="F353" s="672" t="s">
        <v>617</v>
      </c>
      <c r="G353" s="672" t="s">
        <v>617</v>
      </c>
      <c r="H353" s="672" t="s">
        <v>1523</v>
      </c>
      <c r="I353" s="672" t="s">
        <v>1894</v>
      </c>
      <c r="J353" s="675" t="s">
        <v>1565</v>
      </c>
      <c r="K353" s="672" t="s">
        <v>1566</v>
      </c>
      <c r="L353" s="672" t="s">
        <v>1527</v>
      </c>
    </row>
    <row r="354" spans="1:12">
      <c r="A354">
        <v>70394</v>
      </c>
      <c r="B354" s="672" t="s">
        <v>1520</v>
      </c>
      <c r="C354" s="672" t="s">
        <v>1521</v>
      </c>
      <c r="D354" s="672" t="s">
        <v>1521</v>
      </c>
      <c r="E354" s="672" t="s">
        <v>1522</v>
      </c>
      <c r="F354" s="672" t="s">
        <v>617</v>
      </c>
      <c r="G354" s="672" t="s">
        <v>617</v>
      </c>
      <c r="H354" s="672" t="s">
        <v>1523</v>
      </c>
      <c r="I354" s="672" t="s">
        <v>1894</v>
      </c>
      <c r="J354" s="675" t="s">
        <v>1565</v>
      </c>
      <c r="K354" s="672" t="s">
        <v>1566</v>
      </c>
      <c r="L354" s="672" t="s">
        <v>1527</v>
      </c>
    </row>
    <row r="355" spans="1:12">
      <c r="A355">
        <v>70747</v>
      </c>
      <c r="B355" s="672" t="s">
        <v>1520</v>
      </c>
      <c r="C355" s="672" t="s">
        <v>1521</v>
      </c>
      <c r="D355" s="672" t="s">
        <v>1521</v>
      </c>
      <c r="E355" s="672" t="s">
        <v>1522</v>
      </c>
      <c r="F355" s="672" t="s">
        <v>1895</v>
      </c>
      <c r="G355" s="672" t="s">
        <v>1363</v>
      </c>
      <c r="H355" s="672" t="s">
        <v>1523</v>
      </c>
      <c r="I355" s="672" t="s">
        <v>1896</v>
      </c>
      <c r="J355" s="675" t="s">
        <v>1593</v>
      </c>
      <c r="K355" s="672" t="s">
        <v>1544</v>
      </c>
      <c r="L355" s="672" t="s">
        <v>1527</v>
      </c>
    </row>
    <row r="356" spans="1:12">
      <c r="A356">
        <v>70746</v>
      </c>
      <c r="B356" s="672" t="s">
        <v>1520</v>
      </c>
      <c r="C356" s="672" t="s">
        <v>1521</v>
      </c>
      <c r="D356" s="672" t="s">
        <v>1521</v>
      </c>
      <c r="E356" s="672" t="s">
        <v>1522</v>
      </c>
      <c r="F356" s="672" t="s">
        <v>1895</v>
      </c>
      <c r="G356" s="672" t="s">
        <v>1363</v>
      </c>
      <c r="H356" s="672" t="s">
        <v>1523</v>
      </c>
      <c r="I356" s="672" t="s">
        <v>1896</v>
      </c>
      <c r="J356" s="675" t="s">
        <v>1593</v>
      </c>
      <c r="K356" s="672" t="s">
        <v>1544</v>
      </c>
      <c r="L356" s="672" t="s">
        <v>1527</v>
      </c>
    </row>
    <row r="357" spans="1:12">
      <c r="A357">
        <v>70759</v>
      </c>
      <c r="B357" s="672" t="s">
        <v>1520</v>
      </c>
      <c r="C357" s="672" t="s">
        <v>1521</v>
      </c>
      <c r="D357" s="672" t="s">
        <v>1521</v>
      </c>
      <c r="E357" s="672" t="s">
        <v>1522</v>
      </c>
      <c r="F357" s="672" t="s">
        <v>607</v>
      </c>
      <c r="G357" s="672" t="s">
        <v>1363</v>
      </c>
      <c r="H357" s="672" t="s">
        <v>1523</v>
      </c>
      <c r="I357" s="672" t="s">
        <v>1897</v>
      </c>
      <c r="J357" s="675" t="s">
        <v>1611</v>
      </c>
      <c r="K357" s="672" t="s">
        <v>1535</v>
      </c>
      <c r="L357" s="672" t="s">
        <v>1527</v>
      </c>
    </row>
    <row r="358" spans="1:12">
      <c r="A358">
        <v>70198</v>
      </c>
      <c r="B358" s="672" t="s">
        <v>1520</v>
      </c>
      <c r="C358" s="672" t="s">
        <v>1521</v>
      </c>
      <c r="D358" s="672" t="s">
        <v>1521</v>
      </c>
      <c r="E358" s="672" t="s">
        <v>1522</v>
      </c>
      <c r="F358" s="672" t="s">
        <v>607</v>
      </c>
      <c r="G358" s="672" t="s">
        <v>1363</v>
      </c>
      <c r="H358" s="672" t="s">
        <v>1523</v>
      </c>
      <c r="I358" s="672" t="s">
        <v>1897</v>
      </c>
      <c r="J358" s="675" t="s">
        <v>1611</v>
      </c>
      <c r="K358" s="672" t="s">
        <v>1535</v>
      </c>
      <c r="L358" s="672" t="s">
        <v>1527</v>
      </c>
    </row>
    <row r="359" spans="1:12">
      <c r="A359">
        <v>70780</v>
      </c>
      <c r="B359" s="672" t="s">
        <v>1520</v>
      </c>
      <c r="C359" s="672" t="s">
        <v>1562</v>
      </c>
      <c r="D359" s="672" t="s">
        <v>1521</v>
      </c>
      <c r="E359" s="672" t="s">
        <v>1522</v>
      </c>
      <c r="F359" s="672" t="s">
        <v>1898</v>
      </c>
      <c r="G359" s="672" t="s">
        <v>1363</v>
      </c>
      <c r="H359" s="672" t="s">
        <v>1523</v>
      </c>
      <c r="I359" s="672" t="s">
        <v>1899</v>
      </c>
      <c r="J359" s="675" t="s">
        <v>1643</v>
      </c>
      <c r="K359" s="672" t="s">
        <v>1552</v>
      </c>
      <c r="L359" s="672" t="s">
        <v>1527</v>
      </c>
    </row>
    <row r="360" spans="1:12">
      <c r="A360">
        <v>70788</v>
      </c>
      <c r="B360" s="672" t="s">
        <v>1520</v>
      </c>
      <c r="C360" s="672" t="s">
        <v>1521</v>
      </c>
      <c r="D360" s="672" t="s">
        <v>1521</v>
      </c>
      <c r="E360" s="672" t="s">
        <v>1522</v>
      </c>
      <c r="F360" s="672" t="s">
        <v>586</v>
      </c>
      <c r="G360" s="672" t="s">
        <v>1363</v>
      </c>
      <c r="H360" s="672" t="s">
        <v>1523</v>
      </c>
      <c r="I360" s="672" t="s">
        <v>1900</v>
      </c>
      <c r="J360" s="675" t="s">
        <v>1643</v>
      </c>
      <c r="K360" s="672" t="s">
        <v>1552</v>
      </c>
      <c r="L360" s="672" t="s">
        <v>1527</v>
      </c>
    </row>
    <row r="361" spans="1:12">
      <c r="A361">
        <v>64607</v>
      </c>
      <c r="B361" s="672" t="s">
        <v>1520</v>
      </c>
      <c r="C361" s="672" t="s">
        <v>1521</v>
      </c>
      <c r="D361" s="672" t="s">
        <v>1521</v>
      </c>
      <c r="E361" s="672" t="s">
        <v>1522</v>
      </c>
      <c r="F361" s="672" t="s">
        <v>586</v>
      </c>
      <c r="G361" s="672" t="s">
        <v>1363</v>
      </c>
      <c r="H361" s="672" t="s">
        <v>1523</v>
      </c>
      <c r="I361" s="672" t="s">
        <v>1900</v>
      </c>
      <c r="J361" s="675" t="s">
        <v>1643</v>
      </c>
      <c r="K361" s="672" t="s">
        <v>1552</v>
      </c>
      <c r="L361" s="672" t="s">
        <v>1527</v>
      </c>
    </row>
    <row r="362" spans="1:12">
      <c r="A362">
        <v>62362</v>
      </c>
      <c r="B362" s="672" t="s">
        <v>1520</v>
      </c>
      <c r="C362" s="672" t="s">
        <v>1521</v>
      </c>
      <c r="D362" s="672" t="s">
        <v>1521</v>
      </c>
      <c r="E362" s="672" t="s">
        <v>1522</v>
      </c>
      <c r="F362" s="672" t="s">
        <v>1901</v>
      </c>
      <c r="G362" s="672" t="s">
        <v>1363</v>
      </c>
      <c r="H362" s="672" t="s">
        <v>1523</v>
      </c>
      <c r="I362" s="672" t="s">
        <v>1684</v>
      </c>
      <c r="J362" s="675" t="s">
        <v>1643</v>
      </c>
      <c r="K362" s="672" t="s">
        <v>1552</v>
      </c>
      <c r="L362" s="672" t="s">
        <v>1527</v>
      </c>
    </row>
    <row r="363" spans="1:12">
      <c r="A363">
        <v>70792</v>
      </c>
      <c r="B363" s="672" t="s">
        <v>1520</v>
      </c>
      <c r="C363" s="672" t="s">
        <v>1521</v>
      </c>
      <c r="D363" s="672" t="s">
        <v>1521</v>
      </c>
      <c r="E363" s="672" t="s">
        <v>1522</v>
      </c>
      <c r="F363" s="672" t="s">
        <v>1901</v>
      </c>
      <c r="G363" s="672" t="s">
        <v>1363</v>
      </c>
      <c r="H363" s="672" t="s">
        <v>1523</v>
      </c>
      <c r="I363" s="672" t="s">
        <v>1684</v>
      </c>
      <c r="J363" s="675" t="s">
        <v>1643</v>
      </c>
      <c r="K363" s="672" t="s">
        <v>1552</v>
      </c>
      <c r="L363" s="672" t="s">
        <v>1527</v>
      </c>
    </row>
    <row r="364" spans="1:12">
      <c r="A364">
        <v>70795</v>
      </c>
      <c r="B364" s="672" t="s">
        <v>1520</v>
      </c>
      <c r="C364" s="672" t="s">
        <v>1521</v>
      </c>
      <c r="D364" s="672" t="s">
        <v>1521</v>
      </c>
      <c r="E364" s="672" t="s">
        <v>1522</v>
      </c>
      <c r="F364" s="672" t="s">
        <v>628</v>
      </c>
      <c r="G364" s="672" t="s">
        <v>1363</v>
      </c>
      <c r="H364" s="672" t="s">
        <v>1523</v>
      </c>
      <c r="I364" s="672" t="s">
        <v>1902</v>
      </c>
      <c r="J364" s="675" t="s">
        <v>1593</v>
      </c>
      <c r="K364" s="672" t="s">
        <v>1544</v>
      </c>
      <c r="L364" s="672" t="s">
        <v>1527</v>
      </c>
    </row>
    <row r="365" spans="1:12">
      <c r="A365">
        <v>70799</v>
      </c>
      <c r="B365" s="672" t="s">
        <v>1520</v>
      </c>
      <c r="C365" s="672" t="s">
        <v>1521</v>
      </c>
      <c r="D365" s="672" t="s">
        <v>1521</v>
      </c>
      <c r="E365" s="672" t="s">
        <v>1522</v>
      </c>
      <c r="F365" s="672" t="s">
        <v>632</v>
      </c>
      <c r="G365" s="672" t="s">
        <v>1363</v>
      </c>
      <c r="H365" s="672" t="s">
        <v>1523</v>
      </c>
      <c r="I365" s="672" t="s">
        <v>1903</v>
      </c>
      <c r="J365" s="675" t="s">
        <v>1600</v>
      </c>
      <c r="K365" s="672" t="s">
        <v>1566</v>
      </c>
      <c r="L365" s="672" t="s">
        <v>1527</v>
      </c>
    </row>
    <row r="366" spans="1:12">
      <c r="A366">
        <v>70803</v>
      </c>
      <c r="B366" s="672" t="s">
        <v>1520</v>
      </c>
      <c r="C366" s="672" t="s">
        <v>1521</v>
      </c>
      <c r="D366" s="672" t="s">
        <v>1521</v>
      </c>
      <c r="E366" s="672" t="s">
        <v>1522</v>
      </c>
      <c r="F366" s="672" t="s">
        <v>1904</v>
      </c>
      <c r="G366" s="672" t="s">
        <v>1363</v>
      </c>
      <c r="H366" s="672" t="s">
        <v>1523</v>
      </c>
      <c r="I366" s="672" t="s">
        <v>1905</v>
      </c>
      <c r="J366" s="675" t="s">
        <v>1768</v>
      </c>
      <c r="K366" s="672" t="s">
        <v>1544</v>
      </c>
      <c r="L366" s="672" t="s">
        <v>1527</v>
      </c>
    </row>
    <row r="367" spans="1:12">
      <c r="A367">
        <v>70804</v>
      </c>
      <c r="B367" s="672" t="s">
        <v>1520</v>
      </c>
      <c r="C367" s="672" t="s">
        <v>1521</v>
      </c>
      <c r="D367" s="672" t="s">
        <v>1521</v>
      </c>
      <c r="E367" s="672" t="s">
        <v>1522</v>
      </c>
      <c r="F367" s="672" t="s">
        <v>1904</v>
      </c>
      <c r="G367" s="672" t="s">
        <v>1363</v>
      </c>
      <c r="H367" s="672" t="s">
        <v>1523</v>
      </c>
      <c r="I367" s="672" t="s">
        <v>1905</v>
      </c>
      <c r="J367" s="675" t="s">
        <v>1768</v>
      </c>
      <c r="K367" s="672" t="s">
        <v>1544</v>
      </c>
      <c r="L367" s="672" t="s">
        <v>1527</v>
      </c>
    </row>
    <row r="368" spans="1:12">
      <c r="A368">
        <v>70833</v>
      </c>
      <c r="B368" s="672" t="s">
        <v>1520</v>
      </c>
      <c r="C368" s="672" t="s">
        <v>1521</v>
      </c>
      <c r="D368" s="672" t="s">
        <v>1521</v>
      </c>
      <c r="E368" s="672" t="s">
        <v>1522</v>
      </c>
      <c r="F368" s="672" t="s">
        <v>1906</v>
      </c>
      <c r="G368" s="672" t="s">
        <v>1363</v>
      </c>
      <c r="H368" s="672" t="s">
        <v>1523</v>
      </c>
      <c r="I368" s="672" t="s">
        <v>1907</v>
      </c>
      <c r="J368" s="675" t="s">
        <v>1752</v>
      </c>
      <c r="K368" s="672" t="s">
        <v>1531</v>
      </c>
      <c r="L368" s="672" t="s">
        <v>1527</v>
      </c>
    </row>
    <row r="369" spans="1:12">
      <c r="A369">
        <v>70833</v>
      </c>
      <c r="B369" s="672" t="s">
        <v>1520</v>
      </c>
      <c r="C369" s="672" t="s">
        <v>1562</v>
      </c>
      <c r="D369" s="672" t="s">
        <v>1521</v>
      </c>
      <c r="E369" s="672" t="s">
        <v>1522</v>
      </c>
      <c r="F369" s="672" t="s">
        <v>1906</v>
      </c>
      <c r="G369" s="672" t="s">
        <v>1363</v>
      </c>
      <c r="H369" s="672" t="s">
        <v>1523</v>
      </c>
      <c r="I369" s="672" t="s">
        <v>1907</v>
      </c>
      <c r="J369" s="675" t="s">
        <v>1752</v>
      </c>
      <c r="K369" s="672" t="s">
        <v>1531</v>
      </c>
      <c r="L369" s="672" t="s">
        <v>1527</v>
      </c>
    </row>
    <row r="370" spans="1:12">
      <c r="A370">
        <v>70834</v>
      </c>
      <c r="B370" s="672" t="s">
        <v>1520</v>
      </c>
      <c r="C370" s="672" t="s">
        <v>1521</v>
      </c>
      <c r="D370" s="672" t="s">
        <v>1521</v>
      </c>
      <c r="E370" s="672" t="s">
        <v>1522</v>
      </c>
      <c r="F370" s="672" t="s">
        <v>514</v>
      </c>
      <c r="G370" s="672" t="s">
        <v>1363</v>
      </c>
      <c r="H370" s="672" t="s">
        <v>1523</v>
      </c>
      <c r="I370" s="672" t="s">
        <v>1908</v>
      </c>
      <c r="J370" s="675" t="s">
        <v>1538</v>
      </c>
      <c r="K370" s="672" t="s">
        <v>1531</v>
      </c>
      <c r="L370" s="672" t="s">
        <v>1527</v>
      </c>
    </row>
    <row r="371" spans="1:12">
      <c r="A371">
        <v>25081</v>
      </c>
      <c r="B371" s="672" t="s">
        <v>1520</v>
      </c>
      <c r="C371" s="672" t="s">
        <v>1521</v>
      </c>
      <c r="D371" s="672" t="s">
        <v>1521</v>
      </c>
      <c r="E371" s="672" t="s">
        <v>1522</v>
      </c>
      <c r="F371" s="672" t="s">
        <v>514</v>
      </c>
      <c r="G371" s="672" t="s">
        <v>1363</v>
      </c>
      <c r="H371" s="672" t="s">
        <v>1523</v>
      </c>
      <c r="I371" s="672" t="s">
        <v>1908</v>
      </c>
      <c r="J371" s="675" t="s">
        <v>1538</v>
      </c>
      <c r="K371" s="672" t="s">
        <v>1531</v>
      </c>
      <c r="L371" s="672" t="s">
        <v>1527</v>
      </c>
    </row>
    <row r="372" spans="1:12">
      <c r="A372">
        <v>70846</v>
      </c>
      <c r="B372" s="672" t="s">
        <v>1520</v>
      </c>
      <c r="C372" s="672" t="s">
        <v>1521</v>
      </c>
      <c r="D372" s="672" t="s">
        <v>1521</v>
      </c>
      <c r="E372" s="672" t="s">
        <v>1522</v>
      </c>
      <c r="F372" s="672" t="s">
        <v>430</v>
      </c>
      <c r="G372" s="672" t="s">
        <v>1363</v>
      </c>
      <c r="H372" s="672" t="s">
        <v>1523</v>
      </c>
      <c r="I372" s="672" t="s">
        <v>1684</v>
      </c>
      <c r="J372" s="675" t="s">
        <v>1643</v>
      </c>
      <c r="K372" s="672" t="s">
        <v>1552</v>
      </c>
      <c r="L372" s="672" t="s">
        <v>1527</v>
      </c>
    </row>
    <row r="373" spans="1:12">
      <c r="A373">
        <v>13743</v>
      </c>
      <c r="B373" s="672" t="s">
        <v>1520</v>
      </c>
      <c r="C373" s="672" t="s">
        <v>1521</v>
      </c>
      <c r="D373" s="672" t="s">
        <v>1521</v>
      </c>
      <c r="E373" s="672" t="s">
        <v>1522</v>
      </c>
      <c r="F373" s="672" t="s">
        <v>430</v>
      </c>
      <c r="G373" s="672" t="s">
        <v>1363</v>
      </c>
      <c r="H373" s="672" t="s">
        <v>1523</v>
      </c>
      <c r="I373" s="672" t="s">
        <v>1684</v>
      </c>
      <c r="J373" s="675" t="s">
        <v>1643</v>
      </c>
      <c r="K373" s="672" t="s">
        <v>1552</v>
      </c>
      <c r="L373" s="672" t="s">
        <v>1527</v>
      </c>
    </row>
    <row r="374" spans="1:12">
      <c r="A374">
        <v>30496</v>
      </c>
      <c r="B374" s="672" t="s">
        <v>1520</v>
      </c>
      <c r="C374" s="672" t="s">
        <v>1521</v>
      </c>
      <c r="D374" s="672" t="s">
        <v>1521</v>
      </c>
      <c r="E374" s="672" t="s">
        <v>1522</v>
      </c>
      <c r="F374" s="672" t="s">
        <v>534</v>
      </c>
      <c r="G374" s="672" t="s">
        <v>1363</v>
      </c>
      <c r="H374" s="672" t="s">
        <v>1523</v>
      </c>
      <c r="I374" s="672" t="s">
        <v>1909</v>
      </c>
      <c r="J374" s="675" t="s">
        <v>1579</v>
      </c>
      <c r="K374" s="672" t="s">
        <v>1531</v>
      </c>
      <c r="L374" s="672" t="s">
        <v>1527</v>
      </c>
    </row>
    <row r="375" spans="1:12">
      <c r="A375">
        <v>70849</v>
      </c>
      <c r="B375" s="672" t="s">
        <v>1520</v>
      </c>
      <c r="C375" s="672" t="s">
        <v>1521</v>
      </c>
      <c r="D375" s="672" t="s">
        <v>1521</v>
      </c>
      <c r="E375" s="672" t="s">
        <v>1522</v>
      </c>
      <c r="F375" s="672" t="s">
        <v>534</v>
      </c>
      <c r="G375" s="672" t="s">
        <v>1363</v>
      </c>
      <c r="H375" s="672" t="s">
        <v>1523</v>
      </c>
      <c r="I375" s="672" t="s">
        <v>1909</v>
      </c>
      <c r="J375" s="675" t="s">
        <v>1579</v>
      </c>
      <c r="K375" s="672" t="s">
        <v>1531</v>
      </c>
      <c r="L375" s="672" t="s">
        <v>1527</v>
      </c>
    </row>
    <row r="376" spans="1:12">
      <c r="A376">
        <v>70855</v>
      </c>
      <c r="B376" s="672" t="s">
        <v>1520</v>
      </c>
      <c r="C376" s="672" t="s">
        <v>1521</v>
      </c>
      <c r="D376" s="672" t="s">
        <v>1521</v>
      </c>
      <c r="E376" s="672" t="s">
        <v>1522</v>
      </c>
      <c r="F376" s="672" t="s">
        <v>608</v>
      </c>
      <c r="G376" s="672" t="s">
        <v>1363</v>
      </c>
      <c r="H376" s="672" t="s">
        <v>1523</v>
      </c>
      <c r="I376" s="672" t="s">
        <v>1910</v>
      </c>
      <c r="J376" s="675" t="s">
        <v>1538</v>
      </c>
      <c r="K376" s="672" t="s">
        <v>1531</v>
      </c>
      <c r="L376" s="672" t="s">
        <v>1527</v>
      </c>
    </row>
    <row r="377" spans="1:12">
      <c r="A377">
        <v>70198</v>
      </c>
      <c r="B377" s="672" t="s">
        <v>1520</v>
      </c>
      <c r="C377" s="672" t="s">
        <v>1521</v>
      </c>
      <c r="D377" s="672" t="s">
        <v>1521</v>
      </c>
      <c r="E377" s="672" t="s">
        <v>1522</v>
      </c>
      <c r="F377" s="672" t="s">
        <v>608</v>
      </c>
      <c r="G377" s="672" t="s">
        <v>1363</v>
      </c>
      <c r="H377" s="672" t="s">
        <v>1523</v>
      </c>
      <c r="I377" s="672" t="s">
        <v>1910</v>
      </c>
      <c r="J377" s="675" t="s">
        <v>1538</v>
      </c>
      <c r="K377" s="672" t="s">
        <v>1531</v>
      </c>
      <c r="L377" s="672" t="s">
        <v>1527</v>
      </c>
    </row>
    <row r="378" spans="1:12">
      <c r="A378">
        <v>70860</v>
      </c>
      <c r="B378" s="672" t="s">
        <v>1520</v>
      </c>
      <c r="C378" s="672" t="s">
        <v>1521</v>
      </c>
      <c r="D378" s="672" t="s">
        <v>1521</v>
      </c>
      <c r="E378" s="672" t="s">
        <v>1522</v>
      </c>
      <c r="F378" s="672" t="s">
        <v>594</v>
      </c>
      <c r="G378" s="672" t="s">
        <v>1363</v>
      </c>
      <c r="H378" s="672" t="s">
        <v>1523</v>
      </c>
      <c r="I378" s="672" t="s">
        <v>1911</v>
      </c>
      <c r="J378" s="675" t="s">
        <v>1655</v>
      </c>
      <c r="K378" s="672" t="s">
        <v>1526</v>
      </c>
      <c r="L378" s="672" t="s">
        <v>1527</v>
      </c>
    </row>
    <row r="379" spans="1:12">
      <c r="A379">
        <v>65182</v>
      </c>
      <c r="B379" s="672" t="s">
        <v>1520</v>
      </c>
      <c r="C379" s="672" t="s">
        <v>1521</v>
      </c>
      <c r="D379" s="672" t="s">
        <v>1521</v>
      </c>
      <c r="E379" s="672" t="s">
        <v>1522</v>
      </c>
      <c r="F379" s="672" t="s">
        <v>594</v>
      </c>
      <c r="G379" s="672" t="s">
        <v>1363</v>
      </c>
      <c r="H379" s="672" t="s">
        <v>1523</v>
      </c>
      <c r="I379" s="672" t="s">
        <v>1911</v>
      </c>
      <c r="J379" s="675" t="s">
        <v>1655</v>
      </c>
      <c r="K379" s="672" t="s">
        <v>1526</v>
      </c>
      <c r="L379" s="672" t="s">
        <v>1527</v>
      </c>
    </row>
    <row r="380" spans="1:12">
      <c r="A380">
        <v>70871</v>
      </c>
      <c r="B380" s="672" t="s">
        <v>1520</v>
      </c>
      <c r="C380" s="672" t="s">
        <v>1521</v>
      </c>
      <c r="D380" s="672" t="s">
        <v>1521</v>
      </c>
      <c r="E380" s="672" t="s">
        <v>1522</v>
      </c>
      <c r="F380" s="672" t="s">
        <v>494</v>
      </c>
      <c r="G380" s="672" t="s">
        <v>1363</v>
      </c>
      <c r="H380" s="672" t="s">
        <v>1523</v>
      </c>
      <c r="I380" s="672" t="s">
        <v>1912</v>
      </c>
      <c r="J380" s="675" t="s">
        <v>1913</v>
      </c>
      <c r="K380" s="672" t="s">
        <v>1531</v>
      </c>
      <c r="L380" s="672" t="s">
        <v>1527</v>
      </c>
    </row>
    <row r="381" spans="1:12">
      <c r="A381">
        <v>22442</v>
      </c>
      <c r="B381" s="672" t="s">
        <v>1520</v>
      </c>
      <c r="C381" s="672" t="s">
        <v>1521</v>
      </c>
      <c r="D381" s="672" t="s">
        <v>1521</v>
      </c>
      <c r="E381" s="672" t="s">
        <v>1522</v>
      </c>
      <c r="F381" s="672" t="s">
        <v>494</v>
      </c>
      <c r="G381" s="672" t="s">
        <v>1363</v>
      </c>
      <c r="H381" s="672" t="s">
        <v>1523</v>
      </c>
      <c r="I381" s="672" t="s">
        <v>1912</v>
      </c>
      <c r="J381" s="675" t="s">
        <v>1913</v>
      </c>
      <c r="K381" s="672" t="s">
        <v>1531</v>
      </c>
      <c r="L381" s="672" t="s">
        <v>1527</v>
      </c>
    </row>
    <row r="382" spans="1:12">
      <c r="A382">
        <v>22442</v>
      </c>
      <c r="B382" s="672" t="s">
        <v>1520</v>
      </c>
      <c r="C382" s="672" t="s">
        <v>1521</v>
      </c>
      <c r="D382" s="672" t="s">
        <v>1521</v>
      </c>
      <c r="E382" s="672" t="s">
        <v>1522</v>
      </c>
      <c r="F382" s="672" t="s">
        <v>1914</v>
      </c>
      <c r="G382" s="672" t="s">
        <v>1363</v>
      </c>
      <c r="H382" s="672" t="s">
        <v>1523</v>
      </c>
      <c r="I382" s="672" t="s">
        <v>1915</v>
      </c>
      <c r="J382" s="675" t="s">
        <v>1597</v>
      </c>
      <c r="K382" s="672" t="s">
        <v>1544</v>
      </c>
      <c r="L382" s="672" t="s">
        <v>1527</v>
      </c>
    </row>
    <row r="383" spans="1:12">
      <c r="A383" s="552">
        <v>70872</v>
      </c>
      <c r="B383" s="672" t="s">
        <v>1520</v>
      </c>
      <c r="C383" s="672" t="s">
        <v>1521</v>
      </c>
      <c r="D383" s="672" t="s">
        <v>1521</v>
      </c>
      <c r="E383" s="672" t="s">
        <v>1522</v>
      </c>
      <c r="F383" s="672" t="s">
        <v>1914</v>
      </c>
      <c r="G383" s="672" t="s">
        <v>1363</v>
      </c>
      <c r="H383" s="672" t="s">
        <v>1523</v>
      </c>
      <c r="I383" s="672" t="s">
        <v>1915</v>
      </c>
      <c r="J383" s="552">
        <v>16</v>
      </c>
      <c r="K383" s="672" t="s">
        <v>1544</v>
      </c>
      <c r="L383" s="672" t="s">
        <v>1527</v>
      </c>
    </row>
    <row r="384" spans="1:12">
      <c r="A384">
        <v>70881</v>
      </c>
      <c r="B384" s="672" t="s">
        <v>1520</v>
      </c>
      <c r="C384" s="672" t="s">
        <v>1562</v>
      </c>
      <c r="D384" s="672" t="s">
        <v>1521</v>
      </c>
      <c r="E384" s="672" t="s">
        <v>1522</v>
      </c>
      <c r="F384" s="672" t="s">
        <v>1916</v>
      </c>
      <c r="G384" s="672" t="s">
        <v>1363</v>
      </c>
      <c r="H384" s="672" t="s">
        <v>1523</v>
      </c>
      <c r="I384" s="672" t="s">
        <v>1917</v>
      </c>
      <c r="J384" s="675" t="s">
        <v>1611</v>
      </c>
      <c r="K384" s="672" t="s">
        <v>1535</v>
      </c>
      <c r="L384" s="672" t="s">
        <v>1527</v>
      </c>
    </row>
    <row r="385" spans="1:12">
      <c r="A385">
        <v>15327</v>
      </c>
      <c r="B385" s="672" t="s">
        <v>1520</v>
      </c>
      <c r="C385" s="672" t="s">
        <v>1562</v>
      </c>
      <c r="D385" s="672" t="s">
        <v>1521</v>
      </c>
      <c r="E385" s="672" t="s">
        <v>1522</v>
      </c>
      <c r="F385" s="672" t="s">
        <v>1916</v>
      </c>
      <c r="G385" s="672" t="s">
        <v>1363</v>
      </c>
      <c r="H385" s="672" t="s">
        <v>1523</v>
      </c>
      <c r="I385" s="672" t="s">
        <v>1917</v>
      </c>
      <c r="J385" s="675" t="s">
        <v>1611</v>
      </c>
      <c r="K385" s="672" t="s">
        <v>1535</v>
      </c>
      <c r="L385" s="672" t="s">
        <v>1527</v>
      </c>
    </row>
    <row r="386" spans="1:12">
      <c r="A386">
        <v>70882</v>
      </c>
      <c r="B386" s="672" t="s">
        <v>1520</v>
      </c>
      <c r="C386" s="672" t="s">
        <v>1562</v>
      </c>
      <c r="D386" s="672" t="s">
        <v>1521</v>
      </c>
      <c r="E386" s="672" t="s">
        <v>1522</v>
      </c>
      <c r="F386" s="672" t="s">
        <v>1918</v>
      </c>
      <c r="G386" s="672" t="s">
        <v>1363</v>
      </c>
      <c r="H386" s="672" t="s">
        <v>1523</v>
      </c>
      <c r="I386" s="672" t="s">
        <v>1919</v>
      </c>
      <c r="J386" s="675" t="s">
        <v>1611</v>
      </c>
      <c r="K386" s="672" t="s">
        <v>1535</v>
      </c>
      <c r="L386" s="672" t="s">
        <v>1527</v>
      </c>
    </row>
    <row r="387" spans="1:12">
      <c r="A387">
        <v>15327</v>
      </c>
      <c r="B387" s="672" t="s">
        <v>1520</v>
      </c>
      <c r="C387" s="672" t="s">
        <v>1562</v>
      </c>
      <c r="D387" s="672" t="s">
        <v>1521</v>
      </c>
      <c r="E387" s="672" t="s">
        <v>1522</v>
      </c>
      <c r="F387" s="672" t="s">
        <v>1918</v>
      </c>
      <c r="G387" s="672" t="s">
        <v>1363</v>
      </c>
      <c r="H387" s="672" t="s">
        <v>1523</v>
      </c>
      <c r="I387" s="672" t="s">
        <v>1919</v>
      </c>
      <c r="J387" s="675" t="s">
        <v>1611</v>
      </c>
      <c r="K387" s="672" t="s">
        <v>1535</v>
      </c>
      <c r="L387" s="672" t="s">
        <v>1527</v>
      </c>
    </row>
    <row r="388" spans="1:12">
      <c r="A388">
        <v>70894</v>
      </c>
      <c r="B388" s="672" t="s">
        <v>1520</v>
      </c>
      <c r="C388" s="672" t="s">
        <v>1521</v>
      </c>
      <c r="D388" s="672" t="s">
        <v>1521</v>
      </c>
      <c r="E388" s="672" t="s">
        <v>1522</v>
      </c>
      <c r="F388" s="672" t="s">
        <v>495</v>
      </c>
      <c r="G388" s="672" t="s">
        <v>1363</v>
      </c>
      <c r="H388" s="672" t="s">
        <v>1523</v>
      </c>
      <c r="I388" s="672" t="s">
        <v>1763</v>
      </c>
      <c r="J388" s="675" t="s">
        <v>1611</v>
      </c>
      <c r="K388" s="672" t="s">
        <v>1535</v>
      </c>
      <c r="L388" s="672" t="s">
        <v>1527</v>
      </c>
    </row>
    <row r="389" spans="1:12">
      <c r="A389">
        <v>22442</v>
      </c>
      <c r="B389" s="672" t="s">
        <v>1520</v>
      </c>
      <c r="C389" s="672" t="s">
        <v>1521</v>
      </c>
      <c r="D389" s="672" t="s">
        <v>1521</v>
      </c>
      <c r="E389" s="672" t="s">
        <v>1522</v>
      </c>
      <c r="F389" s="672" t="s">
        <v>495</v>
      </c>
      <c r="G389" s="672" t="s">
        <v>1363</v>
      </c>
      <c r="H389" s="672" t="s">
        <v>1523</v>
      </c>
      <c r="I389" s="672" t="s">
        <v>1763</v>
      </c>
      <c r="J389" s="675" t="s">
        <v>1611</v>
      </c>
      <c r="K389" s="672" t="s">
        <v>1535</v>
      </c>
      <c r="L389" s="672" t="s">
        <v>1527</v>
      </c>
    </row>
    <row r="390" spans="1:12">
      <c r="A390">
        <v>70917</v>
      </c>
      <c r="B390" s="672" t="s">
        <v>1520</v>
      </c>
      <c r="C390" s="672" t="s">
        <v>1521</v>
      </c>
      <c r="D390" s="672" t="s">
        <v>1521</v>
      </c>
      <c r="E390" s="672" t="s">
        <v>1522</v>
      </c>
      <c r="F390" s="672" t="s">
        <v>633</v>
      </c>
      <c r="G390" s="672" t="s">
        <v>1363</v>
      </c>
      <c r="H390" s="672" t="s">
        <v>1523</v>
      </c>
      <c r="I390" s="672" t="s">
        <v>1920</v>
      </c>
      <c r="J390" s="675" t="s">
        <v>1752</v>
      </c>
      <c r="K390" s="672" t="s">
        <v>1531</v>
      </c>
      <c r="L390" s="672" t="s">
        <v>1527</v>
      </c>
    </row>
    <row r="391" spans="1:12">
      <c r="A391">
        <v>70916</v>
      </c>
      <c r="B391" s="672" t="s">
        <v>1520</v>
      </c>
      <c r="C391" s="672" t="s">
        <v>1521</v>
      </c>
      <c r="D391" s="672" t="s">
        <v>1521</v>
      </c>
      <c r="E391" s="672" t="s">
        <v>1522</v>
      </c>
      <c r="F391" s="672" t="s">
        <v>633</v>
      </c>
      <c r="G391" s="672" t="s">
        <v>1363</v>
      </c>
      <c r="H391" s="672" t="s">
        <v>1523</v>
      </c>
      <c r="I391" s="672" t="s">
        <v>1920</v>
      </c>
      <c r="J391" s="675" t="s">
        <v>1752</v>
      </c>
      <c r="K391" s="672" t="s">
        <v>1531</v>
      </c>
      <c r="L391" s="672" t="s">
        <v>1527</v>
      </c>
    </row>
    <row r="392" spans="1:12">
      <c r="A392">
        <v>70918</v>
      </c>
      <c r="B392" s="672" t="s">
        <v>1520</v>
      </c>
      <c r="C392" s="672" t="s">
        <v>1521</v>
      </c>
      <c r="D392" s="672" t="s">
        <v>1521</v>
      </c>
      <c r="E392" s="672" t="s">
        <v>1522</v>
      </c>
      <c r="F392" s="672" t="s">
        <v>633</v>
      </c>
      <c r="G392" s="672" t="s">
        <v>1363</v>
      </c>
      <c r="H392" s="672" t="s">
        <v>1523</v>
      </c>
      <c r="I392" s="672" t="s">
        <v>1920</v>
      </c>
      <c r="J392" s="675" t="s">
        <v>1752</v>
      </c>
      <c r="K392" s="672" t="s">
        <v>1531</v>
      </c>
      <c r="L392" s="672" t="s">
        <v>1527</v>
      </c>
    </row>
    <row r="393" spans="1:12">
      <c r="A393">
        <v>70925</v>
      </c>
      <c r="B393" s="672" t="s">
        <v>1520</v>
      </c>
      <c r="C393" s="672" t="s">
        <v>1521</v>
      </c>
      <c r="D393" s="672" t="s">
        <v>1521</v>
      </c>
      <c r="E393" s="672" t="s">
        <v>1522</v>
      </c>
      <c r="F393" s="672" t="s">
        <v>634</v>
      </c>
      <c r="G393" s="672" t="s">
        <v>1363</v>
      </c>
      <c r="H393" s="672" t="s">
        <v>1523</v>
      </c>
      <c r="I393" s="672" t="s">
        <v>1921</v>
      </c>
      <c r="J393" s="675" t="s">
        <v>1611</v>
      </c>
      <c r="K393" s="672" t="s">
        <v>1535</v>
      </c>
      <c r="L393" s="672" t="s">
        <v>1527</v>
      </c>
    </row>
    <row r="394" spans="1:12">
      <c r="A394">
        <v>70924</v>
      </c>
      <c r="B394" s="672" t="s">
        <v>1520</v>
      </c>
      <c r="C394" s="672" t="s">
        <v>1521</v>
      </c>
      <c r="D394" s="672" t="s">
        <v>1521</v>
      </c>
      <c r="E394" s="672" t="s">
        <v>1522</v>
      </c>
      <c r="F394" s="672" t="s">
        <v>635</v>
      </c>
      <c r="G394" s="672" t="s">
        <v>1363</v>
      </c>
      <c r="H394" s="672" t="s">
        <v>1523</v>
      </c>
      <c r="I394" s="672" t="s">
        <v>1922</v>
      </c>
      <c r="J394" s="675" t="s">
        <v>1579</v>
      </c>
      <c r="K394" s="672" t="s">
        <v>1531</v>
      </c>
      <c r="L394" s="672" t="s">
        <v>1527</v>
      </c>
    </row>
    <row r="395" spans="1:12">
      <c r="A395">
        <v>70936</v>
      </c>
      <c r="B395" s="672" t="s">
        <v>1520</v>
      </c>
      <c r="C395" s="672" t="s">
        <v>1521</v>
      </c>
      <c r="D395" s="672" t="s">
        <v>1521</v>
      </c>
      <c r="E395" s="672" t="s">
        <v>1522</v>
      </c>
      <c r="F395" s="672" t="s">
        <v>635</v>
      </c>
      <c r="G395" s="672" t="s">
        <v>1363</v>
      </c>
      <c r="H395" s="672" t="s">
        <v>1523</v>
      </c>
      <c r="I395" s="672" t="s">
        <v>1922</v>
      </c>
      <c r="J395" s="675" t="s">
        <v>1579</v>
      </c>
      <c r="K395" s="672" t="s">
        <v>1531</v>
      </c>
      <c r="L395" s="672" t="s">
        <v>1527</v>
      </c>
    </row>
    <row r="396" spans="1:12">
      <c r="A396">
        <v>70972</v>
      </c>
      <c r="B396" s="672" t="s">
        <v>1520</v>
      </c>
      <c r="C396" s="672" t="s">
        <v>1521</v>
      </c>
      <c r="D396" s="672" t="s">
        <v>1521</v>
      </c>
      <c r="E396" s="672" t="s">
        <v>1522</v>
      </c>
      <c r="F396" s="672" t="s">
        <v>1923</v>
      </c>
      <c r="G396" s="672" t="s">
        <v>1363</v>
      </c>
      <c r="H396" s="672" t="s">
        <v>1523</v>
      </c>
      <c r="I396" s="672" t="s">
        <v>1924</v>
      </c>
      <c r="J396" s="675" t="s">
        <v>1579</v>
      </c>
      <c r="K396" s="672" t="s">
        <v>1531</v>
      </c>
      <c r="L396" s="672" t="s">
        <v>1527</v>
      </c>
    </row>
    <row r="397" spans="1:12">
      <c r="A397">
        <v>70971</v>
      </c>
      <c r="B397" s="672" t="s">
        <v>1520</v>
      </c>
      <c r="C397" s="672" t="s">
        <v>1521</v>
      </c>
      <c r="D397" s="672" t="s">
        <v>1521</v>
      </c>
      <c r="E397" s="672" t="s">
        <v>1522</v>
      </c>
      <c r="F397" s="672" t="s">
        <v>1923</v>
      </c>
      <c r="G397" s="672" t="s">
        <v>1363</v>
      </c>
      <c r="H397" s="672" t="s">
        <v>1523</v>
      </c>
      <c r="I397" s="672" t="s">
        <v>1924</v>
      </c>
      <c r="J397" s="675" t="s">
        <v>1579</v>
      </c>
      <c r="K397" s="672" t="s">
        <v>1531</v>
      </c>
      <c r="L397" s="672" t="s">
        <v>1527</v>
      </c>
    </row>
    <row r="398" spans="1:12">
      <c r="A398">
        <v>70982</v>
      </c>
      <c r="B398" s="672" t="s">
        <v>1520</v>
      </c>
      <c r="C398" s="672" t="s">
        <v>1562</v>
      </c>
      <c r="D398" s="672" t="s">
        <v>1521</v>
      </c>
      <c r="E398" s="672" t="s">
        <v>1522</v>
      </c>
      <c r="F398" s="672" t="s">
        <v>1925</v>
      </c>
      <c r="G398" s="672" t="s">
        <v>1363</v>
      </c>
      <c r="H398" s="672" t="s">
        <v>1523</v>
      </c>
      <c r="I398" s="672" t="s">
        <v>1926</v>
      </c>
      <c r="J398" s="675" t="s">
        <v>1538</v>
      </c>
      <c r="K398" s="672" t="s">
        <v>1531</v>
      </c>
      <c r="L398" s="672" t="s">
        <v>1527</v>
      </c>
    </row>
    <row r="399" spans="1:12">
      <c r="A399">
        <v>70986</v>
      </c>
      <c r="B399" s="672" t="s">
        <v>1520</v>
      </c>
      <c r="C399" s="672" t="s">
        <v>1521</v>
      </c>
      <c r="D399" s="672" t="s">
        <v>1521</v>
      </c>
      <c r="E399" s="672" t="s">
        <v>1522</v>
      </c>
      <c r="F399" s="672" t="s">
        <v>565</v>
      </c>
      <c r="G399" s="672" t="s">
        <v>1363</v>
      </c>
      <c r="H399" s="672" t="s">
        <v>1523</v>
      </c>
      <c r="I399" s="672" t="s">
        <v>1927</v>
      </c>
      <c r="J399" s="675" t="s">
        <v>1659</v>
      </c>
      <c r="K399" s="672" t="s">
        <v>1535</v>
      </c>
      <c r="L399" s="672" t="s">
        <v>1527</v>
      </c>
    </row>
    <row r="400" spans="1:12">
      <c r="A400">
        <v>62887</v>
      </c>
      <c r="B400" s="672" t="s">
        <v>1520</v>
      </c>
      <c r="C400" s="672" t="s">
        <v>1521</v>
      </c>
      <c r="D400" s="672" t="s">
        <v>1521</v>
      </c>
      <c r="E400" s="672" t="s">
        <v>1522</v>
      </c>
      <c r="F400" s="672" t="s">
        <v>565</v>
      </c>
      <c r="G400" s="672" t="s">
        <v>1363</v>
      </c>
      <c r="H400" s="672" t="s">
        <v>1523</v>
      </c>
      <c r="I400" s="672" t="s">
        <v>1927</v>
      </c>
      <c r="J400" s="675" t="s">
        <v>1659</v>
      </c>
      <c r="K400" s="672" t="s">
        <v>1535</v>
      </c>
      <c r="L400" s="672" t="s">
        <v>1527</v>
      </c>
    </row>
    <row r="401" spans="1:12">
      <c r="A401">
        <v>71087</v>
      </c>
      <c r="B401" s="672" t="s">
        <v>1520</v>
      </c>
      <c r="C401" s="672" t="s">
        <v>1521</v>
      </c>
      <c r="D401" s="672" t="s">
        <v>1521</v>
      </c>
      <c r="E401" s="672" t="s">
        <v>1522</v>
      </c>
      <c r="F401" s="672" t="s">
        <v>641</v>
      </c>
      <c r="G401" s="672" t="s">
        <v>1363</v>
      </c>
      <c r="H401" s="672" t="s">
        <v>1523</v>
      </c>
      <c r="I401" s="672" t="s">
        <v>1688</v>
      </c>
      <c r="J401" s="675" t="s">
        <v>1584</v>
      </c>
      <c r="K401" s="672" t="s">
        <v>1585</v>
      </c>
      <c r="L401" s="672" t="s">
        <v>1527</v>
      </c>
    </row>
    <row r="402" spans="1:12">
      <c r="A402">
        <v>71080</v>
      </c>
      <c r="B402" s="672" t="s">
        <v>1520</v>
      </c>
      <c r="C402" s="672" t="s">
        <v>1521</v>
      </c>
      <c r="D402" s="672" t="s">
        <v>1521</v>
      </c>
      <c r="E402" s="672" t="s">
        <v>1522</v>
      </c>
      <c r="F402" s="672" t="s">
        <v>641</v>
      </c>
      <c r="G402" s="672" t="s">
        <v>1363</v>
      </c>
      <c r="H402" s="672" t="s">
        <v>1523</v>
      </c>
      <c r="I402" s="672" t="s">
        <v>1688</v>
      </c>
      <c r="J402" s="675" t="s">
        <v>1584</v>
      </c>
      <c r="K402" s="672" t="s">
        <v>1585</v>
      </c>
      <c r="L402" s="672" t="s">
        <v>1527</v>
      </c>
    </row>
    <row r="403" spans="1:12">
      <c r="A403">
        <v>71087</v>
      </c>
      <c r="B403" s="672" t="s">
        <v>1520</v>
      </c>
      <c r="C403" s="672" t="s">
        <v>1521</v>
      </c>
      <c r="D403" s="672" t="s">
        <v>1521</v>
      </c>
      <c r="E403" s="672" t="s">
        <v>1522</v>
      </c>
      <c r="F403" s="672" t="s">
        <v>641</v>
      </c>
      <c r="G403" s="672" t="s">
        <v>1363</v>
      </c>
      <c r="H403" s="672" t="s">
        <v>1523</v>
      </c>
      <c r="I403" s="672" t="s">
        <v>1928</v>
      </c>
      <c r="J403" s="675" t="s">
        <v>1584</v>
      </c>
      <c r="K403" s="672" t="s">
        <v>1585</v>
      </c>
      <c r="L403" s="672" t="s">
        <v>1527</v>
      </c>
    </row>
    <row r="404" spans="1:12">
      <c r="A404">
        <v>71112</v>
      </c>
      <c r="B404" s="672" t="s">
        <v>1520</v>
      </c>
      <c r="C404" s="672" t="s">
        <v>1521</v>
      </c>
      <c r="D404" s="672" t="s">
        <v>1521</v>
      </c>
      <c r="E404" s="672" t="s">
        <v>1522</v>
      </c>
      <c r="F404" s="672" t="s">
        <v>1929</v>
      </c>
      <c r="G404" s="672" t="s">
        <v>1363</v>
      </c>
      <c r="H404" s="672" t="s">
        <v>1523</v>
      </c>
      <c r="I404" s="672" t="s">
        <v>1930</v>
      </c>
      <c r="J404" s="675" t="s">
        <v>1931</v>
      </c>
      <c r="K404" s="672" t="s">
        <v>1544</v>
      </c>
      <c r="L404" s="672" t="s">
        <v>1527</v>
      </c>
    </row>
    <row r="405" spans="1:12">
      <c r="A405">
        <v>64790</v>
      </c>
      <c r="B405" s="672" t="s">
        <v>1520</v>
      </c>
      <c r="C405" s="672" t="s">
        <v>1521</v>
      </c>
      <c r="D405" s="672" t="s">
        <v>1521</v>
      </c>
      <c r="E405" s="672" t="s">
        <v>1522</v>
      </c>
      <c r="F405" s="672" t="s">
        <v>1929</v>
      </c>
      <c r="G405" s="672" t="s">
        <v>1363</v>
      </c>
      <c r="H405" s="672" t="s">
        <v>1523</v>
      </c>
      <c r="I405" s="672" t="s">
        <v>1930</v>
      </c>
      <c r="J405" s="675" t="s">
        <v>1931</v>
      </c>
      <c r="K405" s="672" t="s">
        <v>1544</v>
      </c>
      <c r="L405" s="672" t="s">
        <v>1527</v>
      </c>
    </row>
    <row r="406" spans="1:12">
      <c r="A406">
        <v>71127</v>
      </c>
      <c r="B406" s="672" t="s">
        <v>1520</v>
      </c>
      <c r="C406" s="672" t="s">
        <v>1521</v>
      </c>
      <c r="D406" s="672" t="s">
        <v>1521</v>
      </c>
      <c r="E406" s="672" t="s">
        <v>1522</v>
      </c>
      <c r="F406" s="672" t="s">
        <v>642</v>
      </c>
      <c r="G406" s="672" t="s">
        <v>1363</v>
      </c>
      <c r="H406" s="672" t="s">
        <v>1523</v>
      </c>
      <c r="I406" s="672" t="s">
        <v>1792</v>
      </c>
      <c r="J406" s="675" t="s">
        <v>1773</v>
      </c>
      <c r="K406" s="672" t="s">
        <v>1552</v>
      </c>
      <c r="L406" s="672" t="s">
        <v>1527</v>
      </c>
    </row>
    <row r="407" spans="1:12">
      <c r="A407">
        <v>71128</v>
      </c>
      <c r="B407" s="672" t="s">
        <v>1520</v>
      </c>
      <c r="C407" s="672" t="s">
        <v>1521</v>
      </c>
      <c r="D407" s="672" t="s">
        <v>1521</v>
      </c>
      <c r="E407" s="672" t="s">
        <v>1522</v>
      </c>
      <c r="F407" s="672" t="s">
        <v>642</v>
      </c>
      <c r="G407" s="672" t="s">
        <v>1363</v>
      </c>
      <c r="H407" s="672" t="s">
        <v>1523</v>
      </c>
      <c r="I407" s="672" t="s">
        <v>1792</v>
      </c>
      <c r="J407" s="675" t="s">
        <v>1773</v>
      </c>
      <c r="K407" s="672" t="s">
        <v>1552</v>
      </c>
      <c r="L407" s="672" t="s">
        <v>1527</v>
      </c>
    </row>
    <row r="408" spans="1:12">
      <c r="A408">
        <v>71128</v>
      </c>
      <c r="B408" s="672" t="s">
        <v>1520</v>
      </c>
      <c r="C408" s="672" t="s">
        <v>1562</v>
      </c>
      <c r="D408" s="672" t="s">
        <v>1521</v>
      </c>
      <c r="E408" s="672" t="s">
        <v>1522</v>
      </c>
      <c r="F408" s="672" t="s">
        <v>642</v>
      </c>
      <c r="G408" s="672" t="s">
        <v>1363</v>
      </c>
      <c r="H408" s="672" t="s">
        <v>1523</v>
      </c>
      <c r="I408" s="672" t="s">
        <v>1792</v>
      </c>
      <c r="J408" s="675" t="s">
        <v>1773</v>
      </c>
      <c r="K408" s="672" t="s">
        <v>1552</v>
      </c>
      <c r="L408" s="672" t="s">
        <v>1527</v>
      </c>
    </row>
    <row r="409" spans="1:12">
      <c r="A409">
        <v>71130</v>
      </c>
      <c r="B409" s="672" t="s">
        <v>1520</v>
      </c>
      <c r="C409" s="672" t="s">
        <v>1562</v>
      </c>
      <c r="D409" s="672" t="s">
        <v>1521</v>
      </c>
      <c r="E409" s="672" t="s">
        <v>1522</v>
      </c>
      <c r="F409" s="672" t="s">
        <v>1932</v>
      </c>
      <c r="G409" s="672" t="s">
        <v>1363</v>
      </c>
      <c r="H409" s="672" t="s">
        <v>1523</v>
      </c>
      <c r="I409" s="672" t="s">
        <v>1917</v>
      </c>
      <c r="J409" s="675" t="s">
        <v>1611</v>
      </c>
      <c r="K409" s="672" t="s">
        <v>1535</v>
      </c>
      <c r="L409" s="672" t="s">
        <v>1527</v>
      </c>
    </row>
    <row r="410" spans="1:12">
      <c r="A410">
        <v>15327</v>
      </c>
      <c r="B410" s="672" t="s">
        <v>1520</v>
      </c>
      <c r="C410" s="672" t="s">
        <v>1562</v>
      </c>
      <c r="D410" s="672" t="s">
        <v>1521</v>
      </c>
      <c r="E410" s="672" t="s">
        <v>1522</v>
      </c>
      <c r="F410" s="672" t="s">
        <v>1932</v>
      </c>
      <c r="G410" s="672" t="s">
        <v>1363</v>
      </c>
      <c r="H410" s="672" t="s">
        <v>1523</v>
      </c>
      <c r="I410" s="672" t="s">
        <v>1917</v>
      </c>
      <c r="J410" s="675" t="s">
        <v>1611</v>
      </c>
      <c r="K410" s="672" t="s">
        <v>1535</v>
      </c>
      <c r="L410" s="672" t="s">
        <v>1527</v>
      </c>
    </row>
    <row r="411" spans="1:12">
      <c r="A411">
        <v>71136</v>
      </c>
      <c r="B411" s="672" t="s">
        <v>1520</v>
      </c>
      <c r="C411" s="672" t="s">
        <v>1562</v>
      </c>
      <c r="D411" s="672" t="s">
        <v>1521</v>
      </c>
      <c r="E411" s="672" t="s">
        <v>1522</v>
      </c>
      <c r="F411" s="672" t="s">
        <v>1933</v>
      </c>
      <c r="G411" s="672" t="s">
        <v>1363</v>
      </c>
      <c r="H411" s="672" t="s">
        <v>1523</v>
      </c>
      <c r="I411" s="672" t="s">
        <v>1934</v>
      </c>
      <c r="J411" s="675" t="s">
        <v>1538</v>
      </c>
      <c r="K411" s="672" t="s">
        <v>1531</v>
      </c>
      <c r="L411" s="672" t="s">
        <v>1527</v>
      </c>
    </row>
    <row r="412" spans="1:12">
      <c r="A412">
        <v>15327</v>
      </c>
      <c r="B412" s="672" t="s">
        <v>1520</v>
      </c>
      <c r="C412" s="672" t="s">
        <v>1562</v>
      </c>
      <c r="D412" s="672" t="s">
        <v>1521</v>
      </c>
      <c r="E412" s="672" t="s">
        <v>1522</v>
      </c>
      <c r="F412" s="672" t="s">
        <v>1933</v>
      </c>
      <c r="G412" s="672" t="s">
        <v>1363</v>
      </c>
      <c r="H412" s="672" t="s">
        <v>1523</v>
      </c>
      <c r="I412" s="672" t="s">
        <v>1934</v>
      </c>
      <c r="J412" s="675" t="s">
        <v>1538</v>
      </c>
      <c r="K412" s="672" t="s">
        <v>1531</v>
      </c>
      <c r="L412" s="672" t="s">
        <v>1527</v>
      </c>
    </row>
    <row r="413" spans="1:12">
      <c r="A413">
        <v>70121</v>
      </c>
      <c r="B413" s="672" t="s">
        <v>1520</v>
      </c>
      <c r="C413" s="672" t="s">
        <v>1562</v>
      </c>
      <c r="D413" s="672" t="s">
        <v>1521</v>
      </c>
      <c r="E413" s="672" t="s">
        <v>1522</v>
      </c>
      <c r="F413" s="672" t="s">
        <v>601</v>
      </c>
      <c r="G413" s="672" t="s">
        <v>1363</v>
      </c>
      <c r="H413" s="672" t="s">
        <v>1523</v>
      </c>
      <c r="I413" s="672" t="s">
        <v>1935</v>
      </c>
      <c r="J413" s="675" t="s">
        <v>1569</v>
      </c>
      <c r="K413" s="672" t="s">
        <v>1566</v>
      </c>
      <c r="L413" s="672" t="s">
        <v>1527</v>
      </c>
    </row>
    <row r="414" spans="1:12">
      <c r="A414">
        <v>71138</v>
      </c>
      <c r="B414" s="672" t="s">
        <v>1520</v>
      </c>
      <c r="C414" s="672" t="s">
        <v>1562</v>
      </c>
      <c r="D414" s="672" t="s">
        <v>1521</v>
      </c>
      <c r="E414" s="672" t="s">
        <v>1522</v>
      </c>
      <c r="F414" s="672" t="s">
        <v>601</v>
      </c>
      <c r="G414" s="672" t="s">
        <v>1363</v>
      </c>
      <c r="H414" s="672" t="s">
        <v>1523</v>
      </c>
      <c r="I414" s="672" t="s">
        <v>1935</v>
      </c>
      <c r="J414" s="675" t="s">
        <v>1569</v>
      </c>
      <c r="K414" s="672" t="s">
        <v>1566</v>
      </c>
      <c r="L414" s="672" t="s">
        <v>1527</v>
      </c>
    </row>
    <row r="415" spans="1:12">
      <c r="A415">
        <v>71149</v>
      </c>
      <c r="B415" s="672" t="s">
        <v>1520</v>
      </c>
      <c r="C415" s="672" t="s">
        <v>1562</v>
      </c>
      <c r="D415" s="672" t="s">
        <v>1521</v>
      </c>
      <c r="E415" s="672" t="s">
        <v>1522</v>
      </c>
      <c r="F415" s="672" t="s">
        <v>643</v>
      </c>
      <c r="G415" s="672" t="s">
        <v>1363</v>
      </c>
      <c r="H415" s="672" t="s">
        <v>1523</v>
      </c>
      <c r="I415" s="672" t="s">
        <v>1936</v>
      </c>
      <c r="J415" s="675" t="s">
        <v>1937</v>
      </c>
      <c r="K415" s="672" t="s">
        <v>1531</v>
      </c>
      <c r="L415" s="672" t="s">
        <v>1527</v>
      </c>
    </row>
    <row r="416" spans="1:12">
      <c r="A416">
        <v>71149</v>
      </c>
      <c r="B416" s="672" t="s">
        <v>1520</v>
      </c>
      <c r="C416" s="672" t="s">
        <v>1521</v>
      </c>
      <c r="D416" s="672" t="s">
        <v>1521</v>
      </c>
      <c r="E416" s="672" t="s">
        <v>1522</v>
      </c>
      <c r="F416" s="672" t="s">
        <v>643</v>
      </c>
      <c r="G416" s="672" t="s">
        <v>1363</v>
      </c>
      <c r="H416" s="672" t="s">
        <v>1523</v>
      </c>
      <c r="I416" s="672" t="s">
        <v>1936</v>
      </c>
      <c r="J416" s="675" t="s">
        <v>1937</v>
      </c>
      <c r="K416" s="672" t="s">
        <v>1531</v>
      </c>
      <c r="L416" s="672" t="s">
        <v>1527</v>
      </c>
    </row>
    <row r="417" spans="1:12">
      <c r="A417">
        <v>71152</v>
      </c>
      <c r="B417" s="672" t="s">
        <v>1520</v>
      </c>
      <c r="C417" s="672" t="s">
        <v>1521</v>
      </c>
      <c r="D417" s="672" t="s">
        <v>1521</v>
      </c>
      <c r="E417" s="672" t="s">
        <v>1522</v>
      </c>
      <c r="F417" s="672" t="s">
        <v>1938</v>
      </c>
      <c r="G417" s="672" t="s">
        <v>1363</v>
      </c>
      <c r="H417" s="672" t="s">
        <v>1523</v>
      </c>
      <c r="I417" s="672" t="s">
        <v>1939</v>
      </c>
      <c r="J417" s="675" t="s">
        <v>1913</v>
      </c>
      <c r="K417" s="672" t="s">
        <v>1531</v>
      </c>
      <c r="L417" s="672" t="s">
        <v>1527</v>
      </c>
    </row>
    <row r="418" spans="1:12">
      <c r="A418">
        <v>71174</v>
      </c>
      <c r="B418" s="672" t="s">
        <v>1520</v>
      </c>
      <c r="C418" s="672" t="s">
        <v>1521</v>
      </c>
      <c r="D418" s="672" t="s">
        <v>1521</v>
      </c>
      <c r="E418" s="672" t="s">
        <v>1522</v>
      </c>
      <c r="F418" s="672" t="s">
        <v>644</v>
      </c>
      <c r="G418" s="672" t="s">
        <v>1363</v>
      </c>
      <c r="H418" s="672" t="s">
        <v>1523</v>
      </c>
      <c r="I418" s="672" t="s">
        <v>1940</v>
      </c>
      <c r="J418" s="675" t="s">
        <v>1699</v>
      </c>
      <c r="K418" s="672" t="s">
        <v>1552</v>
      </c>
      <c r="L418" s="672" t="s">
        <v>1527</v>
      </c>
    </row>
    <row r="419" spans="1:12">
      <c r="A419">
        <v>71172</v>
      </c>
      <c r="B419" s="672" t="s">
        <v>1520</v>
      </c>
      <c r="C419" s="672" t="s">
        <v>1521</v>
      </c>
      <c r="D419" s="672" t="s">
        <v>1521</v>
      </c>
      <c r="E419" s="672" t="s">
        <v>1522</v>
      </c>
      <c r="F419" s="672" t="s">
        <v>644</v>
      </c>
      <c r="G419" s="672" t="s">
        <v>1363</v>
      </c>
      <c r="H419" s="672" t="s">
        <v>1523</v>
      </c>
      <c r="I419" s="672" t="s">
        <v>1940</v>
      </c>
      <c r="J419" s="675" t="s">
        <v>1699</v>
      </c>
      <c r="K419" s="672" t="s">
        <v>1552</v>
      </c>
      <c r="L419" s="672" t="s">
        <v>1527</v>
      </c>
    </row>
    <row r="420" spans="1:12">
      <c r="A420">
        <v>71177</v>
      </c>
      <c r="B420" s="672" t="s">
        <v>1520</v>
      </c>
      <c r="C420" s="672" t="s">
        <v>1521</v>
      </c>
      <c r="D420" s="672" t="s">
        <v>1521</v>
      </c>
      <c r="E420" s="672" t="s">
        <v>1522</v>
      </c>
      <c r="F420" s="672" t="s">
        <v>1676</v>
      </c>
      <c r="G420" s="672" t="s">
        <v>1363</v>
      </c>
      <c r="H420" s="672" t="s">
        <v>1523</v>
      </c>
      <c r="I420" s="672" t="s">
        <v>1677</v>
      </c>
      <c r="J420" s="675" t="s">
        <v>1678</v>
      </c>
      <c r="K420" s="672" t="s">
        <v>1566</v>
      </c>
      <c r="L420" s="672" t="s">
        <v>1527</v>
      </c>
    </row>
    <row r="421" spans="1:12">
      <c r="A421">
        <v>59401</v>
      </c>
      <c r="B421" s="672" t="s">
        <v>1520</v>
      </c>
      <c r="C421" s="672" t="s">
        <v>1521</v>
      </c>
      <c r="D421" s="672" t="s">
        <v>1521</v>
      </c>
      <c r="E421" s="672" t="s">
        <v>1522</v>
      </c>
      <c r="F421" s="672" t="s">
        <v>1676</v>
      </c>
      <c r="G421" s="672" t="s">
        <v>1363</v>
      </c>
      <c r="H421" s="672" t="s">
        <v>1523</v>
      </c>
      <c r="I421" s="672" t="s">
        <v>1677</v>
      </c>
      <c r="J421" s="675" t="s">
        <v>1678</v>
      </c>
      <c r="K421" s="672" t="s">
        <v>1566</v>
      </c>
      <c r="L421" s="672" t="s">
        <v>1527</v>
      </c>
    </row>
    <row r="422" spans="1:12">
      <c r="A422">
        <v>71165</v>
      </c>
      <c r="B422" s="672" t="s">
        <v>1520</v>
      </c>
      <c r="C422" s="672" t="s">
        <v>1521</v>
      </c>
      <c r="D422" s="672" t="s">
        <v>1521</v>
      </c>
      <c r="E422" s="672" t="s">
        <v>1522</v>
      </c>
      <c r="F422" s="672" t="s">
        <v>1941</v>
      </c>
      <c r="G422" s="672" t="s">
        <v>1363</v>
      </c>
      <c r="H422" s="672" t="s">
        <v>1523</v>
      </c>
      <c r="I422" s="672" t="s">
        <v>1942</v>
      </c>
      <c r="J422" s="675" t="s">
        <v>1558</v>
      </c>
      <c r="K422" s="672" t="s">
        <v>1526</v>
      </c>
      <c r="L422" s="672" t="s">
        <v>1527</v>
      </c>
    </row>
    <row r="423" spans="1:12">
      <c r="A423">
        <v>71236</v>
      </c>
      <c r="B423" s="672" t="s">
        <v>1520</v>
      </c>
      <c r="C423" s="672" t="s">
        <v>1521</v>
      </c>
      <c r="D423" s="672" t="s">
        <v>1521</v>
      </c>
      <c r="E423" s="672" t="s">
        <v>1522</v>
      </c>
      <c r="F423" s="672" t="s">
        <v>1941</v>
      </c>
      <c r="G423" s="672" t="s">
        <v>1363</v>
      </c>
      <c r="H423" s="672" t="s">
        <v>1523</v>
      </c>
      <c r="I423" s="672" t="s">
        <v>1942</v>
      </c>
      <c r="J423" s="675" t="s">
        <v>1558</v>
      </c>
      <c r="K423" s="672" t="s">
        <v>1526</v>
      </c>
      <c r="L423" s="672" t="s">
        <v>1527</v>
      </c>
    </row>
    <row r="424" spans="1:12">
      <c r="A424">
        <v>71238</v>
      </c>
      <c r="B424" s="672" t="s">
        <v>1520</v>
      </c>
      <c r="C424" s="672" t="s">
        <v>1521</v>
      </c>
      <c r="D424" s="672" t="s">
        <v>1521</v>
      </c>
      <c r="E424" s="672" t="s">
        <v>1522</v>
      </c>
      <c r="F424" s="672" t="s">
        <v>645</v>
      </c>
      <c r="G424" s="672" t="s">
        <v>1363</v>
      </c>
      <c r="H424" s="672" t="s">
        <v>1523</v>
      </c>
      <c r="I424" s="672" t="s">
        <v>1943</v>
      </c>
      <c r="J424" s="675" t="s">
        <v>1881</v>
      </c>
      <c r="K424" s="672" t="s">
        <v>1566</v>
      </c>
      <c r="L424" s="672" t="s">
        <v>1527</v>
      </c>
    </row>
    <row r="425" spans="1:12">
      <c r="A425">
        <v>71243</v>
      </c>
      <c r="B425" s="672" t="s">
        <v>1520</v>
      </c>
      <c r="C425" s="672" t="s">
        <v>1521</v>
      </c>
      <c r="D425" s="672" t="s">
        <v>1521</v>
      </c>
      <c r="E425" s="672" t="s">
        <v>1522</v>
      </c>
      <c r="F425" s="672" t="s">
        <v>1944</v>
      </c>
      <c r="G425" s="672" t="s">
        <v>1363</v>
      </c>
      <c r="H425" s="672" t="s">
        <v>1523</v>
      </c>
      <c r="I425" s="672" t="s">
        <v>1945</v>
      </c>
      <c r="J425" s="675" t="s">
        <v>1946</v>
      </c>
      <c r="K425" s="672" t="s">
        <v>1544</v>
      </c>
      <c r="L425" s="672" t="s">
        <v>1527</v>
      </c>
    </row>
    <row r="426" spans="1:12">
      <c r="A426">
        <v>71244</v>
      </c>
      <c r="B426" s="672" t="s">
        <v>1520</v>
      </c>
      <c r="C426" s="672" t="s">
        <v>1521</v>
      </c>
      <c r="D426" s="672" t="s">
        <v>1521</v>
      </c>
      <c r="E426" s="672" t="s">
        <v>1522</v>
      </c>
      <c r="F426" s="672" t="s">
        <v>1944</v>
      </c>
      <c r="G426" s="672" t="s">
        <v>1363</v>
      </c>
      <c r="H426" s="672" t="s">
        <v>1523</v>
      </c>
      <c r="I426" s="672" t="s">
        <v>1945</v>
      </c>
      <c r="J426" s="675" t="s">
        <v>1946</v>
      </c>
      <c r="K426" s="672" t="s">
        <v>1544</v>
      </c>
      <c r="L426" s="672" t="s">
        <v>1527</v>
      </c>
    </row>
    <row r="427" spans="1:12">
      <c r="A427">
        <v>71256</v>
      </c>
      <c r="B427" s="672" t="s">
        <v>1520</v>
      </c>
      <c r="C427" s="672" t="s">
        <v>1521</v>
      </c>
      <c r="D427" s="672" t="s">
        <v>1521</v>
      </c>
      <c r="E427" s="672" t="s">
        <v>1522</v>
      </c>
      <c r="F427" s="672" t="s">
        <v>1947</v>
      </c>
      <c r="G427" s="672" t="s">
        <v>1363</v>
      </c>
      <c r="H427" s="672" t="s">
        <v>1523</v>
      </c>
      <c r="I427" s="672" t="s">
        <v>1948</v>
      </c>
      <c r="J427" s="675" t="s">
        <v>1579</v>
      </c>
      <c r="K427" s="672" t="s">
        <v>1531</v>
      </c>
      <c r="L427" s="672" t="s">
        <v>1527</v>
      </c>
    </row>
    <row r="428" spans="1:12">
      <c r="A428">
        <v>71257</v>
      </c>
      <c r="B428" s="672" t="s">
        <v>1520</v>
      </c>
      <c r="C428" s="672" t="s">
        <v>1521</v>
      </c>
      <c r="D428" s="672" t="s">
        <v>1521</v>
      </c>
      <c r="E428" s="672" t="s">
        <v>1522</v>
      </c>
      <c r="F428" s="672" t="s">
        <v>1947</v>
      </c>
      <c r="G428" s="672" t="s">
        <v>1363</v>
      </c>
      <c r="H428" s="672" t="s">
        <v>1523</v>
      </c>
      <c r="I428" s="672" t="s">
        <v>1948</v>
      </c>
      <c r="J428" s="675" t="s">
        <v>1579</v>
      </c>
      <c r="K428" s="672" t="s">
        <v>1531</v>
      </c>
      <c r="L428" s="672" t="s">
        <v>1527</v>
      </c>
    </row>
    <row r="429" spans="1:12">
      <c r="A429">
        <v>71273</v>
      </c>
      <c r="B429" s="672" t="s">
        <v>1520</v>
      </c>
      <c r="C429" s="672" t="s">
        <v>1521</v>
      </c>
      <c r="D429" s="672" t="s">
        <v>1521</v>
      </c>
      <c r="E429" s="672" t="s">
        <v>1522</v>
      </c>
      <c r="F429" s="672" t="s">
        <v>1949</v>
      </c>
      <c r="G429" s="672" t="s">
        <v>1363</v>
      </c>
      <c r="H429" s="672" t="s">
        <v>1523</v>
      </c>
      <c r="I429" s="672" t="s">
        <v>1950</v>
      </c>
      <c r="J429" s="675" t="s">
        <v>1787</v>
      </c>
      <c r="K429" s="672" t="s">
        <v>1544</v>
      </c>
      <c r="L429" s="672" t="s">
        <v>1527</v>
      </c>
    </row>
    <row r="430" spans="1:12">
      <c r="A430">
        <v>61692</v>
      </c>
      <c r="B430" s="672" t="s">
        <v>1520</v>
      </c>
      <c r="C430" s="672" t="s">
        <v>1521</v>
      </c>
      <c r="D430" s="672" t="s">
        <v>1521</v>
      </c>
      <c r="E430" s="672" t="s">
        <v>1522</v>
      </c>
      <c r="F430" s="672" t="s">
        <v>1949</v>
      </c>
      <c r="G430" s="672" t="s">
        <v>1363</v>
      </c>
      <c r="H430" s="672" t="s">
        <v>1523</v>
      </c>
      <c r="I430" s="672" t="s">
        <v>1950</v>
      </c>
      <c r="J430" s="675" t="s">
        <v>1787</v>
      </c>
      <c r="K430" s="672" t="s">
        <v>1544</v>
      </c>
      <c r="L430" s="672" t="s">
        <v>1527</v>
      </c>
    </row>
    <row r="431" spans="1:12">
      <c r="A431">
        <v>61692</v>
      </c>
      <c r="B431" s="672" t="s">
        <v>1520</v>
      </c>
      <c r="C431" s="672" t="s">
        <v>1521</v>
      </c>
      <c r="D431" s="672" t="s">
        <v>1521</v>
      </c>
      <c r="E431" s="672" t="s">
        <v>1522</v>
      </c>
      <c r="F431" s="672" t="s">
        <v>1949</v>
      </c>
      <c r="G431" s="672" t="s">
        <v>1363</v>
      </c>
      <c r="H431" s="672" t="s">
        <v>1523</v>
      </c>
      <c r="I431" s="672" t="s">
        <v>1951</v>
      </c>
      <c r="J431" s="675" t="s">
        <v>1931</v>
      </c>
      <c r="K431" s="672" t="s">
        <v>1544</v>
      </c>
      <c r="L431" s="672" t="s">
        <v>1527</v>
      </c>
    </row>
    <row r="432" spans="1:12">
      <c r="A432">
        <v>71274</v>
      </c>
      <c r="B432" s="672" t="s">
        <v>1520</v>
      </c>
      <c r="C432" s="672" t="s">
        <v>1521</v>
      </c>
      <c r="D432" s="672" t="s">
        <v>1521</v>
      </c>
      <c r="E432" s="672" t="s">
        <v>1522</v>
      </c>
      <c r="F432" s="672" t="s">
        <v>1949</v>
      </c>
      <c r="G432" s="672" t="s">
        <v>1363</v>
      </c>
      <c r="H432" s="672" t="s">
        <v>1523</v>
      </c>
      <c r="I432" s="672" t="s">
        <v>1951</v>
      </c>
      <c r="J432" s="675" t="s">
        <v>1931</v>
      </c>
      <c r="K432" s="672" t="s">
        <v>1544</v>
      </c>
      <c r="L432" s="672" t="s">
        <v>1527</v>
      </c>
    </row>
    <row r="433" spans="1:12">
      <c r="A433">
        <v>61692</v>
      </c>
      <c r="B433" s="672" t="s">
        <v>1520</v>
      </c>
      <c r="C433" s="672" t="s">
        <v>1521</v>
      </c>
      <c r="D433" s="672" t="s">
        <v>1521</v>
      </c>
      <c r="E433" s="672" t="s">
        <v>1522</v>
      </c>
      <c r="F433" s="672" t="s">
        <v>1949</v>
      </c>
      <c r="G433" s="672" t="s">
        <v>1363</v>
      </c>
      <c r="H433" s="672" t="s">
        <v>1523</v>
      </c>
      <c r="I433" s="672" t="s">
        <v>1952</v>
      </c>
      <c r="J433" s="675" t="s">
        <v>1597</v>
      </c>
      <c r="K433" s="672" t="s">
        <v>1544</v>
      </c>
      <c r="L433" s="672" t="s">
        <v>1527</v>
      </c>
    </row>
    <row r="434" spans="1:12">
      <c r="A434">
        <v>71275</v>
      </c>
      <c r="B434" s="672" t="s">
        <v>1520</v>
      </c>
      <c r="C434" s="672" t="s">
        <v>1521</v>
      </c>
      <c r="D434" s="672" t="s">
        <v>1521</v>
      </c>
      <c r="E434" s="672" t="s">
        <v>1522</v>
      </c>
      <c r="F434" s="672" t="s">
        <v>1949</v>
      </c>
      <c r="G434" s="672" t="s">
        <v>1363</v>
      </c>
      <c r="H434" s="672" t="s">
        <v>1523</v>
      </c>
      <c r="I434" s="672" t="s">
        <v>1952</v>
      </c>
      <c r="J434" s="675" t="s">
        <v>1597</v>
      </c>
      <c r="K434" s="672" t="s">
        <v>1544</v>
      </c>
      <c r="L434" s="672" t="s">
        <v>1527</v>
      </c>
    </row>
    <row r="435" spans="1:12">
      <c r="A435">
        <v>71278</v>
      </c>
      <c r="B435" s="672" t="s">
        <v>1520</v>
      </c>
      <c r="C435" s="672" t="s">
        <v>1521</v>
      </c>
      <c r="D435" s="672" t="s">
        <v>1521</v>
      </c>
      <c r="E435" s="672" t="s">
        <v>1522</v>
      </c>
      <c r="F435" s="672" t="s">
        <v>646</v>
      </c>
      <c r="G435" s="672" t="s">
        <v>1363</v>
      </c>
      <c r="H435" s="672" t="s">
        <v>1523</v>
      </c>
      <c r="I435" s="672" t="s">
        <v>1953</v>
      </c>
      <c r="J435" s="675" t="s">
        <v>1646</v>
      </c>
      <c r="K435" s="672" t="s">
        <v>1526</v>
      </c>
      <c r="L435" s="672" t="s">
        <v>1527</v>
      </c>
    </row>
    <row r="436" spans="1:12">
      <c r="A436">
        <v>71281</v>
      </c>
      <c r="B436" s="672" t="s">
        <v>1520</v>
      </c>
      <c r="C436" s="672" t="s">
        <v>1521</v>
      </c>
      <c r="D436" s="672" t="s">
        <v>1521</v>
      </c>
      <c r="E436" s="672" t="s">
        <v>1522</v>
      </c>
      <c r="F436" s="672" t="s">
        <v>1949</v>
      </c>
      <c r="G436" s="672" t="s">
        <v>1363</v>
      </c>
      <c r="H436" s="672" t="s">
        <v>1523</v>
      </c>
      <c r="I436" s="672" t="s">
        <v>1952</v>
      </c>
      <c r="J436" s="675" t="s">
        <v>1597</v>
      </c>
      <c r="K436" s="672" t="s">
        <v>1544</v>
      </c>
      <c r="L436" s="672" t="s">
        <v>1527</v>
      </c>
    </row>
    <row r="437" spans="1:12">
      <c r="A437">
        <v>61692</v>
      </c>
      <c r="B437" s="672" t="s">
        <v>1520</v>
      </c>
      <c r="C437" s="672" t="s">
        <v>1521</v>
      </c>
      <c r="D437" s="672" t="s">
        <v>1521</v>
      </c>
      <c r="E437" s="672" t="s">
        <v>1522</v>
      </c>
      <c r="F437" s="672" t="s">
        <v>1949</v>
      </c>
      <c r="G437" s="672" t="s">
        <v>1363</v>
      </c>
      <c r="H437" s="672" t="s">
        <v>1523</v>
      </c>
      <c r="I437" s="672" t="s">
        <v>1952</v>
      </c>
      <c r="J437" s="675" t="s">
        <v>1597</v>
      </c>
      <c r="K437" s="672" t="s">
        <v>1544</v>
      </c>
      <c r="L437" s="672" t="s">
        <v>1527</v>
      </c>
    </row>
    <row r="438" spans="1:12">
      <c r="A438">
        <v>71282</v>
      </c>
      <c r="B438" s="672" t="s">
        <v>1520</v>
      </c>
      <c r="C438" s="672" t="s">
        <v>1521</v>
      </c>
      <c r="D438" s="672" t="s">
        <v>1521</v>
      </c>
      <c r="E438" s="672" t="s">
        <v>1522</v>
      </c>
      <c r="F438" s="672" t="s">
        <v>1949</v>
      </c>
      <c r="G438" s="672" t="s">
        <v>1363</v>
      </c>
      <c r="H438" s="672" t="s">
        <v>1523</v>
      </c>
      <c r="I438" s="672" t="s">
        <v>1954</v>
      </c>
      <c r="J438" s="675" t="s">
        <v>1768</v>
      </c>
      <c r="K438" s="672" t="s">
        <v>1544</v>
      </c>
      <c r="L438" s="672" t="s">
        <v>1527</v>
      </c>
    </row>
    <row r="439" spans="1:12">
      <c r="A439">
        <v>61692</v>
      </c>
      <c r="B439" s="672" t="s">
        <v>1520</v>
      </c>
      <c r="C439" s="672" t="s">
        <v>1521</v>
      </c>
      <c r="D439" s="672" t="s">
        <v>1521</v>
      </c>
      <c r="E439" s="672" t="s">
        <v>1522</v>
      </c>
      <c r="F439" s="672" t="s">
        <v>1949</v>
      </c>
      <c r="G439" s="672" t="s">
        <v>1363</v>
      </c>
      <c r="H439" s="672" t="s">
        <v>1523</v>
      </c>
      <c r="I439" s="672" t="s">
        <v>1954</v>
      </c>
      <c r="J439" s="675" t="s">
        <v>1768</v>
      </c>
      <c r="K439" s="672" t="s">
        <v>1544</v>
      </c>
      <c r="L439" s="672" t="s">
        <v>1527</v>
      </c>
    </row>
    <row r="440" spans="1:12">
      <c r="A440">
        <v>71283</v>
      </c>
      <c r="B440" s="672" t="s">
        <v>1520</v>
      </c>
      <c r="C440" s="672" t="s">
        <v>1521</v>
      </c>
      <c r="D440" s="672" t="s">
        <v>1521</v>
      </c>
      <c r="E440" s="672" t="s">
        <v>1522</v>
      </c>
      <c r="F440" s="672" t="s">
        <v>1949</v>
      </c>
      <c r="G440" s="672" t="s">
        <v>1363</v>
      </c>
      <c r="H440" s="672" t="s">
        <v>1523</v>
      </c>
      <c r="I440" s="672" t="s">
        <v>1955</v>
      </c>
      <c r="J440" s="675" t="s">
        <v>1597</v>
      </c>
      <c r="K440" s="672" t="s">
        <v>1544</v>
      </c>
      <c r="L440" s="672" t="s">
        <v>1527</v>
      </c>
    </row>
    <row r="441" spans="1:12">
      <c r="A441">
        <v>61692</v>
      </c>
      <c r="B441" s="672" t="s">
        <v>1520</v>
      </c>
      <c r="C441" s="672" t="s">
        <v>1521</v>
      </c>
      <c r="D441" s="672" t="s">
        <v>1521</v>
      </c>
      <c r="E441" s="672" t="s">
        <v>1522</v>
      </c>
      <c r="F441" s="672" t="s">
        <v>1949</v>
      </c>
      <c r="G441" s="672" t="s">
        <v>1363</v>
      </c>
      <c r="H441" s="672" t="s">
        <v>1523</v>
      </c>
      <c r="I441" s="672" t="s">
        <v>1955</v>
      </c>
      <c r="J441" s="675" t="s">
        <v>1597</v>
      </c>
      <c r="K441" s="672" t="s">
        <v>1544</v>
      </c>
      <c r="L441" s="672" t="s">
        <v>1527</v>
      </c>
    </row>
    <row r="442" spans="1:12">
      <c r="A442">
        <v>61692</v>
      </c>
      <c r="B442" s="672" t="s">
        <v>1520</v>
      </c>
      <c r="C442" s="672" t="s">
        <v>1521</v>
      </c>
      <c r="D442" s="672" t="s">
        <v>1521</v>
      </c>
      <c r="E442" s="672" t="s">
        <v>1522</v>
      </c>
      <c r="F442" s="672" t="s">
        <v>1949</v>
      </c>
      <c r="G442" s="672" t="s">
        <v>1363</v>
      </c>
      <c r="H442" s="672" t="s">
        <v>1523</v>
      </c>
      <c r="I442" s="672" t="s">
        <v>1956</v>
      </c>
      <c r="J442" s="675" t="s">
        <v>1543</v>
      </c>
      <c r="K442" s="672" t="s">
        <v>1544</v>
      </c>
      <c r="L442" s="672" t="s">
        <v>1527</v>
      </c>
    </row>
    <row r="443" spans="1:12">
      <c r="A443">
        <v>71284</v>
      </c>
      <c r="B443" s="672" t="s">
        <v>1520</v>
      </c>
      <c r="C443" s="672" t="s">
        <v>1521</v>
      </c>
      <c r="D443" s="672" t="s">
        <v>1521</v>
      </c>
      <c r="E443" s="672" t="s">
        <v>1522</v>
      </c>
      <c r="F443" s="672" t="s">
        <v>1949</v>
      </c>
      <c r="G443" s="672" t="s">
        <v>1363</v>
      </c>
      <c r="H443" s="672" t="s">
        <v>1523</v>
      </c>
      <c r="I443" s="672" t="s">
        <v>1956</v>
      </c>
      <c r="J443" s="675" t="s">
        <v>1543</v>
      </c>
      <c r="K443" s="672" t="s">
        <v>1544</v>
      </c>
      <c r="L443" s="672" t="s">
        <v>1527</v>
      </c>
    </row>
    <row r="444" spans="1:12">
      <c r="A444">
        <v>61692</v>
      </c>
      <c r="B444" s="672" t="s">
        <v>1520</v>
      </c>
      <c r="C444" s="672" t="s">
        <v>1521</v>
      </c>
      <c r="D444" s="672" t="s">
        <v>1521</v>
      </c>
      <c r="E444" s="672" t="s">
        <v>1522</v>
      </c>
      <c r="F444" s="672" t="s">
        <v>1949</v>
      </c>
      <c r="G444" s="672" t="s">
        <v>1363</v>
      </c>
      <c r="H444" s="672" t="s">
        <v>1523</v>
      </c>
      <c r="I444" s="672" t="s">
        <v>1957</v>
      </c>
      <c r="J444" s="675" t="s">
        <v>1543</v>
      </c>
      <c r="K444" s="672" t="s">
        <v>1544</v>
      </c>
      <c r="L444" s="672" t="s">
        <v>1527</v>
      </c>
    </row>
    <row r="445" spans="1:12">
      <c r="A445">
        <v>71285</v>
      </c>
      <c r="B445" s="672" t="s">
        <v>1520</v>
      </c>
      <c r="C445" s="672" t="s">
        <v>1521</v>
      </c>
      <c r="D445" s="672" t="s">
        <v>1521</v>
      </c>
      <c r="E445" s="672" t="s">
        <v>1522</v>
      </c>
      <c r="F445" s="672" t="s">
        <v>1949</v>
      </c>
      <c r="G445" s="672" t="s">
        <v>1363</v>
      </c>
      <c r="H445" s="672" t="s">
        <v>1523</v>
      </c>
      <c r="I445" s="672" t="s">
        <v>1957</v>
      </c>
      <c r="J445" s="675" t="s">
        <v>1543</v>
      </c>
      <c r="K445" s="672" t="s">
        <v>1544</v>
      </c>
      <c r="L445" s="672" t="s">
        <v>1527</v>
      </c>
    </row>
    <row r="446" spans="1:12">
      <c r="A446">
        <v>61692</v>
      </c>
      <c r="B446" s="672" t="s">
        <v>1520</v>
      </c>
      <c r="C446" s="672" t="s">
        <v>1521</v>
      </c>
      <c r="D446" s="672" t="s">
        <v>1521</v>
      </c>
      <c r="E446" s="672" t="s">
        <v>1522</v>
      </c>
      <c r="F446" s="672" t="s">
        <v>1949</v>
      </c>
      <c r="G446" s="672" t="s">
        <v>1363</v>
      </c>
      <c r="H446" s="672" t="s">
        <v>1523</v>
      </c>
      <c r="I446" s="672" t="s">
        <v>1958</v>
      </c>
      <c r="J446" s="675" t="s">
        <v>1778</v>
      </c>
      <c r="K446" s="672" t="s">
        <v>1544</v>
      </c>
      <c r="L446" s="672" t="s">
        <v>1527</v>
      </c>
    </row>
    <row r="447" spans="1:12">
      <c r="A447">
        <v>71286</v>
      </c>
      <c r="B447" s="672" t="s">
        <v>1520</v>
      </c>
      <c r="C447" s="672" t="s">
        <v>1521</v>
      </c>
      <c r="D447" s="672" t="s">
        <v>1521</v>
      </c>
      <c r="E447" s="672" t="s">
        <v>1522</v>
      </c>
      <c r="F447" s="672" t="s">
        <v>1949</v>
      </c>
      <c r="G447" s="672" t="s">
        <v>1363</v>
      </c>
      <c r="H447" s="672" t="s">
        <v>1523</v>
      </c>
      <c r="I447" s="672" t="s">
        <v>1958</v>
      </c>
      <c r="J447" s="675" t="s">
        <v>1778</v>
      </c>
      <c r="K447" s="672" t="s">
        <v>1544</v>
      </c>
      <c r="L447" s="672" t="s">
        <v>1527</v>
      </c>
    </row>
    <row r="448" spans="1:12">
      <c r="A448">
        <v>61692</v>
      </c>
      <c r="B448" s="672" t="s">
        <v>1520</v>
      </c>
      <c r="C448" s="672" t="s">
        <v>1521</v>
      </c>
      <c r="D448" s="672" t="s">
        <v>1521</v>
      </c>
      <c r="E448" s="672" t="s">
        <v>1522</v>
      </c>
      <c r="F448" s="672" t="s">
        <v>1949</v>
      </c>
      <c r="G448" s="672" t="s">
        <v>1363</v>
      </c>
      <c r="H448" s="672" t="s">
        <v>1523</v>
      </c>
      <c r="I448" s="672" t="s">
        <v>1959</v>
      </c>
      <c r="J448" s="675" t="s">
        <v>1960</v>
      </c>
      <c r="K448" s="672" t="s">
        <v>1531</v>
      </c>
      <c r="L448" s="672" t="s">
        <v>1527</v>
      </c>
    </row>
    <row r="449" spans="1:12">
      <c r="A449">
        <v>71287</v>
      </c>
      <c r="B449" s="672" t="s">
        <v>1520</v>
      </c>
      <c r="C449" s="672" t="s">
        <v>1521</v>
      </c>
      <c r="D449" s="672" t="s">
        <v>1521</v>
      </c>
      <c r="E449" s="672" t="s">
        <v>1522</v>
      </c>
      <c r="F449" s="672" t="s">
        <v>1949</v>
      </c>
      <c r="G449" s="672" t="s">
        <v>1363</v>
      </c>
      <c r="H449" s="672" t="s">
        <v>1523</v>
      </c>
      <c r="I449" s="672" t="s">
        <v>1959</v>
      </c>
      <c r="J449" s="675" t="s">
        <v>1960</v>
      </c>
      <c r="K449" s="672" t="s">
        <v>1531</v>
      </c>
      <c r="L449" s="672" t="s">
        <v>1527</v>
      </c>
    </row>
    <row r="450" spans="1:12">
      <c r="A450">
        <v>61692</v>
      </c>
      <c r="B450" s="672" t="s">
        <v>1520</v>
      </c>
      <c r="C450" s="672" t="s">
        <v>1521</v>
      </c>
      <c r="D450" s="672" t="s">
        <v>1521</v>
      </c>
      <c r="E450" s="672" t="s">
        <v>1522</v>
      </c>
      <c r="F450" s="672" t="s">
        <v>1949</v>
      </c>
      <c r="G450" s="672" t="s">
        <v>1363</v>
      </c>
      <c r="H450" s="672" t="s">
        <v>1523</v>
      </c>
      <c r="I450" s="672" t="s">
        <v>1961</v>
      </c>
      <c r="J450" s="675" t="s">
        <v>1946</v>
      </c>
      <c r="K450" s="672" t="s">
        <v>1544</v>
      </c>
      <c r="L450" s="672" t="s">
        <v>1527</v>
      </c>
    </row>
    <row r="451" spans="1:12">
      <c r="A451">
        <v>71288</v>
      </c>
      <c r="B451" s="672" t="s">
        <v>1520</v>
      </c>
      <c r="C451" s="672" t="s">
        <v>1521</v>
      </c>
      <c r="D451" s="672" t="s">
        <v>1521</v>
      </c>
      <c r="E451" s="672" t="s">
        <v>1522</v>
      </c>
      <c r="F451" s="672" t="s">
        <v>1949</v>
      </c>
      <c r="G451" s="672" t="s">
        <v>1363</v>
      </c>
      <c r="H451" s="672" t="s">
        <v>1523</v>
      </c>
      <c r="I451" s="672" t="s">
        <v>1961</v>
      </c>
      <c r="J451" s="675" t="s">
        <v>1946</v>
      </c>
      <c r="K451" s="672" t="s">
        <v>1544</v>
      </c>
      <c r="L451" s="672" t="s">
        <v>1527</v>
      </c>
    </row>
    <row r="452" spans="1:12">
      <c r="A452">
        <v>61692</v>
      </c>
      <c r="B452" s="672" t="s">
        <v>1520</v>
      </c>
      <c r="C452" s="672" t="s">
        <v>1521</v>
      </c>
      <c r="D452" s="672" t="s">
        <v>1521</v>
      </c>
      <c r="E452" s="672" t="s">
        <v>1522</v>
      </c>
      <c r="F452" s="672" t="s">
        <v>1949</v>
      </c>
      <c r="G452" s="672" t="s">
        <v>1363</v>
      </c>
      <c r="H452" s="672" t="s">
        <v>1523</v>
      </c>
      <c r="I452" s="672" t="s">
        <v>1962</v>
      </c>
      <c r="J452" s="675" t="s">
        <v>1963</v>
      </c>
      <c r="K452" s="672" t="s">
        <v>1544</v>
      </c>
      <c r="L452" s="672" t="s">
        <v>1527</v>
      </c>
    </row>
    <row r="453" spans="1:12">
      <c r="A453">
        <v>71289</v>
      </c>
      <c r="B453" s="672" t="s">
        <v>1520</v>
      </c>
      <c r="C453" s="672" t="s">
        <v>1521</v>
      </c>
      <c r="D453" s="672" t="s">
        <v>1521</v>
      </c>
      <c r="E453" s="672" t="s">
        <v>1522</v>
      </c>
      <c r="F453" s="672" t="s">
        <v>1949</v>
      </c>
      <c r="G453" s="672" t="s">
        <v>1363</v>
      </c>
      <c r="H453" s="672" t="s">
        <v>1523</v>
      </c>
      <c r="I453" s="672" t="s">
        <v>1962</v>
      </c>
      <c r="J453" s="675" t="s">
        <v>1963</v>
      </c>
      <c r="K453" s="672" t="s">
        <v>1544</v>
      </c>
      <c r="L453" s="672" t="s">
        <v>1527</v>
      </c>
    </row>
    <row r="454" spans="1:12">
      <c r="A454">
        <v>71290</v>
      </c>
      <c r="B454" s="672" t="s">
        <v>1520</v>
      </c>
      <c r="C454" s="672" t="s">
        <v>1521</v>
      </c>
      <c r="D454" s="672" t="s">
        <v>1521</v>
      </c>
      <c r="E454" s="672" t="s">
        <v>1522</v>
      </c>
      <c r="F454" s="672" t="s">
        <v>1949</v>
      </c>
      <c r="G454" s="672" t="s">
        <v>1363</v>
      </c>
      <c r="H454" s="672" t="s">
        <v>1523</v>
      </c>
      <c r="I454" s="672" t="s">
        <v>1964</v>
      </c>
      <c r="J454" s="675" t="s">
        <v>1818</v>
      </c>
      <c r="K454" s="672" t="s">
        <v>1544</v>
      </c>
      <c r="L454" s="672" t="s">
        <v>1527</v>
      </c>
    </row>
    <row r="455" spans="1:12">
      <c r="A455">
        <v>61692</v>
      </c>
      <c r="B455" s="672" t="s">
        <v>1520</v>
      </c>
      <c r="C455" s="672" t="s">
        <v>1521</v>
      </c>
      <c r="D455" s="672" t="s">
        <v>1521</v>
      </c>
      <c r="E455" s="672" t="s">
        <v>1522</v>
      </c>
      <c r="F455" s="672" t="s">
        <v>1949</v>
      </c>
      <c r="G455" s="672" t="s">
        <v>1363</v>
      </c>
      <c r="H455" s="672" t="s">
        <v>1523</v>
      </c>
      <c r="I455" s="672" t="s">
        <v>1964</v>
      </c>
      <c r="J455" s="675" t="s">
        <v>1818</v>
      </c>
      <c r="K455" s="672" t="s">
        <v>1544</v>
      </c>
      <c r="L455" s="672" t="s">
        <v>1527</v>
      </c>
    </row>
    <row r="456" spans="1:12">
      <c r="A456">
        <v>71291</v>
      </c>
      <c r="B456" s="672" t="s">
        <v>1520</v>
      </c>
      <c r="C456" s="672" t="s">
        <v>1521</v>
      </c>
      <c r="D456" s="672" t="s">
        <v>1521</v>
      </c>
      <c r="E456" s="672" t="s">
        <v>1522</v>
      </c>
      <c r="F456" s="672" t="s">
        <v>647</v>
      </c>
      <c r="G456" s="672" t="s">
        <v>1363</v>
      </c>
      <c r="H456" s="672" t="s">
        <v>1523</v>
      </c>
      <c r="I456" s="672" t="s">
        <v>1775</v>
      </c>
      <c r="J456" s="675" t="s">
        <v>1593</v>
      </c>
      <c r="K456" s="672" t="s">
        <v>1544</v>
      </c>
      <c r="L456" s="672" t="s">
        <v>1527</v>
      </c>
    </row>
    <row r="457" spans="1:12">
      <c r="A457">
        <v>71292</v>
      </c>
      <c r="B457" s="672" t="s">
        <v>1520</v>
      </c>
      <c r="C457" s="672" t="s">
        <v>1521</v>
      </c>
      <c r="D457" s="672" t="s">
        <v>1521</v>
      </c>
      <c r="E457" s="672" t="s">
        <v>1522</v>
      </c>
      <c r="F457" s="672" t="s">
        <v>1965</v>
      </c>
      <c r="G457" s="672" t="s">
        <v>1363</v>
      </c>
      <c r="H457" s="672" t="s">
        <v>1523</v>
      </c>
      <c r="I457" s="672" t="s">
        <v>1966</v>
      </c>
      <c r="J457" s="675" t="s">
        <v>1960</v>
      </c>
      <c r="K457" s="672" t="s">
        <v>1531</v>
      </c>
      <c r="L457" s="672" t="s">
        <v>1527</v>
      </c>
    </row>
    <row r="458" spans="1:12">
      <c r="A458">
        <v>22442</v>
      </c>
      <c r="B458" s="672" t="s">
        <v>1520</v>
      </c>
      <c r="C458" s="672" t="s">
        <v>1521</v>
      </c>
      <c r="D458" s="672" t="s">
        <v>1521</v>
      </c>
      <c r="E458" s="672" t="s">
        <v>1522</v>
      </c>
      <c r="F458" s="672" t="s">
        <v>1965</v>
      </c>
      <c r="G458" s="672" t="s">
        <v>1363</v>
      </c>
      <c r="H458" s="672" t="s">
        <v>1523</v>
      </c>
      <c r="I458" s="672" t="s">
        <v>1966</v>
      </c>
      <c r="J458" s="675" t="s">
        <v>1960</v>
      </c>
      <c r="K458" s="672" t="s">
        <v>1531</v>
      </c>
      <c r="L458" s="672" t="s">
        <v>1527</v>
      </c>
    </row>
    <row r="459" spans="1:12">
      <c r="A459">
        <v>71316</v>
      </c>
      <c r="B459" s="672" t="s">
        <v>1520</v>
      </c>
      <c r="C459" s="672" t="s">
        <v>1562</v>
      </c>
      <c r="D459" s="672" t="s">
        <v>1521</v>
      </c>
      <c r="E459" s="672" t="s">
        <v>1522</v>
      </c>
      <c r="F459" s="672" t="s">
        <v>1872</v>
      </c>
      <c r="G459" s="672" t="s">
        <v>1363</v>
      </c>
      <c r="H459" s="672" t="s">
        <v>1523</v>
      </c>
      <c r="I459" s="672" t="s">
        <v>1588</v>
      </c>
      <c r="J459" s="675" t="s">
        <v>1538</v>
      </c>
      <c r="K459" s="672" t="s">
        <v>1531</v>
      </c>
      <c r="L459" s="672" t="s">
        <v>1527</v>
      </c>
    </row>
    <row r="460" spans="1:12">
      <c r="A460">
        <v>15327</v>
      </c>
      <c r="B460" s="672" t="s">
        <v>1520</v>
      </c>
      <c r="C460" s="672" t="s">
        <v>1562</v>
      </c>
      <c r="D460" s="672" t="s">
        <v>1521</v>
      </c>
      <c r="E460" s="672" t="s">
        <v>1522</v>
      </c>
      <c r="F460" s="672" t="s">
        <v>1872</v>
      </c>
      <c r="G460" s="672" t="s">
        <v>1363</v>
      </c>
      <c r="H460" s="672" t="s">
        <v>1523</v>
      </c>
      <c r="I460" s="672" t="s">
        <v>1588</v>
      </c>
      <c r="J460" s="675" t="s">
        <v>1538</v>
      </c>
      <c r="K460" s="672" t="s">
        <v>1531</v>
      </c>
      <c r="L460" s="672" t="s">
        <v>1527</v>
      </c>
    </row>
    <row r="461" spans="1:12">
      <c r="A461">
        <v>71343</v>
      </c>
      <c r="B461" s="672" t="s">
        <v>1520</v>
      </c>
      <c r="C461" s="672" t="s">
        <v>1521</v>
      </c>
      <c r="D461" s="672" t="s">
        <v>1521</v>
      </c>
      <c r="E461" s="672" t="s">
        <v>1522</v>
      </c>
      <c r="F461" s="672" t="s">
        <v>559</v>
      </c>
      <c r="G461" s="672" t="s">
        <v>1363</v>
      </c>
      <c r="H461" s="672" t="s">
        <v>1523</v>
      </c>
      <c r="I461" s="672" t="s">
        <v>1967</v>
      </c>
      <c r="J461" s="675" t="s">
        <v>1773</v>
      </c>
      <c r="K461" s="672" t="s">
        <v>1552</v>
      </c>
      <c r="L461" s="672" t="s">
        <v>1527</v>
      </c>
    </row>
    <row r="462" spans="1:12">
      <c r="A462">
        <v>62362</v>
      </c>
      <c r="B462" s="672" t="s">
        <v>1520</v>
      </c>
      <c r="C462" s="672" t="s">
        <v>1521</v>
      </c>
      <c r="D462" s="672" t="s">
        <v>1521</v>
      </c>
      <c r="E462" s="672" t="s">
        <v>1522</v>
      </c>
      <c r="F462" s="672" t="s">
        <v>559</v>
      </c>
      <c r="G462" s="672" t="s">
        <v>1363</v>
      </c>
      <c r="H462" s="672" t="s">
        <v>1523</v>
      </c>
      <c r="I462" s="672" t="s">
        <v>1967</v>
      </c>
      <c r="J462" s="675" t="s">
        <v>1773</v>
      </c>
      <c r="K462" s="672" t="s">
        <v>1552</v>
      </c>
      <c r="L462" s="672" t="s">
        <v>1527</v>
      </c>
    </row>
    <row r="463" spans="1:12">
      <c r="A463">
        <v>71344</v>
      </c>
      <c r="B463" s="672" t="s">
        <v>1520</v>
      </c>
      <c r="C463" s="672" t="s">
        <v>1521</v>
      </c>
      <c r="D463" s="672" t="s">
        <v>1521</v>
      </c>
      <c r="E463" s="672" t="s">
        <v>1522</v>
      </c>
      <c r="F463" s="672" t="s">
        <v>560</v>
      </c>
      <c r="G463" s="672" t="s">
        <v>1363</v>
      </c>
      <c r="H463" s="672" t="s">
        <v>1523</v>
      </c>
      <c r="I463" s="672" t="s">
        <v>1968</v>
      </c>
      <c r="J463" s="675" t="s">
        <v>1611</v>
      </c>
      <c r="K463" s="672" t="s">
        <v>1535</v>
      </c>
      <c r="L463" s="672" t="s">
        <v>1527</v>
      </c>
    </row>
    <row r="464" spans="1:12">
      <c r="A464">
        <v>62362</v>
      </c>
      <c r="B464" s="672" t="s">
        <v>1520</v>
      </c>
      <c r="C464" s="672" t="s">
        <v>1521</v>
      </c>
      <c r="D464" s="672" t="s">
        <v>1521</v>
      </c>
      <c r="E464" s="672" t="s">
        <v>1522</v>
      </c>
      <c r="F464" s="672" t="s">
        <v>560</v>
      </c>
      <c r="G464" s="672" t="s">
        <v>1363</v>
      </c>
      <c r="H464" s="672" t="s">
        <v>1523</v>
      </c>
      <c r="I464" s="672" t="s">
        <v>1968</v>
      </c>
      <c r="J464" s="675" t="s">
        <v>1611</v>
      </c>
      <c r="K464" s="672" t="s">
        <v>1535</v>
      </c>
      <c r="L464" s="672" t="s">
        <v>1527</v>
      </c>
    </row>
    <row r="465" spans="1:12">
      <c r="A465">
        <v>70793</v>
      </c>
      <c r="B465" s="672" t="s">
        <v>1520</v>
      </c>
      <c r="C465" s="672" t="s">
        <v>1521</v>
      </c>
      <c r="D465" s="672" t="s">
        <v>1521</v>
      </c>
      <c r="E465" s="672" t="s">
        <v>1522</v>
      </c>
      <c r="F465" s="672" t="s">
        <v>627</v>
      </c>
      <c r="G465" s="672" t="s">
        <v>1363</v>
      </c>
      <c r="H465" s="672" t="s">
        <v>1523</v>
      </c>
      <c r="I465" s="672" t="s">
        <v>1969</v>
      </c>
      <c r="J465" s="675" t="s">
        <v>1643</v>
      </c>
      <c r="K465" s="672" t="s">
        <v>1552</v>
      </c>
      <c r="L465" s="672" t="s">
        <v>1527</v>
      </c>
    </row>
    <row r="466" spans="1:12">
      <c r="A466">
        <v>71351</v>
      </c>
      <c r="B466" s="672" t="s">
        <v>1520</v>
      </c>
      <c r="C466" s="672" t="s">
        <v>1521</v>
      </c>
      <c r="D466" s="672" t="s">
        <v>1521</v>
      </c>
      <c r="E466" s="672" t="s">
        <v>1522</v>
      </c>
      <c r="F466" s="672" t="s">
        <v>627</v>
      </c>
      <c r="G466" s="672" t="s">
        <v>1363</v>
      </c>
      <c r="H466" s="672" t="s">
        <v>1523</v>
      </c>
      <c r="I466" s="672" t="s">
        <v>1969</v>
      </c>
      <c r="J466" s="675" t="s">
        <v>1643</v>
      </c>
      <c r="K466" s="672" t="s">
        <v>1552</v>
      </c>
      <c r="L466" s="672" t="s">
        <v>1527</v>
      </c>
    </row>
    <row r="467" spans="1:12">
      <c r="A467">
        <v>70793</v>
      </c>
      <c r="B467" s="672" t="s">
        <v>1520</v>
      </c>
      <c r="C467" s="672" t="s">
        <v>1562</v>
      </c>
      <c r="D467" s="672" t="s">
        <v>1521</v>
      </c>
      <c r="E467" s="672" t="s">
        <v>1522</v>
      </c>
      <c r="F467" s="672" t="s">
        <v>627</v>
      </c>
      <c r="G467" s="672" t="s">
        <v>1363</v>
      </c>
      <c r="H467" s="672" t="s">
        <v>1523</v>
      </c>
      <c r="I467" s="672" t="s">
        <v>1969</v>
      </c>
      <c r="J467" s="675" t="s">
        <v>1643</v>
      </c>
      <c r="K467" s="672" t="s">
        <v>1552</v>
      </c>
      <c r="L467" s="672" t="s">
        <v>1527</v>
      </c>
    </row>
    <row r="468" spans="1:12">
      <c r="A468">
        <v>71352</v>
      </c>
      <c r="B468" s="672" t="s">
        <v>1520</v>
      </c>
      <c r="C468" s="672" t="s">
        <v>1562</v>
      </c>
      <c r="D468" s="672" t="s">
        <v>1521</v>
      </c>
      <c r="E468" s="672" t="s">
        <v>1522</v>
      </c>
      <c r="F468" s="672" t="s">
        <v>627</v>
      </c>
      <c r="G468" s="672" t="s">
        <v>1363</v>
      </c>
      <c r="H468" s="672" t="s">
        <v>1523</v>
      </c>
      <c r="I468" s="672" t="s">
        <v>1969</v>
      </c>
      <c r="J468" s="675" t="s">
        <v>1643</v>
      </c>
      <c r="K468" s="672" t="s">
        <v>1552</v>
      </c>
      <c r="L468" s="672" t="s">
        <v>1527</v>
      </c>
    </row>
    <row r="469" spans="1:12">
      <c r="A469">
        <v>64718</v>
      </c>
      <c r="B469" s="672" t="s">
        <v>1520</v>
      </c>
      <c r="C469" s="672" t="s">
        <v>1521</v>
      </c>
      <c r="D469" s="672" t="s">
        <v>1521</v>
      </c>
      <c r="E469" s="672" t="s">
        <v>1522</v>
      </c>
      <c r="F469" s="672" t="s">
        <v>589</v>
      </c>
      <c r="G469" s="672" t="s">
        <v>1363</v>
      </c>
      <c r="H469" s="672" t="s">
        <v>1523</v>
      </c>
      <c r="I469" s="672" t="s">
        <v>1667</v>
      </c>
      <c r="J469" s="675" t="s">
        <v>1668</v>
      </c>
      <c r="K469" s="672" t="s">
        <v>1585</v>
      </c>
      <c r="L469" s="672" t="s">
        <v>1527</v>
      </c>
    </row>
    <row r="470" spans="1:12">
      <c r="A470">
        <v>71359</v>
      </c>
      <c r="B470" s="672" t="s">
        <v>1520</v>
      </c>
      <c r="C470" s="672" t="s">
        <v>1521</v>
      </c>
      <c r="D470" s="672" t="s">
        <v>1521</v>
      </c>
      <c r="E470" s="672" t="s">
        <v>1522</v>
      </c>
      <c r="F470" s="672" t="s">
        <v>589</v>
      </c>
      <c r="G470" s="672" t="s">
        <v>1363</v>
      </c>
      <c r="H470" s="672" t="s">
        <v>1523</v>
      </c>
      <c r="I470" s="672" t="s">
        <v>1667</v>
      </c>
      <c r="J470" s="675" t="s">
        <v>1668</v>
      </c>
      <c r="K470" s="672" t="s">
        <v>1585</v>
      </c>
      <c r="L470" s="672" t="s">
        <v>1527</v>
      </c>
    </row>
    <row r="471" spans="1:12">
      <c r="A471">
        <v>64354</v>
      </c>
      <c r="B471" s="672" t="s">
        <v>1520</v>
      </c>
      <c r="C471" s="672" t="s">
        <v>1521</v>
      </c>
      <c r="D471" s="672" t="s">
        <v>1521</v>
      </c>
      <c r="E471" s="672" t="s">
        <v>1522</v>
      </c>
      <c r="F471" s="672" t="s">
        <v>580</v>
      </c>
      <c r="G471" s="672" t="s">
        <v>1363</v>
      </c>
      <c r="H471" s="672" t="s">
        <v>1523</v>
      </c>
      <c r="I471" s="672" t="s">
        <v>1970</v>
      </c>
      <c r="J471" s="675" t="s">
        <v>1543</v>
      </c>
      <c r="K471" s="672" t="s">
        <v>1544</v>
      </c>
      <c r="L471" s="672" t="s">
        <v>1527</v>
      </c>
    </row>
    <row r="472" spans="1:12">
      <c r="A472">
        <v>71371</v>
      </c>
      <c r="B472" s="672" t="s">
        <v>1520</v>
      </c>
      <c r="C472" s="672" t="s">
        <v>1521</v>
      </c>
      <c r="D472" s="672" t="s">
        <v>1521</v>
      </c>
      <c r="E472" s="672" t="s">
        <v>1522</v>
      </c>
      <c r="F472" s="672" t="s">
        <v>580</v>
      </c>
      <c r="G472" s="672" t="s">
        <v>1363</v>
      </c>
      <c r="H472" s="672" t="s">
        <v>1523</v>
      </c>
      <c r="I472" s="672" t="s">
        <v>1970</v>
      </c>
      <c r="J472" s="675" t="s">
        <v>1543</v>
      </c>
      <c r="K472" s="672" t="s">
        <v>1544</v>
      </c>
      <c r="L472" s="672" t="s">
        <v>1527</v>
      </c>
    </row>
    <row r="473" spans="1:12">
      <c r="A473">
        <v>71371</v>
      </c>
      <c r="B473" s="672" t="s">
        <v>1520</v>
      </c>
      <c r="C473" s="672" t="s">
        <v>1562</v>
      </c>
      <c r="D473" s="672" t="s">
        <v>1521</v>
      </c>
      <c r="E473" s="672" t="s">
        <v>1522</v>
      </c>
      <c r="F473" s="672" t="s">
        <v>580</v>
      </c>
      <c r="G473" s="672" t="s">
        <v>1363</v>
      </c>
      <c r="H473" s="672" t="s">
        <v>1523</v>
      </c>
      <c r="I473" s="672" t="s">
        <v>1970</v>
      </c>
      <c r="J473" s="675" t="s">
        <v>1543</v>
      </c>
      <c r="K473" s="672" t="s">
        <v>1544</v>
      </c>
      <c r="L473" s="672" t="s">
        <v>1527</v>
      </c>
    </row>
    <row r="474" spans="1:12">
      <c r="A474">
        <v>64354</v>
      </c>
      <c r="B474" s="672" t="s">
        <v>1520</v>
      </c>
      <c r="C474" s="672" t="s">
        <v>1562</v>
      </c>
      <c r="D474" s="672" t="s">
        <v>1521</v>
      </c>
      <c r="E474" s="672" t="s">
        <v>1522</v>
      </c>
      <c r="F474" s="672" t="s">
        <v>580</v>
      </c>
      <c r="G474" s="672" t="s">
        <v>1363</v>
      </c>
      <c r="H474" s="672" t="s">
        <v>1523</v>
      </c>
      <c r="I474" s="672" t="s">
        <v>1970</v>
      </c>
      <c r="J474" s="675" t="s">
        <v>1543</v>
      </c>
      <c r="K474" s="672" t="s">
        <v>1544</v>
      </c>
      <c r="L474" s="672" t="s">
        <v>1527</v>
      </c>
    </row>
    <row r="475" spans="1:12">
      <c r="A475">
        <v>71382</v>
      </c>
      <c r="B475" s="672" t="s">
        <v>1520</v>
      </c>
      <c r="C475" s="672" t="s">
        <v>1521</v>
      </c>
      <c r="D475" s="672" t="s">
        <v>1521</v>
      </c>
      <c r="E475" s="672" t="s">
        <v>1522</v>
      </c>
      <c r="F475" s="672" t="s">
        <v>1971</v>
      </c>
      <c r="G475" s="672" t="s">
        <v>1363</v>
      </c>
      <c r="H475" s="672" t="s">
        <v>1523</v>
      </c>
      <c r="I475" s="672" t="s">
        <v>1972</v>
      </c>
      <c r="J475" s="675" t="s">
        <v>1579</v>
      </c>
      <c r="K475" s="672" t="s">
        <v>1531</v>
      </c>
      <c r="L475" s="672" t="s">
        <v>1527</v>
      </c>
    </row>
    <row r="476" spans="1:12">
      <c r="A476">
        <v>22442</v>
      </c>
      <c r="B476" s="672" t="s">
        <v>1520</v>
      </c>
      <c r="C476" s="672" t="s">
        <v>1521</v>
      </c>
      <c r="D476" s="672" t="s">
        <v>1521</v>
      </c>
      <c r="E476" s="672" t="s">
        <v>1522</v>
      </c>
      <c r="F476" s="672" t="s">
        <v>1971</v>
      </c>
      <c r="G476" s="672" t="s">
        <v>1363</v>
      </c>
      <c r="H476" s="672" t="s">
        <v>1523</v>
      </c>
      <c r="I476" s="672" t="s">
        <v>1972</v>
      </c>
      <c r="J476" s="675" t="s">
        <v>1579</v>
      </c>
      <c r="K476" s="672" t="s">
        <v>1531</v>
      </c>
      <c r="L476" s="672" t="s">
        <v>1527</v>
      </c>
    </row>
    <row r="477" spans="1:12">
      <c r="A477">
        <v>71404</v>
      </c>
      <c r="B477" s="672" t="s">
        <v>1520</v>
      </c>
      <c r="C477" s="672" t="s">
        <v>1521</v>
      </c>
      <c r="D477" s="672" t="s">
        <v>1521</v>
      </c>
      <c r="E477" s="672" t="s">
        <v>1522</v>
      </c>
      <c r="F477" s="672" t="s">
        <v>622</v>
      </c>
      <c r="G477" s="672" t="s">
        <v>1363</v>
      </c>
      <c r="H477" s="672" t="s">
        <v>1523</v>
      </c>
      <c r="I477" s="672" t="s">
        <v>1973</v>
      </c>
      <c r="J477" s="675" t="s">
        <v>1637</v>
      </c>
      <c r="K477" s="672" t="s">
        <v>1552</v>
      </c>
      <c r="L477" s="672" t="s">
        <v>1527</v>
      </c>
    </row>
    <row r="478" spans="1:12">
      <c r="A478">
        <v>70641</v>
      </c>
      <c r="B478" s="672" t="s">
        <v>1520</v>
      </c>
      <c r="C478" s="672" t="s">
        <v>1521</v>
      </c>
      <c r="D478" s="672" t="s">
        <v>1521</v>
      </c>
      <c r="E478" s="672" t="s">
        <v>1522</v>
      </c>
      <c r="F478" s="672" t="s">
        <v>622</v>
      </c>
      <c r="G478" s="672" t="s">
        <v>1363</v>
      </c>
      <c r="H478" s="672" t="s">
        <v>1523</v>
      </c>
      <c r="I478" s="672" t="s">
        <v>1973</v>
      </c>
      <c r="J478" s="675" t="s">
        <v>1637</v>
      </c>
      <c r="K478" s="672" t="s">
        <v>1552</v>
      </c>
      <c r="L478" s="672" t="s">
        <v>1527</v>
      </c>
    </row>
    <row r="479" spans="1:12">
      <c r="A479">
        <v>22442</v>
      </c>
      <c r="B479" s="672" t="s">
        <v>1520</v>
      </c>
      <c r="C479" s="672" t="s">
        <v>1521</v>
      </c>
      <c r="D479" s="672" t="s">
        <v>1521</v>
      </c>
      <c r="E479" s="672" t="s">
        <v>1522</v>
      </c>
      <c r="F479" s="672" t="s">
        <v>497</v>
      </c>
      <c r="G479" s="672" t="s">
        <v>1363</v>
      </c>
      <c r="H479" s="672" t="s">
        <v>1523</v>
      </c>
      <c r="I479" s="672" t="s">
        <v>1974</v>
      </c>
      <c r="J479" s="675" t="s">
        <v>1579</v>
      </c>
      <c r="K479" s="672" t="s">
        <v>1531</v>
      </c>
      <c r="L479" s="672" t="s">
        <v>1527</v>
      </c>
    </row>
    <row r="480" spans="1:12">
      <c r="A480">
        <v>71415</v>
      </c>
      <c r="B480" s="672" t="s">
        <v>1520</v>
      </c>
      <c r="C480" s="672" t="s">
        <v>1521</v>
      </c>
      <c r="D480" s="672" t="s">
        <v>1521</v>
      </c>
      <c r="E480" s="672" t="s">
        <v>1522</v>
      </c>
      <c r="F480" s="672" t="s">
        <v>497</v>
      </c>
      <c r="G480" s="672" t="s">
        <v>1363</v>
      </c>
      <c r="H480" s="672" t="s">
        <v>1523</v>
      </c>
      <c r="I480" s="672" t="s">
        <v>1974</v>
      </c>
      <c r="J480" s="675" t="s">
        <v>1579</v>
      </c>
      <c r="K480" s="672" t="s">
        <v>1531</v>
      </c>
      <c r="L480" s="672" t="s">
        <v>1527</v>
      </c>
    </row>
    <row r="481" spans="1:12">
      <c r="A481">
        <v>71434</v>
      </c>
      <c r="B481" s="672" t="s">
        <v>1520</v>
      </c>
      <c r="C481" s="672" t="s">
        <v>1521</v>
      </c>
      <c r="D481" s="672" t="s">
        <v>1521</v>
      </c>
      <c r="E481" s="672" t="s">
        <v>1522</v>
      </c>
      <c r="F481" s="672" t="s">
        <v>498</v>
      </c>
      <c r="G481" s="672" t="s">
        <v>1363</v>
      </c>
      <c r="H481" s="672" t="s">
        <v>1523</v>
      </c>
      <c r="I481" s="672" t="s">
        <v>1975</v>
      </c>
      <c r="J481" s="675" t="s">
        <v>1363</v>
      </c>
      <c r="K481" s="672" t="s">
        <v>1526</v>
      </c>
      <c r="L481" s="672" t="s">
        <v>1527</v>
      </c>
    </row>
    <row r="482" spans="1:12">
      <c r="A482">
        <v>22442</v>
      </c>
      <c r="B482" s="672" t="s">
        <v>1520</v>
      </c>
      <c r="C482" s="672" t="s">
        <v>1521</v>
      </c>
      <c r="D482" s="672" t="s">
        <v>1521</v>
      </c>
      <c r="E482" s="672" t="s">
        <v>1522</v>
      </c>
      <c r="F482" s="672" t="s">
        <v>498</v>
      </c>
      <c r="G482" s="672" t="s">
        <v>1363</v>
      </c>
      <c r="H482" s="672" t="s">
        <v>1523</v>
      </c>
      <c r="I482" s="672" t="s">
        <v>1975</v>
      </c>
      <c r="J482" s="675" t="s">
        <v>1363</v>
      </c>
      <c r="K482" s="672" t="s">
        <v>1526</v>
      </c>
      <c r="L482" s="672" t="s">
        <v>1527</v>
      </c>
    </row>
    <row r="483" spans="1:12">
      <c r="A483">
        <v>22442</v>
      </c>
      <c r="B483" s="672" t="s">
        <v>1520</v>
      </c>
      <c r="C483" s="672" t="s">
        <v>1521</v>
      </c>
      <c r="D483" s="672" t="s">
        <v>1521</v>
      </c>
      <c r="E483" s="672" t="s">
        <v>1522</v>
      </c>
      <c r="F483" s="672" t="s">
        <v>499</v>
      </c>
      <c r="G483" s="672" t="s">
        <v>1363</v>
      </c>
      <c r="H483" s="672" t="s">
        <v>1523</v>
      </c>
      <c r="I483" s="672" t="s">
        <v>1976</v>
      </c>
      <c r="J483" s="675" t="s">
        <v>1913</v>
      </c>
      <c r="K483" s="672" t="s">
        <v>1531</v>
      </c>
      <c r="L483" s="672" t="s">
        <v>1527</v>
      </c>
    </row>
    <row r="484" spans="1:12">
      <c r="A484">
        <v>71463</v>
      </c>
      <c r="B484" s="672" t="s">
        <v>1520</v>
      </c>
      <c r="C484" s="672" t="s">
        <v>1521</v>
      </c>
      <c r="D484" s="672" t="s">
        <v>1521</v>
      </c>
      <c r="E484" s="672" t="s">
        <v>1522</v>
      </c>
      <c r="F484" s="672" t="s">
        <v>499</v>
      </c>
      <c r="G484" s="672" t="s">
        <v>1363</v>
      </c>
      <c r="H484" s="672" t="s">
        <v>1523</v>
      </c>
      <c r="I484" s="672" t="s">
        <v>1976</v>
      </c>
      <c r="J484" s="675" t="s">
        <v>1913</v>
      </c>
      <c r="K484" s="672" t="s">
        <v>1531</v>
      </c>
      <c r="L484" s="672" t="s">
        <v>1527</v>
      </c>
    </row>
    <row r="485" spans="1:12">
      <c r="A485">
        <v>71467</v>
      </c>
      <c r="B485" s="672" t="s">
        <v>1520</v>
      </c>
      <c r="C485" s="672" t="s">
        <v>1521</v>
      </c>
      <c r="D485" s="672" t="s">
        <v>1521</v>
      </c>
      <c r="E485" s="672" t="s">
        <v>1522</v>
      </c>
      <c r="F485" s="672" t="s">
        <v>648</v>
      </c>
      <c r="G485" s="672" t="s">
        <v>1363</v>
      </c>
      <c r="H485" s="672" t="s">
        <v>1523</v>
      </c>
      <c r="I485" s="672" t="s">
        <v>1812</v>
      </c>
      <c r="J485" s="675" t="s">
        <v>1768</v>
      </c>
      <c r="K485" s="672" t="s">
        <v>1544</v>
      </c>
      <c r="L485" s="672" t="s">
        <v>1527</v>
      </c>
    </row>
    <row r="486" spans="1:12">
      <c r="A486">
        <v>71468</v>
      </c>
      <c r="B486" s="672" t="s">
        <v>1520</v>
      </c>
      <c r="C486" s="672" t="s">
        <v>1521</v>
      </c>
      <c r="D486" s="672" t="s">
        <v>1521</v>
      </c>
      <c r="E486" s="672" t="s">
        <v>1522</v>
      </c>
      <c r="F486" s="672" t="s">
        <v>648</v>
      </c>
      <c r="G486" s="672" t="s">
        <v>1363</v>
      </c>
      <c r="H486" s="672" t="s">
        <v>1523</v>
      </c>
      <c r="I486" s="672" t="s">
        <v>1812</v>
      </c>
      <c r="J486" s="675" t="s">
        <v>1768</v>
      </c>
      <c r="K486" s="672" t="s">
        <v>1544</v>
      </c>
      <c r="L486" s="672" t="s">
        <v>1527</v>
      </c>
    </row>
    <row r="487" spans="1:12">
      <c r="A487">
        <v>71468</v>
      </c>
      <c r="B487" s="672" t="s">
        <v>1520</v>
      </c>
      <c r="C487" s="672" t="s">
        <v>1562</v>
      </c>
      <c r="D487" s="672" t="s">
        <v>1521</v>
      </c>
      <c r="E487" s="672" t="s">
        <v>1522</v>
      </c>
      <c r="F487" s="672" t="s">
        <v>648</v>
      </c>
      <c r="G487" s="672" t="s">
        <v>1363</v>
      </c>
      <c r="H487" s="672" t="s">
        <v>1523</v>
      </c>
      <c r="I487" s="672" t="s">
        <v>1812</v>
      </c>
      <c r="J487" s="675" t="s">
        <v>1768</v>
      </c>
      <c r="K487" s="672" t="s">
        <v>1544</v>
      </c>
      <c r="L487" s="672" t="s">
        <v>1527</v>
      </c>
    </row>
    <row r="488" spans="1:12">
      <c r="A488">
        <v>71467</v>
      </c>
      <c r="B488" s="672" t="s">
        <v>1520</v>
      </c>
      <c r="C488" s="672" t="s">
        <v>1562</v>
      </c>
      <c r="D488" s="672" t="s">
        <v>1521</v>
      </c>
      <c r="E488" s="672" t="s">
        <v>1522</v>
      </c>
      <c r="F488" s="672" t="s">
        <v>648</v>
      </c>
      <c r="G488" s="672" t="s">
        <v>1363</v>
      </c>
      <c r="H488" s="672" t="s">
        <v>1523</v>
      </c>
      <c r="I488" s="672" t="s">
        <v>1812</v>
      </c>
      <c r="J488" s="675" t="s">
        <v>1768</v>
      </c>
      <c r="K488" s="672" t="s">
        <v>1544</v>
      </c>
      <c r="L488" s="672" t="s">
        <v>1527</v>
      </c>
    </row>
    <row r="489" spans="1:12">
      <c r="A489">
        <v>71478</v>
      </c>
      <c r="B489" s="672" t="s">
        <v>1520</v>
      </c>
      <c r="C489" s="672" t="s">
        <v>1521</v>
      </c>
      <c r="D489" s="672" t="s">
        <v>1521</v>
      </c>
      <c r="E489" s="672" t="s">
        <v>1522</v>
      </c>
      <c r="F489" s="672" t="s">
        <v>1977</v>
      </c>
      <c r="G489" s="672" t="s">
        <v>1363</v>
      </c>
      <c r="H489" s="672" t="s">
        <v>1523</v>
      </c>
      <c r="I489" s="672" t="s">
        <v>1978</v>
      </c>
      <c r="J489" s="675" t="s">
        <v>1979</v>
      </c>
      <c r="K489" s="672" t="s">
        <v>1561</v>
      </c>
      <c r="L489" s="672" t="s">
        <v>1527</v>
      </c>
    </row>
    <row r="490" spans="1:12">
      <c r="A490">
        <v>71479</v>
      </c>
      <c r="B490" s="672" t="s">
        <v>1520</v>
      </c>
      <c r="C490" s="672" t="s">
        <v>1521</v>
      </c>
      <c r="D490" s="672" t="s">
        <v>1521</v>
      </c>
      <c r="E490" s="672" t="s">
        <v>1522</v>
      </c>
      <c r="F490" s="672" t="s">
        <v>1980</v>
      </c>
      <c r="G490" s="672" t="s">
        <v>1363</v>
      </c>
      <c r="H490" s="672" t="s">
        <v>1523</v>
      </c>
      <c r="I490" s="672" t="s">
        <v>1978</v>
      </c>
      <c r="J490" s="675" t="s">
        <v>1979</v>
      </c>
      <c r="K490" s="672" t="s">
        <v>1561</v>
      </c>
      <c r="L490" s="672" t="s">
        <v>1527</v>
      </c>
    </row>
    <row r="491" spans="1:12">
      <c r="A491">
        <v>71480</v>
      </c>
      <c r="B491" s="672" t="s">
        <v>1520</v>
      </c>
      <c r="C491" s="672" t="s">
        <v>1521</v>
      </c>
      <c r="D491" s="672" t="s">
        <v>1521</v>
      </c>
      <c r="E491" s="672" t="s">
        <v>1522</v>
      </c>
      <c r="F491" s="672" t="s">
        <v>582</v>
      </c>
      <c r="G491" s="672" t="s">
        <v>1363</v>
      </c>
      <c r="H491" s="672" t="s">
        <v>1523</v>
      </c>
      <c r="I491" s="672" t="s">
        <v>1981</v>
      </c>
      <c r="J491" s="675" t="s">
        <v>1538</v>
      </c>
      <c r="K491" s="672" t="s">
        <v>1531</v>
      </c>
      <c r="L491" s="672" t="s">
        <v>1527</v>
      </c>
    </row>
    <row r="492" spans="1:12">
      <c r="A492">
        <v>22442</v>
      </c>
      <c r="B492" s="672" t="s">
        <v>1520</v>
      </c>
      <c r="C492" s="672" t="s">
        <v>1521</v>
      </c>
      <c r="D492" s="672" t="s">
        <v>1521</v>
      </c>
      <c r="E492" s="672" t="s">
        <v>1522</v>
      </c>
      <c r="F492" s="672" t="s">
        <v>500</v>
      </c>
      <c r="G492" s="672" t="s">
        <v>1363</v>
      </c>
      <c r="H492" s="672" t="s">
        <v>1523</v>
      </c>
      <c r="I492" s="672" t="s">
        <v>1982</v>
      </c>
      <c r="J492" s="675" t="s">
        <v>1597</v>
      </c>
      <c r="K492" s="672" t="s">
        <v>1544</v>
      </c>
      <c r="L492" s="672" t="s">
        <v>1527</v>
      </c>
    </row>
    <row r="493" spans="1:12">
      <c r="A493">
        <v>71523</v>
      </c>
      <c r="B493" s="672" t="s">
        <v>1520</v>
      </c>
      <c r="C493" s="672" t="s">
        <v>1521</v>
      </c>
      <c r="D493" s="672" t="s">
        <v>1521</v>
      </c>
      <c r="E493" s="672" t="s">
        <v>1522</v>
      </c>
      <c r="F493" s="672" t="s">
        <v>500</v>
      </c>
      <c r="G493" s="672" t="s">
        <v>1363</v>
      </c>
      <c r="H493" s="672" t="s">
        <v>1523</v>
      </c>
      <c r="I493" s="672" t="s">
        <v>1982</v>
      </c>
      <c r="J493" s="675" t="s">
        <v>1597</v>
      </c>
      <c r="K493" s="672" t="s">
        <v>1544</v>
      </c>
      <c r="L493" s="672" t="s">
        <v>1527</v>
      </c>
    </row>
    <row r="494" spans="1:12">
      <c r="A494">
        <v>70326</v>
      </c>
      <c r="B494" s="672" t="s">
        <v>1520</v>
      </c>
      <c r="C494" s="672" t="s">
        <v>1521</v>
      </c>
      <c r="D494" s="672" t="s">
        <v>1521</v>
      </c>
      <c r="E494" s="672" t="s">
        <v>1522</v>
      </c>
      <c r="F494" s="672" t="s">
        <v>614</v>
      </c>
      <c r="G494" s="672" t="s">
        <v>1363</v>
      </c>
      <c r="H494" s="672" t="s">
        <v>1523</v>
      </c>
      <c r="I494" s="672" t="s">
        <v>1983</v>
      </c>
      <c r="J494" s="675" t="s">
        <v>1558</v>
      </c>
      <c r="K494" s="672" t="s">
        <v>1526</v>
      </c>
      <c r="L494" s="672" t="s">
        <v>1527</v>
      </c>
    </row>
    <row r="495" spans="1:12">
      <c r="A495">
        <v>71555</v>
      </c>
      <c r="B495" s="672" t="s">
        <v>1520</v>
      </c>
      <c r="C495" s="672" t="s">
        <v>1521</v>
      </c>
      <c r="D495" s="672" t="s">
        <v>1521</v>
      </c>
      <c r="E495" s="672" t="s">
        <v>1522</v>
      </c>
      <c r="F495" s="672" t="s">
        <v>614</v>
      </c>
      <c r="G495" s="672" t="s">
        <v>1363</v>
      </c>
      <c r="H495" s="672" t="s">
        <v>1523</v>
      </c>
      <c r="I495" s="672" t="s">
        <v>1983</v>
      </c>
      <c r="J495" s="675" t="s">
        <v>1558</v>
      </c>
      <c r="K495" s="672" t="s">
        <v>1526</v>
      </c>
      <c r="L495" s="672" t="s">
        <v>1527</v>
      </c>
    </row>
    <row r="496" spans="1:12">
      <c r="A496">
        <v>71557</v>
      </c>
      <c r="B496" s="672" t="s">
        <v>1520</v>
      </c>
      <c r="C496" s="672" t="s">
        <v>1521</v>
      </c>
      <c r="D496" s="672" t="s">
        <v>1521</v>
      </c>
      <c r="E496" s="672" t="s">
        <v>1522</v>
      </c>
      <c r="F496" s="672" t="s">
        <v>1984</v>
      </c>
      <c r="G496" s="672" t="s">
        <v>1363</v>
      </c>
      <c r="H496" s="672" t="s">
        <v>1523</v>
      </c>
      <c r="I496" s="672" t="s">
        <v>1985</v>
      </c>
      <c r="J496" s="675" t="s">
        <v>1584</v>
      </c>
      <c r="K496" s="672" t="s">
        <v>1585</v>
      </c>
      <c r="L496" s="672" t="s">
        <v>1527</v>
      </c>
    </row>
    <row r="497" spans="1:12">
      <c r="A497">
        <v>70209</v>
      </c>
      <c r="B497" s="672" t="s">
        <v>1520</v>
      </c>
      <c r="C497" s="672" t="s">
        <v>1521</v>
      </c>
      <c r="D497" s="672" t="s">
        <v>1521</v>
      </c>
      <c r="E497" s="672" t="s">
        <v>1522</v>
      </c>
      <c r="F497" s="672" t="s">
        <v>1984</v>
      </c>
      <c r="G497" s="672" t="s">
        <v>1363</v>
      </c>
      <c r="H497" s="672" t="s">
        <v>1523</v>
      </c>
      <c r="I497" s="672" t="s">
        <v>1985</v>
      </c>
      <c r="J497" s="675" t="s">
        <v>1584</v>
      </c>
      <c r="K497" s="672" t="s">
        <v>1585</v>
      </c>
      <c r="L497" s="672" t="s">
        <v>1527</v>
      </c>
    </row>
    <row r="498" spans="1:12">
      <c r="A498">
        <v>71563</v>
      </c>
      <c r="B498" s="672" t="s">
        <v>1520</v>
      </c>
      <c r="C498" s="672" t="s">
        <v>1521</v>
      </c>
      <c r="D498" s="672" t="s">
        <v>1521</v>
      </c>
      <c r="E498" s="672" t="s">
        <v>1522</v>
      </c>
      <c r="F498" s="672" t="s">
        <v>582</v>
      </c>
      <c r="G498" s="672" t="s">
        <v>1363</v>
      </c>
      <c r="H498" s="672" t="s">
        <v>1523</v>
      </c>
      <c r="I498" s="672" t="s">
        <v>1986</v>
      </c>
      <c r="J498" s="675" t="s">
        <v>1538</v>
      </c>
      <c r="K498" s="672" t="s">
        <v>1531</v>
      </c>
      <c r="L498" s="672" t="s">
        <v>1527</v>
      </c>
    </row>
    <row r="499" spans="1:12">
      <c r="A499">
        <v>64505</v>
      </c>
      <c r="B499" s="672" t="s">
        <v>1520</v>
      </c>
      <c r="C499" s="672" t="s">
        <v>1521</v>
      </c>
      <c r="D499" s="672" t="s">
        <v>1521</v>
      </c>
      <c r="E499" s="672" t="s">
        <v>1522</v>
      </c>
      <c r="F499" s="672" t="s">
        <v>582</v>
      </c>
      <c r="G499" s="672" t="s">
        <v>1363</v>
      </c>
      <c r="H499" s="672" t="s">
        <v>1523</v>
      </c>
      <c r="I499" s="672" t="s">
        <v>1986</v>
      </c>
      <c r="J499" s="675" t="s">
        <v>1538</v>
      </c>
      <c r="K499" s="672" t="s">
        <v>1531</v>
      </c>
      <c r="L499" s="672" t="s">
        <v>1527</v>
      </c>
    </row>
    <row r="500" spans="1:12">
      <c r="A500">
        <v>70641</v>
      </c>
      <c r="B500" s="672" t="s">
        <v>1520</v>
      </c>
      <c r="C500" s="672" t="s">
        <v>1521</v>
      </c>
      <c r="D500" s="672" t="s">
        <v>1521</v>
      </c>
      <c r="E500" s="672" t="s">
        <v>1522</v>
      </c>
      <c r="F500" s="672" t="s">
        <v>623</v>
      </c>
      <c r="G500" s="672" t="s">
        <v>1363</v>
      </c>
      <c r="H500" s="672" t="s">
        <v>1523</v>
      </c>
      <c r="I500" s="672" t="s">
        <v>1987</v>
      </c>
      <c r="J500" s="675" t="s">
        <v>1773</v>
      </c>
      <c r="K500" s="672" t="s">
        <v>1552</v>
      </c>
      <c r="L500" s="672" t="s">
        <v>1527</v>
      </c>
    </row>
    <row r="501" spans="1:12">
      <c r="A501">
        <v>71578</v>
      </c>
      <c r="B501" s="672" t="s">
        <v>1520</v>
      </c>
      <c r="C501" s="672" t="s">
        <v>1521</v>
      </c>
      <c r="D501" s="672" t="s">
        <v>1521</v>
      </c>
      <c r="E501" s="672" t="s">
        <v>1522</v>
      </c>
      <c r="F501" s="672" t="s">
        <v>623</v>
      </c>
      <c r="G501" s="672" t="s">
        <v>1363</v>
      </c>
      <c r="H501" s="672" t="s">
        <v>1523</v>
      </c>
      <c r="I501" s="672" t="s">
        <v>1987</v>
      </c>
      <c r="J501" s="675" t="s">
        <v>1773</v>
      </c>
      <c r="K501" s="672" t="s">
        <v>1552</v>
      </c>
      <c r="L501" s="672" t="s">
        <v>1527</v>
      </c>
    </row>
    <row r="502" spans="1:12">
      <c r="A502">
        <v>71581</v>
      </c>
      <c r="B502" s="672" t="s">
        <v>1520</v>
      </c>
      <c r="C502" s="672" t="s">
        <v>1521</v>
      </c>
      <c r="D502" s="672" t="s">
        <v>1521</v>
      </c>
      <c r="E502" s="672" t="s">
        <v>1522</v>
      </c>
      <c r="F502" s="672" t="s">
        <v>636</v>
      </c>
      <c r="G502" s="672" t="s">
        <v>1363</v>
      </c>
      <c r="H502" s="672" t="s">
        <v>1523</v>
      </c>
      <c r="I502" s="672" t="s">
        <v>1921</v>
      </c>
      <c r="J502" s="675" t="s">
        <v>1611</v>
      </c>
      <c r="K502" s="672" t="s">
        <v>1535</v>
      </c>
      <c r="L502" s="672" t="s">
        <v>1527</v>
      </c>
    </row>
    <row r="503" spans="1:12">
      <c r="A503">
        <v>70924</v>
      </c>
      <c r="B503" s="672" t="s">
        <v>1520</v>
      </c>
      <c r="C503" s="672" t="s">
        <v>1521</v>
      </c>
      <c r="D503" s="672" t="s">
        <v>1521</v>
      </c>
      <c r="E503" s="672" t="s">
        <v>1522</v>
      </c>
      <c r="F503" s="672" t="s">
        <v>636</v>
      </c>
      <c r="G503" s="672" t="s">
        <v>1363</v>
      </c>
      <c r="H503" s="672" t="s">
        <v>1523</v>
      </c>
      <c r="I503" s="672" t="s">
        <v>1921</v>
      </c>
      <c r="J503" s="675" t="s">
        <v>1611</v>
      </c>
      <c r="K503" s="672" t="s">
        <v>1535</v>
      </c>
      <c r="L503" s="672" t="s">
        <v>1527</v>
      </c>
    </row>
    <row r="504" spans="1:12">
      <c r="A504">
        <v>71592</v>
      </c>
      <c r="B504" s="672" t="s">
        <v>1520</v>
      </c>
      <c r="C504" s="672" t="s">
        <v>1521</v>
      </c>
      <c r="D504" s="672" t="s">
        <v>1521</v>
      </c>
      <c r="E504" s="672" t="s">
        <v>1522</v>
      </c>
      <c r="F504" s="672" t="s">
        <v>1988</v>
      </c>
      <c r="G504" s="672" t="s">
        <v>1363</v>
      </c>
      <c r="H504" s="672" t="s">
        <v>1523</v>
      </c>
      <c r="I504" s="672" t="s">
        <v>1989</v>
      </c>
      <c r="J504" s="675" t="s">
        <v>1931</v>
      </c>
      <c r="K504" s="672" t="s">
        <v>1544</v>
      </c>
      <c r="L504" s="672" t="s">
        <v>1527</v>
      </c>
    </row>
    <row r="505" spans="1:12">
      <c r="A505">
        <v>71593</v>
      </c>
      <c r="B505" s="672" t="s">
        <v>1520</v>
      </c>
      <c r="C505" s="672" t="s">
        <v>1521</v>
      </c>
      <c r="D505" s="672" t="s">
        <v>1521</v>
      </c>
      <c r="E505" s="672" t="s">
        <v>1522</v>
      </c>
      <c r="F505" s="672" t="s">
        <v>483</v>
      </c>
      <c r="G505" s="672" t="s">
        <v>1363</v>
      </c>
      <c r="H505" s="672" t="s">
        <v>1523</v>
      </c>
      <c r="I505" s="672" t="s">
        <v>1990</v>
      </c>
      <c r="J505" s="675" t="s">
        <v>1538</v>
      </c>
      <c r="K505" s="672" t="s">
        <v>1531</v>
      </c>
      <c r="L505" s="672" t="s">
        <v>1527</v>
      </c>
    </row>
    <row r="506" spans="1:12">
      <c r="A506">
        <v>18892</v>
      </c>
      <c r="B506" s="672" t="s">
        <v>1520</v>
      </c>
      <c r="C506" s="672" t="s">
        <v>1521</v>
      </c>
      <c r="D506" s="672" t="s">
        <v>1521</v>
      </c>
      <c r="E506" s="672" t="s">
        <v>1522</v>
      </c>
      <c r="F506" s="672" t="s">
        <v>483</v>
      </c>
      <c r="G506" s="672" t="s">
        <v>1363</v>
      </c>
      <c r="H506" s="672" t="s">
        <v>1523</v>
      </c>
      <c r="I506" s="672" t="s">
        <v>1990</v>
      </c>
      <c r="J506" s="675" t="s">
        <v>1538</v>
      </c>
      <c r="K506" s="672" t="s">
        <v>1531</v>
      </c>
      <c r="L506" s="672" t="s">
        <v>1527</v>
      </c>
    </row>
    <row r="507" spans="1:12">
      <c r="A507">
        <v>71595</v>
      </c>
      <c r="B507" s="672" t="s">
        <v>1520</v>
      </c>
      <c r="C507" s="672" t="s">
        <v>1521</v>
      </c>
      <c r="D507" s="672" t="s">
        <v>1521</v>
      </c>
      <c r="E507" s="672" t="s">
        <v>1522</v>
      </c>
      <c r="F507" s="672" t="s">
        <v>649</v>
      </c>
      <c r="G507" s="672" t="s">
        <v>1363</v>
      </c>
      <c r="H507" s="672" t="s">
        <v>1523</v>
      </c>
      <c r="I507" s="672" t="s">
        <v>1930</v>
      </c>
      <c r="J507" s="675" t="s">
        <v>1931</v>
      </c>
      <c r="K507" s="672" t="s">
        <v>1544</v>
      </c>
      <c r="L507" s="672" t="s">
        <v>1527</v>
      </c>
    </row>
    <row r="508" spans="1:12">
      <c r="A508">
        <v>71594</v>
      </c>
      <c r="B508" s="672" t="s">
        <v>1520</v>
      </c>
      <c r="C508" s="672" t="s">
        <v>1521</v>
      </c>
      <c r="D508" s="672" t="s">
        <v>1521</v>
      </c>
      <c r="E508" s="672" t="s">
        <v>1522</v>
      </c>
      <c r="F508" s="672" t="s">
        <v>649</v>
      </c>
      <c r="G508" s="672" t="s">
        <v>1363</v>
      </c>
      <c r="H508" s="672" t="s">
        <v>1523</v>
      </c>
      <c r="I508" s="672" t="s">
        <v>1930</v>
      </c>
      <c r="J508" s="675" t="s">
        <v>1931</v>
      </c>
      <c r="K508" s="672" t="s">
        <v>1544</v>
      </c>
      <c r="L508" s="672" t="s">
        <v>1527</v>
      </c>
    </row>
    <row r="509" spans="1:12">
      <c r="A509">
        <v>71597</v>
      </c>
      <c r="B509" s="672" t="s">
        <v>1520</v>
      </c>
      <c r="C509" s="672" t="s">
        <v>1521</v>
      </c>
      <c r="D509" s="672" t="s">
        <v>1521</v>
      </c>
      <c r="E509" s="672" t="s">
        <v>1522</v>
      </c>
      <c r="F509" s="672" t="s">
        <v>629</v>
      </c>
      <c r="G509" s="672" t="s">
        <v>1363</v>
      </c>
      <c r="H509" s="672" t="s">
        <v>1523</v>
      </c>
      <c r="I509" s="672" t="s">
        <v>1991</v>
      </c>
      <c r="J509" s="675" t="s">
        <v>1543</v>
      </c>
      <c r="K509" s="672" t="s">
        <v>1544</v>
      </c>
      <c r="L509" s="672" t="s">
        <v>1527</v>
      </c>
    </row>
    <row r="510" spans="1:12">
      <c r="A510">
        <v>18371</v>
      </c>
      <c r="B510" s="672" t="s">
        <v>1520</v>
      </c>
      <c r="C510" s="672" t="s">
        <v>1521</v>
      </c>
      <c r="D510" s="672" t="s">
        <v>1521</v>
      </c>
      <c r="E510" s="672" t="s">
        <v>1522</v>
      </c>
      <c r="F510" s="672" t="s">
        <v>470</v>
      </c>
      <c r="G510" s="672" t="s">
        <v>1363</v>
      </c>
      <c r="H510" s="672" t="s">
        <v>1523</v>
      </c>
      <c r="I510" s="672" t="s">
        <v>1992</v>
      </c>
      <c r="J510" s="675" t="s">
        <v>1611</v>
      </c>
      <c r="K510" s="672" t="s">
        <v>1535</v>
      </c>
      <c r="L510" s="672" t="s">
        <v>1527</v>
      </c>
    </row>
    <row r="511" spans="1:12">
      <c r="A511">
        <v>71598</v>
      </c>
      <c r="B511" s="672" t="s">
        <v>1520</v>
      </c>
      <c r="C511" s="672" t="s">
        <v>1521</v>
      </c>
      <c r="D511" s="672" t="s">
        <v>1521</v>
      </c>
      <c r="E511" s="672" t="s">
        <v>1522</v>
      </c>
      <c r="F511" s="672" t="s">
        <v>470</v>
      </c>
      <c r="G511" s="672" t="s">
        <v>1363</v>
      </c>
      <c r="H511" s="672" t="s">
        <v>1523</v>
      </c>
      <c r="I511" s="672" t="s">
        <v>1992</v>
      </c>
      <c r="J511" s="675" t="s">
        <v>1611</v>
      </c>
      <c r="K511" s="672" t="s">
        <v>1535</v>
      </c>
      <c r="L511" s="672" t="s">
        <v>1527</v>
      </c>
    </row>
    <row r="512" spans="1:12">
      <c r="A512">
        <v>71606</v>
      </c>
      <c r="B512" s="672" t="s">
        <v>1520</v>
      </c>
      <c r="C512" s="672" t="s">
        <v>1521</v>
      </c>
      <c r="D512" s="672" t="s">
        <v>1521</v>
      </c>
      <c r="E512" s="672" t="s">
        <v>1522</v>
      </c>
      <c r="F512" s="672" t="s">
        <v>501</v>
      </c>
      <c r="G512" s="672" t="s">
        <v>1363</v>
      </c>
      <c r="H512" s="672" t="s">
        <v>1523</v>
      </c>
      <c r="I512" s="672" t="s">
        <v>1663</v>
      </c>
      <c r="J512" s="675" t="s">
        <v>1664</v>
      </c>
      <c r="K512" s="672" t="s">
        <v>1552</v>
      </c>
      <c r="L512" s="672" t="s">
        <v>1527</v>
      </c>
    </row>
    <row r="513" spans="1:12">
      <c r="A513">
        <v>22442</v>
      </c>
      <c r="B513" s="672" t="s">
        <v>1520</v>
      </c>
      <c r="C513" s="672" t="s">
        <v>1521</v>
      </c>
      <c r="D513" s="672" t="s">
        <v>1521</v>
      </c>
      <c r="E513" s="672" t="s">
        <v>1522</v>
      </c>
      <c r="F513" s="672" t="s">
        <v>501</v>
      </c>
      <c r="G513" s="672" t="s">
        <v>1363</v>
      </c>
      <c r="H513" s="672" t="s">
        <v>1523</v>
      </c>
      <c r="I513" s="672" t="s">
        <v>1663</v>
      </c>
      <c r="J513" s="675" t="s">
        <v>1664</v>
      </c>
      <c r="K513" s="672" t="s">
        <v>1552</v>
      </c>
      <c r="L513" s="672" t="s">
        <v>1527</v>
      </c>
    </row>
    <row r="514" spans="1:12">
      <c r="A514">
        <v>71660</v>
      </c>
      <c r="B514" s="672" t="s">
        <v>1520</v>
      </c>
      <c r="C514" s="672" t="s">
        <v>1521</v>
      </c>
      <c r="D514" s="672" t="s">
        <v>1521</v>
      </c>
      <c r="E514" s="672" t="s">
        <v>1522</v>
      </c>
      <c r="F514" s="672" t="s">
        <v>515</v>
      </c>
      <c r="G514" s="672" t="s">
        <v>1363</v>
      </c>
      <c r="H514" s="672" t="s">
        <v>1523</v>
      </c>
      <c r="I514" s="672" t="s">
        <v>1993</v>
      </c>
      <c r="J514" s="675" t="s">
        <v>1889</v>
      </c>
      <c r="K514" s="672" t="s">
        <v>1566</v>
      </c>
      <c r="L514" s="672" t="s">
        <v>1527</v>
      </c>
    </row>
    <row r="515" spans="1:12">
      <c r="A515">
        <v>25081</v>
      </c>
      <c r="B515" s="672" t="s">
        <v>1520</v>
      </c>
      <c r="C515" s="672" t="s">
        <v>1521</v>
      </c>
      <c r="D515" s="672" t="s">
        <v>1521</v>
      </c>
      <c r="E515" s="672" t="s">
        <v>1522</v>
      </c>
      <c r="F515" s="672" t="s">
        <v>515</v>
      </c>
      <c r="G515" s="672" t="s">
        <v>1363</v>
      </c>
      <c r="H515" s="672" t="s">
        <v>1523</v>
      </c>
      <c r="I515" s="672" t="s">
        <v>1993</v>
      </c>
      <c r="J515" s="675" t="s">
        <v>1889</v>
      </c>
      <c r="K515" s="672" t="s">
        <v>1566</v>
      </c>
      <c r="L515" s="672" t="s">
        <v>1527</v>
      </c>
    </row>
    <row r="516" spans="1:12">
      <c r="A516">
        <v>71700</v>
      </c>
      <c r="B516" s="672" t="s">
        <v>1520</v>
      </c>
      <c r="C516" s="672" t="s">
        <v>1521</v>
      </c>
      <c r="D516" s="672" t="s">
        <v>1521</v>
      </c>
      <c r="E516" s="672" t="s">
        <v>1522</v>
      </c>
      <c r="F516" s="672" t="s">
        <v>502</v>
      </c>
      <c r="G516" s="672" t="s">
        <v>1363</v>
      </c>
      <c r="H516" s="672" t="s">
        <v>1523</v>
      </c>
      <c r="I516" s="672" t="s">
        <v>1994</v>
      </c>
      <c r="J516" s="675" t="s">
        <v>1673</v>
      </c>
      <c r="K516" s="672" t="s">
        <v>1561</v>
      </c>
      <c r="L516" s="672" t="s">
        <v>1527</v>
      </c>
    </row>
    <row r="517" spans="1:12">
      <c r="A517">
        <v>22442</v>
      </c>
      <c r="B517" s="672" t="s">
        <v>1520</v>
      </c>
      <c r="C517" s="672" t="s">
        <v>1521</v>
      </c>
      <c r="D517" s="672" t="s">
        <v>1521</v>
      </c>
      <c r="E517" s="672" t="s">
        <v>1522</v>
      </c>
      <c r="F517" s="672" t="s">
        <v>502</v>
      </c>
      <c r="G517" s="672" t="s">
        <v>1363</v>
      </c>
      <c r="H517" s="672" t="s">
        <v>1523</v>
      </c>
      <c r="I517" s="672" t="s">
        <v>1994</v>
      </c>
      <c r="J517" s="675" t="s">
        <v>1673</v>
      </c>
      <c r="K517" s="672" t="s">
        <v>1561</v>
      </c>
      <c r="L517" s="672" t="s">
        <v>1527</v>
      </c>
    </row>
    <row r="518" spans="1:12">
      <c r="A518">
        <v>71710</v>
      </c>
      <c r="B518" s="672" t="s">
        <v>1520</v>
      </c>
      <c r="C518" s="672" t="s">
        <v>1521</v>
      </c>
      <c r="D518" s="672" t="s">
        <v>1521</v>
      </c>
      <c r="E518" s="672" t="s">
        <v>1522</v>
      </c>
      <c r="F518" s="672" t="s">
        <v>615</v>
      </c>
      <c r="G518" s="672" t="s">
        <v>1363</v>
      </c>
      <c r="H518" s="672" t="s">
        <v>1523</v>
      </c>
      <c r="I518" s="672" t="s">
        <v>1995</v>
      </c>
      <c r="J518" s="675" t="s">
        <v>1673</v>
      </c>
      <c r="K518" s="672" t="s">
        <v>1561</v>
      </c>
      <c r="L518" s="672" t="s">
        <v>1527</v>
      </c>
    </row>
    <row r="519" spans="1:12">
      <c r="A519">
        <v>70326</v>
      </c>
      <c r="B519" s="672" t="s">
        <v>1520</v>
      </c>
      <c r="C519" s="672" t="s">
        <v>1521</v>
      </c>
      <c r="D519" s="672" t="s">
        <v>1521</v>
      </c>
      <c r="E519" s="672" t="s">
        <v>1522</v>
      </c>
      <c r="F519" s="672" t="s">
        <v>615</v>
      </c>
      <c r="G519" s="672" t="s">
        <v>1363</v>
      </c>
      <c r="H519" s="672" t="s">
        <v>1523</v>
      </c>
      <c r="I519" s="672" t="s">
        <v>1995</v>
      </c>
      <c r="J519" s="675" t="s">
        <v>1673</v>
      </c>
      <c r="K519" s="672" t="s">
        <v>1561</v>
      </c>
      <c r="L519" s="672" t="s">
        <v>1527</v>
      </c>
    </row>
    <row r="520" spans="1:12">
      <c r="A520">
        <v>71727</v>
      </c>
      <c r="B520" s="672" t="s">
        <v>1520</v>
      </c>
      <c r="C520" s="672" t="s">
        <v>1521</v>
      </c>
      <c r="D520" s="672" t="s">
        <v>1521</v>
      </c>
      <c r="E520" s="672" t="s">
        <v>1522</v>
      </c>
      <c r="F520" s="672" t="s">
        <v>474</v>
      </c>
      <c r="G520" s="672" t="s">
        <v>1363</v>
      </c>
      <c r="H520" s="672" t="s">
        <v>1523</v>
      </c>
      <c r="I520" s="672" t="s">
        <v>1698</v>
      </c>
      <c r="J520" s="675" t="s">
        <v>1699</v>
      </c>
      <c r="K520" s="672" t="s">
        <v>1552</v>
      </c>
      <c r="L520" s="672" t="s">
        <v>1527</v>
      </c>
    </row>
    <row r="521" spans="1:12">
      <c r="A521">
        <v>18757</v>
      </c>
      <c r="B521" s="672" t="s">
        <v>1520</v>
      </c>
      <c r="C521" s="672" t="s">
        <v>1521</v>
      </c>
      <c r="D521" s="672" t="s">
        <v>1521</v>
      </c>
      <c r="E521" s="672" t="s">
        <v>1522</v>
      </c>
      <c r="F521" s="672" t="s">
        <v>474</v>
      </c>
      <c r="G521" s="672" t="s">
        <v>1363</v>
      </c>
      <c r="H521" s="672" t="s">
        <v>1523</v>
      </c>
      <c r="I521" s="672" t="s">
        <v>1698</v>
      </c>
      <c r="J521" s="675" t="s">
        <v>1699</v>
      </c>
      <c r="K521" s="672" t="s">
        <v>1552</v>
      </c>
      <c r="L521" s="672" t="s">
        <v>1527</v>
      </c>
    </row>
    <row r="522" spans="1:12">
      <c r="A522">
        <v>60290</v>
      </c>
      <c r="B522" s="672" t="s">
        <v>1520</v>
      </c>
      <c r="C522" s="672" t="s">
        <v>1521</v>
      </c>
      <c r="D522" s="672" t="s">
        <v>1521</v>
      </c>
      <c r="E522" s="672" t="s">
        <v>1522</v>
      </c>
      <c r="F522" s="672" t="s">
        <v>552</v>
      </c>
      <c r="G522" s="672" t="s">
        <v>1363</v>
      </c>
      <c r="H522" s="672" t="s">
        <v>1523</v>
      </c>
      <c r="I522" s="672" t="s">
        <v>1996</v>
      </c>
      <c r="J522" s="675" t="s">
        <v>1538</v>
      </c>
      <c r="K522" s="672" t="s">
        <v>1531</v>
      </c>
      <c r="L522" s="672" t="s">
        <v>1527</v>
      </c>
    </row>
    <row r="523" spans="1:12">
      <c r="A523">
        <v>71742</v>
      </c>
      <c r="B523" s="672" t="s">
        <v>1520</v>
      </c>
      <c r="C523" s="672" t="s">
        <v>1521</v>
      </c>
      <c r="D523" s="672" t="s">
        <v>1521</v>
      </c>
      <c r="E523" s="672" t="s">
        <v>1522</v>
      </c>
      <c r="F523" s="672" t="s">
        <v>552</v>
      </c>
      <c r="G523" s="672" t="s">
        <v>1363</v>
      </c>
      <c r="H523" s="672" t="s">
        <v>1523</v>
      </c>
      <c r="I523" s="672" t="s">
        <v>1996</v>
      </c>
      <c r="J523" s="675" t="s">
        <v>1538</v>
      </c>
      <c r="K523" s="672" t="s">
        <v>1531</v>
      </c>
      <c r="L523" s="672" t="s">
        <v>1527</v>
      </c>
    </row>
    <row r="524" spans="1:12">
      <c r="A524">
        <v>72182</v>
      </c>
      <c r="B524" s="672" t="s">
        <v>1520</v>
      </c>
      <c r="C524" s="672" t="s">
        <v>1521</v>
      </c>
      <c r="D524" s="672" t="s">
        <v>1521</v>
      </c>
      <c r="E524" s="672" t="s">
        <v>1522</v>
      </c>
      <c r="F524" s="672" t="s">
        <v>1997</v>
      </c>
      <c r="G524" s="672" t="s">
        <v>1363</v>
      </c>
      <c r="H524" s="672" t="s">
        <v>1523</v>
      </c>
      <c r="I524" s="672" t="s">
        <v>1998</v>
      </c>
      <c r="J524" s="675" t="s">
        <v>1579</v>
      </c>
      <c r="K524" s="672" t="s">
        <v>1531</v>
      </c>
      <c r="L524" s="672" t="s">
        <v>1527</v>
      </c>
    </row>
    <row r="525" spans="1:12">
      <c r="A525">
        <v>72183</v>
      </c>
      <c r="B525" s="672" t="s">
        <v>1520</v>
      </c>
      <c r="C525" s="672" t="s">
        <v>1521</v>
      </c>
      <c r="D525" s="672" t="s">
        <v>1521</v>
      </c>
      <c r="E525" s="672" t="s">
        <v>1522</v>
      </c>
      <c r="F525" s="672" t="s">
        <v>1997</v>
      </c>
      <c r="G525" s="672" t="s">
        <v>1363</v>
      </c>
      <c r="H525" s="672" t="s">
        <v>1523</v>
      </c>
      <c r="I525" s="672" t="s">
        <v>1999</v>
      </c>
      <c r="J525" s="675" t="s">
        <v>1615</v>
      </c>
      <c r="K525" s="672" t="s">
        <v>1526</v>
      </c>
      <c r="L525" s="672" t="s">
        <v>1527</v>
      </c>
    </row>
    <row r="526" spans="1:12">
      <c r="A526">
        <v>22442</v>
      </c>
      <c r="B526" s="672" t="s">
        <v>1520</v>
      </c>
      <c r="C526" s="672" t="s">
        <v>1521</v>
      </c>
      <c r="D526" s="672" t="s">
        <v>1521</v>
      </c>
      <c r="E526" s="672" t="s">
        <v>1522</v>
      </c>
      <c r="F526" s="672" t="s">
        <v>503</v>
      </c>
      <c r="G526" s="672" t="s">
        <v>1363</v>
      </c>
      <c r="H526" s="672" t="s">
        <v>1523</v>
      </c>
      <c r="I526" s="672" t="s">
        <v>1777</v>
      </c>
      <c r="J526" s="675" t="s">
        <v>1778</v>
      </c>
      <c r="K526" s="672" t="s">
        <v>1544</v>
      </c>
      <c r="L526" s="672" t="s">
        <v>1527</v>
      </c>
    </row>
    <row r="527" spans="1:12">
      <c r="A527">
        <v>80002</v>
      </c>
      <c r="B527" s="672" t="s">
        <v>1520</v>
      </c>
      <c r="C527" s="672" t="s">
        <v>1521</v>
      </c>
      <c r="D527" s="672" t="s">
        <v>1521</v>
      </c>
      <c r="E527" s="672" t="s">
        <v>1522</v>
      </c>
      <c r="F527" s="672" t="s">
        <v>503</v>
      </c>
      <c r="G527" s="672" t="s">
        <v>1363</v>
      </c>
      <c r="H527" s="672" t="s">
        <v>1523</v>
      </c>
      <c r="I527" s="672" t="s">
        <v>1777</v>
      </c>
      <c r="J527" s="675" t="s">
        <v>1778</v>
      </c>
      <c r="K527" s="672" t="s">
        <v>1544</v>
      </c>
      <c r="L527" s="672" t="s">
        <v>1527</v>
      </c>
    </row>
    <row r="528" spans="1:12">
      <c r="A528">
        <v>80004</v>
      </c>
      <c r="B528" s="672" t="s">
        <v>1520</v>
      </c>
      <c r="C528" s="672" t="s">
        <v>1562</v>
      </c>
      <c r="D528" s="672" t="s">
        <v>1521</v>
      </c>
      <c r="E528" s="672" t="s">
        <v>1522</v>
      </c>
      <c r="F528" s="672" t="s">
        <v>1872</v>
      </c>
      <c r="G528" s="672" t="s">
        <v>1363</v>
      </c>
      <c r="H528" s="672" t="s">
        <v>1523</v>
      </c>
      <c r="I528" s="672" t="s">
        <v>1588</v>
      </c>
      <c r="J528" s="675" t="s">
        <v>1538</v>
      </c>
      <c r="K528" s="672" t="s">
        <v>1531</v>
      </c>
      <c r="L528" s="672" t="s">
        <v>1527</v>
      </c>
    </row>
    <row r="529" spans="1:12">
      <c r="A529">
        <v>15327</v>
      </c>
      <c r="B529" s="672" t="s">
        <v>1520</v>
      </c>
      <c r="C529" s="672" t="s">
        <v>1562</v>
      </c>
      <c r="D529" s="672" t="s">
        <v>1521</v>
      </c>
      <c r="E529" s="672" t="s">
        <v>1522</v>
      </c>
      <c r="F529" s="672" t="s">
        <v>1872</v>
      </c>
      <c r="G529" s="672" t="s">
        <v>1363</v>
      </c>
      <c r="H529" s="672" t="s">
        <v>1523</v>
      </c>
      <c r="I529" s="672" t="s">
        <v>1588</v>
      </c>
      <c r="J529" s="675" t="s">
        <v>1538</v>
      </c>
      <c r="K529" s="672" t="s">
        <v>1531</v>
      </c>
      <c r="L529" s="672" t="s">
        <v>1527</v>
      </c>
    </row>
    <row r="530" spans="1:12">
      <c r="A530">
        <v>80007</v>
      </c>
      <c r="B530" s="672" t="s">
        <v>1520</v>
      </c>
      <c r="C530" s="672" t="s">
        <v>1521</v>
      </c>
      <c r="D530" s="672" t="s">
        <v>1521</v>
      </c>
      <c r="E530" s="672" t="s">
        <v>1522</v>
      </c>
      <c r="F530" s="672" t="s">
        <v>650</v>
      </c>
      <c r="G530" s="672" t="s">
        <v>1363</v>
      </c>
      <c r="H530" s="672" t="s">
        <v>1523</v>
      </c>
      <c r="I530" s="672" t="s">
        <v>2000</v>
      </c>
      <c r="J530" s="675" t="s">
        <v>1603</v>
      </c>
      <c r="K530" s="672" t="s">
        <v>1585</v>
      </c>
      <c r="L530" s="672" t="s">
        <v>1527</v>
      </c>
    </row>
    <row r="531" spans="1:12">
      <c r="A531">
        <v>80008</v>
      </c>
      <c r="B531" s="672" t="s">
        <v>1520</v>
      </c>
      <c r="C531" s="672" t="s">
        <v>1521</v>
      </c>
      <c r="D531" s="672" t="s">
        <v>1521</v>
      </c>
      <c r="E531" s="672" t="s">
        <v>1522</v>
      </c>
      <c r="F531" s="672" t="s">
        <v>650</v>
      </c>
      <c r="G531" s="672" t="s">
        <v>1363</v>
      </c>
      <c r="H531" s="672" t="s">
        <v>1523</v>
      </c>
      <c r="I531" s="672" t="s">
        <v>2000</v>
      </c>
      <c r="J531" s="675" t="s">
        <v>1603</v>
      </c>
      <c r="K531" s="672" t="s">
        <v>1585</v>
      </c>
      <c r="L531" s="672" t="s">
        <v>1527</v>
      </c>
    </row>
    <row r="532" spans="1:12">
      <c r="A532">
        <v>80022</v>
      </c>
      <c r="B532" s="672" t="s">
        <v>1520</v>
      </c>
      <c r="C532" s="672" t="s">
        <v>1521</v>
      </c>
      <c r="D532" s="672" t="s">
        <v>1521</v>
      </c>
      <c r="E532" s="672" t="s">
        <v>1522</v>
      </c>
      <c r="F532" s="672" t="s">
        <v>2001</v>
      </c>
      <c r="G532" s="672" t="s">
        <v>1363</v>
      </c>
      <c r="H532" s="672" t="s">
        <v>1523</v>
      </c>
      <c r="I532" s="672" t="s">
        <v>2002</v>
      </c>
      <c r="J532" s="675" t="s">
        <v>1839</v>
      </c>
      <c r="K532" s="672" t="s">
        <v>1535</v>
      </c>
      <c r="L532" s="672" t="s">
        <v>1527</v>
      </c>
    </row>
    <row r="533" spans="1:12">
      <c r="A533">
        <v>80023</v>
      </c>
      <c r="B533" s="672" t="s">
        <v>1520</v>
      </c>
      <c r="C533" s="672" t="s">
        <v>1521</v>
      </c>
      <c r="D533" s="672" t="s">
        <v>1521</v>
      </c>
      <c r="E533" s="672" t="s">
        <v>1522</v>
      </c>
      <c r="F533" s="672" t="s">
        <v>2003</v>
      </c>
      <c r="G533" s="672" t="s">
        <v>1363</v>
      </c>
      <c r="H533" s="672" t="s">
        <v>1523</v>
      </c>
      <c r="I533" s="672" t="s">
        <v>1588</v>
      </c>
      <c r="J533" s="675" t="s">
        <v>1579</v>
      </c>
      <c r="K533" s="672" t="s">
        <v>1531</v>
      </c>
      <c r="L533" s="672" t="s">
        <v>1527</v>
      </c>
    </row>
    <row r="534" spans="1:12">
      <c r="A534">
        <v>80022</v>
      </c>
      <c r="B534" s="672" t="s">
        <v>1520</v>
      </c>
      <c r="C534" s="672" t="s">
        <v>1521</v>
      </c>
      <c r="D534" s="672" t="s">
        <v>1521</v>
      </c>
      <c r="E534" s="672" t="s">
        <v>1522</v>
      </c>
      <c r="F534" s="672" t="s">
        <v>2003</v>
      </c>
      <c r="G534" s="672" t="s">
        <v>1363</v>
      </c>
      <c r="H534" s="672" t="s">
        <v>1523</v>
      </c>
      <c r="I534" s="672" t="s">
        <v>1588</v>
      </c>
      <c r="J534" s="675" t="s">
        <v>1579</v>
      </c>
      <c r="K534" s="672" t="s">
        <v>1531</v>
      </c>
      <c r="L534" s="672" t="s">
        <v>1527</v>
      </c>
    </row>
    <row r="535" spans="1:12">
      <c r="A535">
        <v>80031</v>
      </c>
      <c r="B535" s="672" t="s">
        <v>1520</v>
      </c>
      <c r="C535" s="672" t="s">
        <v>1562</v>
      </c>
      <c r="D535" s="672" t="s">
        <v>1521</v>
      </c>
      <c r="E535" s="672" t="s">
        <v>1522</v>
      </c>
      <c r="F535" s="672" t="s">
        <v>653</v>
      </c>
      <c r="G535" s="672" t="s">
        <v>1363</v>
      </c>
      <c r="H535" s="672" t="s">
        <v>1523</v>
      </c>
      <c r="I535" s="672" t="s">
        <v>2004</v>
      </c>
      <c r="J535" s="675" t="s">
        <v>1597</v>
      </c>
      <c r="K535" s="672" t="s">
        <v>1544</v>
      </c>
      <c r="L535" s="672" t="s">
        <v>1527</v>
      </c>
    </row>
    <row r="536" spans="1:12">
      <c r="A536">
        <v>80031</v>
      </c>
      <c r="B536" s="672" t="s">
        <v>1520</v>
      </c>
      <c r="C536" s="672" t="s">
        <v>1521</v>
      </c>
      <c r="D536" s="672" t="s">
        <v>1521</v>
      </c>
      <c r="E536" s="672" t="s">
        <v>1522</v>
      </c>
      <c r="F536" s="672" t="s">
        <v>653</v>
      </c>
      <c r="G536" s="672" t="s">
        <v>1363</v>
      </c>
      <c r="H536" s="672" t="s">
        <v>1523</v>
      </c>
      <c r="I536" s="672" t="s">
        <v>2005</v>
      </c>
      <c r="J536" s="675" t="s">
        <v>1597</v>
      </c>
      <c r="K536" s="672" t="s">
        <v>1544</v>
      </c>
      <c r="L536" s="672" t="s">
        <v>1527</v>
      </c>
    </row>
    <row r="537" spans="1:12">
      <c r="A537">
        <v>80032</v>
      </c>
      <c r="B537" s="672" t="s">
        <v>1520</v>
      </c>
      <c r="C537" s="672" t="s">
        <v>1521</v>
      </c>
      <c r="D537" s="672" t="s">
        <v>1521</v>
      </c>
      <c r="E537" s="672" t="s">
        <v>1522</v>
      </c>
      <c r="F537" s="672" t="s">
        <v>653</v>
      </c>
      <c r="G537" s="672" t="s">
        <v>1363</v>
      </c>
      <c r="H537" s="672" t="s">
        <v>1523</v>
      </c>
      <c r="I537" s="672" t="s">
        <v>2005</v>
      </c>
      <c r="J537" s="675" t="s">
        <v>1597</v>
      </c>
      <c r="K537" s="672" t="s">
        <v>1544</v>
      </c>
      <c r="L537" s="672" t="s">
        <v>1527</v>
      </c>
    </row>
    <row r="538" spans="1:12">
      <c r="A538">
        <v>80043</v>
      </c>
      <c r="B538" s="672" t="s">
        <v>1520</v>
      </c>
      <c r="C538" s="672" t="s">
        <v>1521</v>
      </c>
      <c r="D538" s="672" t="s">
        <v>1521</v>
      </c>
      <c r="E538" s="672" t="s">
        <v>1522</v>
      </c>
      <c r="F538" s="672" t="s">
        <v>654</v>
      </c>
      <c r="G538" s="672" t="s">
        <v>1363</v>
      </c>
      <c r="H538" s="672" t="s">
        <v>1523</v>
      </c>
      <c r="I538" s="672" t="s">
        <v>2006</v>
      </c>
      <c r="J538" s="675" t="s">
        <v>2007</v>
      </c>
      <c r="K538" s="672" t="s">
        <v>1526</v>
      </c>
      <c r="L538" s="672" t="s">
        <v>1527</v>
      </c>
    </row>
    <row r="539" spans="1:12">
      <c r="A539">
        <v>80044</v>
      </c>
      <c r="B539" s="672" t="s">
        <v>1520</v>
      </c>
      <c r="C539" s="672" t="s">
        <v>1521</v>
      </c>
      <c r="D539" s="672" t="s">
        <v>1521</v>
      </c>
      <c r="E539" s="672" t="s">
        <v>1522</v>
      </c>
      <c r="F539" s="672" t="s">
        <v>653</v>
      </c>
      <c r="G539" s="672" t="s">
        <v>1363</v>
      </c>
      <c r="H539" s="672" t="s">
        <v>1523</v>
      </c>
      <c r="I539" s="672" t="s">
        <v>2004</v>
      </c>
      <c r="J539" s="675" t="s">
        <v>1597</v>
      </c>
      <c r="K539" s="672" t="s">
        <v>1544</v>
      </c>
      <c r="L539" s="672" t="s">
        <v>1527</v>
      </c>
    </row>
    <row r="540" spans="1:12">
      <c r="A540">
        <v>80031</v>
      </c>
      <c r="B540" s="672" t="s">
        <v>1520</v>
      </c>
      <c r="C540" s="672" t="s">
        <v>1521</v>
      </c>
      <c r="D540" s="672" t="s">
        <v>1521</v>
      </c>
      <c r="E540" s="672" t="s">
        <v>1522</v>
      </c>
      <c r="F540" s="672" t="s">
        <v>653</v>
      </c>
      <c r="G540" s="672" t="s">
        <v>1363</v>
      </c>
      <c r="H540" s="672" t="s">
        <v>1523</v>
      </c>
      <c r="I540" s="672" t="s">
        <v>2004</v>
      </c>
      <c r="J540" s="675" t="s">
        <v>1597</v>
      </c>
      <c r="K540" s="672" t="s">
        <v>1544</v>
      </c>
      <c r="L540" s="672" t="s">
        <v>1527</v>
      </c>
    </row>
    <row r="541" spans="1:12">
      <c r="A541">
        <v>80044</v>
      </c>
      <c r="B541" s="672" t="s">
        <v>1520</v>
      </c>
      <c r="C541" s="672" t="s">
        <v>1562</v>
      </c>
      <c r="D541" s="672" t="s">
        <v>1521</v>
      </c>
      <c r="E541" s="672" t="s">
        <v>1522</v>
      </c>
      <c r="F541" s="672" t="s">
        <v>653</v>
      </c>
      <c r="G541" s="672" t="s">
        <v>1363</v>
      </c>
      <c r="H541" s="672" t="s">
        <v>1523</v>
      </c>
      <c r="I541" s="672" t="s">
        <v>2004</v>
      </c>
      <c r="J541" s="675" t="s">
        <v>1597</v>
      </c>
      <c r="K541" s="672" t="s">
        <v>1544</v>
      </c>
      <c r="L541" s="672" t="s">
        <v>1527</v>
      </c>
    </row>
    <row r="542" spans="1:12">
      <c r="A542">
        <v>80058</v>
      </c>
      <c r="B542" s="672" t="s">
        <v>1520</v>
      </c>
      <c r="C542" s="672" t="s">
        <v>1521</v>
      </c>
      <c r="D542" s="672" t="s">
        <v>1521</v>
      </c>
      <c r="E542" s="672" t="s">
        <v>1522</v>
      </c>
      <c r="F542" s="672" t="s">
        <v>2008</v>
      </c>
      <c r="G542" s="672" t="s">
        <v>1363</v>
      </c>
      <c r="H542" s="672" t="s">
        <v>1523</v>
      </c>
      <c r="I542" s="672" t="s">
        <v>2009</v>
      </c>
      <c r="J542" s="675" t="s">
        <v>1551</v>
      </c>
      <c r="K542" s="672" t="s">
        <v>1552</v>
      </c>
      <c r="L542" s="672" t="s">
        <v>1527</v>
      </c>
    </row>
    <row r="543" spans="1:12">
      <c r="A543">
        <v>70694</v>
      </c>
      <c r="B543" s="672" t="s">
        <v>1520</v>
      </c>
      <c r="C543" s="672" t="s">
        <v>1521</v>
      </c>
      <c r="D543" s="672" t="s">
        <v>1521</v>
      </c>
      <c r="E543" s="672" t="s">
        <v>1522</v>
      </c>
      <c r="F543" s="672" t="s">
        <v>626</v>
      </c>
      <c r="G543" s="672" t="s">
        <v>1363</v>
      </c>
      <c r="H543" s="672" t="s">
        <v>1523</v>
      </c>
      <c r="I543" s="672" t="s">
        <v>2010</v>
      </c>
      <c r="J543" s="675" t="s">
        <v>1913</v>
      </c>
      <c r="K543" s="672" t="s">
        <v>1531</v>
      </c>
      <c r="L543" s="672" t="s">
        <v>1527</v>
      </c>
    </row>
    <row r="544" spans="1:12">
      <c r="A544">
        <v>80061</v>
      </c>
      <c r="B544" s="672" t="s">
        <v>1520</v>
      </c>
      <c r="C544" s="672" t="s">
        <v>1521</v>
      </c>
      <c r="D544" s="672" t="s">
        <v>1521</v>
      </c>
      <c r="E544" s="672" t="s">
        <v>1522</v>
      </c>
      <c r="F544" s="672" t="s">
        <v>626</v>
      </c>
      <c r="G544" s="672" t="s">
        <v>1363</v>
      </c>
      <c r="H544" s="672" t="s">
        <v>1523</v>
      </c>
      <c r="I544" s="672" t="s">
        <v>2010</v>
      </c>
      <c r="J544" s="675" t="s">
        <v>1913</v>
      </c>
      <c r="K544" s="672" t="s">
        <v>1531</v>
      </c>
      <c r="L544" s="672" t="s">
        <v>1527</v>
      </c>
    </row>
    <row r="545" spans="1:12">
      <c r="A545">
        <v>80065</v>
      </c>
      <c r="B545" s="672" t="s">
        <v>1520</v>
      </c>
      <c r="C545" s="672" t="s">
        <v>1521</v>
      </c>
      <c r="D545" s="672" t="s">
        <v>1521</v>
      </c>
      <c r="E545" s="672" t="s">
        <v>1522</v>
      </c>
      <c r="F545" s="672" t="s">
        <v>657</v>
      </c>
      <c r="G545" s="672" t="s">
        <v>1363</v>
      </c>
      <c r="H545" s="672" t="s">
        <v>1523</v>
      </c>
      <c r="I545" s="672" t="s">
        <v>2011</v>
      </c>
      <c r="J545" s="675" t="s">
        <v>1538</v>
      </c>
      <c r="K545" s="672" t="s">
        <v>1531</v>
      </c>
      <c r="L545" s="672" t="s">
        <v>1527</v>
      </c>
    </row>
    <row r="546" spans="1:12">
      <c r="A546">
        <v>80067</v>
      </c>
      <c r="B546" s="672" t="s">
        <v>1520</v>
      </c>
      <c r="C546" s="672" t="s">
        <v>1521</v>
      </c>
      <c r="D546" s="672" t="s">
        <v>1521</v>
      </c>
      <c r="E546" s="672" t="s">
        <v>1522</v>
      </c>
      <c r="F546" s="672" t="s">
        <v>657</v>
      </c>
      <c r="G546" s="672" t="s">
        <v>1363</v>
      </c>
      <c r="H546" s="672" t="s">
        <v>1523</v>
      </c>
      <c r="I546" s="672" t="s">
        <v>2011</v>
      </c>
      <c r="J546" s="675" t="s">
        <v>1538</v>
      </c>
      <c r="K546" s="672" t="s">
        <v>1531</v>
      </c>
      <c r="L546" s="672" t="s">
        <v>1527</v>
      </c>
    </row>
    <row r="547" spans="1:12">
      <c r="A547">
        <v>80067</v>
      </c>
      <c r="B547" s="672" t="s">
        <v>1520</v>
      </c>
      <c r="C547" s="672" t="s">
        <v>1562</v>
      </c>
      <c r="D547" s="672" t="s">
        <v>1521</v>
      </c>
      <c r="E547" s="672" t="s">
        <v>1522</v>
      </c>
      <c r="F547" s="672" t="s">
        <v>657</v>
      </c>
      <c r="G547" s="672" t="s">
        <v>1363</v>
      </c>
      <c r="H547" s="672" t="s">
        <v>1523</v>
      </c>
      <c r="I547" s="672" t="s">
        <v>2011</v>
      </c>
      <c r="J547" s="675" t="s">
        <v>1538</v>
      </c>
      <c r="K547" s="672" t="s">
        <v>1531</v>
      </c>
      <c r="L547" s="672" t="s">
        <v>1527</v>
      </c>
    </row>
    <row r="548" spans="1:12">
      <c r="A548">
        <v>80065</v>
      </c>
      <c r="B548" s="672" t="s">
        <v>1520</v>
      </c>
      <c r="C548" s="672" t="s">
        <v>1562</v>
      </c>
      <c r="D548" s="672" t="s">
        <v>1521</v>
      </c>
      <c r="E548" s="672" t="s">
        <v>1522</v>
      </c>
      <c r="F548" s="672" t="s">
        <v>657</v>
      </c>
      <c r="G548" s="672" t="s">
        <v>1363</v>
      </c>
      <c r="H548" s="672" t="s">
        <v>1523</v>
      </c>
      <c r="I548" s="672" t="s">
        <v>2011</v>
      </c>
      <c r="J548" s="675" t="s">
        <v>1538</v>
      </c>
      <c r="K548" s="672" t="s">
        <v>1531</v>
      </c>
      <c r="L548" s="672" t="s">
        <v>1527</v>
      </c>
    </row>
    <row r="549" spans="1:12">
      <c r="A549">
        <v>80076</v>
      </c>
      <c r="B549" s="672" t="s">
        <v>1520</v>
      </c>
      <c r="C549" s="672" t="s">
        <v>1521</v>
      </c>
      <c r="D549" s="672" t="s">
        <v>1521</v>
      </c>
      <c r="E549" s="672" t="s">
        <v>1522</v>
      </c>
      <c r="F549" s="672" t="s">
        <v>2012</v>
      </c>
      <c r="G549" s="672" t="s">
        <v>1363</v>
      </c>
      <c r="H549" s="672" t="s">
        <v>1523</v>
      </c>
      <c r="I549" s="672" t="s">
        <v>2009</v>
      </c>
      <c r="J549" s="675" t="s">
        <v>1551</v>
      </c>
      <c r="K549" s="672" t="s">
        <v>1552</v>
      </c>
      <c r="L549" s="672" t="s">
        <v>1527</v>
      </c>
    </row>
    <row r="550" spans="1:12">
      <c r="A550">
        <v>80058</v>
      </c>
      <c r="B550" s="672" t="s">
        <v>1520</v>
      </c>
      <c r="C550" s="672" t="s">
        <v>1521</v>
      </c>
      <c r="D550" s="672" t="s">
        <v>1521</v>
      </c>
      <c r="E550" s="672" t="s">
        <v>1522</v>
      </c>
      <c r="F550" s="672" t="s">
        <v>2012</v>
      </c>
      <c r="G550" s="672" t="s">
        <v>1363</v>
      </c>
      <c r="H550" s="672" t="s">
        <v>1523</v>
      </c>
      <c r="I550" s="672" t="s">
        <v>2009</v>
      </c>
      <c r="J550" s="675" t="s">
        <v>1551</v>
      </c>
      <c r="K550" s="672" t="s">
        <v>1552</v>
      </c>
      <c r="L550" s="672" t="s">
        <v>1527</v>
      </c>
    </row>
    <row r="551" spans="1:12">
      <c r="A551">
        <v>80086</v>
      </c>
      <c r="B551" s="672" t="s">
        <v>1520</v>
      </c>
      <c r="C551" s="672" t="s">
        <v>1521</v>
      </c>
      <c r="D551" s="672" t="s">
        <v>1521</v>
      </c>
      <c r="E551" s="672" t="s">
        <v>1522</v>
      </c>
      <c r="F551" s="672" t="s">
        <v>471</v>
      </c>
      <c r="G551" s="672" t="s">
        <v>1363</v>
      </c>
      <c r="H551" s="672" t="s">
        <v>1523</v>
      </c>
      <c r="I551" s="672" t="s">
        <v>2013</v>
      </c>
      <c r="J551" s="675" t="s">
        <v>2014</v>
      </c>
      <c r="K551" s="672" t="s">
        <v>1535</v>
      </c>
      <c r="L551" s="672" t="s">
        <v>1527</v>
      </c>
    </row>
    <row r="552" spans="1:12">
      <c r="A552">
        <v>18371</v>
      </c>
      <c r="B552" s="672" t="s">
        <v>1520</v>
      </c>
      <c r="C552" s="672" t="s">
        <v>1521</v>
      </c>
      <c r="D552" s="672" t="s">
        <v>1521</v>
      </c>
      <c r="E552" s="672" t="s">
        <v>1522</v>
      </c>
      <c r="F552" s="672" t="s">
        <v>471</v>
      </c>
      <c r="G552" s="672" t="s">
        <v>1363</v>
      </c>
      <c r="H552" s="672" t="s">
        <v>1523</v>
      </c>
      <c r="I552" s="672" t="s">
        <v>2013</v>
      </c>
      <c r="J552" s="675" t="s">
        <v>2014</v>
      </c>
      <c r="K552" s="672" t="s">
        <v>1535</v>
      </c>
      <c r="L552" s="672" t="s">
        <v>1527</v>
      </c>
    </row>
    <row r="553" spans="1:12">
      <c r="A553">
        <v>80101</v>
      </c>
      <c r="B553" s="672" t="s">
        <v>1520</v>
      </c>
      <c r="C553" s="672" t="s">
        <v>1521</v>
      </c>
      <c r="D553" s="672" t="s">
        <v>1521</v>
      </c>
      <c r="E553" s="672" t="s">
        <v>1522</v>
      </c>
      <c r="F553" s="672" t="s">
        <v>528</v>
      </c>
      <c r="G553" s="672" t="s">
        <v>1363</v>
      </c>
      <c r="H553" s="672" t="s">
        <v>1523</v>
      </c>
      <c r="I553" s="672" t="s">
        <v>2015</v>
      </c>
      <c r="J553" s="675" t="s">
        <v>1579</v>
      </c>
      <c r="K553" s="672" t="s">
        <v>1531</v>
      </c>
      <c r="L553" s="672" t="s">
        <v>1527</v>
      </c>
    </row>
    <row r="554" spans="1:12">
      <c r="A554">
        <v>30245</v>
      </c>
      <c r="B554" s="672" t="s">
        <v>1520</v>
      </c>
      <c r="C554" s="672" t="s">
        <v>1521</v>
      </c>
      <c r="D554" s="672" t="s">
        <v>1521</v>
      </c>
      <c r="E554" s="672" t="s">
        <v>1522</v>
      </c>
      <c r="F554" s="672" t="s">
        <v>528</v>
      </c>
      <c r="G554" s="672" t="s">
        <v>1363</v>
      </c>
      <c r="H554" s="672" t="s">
        <v>1523</v>
      </c>
      <c r="I554" s="672" t="s">
        <v>2015</v>
      </c>
      <c r="J554" s="675" t="s">
        <v>1579</v>
      </c>
      <c r="K554" s="672" t="s">
        <v>1531</v>
      </c>
      <c r="L554" s="672" t="s">
        <v>1527</v>
      </c>
    </row>
    <row r="555" spans="1:12">
      <c r="A555">
        <v>80113</v>
      </c>
      <c r="B555" s="672" t="s">
        <v>1520</v>
      </c>
      <c r="C555" s="672" t="s">
        <v>1521</v>
      </c>
      <c r="D555" s="672" t="s">
        <v>1521</v>
      </c>
      <c r="E555" s="672" t="s">
        <v>1522</v>
      </c>
      <c r="F555" s="672" t="s">
        <v>529</v>
      </c>
      <c r="G555" s="672" t="s">
        <v>1363</v>
      </c>
      <c r="H555" s="672" t="s">
        <v>1523</v>
      </c>
      <c r="I555" s="672" t="s">
        <v>2016</v>
      </c>
      <c r="J555" s="675" t="s">
        <v>1569</v>
      </c>
      <c r="K555" s="672" t="s">
        <v>1566</v>
      </c>
      <c r="L555" s="672" t="s">
        <v>1527</v>
      </c>
    </row>
    <row r="556" spans="1:12">
      <c r="A556">
        <v>30245</v>
      </c>
      <c r="B556" s="672" t="s">
        <v>1520</v>
      </c>
      <c r="C556" s="672" t="s">
        <v>1521</v>
      </c>
      <c r="D556" s="672" t="s">
        <v>1521</v>
      </c>
      <c r="E556" s="672" t="s">
        <v>1522</v>
      </c>
      <c r="F556" s="672" t="s">
        <v>529</v>
      </c>
      <c r="G556" s="672" t="s">
        <v>1363</v>
      </c>
      <c r="H556" s="672" t="s">
        <v>1523</v>
      </c>
      <c r="I556" s="672" t="s">
        <v>2016</v>
      </c>
      <c r="J556" s="675" t="s">
        <v>1569</v>
      </c>
      <c r="K556" s="672" t="s">
        <v>1566</v>
      </c>
      <c r="L556" s="672" t="s">
        <v>1527</v>
      </c>
    </row>
    <row r="557" spans="1:12">
      <c r="A557">
        <v>64510</v>
      </c>
      <c r="B557" s="672" t="s">
        <v>1520</v>
      </c>
      <c r="C557" s="672" t="s">
        <v>1521</v>
      </c>
      <c r="D557" s="672" t="s">
        <v>1521</v>
      </c>
      <c r="E557" s="672" t="s">
        <v>1522</v>
      </c>
      <c r="F557" s="672" t="s">
        <v>584</v>
      </c>
      <c r="G557" s="672" t="s">
        <v>1363</v>
      </c>
      <c r="H557" s="672" t="s">
        <v>1523</v>
      </c>
      <c r="I557" s="672" t="s">
        <v>2017</v>
      </c>
      <c r="J557" s="675" t="s">
        <v>1579</v>
      </c>
      <c r="K557" s="672" t="s">
        <v>1531</v>
      </c>
      <c r="L557" s="672" t="s">
        <v>1527</v>
      </c>
    </row>
    <row r="558" spans="1:12">
      <c r="A558">
        <v>80114</v>
      </c>
      <c r="B558" s="672" t="s">
        <v>1520</v>
      </c>
      <c r="C558" s="672" t="s">
        <v>1521</v>
      </c>
      <c r="D558" s="672" t="s">
        <v>1521</v>
      </c>
      <c r="E558" s="672" t="s">
        <v>1522</v>
      </c>
      <c r="F558" s="672" t="s">
        <v>584</v>
      </c>
      <c r="G558" s="672" t="s">
        <v>1363</v>
      </c>
      <c r="H558" s="672" t="s">
        <v>1523</v>
      </c>
      <c r="I558" s="672" t="s">
        <v>2017</v>
      </c>
      <c r="J558" s="675" t="s">
        <v>1579</v>
      </c>
      <c r="K558" s="672" t="s">
        <v>1531</v>
      </c>
      <c r="L558" s="672" t="s">
        <v>1527</v>
      </c>
    </row>
    <row r="559" spans="1:12">
      <c r="A559">
        <v>80114</v>
      </c>
      <c r="B559" s="672" t="s">
        <v>1520</v>
      </c>
      <c r="C559" s="672" t="s">
        <v>1562</v>
      </c>
      <c r="D559" s="672" t="s">
        <v>1521</v>
      </c>
      <c r="E559" s="672" t="s">
        <v>1522</v>
      </c>
      <c r="F559" s="672" t="s">
        <v>584</v>
      </c>
      <c r="G559" s="672" t="s">
        <v>1363</v>
      </c>
      <c r="H559" s="672" t="s">
        <v>1523</v>
      </c>
      <c r="I559" s="672" t="s">
        <v>2017</v>
      </c>
      <c r="J559" s="675" t="s">
        <v>1579</v>
      </c>
      <c r="K559" s="672" t="s">
        <v>1531</v>
      </c>
      <c r="L559" s="672" t="s">
        <v>1527</v>
      </c>
    </row>
    <row r="560" spans="1:12">
      <c r="A560">
        <v>64510</v>
      </c>
      <c r="B560" s="672" t="s">
        <v>1520</v>
      </c>
      <c r="C560" s="672" t="s">
        <v>1562</v>
      </c>
      <c r="D560" s="672" t="s">
        <v>1521</v>
      </c>
      <c r="E560" s="672" t="s">
        <v>1522</v>
      </c>
      <c r="F560" s="672" t="s">
        <v>584</v>
      </c>
      <c r="G560" s="672" t="s">
        <v>1363</v>
      </c>
      <c r="H560" s="672" t="s">
        <v>1523</v>
      </c>
      <c r="I560" s="672" t="s">
        <v>2017</v>
      </c>
      <c r="J560" s="675" t="s">
        <v>1579</v>
      </c>
      <c r="K560" s="672" t="s">
        <v>1531</v>
      </c>
      <c r="L560" s="672" t="s">
        <v>1527</v>
      </c>
    </row>
    <row r="561" spans="1:12">
      <c r="A561">
        <v>80152</v>
      </c>
      <c r="B561" s="672" t="s">
        <v>1520</v>
      </c>
      <c r="C561" s="672" t="s">
        <v>1521</v>
      </c>
      <c r="D561" s="672" t="s">
        <v>1521</v>
      </c>
      <c r="E561" s="672" t="s">
        <v>1522</v>
      </c>
      <c r="F561" s="672" t="s">
        <v>659</v>
      </c>
      <c r="G561" s="672" t="s">
        <v>1363</v>
      </c>
      <c r="H561" s="672" t="s">
        <v>1523</v>
      </c>
      <c r="I561" s="672" t="s">
        <v>2018</v>
      </c>
      <c r="J561" s="675" t="s">
        <v>1593</v>
      </c>
      <c r="K561" s="672" t="s">
        <v>1544</v>
      </c>
      <c r="L561" s="672" t="s">
        <v>1527</v>
      </c>
    </row>
    <row r="562" spans="1:12">
      <c r="A562">
        <v>80151</v>
      </c>
      <c r="B562" s="672" t="s">
        <v>1520</v>
      </c>
      <c r="C562" s="672" t="s">
        <v>1521</v>
      </c>
      <c r="D562" s="672" t="s">
        <v>1521</v>
      </c>
      <c r="E562" s="672" t="s">
        <v>1522</v>
      </c>
      <c r="F562" s="672" t="s">
        <v>659</v>
      </c>
      <c r="G562" s="672" t="s">
        <v>1363</v>
      </c>
      <c r="H562" s="672" t="s">
        <v>1523</v>
      </c>
      <c r="I562" s="672" t="s">
        <v>2018</v>
      </c>
      <c r="J562" s="675" t="s">
        <v>1593</v>
      </c>
      <c r="K562" s="672" t="s">
        <v>1544</v>
      </c>
      <c r="L562" s="672" t="s">
        <v>1527</v>
      </c>
    </row>
    <row r="563" spans="1:12">
      <c r="A563">
        <v>22442</v>
      </c>
      <c r="B563" s="672" t="s">
        <v>1520</v>
      </c>
      <c r="C563" s="672" t="s">
        <v>1521</v>
      </c>
      <c r="D563" s="672" t="s">
        <v>1521</v>
      </c>
      <c r="E563" s="672" t="s">
        <v>1522</v>
      </c>
      <c r="F563" s="672" t="s">
        <v>504</v>
      </c>
      <c r="G563" s="672" t="s">
        <v>1363</v>
      </c>
      <c r="H563" s="672" t="s">
        <v>1523</v>
      </c>
      <c r="I563" s="672" t="s">
        <v>2019</v>
      </c>
      <c r="J563" s="675" t="s">
        <v>1551</v>
      </c>
      <c r="K563" s="672" t="s">
        <v>1552</v>
      </c>
      <c r="L563" s="672" t="s">
        <v>1527</v>
      </c>
    </row>
    <row r="564" spans="1:12">
      <c r="A564">
        <v>80162</v>
      </c>
      <c r="B564" s="672" t="s">
        <v>1520</v>
      </c>
      <c r="C564" s="672" t="s">
        <v>1521</v>
      </c>
      <c r="D564" s="672" t="s">
        <v>1521</v>
      </c>
      <c r="E564" s="672" t="s">
        <v>1522</v>
      </c>
      <c r="F564" s="672" t="s">
        <v>504</v>
      </c>
      <c r="G564" s="672" t="s">
        <v>1363</v>
      </c>
      <c r="H564" s="672" t="s">
        <v>1523</v>
      </c>
      <c r="I564" s="672" t="s">
        <v>2019</v>
      </c>
      <c r="J564" s="675" t="s">
        <v>1551</v>
      </c>
      <c r="K564" s="672" t="s">
        <v>1552</v>
      </c>
      <c r="L564" s="672" t="s">
        <v>1527</v>
      </c>
    </row>
    <row r="565" spans="1:12">
      <c r="A565">
        <v>80195</v>
      </c>
      <c r="B565" s="672" t="s">
        <v>1520</v>
      </c>
      <c r="C565" s="672" t="s">
        <v>1521</v>
      </c>
      <c r="D565" s="672" t="s">
        <v>1521</v>
      </c>
      <c r="E565" s="672" t="s">
        <v>1522</v>
      </c>
      <c r="F565" s="672" t="s">
        <v>505</v>
      </c>
      <c r="G565" s="672" t="s">
        <v>1363</v>
      </c>
      <c r="H565" s="672" t="s">
        <v>1523</v>
      </c>
      <c r="I565" s="672" t="s">
        <v>2020</v>
      </c>
      <c r="J565" s="675" t="s">
        <v>2021</v>
      </c>
      <c r="K565" s="672" t="s">
        <v>1531</v>
      </c>
      <c r="L565" s="672" t="s">
        <v>1527</v>
      </c>
    </row>
    <row r="566" spans="1:12">
      <c r="A566">
        <v>22442</v>
      </c>
      <c r="B566" s="672" t="s">
        <v>1520</v>
      </c>
      <c r="C566" s="672" t="s">
        <v>1521</v>
      </c>
      <c r="D566" s="672" t="s">
        <v>1521</v>
      </c>
      <c r="E566" s="672" t="s">
        <v>1522</v>
      </c>
      <c r="F566" s="672" t="s">
        <v>505</v>
      </c>
      <c r="G566" s="672" t="s">
        <v>1363</v>
      </c>
      <c r="H566" s="672" t="s">
        <v>1523</v>
      </c>
      <c r="I566" s="672" t="s">
        <v>2020</v>
      </c>
      <c r="J566" s="675" t="s">
        <v>2021</v>
      </c>
      <c r="K566" s="672" t="s">
        <v>1531</v>
      </c>
      <c r="L566" s="672" t="s">
        <v>1527</v>
      </c>
    </row>
    <row r="567" spans="1:12">
      <c r="A567">
        <v>80196</v>
      </c>
      <c r="B567" s="672" t="s">
        <v>1520</v>
      </c>
      <c r="C567" s="672" t="s">
        <v>1562</v>
      </c>
      <c r="D567" s="672" t="s">
        <v>1521</v>
      </c>
      <c r="E567" s="672" t="s">
        <v>1522</v>
      </c>
      <c r="F567" s="672" t="s">
        <v>2022</v>
      </c>
      <c r="G567" s="672" t="s">
        <v>1363</v>
      </c>
      <c r="H567" s="672" t="s">
        <v>1523</v>
      </c>
      <c r="I567" s="672" t="s">
        <v>2023</v>
      </c>
      <c r="J567" s="675" t="s">
        <v>1538</v>
      </c>
      <c r="K567" s="672" t="s">
        <v>1531</v>
      </c>
      <c r="L567" s="672" t="s">
        <v>1527</v>
      </c>
    </row>
    <row r="568" spans="1:12">
      <c r="A568">
        <v>80190</v>
      </c>
      <c r="B568" s="672" t="s">
        <v>1520</v>
      </c>
      <c r="C568" s="672" t="s">
        <v>1562</v>
      </c>
      <c r="D568" s="672" t="s">
        <v>1521</v>
      </c>
      <c r="E568" s="672" t="s">
        <v>1522</v>
      </c>
      <c r="F568" s="672" t="s">
        <v>2022</v>
      </c>
      <c r="G568" s="672" t="s">
        <v>1363</v>
      </c>
      <c r="H568" s="672" t="s">
        <v>1523</v>
      </c>
      <c r="I568" s="672" t="s">
        <v>2023</v>
      </c>
      <c r="J568" s="675" t="s">
        <v>1538</v>
      </c>
      <c r="K568" s="672" t="s">
        <v>1531</v>
      </c>
      <c r="L568" s="672" t="s">
        <v>1527</v>
      </c>
    </row>
    <row r="569" spans="1:12">
      <c r="A569">
        <v>80197</v>
      </c>
      <c r="B569" s="672" t="s">
        <v>1520</v>
      </c>
      <c r="C569" s="672" t="s">
        <v>1562</v>
      </c>
      <c r="D569" s="672" t="s">
        <v>1521</v>
      </c>
      <c r="E569" s="672" t="s">
        <v>1522</v>
      </c>
      <c r="F569" s="672" t="s">
        <v>2022</v>
      </c>
      <c r="G569" s="672" t="s">
        <v>1363</v>
      </c>
      <c r="H569" s="672" t="s">
        <v>1523</v>
      </c>
      <c r="I569" s="672" t="s">
        <v>1588</v>
      </c>
      <c r="J569" s="675" t="s">
        <v>1538</v>
      </c>
      <c r="K569" s="672" t="s">
        <v>1531</v>
      </c>
      <c r="L569" s="672" t="s">
        <v>1527</v>
      </c>
    </row>
    <row r="570" spans="1:12">
      <c r="A570">
        <v>80190</v>
      </c>
      <c r="B570" s="672" t="s">
        <v>1520</v>
      </c>
      <c r="C570" s="672" t="s">
        <v>1562</v>
      </c>
      <c r="D570" s="672" t="s">
        <v>1521</v>
      </c>
      <c r="E570" s="672" t="s">
        <v>1522</v>
      </c>
      <c r="F570" s="672" t="s">
        <v>2022</v>
      </c>
      <c r="G570" s="672" t="s">
        <v>1363</v>
      </c>
      <c r="H570" s="672" t="s">
        <v>1523</v>
      </c>
      <c r="I570" s="672" t="s">
        <v>1588</v>
      </c>
      <c r="J570" s="675" t="s">
        <v>1538</v>
      </c>
      <c r="K570" s="672" t="s">
        <v>1531</v>
      </c>
      <c r="L570" s="672" t="s">
        <v>1527</v>
      </c>
    </row>
    <row r="571" spans="1:12">
      <c r="A571">
        <v>80199</v>
      </c>
      <c r="B571" s="672" t="s">
        <v>1520</v>
      </c>
      <c r="C571" s="672" t="s">
        <v>1521</v>
      </c>
      <c r="D571" s="672" t="s">
        <v>1521</v>
      </c>
      <c r="E571" s="672" t="s">
        <v>1522</v>
      </c>
      <c r="F571" s="672" t="s">
        <v>2024</v>
      </c>
      <c r="G571" s="672" t="s">
        <v>1363</v>
      </c>
      <c r="H571" s="672" t="s">
        <v>1523</v>
      </c>
      <c r="I571" s="672" t="s">
        <v>1982</v>
      </c>
      <c r="J571" s="675" t="s">
        <v>1597</v>
      </c>
      <c r="K571" s="672" t="s">
        <v>1544</v>
      </c>
      <c r="L571" s="672" t="s">
        <v>1527</v>
      </c>
    </row>
    <row r="572" spans="1:12">
      <c r="A572">
        <v>22442</v>
      </c>
      <c r="B572" s="672" t="s">
        <v>1520</v>
      </c>
      <c r="C572" s="672" t="s">
        <v>1521</v>
      </c>
      <c r="D572" s="672" t="s">
        <v>1521</v>
      </c>
      <c r="E572" s="672" t="s">
        <v>1522</v>
      </c>
      <c r="F572" s="672" t="s">
        <v>2024</v>
      </c>
      <c r="G572" s="672" t="s">
        <v>1363</v>
      </c>
      <c r="H572" s="672" t="s">
        <v>1523</v>
      </c>
      <c r="I572" s="672" t="s">
        <v>1982</v>
      </c>
      <c r="J572" s="675" t="s">
        <v>1597</v>
      </c>
      <c r="K572" s="672" t="s">
        <v>1544</v>
      </c>
      <c r="L572" s="672" t="s">
        <v>1527</v>
      </c>
    </row>
    <row r="573" spans="1:12">
      <c r="A573">
        <v>80200</v>
      </c>
      <c r="B573" s="672" t="s">
        <v>1520</v>
      </c>
      <c r="C573" s="672" t="s">
        <v>1521</v>
      </c>
      <c r="D573" s="672" t="s">
        <v>1521</v>
      </c>
      <c r="E573" s="672" t="s">
        <v>1522</v>
      </c>
      <c r="F573" s="672" t="s">
        <v>2025</v>
      </c>
      <c r="G573" s="672" t="s">
        <v>1363</v>
      </c>
      <c r="H573" s="672" t="s">
        <v>1523</v>
      </c>
      <c r="I573" s="672" t="s">
        <v>1588</v>
      </c>
      <c r="J573" s="675" t="s">
        <v>1579</v>
      </c>
      <c r="K573" s="672" t="s">
        <v>1531</v>
      </c>
      <c r="L573" s="672" t="s">
        <v>1527</v>
      </c>
    </row>
    <row r="574" spans="1:12">
      <c r="A574">
        <v>80200</v>
      </c>
      <c r="B574" s="672" t="s">
        <v>1520</v>
      </c>
      <c r="C574" s="672" t="s">
        <v>1521</v>
      </c>
      <c r="D574" s="672" t="s">
        <v>1521</v>
      </c>
      <c r="E574" s="672" t="s">
        <v>1522</v>
      </c>
      <c r="F574" s="672" t="s">
        <v>660</v>
      </c>
      <c r="G574" s="672" t="s">
        <v>1363</v>
      </c>
      <c r="H574" s="672" t="s">
        <v>1523</v>
      </c>
      <c r="I574" s="672" t="s">
        <v>1779</v>
      </c>
      <c r="J574" s="675" t="s">
        <v>1538</v>
      </c>
      <c r="K574" s="672" t="s">
        <v>1531</v>
      </c>
      <c r="L574" s="672" t="s">
        <v>1527</v>
      </c>
    </row>
    <row r="575" spans="1:12">
      <c r="A575">
        <v>80206</v>
      </c>
      <c r="B575" s="672" t="s">
        <v>1520</v>
      </c>
      <c r="C575" s="672" t="s">
        <v>1521</v>
      </c>
      <c r="D575" s="672" t="s">
        <v>1521</v>
      </c>
      <c r="E575" s="672" t="s">
        <v>1522</v>
      </c>
      <c r="F575" s="672" t="s">
        <v>660</v>
      </c>
      <c r="G575" s="672" t="s">
        <v>1363</v>
      </c>
      <c r="H575" s="672" t="s">
        <v>1523</v>
      </c>
      <c r="I575" s="672" t="s">
        <v>1779</v>
      </c>
      <c r="J575" s="675" t="s">
        <v>1538</v>
      </c>
      <c r="K575" s="672" t="s">
        <v>1531</v>
      </c>
      <c r="L575" s="672" t="s">
        <v>1527</v>
      </c>
    </row>
    <row r="576" spans="1:12">
      <c r="A576">
        <v>80200</v>
      </c>
      <c r="B576" s="672" t="s">
        <v>1520</v>
      </c>
      <c r="C576" s="672" t="s">
        <v>1521</v>
      </c>
      <c r="D576" s="672" t="s">
        <v>1521</v>
      </c>
      <c r="E576" s="672" t="s">
        <v>1522</v>
      </c>
      <c r="F576" s="672" t="s">
        <v>661</v>
      </c>
      <c r="G576" s="672" t="s">
        <v>1363</v>
      </c>
      <c r="H576" s="672" t="s">
        <v>1523</v>
      </c>
      <c r="I576" s="672" t="s">
        <v>1742</v>
      </c>
      <c r="J576" s="675" t="s">
        <v>1643</v>
      </c>
      <c r="K576" s="672" t="s">
        <v>1552</v>
      </c>
      <c r="L576" s="672" t="s">
        <v>1527</v>
      </c>
    </row>
    <row r="577" spans="1:12">
      <c r="A577">
        <v>80207</v>
      </c>
      <c r="B577" s="672" t="s">
        <v>1520</v>
      </c>
      <c r="C577" s="672" t="s">
        <v>1521</v>
      </c>
      <c r="D577" s="672" t="s">
        <v>1521</v>
      </c>
      <c r="E577" s="672" t="s">
        <v>1522</v>
      </c>
      <c r="F577" s="672" t="s">
        <v>661</v>
      </c>
      <c r="G577" s="672" t="s">
        <v>1363</v>
      </c>
      <c r="H577" s="672" t="s">
        <v>1523</v>
      </c>
      <c r="I577" s="672" t="s">
        <v>1742</v>
      </c>
      <c r="J577" s="675" t="s">
        <v>1643</v>
      </c>
      <c r="K577" s="672" t="s">
        <v>1552</v>
      </c>
      <c r="L577" s="672" t="s">
        <v>1527</v>
      </c>
    </row>
    <row r="578" spans="1:12">
      <c r="A578">
        <v>61054</v>
      </c>
      <c r="B578" s="672" t="s">
        <v>1520</v>
      </c>
      <c r="C578" s="672" t="s">
        <v>1562</v>
      </c>
      <c r="D578" s="672" t="s">
        <v>1521</v>
      </c>
      <c r="E578" s="672" t="s">
        <v>1522</v>
      </c>
      <c r="F578" s="672" t="s">
        <v>640</v>
      </c>
      <c r="G578" s="672" t="s">
        <v>1363</v>
      </c>
      <c r="H578" s="672" t="s">
        <v>1523</v>
      </c>
      <c r="I578" s="672" t="s">
        <v>2026</v>
      </c>
      <c r="J578" s="675" t="s">
        <v>1538</v>
      </c>
      <c r="K578" s="672" t="s">
        <v>1531</v>
      </c>
      <c r="L578" s="672" t="s">
        <v>1527</v>
      </c>
    </row>
    <row r="579" spans="1:12">
      <c r="A579">
        <v>70981</v>
      </c>
      <c r="B579" s="672" t="s">
        <v>1520</v>
      </c>
      <c r="C579" s="672" t="s">
        <v>1562</v>
      </c>
      <c r="D579" s="672" t="s">
        <v>1521</v>
      </c>
      <c r="E579" s="672" t="s">
        <v>1522</v>
      </c>
      <c r="F579" s="672" t="s">
        <v>640</v>
      </c>
      <c r="G579" s="672" t="s">
        <v>1363</v>
      </c>
      <c r="H579" s="672" t="s">
        <v>1523</v>
      </c>
      <c r="I579" s="672" t="s">
        <v>2026</v>
      </c>
      <c r="J579" s="675" t="s">
        <v>1538</v>
      </c>
      <c r="K579" s="672" t="s">
        <v>1531</v>
      </c>
      <c r="L579" s="672" t="s">
        <v>1527</v>
      </c>
    </row>
    <row r="580" spans="1:12">
      <c r="A580">
        <v>80218</v>
      </c>
      <c r="B580" s="672" t="s">
        <v>1520</v>
      </c>
      <c r="C580" s="672" t="s">
        <v>1562</v>
      </c>
      <c r="D580" s="672" t="s">
        <v>1521</v>
      </c>
      <c r="E580" s="672" t="s">
        <v>1522</v>
      </c>
      <c r="F580" s="672" t="s">
        <v>640</v>
      </c>
      <c r="G580" s="672" t="s">
        <v>1363</v>
      </c>
      <c r="H580" s="672" t="s">
        <v>1523</v>
      </c>
      <c r="I580" s="672" t="s">
        <v>2026</v>
      </c>
      <c r="J580" s="675" t="s">
        <v>1538</v>
      </c>
      <c r="K580" s="672" t="s">
        <v>1531</v>
      </c>
      <c r="L580" s="672" t="s">
        <v>1527</v>
      </c>
    </row>
    <row r="581" spans="1:12">
      <c r="A581">
        <v>80229</v>
      </c>
      <c r="B581" s="672" t="s">
        <v>1520</v>
      </c>
      <c r="C581" s="672" t="s">
        <v>1521</v>
      </c>
      <c r="D581" s="672" t="s">
        <v>1521</v>
      </c>
      <c r="E581" s="672" t="s">
        <v>1522</v>
      </c>
      <c r="F581" s="672" t="s">
        <v>507</v>
      </c>
      <c r="G581" s="672" t="s">
        <v>1363</v>
      </c>
      <c r="H581" s="672" t="s">
        <v>1523</v>
      </c>
      <c r="I581" s="672" t="s">
        <v>1772</v>
      </c>
      <c r="J581" s="675" t="s">
        <v>1773</v>
      </c>
      <c r="K581" s="672" t="s">
        <v>1552</v>
      </c>
      <c r="L581" s="672" t="s">
        <v>1527</v>
      </c>
    </row>
    <row r="582" spans="1:12">
      <c r="A582">
        <v>22442</v>
      </c>
      <c r="B582" s="672" t="s">
        <v>1520</v>
      </c>
      <c r="C582" s="672" t="s">
        <v>1521</v>
      </c>
      <c r="D582" s="672" t="s">
        <v>1521</v>
      </c>
      <c r="E582" s="672" t="s">
        <v>1522</v>
      </c>
      <c r="F582" s="672" t="s">
        <v>507</v>
      </c>
      <c r="G582" s="672" t="s">
        <v>1363</v>
      </c>
      <c r="H582" s="672" t="s">
        <v>1523</v>
      </c>
      <c r="I582" s="672" t="s">
        <v>1772</v>
      </c>
      <c r="J582" s="675" t="s">
        <v>1773</v>
      </c>
      <c r="K582" s="672" t="s">
        <v>1552</v>
      </c>
      <c r="L582" s="672" t="s">
        <v>1527</v>
      </c>
    </row>
    <row r="583" spans="1:12">
      <c r="A583">
        <v>80250</v>
      </c>
      <c r="B583" s="672" t="s">
        <v>1520</v>
      </c>
      <c r="C583" s="672" t="s">
        <v>1521</v>
      </c>
      <c r="D583" s="672" t="s">
        <v>1521</v>
      </c>
      <c r="E583" s="672" t="s">
        <v>1522</v>
      </c>
      <c r="F583" s="672" t="s">
        <v>508</v>
      </c>
      <c r="G583" s="672" t="s">
        <v>1363</v>
      </c>
      <c r="H583" s="672" t="s">
        <v>1523</v>
      </c>
      <c r="I583" s="672" t="s">
        <v>1636</v>
      </c>
      <c r="J583" s="675" t="s">
        <v>1637</v>
      </c>
      <c r="K583" s="672" t="s">
        <v>1552</v>
      </c>
      <c r="L583" s="672" t="s">
        <v>1527</v>
      </c>
    </row>
    <row r="584" spans="1:12">
      <c r="A584">
        <v>22442</v>
      </c>
      <c r="B584" s="672" t="s">
        <v>1520</v>
      </c>
      <c r="C584" s="672" t="s">
        <v>1521</v>
      </c>
      <c r="D584" s="672" t="s">
        <v>1521</v>
      </c>
      <c r="E584" s="672" t="s">
        <v>1522</v>
      </c>
      <c r="F584" s="672" t="s">
        <v>508</v>
      </c>
      <c r="G584" s="672" t="s">
        <v>1363</v>
      </c>
      <c r="H584" s="672" t="s">
        <v>1523</v>
      </c>
      <c r="I584" s="672" t="s">
        <v>1636</v>
      </c>
      <c r="J584" s="675" t="s">
        <v>1637</v>
      </c>
      <c r="K584" s="672" t="s">
        <v>1552</v>
      </c>
      <c r="L584" s="672" t="s">
        <v>1527</v>
      </c>
    </row>
    <row r="585" spans="1:12">
      <c r="A585">
        <v>80275</v>
      </c>
      <c r="B585" s="672" t="s">
        <v>1520</v>
      </c>
      <c r="C585" s="672" t="s">
        <v>1521</v>
      </c>
      <c r="D585" s="672" t="s">
        <v>1521</v>
      </c>
      <c r="E585" s="672" t="s">
        <v>1522</v>
      </c>
      <c r="F585" s="672" t="s">
        <v>509</v>
      </c>
      <c r="G585" s="672" t="s">
        <v>1363</v>
      </c>
      <c r="H585" s="672" t="s">
        <v>1523</v>
      </c>
      <c r="I585" s="672" t="s">
        <v>1767</v>
      </c>
      <c r="J585" s="675" t="s">
        <v>1768</v>
      </c>
      <c r="K585" s="672" t="s">
        <v>1544</v>
      </c>
      <c r="L585" s="672" t="s">
        <v>1527</v>
      </c>
    </row>
    <row r="586" spans="1:12">
      <c r="A586">
        <v>22442</v>
      </c>
      <c r="B586" s="672" t="s">
        <v>1520</v>
      </c>
      <c r="C586" s="672" t="s">
        <v>1521</v>
      </c>
      <c r="D586" s="672" t="s">
        <v>1521</v>
      </c>
      <c r="E586" s="672" t="s">
        <v>1522</v>
      </c>
      <c r="F586" s="672" t="s">
        <v>509</v>
      </c>
      <c r="G586" s="672" t="s">
        <v>1363</v>
      </c>
      <c r="H586" s="672" t="s">
        <v>1523</v>
      </c>
      <c r="I586" s="672" t="s">
        <v>1767</v>
      </c>
      <c r="J586" s="675" t="s">
        <v>1768</v>
      </c>
      <c r="K586" s="672" t="s">
        <v>1544</v>
      </c>
      <c r="L586" s="672" t="s">
        <v>1527</v>
      </c>
    </row>
    <row r="587" spans="1:12">
      <c r="A587">
        <v>80347</v>
      </c>
      <c r="B587" s="672" t="s">
        <v>1520</v>
      </c>
      <c r="C587" s="672" t="s">
        <v>1521</v>
      </c>
      <c r="D587" s="672" t="s">
        <v>1521</v>
      </c>
      <c r="E587" s="672" t="s">
        <v>1522</v>
      </c>
      <c r="F587" s="672" t="s">
        <v>510</v>
      </c>
      <c r="G587" s="672" t="s">
        <v>1363</v>
      </c>
      <c r="H587" s="672" t="s">
        <v>1523</v>
      </c>
      <c r="I587" s="672" t="s">
        <v>2027</v>
      </c>
      <c r="J587" s="675" t="s">
        <v>2028</v>
      </c>
      <c r="K587" s="672" t="s">
        <v>1531</v>
      </c>
      <c r="L587" s="672" t="s">
        <v>1527</v>
      </c>
    </row>
    <row r="588" spans="1:12">
      <c r="A588">
        <v>22442</v>
      </c>
      <c r="B588" s="672" t="s">
        <v>1520</v>
      </c>
      <c r="C588" s="672" t="s">
        <v>1521</v>
      </c>
      <c r="D588" s="672" t="s">
        <v>1521</v>
      </c>
      <c r="E588" s="672" t="s">
        <v>1522</v>
      </c>
      <c r="F588" s="672" t="s">
        <v>510</v>
      </c>
      <c r="G588" s="672" t="s">
        <v>1363</v>
      </c>
      <c r="H588" s="672" t="s">
        <v>1523</v>
      </c>
      <c r="I588" s="672" t="s">
        <v>2027</v>
      </c>
      <c r="J588" s="675" t="s">
        <v>2028</v>
      </c>
      <c r="K588" s="672" t="s">
        <v>1531</v>
      </c>
      <c r="L588" s="672" t="s">
        <v>1527</v>
      </c>
    </row>
    <row r="589" spans="1:12">
      <c r="A589">
        <v>80348</v>
      </c>
      <c r="B589" s="672" t="s">
        <v>1520</v>
      </c>
      <c r="C589" s="672" t="s">
        <v>1521</v>
      </c>
      <c r="D589" s="672" t="s">
        <v>1521</v>
      </c>
      <c r="E589" s="672" t="s">
        <v>1522</v>
      </c>
      <c r="F589" s="672" t="s">
        <v>2029</v>
      </c>
      <c r="G589" s="672" t="s">
        <v>1363</v>
      </c>
      <c r="H589" s="672" t="s">
        <v>1523</v>
      </c>
      <c r="I589" s="672" t="s">
        <v>1608</v>
      </c>
      <c r="J589" s="675" t="s">
        <v>1551</v>
      </c>
      <c r="K589" s="672" t="s">
        <v>1552</v>
      </c>
      <c r="L589" s="672" t="s">
        <v>1527</v>
      </c>
    </row>
    <row r="590" spans="1:12">
      <c r="A590">
        <v>30498</v>
      </c>
      <c r="B590" s="672" t="s">
        <v>1520</v>
      </c>
      <c r="C590" s="672" t="s">
        <v>1521</v>
      </c>
      <c r="D590" s="672" t="s">
        <v>1521</v>
      </c>
      <c r="E590" s="672" t="s">
        <v>1522</v>
      </c>
      <c r="F590" s="672" t="s">
        <v>2029</v>
      </c>
      <c r="G590" s="672" t="s">
        <v>1363</v>
      </c>
      <c r="H590" s="672" t="s">
        <v>1523</v>
      </c>
      <c r="I590" s="672" t="s">
        <v>1608</v>
      </c>
      <c r="J590" s="675" t="s">
        <v>1551</v>
      </c>
      <c r="K590" s="672" t="s">
        <v>1552</v>
      </c>
      <c r="L590" s="672" t="s">
        <v>1527</v>
      </c>
    </row>
    <row r="591" spans="1:12">
      <c r="A591">
        <v>80340</v>
      </c>
      <c r="B591" s="672" t="s">
        <v>1520</v>
      </c>
      <c r="C591" s="672" t="s">
        <v>1521</v>
      </c>
      <c r="D591" s="672" t="s">
        <v>1521</v>
      </c>
      <c r="E591" s="672" t="s">
        <v>1522</v>
      </c>
      <c r="F591" s="672" t="s">
        <v>662</v>
      </c>
      <c r="G591" s="672" t="s">
        <v>1363</v>
      </c>
      <c r="H591" s="672" t="s">
        <v>1523</v>
      </c>
      <c r="I591" s="672" t="s">
        <v>2030</v>
      </c>
      <c r="J591" s="675" t="s">
        <v>1655</v>
      </c>
      <c r="K591" s="672" t="s">
        <v>1526</v>
      </c>
      <c r="L591" s="672" t="s">
        <v>1527</v>
      </c>
    </row>
    <row r="592" spans="1:12">
      <c r="A592">
        <v>80356</v>
      </c>
      <c r="B592" s="672" t="s">
        <v>1520</v>
      </c>
      <c r="C592" s="672" t="s">
        <v>1521</v>
      </c>
      <c r="D592" s="672" t="s">
        <v>1521</v>
      </c>
      <c r="E592" s="672" t="s">
        <v>1522</v>
      </c>
      <c r="F592" s="672" t="s">
        <v>662</v>
      </c>
      <c r="G592" s="672" t="s">
        <v>1363</v>
      </c>
      <c r="H592" s="672" t="s">
        <v>1523</v>
      </c>
      <c r="I592" s="672" t="s">
        <v>2030</v>
      </c>
      <c r="J592" s="675" t="s">
        <v>1655</v>
      </c>
      <c r="K592" s="672" t="s">
        <v>1526</v>
      </c>
      <c r="L592" s="672" t="s">
        <v>1527</v>
      </c>
    </row>
    <row r="593" spans="1:12">
      <c r="A593">
        <v>30494</v>
      </c>
      <c r="B593" s="672" t="s">
        <v>1520</v>
      </c>
      <c r="C593" s="672" t="s">
        <v>1521</v>
      </c>
      <c r="D593" s="672" t="s">
        <v>1521</v>
      </c>
      <c r="E593" s="672" t="s">
        <v>1522</v>
      </c>
      <c r="F593" s="672" t="s">
        <v>531</v>
      </c>
      <c r="G593" s="672" t="s">
        <v>1363</v>
      </c>
      <c r="H593" s="672" t="s">
        <v>1523</v>
      </c>
      <c r="I593" s="672" t="s">
        <v>2031</v>
      </c>
      <c r="J593" s="675" t="s">
        <v>1538</v>
      </c>
      <c r="K593" s="672" t="s">
        <v>1531</v>
      </c>
      <c r="L593" s="672" t="s">
        <v>1527</v>
      </c>
    </row>
    <row r="594" spans="1:12">
      <c r="A594">
        <v>80358</v>
      </c>
      <c r="B594" s="672" t="s">
        <v>1520</v>
      </c>
      <c r="C594" s="672" t="s">
        <v>1521</v>
      </c>
      <c r="D594" s="672" t="s">
        <v>1521</v>
      </c>
      <c r="E594" s="672" t="s">
        <v>1522</v>
      </c>
      <c r="F594" s="672" t="s">
        <v>531</v>
      </c>
      <c r="G594" s="672" t="s">
        <v>1363</v>
      </c>
      <c r="H594" s="672" t="s">
        <v>1523</v>
      </c>
      <c r="I594" s="672" t="s">
        <v>2031</v>
      </c>
      <c r="J594" s="675" t="s">
        <v>1538</v>
      </c>
      <c r="K594" s="672" t="s">
        <v>1531</v>
      </c>
      <c r="L594" s="672" t="s">
        <v>1527</v>
      </c>
    </row>
    <row r="595" spans="1:12">
      <c r="A595">
        <v>30494</v>
      </c>
      <c r="B595" s="672" t="s">
        <v>1520</v>
      </c>
      <c r="C595" s="672" t="s">
        <v>1521</v>
      </c>
      <c r="D595" s="672" t="s">
        <v>1521</v>
      </c>
      <c r="E595" s="672" t="s">
        <v>1522</v>
      </c>
      <c r="F595" s="672" t="s">
        <v>2032</v>
      </c>
      <c r="G595" s="672" t="s">
        <v>1363</v>
      </c>
      <c r="H595" s="672" t="s">
        <v>1523</v>
      </c>
      <c r="I595" s="672" t="s">
        <v>2031</v>
      </c>
      <c r="J595" s="675" t="s">
        <v>1538</v>
      </c>
      <c r="K595" s="672" t="s">
        <v>1531</v>
      </c>
      <c r="L595" s="672" t="s">
        <v>1527</v>
      </c>
    </row>
    <row r="596" spans="1:12">
      <c r="A596">
        <v>80359</v>
      </c>
      <c r="B596" s="672" t="s">
        <v>1520</v>
      </c>
      <c r="C596" s="672" t="s">
        <v>1521</v>
      </c>
      <c r="D596" s="672" t="s">
        <v>1521</v>
      </c>
      <c r="E596" s="672" t="s">
        <v>1522</v>
      </c>
      <c r="F596" s="672" t="s">
        <v>2032</v>
      </c>
      <c r="G596" s="672" t="s">
        <v>1363</v>
      </c>
      <c r="H596" s="672" t="s">
        <v>1523</v>
      </c>
      <c r="I596" s="672" t="s">
        <v>2031</v>
      </c>
      <c r="J596" s="675" t="s">
        <v>1538</v>
      </c>
      <c r="K596" s="672" t="s">
        <v>1531</v>
      </c>
      <c r="L596" s="672" t="s">
        <v>1527</v>
      </c>
    </row>
    <row r="597" spans="1:12">
      <c r="A597">
        <v>80067</v>
      </c>
      <c r="B597" s="672" t="s">
        <v>1520</v>
      </c>
      <c r="C597" s="672" t="s">
        <v>1521</v>
      </c>
      <c r="D597" s="672" t="s">
        <v>1521</v>
      </c>
      <c r="E597" s="672" t="s">
        <v>1522</v>
      </c>
      <c r="F597" s="672" t="s">
        <v>658</v>
      </c>
      <c r="G597" s="672" t="s">
        <v>1363</v>
      </c>
      <c r="H597" s="672" t="s">
        <v>1523</v>
      </c>
      <c r="I597" s="672" t="s">
        <v>2033</v>
      </c>
      <c r="J597" s="675" t="s">
        <v>1818</v>
      </c>
      <c r="K597" s="672" t="s">
        <v>1544</v>
      </c>
      <c r="L597" s="672" t="s">
        <v>1527</v>
      </c>
    </row>
    <row r="598" spans="1:12">
      <c r="A598">
        <v>80361</v>
      </c>
      <c r="B598" s="672" t="s">
        <v>1520</v>
      </c>
      <c r="C598" s="672" t="s">
        <v>1521</v>
      </c>
      <c r="D598" s="672" t="s">
        <v>1521</v>
      </c>
      <c r="E598" s="672" t="s">
        <v>1522</v>
      </c>
      <c r="F598" s="672" t="s">
        <v>658</v>
      </c>
      <c r="G598" s="672" t="s">
        <v>1363</v>
      </c>
      <c r="H598" s="672" t="s">
        <v>1523</v>
      </c>
      <c r="I598" s="672" t="s">
        <v>2033</v>
      </c>
      <c r="J598" s="675" t="s">
        <v>1818</v>
      </c>
      <c r="K598" s="672" t="s">
        <v>1544</v>
      </c>
      <c r="L598" s="672" t="s">
        <v>1527</v>
      </c>
    </row>
    <row r="599" spans="1:12">
      <c r="A599">
        <v>30494</v>
      </c>
      <c r="B599" s="672" t="s">
        <v>1520</v>
      </c>
      <c r="C599" s="672" t="s">
        <v>1521</v>
      </c>
      <c r="D599" s="672" t="s">
        <v>1521</v>
      </c>
      <c r="E599" s="672" t="s">
        <v>1522</v>
      </c>
      <c r="F599" s="672" t="s">
        <v>532</v>
      </c>
      <c r="G599" s="672" t="s">
        <v>1363</v>
      </c>
      <c r="H599" s="672" t="s">
        <v>1523</v>
      </c>
      <c r="I599" s="672" t="s">
        <v>2034</v>
      </c>
      <c r="J599" s="675" t="s">
        <v>1543</v>
      </c>
      <c r="K599" s="672" t="s">
        <v>1544</v>
      </c>
      <c r="L599" s="672" t="s">
        <v>1527</v>
      </c>
    </row>
    <row r="600" spans="1:12">
      <c r="A600">
        <v>80378</v>
      </c>
      <c r="B600" s="672" t="s">
        <v>1520</v>
      </c>
      <c r="C600" s="672" t="s">
        <v>1521</v>
      </c>
      <c r="D600" s="672" t="s">
        <v>1521</v>
      </c>
      <c r="E600" s="672" t="s">
        <v>1522</v>
      </c>
      <c r="F600" s="672" t="s">
        <v>532</v>
      </c>
      <c r="G600" s="672" t="s">
        <v>1363</v>
      </c>
      <c r="H600" s="672" t="s">
        <v>1523</v>
      </c>
      <c r="I600" s="672" t="s">
        <v>2034</v>
      </c>
      <c r="J600" s="675" t="s">
        <v>1543</v>
      </c>
      <c r="K600" s="672" t="s">
        <v>1544</v>
      </c>
      <c r="L600" s="672" t="s">
        <v>1527</v>
      </c>
    </row>
    <row r="601" spans="1:12">
      <c r="A601">
        <v>80379</v>
      </c>
      <c r="B601" s="672" t="s">
        <v>1520</v>
      </c>
      <c r="C601" s="672" t="s">
        <v>1521</v>
      </c>
      <c r="D601" s="672" t="s">
        <v>1521</v>
      </c>
      <c r="E601" s="672" t="s">
        <v>1522</v>
      </c>
      <c r="F601" s="672" t="s">
        <v>472</v>
      </c>
      <c r="G601" s="672" t="s">
        <v>1363</v>
      </c>
      <c r="H601" s="672" t="s">
        <v>1523</v>
      </c>
      <c r="I601" s="672" t="s">
        <v>2035</v>
      </c>
      <c r="J601" s="675" t="s">
        <v>1538</v>
      </c>
      <c r="K601" s="672" t="s">
        <v>1531</v>
      </c>
      <c r="L601" s="672" t="s">
        <v>1527</v>
      </c>
    </row>
    <row r="602" spans="1:12">
      <c r="A602">
        <v>18371</v>
      </c>
      <c r="B602" s="672" t="s">
        <v>1520</v>
      </c>
      <c r="C602" s="672" t="s">
        <v>1521</v>
      </c>
      <c r="D602" s="672" t="s">
        <v>1521</v>
      </c>
      <c r="E602" s="672" t="s">
        <v>1522</v>
      </c>
      <c r="F602" s="672" t="s">
        <v>472</v>
      </c>
      <c r="G602" s="672" t="s">
        <v>1363</v>
      </c>
      <c r="H602" s="672" t="s">
        <v>1523</v>
      </c>
      <c r="I602" s="672" t="s">
        <v>2035</v>
      </c>
      <c r="J602" s="675" t="s">
        <v>1538</v>
      </c>
      <c r="K602" s="672" t="s">
        <v>1531</v>
      </c>
      <c r="L602" s="672" t="s">
        <v>1527</v>
      </c>
    </row>
    <row r="603" spans="1:12">
      <c r="A603">
        <v>80382</v>
      </c>
      <c r="B603" s="672" t="s">
        <v>1520</v>
      </c>
      <c r="C603" s="672" t="s">
        <v>1521</v>
      </c>
      <c r="D603" s="672" t="s">
        <v>1521</v>
      </c>
      <c r="E603" s="672" t="s">
        <v>1522</v>
      </c>
      <c r="F603" s="672" t="s">
        <v>637</v>
      </c>
      <c r="G603" s="672" t="s">
        <v>1363</v>
      </c>
      <c r="H603" s="672" t="s">
        <v>1523</v>
      </c>
      <c r="I603" s="672" t="s">
        <v>2036</v>
      </c>
      <c r="J603" s="675" t="s">
        <v>1579</v>
      </c>
      <c r="K603" s="672" t="s">
        <v>1531</v>
      </c>
      <c r="L603" s="672" t="s">
        <v>1527</v>
      </c>
    </row>
    <row r="604" spans="1:12">
      <c r="A604">
        <v>80393</v>
      </c>
      <c r="B604" s="672" t="s">
        <v>1520</v>
      </c>
      <c r="C604" s="672" t="s">
        <v>1521</v>
      </c>
      <c r="D604" s="672" t="s">
        <v>1521</v>
      </c>
      <c r="E604" s="672" t="s">
        <v>1522</v>
      </c>
      <c r="F604" s="672" t="s">
        <v>2037</v>
      </c>
      <c r="G604" s="672" t="s">
        <v>1363</v>
      </c>
      <c r="H604" s="672" t="s">
        <v>1523</v>
      </c>
      <c r="I604" s="672" t="s">
        <v>2038</v>
      </c>
      <c r="J604" s="675" t="s">
        <v>1543</v>
      </c>
      <c r="K604" s="672" t="s">
        <v>1566</v>
      </c>
      <c r="L604" s="672" t="s">
        <v>1527</v>
      </c>
    </row>
    <row r="605" spans="1:12">
      <c r="A605">
        <v>80394</v>
      </c>
      <c r="B605" s="672" t="s">
        <v>1520</v>
      </c>
      <c r="C605" s="672" t="s">
        <v>1521</v>
      </c>
      <c r="D605" s="672" t="s">
        <v>1521</v>
      </c>
      <c r="E605" s="672" t="s">
        <v>1522</v>
      </c>
      <c r="F605" s="672" t="s">
        <v>663</v>
      </c>
      <c r="G605" s="672" t="s">
        <v>1363</v>
      </c>
      <c r="H605" s="672" t="s">
        <v>1523</v>
      </c>
      <c r="I605" s="672" t="s">
        <v>2039</v>
      </c>
      <c r="J605" s="675" t="s">
        <v>1600</v>
      </c>
      <c r="K605" s="672" t="s">
        <v>1566</v>
      </c>
      <c r="L605" s="672" t="s">
        <v>1527</v>
      </c>
    </row>
    <row r="606" spans="1:12">
      <c r="A606">
        <v>80395</v>
      </c>
      <c r="B606" s="672" t="s">
        <v>1520</v>
      </c>
      <c r="C606" s="672" t="s">
        <v>1521</v>
      </c>
      <c r="D606" s="672" t="s">
        <v>1521</v>
      </c>
      <c r="E606" s="672" t="s">
        <v>1522</v>
      </c>
      <c r="F606" s="672" t="s">
        <v>663</v>
      </c>
      <c r="G606" s="672" t="s">
        <v>1363</v>
      </c>
      <c r="H606" s="672" t="s">
        <v>1523</v>
      </c>
      <c r="I606" s="672" t="s">
        <v>2039</v>
      </c>
      <c r="J606" s="675" t="s">
        <v>1600</v>
      </c>
      <c r="K606" s="672" t="s">
        <v>1566</v>
      </c>
      <c r="L606" s="672" t="s">
        <v>1527</v>
      </c>
    </row>
    <row r="607" spans="1:12">
      <c r="A607">
        <v>80022</v>
      </c>
      <c r="B607" s="672" t="s">
        <v>1520</v>
      </c>
      <c r="C607" s="672" t="s">
        <v>1521</v>
      </c>
      <c r="D607" s="672" t="s">
        <v>1521</v>
      </c>
      <c r="E607" s="672" t="s">
        <v>1522</v>
      </c>
      <c r="F607" s="672" t="s">
        <v>2040</v>
      </c>
      <c r="G607" s="672" t="s">
        <v>1363</v>
      </c>
      <c r="H607" s="672" t="s">
        <v>1523</v>
      </c>
      <c r="I607" s="672" t="s">
        <v>2041</v>
      </c>
      <c r="J607" s="675" t="s">
        <v>1839</v>
      </c>
      <c r="K607" s="672" t="s">
        <v>1535</v>
      </c>
      <c r="L607" s="672" t="s">
        <v>1527</v>
      </c>
    </row>
    <row r="608" spans="1:12">
      <c r="A608">
        <v>80397</v>
      </c>
      <c r="B608" s="672" t="s">
        <v>1520</v>
      </c>
      <c r="C608" s="672" t="s">
        <v>1521</v>
      </c>
      <c r="D608" s="672" t="s">
        <v>1521</v>
      </c>
      <c r="E608" s="672" t="s">
        <v>1522</v>
      </c>
      <c r="F608" s="672" t="s">
        <v>2040</v>
      </c>
      <c r="G608" s="672" t="s">
        <v>1363</v>
      </c>
      <c r="H608" s="672" t="s">
        <v>1523</v>
      </c>
      <c r="I608" s="672" t="s">
        <v>2041</v>
      </c>
      <c r="J608" s="675" t="s">
        <v>1839</v>
      </c>
      <c r="K608" s="672" t="s">
        <v>1535</v>
      </c>
      <c r="L608" s="672" t="s">
        <v>1527</v>
      </c>
    </row>
    <row r="609" spans="1:12">
      <c r="A609">
        <v>80423</v>
      </c>
      <c r="B609" s="672" t="s">
        <v>1520</v>
      </c>
      <c r="C609" s="672" t="s">
        <v>1521</v>
      </c>
      <c r="D609" s="672" t="s">
        <v>1521</v>
      </c>
      <c r="E609" s="672" t="s">
        <v>1522</v>
      </c>
      <c r="F609" s="672" t="s">
        <v>664</v>
      </c>
      <c r="G609" s="672" t="s">
        <v>1363</v>
      </c>
      <c r="H609" s="672" t="s">
        <v>1523</v>
      </c>
      <c r="I609" s="672" t="s">
        <v>2042</v>
      </c>
      <c r="J609" s="675" t="s">
        <v>1584</v>
      </c>
      <c r="K609" s="672" t="s">
        <v>1585</v>
      </c>
      <c r="L609" s="672" t="s">
        <v>1527</v>
      </c>
    </row>
    <row r="610" spans="1:12">
      <c r="A610">
        <v>80394</v>
      </c>
      <c r="B610" s="672" t="s">
        <v>1520</v>
      </c>
      <c r="C610" s="672" t="s">
        <v>1521</v>
      </c>
      <c r="D610" s="672" t="s">
        <v>1521</v>
      </c>
      <c r="E610" s="672" t="s">
        <v>1522</v>
      </c>
      <c r="F610" s="672" t="s">
        <v>2043</v>
      </c>
      <c r="G610" s="672" t="s">
        <v>1363</v>
      </c>
      <c r="H610" s="672" t="s">
        <v>1523</v>
      </c>
      <c r="I610" s="672" t="s">
        <v>2044</v>
      </c>
      <c r="J610" s="675" t="s">
        <v>1655</v>
      </c>
      <c r="K610" s="672" t="s">
        <v>1526</v>
      </c>
      <c r="L610" s="672" t="s">
        <v>1527</v>
      </c>
    </row>
    <row r="611" spans="1:12">
      <c r="A611">
        <v>80429</v>
      </c>
      <c r="B611" s="672" t="s">
        <v>1520</v>
      </c>
      <c r="C611" s="672" t="s">
        <v>1521</v>
      </c>
      <c r="D611" s="672" t="s">
        <v>1521</v>
      </c>
      <c r="E611" s="672" t="s">
        <v>1522</v>
      </c>
      <c r="F611" s="672" t="s">
        <v>2043</v>
      </c>
      <c r="G611" s="672" t="s">
        <v>1363</v>
      </c>
      <c r="H611" s="672" t="s">
        <v>1523</v>
      </c>
      <c r="I611" s="672" t="s">
        <v>2044</v>
      </c>
      <c r="J611" s="675" t="s">
        <v>1655</v>
      </c>
      <c r="K611" s="672" t="s">
        <v>1526</v>
      </c>
      <c r="L611" s="672" t="s">
        <v>1527</v>
      </c>
    </row>
    <row r="612" spans="1:12">
      <c r="A612">
        <v>80490</v>
      </c>
      <c r="B612" s="672" t="s">
        <v>1520</v>
      </c>
      <c r="C612" s="672" t="s">
        <v>1521</v>
      </c>
      <c r="D612" s="672" t="s">
        <v>1521</v>
      </c>
      <c r="E612" s="672" t="s">
        <v>1522</v>
      </c>
      <c r="F612" s="672" t="s">
        <v>475</v>
      </c>
      <c r="G612" s="672" t="s">
        <v>1363</v>
      </c>
      <c r="H612" s="672" t="s">
        <v>1523</v>
      </c>
      <c r="I612" s="672" t="s">
        <v>2045</v>
      </c>
      <c r="J612" s="675" t="s">
        <v>1555</v>
      </c>
      <c r="K612" s="672" t="s">
        <v>1526</v>
      </c>
      <c r="L612" s="672" t="s">
        <v>1527</v>
      </c>
    </row>
    <row r="613" spans="1:12">
      <c r="A613">
        <v>18757</v>
      </c>
      <c r="B613" s="672" t="s">
        <v>1520</v>
      </c>
      <c r="C613" s="672" t="s">
        <v>1521</v>
      </c>
      <c r="D613" s="672" t="s">
        <v>1521</v>
      </c>
      <c r="E613" s="672" t="s">
        <v>1522</v>
      </c>
      <c r="F613" s="672" t="s">
        <v>475</v>
      </c>
      <c r="G613" s="672" t="s">
        <v>1363</v>
      </c>
      <c r="H613" s="672" t="s">
        <v>1523</v>
      </c>
      <c r="I613" s="672" t="s">
        <v>2045</v>
      </c>
      <c r="J613" s="675" t="s">
        <v>1555</v>
      </c>
      <c r="K613" s="672" t="s">
        <v>1526</v>
      </c>
      <c r="L613" s="672" t="s">
        <v>1527</v>
      </c>
    </row>
    <row r="614" spans="1:12">
      <c r="A614">
        <v>80499</v>
      </c>
      <c r="B614" s="672" t="s">
        <v>1520</v>
      </c>
      <c r="C614" s="672" t="s">
        <v>1521</v>
      </c>
      <c r="D614" s="672" t="s">
        <v>1521</v>
      </c>
      <c r="E614" s="672" t="s">
        <v>1522</v>
      </c>
      <c r="F614" s="672" t="s">
        <v>665</v>
      </c>
      <c r="G614" s="672" t="s">
        <v>1363</v>
      </c>
      <c r="H614" s="672" t="s">
        <v>1523</v>
      </c>
      <c r="I614" s="672" t="s">
        <v>1893</v>
      </c>
      <c r="J614" s="675" t="s">
        <v>1593</v>
      </c>
      <c r="K614" s="672" t="s">
        <v>1544</v>
      </c>
      <c r="L614" s="672" t="s">
        <v>1527</v>
      </c>
    </row>
    <row r="615" spans="1:12">
      <c r="A615">
        <v>80500</v>
      </c>
      <c r="B615" s="672" t="s">
        <v>1520</v>
      </c>
      <c r="C615" s="672" t="s">
        <v>1521</v>
      </c>
      <c r="D615" s="672" t="s">
        <v>1521</v>
      </c>
      <c r="E615" s="672" t="s">
        <v>1522</v>
      </c>
      <c r="F615" s="672" t="s">
        <v>665</v>
      </c>
      <c r="G615" s="672" t="s">
        <v>1363</v>
      </c>
      <c r="H615" s="672" t="s">
        <v>1523</v>
      </c>
      <c r="I615" s="672" t="s">
        <v>1893</v>
      </c>
      <c r="J615" s="675" t="s">
        <v>1593</v>
      </c>
      <c r="K615" s="672" t="s">
        <v>1544</v>
      </c>
      <c r="L615" s="672" t="s">
        <v>1527</v>
      </c>
    </row>
    <row r="616" spans="1:12">
      <c r="A616">
        <v>80587</v>
      </c>
      <c r="B616" s="672" t="s">
        <v>1520</v>
      </c>
      <c r="C616" s="672" t="s">
        <v>1521</v>
      </c>
      <c r="D616" s="672" t="s">
        <v>1521</v>
      </c>
      <c r="E616" s="672" t="s">
        <v>1522</v>
      </c>
      <c r="F616" s="672" t="s">
        <v>1842</v>
      </c>
      <c r="G616" s="672" t="s">
        <v>1363</v>
      </c>
      <c r="H616" s="672" t="s">
        <v>1523</v>
      </c>
      <c r="I616" s="672" t="s">
        <v>2046</v>
      </c>
      <c r="J616" s="675" t="s">
        <v>1538</v>
      </c>
      <c r="K616" s="672" t="s">
        <v>1531</v>
      </c>
      <c r="L616" s="672" t="s">
        <v>1527</v>
      </c>
    </row>
    <row r="617" spans="1:12">
      <c r="A617">
        <v>70215</v>
      </c>
      <c r="B617" s="672" t="s">
        <v>1520</v>
      </c>
      <c r="C617" s="672" t="s">
        <v>1521</v>
      </c>
      <c r="D617" s="672" t="s">
        <v>1521</v>
      </c>
      <c r="E617" s="672" t="s">
        <v>1522</v>
      </c>
      <c r="F617" s="672" t="s">
        <v>1842</v>
      </c>
      <c r="G617" s="672" t="s">
        <v>1363</v>
      </c>
      <c r="H617" s="672" t="s">
        <v>1523</v>
      </c>
      <c r="I617" s="672" t="s">
        <v>2046</v>
      </c>
      <c r="J617" s="675" t="s">
        <v>1538</v>
      </c>
      <c r="K617" s="672" t="s">
        <v>1531</v>
      </c>
      <c r="L617" s="672" t="s">
        <v>1527</v>
      </c>
    </row>
    <row r="618" spans="1:12">
      <c r="A618">
        <v>80622</v>
      </c>
      <c r="B618" s="672" t="s">
        <v>1520</v>
      </c>
      <c r="C618" s="672" t="s">
        <v>1521</v>
      </c>
      <c r="D618" s="672" t="s">
        <v>1521</v>
      </c>
      <c r="E618" s="672" t="s">
        <v>1522</v>
      </c>
      <c r="F618" s="672" t="s">
        <v>630</v>
      </c>
      <c r="G618" s="672" t="s">
        <v>1363</v>
      </c>
      <c r="H618" s="672" t="s">
        <v>1523</v>
      </c>
      <c r="I618" s="672" t="s">
        <v>2047</v>
      </c>
      <c r="J618" s="675" t="s">
        <v>1543</v>
      </c>
      <c r="K618" s="672" t="s">
        <v>1544</v>
      </c>
      <c r="L618" s="672" t="s">
        <v>1527</v>
      </c>
    </row>
    <row r="619" spans="1:12">
      <c r="A619">
        <v>70795</v>
      </c>
      <c r="B619" s="672" t="s">
        <v>1520</v>
      </c>
      <c r="C619" s="672" t="s">
        <v>1521</v>
      </c>
      <c r="D619" s="672" t="s">
        <v>1521</v>
      </c>
      <c r="E619" s="672" t="s">
        <v>1522</v>
      </c>
      <c r="F619" s="672" t="s">
        <v>630</v>
      </c>
      <c r="G619" s="672" t="s">
        <v>1363</v>
      </c>
      <c r="H619" s="672" t="s">
        <v>1523</v>
      </c>
      <c r="I619" s="672" t="s">
        <v>2047</v>
      </c>
      <c r="J619" s="675" t="s">
        <v>1543</v>
      </c>
      <c r="K619" s="672" t="s">
        <v>1544</v>
      </c>
      <c r="L619" s="672" t="s">
        <v>1527</v>
      </c>
    </row>
    <row r="620" spans="1:12">
      <c r="A620">
        <v>22442</v>
      </c>
      <c r="B620" s="672" t="s">
        <v>1520</v>
      </c>
      <c r="C620" s="672" t="s">
        <v>1521</v>
      </c>
      <c r="D620" s="672" t="s">
        <v>1521</v>
      </c>
      <c r="E620" s="672" t="s">
        <v>1522</v>
      </c>
      <c r="F620" s="672" t="s">
        <v>511</v>
      </c>
      <c r="G620" s="672" t="s">
        <v>1363</v>
      </c>
      <c r="H620" s="672" t="s">
        <v>1523</v>
      </c>
      <c r="I620" s="672" t="s">
        <v>2048</v>
      </c>
      <c r="J620" s="675" t="s">
        <v>1643</v>
      </c>
      <c r="K620" s="672" t="s">
        <v>1552</v>
      </c>
      <c r="L620" s="672" t="s">
        <v>1527</v>
      </c>
    </row>
    <row r="621" spans="1:12">
      <c r="A621">
        <v>80631</v>
      </c>
      <c r="B621" s="672" t="s">
        <v>1520</v>
      </c>
      <c r="C621" s="672" t="s">
        <v>1521</v>
      </c>
      <c r="D621" s="672" t="s">
        <v>1521</v>
      </c>
      <c r="E621" s="672" t="s">
        <v>1522</v>
      </c>
      <c r="F621" s="672" t="s">
        <v>511</v>
      </c>
      <c r="G621" s="672" t="s">
        <v>1363</v>
      </c>
      <c r="H621" s="672" t="s">
        <v>1523</v>
      </c>
      <c r="I621" s="672" t="s">
        <v>2048</v>
      </c>
      <c r="J621" s="675" t="s">
        <v>1643</v>
      </c>
      <c r="K621" s="672" t="s">
        <v>1552</v>
      </c>
      <c r="L621" s="672" t="s">
        <v>1527</v>
      </c>
    </row>
    <row r="622" spans="1:12">
      <c r="A622">
        <v>80640</v>
      </c>
      <c r="B622" s="672" t="s">
        <v>1520</v>
      </c>
      <c r="C622" s="672" t="s">
        <v>1521</v>
      </c>
      <c r="D622" s="672" t="s">
        <v>1521</v>
      </c>
      <c r="E622" s="672" t="s">
        <v>1522</v>
      </c>
      <c r="F622" s="672" t="s">
        <v>631</v>
      </c>
      <c r="G622" s="672" t="s">
        <v>1363</v>
      </c>
      <c r="H622" s="672" t="s">
        <v>1523</v>
      </c>
      <c r="I622" s="672" t="s">
        <v>2049</v>
      </c>
      <c r="J622" s="675" t="s">
        <v>1551</v>
      </c>
      <c r="K622" s="672" t="s">
        <v>1552</v>
      </c>
      <c r="L622" s="672" t="s">
        <v>1527</v>
      </c>
    </row>
    <row r="623" spans="1:12">
      <c r="A623">
        <v>70795</v>
      </c>
      <c r="B623" s="672" t="s">
        <v>1520</v>
      </c>
      <c r="C623" s="672" t="s">
        <v>1521</v>
      </c>
      <c r="D623" s="672" t="s">
        <v>1521</v>
      </c>
      <c r="E623" s="672" t="s">
        <v>1522</v>
      </c>
      <c r="F623" s="672" t="s">
        <v>631</v>
      </c>
      <c r="G623" s="672" t="s">
        <v>1363</v>
      </c>
      <c r="H623" s="672" t="s">
        <v>1523</v>
      </c>
      <c r="I623" s="672" t="s">
        <v>2049</v>
      </c>
      <c r="J623" s="675" t="s">
        <v>1551</v>
      </c>
      <c r="K623" s="672" t="s">
        <v>1552</v>
      </c>
      <c r="L623" s="672" t="s">
        <v>1527</v>
      </c>
    </row>
    <row r="624" spans="1:12">
      <c r="A624">
        <v>80643</v>
      </c>
      <c r="B624" s="672" t="s">
        <v>1520</v>
      </c>
      <c r="C624" s="672" t="s">
        <v>1521</v>
      </c>
      <c r="D624" s="672" t="s">
        <v>1521</v>
      </c>
      <c r="E624" s="672" t="s">
        <v>1522</v>
      </c>
      <c r="F624" s="672" t="s">
        <v>2050</v>
      </c>
      <c r="G624" s="672" t="s">
        <v>1363</v>
      </c>
      <c r="H624" s="672" t="s">
        <v>1523</v>
      </c>
      <c r="I624" s="672" t="s">
        <v>2051</v>
      </c>
      <c r="J624" s="675" t="s">
        <v>1538</v>
      </c>
      <c r="K624" s="672" t="s">
        <v>1531</v>
      </c>
      <c r="L624" s="672" t="s">
        <v>1527</v>
      </c>
    </row>
    <row r="625" spans="1:12">
      <c r="A625">
        <v>63882</v>
      </c>
      <c r="B625" s="672" t="s">
        <v>1520</v>
      </c>
      <c r="C625" s="672" t="s">
        <v>1521</v>
      </c>
      <c r="D625" s="672" t="s">
        <v>1521</v>
      </c>
      <c r="E625" s="672" t="s">
        <v>1522</v>
      </c>
      <c r="F625" s="672" t="s">
        <v>2050</v>
      </c>
      <c r="G625" s="672" t="s">
        <v>1363</v>
      </c>
      <c r="H625" s="672" t="s">
        <v>1523</v>
      </c>
      <c r="I625" s="672" t="s">
        <v>2051</v>
      </c>
      <c r="J625" s="675" t="s">
        <v>1538</v>
      </c>
      <c r="K625" s="672" t="s">
        <v>1531</v>
      </c>
      <c r="L625" s="672" t="s">
        <v>1527</v>
      </c>
    </row>
    <row r="626" spans="1:12">
      <c r="A626">
        <v>62887</v>
      </c>
      <c r="B626" s="672" t="s">
        <v>1520</v>
      </c>
      <c r="C626" s="672" t="s">
        <v>1521</v>
      </c>
      <c r="D626" s="672" t="s">
        <v>1521</v>
      </c>
      <c r="E626" s="672" t="s">
        <v>1522</v>
      </c>
      <c r="F626" s="672" t="s">
        <v>566</v>
      </c>
      <c r="G626" s="672" t="s">
        <v>1363</v>
      </c>
      <c r="H626" s="672" t="s">
        <v>1523</v>
      </c>
      <c r="I626" s="672" t="s">
        <v>1919</v>
      </c>
      <c r="J626" s="675" t="s">
        <v>1611</v>
      </c>
      <c r="K626" s="672" t="s">
        <v>1535</v>
      </c>
      <c r="L626" s="672" t="s">
        <v>1527</v>
      </c>
    </row>
    <row r="627" spans="1:12">
      <c r="A627">
        <v>80673</v>
      </c>
      <c r="B627" s="672" t="s">
        <v>1520</v>
      </c>
      <c r="C627" s="672" t="s">
        <v>1521</v>
      </c>
      <c r="D627" s="672" t="s">
        <v>1521</v>
      </c>
      <c r="E627" s="672" t="s">
        <v>1522</v>
      </c>
      <c r="F627" s="672" t="s">
        <v>566</v>
      </c>
      <c r="G627" s="672" t="s">
        <v>1363</v>
      </c>
      <c r="H627" s="672" t="s">
        <v>1523</v>
      </c>
      <c r="I627" s="672" t="s">
        <v>1919</v>
      </c>
      <c r="J627" s="675" t="s">
        <v>1611</v>
      </c>
      <c r="K627" s="672" t="s">
        <v>1535</v>
      </c>
      <c r="L627" s="672" t="s">
        <v>1527</v>
      </c>
    </row>
    <row r="628" spans="1:12">
      <c r="A628">
        <v>80689</v>
      </c>
      <c r="B628" s="672" t="s">
        <v>1520</v>
      </c>
      <c r="C628" s="672" t="s">
        <v>1521</v>
      </c>
      <c r="D628" s="672" t="s">
        <v>1521</v>
      </c>
      <c r="E628" s="672" t="s">
        <v>1522</v>
      </c>
      <c r="F628" s="672" t="s">
        <v>666</v>
      </c>
      <c r="G628" s="672" t="s">
        <v>1363</v>
      </c>
      <c r="H628" s="672" t="s">
        <v>1523</v>
      </c>
      <c r="I628" s="672" t="s">
        <v>2052</v>
      </c>
      <c r="J628" s="675" t="s">
        <v>1729</v>
      </c>
      <c r="K628" s="672" t="s">
        <v>1535</v>
      </c>
      <c r="L628" s="672" t="s">
        <v>1527</v>
      </c>
    </row>
    <row r="629" spans="1:12">
      <c r="A629">
        <v>80688</v>
      </c>
      <c r="B629" s="672" t="s">
        <v>1520</v>
      </c>
      <c r="C629" s="672" t="s">
        <v>1521</v>
      </c>
      <c r="D629" s="672" t="s">
        <v>1521</v>
      </c>
      <c r="E629" s="672" t="s">
        <v>1522</v>
      </c>
      <c r="F629" s="672" t="s">
        <v>666</v>
      </c>
      <c r="G629" s="672" t="s">
        <v>1363</v>
      </c>
      <c r="H629" s="672" t="s">
        <v>1523</v>
      </c>
      <c r="I629" s="672" t="s">
        <v>2052</v>
      </c>
      <c r="J629" s="675" t="s">
        <v>1729</v>
      </c>
      <c r="K629" s="672" t="s">
        <v>1535</v>
      </c>
      <c r="L629" s="672" t="s">
        <v>1527</v>
      </c>
    </row>
    <row r="630" spans="1:12">
      <c r="A630">
        <v>80747</v>
      </c>
      <c r="B630" s="672" t="s">
        <v>1520</v>
      </c>
      <c r="C630" s="672" t="s">
        <v>1521</v>
      </c>
      <c r="D630" s="672" t="s">
        <v>1521</v>
      </c>
      <c r="E630" s="672" t="s">
        <v>1522</v>
      </c>
      <c r="F630" s="672" t="s">
        <v>2053</v>
      </c>
      <c r="G630" s="672" t="s">
        <v>1363</v>
      </c>
      <c r="H630" s="672" t="s">
        <v>1523</v>
      </c>
      <c r="I630" s="672" t="s">
        <v>2054</v>
      </c>
      <c r="J630" s="675" t="s">
        <v>1752</v>
      </c>
      <c r="K630" s="672" t="s">
        <v>1531</v>
      </c>
      <c r="L630" s="672" t="s">
        <v>1527</v>
      </c>
    </row>
    <row r="631" spans="1:12">
      <c r="A631">
        <v>70916</v>
      </c>
      <c r="B631" s="672" t="s">
        <v>1520</v>
      </c>
      <c r="C631" s="672" t="s">
        <v>1521</v>
      </c>
      <c r="D631" s="672" t="s">
        <v>1521</v>
      </c>
      <c r="E631" s="672" t="s">
        <v>1522</v>
      </c>
      <c r="F631" s="672" t="s">
        <v>2053</v>
      </c>
      <c r="G631" s="672" t="s">
        <v>1363</v>
      </c>
      <c r="H631" s="672" t="s">
        <v>1523</v>
      </c>
      <c r="I631" s="672" t="s">
        <v>2054</v>
      </c>
      <c r="J631" s="675" t="s">
        <v>1752</v>
      </c>
      <c r="K631" s="672" t="s">
        <v>1531</v>
      </c>
      <c r="L631" s="672" t="s">
        <v>1527</v>
      </c>
    </row>
    <row r="632" spans="1:12">
      <c r="A632">
        <v>80748</v>
      </c>
      <c r="B632" s="672" t="s">
        <v>1520</v>
      </c>
      <c r="C632" s="672" t="s">
        <v>1521</v>
      </c>
      <c r="D632" s="672" t="s">
        <v>1521</v>
      </c>
      <c r="E632" s="672" t="s">
        <v>1522</v>
      </c>
      <c r="F632" s="672" t="s">
        <v>2055</v>
      </c>
      <c r="G632" s="672" t="s">
        <v>1363</v>
      </c>
      <c r="H632" s="672" t="s">
        <v>1523</v>
      </c>
      <c r="I632" s="672" t="s">
        <v>1809</v>
      </c>
      <c r="J632" s="675" t="s">
        <v>1810</v>
      </c>
      <c r="K632" s="672" t="s">
        <v>1535</v>
      </c>
      <c r="L632" s="672" t="s">
        <v>1527</v>
      </c>
    </row>
    <row r="633" spans="1:12">
      <c r="A633">
        <v>65408</v>
      </c>
      <c r="B633" s="672" t="s">
        <v>1520</v>
      </c>
      <c r="C633" s="672" t="s">
        <v>1521</v>
      </c>
      <c r="D633" s="672" t="s">
        <v>1521</v>
      </c>
      <c r="E633" s="672" t="s">
        <v>1522</v>
      </c>
      <c r="F633" s="672" t="s">
        <v>2055</v>
      </c>
      <c r="G633" s="672" t="s">
        <v>1363</v>
      </c>
      <c r="H633" s="672" t="s">
        <v>1523</v>
      </c>
      <c r="I633" s="672" t="s">
        <v>1809</v>
      </c>
      <c r="J633" s="675" t="s">
        <v>1810</v>
      </c>
      <c r="K633" s="672" t="s">
        <v>1535</v>
      </c>
      <c r="L633" s="672" t="s">
        <v>1527</v>
      </c>
    </row>
    <row r="634" spans="1:12">
      <c r="A634">
        <v>80749</v>
      </c>
      <c r="B634" s="672" t="s">
        <v>1520</v>
      </c>
      <c r="C634" s="672" t="s">
        <v>1521</v>
      </c>
      <c r="D634" s="672" t="s">
        <v>1521</v>
      </c>
      <c r="E634" s="672" t="s">
        <v>1522</v>
      </c>
      <c r="F634" s="672" t="s">
        <v>2056</v>
      </c>
      <c r="G634" s="672" t="s">
        <v>1363</v>
      </c>
      <c r="H634" s="672" t="s">
        <v>1523</v>
      </c>
      <c r="I634" s="672" t="s">
        <v>1614</v>
      </c>
      <c r="J634" s="675" t="s">
        <v>1615</v>
      </c>
      <c r="K634" s="672" t="s">
        <v>1526</v>
      </c>
      <c r="L634" s="672" t="s">
        <v>1527</v>
      </c>
    </row>
    <row r="635" spans="1:12">
      <c r="A635">
        <v>64520</v>
      </c>
      <c r="B635" s="672" t="s">
        <v>1520</v>
      </c>
      <c r="C635" s="672" t="s">
        <v>1521</v>
      </c>
      <c r="D635" s="672" t="s">
        <v>1521</v>
      </c>
      <c r="E635" s="672" t="s">
        <v>1522</v>
      </c>
      <c r="F635" s="672" t="s">
        <v>2056</v>
      </c>
      <c r="G635" s="672" t="s">
        <v>1363</v>
      </c>
      <c r="H635" s="672" t="s">
        <v>1523</v>
      </c>
      <c r="I635" s="672" t="s">
        <v>1614</v>
      </c>
      <c r="J635" s="675" t="s">
        <v>1615</v>
      </c>
      <c r="K635" s="672" t="s">
        <v>1526</v>
      </c>
      <c r="L635" s="672" t="s">
        <v>1527</v>
      </c>
    </row>
    <row r="636" spans="1:12">
      <c r="A636">
        <v>80750</v>
      </c>
      <c r="B636" s="672" t="s">
        <v>1520</v>
      </c>
      <c r="C636" s="672" t="s">
        <v>1521</v>
      </c>
      <c r="D636" s="672" t="s">
        <v>1521</v>
      </c>
      <c r="E636" s="672" t="s">
        <v>1522</v>
      </c>
      <c r="F636" s="672" t="s">
        <v>2057</v>
      </c>
      <c r="G636" s="672" t="s">
        <v>1363</v>
      </c>
      <c r="H636" s="672" t="s">
        <v>1523</v>
      </c>
      <c r="I636" s="672" t="s">
        <v>1804</v>
      </c>
      <c r="J636" s="675" t="s">
        <v>1744</v>
      </c>
      <c r="K636" s="672" t="s">
        <v>1535</v>
      </c>
      <c r="L636" s="672" t="s">
        <v>1527</v>
      </c>
    </row>
    <row r="637" spans="1:12">
      <c r="A637">
        <v>70142</v>
      </c>
      <c r="B637" s="672" t="s">
        <v>1520</v>
      </c>
      <c r="C637" s="672" t="s">
        <v>1521</v>
      </c>
      <c r="D637" s="672" t="s">
        <v>1521</v>
      </c>
      <c r="E637" s="672" t="s">
        <v>1522</v>
      </c>
      <c r="F637" s="672" t="s">
        <v>2057</v>
      </c>
      <c r="G637" s="672" t="s">
        <v>1363</v>
      </c>
      <c r="H637" s="672" t="s">
        <v>1523</v>
      </c>
      <c r="I637" s="672" t="s">
        <v>1804</v>
      </c>
      <c r="J637" s="675" t="s">
        <v>1744</v>
      </c>
      <c r="K637" s="672" t="s">
        <v>1535</v>
      </c>
      <c r="L637" s="672" t="s">
        <v>1527</v>
      </c>
    </row>
    <row r="638" spans="1:12">
      <c r="A638">
        <v>80751</v>
      </c>
      <c r="B638" s="672" t="s">
        <v>1520</v>
      </c>
      <c r="C638" s="672" t="s">
        <v>1521</v>
      </c>
      <c r="D638" s="672" t="s">
        <v>1521</v>
      </c>
      <c r="E638" s="672" t="s">
        <v>1522</v>
      </c>
      <c r="F638" s="672" t="s">
        <v>602</v>
      </c>
      <c r="G638" s="672" t="s">
        <v>1363</v>
      </c>
      <c r="H638" s="672" t="s">
        <v>1523</v>
      </c>
      <c r="I638" s="672" t="s">
        <v>1804</v>
      </c>
      <c r="J638" s="675" t="s">
        <v>1744</v>
      </c>
      <c r="K638" s="672" t="s">
        <v>1535</v>
      </c>
      <c r="L638" s="672" t="s">
        <v>1527</v>
      </c>
    </row>
    <row r="639" spans="1:12">
      <c r="A639">
        <v>70142</v>
      </c>
      <c r="B639" s="672" t="s">
        <v>1520</v>
      </c>
      <c r="C639" s="672" t="s">
        <v>1521</v>
      </c>
      <c r="D639" s="672" t="s">
        <v>1521</v>
      </c>
      <c r="E639" s="672" t="s">
        <v>1522</v>
      </c>
      <c r="F639" s="672" t="s">
        <v>602</v>
      </c>
      <c r="G639" s="672" t="s">
        <v>1363</v>
      </c>
      <c r="H639" s="672" t="s">
        <v>1523</v>
      </c>
      <c r="I639" s="672" t="s">
        <v>1804</v>
      </c>
      <c r="J639" s="675" t="s">
        <v>1744</v>
      </c>
      <c r="K639" s="672" t="s">
        <v>1535</v>
      </c>
      <c r="L639" s="672" t="s">
        <v>1527</v>
      </c>
    </row>
    <row r="640" spans="1:12">
      <c r="A640">
        <v>80752</v>
      </c>
      <c r="B640" s="672" t="s">
        <v>1520</v>
      </c>
      <c r="C640" s="672" t="s">
        <v>1521</v>
      </c>
      <c r="D640" s="672" t="s">
        <v>1521</v>
      </c>
      <c r="E640" s="672" t="s">
        <v>1522</v>
      </c>
      <c r="F640" s="672" t="s">
        <v>2058</v>
      </c>
      <c r="G640" s="672" t="s">
        <v>1363</v>
      </c>
      <c r="H640" s="672" t="s">
        <v>1523</v>
      </c>
      <c r="I640" s="672" t="s">
        <v>2059</v>
      </c>
      <c r="J640" s="675" t="s">
        <v>1889</v>
      </c>
      <c r="K640" s="672" t="s">
        <v>1566</v>
      </c>
      <c r="L640" s="672" t="s">
        <v>1527</v>
      </c>
    </row>
    <row r="641" spans="1:12">
      <c r="A641">
        <v>62362</v>
      </c>
      <c r="B641" s="672" t="s">
        <v>1520</v>
      </c>
      <c r="C641" s="672" t="s">
        <v>1521</v>
      </c>
      <c r="D641" s="672" t="s">
        <v>1521</v>
      </c>
      <c r="E641" s="672" t="s">
        <v>1522</v>
      </c>
      <c r="F641" s="672" t="s">
        <v>2060</v>
      </c>
      <c r="G641" s="672" t="s">
        <v>1363</v>
      </c>
      <c r="H641" s="672" t="s">
        <v>1523</v>
      </c>
      <c r="I641" s="672" t="s">
        <v>2061</v>
      </c>
      <c r="J641" s="675" t="s">
        <v>1643</v>
      </c>
      <c r="K641" s="672" t="s">
        <v>1552</v>
      </c>
      <c r="L641" s="672" t="s">
        <v>1527</v>
      </c>
    </row>
    <row r="642" spans="1:12">
      <c r="A642">
        <v>80753</v>
      </c>
      <c r="B642" s="672" t="s">
        <v>1520</v>
      </c>
      <c r="C642" s="672" t="s">
        <v>1521</v>
      </c>
      <c r="D642" s="672" t="s">
        <v>1521</v>
      </c>
      <c r="E642" s="672" t="s">
        <v>1522</v>
      </c>
      <c r="F642" s="672" t="s">
        <v>2060</v>
      </c>
      <c r="G642" s="672" t="s">
        <v>1363</v>
      </c>
      <c r="H642" s="672" t="s">
        <v>1523</v>
      </c>
      <c r="I642" s="672" t="s">
        <v>2061</v>
      </c>
      <c r="J642" s="675" t="s">
        <v>1643</v>
      </c>
      <c r="K642" s="672" t="s">
        <v>1552</v>
      </c>
      <c r="L642" s="672" t="s">
        <v>1527</v>
      </c>
    </row>
    <row r="643" spans="1:12">
      <c r="A643">
        <v>80765</v>
      </c>
      <c r="B643" s="672" t="s">
        <v>1520</v>
      </c>
      <c r="C643" s="672" t="s">
        <v>1521</v>
      </c>
      <c r="D643" s="672" t="s">
        <v>1521</v>
      </c>
      <c r="E643" s="672" t="s">
        <v>1522</v>
      </c>
      <c r="F643" s="672" t="s">
        <v>2062</v>
      </c>
      <c r="G643" s="672" t="s">
        <v>1363</v>
      </c>
      <c r="H643" s="672" t="s">
        <v>1523</v>
      </c>
      <c r="I643" s="672" t="s">
        <v>2063</v>
      </c>
      <c r="J643" s="675" t="s">
        <v>1572</v>
      </c>
      <c r="K643" s="672" t="s">
        <v>1552</v>
      </c>
      <c r="L643" s="672" t="s">
        <v>1527</v>
      </c>
    </row>
    <row r="644" spans="1:12">
      <c r="A644">
        <v>22442</v>
      </c>
      <c r="B644" s="672" t="s">
        <v>1520</v>
      </c>
      <c r="C644" s="672" t="s">
        <v>1521</v>
      </c>
      <c r="D644" s="672" t="s">
        <v>1521</v>
      </c>
      <c r="E644" s="672" t="s">
        <v>1522</v>
      </c>
      <c r="F644" s="672" t="s">
        <v>2062</v>
      </c>
      <c r="G644" s="672" t="s">
        <v>1363</v>
      </c>
      <c r="H644" s="672" t="s">
        <v>1523</v>
      </c>
      <c r="I644" s="672" t="s">
        <v>2063</v>
      </c>
      <c r="J644" s="675" t="s">
        <v>1572</v>
      </c>
      <c r="K644" s="672" t="s">
        <v>1552</v>
      </c>
      <c r="L644" s="672" t="s">
        <v>1527</v>
      </c>
    </row>
    <row r="645" spans="1:12">
      <c r="A645">
        <v>15327</v>
      </c>
      <c r="B645" s="672" t="s">
        <v>1520</v>
      </c>
      <c r="C645" s="672" t="s">
        <v>1562</v>
      </c>
      <c r="D645" s="672" t="s">
        <v>1521</v>
      </c>
      <c r="E645" s="672" t="s">
        <v>1522</v>
      </c>
      <c r="F645" s="672" t="s">
        <v>1933</v>
      </c>
      <c r="G645" s="672" t="s">
        <v>1363</v>
      </c>
      <c r="H645" s="672" t="s">
        <v>1523</v>
      </c>
      <c r="I645" s="672" t="s">
        <v>1622</v>
      </c>
      <c r="J645" s="675" t="s">
        <v>1611</v>
      </c>
      <c r="K645" s="672" t="s">
        <v>1535</v>
      </c>
      <c r="L645" s="672" t="s">
        <v>1527</v>
      </c>
    </row>
    <row r="646" spans="1:12">
      <c r="A646">
        <v>80769</v>
      </c>
      <c r="B646" s="672" t="s">
        <v>1520</v>
      </c>
      <c r="C646" s="672" t="s">
        <v>1562</v>
      </c>
      <c r="D646" s="672" t="s">
        <v>1521</v>
      </c>
      <c r="E646" s="672" t="s">
        <v>1522</v>
      </c>
      <c r="F646" s="672" t="s">
        <v>1933</v>
      </c>
      <c r="G646" s="672" t="s">
        <v>1363</v>
      </c>
      <c r="H646" s="672" t="s">
        <v>1523</v>
      </c>
      <c r="I646" s="672" t="s">
        <v>1622</v>
      </c>
      <c r="J646" s="675" t="s">
        <v>1611</v>
      </c>
      <c r="K646" s="672" t="s">
        <v>1535</v>
      </c>
      <c r="L646" s="672" t="s">
        <v>1527</v>
      </c>
    </row>
    <row r="647" spans="1:12">
      <c r="A647">
        <v>80776</v>
      </c>
      <c r="B647" s="672" t="s">
        <v>1520</v>
      </c>
      <c r="C647" s="672" t="s">
        <v>1521</v>
      </c>
      <c r="D647" s="672" t="s">
        <v>1521</v>
      </c>
      <c r="E647" s="672" t="s">
        <v>1522</v>
      </c>
      <c r="F647" s="672" t="s">
        <v>653</v>
      </c>
      <c r="G647" s="672" t="s">
        <v>1363</v>
      </c>
      <c r="H647" s="672" t="s">
        <v>1523</v>
      </c>
      <c r="I647" s="672" t="s">
        <v>2064</v>
      </c>
      <c r="J647" s="675" t="s">
        <v>1597</v>
      </c>
      <c r="K647" s="672" t="s">
        <v>1544</v>
      </c>
      <c r="L647" s="672" t="s">
        <v>1527</v>
      </c>
    </row>
    <row r="648" spans="1:12">
      <c r="A648">
        <v>80031</v>
      </c>
      <c r="B648" s="672" t="s">
        <v>1520</v>
      </c>
      <c r="C648" s="672" t="s">
        <v>1521</v>
      </c>
      <c r="D648" s="672" t="s">
        <v>1521</v>
      </c>
      <c r="E648" s="672" t="s">
        <v>1522</v>
      </c>
      <c r="F648" s="672" t="s">
        <v>653</v>
      </c>
      <c r="G648" s="672" t="s">
        <v>1363</v>
      </c>
      <c r="H648" s="672" t="s">
        <v>1523</v>
      </c>
      <c r="I648" s="672" t="s">
        <v>2064</v>
      </c>
      <c r="J648" s="675" t="s">
        <v>1597</v>
      </c>
      <c r="K648" s="672" t="s">
        <v>1544</v>
      </c>
      <c r="L648" s="672" t="s">
        <v>1527</v>
      </c>
    </row>
    <row r="649" spans="1:12">
      <c r="A649">
        <v>80784</v>
      </c>
      <c r="B649" s="672" t="s">
        <v>1520</v>
      </c>
      <c r="C649" s="672" t="s">
        <v>1521</v>
      </c>
      <c r="D649" s="672" t="s">
        <v>1521</v>
      </c>
      <c r="E649" s="672" t="s">
        <v>1522</v>
      </c>
      <c r="F649" s="672" t="s">
        <v>1147</v>
      </c>
      <c r="G649" s="672" t="s">
        <v>1363</v>
      </c>
      <c r="H649" s="672" t="s">
        <v>1523</v>
      </c>
      <c r="I649" s="672" t="s">
        <v>2065</v>
      </c>
      <c r="J649" s="675" t="s">
        <v>1603</v>
      </c>
      <c r="K649" s="672" t="s">
        <v>1585</v>
      </c>
      <c r="L649" s="672" t="s">
        <v>1527</v>
      </c>
    </row>
    <row r="650" spans="1:12">
      <c r="A650">
        <v>70209</v>
      </c>
      <c r="B650" s="672" t="s">
        <v>1520</v>
      </c>
      <c r="C650" s="672" t="s">
        <v>1521</v>
      </c>
      <c r="D650" s="672" t="s">
        <v>1521</v>
      </c>
      <c r="E650" s="672" t="s">
        <v>1522</v>
      </c>
      <c r="F650" s="672" t="s">
        <v>1147</v>
      </c>
      <c r="G650" s="672" t="s">
        <v>1363</v>
      </c>
      <c r="H650" s="672" t="s">
        <v>1523</v>
      </c>
      <c r="I650" s="672" t="s">
        <v>2065</v>
      </c>
      <c r="J650" s="675" t="s">
        <v>1603</v>
      </c>
      <c r="K650" s="672" t="s">
        <v>1585</v>
      </c>
      <c r="L650" s="672" t="s">
        <v>1527</v>
      </c>
    </row>
    <row r="651" spans="1:12">
      <c r="A651">
        <v>80789</v>
      </c>
      <c r="B651" s="672" t="s">
        <v>1520</v>
      </c>
      <c r="C651" s="672" t="s">
        <v>1521</v>
      </c>
      <c r="D651" s="672" t="s">
        <v>1521</v>
      </c>
      <c r="E651" s="672" t="s">
        <v>1522</v>
      </c>
      <c r="F651" s="672" t="s">
        <v>2066</v>
      </c>
      <c r="G651" s="672" t="s">
        <v>1363</v>
      </c>
      <c r="H651" s="672" t="s">
        <v>1523</v>
      </c>
      <c r="I651" s="672" t="s">
        <v>2067</v>
      </c>
      <c r="J651" s="675" t="s">
        <v>1655</v>
      </c>
      <c r="K651" s="672" t="s">
        <v>1526</v>
      </c>
      <c r="L651" s="672" t="s">
        <v>1527</v>
      </c>
    </row>
    <row r="652" spans="1:12">
      <c r="A652">
        <v>80778</v>
      </c>
      <c r="B652" s="672" t="s">
        <v>1520</v>
      </c>
      <c r="C652" s="672" t="s">
        <v>1521</v>
      </c>
      <c r="D652" s="672" t="s">
        <v>1521</v>
      </c>
      <c r="E652" s="672" t="s">
        <v>1522</v>
      </c>
      <c r="F652" s="672" t="s">
        <v>2066</v>
      </c>
      <c r="G652" s="672" t="s">
        <v>1363</v>
      </c>
      <c r="H652" s="672" t="s">
        <v>1523</v>
      </c>
      <c r="I652" s="672" t="s">
        <v>2067</v>
      </c>
      <c r="J652" s="675" t="s">
        <v>1655</v>
      </c>
      <c r="K652" s="672" t="s">
        <v>1526</v>
      </c>
      <c r="L652" s="672" t="s">
        <v>1527</v>
      </c>
    </row>
    <row r="653" spans="1:12">
      <c r="A653">
        <v>80802</v>
      </c>
      <c r="B653" s="672" t="s">
        <v>1520</v>
      </c>
      <c r="C653" s="672" t="s">
        <v>1521</v>
      </c>
      <c r="D653" s="672" t="s">
        <v>1521</v>
      </c>
      <c r="E653" s="672" t="s">
        <v>1522</v>
      </c>
      <c r="F653" s="672" t="s">
        <v>2068</v>
      </c>
      <c r="G653" s="672" t="s">
        <v>1363</v>
      </c>
      <c r="H653" s="672" t="s">
        <v>1523</v>
      </c>
      <c r="I653" s="672" t="s">
        <v>2033</v>
      </c>
      <c r="J653" s="675" t="s">
        <v>1818</v>
      </c>
      <c r="K653" s="672" t="s">
        <v>1544</v>
      </c>
      <c r="L653" s="672" t="s">
        <v>1527</v>
      </c>
    </row>
    <row r="654" spans="1:12">
      <c r="A654">
        <v>80801</v>
      </c>
      <c r="B654" s="672" t="s">
        <v>1520</v>
      </c>
      <c r="C654" s="672" t="s">
        <v>1521</v>
      </c>
      <c r="D654" s="672" t="s">
        <v>1521</v>
      </c>
      <c r="E654" s="672" t="s">
        <v>1522</v>
      </c>
      <c r="F654" s="672" t="s">
        <v>2068</v>
      </c>
      <c r="G654" s="672" t="s">
        <v>1363</v>
      </c>
      <c r="H654" s="672" t="s">
        <v>1523</v>
      </c>
      <c r="I654" s="672" t="s">
        <v>2033</v>
      </c>
      <c r="J654" s="675" t="s">
        <v>1818</v>
      </c>
      <c r="K654" s="672" t="s">
        <v>1544</v>
      </c>
      <c r="L654" s="672" t="s">
        <v>1527</v>
      </c>
    </row>
    <row r="655" spans="1:12">
      <c r="A655">
        <v>80802</v>
      </c>
      <c r="B655" s="672" t="s">
        <v>1520</v>
      </c>
      <c r="C655" s="672" t="s">
        <v>1562</v>
      </c>
      <c r="D655" s="672" t="s">
        <v>1521</v>
      </c>
      <c r="E655" s="672" t="s">
        <v>1522</v>
      </c>
      <c r="F655" s="672" t="s">
        <v>2068</v>
      </c>
      <c r="G655" s="672" t="s">
        <v>1363</v>
      </c>
      <c r="H655" s="672" t="s">
        <v>1523</v>
      </c>
      <c r="I655" s="672" t="s">
        <v>2033</v>
      </c>
      <c r="J655" s="675" t="s">
        <v>1818</v>
      </c>
      <c r="K655" s="672" t="s">
        <v>1544</v>
      </c>
      <c r="L655" s="672" t="s">
        <v>1527</v>
      </c>
    </row>
    <row r="656" spans="1:12">
      <c r="A656">
        <v>80801</v>
      </c>
      <c r="B656" s="672" t="s">
        <v>1520</v>
      </c>
      <c r="C656" s="672" t="s">
        <v>1562</v>
      </c>
      <c r="D656" s="672" t="s">
        <v>1521</v>
      </c>
      <c r="E656" s="672" t="s">
        <v>1522</v>
      </c>
      <c r="F656" s="672" t="s">
        <v>2068</v>
      </c>
      <c r="G656" s="672" t="s">
        <v>1363</v>
      </c>
      <c r="H656" s="672" t="s">
        <v>1523</v>
      </c>
      <c r="I656" s="672" t="s">
        <v>2033</v>
      </c>
      <c r="J656" s="675" t="s">
        <v>1818</v>
      </c>
      <c r="K656" s="672" t="s">
        <v>1544</v>
      </c>
      <c r="L656" s="672" t="s">
        <v>1527</v>
      </c>
    </row>
    <row r="657" spans="1:12">
      <c r="A657" t="s">
        <v>2069</v>
      </c>
      <c r="B657" s="672" t="s">
        <v>1520</v>
      </c>
      <c r="C657" s="672" t="s">
        <v>2070</v>
      </c>
      <c r="D657" s="672" t="s">
        <v>1521</v>
      </c>
      <c r="E657" s="672" t="s">
        <v>1522</v>
      </c>
      <c r="F657" s="672" t="s">
        <v>2071</v>
      </c>
      <c r="G657" s="672" t="s">
        <v>1363</v>
      </c>
      <c r="H657" s="672" t="s">
        <v>1523</v>
      </c>
      <c r="I657" s="672" t="s">
        <v>1684</v>
      </c>
      <c r="J657" s="675" t="s">
        <v>1643</v>
      </c>
      <c r="K657" s="672" t="s">
        <v>1552</v>
      </c>
      <c r="L657" s="672" t="s">
        <v>1527</v>
      </c>
    </row>
    <row r="658" spans="1:12">
      <c r="A658" t="s">
        <v>2069</v>
      </c>
      <c r="B658" s="672" t="s">
        <v>1520</v>
      </c>
      <c r="C658" s="672" t="s">
        <v>1521</v>
      </c>
      <c r="D658" s="672" t="s">
        <v>1521</v>
      </c>
      <c r="E658" s="672" t="s">
        <v>1522</v>
      </c>
      <c r="F658" s="672" t="s">
        <v>2071</v>
      </c>
      <c r="G658" s="672" t="s">
        <v>1363</v>
      </c>
      <c r="H658" s="672" t="s">
        <v>1523</v>
      </c>
      <c r="I658" s="672" t="s">
        <v>1684</v>
      </c>
      <c r="J658" s="675" t="s">
        <v>1643</v>
      </c>
      <c r="K658" s="672" t="s">
        <v>1552</v>
      </c>
      <c r="L658" s="672" t="s">
        <v>1527</v>
      </c>
    </row>
    <row r="659" spans="1:12">
      <c r="A659" t="s">
        <v>2069</v>
      </c>
      <c r="B659" s="672" t="s">
        <v>1520</v>
      </c>
      <c r="C659" s="672" t="s">
        <v>1562</v>
      </c>
      <c r="D659" s="672" t="s">
        <v>1521</v>
      </c>
      <c r="E659" s="672" t="s">
        <v>1522</v>
      </c>
      <c r="F659" s="672" t="s">
        <v>2071</v>
      </c>
      <c r="G659" s="672" t="s">
        <v>1363</v>
      </c>
      <c r="H659" s="672" t="s">
        <v>1523</v>
      </c>
      <c r="I659" s="672" t="s">
        <v>1684</v>
      </c>
      <c r="J659" s="675" t="s">
        <v>1643</v>
      </c>
      <c r="K659" s="672" t="s">
        <v>1552</v>
      </c>
      <c r="L659" s="672" t="s">
        <v>1527</v>
      </c>
    </row>
    <row r="660" spans="1:12">
      <c r="A660">
        <v>13500</v>
      </c>
      <c r="B660" s="672" t="s">
        <v>1520</v>
      </c>
      <c r="C660" s="672" t="s">
        <v>1521</v>
      </c>
      <c r="D660" s="672" t="s">
        <v>1521</v>
      </c>
      <c r="E660" s="672" t="s">
        <v>1522</v>
      </c>
      <c r="F660" s="672" t="s">
        <v>2072</v>
      </c>
      <c r="G660" s="672" t="s">
        <v>1363</v>
      </c>
      <c r="H660" s="672" t="s">
        <v>1523</v>
      </c>
      <c r="I660" s="672" t="s">
        <v>2073</v>
      </c>
      <c r="J660" s="675" t="s">
        <v>1673</v>
      </c>
      <c r="K660" s="672" t="s">
        <v>1561</v>
      </c>
      <c r="L660" s="672" t="s">
        <v>1527</v>
      </c>
    </row>
    <row r="661" spans="1:12">
      <c r="A661">
        <v>13501</v>
      </c>
      <c r="B661" s="672" t="s">
        <v>1520</v>
      </c>
      <c r="C661" s="672" t="s">
        <v>1521</v>
      </c>
      <c r="D661" s="672" t="s">
        <v>1521</v>
      </c>
      <c r="E661" s="672" t="s">
        <v>1522</v>
      </c>
      <c r="F661" s="672" t="s">
        <v>2074</v>
      </c>
      <c r="G661" s="672" t="s">
        <v>1363</v>
      </c>
      <c r="H661" s="672" t="s">
        <v>1523</v>
      </c>
      <c r="I661" s="672" t="s">
        <v>2075</v>
      </c>
      <c r="J661" s="675" t="s">
        <v>2076</v>
      </c>
      <c r="K661" s="672" t="s">
        <v>1531</v>
      </c>
      <c r="L661" s="672" t="s">
        <v>1527</v>
      </c>
    </row>
    <row r="662" spans="1:12">
      <c r="A662">
        <v>13501</v>
      </c>
      <c r="B662" s="672" t="s">
        <v>1520</v>
      </c>
      <c r="C662" s="672" t="s">
        <v>1562</v>
      </c>
      <c r="D662" s="672" t="s">
        <v>1521</v>
      </c>
      <c r="E662" s="672" t="s">
        <v>1522</v>
      </c>
      <c r="F662" s="672" t="s">
        <v>2074</v>
      </c>
      <c r="G662" s="672" t="s">
        <v>1363</v>
      </c>
      <c r="H662" s="672" t="s">
        <v>1523</v>
      </c>
      <c r="I662" s="672" t="s">
        <v>2075</v>
      </c>
      <c r="J662" s="675" t="s">
        <v>2076</v>
      </c>
      <c r="K662" s="672" t="s">
        <v>1531</v>
      </c>
      <c r="L662" s="672" t="s">
        <v>1527</v>
      </c>
    </row>
    <row r="663" spans="1:12">
      <c r="A663">
        <v>13632</v>
      </c>
      <c r="B663" s="672" t="s">
        <v>1520</v>
      </c>
      <c r="C663" s="672" t="s">
        <v>1521</v>
      </c>
      <c r="D663" s="672" t="s">
        <v>1521</v>
      </c>
      <c r="E663" s="672" t="s">
        <v>1522</v>
      </c>
      <c r="F663" s="672" t="s">
        <v>2077</v>
      </c>
      <c r="G663" s="672" t="s">
        <v>1363</v>
      </c>
      <c r="H663" s="672" t="s">
        <v>1523</v>
      </c>
      <c r="I663" s="672" t="s">
        <v>2078</v>
      </c>
      <c r="J663" s="675" t="s">
        <v>1597</v>
      </c>
      <c r="K663" s="672" t="s">
        <v>1544</v>
      </c>
      <c r="L663" s="672" t="s">
        <v>1527</v>
      </c>
    </row>
    <row r="664" spans="1:12">
      <c r="A664">
        <v>13698</v>
      </c>
      <c r="B664" s="672" t="s">
        <v>1520</v>
      </c>
      <c r="C664" s="672" t="s">
        <v>1521</v>
      </c>
      <c r="D664" s="672" t="s">
        <v>1521</v>
      </c>
      <c r="E664" s="672" t="s">
        <v>1522</v>
      </c>
      <c r="F664" s="672" t="s">
        <v>2079</v>
      </c>
      <c r="G664" s="672" t="s">
        <v>1363</v>
      </c>
      <c r="H664" s="672" t="s">
        <v>1523</v>
      </c>
      <c r="I664" s="672" t="s">
        <v>2080</v>
      </c>
      <c r="J664" s="675" t="s">
        <v>1543</v>
      </c>
      <c r="K664" s="672" t="s">
        <v>1544</v>
      </c>
      <c r="L664" s="672" t="s">
        <v>1527</v>
      </c>
    </row>
    <row r="665" spans="1:12">
      <c r="A665">
        <v>13743</v>
      </c>
      <c r="B665" s="672" t="s">
        <v>1520</v>
      </c>
      <c r="C665" s="672" t="s">
        <v>1562</v>
      </c>
      <c r="D665" s="672" t="s">
        <v>1521</v>
      </c>
      <c r="E665" s="672" t="s">
        <v>1522</v>
      </c>
      <c r="F665" s="672" t="s">
        <v>430</v>
      </c>
      <c r="G665" s="672" t="s">
        <v>1363</v>
      </c>
      <c r="H665" s="672" t="s">
        <v>1523</v>
      </c>
      <c r="I665" s="672" t="s">
        <v>1684</v>
      </c>
      <c r="J665" s="675" t="s">
        <v>1643</v>
      </c>
      <c r="K665" s="672" t="s">
        <v>1552</v>
      </c>
      <c r="L665" s="672" t="s">
        <v>1527</v>
      </c>
    </row>
    <row r="666" spans="1:12">
      <c r="A666">
        <v>15327</v>
      </c>
      <c r="B666" s="672" t="s">
        <v>1520</v>
      </c>
      <c r="C666" s="672" t="s">
        <v>1521</v>
      </c>
      <c r="D666" s="672" t="s">
        <v>1521</v>
      </c>
      <c r="E666" s="672" t="s">
        <v>1522</v>
      </c>
      <c r="F666" s="672" t="s">
        <v>1871</v>
      </c>
      <c r="G666" s="672" t="s">
        <v>1363</v>
      </c>
      <c r="H666" s="672" t="s">
        <v>1523</v>
      </c>
      <c r="I666" s="672" t="s">
        <v>2081</v>
      </c>
      <c r="J666" s="675" t="s">
        <v>1579</v>
      </c>
      <c r="K666" s="672" t="s">
        <v>1531</v>
      </c>
      <c r="L666" s="672" t="s">
        <v>1527</v>
      </c>
    </row>
    <row r="667" spans="1:12">
      <c r="A667">
        <v>15875</v>
      </c>
      <c r="B667" s="672" t="s">
        <v>1520</v>
      </c>
      <c r="C667" s="672" t="s">
        <v>1521</v>
      </c>
      <c r="D667" s="672" t="s">
        <v>1521</v>
      </c>
      <c r="E667" s="672" t="s">
        <v>1522</v>
      </c>
      <c r="F667" s="672" t="s">
        <v>2082</v>
      </c>
      <c r="G667" s="672" t="s">
        <v>1363</v>
      </c>
      <c r="H667" s="672" t="s">
        <v>1523</v>
      </c>
      <c r="I667" s="672" t="s">
        <v>2083</v>
      </c>
      <c r="J667" s="675" t="s">
        <v>1655</v>
      </c>
      <c r="K667" s="672" t="s">
        <v>1526</v>
      </c>
      <c r="L667" s="672" t="s">
        <v>1527</v>
      </c>
    </row>
    <row r="668" spans="1:12">
      <c r="A668">
        <v>16342</v>
      </c>
      <c r="B668" s="672" t="s">
        <v>1520</v>
      </c>
      <c r="C668" s="672" t="s">
        <v>1521</v>
      </c>
      <c r="D668" s="672" t="s">
        <v>1521</v>
      </c>
      <c r="E668" s="672" t="s">
        <v>1522</v>
      </c>
      <c r="F668" s="672" t="s">
        <v>2084</v>
      </c>
      <c r="G668" s="672" t="s">
        <v>1363</v>
      </c>
      <c r="H668" s="672" t="s">
        <v>1523</v>
      </c>
      <c r="I668" s="672" t="s">
        <v>2085</v>
      </c>
      <c r="J668" s="675" t="s">
        <v>1569</v>
      </c>
      <c r="K668" s="672" t="s">
        <v>1566</v>
      </c>
      <c r="L668" s="672" t="s">
        <v>1527</v>
      </c>
    </row>
    <row r="669" spans="1:12">
      <c r="A669">
        <v>16411</v>
      </c>
      <c r="B669" s="672" t="s">
        <v>1520</v>
      </c>
      <c r="C669" s="672" t="s">
        <v>1521</v>
      </c>
      <c r="D669" s="672" t="s">
        <v>1521</v>
      </c>
      <c r="E669" s="672" t="s">
        <v>1522</v>
      </c>
      <c r="F669" s="672" t="s">
        <v>2086</v>
      </c>
      <c r="G669" s="672" t="s">
        <v>1363</v>
      </c>
      <c r="H669" s="672" t="s">
        <v>1523</v>
      </c>
      <c r="I669" s="672" t="s">
        <v>2087</v>
      </c>
      <c r="J669" s="675" t="s">
        <v>1649</v>
      </c>
      <c r="K669" s="672" t="s">
        <v>1531</v>
      </c>
      <c r="L669" s="672" t="s">
        <v>1527</v>
      </c>
    </row>
    <row r="670" spans="1:12">
      <c r="A670">
        <v>16852</v>
      </c>
      <c r="B670" s="672" t="s">
        <v>1520</v>
      </c>
      <c r="C670" s="672" t="s">
        <v>1521</v>
      </c>
      <c r="D670" s="672" t="s">
        <v>1521</v>
      </c>
      <c r="E670" s="672" t="s">
        <v>1522</v>
      </c>
      <c r="F670" s="672" t="s">
        <v>2088</v>
      </c>
      <c r="G670" s="672" t="s">
        <v>1363</v>
      </c>
      <c r="H670" s="672" t="s">
        <v>1523</v>
      </c>
      <c r="I670" s="672" t="s">
        <v>2089</v>
      </c>
      <c r="J670" s="675" t="s">
        <v>1558</v>
      </c>
      <c r="K670" s="672" t="s">
        <v>1526</v>
      </c>
      <c r="L670" s="672" t="s">
        <v>1527</v>
      </c>
    </row>
    <row r="671" spans="1:12">
      <c r="A671">
        <v>16854</v>
      </c>
      <c r="B671" s="672" t="s">
        <v>1520</v>
      </c>
      <c r="C671" s="672" t="s">
        <v>1521</v>
      </c>
      <c r="D671" s="672" t="s">
        <v>1521</v>
      </c>
      <c r="E671" s="672" t="s">
        <v>1522</v>
      </c>
      <c r="F671" s="672" t="s">
        <v>2090</v>
      </c>
      <c r="G671" s="672" t="s">
        <v>1363</v>
      </c>
      <c r="H671" s="672" t="s">
        <v>1523</v>
      </c>
      <c r="I671" s="672" t="s">
        <v>2089</v>
      </c>
      <c r="J671" s="675" t="s">
        <v>1558</v>
      </c>
      <c r="K671" s="672" t="s">
        <v>1526</v>
      </c>
      <c r="L671" s="672" t="s">
        <v>1527</v>
      </c>
    </row>
    <row r="672" spans="1:12">
      <c r="A672">
        <v>17373</v>
      </c>
      <c r="B672" s="672" t="s">
        <v>1520</v>
      </c>
      <c r="C672" s="672" t="s">
        <v>1521</v>
      </c>
      <c r="D672" s="672" t="s">
        <v>1521</v>
      </c>
      <c r="E672" s="672" t="s">
        <v>1522</v>
      </c>
      <c r="F672" s="672" t="s">
        <v>2091</v>
      </c>
      <c r="G672" s="672" t="s">
        <v>1363</v>
      </c>
      <c r="H672" s="672" t="s">
        <v>1523</v>
      </c>
      <c r="I672" s="672" t="s">
        <v>2092</v>
      </c>
      <c r="J672" s="675" t="s">
        <v>1543</v>
      </c>
      <c r="K672" s="672" t="s">
        <v>1544</v>
      </c>
      <c r="L672" s="672" t="s">
        <v>1527</v>
      </c>
    </row>
    <row r="673" spans="1:12">
      <c r="A673">
        <v>17414</v>
      </c>
      <c r="B673" s="672" t="s">
        <v>1520</v>
      </c>
      <c r="C673" s="672" t="s">
        <v>1521</v>
      </c>
      <c r="D673" s="672" t="s">
        <v>1521</v>
      </c>
      <c r="E673" s="672" t="s">
        <v>1522</v>
      </c>
      <c r="F673" s="672" t="s">
        <v>2093</v>
      </c>
      <c r="G673" s="672" t="s">
        <v>1363</v>
      </c>
      <c r="H673" s="672" t="s">
        <v>1523</v>
      </c>
      <c r="I673" s="672" t="s">
        <v>2094</v>
      </c>
      <c r="J673" s="675" t="s">
        <v>1659</v>
      </c>
      <c r="K673" s="672" t="s">
        <v>1535</v>
      </c>
      <c r="L673" s="672" t="s">
        <v>1527</v>
      </c>
    </row>
    <row r="674" spans="1:12">
      <c r="A674">
        <v>17565</v>
      </c>
      <c r="B674" s="672" t="s">
        <v>1520</v>
      </c>
      <c r="C674" s="672" t="s">
        <v>1521</v>
      </c>
      <c r="D674" s="672" t="s">
        <v>1521</v>
      </c>
      <c r="E674" s="672" t="s">
        <v>1522</v>
      </c>
      <c r="F674" s="672" t="s">
        <v>2095</v>
      </c>
      <c r="G674" s="672" t="s">
        <v>1363</v>
      </c>
      <c r="H674" s="672" t="s">
        <v>1523</v>
      </c>
      <c r="I674" s="672" t="s">
        <v>2096</v>
      </c>
      <c r="J674" s="675" t="s">
        <v>1673</v>
      </c>
      <c r="K674" s="672" t="s">
        <v>1561</v>
      </c>
      <c r="L674" s="672" t="s">
        <v>1527</v>
      </c>
    </row>
    <row r="675" spans="1:12">
      <c r="A675">
        <v>17825</v>
      </c>
      <c r="B675" s="672" t="s">
        <v>1520</v>
      </c>
      <c r="C675" s="672" t="s">
        <v>1521</v>
      </c>
      <c r="D675" s="672" t="s">
        <v>1521</v>
      </c>
      <c r="E675" s="672" t="s">
        <v>1522</v>
      </c>
      <c r="F675" s="672" t="s">
        <v>2097</v>
      </c>
      <c r="G675" s="672" t="s">
        <v>1363</v>
      </c>
      <c r="H675" s="672" t="s">
        <v>1523</v>
      </c>
      <c r="I675" s="672" t="s">
        <v>2098</v>
      </c>
      <c r="J675" s="675" t="s">
        <v>1778</v>
      </c>
      <c r="K675" s="672" t="s">
        <v>1544</v>
      </c>
      <c r="L675" s="672" t="s">
        <v>1527</v>
      </c>
    </row>
    <row r="676" spans="1:12">
      <c r="A676">
        <v>18041</v>
      </c>
      <c r="B676" s="672" t="s">
        <v>1520</v>
      </c>
      <c r="C676" s="672" t="s">
        <v>1521</v>
      </c>
      <c r="D676" s="672" t="s">
        <v>1521</v>
      </c>
      <c r="E676" s="672" t="s">
        <v>1522</v>
      </c>
      <c r="F676" s="672" t="s">
        <v>2099</v>
      </c>
      <c r="G676" s="672" t="s">
        <v>1363</v>
      </c>
      <c r="H676" s="672" t="s">
        <v>1523</v>
      </c>
      <c r="I676" s="672" t="s">
        <v>2100</v>
      </c>
      <c r="J676" s="675" t="s">
        <v>1597</v>
      </c>
      <c r="K676" s="672" t="s">
        <v>1544</v>
      </c>
      <c r="L676" s="672" t="s">
        <v>1527</v>
      </c>
    </row>
    <row r="677" spans="1:12">
      <c r="A677">
        <v>18371</v>
      </c>
      <c r="B677" s="672" t="s">
        <v>1520</v>
      </c>
      <c r="C677" s="672" t="s">
        <v>1521</v>
      </c>
      <c r="D677" s="672" t="s">
        <v>1521</v>
      </c>
      <c r="E677" s="672" t="s">
        <v>1522</v>
      </c>
      <c r="F677" s="672" t="s">
        <v>2101</v>
      </c>
      <c r="G677" s="672" t="s">
        <v>1363</v>
      </c>
      <c r="H677" s="672" t="s">
        <v>1523</v>
      </c>
      <c r="I677" s="672" t="s">
        <v>2102</v>
      </c>
      <c r="J677" s="675" t="s">
        <v>1646</v>
      </c>
      <c r="K677" s="672" t="s">
        <v>1544</v>
      </c>
      <c r="L677" s="672" t="s">
        <v>1527</v>
      </c>
    </row>
    <row r="678" spans="1:12">
      <c r="A678">
        <v>18380</v>
      </c>
      <c r="B678" s="672" t="s">
        <v>1520</v>
      </c>
      <c r="C678" s="672" t="s">
        <v>1521</v>
      </c>
      <c r="D678" s="672" t="s">
        <v>1521</v>
      </c>
      <c r="E678" s="672" t="s">
        <v>1522</v>
      </c>
      <c r="F678" s="672" t="s">
        <v>2101</v>
      </c>
      <c r="G678" s="672" t="s">
        <v>1363</v>
      </c>
      <c r="H678" s="672" t="s">
        <v>1523</v>
      </c>
      <c r="I678" s="672" t="s">
        <v>2102</v>
      </c>
      <c r="J678" s="675" t="s">
        <v>1646</v>
      </c>
      <c r="K678" s="672" t="s">
        <v>1544</v>
      </c>
      <c r="L678" s="672" t="s">
        <v>1527</v>
      </c>
    </row>
    <row r="679" spans="1:12">
      <c r="A679">
        <v>19771</v>
      </c>
      <c r="B679" s="672" t="s">
        <v>1520</v>
      </c>
      <c r="C679" s="672" t="s">
        <v>1521</v>
      </c>
      <c r="D679" s="672" t="s">
        <v>1521</v>
      </c>
      <c r="E679" s="672" t="s">
        <v>1522</v>
      </c>
      <c r="F679" s="672" t="s">
        <v>2101</v>
      </c>
      <c r="G679" s="672" t="s">
        <v>1363</v>
      </c>
      <c r="H679" s="672" t="s">
        <v>1523</v>
      </c>
      <c r="I679" s="672" t="s">
        <v>2102</v>
      </c>
      <c r="J679" s="675" t="s">
        <v>1646</v>
      </c>
      <c r="K679" s="672" t="s">
        <v>1544</v>
      </c>
      <c r="L679" s="672" t="s">
        <v>1527</v>
      </c>
    </row>
    <row r="680" spans="1:12">
      <c r="A680">
        <v>18371</v>
      </c>
      <c r="B680" s="672" t="s">
        <v>1520</v>
      </c>
      <c r="C680" s="672" t="s">
        <v>1521</v>
      </c>
      <c r="D680" s="672" t="s">
        <v>1521</v>
      </c>
      <c r="E680" s="672" t="s">
        <v>1522</v>
      </c>
      <c r="F680" s="672" t="s">
        <v>2103</v>
      </c>
      <c r="G680" s="672" t="s">
        <v>1363</v>
      </c>
      <c r="H680" s="672" t="s">
        <v>1523</v>
      </c>
      <c r="I680" s="672" t="s">
        <v>2104</v>
      </c>
      <c r="J680" s="675" t="s">
        <v>1675</v>
      </c>
      <c r="K680" s="672" t="s">
        <v>1531</v>
      </c>
      <c r="L680" s="672" t="s">
        <v>1527</v>
      </c>
    </row>
    <row r="681" spans="1:12">
      <c r="A681">
        <v>19771</v>
      </c>
      <c r="B681" s="672" t="s">
        <v>1520</v>
      </c>
      <c r="C681" s="672" t="s">
        <v>1521</v>
      </c>
      <c r="D681" s="672" t="s">
        <v>1521</v>
      </c>
      <c r="E681" s="672" t="s">
        <v>1522</v>
      </c>
      <c r="F681" s="672" t="s">
        <v>2103</v>
      </c>
      <c r="G681" s="672" t="s">
        <v>1363</v>
      </c>
      <c r="H681" s="672" t="s">
        <v>1523</v>
      </c>
      <c r="I681" s="672" t="s">
        <v>2104</v>
      </c>
      <c r="J681" s="675" t="s">
        <v>1675</v>
      </c>
      <c r="K681" s="672" t="s">
        <v>1531</v>
      </c>
      <c r="L681" s="672" t="s">
        <v>1527</v>
      </c>
    </row>
    <row r="682" spans="1:12">
      <c r="A682">
        <v>18381</v>
      </c>
      <c r="B682" s="672" t="s">
        <v>1520</v>
      </c>
      <c r="C682" s="672" t="s">
        <v>1521</v>
      </c>
      <c r="D682" s="672" t="s">
        <v>1521</v>
      </c>
      <c r="E682" s="672" t="s">
        <v>1522</v>
      </c>
      <c r="F682" s="672" t="s">
        <v>2103</v>
      </c>
      <c r="G682" s="672" t="s">
        <v>1363</v>
      </c>
      <c r="H682" s="672" t="s">
        <v>1523</v>
      </c>
      <c r="I682" s="672" t="s">
        <v>2104</v>
      </c>
      <c r="J682" s="675" t="s">
        <v>1675</v>
      </c>
      <c r="K682" s="672" t="s">
        <v>1531</v>
      </c>
      <c r="L682" s="672" t="s">
        <v>1527</v>
      </c>
    </row>
    <row r="683" spans="1:12">
      <c r="A683">
        <v>18371</v>
      </c>
      <c r="B683" s="672" t="s">
        <v>1520</v>
      </c>
      <c r="C683" s="672" t="s">
        <v>1521</v>
      </c>
      <c r="D683" s="672" t="s">
        <v>1521</v>
      </c>
      <c r="E683" s="672" t="s">
        <v>1522</v>
      </c>
      <c r="F683" s="672" t="s">
        <v>2105</v>
      </c>
      <c r="G683" s="672" t="s">
        <v>1363</v>
      </c>
      <c r="H683" s="672" t="s">
        <v>1523</v>
      </c>
      <c r="I683" s="672" t="s">
        <v>2106</v>
      </c>
      <c r="J683" s="675" t="s">
        <v>1655</v>
      </c>
      <c r="K683" s="672" t="s">
        <v>1526</v>
      </c>
      <c r="L683" s="672" t="s">
        <v>1527</v>
      </c>
    </row>
    <row r="684" spans="1:12">
      <c r="A684">
        <v>19771</v>
      </c>
      <c r="B684" s="672" t="s">
        <v>1520</v>
      </c>
      <c r="C684" s="672" t="s">
        <v>1521</v>
      </c>
      <c r="D684" s="672" t="s">
        <v>1521</v>
      </c>
      <c r="E684" s="672" t="s">
        <v>1522</v>
      </c>
      <c r="F684" s="672" t="s">
        <v>2105</v>
      </c>
      <c r="G684" s="672" t="s">
        <v>1363</v>
      </c>
      <c r="H684" s="672" t="s">
        <v>1523</v>
      </c>
      <c r="I684" s="672" t="s">
        <v>2106</v>
      </c>
      <c r="J684" s="675" t="s">
        <v>1655</v>
      </c>
      <c r="K684" s="672" t="s">
        <v>1526</v>
      </c>
      <c r="L684" s="672" t="s">
        <v>1527</v>
      </c>
    </row>
    <row r="685" spans="1:12">
      <c r="A685">
        <v>18382</v>
      </c>
      <c r="B685" s="672" t="s">
        <v>1520</v>
      </c>
      <c r="C685" s="672" t="s">
        <v>1521</v>
      </c>
      <c r="D685" s="672" t="s">
        <v>1521</v>
      </c>
      <c r="E685" s="672" t="s">
        <v>1522</v>
      </c>
      <c r="F685" s="672" t="s">
        <v>2105</v>
      </c>
      <c r="G685" s="672" t="s">
        <v>1363</v>
      </c>
      <c r="H685" s="672" t="s">
        <v>1523</v>
      </c>
      <c r="I685" s="672" t="s">
        <v>2106</v>
      </c>
      <c r="J685" s="675" t="s">
        <v>1655</v>
      </c>
      <c r="K685" s="672" t="s">
        <v>1526</v>
      </c>
      <c r="L685" s="672" t="s">
        <v>1527</v>
      </c>
    </row>
    <row r="686" spans="1:12">
      <c r="A686">
        <v>18475</v>
      </c>
      <c r="B686" s="672" t="s">
        <v>1520</v>
      </c>
      <c r="C686" s="672" t="s">
        <v>1521</v>
      </c>
      <c r="D686" s="672" t="s">
        <v>1521</v>
      </c>
      <c r="E686" s="672" t="s">
        <v>1522</v>
      </c>
      <c r="F686" s="672" t="s">
        <v>2107</v>
      </c>
      <c r="G686" s="672" t="s">
        <v>1363</v>
      </c>
      <c r="H686" s="672" t="s">
        <v>1523</v>
      </c>
      <c r="I686" s="672" t="s">
        <v>2108</v>
      </c>
      <c r="J686" s="675" t="s">
        <v>1931</v>
      </c>
      <c r="K686" s="672" t="s">
        <v>1544</v>
      </c>
      <c r="L686" s="672" t="s">
        <v>1527</v>
      </c>
    </row>
    <row r="687" spans="1:12">
      <c r="A687">
        <v>18780</v>
      </c>
      <c r="B687" s="672" t="s">
        <v>1520</v>
      </c>
      <c r="C687" s="672" t="s">
        <v>1521</v>
      </c>
      <c r="D687" s="672" t="s">
        <v>1521</v>
      </c>
      <c r="E687" s="672" t="s">
        <v>1522</v>
      </c>
      <c r="F687" s="672" t="s">
        <v>2109</v>
      </c>
      <c r="G687" s="672" t="s">
        <v>1363</v>
      </c>
      <c r="H687" s="672" t="s">
        <v>1523</v>
      </c>
      <c r="I687" s="672" t="s">
        <v>2110</v>
      </c>
      <c r="J687" s="675" t="s">
        <v>1673</v>
      </c>
      <c r="K687" s="672" t="s">
        <v>1561</v>
      </c>
      <c r="L687" s="672" t="s">
        <v>1527</v>
      </c>
    </row>
    <row r="688" spans="1:12">
      <c r="A688">
        <v>18801</v>
      </c>
      <c r="B688" s="672" t="s">
        <v>1520</v>
      </c>
      <c r="C688" s="672" t="s">
        <v>1521</v>
      </c>
      <c r="D688" s="672" t="s">
        <v>1521</v>
      </c>
      <c r="E688" s="672" t="s">
        <v>1522</v>
      </c>
      <c r="F688" s="672" t="s">
        <v>2111</v>
      </c>
      <c r="G688" s="672" t="s">
        <v>1363</v>
      </c>
      <c r="H688" s="672" t="s">
        <v>1523</v>
      </c>
      <c r="I688" s="672" t="s">
        <v>2112</v>
      </c>
      <c r="J688" s="675" t="s">
        <v>1569</v>
      </c>
      <c r="K688" s="672" t="s">
        <v>1566</v>
      </c>
      <c r="L688" s="672" t="s">
        <v>1527</v>
      </c>
    </row>
    <row r="689" spans="1:12">
      <c r="A689">
        <v>18802</v>
      </c>
      <c r="B689" s="672" t="s">
        <v>1520</v>
      </c>
      <c r="C689" s="672" t="s">
        <v>1562</v>
      </c>
      <c r="D689" s="672" t="s">
        <v>1521</v>
      </c>
      <c r="E689" s="672" t="s">
        <v>1522</v>
      </c>
      <c r="F689" s="672" t="s">
        <v>476</v>
      </c>
      <c r="G689" s="672" t="s">
        <v>1363</v>
      </c>
      <c r="H689" s="672" t="s">
        <v>1523</v>
      </c>
      <c r="I689" s="672" t="s">
        <v>2113</v>
      </c>
      <c r="J689" s="675" t="s">
        <v>1521</v>
      </c>
      <c r="K689" s="672" t="s">
        <v>1566</v>
      </c>
      <c r="L689" s="672" t="s">
        <v>1527</v>
      </c>
    </row>
    <row r="690" spans="1:12">
      <c r="A690">
        <v>18802</v>
      </c>
      <c r="B690" s="672" t="s">
        <v>1520</v>
      </c>
      <c r="C690" s="672" t="s">
        <v>1521</v>
      </c>
      <c r="D690" s="672" t="s">
        <v>1521</v>
      </c>
      <c r="E690" s="672" t="s">
        <v>1522</v>
      </c>
      <c r="F690" s="672" t="s">
        <v>476</v>
      </c>
      <c r="G690" s="672" t="s">
        <v>1363</v>
      </c>
      <c r="H690" s="672" t="s">
        <v>1523</v>
      </c>
      <c r="I690" s="672" t="s">
        <v>2113</v>
      </c>
      <c r="J690" s="675" t="s">
        <v>1521</v>
      </c>
      <c r="K690" s="672" t="s">
        <v>1566</v>
      </c>
      <c r="L690" s="672" t="s">
        <v>1527</v>
      </c>
    </row>
    <row r="691" spans="1:12">
      <c r="A691">
        <v>18892</v>
      </c>
      <c r="B691" s="672" t="s">
        <v>1520</v>
      </c>
      <c r="C691" s="672" t="s">
        <v>1521</v>
      </c>
      <c r="D691" s="672" t="s">
        <v>1521</v>
      </c>
      <c r="E691" s="672" t="s">
        <v>1522</v>
      </c>
      <c r="F691" s="672" t="s">
        <v>2114</v>
      </c>
      <c r="G691" s="672" t="s">
        <v>1363</v>
      </c>
      <c r="H691" s="672" t="s">
        <v>1523</v>
      </c>
      <c r="I691" s="672" t="s">
        <v>2115</v>
      </c>
      <c r="J691" s="675" t="s">
        <v>1538</v>
      </c>
      <c r="K691" s="672" t="s">
        <v>1531</v>
      </c>
      <c r="L691" s="672" t="s">
        <v>1527</v>
      </c>
    </row>
    <row r="692" spans="1:12">
      <c r="A692">
        <v>19031</v>
      </c>
      <c r="B692" s="672" t="s">
        <v>1520</v>
      </c>
      <c r="C692" s="672" t="s">
        <v>1521</v>
      </c>
      <c r="D692" s="672" t="s">
        <v>1521</v>
      </c>
      <c r="E692" s="672" t="s">
        <v>1522</v>
      </c>
      <c r="F692" s="672" t="s">
        <v>2116</v>
      </c>
      <c r="G692" s="672" t="s">
        <v>1363</v>
      </c>
      <c r="H692" s="672" t="s">
        <v>1523</v>
      </c>
      <c r="I692" s="672" t="s">
        <v>2117</v>
      </c>
      <c r="J692" s="675" t="s">
        <v>1960</v>
      </c>
      <c r="K692" s="672" t="s">
        <v>1531</v>
      </c>
      <c r="L692" s="672" t="s">
        <v>1527</v>
      </c>
    </row>
    <row r="693" spans="1:12">
      <c r="A693">
        <v>19771</v>
      </c>
      <c r="B693" s="672" t="s">
        <v>1520</v>
      </c>
      <c r="C693" s="672" t="s">
        <v>1521</v>
      </c>
      <c r="D693" s="672" t="s">
        <v>1521</v>
      </c>
      <c r="E693" s="672" t="s">
        <v>1522</v>
      </c>
      <c r="F693" s="672" t="s">
        <v>2118</v>
      </c>
      <c r="G693" s="672" t="s">
        <v>1363</v>
      </c>
      <c r="H693" s="672" t="s">
        <v>1523</v>
      </c>
      <c r="I693" s="672" t="s">
        <v>2119</v>
      </c>
      <c r="J693" s="675" t="s">
        <v>1593</v>
      </c>
      <c r="K693" s="672" t="s">
        <v>1544</v>
      </c>
      <c r="L693" s="672" t="s">
        <v>1527</v>
      </c>
    </row>
    <row r="694" spans="1:12">
      <c r="A694">
        <v>18371</v>
      </c>
      <c r="B694" s="672" t="s">
        <v>1520</v>
      </c>
      <c r="C694" s="672" t="s">
        <v>1521</v>
      </c>
      <c r="D694" s="672" t="s">
        <v>1521</v>
      </c>
      <c r="E694" s="672" t="s">
        <v>1522</v>
      </c>
      <c r="F694" s="672" t="s">
        <v>2118</v>
      </c>
      <c r="G694" s="672" t="s">
        <v>1363</v>
      </c>
      <c r="H694" s="672" t="s">
        <v>1523</v>
      </c>
      <c r="I694" s="672" t="s">
        <v>2119</v>
      </c>
      <c r="J694" s="675" t="s">
        <v>1593</v>
      </c>
      <c r="K694" s="672" t="s">
        <v>1544</v>
      </c>
      <c r="L694" s="672" t="s">
        <v>1527</v>
      </c>
    </row>
    <row r="695" spans="1:12">
      <c r="A695">
        <v>19427</v>
      </c>
      <c r="B695" s="672" t="s">
        <v>1520</v>
      </c>
      <c r="C695" s="672" t="s">
        <v>1521</v>
      </c>
      <c r="D695" s="672" t="s">
        <v>1521</v>
      </c>
      <c r="E695" s="672" t="s">
        <v>1522</v>
      </c>
      <c r="F695" s="672" t="s">
        <v>2118</v>
      </c>
      <c r="G695" s="672" t="s">
        <v>1363</v>
      </c>
      <c r="H695" s="672" t="s">
        <v>1523</v>
      </c>
      <c r="I695" s="672" t="s">
        <v>2119</v>
      </c>
      <c r="J695" s="675" t="s">
        <v>1593</v>
      </c>
      <c r="K695" s="672" t="s">
        <v>1544</v>
      </c>
      <c r="L695" s="672" t="s">
        <v>1527</v>
      </c>
    </row>
    <row r="696" spans="1:12">
      <c r="A696">
        <v>19437</v>
      </c>
      <c r="B696" s="672" t="s">
        <v>1520</v>
      </c>
      <c r="C696" s="672" t="s">
        <v>1521</v>
      </c>
      <c r="D696" s="672" t="s">
        <v>1521</v>
      </c>
      <c r="E696" s="672" t="s">
        <v>1522</v>
      </c>
      <c r="F696" s="672" t="s">
        <v>2120</v>
      </c>
      <c r="G696" s="672" t="s">
        <v>1363</v>
      </c>
      <c r="H696" s="672" t="s">
        <v>1523</v>
      </c>
      <c r="I696" s="672" t="s">
        <v>2121</v>
      </c>
      <c r="J696" s="675" t="s">
        <v>1818</v>
      </c>
      <c r="K696" s="672" t="s">
        <v>1544</v>
      </c>
      <c r="L696" s="672" t="s">
        <v>1527</v>
      </c>
    </row>
    <row r="697" spans="1:12">
      <c r="A697">
        <v>19544</v>
      </c>
      <c r="B697" s="672" t="s">
        <v>1520</v>
      </c>
      <c r="C697" s="672" t="s">
        <v>1521</v>
      </c>
      <c r="D697" s="672" t="s">
        <v>1521</v>
      </c>
      <c r="E697" s="672" t="s">
        <v>1522</v>
      </c>
      <c r="F697" s="672" t="s">
        <v>2122</v>
      </c>
      <c r="G697" s="672" t="s">
        <v>1363</v>
      </c>
      <c r="H697" s="672" t="s">
        <v>1523</v>
      </c>
      <c r="I697" s="672" t="s">
        <v>2123</v>
      </c>
      <c r="J697" s="675" t="s">
        <v>1646</v>
      </c>
      <c r="K697" s="672" t="s">
        <v>1544</v>
      </c>
      <c r="L697" s="672" t="s">
        <v>1527</v>
      </c>
    </row>
    <row r="698" spans="1:12">
      <c r="A698">
        <v>19561</v>
      </c>
      <c r="B698" s="672" t="s">
        <v>1520</v>
      </c>
      <c r="C698" s="672" t="s">
        <v>1521</v>
      </c>
      <c r="D698" s="672" t="s">
        <v>1521</v>
      </c>
      <c r="E698" s="672" t="s">
        <v>1522</v>
      </c>
      <c r="F698" s="672" t="s">
        <v>2124</v>
      </c>
      <c r="G698" s="672" t="s">
        <v>1363</v>
      </c>
      <c r="H698" s="672" t="s">
        <v>1523</v>
      </c>
      <c r="I698" s="672" t="s">
        <v>2083</v>
      </c>
      <c r="J698" s="675" t="s">
        <v>1655</v>
      </c>
      <c r="K698" s="672" t="s">
        <v>1526</v>
      </c>
      <c r="L698" s="672" t="s">
        <v>1527</v>
      </c>
    </row>
    <row r="699" spans="1:12">
      <c r="A699">
        <v>19664</v>
      </c>
      <c r="B699" s="672" t="s">
        <v>1520</v>
      </c>
      <c r="C699" s="672" t="s">
        <v>1521</v>
      </c>
      <c r="D699" s="672" t="s">
        <v>1521</v>
      </c>
      <c r="E699" s="672" t="s">
        <v>1522</v>
      </c>
      <c r="F699" s="672" t="s">
        <v>2125</v>
      </c>
      <c r="G699" s="672" t="s">
        <v>1363</v>
      </c>
      <c r="H699" s="672" t="s">
        <v>1523</v>
      </c>
      <c r="I699" s="672" t="s">
        <v>2126</v>
      </c>
      <c r="J699" s="675" t="s">
        <v>1543</v>
      </c>
      <c r="K699" s="672" t="s">
        <v>1531</v>
      </c>
      <c r="L699" s="672" t="s">
        <v>1527</v>
      </c>
    </row>
    <row r="700" spans="1:12">
      <c r="A700">
        <v>19664</v>
      </c>
      <c r="B700" s="672" t="s">
        <v>1520</v>
      </c>
      <c r="C700" s="672" t="s">
        <v>1562</v>
      </c>
      <c r="D700" s="672" t="s">
        <v>1521</v>
      </c>
      <c r="E700" s="672" t="s">
        <v>1522</v>
      </c>
      <c r="F700" s="672" t="s">
        <v>2125</v>
      </c>
      <c r="G700" s="672" t="s">
        <v>1363</v>
      </c>
      <c r="H700" s="672" t="s">
        <v>1523</v>
      </c>
      <c r="I700" s="672" t="s">
        <v>2126</v>
      </c>
      <c r="J700" s="675" t="s">
        <v>1543</v>
      </c>
      <c r="K700" s="672" t="s">
        <v>1531</v>
      </c>
      <c r="L700" s="672" t="s">
        <v>1527</v>
      </c>
    </row>
    <row r="701" spans="1:12">
      <c r="A701">
        <v>19771</v>
      </c>
      <c r="B701" s="672" t="s">
        <v>1520</v>
      </c>
      <c r="C701" s="672" t="s">
        <v>1521</v>
      </c>
      <c r="D701" s="672" t="s">
        <v>1521</v>
      </c>
      <c r="E701" s="672" t="s">
        <v>1522</v>
      </c>
      <c r="F701" s="672" t="s">
        <v>2127</v>
      </c>
      <c r="G701" s="672" t="s">
        <v>1363</v>
      </c>
      <c r="H701" s="672" t="s">
        <v>1523</v>
      </c>
      <c r="I701" s="672" t="s">
        <v>2128</v>
      </c>
      <c r="J701" s="675" t="s">
        <v>2076</v>
      </c>
      <c r="K701" s="672" t="s">
        <v>1531</v>
      </c>
      <c r="L701" s="672" t="s">
        <v>1527</v>
      </c>
    </row>
    <row r="702" spans="1:12">
      <c r="A702">
        <v>19756</v>
      </c>
      <c r="B702" s="672" t="s">
        <v>1520</v>
      </c>
      <c r="C702" s="672" t="s">
        <v>1521</v>
      </c>
      <c r="D702" s="672" t="s">
        <v>1521</v>
      </c>
      <c r="E702" s="672" t="s">
        <v>1522</v>
      </c>
      <c r="F702" s="672" t="s">
        <v>2127</v>
      </c>
      <c r="G702" s="672" t="s">
        <v>1363</v>
      </c>
      <c r="H702" s="672" t="s">
        <v>1523</v>
      </c>
      <c r="I702" s="672" t="s">
        <v>2128</v>
      </c>
      <c r="J702" s="675" t="s">
        <v>2076</v>
      </c>
      <c r="K702" s="672" t="s">
        <v>1531</v>
      </c>
      <c r="L702" s="672" t="s">
        <v>1527</v>
      </c>
    </row>
    <row r="703" spans="1:12">
      <c r="A703">
        <v>18371</v>
      </c>
      <c r="B703" s="672" t="s">
        <v>1520</v>
      </c>
      <c r="C703" s="672" t="s">
        <v>1521</v>
      </c>
      <c r="D703" s="672" t="s">
        <v>1521</v>
      </c>
      <c r="E703" s="672" t="s">
        <v>1522</v>
      </c>
      <c r="F703" s="672" t="s">
        <v>2127</v>
      </c>
      <c r="G703" s="672" t="s">
        <v>1363</v>
      </c>
      <c r="H703" s="672" t="s">
        <v>1523</v>
      </c>
      <c r="I703" s="672" t="s">
        <v>2128</v>
      </c>
      <c r="J703" s="675" t="s">
        <v>2076</v>
      </c>
      <c r="K703" s="672" t="s">
        <v>1531</v>
      </c>
      <c r="L703" s="672" t="s">
        <v>1527</v>
      </c>
    </row>
    <row r="704" spans="1:12">
      <c r="A704">
        <v>19807</v>
      </c>
      <c r="B704" s="672" t="s">
        <v>1520</v>
      </c>
      <c r="C704" s="672" t="s">
        <v>1521</v>
      </c>
      <c r="D704" s="672" t="s">
        <v>1521</v>
      </c>
      <c r="E704" s="672" t="s">
        <v>1522</v>
      </c>
      <c r="F704" s="672" t="s">
        <v>2129</v>
      </c>
      <c r="G704" s="672" t="s">
        <v>1363</v>
      </c>
      <c r="H704" s="672" t="s">
        <v>1523</v>
      </c>
      <c r="I704" s="672" t="s">
        <v>2130</v>
      </c>
      <c r="J704" s="675" t="s">
        <v>1611</v>
      </c>
      <c r="K704" s="672" t="s">
        <v>1535</v>
      </c>
      <c r="L704" s="672" t="s">
        <v>1527</v>
      </c>
    </row>
    <row r="705" spans="1:12">
      <c r="A705">
        <v>20150</v>
      </c>
      <c r="B705" s="672" t="s">
        <v>1520</v>
      </c>
      <c r="C705" s="672" t="s">
        <v>1521</v>
      </c>
      <c r="D705" s="672" t="s">
        <v>1521</v>
      </c>
      <c r="E705" s="672" t="s">
        <v>1522</v>
      </c>
      <c r="F705" s="672" t="s">
        <v>2131</v>
      </c>
      <c r="G705" s="672" t="s">
        <v>1363</v>
      </c>
      <c r="H705" s="672" t="s">
        <v>1523</v>
      </c>
      <c r="I705" s="672" t="s">
        <v>2132</v>
      </c>
      <c r="J705" s="675" t="s">
        <v>1615</v>
      </c>
      <c r="K705" s="672" t="s">
        <v>1526</v>
      </c>
      <c r="L705" s="672" t="s">
        <v>1527</v>
      </c>
    </row>
    <row r="706" spans="1:12">
      <c r="A706">
        <v>20306</v>
      </c>
      <c r="B706" s="672" t="s">
        <v>1520</v>
      </c>
      <c r="C706" s="672" t="s">
        <v>1521</v>
      </c>
      <c r="D706" s="672" t="s">
        <v>1521</v>
      </c>
      <c r="E706" s="672" t="s">
        <v>1522</v>
      </c>
      <c r="F706" s="672" t="s">
        <v>2133</v>
      </c>
      <c r="G706" s="672" t="s">
        <v>1363</v>
      </c>
      <c r="H706" s="672" t="s">
        <v>1523</v>
      </c>
      <c r="I706" s="672" t="s">
        <v>2134</v>
      </c>
      <c r="J706" s="675" t="s">
        <v>1963</v>
      </c>
      <c r="K706" s="672" t="s">
        <v>1544</v>
      </c>
      <c r="L706" s="672" t="s">
        <v>1527</v>
      </c>
    </row>
    <row r="707" spans="1:12">
      <c r="A707">
        <v>20331</v>
      </c>
      <c r="B707" s="672" t="s">
        <v>1520</v>
      </c>
      <c r="C707" s="672" t="s">
        <v>1521</v>
      </c>
      <c r="D707" s="672" t="s">
        <v>1521</v>
      </c>
      <c r="E707" s="672" t="s">
        <v>1522</v>
      </c>
      <c r="F707" s="672" t="s">
        <v>2135</v>
      </c>
      <c r="G707" s="672" t="s">
        <v>1363</v>
      </c>
      <c r="H707" s="672" t="s">
        <v>1523</v>
      </c>
      <c r="I707" s="672" t="s">
        <v>2136</v>
      </c>
      <c r="J707" s="675" t="s">
        <v>1678</v>
      </c>
      <c r="K707" s="672" t="s">
        <v>1566</v>
      </c>
      <c r="L707" s="672" t="s">
        <v>1527</v>
      </c>
    </row>
    <row r="708" spans="1:12">
      <c r="A708">
        <v>20351</v>
      </c>
      <c r="B708" s="672" t="s">
        <v>1520</v>
      </c>
      <c r="C708" s="672" t="s">
        <v>1562</v>
      </c>
      <c r="D708" s="672" t="s">
        <v>1521</v>
      </c>
      <c r="E708" s="672" t="s">
        <v>1522</v>
      </c>
      <c r="F708" s="672" t="s">
        <v>2137</v>
      </c>
      <c r="G708" s="672" t="s">
        <v>1363</v>
      </c>
      <c r="H708" s="672" t="s">
        <v>1523</v>
      </c>
      <c r="I708" s="672" t="s">
        <v>2138</v>
      </c>
      <c r="J708" s="675" t="s">
        <v>1655</v>
      </c>
      <c r="K708" s="672" t="s">
        <v>1526</v>
      </c>
      <c r="L708" s="672" t="s">
        <v>1527</v>
      </c>
    </row>
    <row r="709" spans="1:12">
      <c r="A709">
        <v>20351</v>
      </c>
      <c r="B709" s="672" t="s">
        <v>1520</v>
      </c>
      <c r="C709" s="672" t="s">
        <v>1521</v>
      </c>
      <c r="D709" s="672" t="s">
        <v>1521</v>
      </c>
      <c r="E709" s="672" t="s">
        <v>1522</v>
      </c>
      <c r="F709" s="672" t="s">
        <v>2137</v>
      </c>
      <c r="G709" s="672" t="s">
        <v>1363</v>
      </c>
      <c r="H709" s="672" t="s">
        <v>1523</v>
      </c>
      <c r="I709" s="672" t="s">
        <v>2138</v>
      </c>
      <c r="J709" s="675" t="s">
        <v>1655</v>
      </c>
      <c r="K709" s="672" t="s">
        <v>1526</v>
      </c>
      <c r="L709" s="672" t="s">
        <v>1527</v>
      </c>
    </row>
    <row r="710" spans="1:12">
      <c r="A710">
        <v>20367</v>
      </c>
      <c r="B710" s="672" t="s">
        <v>1520</v>
      </c>
      <c r="C710" s="672" t="s">
        <v>1521</v>
      </c>
      <c r="D710" s="672" t="s">
        <v>1521</v>
      </c>
      <c r="E710" s="672" t="s">
        <v>1522</v>
      </c>
      <c r="F710" s="672" t="s">
        <v>2139</v>
      </c>
      <c r="G710" s="672" t="s">
        <v>1363</v>
      </c>
      <c r="H710" s="672" t="s">
        <v>1523</v>
      </c>
      <c r="I710" s="672" t="s">
        <v>2140</v>
      </c>
      <c r="J710" s="675" t="s">
        <v>2141</v>
      </c>
      <c r="K710" s="672" t="s">
        <v>1544</v>
      </c>
      <c r="L710" s="672" t="s">
        <v>1527</v>
      </c>
    </row>
    <row r="711" spans="1:12">
      <c r="A711">
        <v>20451</v>
      </c>
      <c r="B711" s="672" t="s">
        <v>1520</v>
      </c>
      <c r="C711" s="672" t="s">
        <v>1521</v>
      </c>
      <c r="D711" s="672" t="s">
        <v>1521</v>
      </c>
      <c r="E711" s="672" t="s">
        <v>1522</v>
      </c>
      <c r="F711" s="672" t="s">
        <v>2142</v>
      </c>
      <c r="G711" s="672" t="s">
        <v>1363</v>
      </c>
      <c r="H711" s="672" t="s">
        <v>1523</v>
      </c>
      <c r="I711" s="672" t="s">
        <v>2143</v>
      </c>
      <c r="J711" s="675" t="s">
        <v>1615</v>
      </c>
      <c r="K711" s="672" t="s">
        <v>1531</v>
      </c>
      <c r="L711" s="672" t="s">
        <v>1527</v>
      </c>
    </row>
    <row r="712" spans="1:12">
      <c r="A712">
        <v>20694</v>
      </c>
      <c r="B712" s="672" t="s">
        <v>1520</v>
      </c>
      <c r="C712" s="672" t="s">
        <v>1562</v>
      </c>
      <c r="D712" s="672" t="s">
        <v>1521</v>
      </c>
      <c r="E712" s="672" t="s">
        <v>1522</v>
      </c>
      <c r="F712" s="672" t="s">
        <v>2144</v>
      </c>
      <c r="G712" s="672" t="s">
        <v>1363</v>
      </c>
      <c r="H712" s="672" t="s">
        <v>1523</v>
      </c>
      <c r="I712" s="672" t="s">
        <v>2145</v>
      </c>
      <c r="J712" s="675" t="s">
        <v>1543</v>
      </c>
      <c r="K712" s="672" t="s">
        <v>1531</v>
      </c>
      <c r="L712" s="672" t="s">
        <v>1527</v>
      </c>
    </row>
    <row r="713" spans="1:12">
      <c r="A713">
        <v>20694</v>
      </c>
      <c r="B713" s="672" t="s">
        <v>1520</v>
      </c>
      <c r="C713" s="672" t="s">
        <v>1521</v>
      </c>
      <c r="D713" s="672" t="s">
        <v>1521</v>
      </c>
      <c r="E713" s="672" t="s">
        <v>1522</v>
      </c>
      <c r="F713" s="672" t="s">
        <v>2144</v>
      </c>
      <c r="G713" s="672" t="s">
        <v>1363</v>
      </c>
      <c r="H713" s="672" t="s">
        <v>1523</v>
      </c>
      <c r="I713" s="672" t="s">
        <v>2145</v>
      </c>
      <c r="J713" s="675" t="s">
        <v>1543</v>
      </c>
      <c r="K713" s="672" t="s">
        <v>1531</v>
      </c>
      <c r="L713" s="672" t="s">
        <v>1527</v>
      </c>
    </row>
    <row r="714" spans="1:12">
      <c r="A714">
        <v>20779</v>
      </c>
      <c r="B714" s="672" t="s">
        <v>1520</v>
      </c>
      <c r="C714" s="672" t="s">
        <v>1521</v>
      </c>
      <c r="D714" s="672" t="s">
        <v>1521</v>
      </c>
      <c r="E714" s="672" t="s">
        <v>1522</v>
      </c>
      <c r="F714" s="672" t="s">
        <v>2146</v>
      </c>
      <c r="G714" s="672" t="s">
        <v>1363</v>
      </c>
      <c r="H714" s="672" t="s">
        <v>1523</v>
      </c>
      <c r="I714" s="672" t="s">
        <v>2085</v>
      </c>
      <c r="J714" s="675" t="s">
        <v>1569</v>
      </c>
      <c r="K714" s="672" t="s">
        <v>1566</v>
      </c>
      <c r="L714" s="672" t="s">
        <v>1527</v>
      </c>
    </row>
    <row r="715" spans="1:12">
      <c r="A715">
        <v>20811</v>
      </c>
      <c r="B715" s="672" t="s">
        <v>1520</v>
      </c>
      <c r="C715" s="672" t="s">
        <v>1521</v>
      </c>
      <c r="D715" s="672" t="s">
        <v>1521</v>
      </c>
      <c r="E715" s="672" t="s">
        <v>1522</v>
      </c>
      <c r="F715" s="672" t="s">
        <v>2147</v>
      </c>
      <c r="G715" s="672" t="s">
        <v>1363</v>
      </c>
      <c r="H715" s="672" t="s">
        <v>1523</v>
      </c>
      <c r="I715" s="672" t="s">
        <v>2148</v>
      </c>
      <c r="J715" s="675" t="s">
        <v>1664</v>
      </c>
      <c r="K715" s="672" t="s">
        <v>1544</v>
      </c>
      <c r="L715" s="672" t="s">
        <v>1527</v>
      </c>
    </row>
    <row r="716" spans="1:12">
      <c r="A716">
        <v>20822</v>
      </c>
      <c r="B716" s="672" t="s">
        <v>1520</v>
      </c>
      <c r="C716" s="672" t="s">
        <v>1562</v>
      </c>
      <c r="D716" s="672" t="s">
        <v>1521</v>
      </c>
      <c r="E716" s="672" t="s">
        <v>1522</v>
      </c>
      <c r="F716" s="672" t="s">
        <v>2149</v>
      </c>
      <c r="G716" s="672" t="s">
        <v>1363</v>
      </c>
      <c r="H716" s="672" t="s">
        <v>1523</v>
      </c>
      <c r="I716" s="672" t="s">
        <v>2150</v>
      </c>
      <c r="J716" s="675" t="s">
        <v>1579</v>
      </c>
      <c r="K716" s="672" t="s">
        <v>1531</v>
      </c>
      <c r="L716" s="672" t="s">
        <v>1527</v>
      </c>
    </row>
    <row r="717" spans="1:12">
      <c r="A717">
        <v>20822</v>
      </c>
      <c r="B717" s="672" t="s">
        <v>1520</v>
      </c>
      <c r="C717" s="672" t="s">
        <v>1521</v>
      </c>
      <c r="D717" s="672" t="s">
        <v>1521</v>
      </c>
      <c r="E717" s="672" t="s">
        <v>1522</v>
      </c>
      <c r="F717" s="672" t="s">
        <v>2149</v>
      </c>
      <c r="G717" s="672" t="s">
        <v>1363</v>
      </c>
      <c r="H717" s="672" t="s">
        <v>1523</v>
      </c>
      <c r="I717" s="672" t="s">
        <v>2150</v>
      </c>
      <c r="J717" s="675" t="s">
        <v>1579</v>
      </c>
      <c r="K717" s="672" t="s">
        <v>1531</v>
      </c>
      <c r="L717" s="672" t="s">
        <v>1527</v>
      </c>
    </row>
    <row r="718" spans="1:12">
      <c r="A718">
        <v>20898</v>
      </c>
      <c r="B718" s="672" t="s">
        <v>1520</v>
      </c>
      <c r="C718" s="672" t="s">
        <v>1521</v>
      </c>
      <c r="D718" s="672" t="s">
        <v>1521</v>
      </c>
      <c r="E718" s="672" t="s">
        <v>1522</v>
      </c>
      <c r="F718" s="672" t="s">
        <v>2151</v>
      </c>
      <c r="G718" s="672" t="s">
        <v>1363</v>
      </c>
      <c r="H718" s="672" t="s">
        <v>1523</v>
      </c>
      <c r="I718" s="672" t="s">
        <v>2152</v>
      </c>
      <c r="J718" s="675" t="s">
        <v>1946</v>
      </c>
      <c r="K718" s="672" t="s">
        <v>1544</v>
      </c>
      <c r="L718" s="672" t="s">
        <v>1527</v>
      </c>
    </row>
    <row r="719" spans="1:12">
      <c r="A719">
        <v>21025</v>
      </c>
      <c r="B719" s="672" t="s">
        <v>1520</v>
      </c>
      <c r="C719" s="672" t="s">
        <v>1562</v>
      </c>
      <c r="D719" s="672" t="s">
        <v>1521</v>
      </c>
      <c r="E719" s="672" t="s">
        <v>1522</v>
      </c>
      <c r="F719" s="672" t="s">
        <v>2153</v>
      </c>
      <c r="G719" s="672" t="s">
        <v>1363</v>
      </c>
      <c r="H719" s="672" t="s">
        <v>1523</v>
      </c>
      <c r="I719" s="672" t="s">
        <v>2154</v>
      </c>
      <c r="J719" s="675" t="s">
        <v>1569</v>
      </c>
      <c r="K719" s="672" t="s">
        <v>1566</v>
      </c>
      <c r="L719" s="672" t="s">
        <v>1527</v>
      </c>
    </row>
    <row r="720" spans="1:12">
      <c r="A720">
        <v>21093</v>
      </c>
      <c r="B720" s="672" t="s">
        <v>1520</v>
      </c>
      <c r="C720" s="672" t="s">
        <v>1521</v>
      </c>
      <c r="D720" s="672" t="s">
        <v>1521</v>
      </c>
      <c r="E720" s="672" t="s">
        <v>1522</v>
      </c>
      <c r="F720" s="672" t="s">
        <v>2155</v>
      </c>
      <c r="G720" s="672" t="s">
        <v>1363</v>
      </c>
      <c r="H720" s="672" t="s">
        <v>1523</v>
      </c>
      <c r="I720" s="672" t="s">
        <v>2156</v>
      </c>
      <c r="J720" s="675" t="s">
        <v>1655</v>
      </c>
      <c r="K720" s="672" t="s">
        <v>1526</v>
      </c>
      <c r="L720" s="672" t="s">
        <v>1527</v>
      </c>
    </row>
    <row r="721" spans="1:12">
      <c r="A721">
        <v>21285</v>
      </c>
      <c r="B721" s="672" t="s">
        <v>1520</v>
      </c>
      <c r="C721" s="672" t="s">
        <v>1521</v>
      </c>
      <c r="D721" s="672" t="s">
        <v>1521</v>
      </c>
      <c r="E721" s="672" t="s">
        <v>1522</v>
      </c>
      <c r="F721" s="672" t="s">
        <v>2157</v>
      </c>
      <c r="G721" s="672" t="s">
        <v>1363</v>
      </c>
      <c r="H721" s="672" t="s">
        <v>1523</v>
      </c>
      <c r="I721" s="672" t="s">
        <v>2158</v>
      </c>
      <c r="J721" s="675" t="s">
        <v>1597</v>
      </c>
      <c r="K721" s="672" t="s">
        <v>1552</v>
      </c>
      <c r="L721" s="672" t="s">
        <v>1527</v>
      </c>
    </row>
    <row r="722" spans="1:12">
      <c r="A722">
        <v>21316</v>
      </c>
      <c r="B722" s="672" t="s">
        <v>1520</v>
      </c>
      <c r="C722" s="672" t="s">
        <v>1562</v>
      </c>
      <c r="D722" s="672" t="s">
        <v>1521</v>
      </c>
      <c r="E722" s="672" t="s">
        <v>1522</v>
      </c>
      <c r="F722" s="672" t="s">
        <v>2159</v>
      </c>
      <c r="G722" s="672" t="s">
        <v>1363</v>
      </c>
      <c r="H722" s="672" t="s">
        <v>1523</v>
      </c>
      <c r="I722" s="672" t="s">
        <v>2160</v>
      </c>
      <c r="J722" s="675" t="s">
        <v>1699</v>
      </c>
      <c r="K722" s="672" t="s">
        <v>1552</v>
      </c>
      <c r="L722" s="672" t="s">
        <v>1527</v>
      </c>
    </row>
    <row r="723" spans="1:12">
      <c r="A723">
        <v>21552</v>
      </c>
      <c r="B723" s="672" t="s">
        <v>1520</v>
      </c>
      <c r="C723" s="672" t="s">
        <v>1521</v>
      </c>
      <c r="D723" s="672" t="s">
        <v>1521</v>
      </c>
      <c r="E723" s="672" t="s">
        <v>1522</v>
      </c>
      <c r="F723" s="672" t="s">
        <v>2161</v>
      </c>
      <c r="G723" s="672" t="s">
        <v>1363</v>
      </c>
      <c r="H723" s="672" t="s">
        <v>1523</v>
      </c>
      <c r="I723" s="672" t="s">
        <v>2162</v>
      </c>
      <c r="J723" s="675" t="s">
        <v>1735</v>
      </c>
      <c r="K723" s="672" t="s">
        <v>1535</v>
      </c>
      <c r="L723" s="672" t="s">
        <v>1527</v>
      </c>
    </row>
    <row r="724" spans="1:12">
      <c r="A724">
        <v>21800</v>
      </c>
      <c r="B724" s="672" t="s">
        <v>1520</v>
      </c>
      <c r="C724" s="672" t="s">
        <v>1521</v>
      </c>
      <c r="D724" s="672" t="s">
        <v>1521</v>
      </c>
      <c r="E724" s="672" t="s">
        <v>1522</v>
      </c>
      <c r="F724" s="672" t="s">
        <v>2163</v>
      </c>
      <c r="G724" s="672" t="s">
        <v>1363</v>
      </c>
      <c r="H724" s="672" t="s">
        <v>1523</v>
      </c>
      <c r="I724" s="672" t="s">
        <v>2164</v>
      </c>
      <c r="J724" s="675" t="s">
        <v>1963</v>
      </c>
      <c r="K724" s="672" t="s">
        <v>1544</v>
      </c>
      <c r="L724" s="672" t="s">
        <v>1527</v>
      </c>
    </row>
    <row r="725" spans="1:12">
      <c r="A725">
        <v>21901</v>
      </c>
      <c r="B725" s="672" t="s">
        <v>1520</v>
      </c>
      <c r="C725" s="672" t="s">
        <v>1521</v>
      </c>
      <c r="D725" s="672" t="s">
        <v>1521</v>
      </c>
      <c r="E725" s="672" t="s">
        <v>1522</v>
      </c>
      <c r="F725" s="672" t="s">
        <v>2165</v>
      </c>
      <c r="G725" s="672" t="s">
        <v>1363</v>
      </c>
      <c r="H725" s="672" t="s">
        <v>1523</v>
      </c>
      <c r="I725" s="672" t="s">
        <v>2166</v>
      </c>
      <c r="J725" s="675" t="s">
        <v>1543</v>
      </c>
      <c r="K725" s="672" t="s">
        <v>1544</v>
      </c>
      <c r="L725" s="672" t="s">
        <v>1527</v>
      </c>
    </row>
    <row r="726" spans="1:12">
      <c r="A726">
        <v>21929</v>
      </c>
      <c r="B726" s="672" t="s">
        <v>1520</v>
      </c>
      <c r="C726" s="672" t="s">
        <v>1521</v>
      </c>
      <c r="D726" s="672" t="s">
        <v>1521</v>
      </c>
      <c r="E726" s="672" t="s">
        <v>1522</v>
      </c>
      <c r="F726" s="672" t="s">
        <v>2167</v>
      </c>
      <c r="G726" s="672" t="s">
        <v>1363</v>
      </c>
      <c r="H726" s="672" t="s">
        <v>1523</v>
      </c>
      <c r="I726" s="672" t="s">
        <v>2168</v>
      </c>
      <c r="J726" s="675" t="s">
        <v>1593</v>
      </c>
      <c r="K726" s="672" t="s">
        <v>1544</v>
      </c>
      <c r="L726" s="672" t="s">
        <v>1527</v>
      </c>
    </row>
    <row r="727" spans="1:12">
      <c r="A727">
        <v>22154</v>
      </c>
      <c r="B727" s="672" t="s">
        <v>1520</v>
      </c>
      <c r="C727" s="672" t="s">
        <v>1521</v>
      </c>
      <c r="D727" s="672" t="s">
        <v>1521</v>
      </c>
      <c r="E727" s="672" t="s">
        <v>1522</v>
      </c>
      <c r="F727" s="672" t="s">
        <v>2169</v>
      </c>
      <c r="G727" s="672" t="s">
        <v>1363</v>
      </c>
      <c r="H727" s="672" t="s">
        <v>1523</v>
      </c>
      <c r="I727" s="672" t="s">
        <v>2170</v>
      </c>
      <c r="J727" s="675" t="s">
        <v>1678</v>
      </c>
      <c r="K727" s="672" t="s">
        <v>1566</v>
      </c>
      <c r="L727" s="672" t="s">
        <v>1527</v>
      </c>
    </row>
    <row r="728" spans="1:12">
      <c r="A728">
        <v>22192</v>
      </c>
      <c r="B728" s="672" t="s">
        <v>1520</v>
      </c>
      <c r="C728" s="672" t="s">
        <v>1521</v>
      </c>
      <c r="D728" s="672" t="s">
        <v>1521</v>
      </c>
      <c r="E728" s="672" t="s">
        <v>1522</v>
      </c>
      <c r="F728" s="672" t="s">
        <v>2171</v>
      </c>
      <c r="G728" s="672" t="s">
        <v>1363</v>
      </c>
      <c r="H728" s="672" t="s">
        <v>1523</v>
      </c>
      <c r="I728" s="672" t="s">
        <v>2172</v>
      </c>
      <c r="J728" s="675" t="s">
        <v>1615</v>
      </c>
      <c r="K728" s="672" t="s">
        <v>1526</v>
      </c>
      <c r="L728" s="672" t="s">
        <v>1527</v>
      </c>
    </row>
    <row r="729" spans="1:12">
      <c r="A729">
        <v>22266</v>
      </c>
      <c r="B729" s="672" t="s">
        <v>1520</v>
      </c>
      <c r="C729" s="672" t="s">
        <v>1521</v>
      </c>
      <c r="D729" s="672" t="s">
        <v>1521</v>
      </c>
      <c r="E729" s="672" t="s">
        <v>1522</v>
      </c>
      <c r="F729" s="672" t="s">
        <v>2173</v>
      </c>
      <c r="G729" s="672" t="s">
        <v>1363</v>
      </c>
      <c r="H729" s="672" t="s">
        <v>1523</v>
      </c>
      <c r="I729" s="672" t="s">
        <v>176</v>
      </c>
      <c r="J729" s="675" t="s">
        <v>1543</v>
      </c>
      <c r="K729" s="672" t="s">
        <v>1544</v>
      </c>
      <c r="L729" s="672" t="s">
        <v>1527</v>
      </c>
    </row>
    <row r="730" spans="1:12">
      <c r="A730">
        <v>22331</v>
      </c>
      <c r="B730" s="672" t="s">
        <v>1520</v>
      </c>
      <c r="C730" s="672" t="s">
        <v>1521</v>
      </c>
      <c r="D730" s="672" t="s">
        <v>1521</v>
      </c>
      <c r="E730" s="672" t="s">
        <v>1522</v>
      </c>
      <c r="F730" s="672" t="s">
        <v>2174</v>
      </c>
      <c r="G730" s="672" t="s">
        <v>1363</v>
      </c>
      <c r="H730" s="672" t="s">
        <v>1523</v>
      </c>
      <c r="I730" s="672" t="s">
        <v>2175</v>
      </c>
      <c r="J730" s="675" t="s">
        <v>1946</v>
      </c>
      <c r="K730" s="672" t="s">
        <v>1363</v>
      </c>
      <c r="L730" s="672" t="s">
        <v>1527</v>
      </c>
    </row>
    <row r="731" spans="1:12">
      <c r="A731">
        <v>22333</v>
      </c>
      <c r="B731" s="672" t="s">
        <v>1520</v>
      </c>
      <c r="C731" s="672" t="s">
        <v>1521</v>
      </c>
      <c r="D731" s="672" t="s">
        <v>1521</v>
      </c>
      <c r="E731" s="672" t="s">
        <v>1522</v>
      </c>
      <c r="F731" s="672" t="s">
        <v>2176</v>
      </c>
      <c r="G731" s="672" t="s">
        <v>1363</v>
      </c>
      <c r="H731" s="672" t="s">
        <v>1523</v>
      </c>
      <c r="I731" s="672" t="s">
        <v>2177</v>
      </c>
      <c r="J731" s="675" t="s">
        <v>2178</v>
      </c>
      <c r="K731" s="672" t="s">
        <v>1535</v>
      </c>
      <c r="L731" s="672" t="s">
        <v>1527</v>
      </c>
    </row>
    <row r="732" spans="1:12">
      <c r="A732">
        <v>22341</v>
      </c>
      <c r="B732" s="672" t="s">
        <v>1520</v>
      </c>
      <c r="C732" s="672" t="s">
        <v>1562</v>
      </c>
      <c r="D732" s="672" t="s">
        <v>1521</v>
      </c>
      <c r="E732" s="672" t="s">
        <v>1522</v>
      </c>
      <c r="F732" s="672" t="s">
        <v>2179</v>
      </c>
      <c r="G732" s="672" t="s">
        <v>1363</v>
      </c>
      <c r="H732" s="672" t="s">
        <v>1523</v>
      </c>
      <c r="I732" s="672" t="s">
        <v>2180</v>
      </c>
      <c r="J732" s="675" t="s">
        <v>1569</v>
      </c>
      <c r="K732" s="672" t="s">
        <v>1566</v>
      </c>
      <c r="L732" s="672" t="s">
        <v>1527</v>
      </c>
    </row>
    <row r="733" spans="1:12">
      <c r="A733">
        <v>22341</v>
      </c>
      <c r="B733" s="672" t="s">
        <v>1520</v>
      </c>
      <c r="C733" s="672" t="s">
        <v>1521</v>
      </c>
      <c r="D733" s="672" t="s">
        <v>1521</v>
      </c>
      <c r="E733" s="672" t="s">
        <v>1522</v>
      </c>
      <c r="F733" s="672" t="s">
        <v>2179</v>
      </c>
      <c r="G733" s="672" t="s">
        <v>1363</v>
      </c>
      <c r="H733" s="672" t="s">
        <v>1523</v>
      </c>
      <c r="I733" s="672" t="s">
        <v>2180</v>
      </c>
      <c r="J733" s="675" t="s">
        <v>1569</v>
      </c>
      <c r="K733" s="672" t="s">
        <v>1566</v>
      </c>
      <c r="L733" s="672" t="s">
        <v>1527</v>
      </c>
    </row>
    <row r="734" spans="1:12">
      <c r="A734">
        <v>22370</v>
      </c>
      <c r="B734" s="672" t="s">
        <v>1520</v>
      </c>
      <c r="C734" s="672" t="s">
        <v>1521</v>
      </c>
      <c r="D734" s="672" t="s">
        <v>1521</v>
      </c>
      <c r="E734" s="672" t="s">
        <v>1522</v>
      </c>
      <c r="F734" s="672" t="s">
        <v>2181</v>
      </c>
      <c r="G734" s="672" t="s">
        <v>1363</v>
      </c>
      <c r="H734" s="672" t="s">
        <v>1523</v>
      </c>
      <c r="I734" s="672" t="s">
        <v>2182</v>
      </c>
      <c r="J734" s="675" t="s">
        <v>1565</v>
      </c>
      <c r="K734" s="672" t="s">
        <v>1566</v>
      </c>
      <c r="L734" s="672" t="s">
        <v>1527</v>
      </c>
    </row>
    <row r="735" spans="1:12">
      <c r="A735">
        <v>22401</v>
      </c>
      <c r="B735" s="672" t="s">
        <v>1520</v>
      </c>
      <c r="C735" s="672" t="s">
        <v>1521</v>
      </c>
      <c r="D735" s="672" t="s">
        <v>1521</v>
      </c>
      <c r="E735" s="672" t="s">
        <v>1522</v>
      </c>
      <c r="F735" s="672" t="s">
        <v>2183</v>
      </c>
      <c r="G735" s="672" t="s">
        <v>1363</v>
      </c>
      <c r="H735" s="672" t="s">
        <v>1523</v>
      </c>
      <c r="I735" s="672" t="s">
        <v>2184</v>
      </c>
      <c r="J735" s="675" t="s">
        <v>1723</v>
      </c>
      <c r="K735" s="672" t="s">
        <v>1544</v>
      </c>
      <c r="L735" s="672" t="s">
        <v>1527</v>
      </c>
    </row>
    <row r="736" spans="1:12">
      <c r="A736">
        <v>22442</v>
      </c>
      <c r="B736" s="672" t="s">
        <v>1520</v>
      </c>
      <c r="C736" s="672" t="s">
        <v>1521</v>
      </c>
      <c r="D736" s="672" t="s">
        <v>1521</v>
      </c>
      <c r="E736" s="672" t="s">
        <v>1522</v>
      </c>
      <c r="F736" s="672" t="s">
        <v>2185</v>
      </c>
      <c r="G736" s="672" t="s">
        <v>1363</v>
      </c>
      <c r="H736" s="672" t="s">
        <v>1523</v>
      </c>
      <c r="I736" s="672" t="s">
        <v>2186</v>
      </c>
      <c r="J736" s="675" t="s">
        <v>1569</v>
      </c>
      <c r="K736" s="672" t="s">
        <v>1566</v>
      </c>
      <c r="L736" s="672" t="s">
        <v>1527</v>
      </c>
    </row>
    <row r="737" spans="1:12">
      <c r="A737">
        <v>22443</v>
      </c>
      <c r="B737" s="672" t="s">
        <v>1520</v>
      </c>
      <c r="C737" s="672" t="s">
        <v>1521</v>
      </c>
      <c r="D737" s="672" t="s">
        <v>1521</v>
      </c>
      <c r="E737" s="672" t="s">
        <v>1522</v>
      </c>
      <c r="F737" s="672" t="s">
        <v>2185</v>
      </c>
      <c r="G737" s="672" t="s">
        <v>1363</v>
      </c>
      <c r="H737" s="672" t="s">
        <v>1523</v>
      </c>
      <c r="I737" s="672" t="s">
        <v>2186</v>
      </c>
      <c r="J737" s="675" t="s">
        <v>1569</v>
      </c>
      <c r="K737" s="672" t="s">
        <v>1566</v>
      </c>
      <c r="L737" s="672" t="s">
        <v>1527</v>
      </c>
    </row>
    <row r="738" spans="1:12">
      <c r="A738">
        <v>19771</v>
      </c>
      <c r="B738" s="672" t="s">
        <v>1520</v>
      </c>
      <c r="C738" s="672" t="s">
        <v>1521</v>
      </c>
      <c r="D738" s="672" t="s">
        <v>1521</v>
      </c>
      <c r="E738" s="672" t="s">
        <v>1522</v>
      </c>
      <c r="F738" s="672" t="s">
        <v>436</v>
      </c>
      <c r="G738" s="672" t="s">
        <v>1363</v>
      </c>
      <c r="H738" s="672" t="s">
        <v>1523</v>
      </c>
      <c r="I738" s="672" t="s">
        <v>1989</v>
      </c>
      <c r="J738" s="675" t="s">
        <v>1931</v>
      </c>
      <c r="K738" s="672" t="s">
        <v>1544</v>
      </c>
      <c r="L738" s="672" t="s">
        <v>1527</v>
      </c>
    </row>
    <row r="739" spans="1:12">
      <c r="A739">
        <v>18371</v>
      </c>
      <c r="B739" s="672" t="s">
        <v>1520</v>
      </c>
      <c r="C739" s="672" t="s">
        <v>1521</v>
      </c>
      <c r="D739" s="672" t="s">
        <v>1521</v>
      </c>
      <c r="E739" s="672" t="s">
        <v>1522</v>
      </c>
      <c r="F739" s="672" t="s">
        <v>436</v>
      </c>
      <c r="G739" s="672" t="s">
        <v>1363</v>
      </c>
      <c r="H739" s="672" t="s">
        <v>1523</v>
      </c>
      <c r="I739" s="672" t="s">
        <v>1989</v>
      </c>
      <c r="J739" s="675" t="s">
        <v>1931</v>
      </c>
      <c r="K739" s="672" t="s">
        <v>1544</v>
      </c>
      <c r="L739" s="672" t="s">
        <v>1527</v>
      </c>
    </row>
    <row r="740" spans="1:12">
      <c r="A740">
        <v>23552</v>
      </c>
      <c r="B740" s="672" t="s">
        <v>1520</v>
      </c>
      <c r="C740" s="672" t="s">
        <v>1521</v>
      </c>
      <c r="D740" s="672" t="s">
        <v>1521</v>
      </c>
      <c r="E740" s="672" t="s">
        <v>1522</v>
      </c>
      <c r="F740" s="672" t="s">
        <v>436</v>
      </c>
      <c r="G740" s="672" t="s">
        <v>1363</v>
      </c>
      <c r="H740" s="672" t="s">
        <v>1523</v>
      </c>
      <c r="I740" s="672" t="s">
        <v>1989</v>
      </c>
      <c r="J740" s="675" t="s">
        <v>1931</v>
      </c>
      <c r="K740" s="672" t="s">
        <v>1544</v>
      </c>
      <c r="L740" s="672" t="s">
        <v>1527</v>
      </c>
    </row>
    <row r="741" spans="1:12">
      <c r="A741">
        <v>23951</v>
      </c>
      <c r="B741" s="672" t="s">
        <v>1520</v>
      </c>
      <c r="C741" s="672" t="s">
        <v>1521</v>
      </c>
      <c r="D741" s="672" t="s">
        <v>1521</v>
      </c>
      <c r="E741" s="672" t="s">
        <v>1522</v>
      </c>
      <c r="F741" s="672" t="s">
        <v>473</v>
      </c>
      <c r="G741" s="672" t="s">
        <v>1363</v>
      </c>
      <c r="H741" s="672" t="s">
        <v>1523</v>
      </c>
      <c r="I741" s="672" t="s">
        <v>2187</v>
      </c>
      <c r="J741" s="675" t="s">
        <v>1579</v>
      </c>
      <c r="K741" s="672" t="s">
        <v>1531</v>
      </c>
      <c r="L741" s="672" t="s">
        <v>1527</v>
      </c>
    </row>
    <row r="742" spans="1:12">
      <c r="A742">
        <v>18757</v>
      </c>
      <c r="B742" s="672" t="s">
        <v>1520</v>
      </c>
      <c r="C742" s="672" t="s">
        <v>1521</v>
      </c>
      <c r="D742" s="672" t="s">
        <v>1521</v>
      </c>
      <c r="E742" s="672" t="s">
        <v>1522</v>
      </c>
      <c r="F742" s="672" t="s">
        <v>473</v>
      </c>
      <c r="G742" s="672" t="s">
        <v>1363</v>
      </c>
      <c r="H742" s="672" t="s">
        <v>1523</v>
      </c>
      <c r="I742" s="672" t="s">
        <v>2187</v>
      </c>
      <c r="J742" s="675" t="s">
        <v>1579</v>
      </c>
      <c r="K742" s="672" t="s">
        <v>1531</v>
      </c>
      <c r="L742" s="672" t="s">
        <v>1527</v>
      </c>
    </row>
    <row r="743" spans="1:12">
      <c r="A743">
        <v>24140</v>
      </c>
      <c r="B743" s="672" t="s">
        <v>1520</v>
      </c>
      <c r="C743" s="672" t="s">
        <v>1521</v>
      </c>
      <c r="D743" s="672" t="s">
        <v>1521</v>
      </c>
      <c r="E743" s="672" t="s">
        <v>1522</v>
      </c>
      <c r="F743" s="672" t="s">
        <v>2188</v>
      </c>
      <c r="G743" s="672" t="s">
        <v>1363</v>
      </c>
      <c r="H743" s="672" t="s">
        <v>1523</v>
      </c>
      <c r="I743" s="672" t="s">
        <v>2189</v>
      </c>
      <c r="J743" s="675" t="s">
        <v>1572</v>
      </c>
      <c r="K743" s="672" t="s">
        <v>1552</v>
      </c>
      <c r="L743" s="672" t="s">
        <v>1527</v>
      </c>
    </row>
    <row r="744" spans="1:12">
      <c r="A744">
        <v>24485</v>
      </c>
      <c r="B744" s="672" t="s">
        <v>1520</v>
      </c>
      <c r="C744" s="672" t="s">
        <v>1521</v>
      </c>
      <c r="D744" s="672" t="s">
        <v>1521</v>
      </c>
      <c r="E744" s="672" t="s">
        <v>1522</v>
      </c>
      <c r="F744" s="672" t="s">
        <v>2190</v>
      </c>
      <c r="G744" s="672" t="s">
        <v>1363</v>
      </c>
      <c r="H744" s="672" t="s">
        <v>1523</v>
      </c>
      <c r="I744" s="672" t="s">
        <v>2148</v>
      </c>
      <c r="J744" s="675" t="s">
        <v>1664</v>
      </c>
      <c r="K744" s="672" t="s">
        <v>1544</v>
      </c>
      <c r="L744" s="672" t="s">
        <v>1527</v>
      </c>
    </row>
    <row r="745" spans="1:12">
      <c r="A745">
        <v>24486</v>
      </c>
      <c r="B745" s="672" t="s">
        <v>1520</v>
      </c>
      <c r="C745" s="672" t="s">
        <v>1521</v>
      </c>
      <c r="D745" s="672" t="s">
        <v>1521</v>
      </c>
      <c r="E745" s="672" t="s">
        <v>1522</v>
      </c>
      <c r="F745" s="672" t="s">
        <v>2191</v>
      </c>
      <c r="G745" s="672" t="s">
        <v>1363</v>
      </c>
      <c r="H745" s="672" t="s">
        <v>1523</v>
      </c>
      <c r="I745" s="672" t="s">
        <v>2192</v>
      </c>
      <c r="J745" s="675" t="s">
        <v>1593</v>
      </c>
      <c r="K745" s="672" t="s">
        <v>1544</v>
      </c>
      <c r="L745" s="672" t="s">
        <v>1527</v>
      </c>
    </row>
    <row r="746" spans="1:12">
      <c r="A746">
        <v>24536</v>
      </c>
      <c r="B746" s="672" t="s">
        <v>1520</v>
      </c>
      <c r="C746" s="672" t="s">
        <v>1521</v>
      </c>
      <c r="D746" s="672" t="s">
        <v>1521</v>
      </c>
      <c r="E746" s="672" t="s">
        <v>1522</v>
      </c>
      <c r="F746" s="672" t="s">
        <v>2193</v>
      </c>
      <c r="G746" s="672" t="s">
        <v>1363</v>
      </c>
      <c r="H746" s="672" t="s">
        <v>1523</v>
      </c>
      <c r="I746" s="672" t="s">
        <v>2192</v>
      </c>
      <c r="J746" s="675" t="s">
        <v>1593</v>
      </c>
      <c r="K746" s="672" t="s">
        <v>1544</v>
      </c>
      <c r="L746" s="672" t="s">
        <v>1527</v>
      </c>
    </row>
    <row r="747" spans="1:12">
      <c r="A747">
        <v>24615</v>
      </c>
      <c r="B747" s="672" t="s">
        <v>1520</v>
      </c>
      <c r="C747" s="672" t="s">
        <v>1521</v>
      </c>
      <c r="D747" s="672" t="s">
        <v>1521</v>
      </c>
      <c r="E747" s="672" t="s">
        <v>1522</v>
      </c>
      <c r="F747" s="672" t="s">
        <v>2194</v>
      </c>
      <c r="G747" s="672" t="s">
        <v>1363</v>
      </c>
      <c r="H747" s="672" t="s">
        <v>1523</v>
      </c>
      <c r="I747" s="672" t="s">
        <v>2195</v>
      </c>
      <c r="J747" s="675" t="s">
        <v>1543</v>
      </c>
      <c r="K747" s="672" t="s">
        <v>1544</v>
      </c>
      <c r="L747" s="672" t="s">
        <v>1527</v>
      </c>
    </row>
    <row r="748" spans="1:12">
      <c r="A748">
        <v>25060</v>
      </c>
      <c r="B748" s="672" t="s">
        <v>1520</v>
      </c>
      <c r="C748" s="672" t="s">
        <v>1521</v>
      </c>
      <c r="D748" s="672" t="s">
        <v>1521</v>
      </c>
      <c r="E748" s="672" t="s">
        <v>1522</v>
      </c>
      <c r="F748" s="672" t="s">
        <v>2196</v>
      </c>
      <c r="G748" s="672" t="s">
        <v>1363</v>
      </c>
      <c r="H748" s="672" t="s">
        <v>1523</v>
      </c>
      <c r="I748" s="672" t="s">
        <v>2197</v>
      </c>
      <c r="J748" s="675" t="s">
        <v>1597</v>
      </c>
      <c r="K748" s="672" t="s">
        <v>1544</v>
      </c>
      <c r="L748" s="672" t="s">
        <v>1527</v>
      </c>
    </row>
    <row r="749" spans="1:12">
      <c r="A749">
        <v>25084</v>
      </c>
      <c r="B749" s="672" t="s">
        <v>1520</v>
      </c>
      <c r="C749" s="672" t="s">
        <v>1521</v>
      </c>
      <c r="D749" s="672" t="s">
        <v>1521</v>
      </c>
      <c r="E749" s="672" t="s">
        <v>1522</v>
      </c>
      <c r="F749" s="672" t="s">
        <v>2198</v>
      </c>
      <c r="G749" s="672" t="s">
        <v>1363</v>
      </c>
      <c r="H749" s="672" t="s">
        <v>1523</v>
      </c>
      <c r="I749" s="672" t="s">
        <v>2199</v>
      </c>
      <c r="J749" s="675" t="s">
        <v>1579</v>
      </c>
      <c r="K749" s="672" t="s">
        <v>1544</v>
      </c>
      <c r="L749" s="672" t="s">
        <v>1527</v>
      </c>
    </row>
    <row r="750" spans="1:12">
      <c r="A750">
        <v>53354</v>
      </c>
      <c r="B750" s="672" t="s">
        <v>1520</v>
      </c>
      <c r="C750" s="672" t="s">
        <v>1521</v>
      </c>
      <c r="D750" s="672" t="s">
        <v>1521</v>
      </c>
      <c r="E750" s="672" t="s">
        <v>1522</v>
      </c>
      <c r="F750" s="672" t="s">
        <v>2198</v>
      </c>
      <c r="G750" s="672" t="s">
        <v>1363</v>
      </c>
      <c r="H750" s="672" t="s">
        <v>1523</v>
      </c>
      <c r="I750" s="672" t="s">
        <v>2199</v>
      </c>
      <c r="J750" s="675" t="s">
        <v>1579</v>
      </c>
      <c r="K750" s="672" t="s">
        <v>1544</v>
      </c>
      <c r="L750" s="672" t="s">
        <v>1527</v>
      </c>
    </row>
    <row r="751" spans="1:12">
      <c r="A751">
        <v>18757</v>
      </c>
      <c r="B751" s="672" t="s">
        <v>1520</v>
      </c>
      <c r="C751" s="672" t="s">
        <v>1521</v>
      </c>
      <c r="D751" s="672" t="s">
        <v>1521</v>
      </c>
      <c r="E751" s="672" t="s">
        <v>1522</v>
      </c>
      <c r="F751" s="672" t="s">
        <v>2198</v>
      </c>
      <c r="G751" s="672" t="s">
        <v>1363</v>
      </c>
      <c r="H751" s="672" t="s">
        <v>1523</v>
      </c>
      <c r="I751" s="672" t="s">
        <v>2199</v>
      </c>
      <c r="J751" s="675" t="s">
        <v>1579</v>
      </c>
      <c r="K751" s="672" t="s">
        <v>1544</v>
      </c>
      <c r="L751" s="672" t="s">
        <v>1527</v>
      </c>
    </row>
    <row r="752" spans="1:12">
      <c r="A752">
        <v>25194</v>
      </c>
      <c r="B752" s="672" t="s">
        <v>1520</v>
      </c>
      <c r="C752" s="672" t="s">
        <v>1521</v>
      </c>
      <c r="D752" s="672" t="s">
        <v>1521</v>
      </c>
      <c r="E752" s="672" t="s">
        <v>1522</v>
      </c>
      <c r="F752" s="672" t="s">
        <v>2200</v>
      </c>
      <c r="G752" s="672" t="s">
        <v>1363</v>
      </c>
      <c r="H752" s="672" t="s">
        <v>1523</v>
      </c>
      <c r="I752" s="672" t="s">
        <v>2192</v>
      </c>
      <c r="J752" s="675" t="s">
        <v>1593</v>
      </c>
      <c r="K752" s="672" t="s">
        <v>1544</v>
      </c>
      <c r="L752" s="672" t="s">
        <v>1527</v>
      </c>
    </row>
    <row r="753" spans="1:12">
      <c r="A753">
        <v>25222</v>
      </c>
      <c r="B753" s="672" t="s">
        <v>1520</v>
      </c>
      <c r="C753" s="672" t="s">
        <v>1521</v>
      </c>
      <c r="D753" s="672" t="s">
        <v>1521</v>
      </c>
      <c r="E753" s="672" t="s">
        <v>1522</v>
      </c>
      <c r="F753" s="672" t="s">
        <v>2201</v>
      </c>
      <c r="G753" s="672" t="s">
        <v>1363</v>
      </c>
      <c r="H753" s="672" t="s">
        <v>1523</v>
      </c>
      <c r="I753" s="672" t="s">
        <v>2184</v>
      </c>
      <c r="J753" s="675" t="s">
        <v>1723</v>
      </c>
      <c r="K753" s="672" t="s">
        <v>1544</v>
      </c>
      <c r="L753" s="672" t="s">
        <v>1527</v>
      </c>
    </row>
    <row r="754" spans="1:12">
      <c r="A754">
        <v>25260</v>
      </c>
      <c r="B754" s="672" t="s">
        <v>1520</v>
      </c>
      <c r="C754" s="672" t="s">
        <v>1521</v>
      </c>
      <c r="D754" s="672" t="s">
        <v>1521</v>
      </c>
      <c r="E754" s="672" t="s">
        <v>1522</v>
      </c>
      <c r="F754" s="672" t="s">
        <v>2202</v>
      </c>
      <c r="G754" s="672" t="s">
        <v>1363</v>
      </c>
      <c r="H754" s="672" t="s">
        <v>1523</v>
      </c>
      <c r="I754" s="672" t="s">
        <v>2150</v>
      </c>
      <c r="J754" s="675" t="s">
        <v>1579</v>
      </c>
      <c r="K754" s="672" t="s">
        <v>1531</v>
      </c>
      <c r="L754" s="672" t="s">
        <v>1527</v>
      </c>
    </row>
    <row r="755" spans="1:12">
      <c r="A755">
        <v>25295</v>
      </c>
      <c r="B755" s="672" t="s">
        <v>1520</v>
      </c>
      <c r="C755" s="672" t="s">
        <v>1521</v>
      </c>
      <c r="D755" s="672" t="s">
        <v>1521</v>
      </c>
      <c r="E755" s="672" t="s">
        <v>1522</v>
      </c>
      <c r="F755" s="672" t="s">
        <v>2203</v>
      </c>
      <c r="G755" s="672" t="s">
        <v>1363</v>
      </c>
      <c r="H755" s="672" t="s">
        <v>1523</v>
      </c>
      <c r="I755" s="672" t="s">
        <v>2145</v>
      </c>
      <c r="J755" s="675" t="s">
        <v>1543</v>
      </c>
      <c r="K755" s="672" t="s">
        <v>1544</v>
      </c>
      <c r="L755" s="672" t="s">
        <v>1527</v>
      </c>
    </row>
    <row r="756" spans="1:12">
      <c r="A756">
        <v>25303</v>
      </c>
      <c r="B756" s="672" t="s">
        <v>1520</v>
      </c>
      <c r="C756" s="672" t="s">
        <v>1521</v>
      </c>
      <c r="D756" s="672" t="s">
        <v>1521</v>
      </c>
      <c r="E756" s="672" t="s">
        <v>1522</v>
      </c>
      <c r="F756" s="672" t="s">
        <v>2204</v>
      </c>
      <c r="G756" s="672" t="s">
        <v>1363</v>
      </c>
      <c r="H756" s="672" t="s">
        <v>1523</v>
      </c>
      <c r="I756" s="672" t="s">
        <v>2148</v>
      </c>
      <c r="J756" s="675" t="s">
        <v>1664</v>
      </c>
      <c r="K756" s="672" t="s">
        <v>1544</v>
      </c>
      <c r="L756" s="672" t="s">
        <v>1527</v>
      </c>
    </row>
    <row r="757" spans="1:12">
      <c r="A757">
        <v>25310</v>
      </c>
      <c r="B757" s="672" t="s">
        <v>1520</v>
      </c>
      <c r="C757" s="672" t="s">
        <v>1521</v>
      </c>
      <c r="D757" s="672" t="s">
        <v>1521</v>
      </c>
      <c r="E757" s="672" t="s">
        <v>1522</v>
      </c>
      <c r="F757" s="672" t="s">
        <v>2205</v>
      </c>
      <c r="G757" s="672" t="s">
        <v>1363</v>
      </c>
      <c r="H757" s="672" t="s">
        <v>1523</v>
      </c>
      <c r="I757" s="672" t="s">
        <v>2098</v>
      </c>
      <c r="J757" s="675" t="s">
        <v>1778</v>
      </c>
      <c r="K757" s="672" t="s">
        <v>1526</v>
      </c>
      <c r="L757" s="672" t="s">
        <v>1527</v>
      </c>
    </row>
    <row r="758" spans="1:12">
      <c r="A758">
        <v>25310</v>
      </c>
      <c r="B758" s="672" t="s">
        <v>1520</v>
      </c>
      <c r="C758" s="672" t="s">
        <v>1562</v>
      </c>
      <c r="D758" s="672" t="s">
        <v>1521</v>
      </c>
      <c r="E758" s="672" t="s">
        <v>1522</v>
      </c>
      <c r="F758" s="672" t="s">
        <v>2205</v>
      </c>
      <c r="G758" s="672" t="s">
        <v>1363</v>
      </c>
      <c r="H758" s="672" t="s">
        <v>1523</v>
      </c>
      <c r="I758" s="672" t="s">
        <v>2098</v>
      </c>
      <c r="J758" s="675" t="s">
        <v>1778</v>
      </c>
      <c r="K758" s="672" t="s">
        <v>1526</v>
      </c>
      <c r="L758" s="672" t="s">
        <v>1527</v>
      </c>
    </row>
    <row r="759" spans="1:12">
      <c r="A759">
        <v>25380</v>
      </c>
      <c r="B759" s="672" t="s">
        <v>1520</v>
      </c>
      <c r="C759" s="672" t="s">
        <v>1521</v>
      </c>
      <c r="D759" s="672" t="s">
        <v>1521</v>
      </c>
      <c r="E759" s="672" t="s">
        <v>1522</v>
      </c>
      <c r="F759" s="672" t="s">
        <v>2206</v>
      </c>
      <c r="G759" s="672" t="s">
        <v>1363</v>
      </c>
      <c r="H759" s="672" t="s">
        <v>1523</v>
      </c>
      <c r="I759" s="672" t="s">
        <v>2123</v>
      </c>
      <c r="J759" s="675" t="s">
        <v>1646</v>
      </c>
      <c r="K759" s="672" t="s">
        <v>1544</v>
      </c>
      <c r="L759" s="672" t="s">
        <v>1527</v>
      </c>
    </row>
    <row r="760" spans="1:12">
      <c r="A760">
        <v>25490</v>
      </c>
      <c r="B760" s="672" t="s">
        <v>1520</v>
      </c>
      <c r="C760" s="672" t="s">
        <v>1521</v>
      </c>
      <c r="D760" s="672" t="s">
        <v>1521</v>
      </c>
      <c r="E760" s="672" t="s">
        <v>1522</v>
      </c>
      <c r="F760" s="672" t="s">
        <v>2207</v>
      </c>
      <c r="G760" s="672" t="s">
        <v>1363</v>
      </c>
      <c r="H760" s="672" t="s">
        <v>1523</v>
      </c>
      <c r="I760" s="672" t="s">
        <v>2121</v>
      </c>
      <c r="J760" s="675" t="s">
        <v>1818</v>
      </c>
      <c r="K760" s="672" t="s">
        <v>1544</v>
      </c>
      <c r="L760" s="672" t="s">
        <v>1527</v>
      </c>
    </row>
    <row r="761" spans="1:12">
      <c r="A761">
        <v>25611</v>
      </c>
      <c r="B761" s="672" t="s">
        <v>1520</v>
      </c>
      <c r="C761" s="672" t="s">
        <v>1562</v>
      </c>
      <c r="D761" s="672" t="s">
        <v>1521</v>
      </c>
      <c r="E761" s="672" t="s">
        <v>1522</v>
      </c>
      <c r="F761" s="672" t="s">
        <v>2208</v>
      </c>
      <c r="G761" s="672" t="s">
        <v>1363</v>
      </c>
      <c r="H761" s="672" t="s">
        <v>1523</v>
      </c>
      <c r="I761" s="672" t="s">
        <v>2209</v>
      </c>
      <c r="J761" s="675" t="s">
        <v>1768</v>
      </c>
      <c r="K761" s="672" t="s">
        <v>1544</v>
      </c>
      <c r="L761" s="672" t="s">
        <v>1527</v>
      </c>
    </row>
    <row r="762" spans="1:12">
      <c r="A762">
        <v>25630</v>
      </c>
      <c r="B762" s="672" t="s">
        <v>1520</v>
      </c>
      <c r="C762" s="672" t="s">
        <v>1521</v>
      </c>
      <c r="D762" s="672" t="s">
        <v>1521</v>
      </c>
      <c r="E762" s="672" t="s">
        <v>1522</v>
      </c>
      <c r="F762" s="672" t="s">
        <v>2210</v>
      </c>
      <c r="G762" s="672" t="s">
        <v>1363</v>
      </c>
      <c r="H762" s="672" t="s">
        <v>1523</v>
      </c>
      <c r="I762" s="672" t="s">
        <v>2150</v>
      </c>
      <c r="J762" s="675" t="s">
        <v>1572</v>
      </c>
      <c r="K762" s="672" t="s">
        <v>1552</v>
      </c>
      <c r="L762" s="672" t="s">
        <v>1527</v>
      </c>
    </row>
    <row r="763" spans="1:12">
      <c r="A763">
        <v>25651</v>
      </c>
      <c r="B763" s="672" t="s">
        <v>1520</v>
      </c>
      <c r="C763" s="672" t="s">
        <v>1562</v>
      </c>
      <c r="D763" s="672" t="s">
        <v>1521</v>
      </c>
      <c r="E763" s="672" t="s">
        <v>1522</v>
      </c>
      <c r="F763" s="672" t="s">
        <v>2211</v>
      </c>
      <c r="G763" s="672" t="s">
        <v>1363</v>
      </c>
      <c r="H763" s="672" t="s">
        <v>1523</v>
      </c>
      <c r="I763" s="672" t="s">
        <v>2212</v>
      </c>
      <c r="J763" s="675" t="s">
        <v>1744</v>
      </c>
      <c r="K763" s="672" t="s">
        <v>1535</v>
      </c>
      <c r="L763" s="672" t="s">
        <v>1527</v>
      </c>
    </row>
    <row r="764" spans="1:12">
      <c r="A764">
        <v>25651</v>
      </c>
      <c r="B764" s="672" t="s">
        <v>1520</v>
      </c>
      <c r="C764" s="672" t="s">
        <v>1521</v>
      </c>
      <c r="D764" s="672" t="s">
        <v>1521</v>
      </c>
      <c r="E764" s="672" t="s">
        <v>1522</v>
      </c>
      <c r="F764" s="672" t="s">
        <v>2211</v>
      </c>
      <c r="G764" s="672" t="s">
        <v>1363</v>
      </c>
      <c r="H764" s="672" t="s">
        <v>1523</v>
      </c>
      <c r="I764" s="672" t="s">
        <v>2212</v>
      </c>
      <c r="J764" s="675" t="s">
        <v>1744</v>
      </c>
      <c r="K764" s="672" t="s">
        <v>1535</v>
      </c>
      <c r="L764" s="672" t="s">
        <v>1527</v>
      </c>
    </row>
    <row r="765" spans="1:12">
      <c r="A765">
        <v>25760</v>
      </c>
      <c r="B765" s="672" t="s">
        <v>1520</v>
      </c>
      <c r="C765" s="672" t="s">
        <v>1521</v>
      </c>
      <c r="D765" s="672" t="s">
        <v>1521</v>
      </c>
      <c r="E765" s="672" t="s">
        <v>1522</v>
      </c>
      <c r="F765" s="672" t="s">
        <v>2213</v>
      </c>
      <c r="G765" s="672" t="s">
        <v>1363</v>
      </c>
      <c r="H765" s="672" t="s">
        <v>1523</v>
      </c>
      <c r="I765" s="672" t="s">
        <v>2214</v>
      </c>
      <c r="J765" s="675" t="s">
        <v>2076</v>
      </c>
      <c r="K765" s="672" t="s">
        <v>1531</v>
      </c>
      <c r="L765" s="672" t="s">
        <v>1527</v>
      </c>
    </row>
    <row r="766" spans="1:12">
      <c r="A766">
        <v>25761</v>
      </c>
      <c r="B766" s="672" t="s">
        <v>1520</v>
      </c>
      <c r="C766" s="672" t="s">
        <v>1521</v>
      </c>
      <c r="D766" s="672" t="s">
        <v>1521</v>
      </c>
      <c r="E766" s="672" t="s">
        <v>1522</v>
      </c>
      <c r="F766" s="672" t="s">
        <v>2215</v>
      </c>
      <c r="G766" s="672" t="s">
        <v>1363</v>
      </c>
      <c r="H766" s="672" t="s">
        <v>1523</v>
      </c>
      <c r="I766" s="672" t="s">
        <v>2085</v>
      </c>
      <c r="J766" s="675" t="s">
        <v>1569</v>
      </c>
      <c r="K766" s="672" t="s">
        <v>1566</v>
      </c>
      <c r="L766" s="672" t="s">
        <v>1527</v>
      </c>
    </row>
    <row r="767" spans="1:12">
      <c r="A767">
        <v>19771</v>
      </c>
      <c r="B767" s="672" t="s">
        <v>1520</v>
      </c>
      <c r="C767" s="672" t="s">
        <v>1521</v>
      </c>
      <c r="D767" s="672" t="s">
        <v>1521</v>
      </c>
      <c r="E767" s="672" t="s">
        <v>1522</v>
      </c>
      <c r="F767" s="672" t="s">
        <v>2216</v>
      </c>
      <c r="G767" s="672" t="s">
        <v>1363</v>
      </c>
      <c r="H767" s="672" t="s">
        <v>1523</v>
      </c>
      <c r="I767" s="672" t="s">
        <v>2217</v>
      </c>
      <c r="J767" s="675" t="s">
        <v>1558</v>
      </c>
      <c r="K767" s="672" t="s">
        <v>1526</v>
      </c>
      <c r="L767" s="672" t="s">
        <v>1527</v>
      </c>
    </row>
    <row r="768" spans="1:12">
      <c r="A768">
        <v>18371</v>
      </c>
      <c r="B768" s="672" t="s">
        <v>1520</v>
      </c>
      <c r="C768" s="672" t="s">
        <v>1521</v>
      </c>
      <c r="D768" s="672" t="s">
        <v>1521</v>
      </c>
      <c r="E768" s="672" t="s">
        <v>1522</v>
      </c>
      <c r="F768" s="672" t="s">
        <v>2216</v>
      </c>
      <c r="G768" s="672" t="s">
        <v>1363</v>
      </c>
      <c r="H768" s="672" t="s">
        <v>1523</v>
      </c>
      <c r="I768" s="672" t="s">
        <v>2217</v>
      </c>
      <c r="J768" s="675" t="s">
        <v>1558</v>
      </c>
      <c r="K768" s="672" t="s">
        <v>1526</v>
      </c>
      <c r="L768" s="672" t="s">
        <v>1527</v>
      </c>
    </row>
    <row r="769" spans="1:12">
      <c r="A769">
        <v>25782</v>
      </c>
      <c r="B769" s="672" t="s">
        <v>1520</v>
      </c>
      <c r="C769" s="672" t="s">
        <v>1521</v>
      </c>
      <c r="D769" s="672" t="s">
        <v>1521</v>
      </c>
      <c r="E769" s="672" t="s">
        <v>1522</v>
      </c>
      <c r="F769" s="672" t="s">
        <v>2216</v>
      </c>
      <c r="G769" s="672" t="s">
        <v>1363</v>
      </c>
      <c r="H769" s="672" t="s">
        <v>1523</v>
      </c>
      <c r="I769" s="672" t="s">
        <v>2217</v>
      </c>
      <c r="J769" s="675" t="s">
        <v>1558</v>
      </c>
      <c r="K769" s="672" t="s">
        <v>1526</v>
      </c>
      <c r="L769" s="672" t="s">
        <v>1527</v>
      </c>
    </row>
    <row r="770" spans="1:12">
      <c r="A770">
        <v>25783</v>
      </c>
      <c r="B770" s="672" t="s">
        <v>1520</v>
      </c>
      <c r="C770" s="672" t="s">
        <v>1562</v>
      </c>
      <c r="D770" s="672" t="s">
        <v>1521</v>
      </c>
      <c r="E770" s="672" t="s">
        <v>1522</v>
      </c>
      <c r="F770" s="672" t="s">
        <v>2218</v>
      </c>
      <c r="G770" s="672" t="s">
        <v>1363</v>
      </c>
      <c r="H770" s="672" t="s">
        <v>1523</v>
      </c>
      <c r="I770" s="672" t="s">
        <v>2041</v>
      </c>
      <c r="J770" s="675" t="s">
        <v>1839</v>
      </c>
      <c r="K770" s="672" t="s">
        <v>1535</v>
      </c>
      <c r="L770" s="672" t="s">
        <v>1527</v>
      </c>
    </row>
    <row r="771" spans="1:12">
      <c r="A771">
        <v>13599</v>
      </c>
      <c r="B771" s="672" t="s">
        <v>1520</v>
      </c>
      <c r="C771" s="672" t="s">
        <v>1562</v>
      </c>
      <c r="D771" s="672" t="s">
        <v>1521</v>
      </c>
      <c r="E771" s="672" t="s">
        <v>1522</v>
      </c>
      <c r="F771" s="672" t="s">
        <v>2218</v>
      </c>
      <c r="G771" s="672" t="s">
        <v>1363</v>
      </c>
      <c r="H771" s="672" t="s">
        <v>1523</v>
      </c>
      <c r="I771" s="672" t="s">
        <v>2041</v>
      </c>
      <c r="J771" s="675" t="s">
        <v>1839</v>
      </c>
      <c r="K771" s="672" t="s">
        <v>1535</v>
      </c>
      <c r="L771" s="672" t="s">
        <v>1527</v>
      </c>
    </row>
    <row r="772" spans="1:12">
      <c r="A772">
        <v>13599</v>
      </c>
      <c r="B772" s="672" t="s">
        <v>1520</v>
      </c>
      <c r="C772" s="672" t="s">
        <v>1521</v>
      </c>
      <c r="D772" s="672" t="s">
        <v>1521</v>
      </c>
      <c r="E772" s="672" t="s">
        <v>1522</v>
      </c>
      <c r="F772" s="672" t="s">
        <v>2218</v>
      </c>
      <c r="G772" s="672" t="s">
        <v>1363</v>
      </c>
      <c r="H772" s="672" t="s">
        <v>1523</v>
      </c>
      <c r="I772" s="672" t="s">
        <v>2041</v>
      </c>
      <c r="J772" s="675" t="s">
        <v>1839</v>
      </c>
      <c r="K772" s="672" t="s">
        <v>1535</v>
      </c>
      <c r="L772" s="672" t="s">
        <v>1527</v>
      </c>
    </row>
    <row r="773" spans="1:12">
      <c r="A773">
        <v>25783</v>
      </c>
      <c r="B773" s="672" t="s">
        <v>1520</v>
      </c>
      <c r="C773" s="672" t="s">
        <v>1521</v>
      </c>
      <c r="D773" s="672" t="s">
        <v>1521</v>
      </c>
      <c r="E773" s="672" t="s">
        <v>1522</v>
      </c>
      <c r="F773" s="672" t="s">
        <v>2218</v>
      </c>
      <c r="G773" s="672" t="s">
        <v>1363</v>
      </c>
      <c r="H773" s="672" t="s">
        <v>1523</v>
      </c>
      <c r="I773" s="672" t="s">
        <v>2041</v>
      </c>
      <c r="J773" s="675" t="s">
        <v>1839</v>
      </c>
      <c r="K773" s="672" t="s">
        <v>1535</v>
      </c>
      <c r="L773" s="672" t="s">
        <v>1527</v>
      </c>
    </row>
    <row r="774" spans="1:12">
      <c r="A774">
        <v>25791</v>
      </c>
      <c r="B774" s="672" t="s">
        <v>1520</v>
      </c>
      <c r="C774" s="672" t="s">
        <v>1521</v>
      </c>
      <c r="D774" s="672" t="s">
        <v>1521</v>
      </c>
      <c r="E774" s="672" t="s">
        <v>1522</v>
      </c>
      <c r="F774" s="672" t="s">
        <v>2219</v>
      </c>
      <c r="G774" s="672" t="s">
        <v>1363</v>
      </c>
      <c r="H774" s="672" t="s">
        <v>1523</v>
      </c>
      <c r="I774" s="672" t="s">
        <v>2220</v>
      </c>
      <c r="J774" s="675" t="s">
        <v>2221</v>
      </c>
      <c r="K774" s="672" t="s">
        <v>1535</v>
      </c>
      <c r="L774" s="672" t="s">
        <v>1527</v>
      </c>
    </row>
    <row r="775" spans="1:12">
      <c r="A775">
        <v>13599</v>
      </c>
      <c r="B775" s="672" t="s">
        <v>1520</v>
      </c>
      <c r="C775" s="672" t="s">
        <v>1521</v>
      </c>
      <c r="D775" s="672" t="s">
        <v>1521</v>
      </c>
      <c r="E775" s="672" t="s">
        <v>1522</v>
      </c>
      <c r="F775" s="672" t="s">
        <v>2219</v>
      </c>
      <c r="G775" s="672" t="s">
        <v>1363</v>
      </c>
      <c r="H775" s="672" t="s">
        <v>1523</v>
      </c>
      <c r="I775" s="672" t="s">
        <v>2220</v>
      </c>
      <c r="J775" s="675" t="s">
        <v>2221</v>
      </c>
      <c r="K775" s="672" t="s">
        <v>1535</v>
      </c>
      <c r="L775" s="672" t="s">
        <v>1527</v>
      </c>
    </row>
    <row r="776" spans="1:12">
      <c r="A776">
        <v>25795</v>
      </c>
      <c r="B776" s="672" t="s">
        <v>1520</v>
      </c>
      <c r="C776" s="672" t="s">
        <v>1521</v>
      </c>
      <c r="D776" s="672" t="s">
        <v>1521</v>
      </c>
      <c r="E776" s="672" t="s">
        <v>1522</v>
      </c>
      <c r="F776" s="672" t="s">
        <v>2222</v>
      </c>
      <c r="G776" s="672" t="s">
        <v>1363</v>
      </c>
      <c r="H776" s="672" t="s">
        <v>1523</v>
      </c>
      <c r="I776" s="672" t="s">
        <v>2223</v>
      </c>
      <c r="J776" s="675" t="s">
        <v>1593</v>
      </c>
      <c r="K776" s="672" t="s">
        <v>1544</v>
      </c>
      <c r="L776" s="672" t="s">
        <v>1527</v>
      </c>
    </row>
    <row r="777" spans="1:12">
      <c r="A777">
        <v>25850</v>
      </c>
      <c r="B777" s="672" t="s">
        <v>1520</v>
      </c>
      <c r="C777" s="672" t="s">
        <v>1521</v>
      </c>
      <c r="D777" s="672" t="s">
        <v>1521</v>
      </c>
      <c r="E777" s="672" t="s">
        <v>1522</v>
      </c>
      <c r="F777" s="672" t="s">
        <v>2224</v>
      </c>
      <c r="G777" s="672" t="s">
        <v>1363</v>
      </c>
      <c r="H777" s="672" t="s">
        <v>1523</v>
      </c>
      <c r="I777" s="672" t="s">
        <v>2150</v>
      </c>
      <c r="J777" s="675" t="s">
        <v>1579</v>
      </c>
      <c r="K777" s="672" t="s">
        <v>1531</v>
      </c>
      <c r="L777" s="672" t="s">
        <v>1527</v>
      </c>
    </row>
    <row r="778" spans="1:12">
      <c r="A778">
        <v>25081</v>
      </c>
      <c r="B778" s="672" t="s">
        <v>1520</v>
      </c>
      <c r="C778" s="672" t="s">
        <v>1521</v>
      </c>
      <c r="D778" s="672" t="s">
        <v>1521</v>
      </c>
      <c r="E778" s="672" t="s">
        <v>1522</v>
      </c>
      <c r="F778" s="672" t="s">
        <v>2225</v>
      </c>
      <c r="G778" s="672" t="s">
        <v>1363</v>
      </c>
      <c r="H778" s="672" t="s">
        <v>1523</v>
      </c>
      <c r="I778" s="672" t="s">
        <v>2226</v>
      </c>
      <c r="J778" s="675" t="s">
        <v>1889</v>
      </c>
      <c r="K778" s="672" t="s">
        <v>1566</v>
      </c>
      <c r="L778" s="672" t="s">
        <v>1527</v>
      </c>
    </row>
    <row r="779" spans="1:12">
      <c r="A779">
        <v>26017</v>
      </c>
      <c r="B779" s="672" t="s">
        <v>1520</v>
      </c>
      <c r="C779" s="672" t="s">
        <v>1521</v>
      </c>
      <c r="D779" s="672" t="s">
        <v>1521</v>
      </c>
      <c r="E779" s="672" t="s">
        <v>1522</v>
      </c>
      <c r="F779" s="672" t="s">
        <v>2225</v>
      </c>
      <c r="G779" s="672" t="s">
        <v>1363</v>
      </c>
      <c r="H779" s="672" t="s">
        <v>1523</v>
      </c>
      <c r="I779" s="672" t="s">
        <v>2226</v>
      </c>
      <c r="J779" s="675" t="s">
        <v>1889</v>
      </c>
      <c r="K779" s="672" t="s">
        <v>1566</v>
      </c>
      <c r="L779" s="672" t="s">
        <v>1527</v>
      </c>
    </row>
    <row r="780" spans="1:12">
      <c r="A780">
        <v>26190</v>
      </c>
      <c r="B780" s="672" t="s">
        <v>1520</v>
      </c>
      <c r="C780" s="672" t="s">
        <v>1521</v>
      </c>
      <c r="D780" s="672" t="s">
        <v>1521</v>
      </c>
      <c r="E780" s="672" t="s">
        <v>1522</v>
      </c>
      <c r="F780" s="672" t="s">
        <v>2227</v>
      </c>
      <c r="G780" s="672" t="s">
        <v>1363</v>
      </c>
      <c r="H780" s="672" t="s">
        <v>1523</v>
      </c>
      <c r="I780" s="672" t="s">
        <v>1775</v>
      </c>
      <c r="J780" s="675" t="s">
        <v>1593</v>
      </c>
      <c r="K780" s="672" t="s">
        <v>1544</v>
      </c>
      <c r="L780" s="672" t="s">
        <v>1527</v>
      </c>
    </row>
    <row r="781" spans="1:12">
      <c r="A781">
        <v>26190</v>
      </c>
      <c r="B781" s="672" t="s">
        <v>1520</v>
      </c>
      <c r="C781" s="672" t="s">
        <v>1562</v>
      </c>
      <c r="D781" s="672" t="s">
        <v>1521</v>
      </c>
      <c r="E781" s="672" t="s">
        <v>1522</v>
      </c>
      <c r="F781" s="672" t="s">
        <v>2227</v>
      </c>
      <c r="G781" s="672" t="s">
        <v>1363</v>
      </c>
      <c r="H781" s="672" t="s">
        <v>1523</v>
      </c>
      <c r="I781" s="672" t="s">
        <v>1775</v>
      </c>
      <c r="J781" s="675" t="s">
        <v>1593</v>
      </c>
      <c r="K781" s="672" t="s">
        <v>1544</v>
      </c>
      <c r="L781" s="672" t="s">
        <v>1527</v>
      </c>
    </row>
    <row r="782" spans="1:12">
      <c r="A782">
        <v>26280</v>
      </c>
      <c r="B782" s="672" t="s">
        <v>1520</v>
      </c>
      <c r="C782" s="672" t="s">
        <v>1521</v>
      </c>
      <c r="D782" s="672" t="s">
        <v>1521</v>
      </c>
      <c r="E782" s="672" t="s">
        <v>1522</v>
      </c>
      <c r="F782" s="672" t="s">
        <v>2228</v>
      </c>
      <c r="G782" s="672" t="s">
        <v>1363</v>
      </c>
      <c r="H782" s="672" t="s">
        <v>1523</v>
      </c>
      <c r="I782" s="672" t="s">
        <v>2229</v>
      </c>
      <c r="J782" s="675" t="s">
        <v>1611</v>
      </c>
      <c r="K782" s="672" t="s">
        <v>1535</v>
      </c>
      <c r="L782" s="672" t="s">
        <v>1527</v>
      </c>
    </row>
    <row r="783" spans="1:12">
      <c r="A783">
        <v>26280</v>
      </c>
      <c r="B783" s="672" t="s">
        <v>1520</v>
      </c>
      <c r="C783" s="672" t="s">
        <v>1562</v>
      </c>
      <c r="D783" s="672" t="s">
        <v>1521</v>
      </c>
      <c r="E783" s="672" t="s">
        <v>1522</v>
      </c>
      <c r="F783" s="672" t="s">
        <v>2228</v>
      </c>
      <c r="G783" s="672" t="s">
        <v>1363</v>
      </c>
      <c r="H783" s="672" t="s">
        <v>1523</v>
      </c>
      <c r="I783" s="672" t="s">
        <v>2229</v>
      </c>
      <c r="J783" s="675" t="s">
        <v>1611</v>
      </c>
      <c r="K783" s="672" t="s">
        <v>1535</v>
      </c>
      <c r="L783" s="672" t="s">
        <v>1527</v>
      </c>
    </row>
    <row r="784" spans="1:12">
      <c r="A784">
        <v>26399</v>
      </c>
      <c r="B784" s="672" t="s">
        <v>1520</v>
      </c>
      <c r="C784" s="672" t="s">
        <v>1521</v>
      </c>
      <c r="D784" s="672" t="s">
        <v>1521</v>
      </c>
      <c r="E784" s="672" t="s">
        <v>1522</v>
      </c>
      <c r="F784" s="672" t="s">
        <v>2230</v>
      </c>
      <c r="G784" s="672" t="s">
        <v>1363</v>
      </c>
      <c r="H784" s="672" t="s">
        <v>1523</v>
      </c>
      <c r="I784" s="672" t="s">
        <v>2231</v>
      </c>
      <c r="J784" s="675" t="s">
        <v>1913</v>
      </c>
      <c r="K784" s="672" t="s">
        <v>1531</v>
      </c>
      <c r="L784" s="672" t="s">
        <v>1527</v>
      </c>
    </row>
    <row r="785" spans="1:12">
      <c r="A785">
        <v>26481</v>
      </c>
      <c r="B785" s="672" t="s">
        <v>1520</v>
      </c>
      <c r="C785" s="672" t="s">
        <v>1521</v>
      </c>
      <c r="D785" s="672" t="s">
        <v>1521</v>
      </c>
      <c r="E785" s="672" t="s">
        <v>1522</v>
      </c>
      <c r="F785" s="672" t="s">
        <v>2232</v>
      </c>
      <c r="G785" s="672" t="s">
        <v>1363</v>
      </c>
      <c r="H785" s="672" t="s">
        <v>1523</v>
      </c>
      <c r="I785" s="672" t="s">
        <v>2087</v>
      </c>
      <c r="J785" s="675" t="s">
        <v>1649</v>
      </c>
      <c r="K785" s="672" t="s">
        <v>1531</v>
      </c>
      <c r="L785" s="672" t="s">
        <v>1527</v>
      </c>
    </row>
    <row r="786" spans="1:12">
      <c r="A786">
        <v>26481</v>
      </c>
      <c r="B786" s="672" t="s">
        <v>1520</v>
      </c>
      <c r="C786" s="672" t="s">
        <v>1562</v>
      </c>
      <c r="D786" s="672" t="s">
        <v>1521</v>
      </c>
      <c r="E786" s="672" t="s">
        <v>1522</v>
      </c>
      <c r="F786" s="672" t="s">
        <v>2232</v>
      </c>
      <c r="G786" s="672" t="s">
        <v>1363</v>
      </c>
      <c r="H786" s="672" t="s">
        <v>1523</v>
      </c>
      <c r="I786" s="672" t="s">
        <v>2087</v>
      </c>
      <c r="J786" s="675" t="s">
        <v>1649</v>
      </c>
      <c r="K786" s="672" t="s">
        <v>1531</v>
      </c>
      <c r="L786" s="672" t="s">
        <v>1527</v>
      </c>
    </row>
    <row r="787" spans="1:12">
      <c r="A787">
        <v>26482</v>
      </c>
      <c r="B787" s="672" t="s">
        <v>1520</v>
      </c>
      <c r="C787" s="672" t="s">
        <v>1521</v>
      </c>
      <c r="D787" s="672" t="s">
        <v>1521</v>
      </c>
      <c r="E787" s="672" t="s">
        <v>1522</v>
      </c>
      <c r="F787" s="672" t="s">
        <v>518</v>
      </c>
      <c r="G787" s="672" t="s">
        <v>1363</v>
      </c>
      <c r="H787" s="672" t="s">
        <v>1523</v>
      </c>
      <c r="I787" s="672" t="s">
        <v>2233</v>
      </c>
      <c r="J787" s="675" t="s">
        <v>1543</v>
      </c>
      <c r="K787" s="672" t="s">
        <v>1544</v>
      </c>
      <c r="L787" s="672" t="s">
        <v>1527</v>
      </c>
    </row>
    <row r="788" spans="1:12">
      <c r="A788">
        <v>26482</v>
      </c>
      <c r="B788" s="672" t="s">
        <v>1520</v>
      </c>
      <c r="C788" s="672" t="s">
        <v>1562</v>
      </c>
      <c r="D788" s="672" t="s">
        <v>1521</v>
      </c>
      <c r="E788" s="672" t="s">
        <v>1522</v>
      </c>
      <c r="F788" s="672" t="s">
        <v>518</v>
      </c>
      <c r="G788" s="672" t="s">
        <v>1363</v>
      </c>
      <c r="H788" s="672" t="s">
        <v>1523</v>
      </c>
      <c r="I788" s="672" t="s">
        <v>2233</v>
      </c>
      <c r="J788" s="675" t="s">
        <v>1543</v>
      </c>
      <c r="K788" s="672" t="s">
        <v>1544</v>
      </c>
      <c r="L788" s="672" t="s">
        <v>1527</v>
      </c>
    </row>
    <row r="789" spans="1:12">
      <c r="A789">
        <v>18371</v>
      </c>
      <c r="B789" s="672" t="s">
        <v>1520</v>
      </c>
      <c r="C789" s="672" t="s">
        <v>1521</v>
      </c>
      <c r="D789" s="672" t="s">
        <v>1521</v>
      </c>
      <c r="E789" s="672" t="s">
        <v>1522</v>
      </c>
      <c r="F789" s="672" t="s">
        <v>2234</v>
      </c>
      <c r="G789" s="672" t="s">
        <v>1363</v>
      </c>
      <c r="H789" s="672" t="s">
        <v>1523</v>
      </c>
      <c r="I789" s="672" t="s">
        <v>2235</v>
      </c>
      <c r="J789" s="675" t="s">
        <v>1637</v>
      </c>
      <c r="K789" s="672" t="s">
        <v>1552</v>
      </c>
      <c r="L789" s="672" t="s">
        <v>1527</v>
      </c>
    </row>
    <row r="790" spans="1:12">
      <c r="A790">
        <v>19771</v>
      </c>
      <c r="B790" s="672" t="s">
        <v>1520</v>
      </c>
      <c r="C790" s="672" t="s">
        <v>1521</v>
      </c>
      <c r="D790" s="672" t="s">
        <v>1521</v>
      </c>
      <c r="E790" s="672" t="s">
        <v>1522</v>
      </c>
      <c r="F790" s="672" t="s">
        <v>2234</v>
      </c>
      <c r="G790" s="672" t="s">
        <v>1363</v>
      </c>
      <c r="H790" s="672" t="s">
        <v>1523</v>
      </c>
      <c r="I790" s="672" t="s">
        <v>2235</v>
      </c>
      <c r="J790" s="675" t="s">
        <v>1637</v>
      </c>
      <c r="K790" s="672" t="s">
        <v>1552</v>
      </c>
      <c r="L790" s="672" t="s">
        <v>1527</v>
      </c>
    </row>
    <row r="791" spans="1:12">
      <c r="A791">
        <v>26500</v>
      </c>
      <c r="B791" s="672" t="s">
        <v>1520</v>
      </c>
      <c r="C791" s="672" t="s">
        <v>1521</v>
      </c>
      <c r="D791" s="672" t="s">
        <v>1521</v>
      </c>
      <c r="E791" s="672" t="s">
        <v>1522</v>
      </c>
      <c r="F791" s="672" t="s">
        <v>2234</v>
      </c>
      <c r="G791" s="672" t="s">
        <v>1363</v>
      </c>
      <c r="H791" s="672" t="s">
        <v>1523</v>
      </c>
      <c r="I791" s="672" t="s">
        <v>2235</v>
      </c>
      <c r="J791" s="675" t="s">
        <v>1637</v>
      </c>
      <c r="K791" s="672" t="s">
        <v>1552</v>
      </c>
      <c r="L791" s="672" t="s">
        <v>1527</v>
      </c>
    </row>
    <row r="792" spans="1:12">
      <c r="A792">
        <v>26508</v>
      </c>
      <c r="B792" s="672" t="s">
        <v>1520</v>
      </c>
      <c r="C792" s="672" t="s">
        <v>1521</v>
      </c>
      <c r="D792" s="672" t="s">
        <v>1521</v>
      </c>
      <c r="E792" s="672" t="s">
        <v>1522</v>
      </c>
      <c r="F792" s="672" t="s">
        <v>2236</v>
      </c>
      <c r="G792" s="672" t="s">
        <v>1363</v>
      </c>
      <c r="H792" s="672" t="s">
        <v>1523</v>
      </c>
      <c r="I792" s="672" t="s">
        <v>2237</v>
      </c>
      <c r="J792" s="675" t="s">
        <v>1655</v>
      </c>
      <c r="K792" s="672" t="s">
        <v>1526</v>
      </c>
      <c r="L792" s="672" t="s">
        <v>1527</v>
      </c>
    </row>
    <row r="793" spans="1:12">
      <c r="A793">
        <v>26513</v>
      </c>
      <c r="B793" s="672" t="s">
        <v>1520</v>
      </c>
      <c r="C793" s="672" t="s">
        <v>1521</v>
      </c>
      <c r="D793" s="672" t="s">
        <v>1521</v>
      </c>
      <c r="E793" s="672" t="s">
        <v>1522</v>
      </c>
      <c r="F793" s="672" t="s">
        <v>2236</v>
      </c>
      <c r="G793" s="672" t="s">
        <v>1363</v>
      </c>
      <c r="H793" s="672" t="s">
        <v>1523</v>
      </c>
      <c r="I793" s="672" t="s">
        <v>2237</v>
      </c>
      <c r="J793" s="675" t="s">
        <v>1655</v>
      </c>
      <c r="K793" s="672" t="s">
        <v>1526</v>
      </c>
      <c r="L793" s="672" t="s">
        <v>1527</v>
      </c>
    </row>
    <row r="794" spans="1:12">
      <c r="A794">
        <v>26514</v>
      </c>
      <c r="B794" s="672" t="s">
        <v>1520</v>
      </c>
      <c r="C794" s="672" t="s">
        <v>1521</v>
      </c>
      <c r="D794" s="672" t="s">
        <v>1521</v>
      </c>
      <c r="E794" s="672" t="s">
        <v>1522</v>
      </c>
      <c r="F794" s="672" t="s">
        <v>2236</v>
      </c>
      <c r="G794" s="672" t="s">
        <v>1363</v>
      </c>
      <c r="H794" s="672" t="s">
        <v>1523</v>
      </c>
      <c r="I794" s="672" t="s">
        <v>2237</v>
      </c>
      <c r="J794" s="675" t="s">
        <v>1655</v>
      </c>
      <c r="K794" s="672" t="s">
        <v>1526</v>
      </c>
      <c r="L794" s="672" t="s">
        <v>1527</v>
      </c>
    </row>
    <row r="795" spans="1:12">
      <c r="A795">
        <v>26540</v>
      </c>
      <c r="B795" s="672" t="s">
        <v>1520</v>
      </c>
      <c r="C795" s="672" t="s">
        <v>1562</v>
      </c>
      <c r="D795" s="672" t="s">
        <v>1521</v>
      </c>
      <c r="E795" s="672" t="s">
        <v>1522</v>
      </c>
      <c r="F795" s="672" t="s">
        <v>2238</v>
      </c>
      <c r="G795" s="672" t="s">
        <v>1363</v>
      </c>
      <c r="H795" s="672" t="s">
        <v>1523</v>
      </c>
      <c r="I795" s="672" t="s">
        <v>2085</v>
      </c>
      <c r="J795" s="675" t="s">
        <v>1569</v>
      </c>
      <c r="K795" s="672" t="s">
        <v>1566</v>
      </c>
      <c r="L795" s="672" t="s">
        <v>1527</v>
      </c>
    </row>
    <row r="796" spans="1:12">
      <c r="A796">
        <v>26547</v>
      </c>
      <c r="B796" s="672" t="s">
        <v>1520</v>
      </c>
      <c r="C796" s="672" t="s">
        <v>1562</v>
      </c>
      <c r="D796" s="672" t="s">
        <v>1521</v>
      </c>
      <c r="E796" s="672" t="s">
        <v>1522</v>
      </c>
      <c r="F796" s="672" t="s">
        <v>519</v>
      </c>
      <c r="G796" s="672" t="s">
        <v>1363</v>
      </c>
      <c r="H796" s="672" t="s">
        <v>1523</v>
      </c>
      <c r="I796" s="672" t="s">
        <v>2081</v>
      </c>
      <c r="J796" s="675" t="s">
        <v>1579</v>
      </c>
      <c r="K796" s="672" t="s">
        <v>1531</v>
      </c>
      <c r="L796" s="672" t="s">
        <v>1527</v>
      </c>
    </row>
    <row r="797" spans="1:12">
      <c r="A797">
        <v>26547</v>
      </c>
      <c r="B797" s="672" t="s">
        <v>1520</v>
      </c>
      <c r="C797" s="672" t="s">
        <v>1521</v>
      </c>
      <c r="D797" s="672" t="s">
        <v>1521</v>
      </c>
      <c r="E797" s="672" t="s">
        <v>1522</v>
      </c>
      <c r="F797" s="672" t="s">
        <v>519</v>
      </c>
      <c r="G797" s="672" t="s">
        <v>1363</v>
      </c>
      <c r="H797" s="672" t="s">
        <v>1523</v>
      </c>
      <c r="I797" s="672" t="s">
        <v>2081</v>
      </c>
      <c r="J797" s="675" t="s">
        <v>1579</v>
      </c>
      <c r="K797" s="672" t="s">
        <v>1531</v>
      </c>
      <c r="L797" s="672" t="s">
        <v>1527</v>
      </c>
    </row>
    <row r="798" spans="1:12">
      <c r="A798">
        <v>26561</v>
      </c>
      <c r="B798" s="672" t="s">
        <v>1520</v>
      </c>
      <c r="C798" s="672" t="s">
        <v>1521</v>
      </c>
      <c r="D798" s="672" t="s">
        <v>1521</v>
      </c>
      <c r="E798" s="672" t="s">
        <v>1522</v>
      </c>
      <c r="F798" s="672" t="s">
        <v>2239</v>
      </c>
      <c r="G798" s="672" t="s">
        <v>1363</v>
      </c>
      <c r="H798" s="672" t="s">
        <v>1523</v>
      </c>
      <c r="I798" s="672" t="s">
        <v>2150</v>
      </c>
      <c r="J798" s="675" t="s">
        <v>1572</v>
      </c>
      <c r="K798" s="672" t="s">
        <v>1552</v>
      </c>
      <c r="L798" s="672" t="s">
        <v>1527</v>
      </c>
    </row>
    <row r="799" spans="1:12">
      <c r="A799">
        <v>26565</v>
      </c>
      <c r="B799" s="672" t="s">
        <v>1520</v>
      </c>
      <c r="C799" s="672" t="s">
        <v>1562</v>
      </c>
      <c r="D799" s="672" t="s">
        <v>1521</v>
      </c>
      <c r="E799" s="672" t="s">
        <v>1522</v>
      </c>
      <c r="F799" s="672" t="s">
        <v>2240</v>
      </c>
      <c r="G799" s="672" t="s">
        <v>1363</v>
      </c>
      <c r="H799" s="672" t="s">
        <v>1523</v>
      </c>
      <c r="I799" s="672" t="s">
        <v>2241</v>
      </c>
      <c r="J799" s="675" t="s">
        <v>1818</v>
      </c>
      <c r="K799" s="672" t="s">
        <v>1544</v>
      </c>
      <c r="L799" s="672" t="s">
        <v>1527</v>
      </c>
    </row>
    <row r="800" spans="1:12">
      <c r="A800">
        <v>26565</v>
      </c>
      <c r="B800" s="672" t="s">
        <v>1520</v>
      </c>
      <c r="C800" s="672" t="s">
        <v>1521</v>
      </c>
      <c r="D800" s="672" t="s">
        <v>1521</v>
      </c>
      <c r="E800" s="672" t="s">
        <v>1522</v>
      </c>
      <c r="F800" s="672" t="s">
        <v>2240</v>
      </c>
      <c r="G800" s="672" t="s">
        <v>1363</v>
      </c>
      <c r="H800" s="672" t="s">
        <v>1523</v>
      </c>
      <c r="I800" s="672" t="s">
        <v>2241</v>
      </c>
      <c r="J800" s="675" t="s">
        <v>1818</v>
      </c>
      <c r="K800" s="672" t="s">
        <v>1544</v>
      </c>
      <c r="L800" s="672" t="s">
        <v>1527</v>
      </c>
    </row>
    <row r="801" spans="1:12">
      <c r="A801">
        <v>26571</v>
      </c>
      <c r="B801" s="672" t="s">
        <v>1520</v>
      </c>
      <c r="C801" s="672" t="s">
        <v>1521</v>
      </c>
      <c r="D801" s="672" t="s">
        <v>1521</v>
      </c>
      <c r="E801" s="672" t="s">
        <v>1522</v>
      </c>
      <c r="F801" s="672" t="s">
        <v>2242</v>
      </c>
      <c r="G801" s="672" t="s">
        <v>1363</v>
      </c>
      <c r="H801" s="672" t="s">
        <v>1523</v>
      </c>
      <c r="I801" s="672" t="s">
        <v>2243</v>
      </c>
      <c r="J801" s="675" t="s">
        <v>1752</v>
      </c>
      <c r="K801" s="672" t="s">
        <v>1531</v>
      </c>
      <c r="L801" s="672" t="s">
        <v>1527</v>
      </c>
    </row>
    <row r="802" spans="1:12">
      <c r="A802">
        <v>26596</v>
      </c>
      <c r="B802" s="672" t="s">
        <v>1520</v>
      </c>
      <c r="C802" s="672" t="s">
        <v>1521</v>
      </c>
      <c r="D802" s="672" t="s">
        <v>1521</v>
      </c>
      <c r="E802" s="672" t="s">
        <v>1522</v>
      </c>
      <c r="F802" s="672" t="s">
        <v>2244</v>
      </c>
      <c r="G802" s="672" t="s">
        <v>1363</v>
      </c>
      <c r="H802" s="672" t="s">
        <v>1523</v>
      </c>
      <c r="I802" s="672" t="s">
        <v>2245</v>
      </c>
      <c r="J802" s="675" t="s">
        <v>2246</v>
      </c>
      <c r="K802" s="672" t="s">
        <v>1566</v>
      </c>
      <c r="L802" s="672" t="s">
        <v>1527</v>
      </c>
    </row>
    <row r="803" spans="1:12">
      <c r="A803">
        <v>26661</v>
      </c>
      <c r="B803" s="672" t="s">
        <v>1520</v>
      </c>
      <c r="C803" s="672" t="s">
        <v>1521</v>
      </c>
      <c r="D803" s="672" t="s">
        <v>1521</v>
      </c>
      <c r="E803" s="672" t="s">
        <v>1522</v>
      </c>
      <c r="F803" s="672" t="s">
        <v>2247</v>
      </c>
      <c r="G803" s="672" t="s">
        <v>1363</v>
      </c>
      <c r="H803" s="672" t="s">
        <v>1523</v>
      </c>
      <c r="I803" s="672" t="s">
        <v>2248</v>
      </c>
      <c r="J803" s="675" t="s">
        <v>2249</v>
      </c>
      <c r="K803" s="672" t="s">
        <v>1531</v>
      </c>
      <c r="L803" s="672" t="s">
        <v>1527</v>
      </c>
    </row>
    <row r="804" spans="1:12">
      <c r="A804">
        <v>26770</v>
      </c>
      <c r="B804" s="672" t="s">
        <v>1520</v>
      </c>
      <c r="C804" s="672" t="s">
        <v>1521</v>
      </c>
      <c r="D804" s="672" t="s">
        <v>1521</v>
      </c>
      <c r="E804" s="672" t="s">
        <v>1522</v>
      </c>
      <c r="F804" s="672" t="s">
        <v>2250</v>
      </c>
      <c r="G804" s="672" t="s">
        <v>1363</v>
      </c>
      <c r="H804" s="672" t="s">
        <v>1523</v>
      </c>
      <c r="I804" s="672" t="s">
        <v>2251</v>
      </c>
      <c r="J804" s="675" t="s">
        <v>1931</v>
      </c>
      <c r="K804" s="672" t="s">
        <v>1531</v>
      </c>
      <c r="L804" s="672" t="s">
        <v>1527</v>
      </c>
    </row>
    <row r="805" spans="1:12">
      <c r="A805">
        <v>26513</v>
      </c>
      <c r="B805" s="672" t="s">
        <v>1520</v>
      </c>
      <c r="C805" s="672" t="s">
        <v>1521</v>
      </c>
      <c r="D805" s="672" t="s">
        <v>1521</v>
      </c>
      <c r="E805" s="672" t="s">
        <v>1522</v>
      </c>
      <c r="F805" s="672" t="s">
        <v>2250</v>
      </c>
      <c r="G805" s="672" t="s">
        <v>1363</v>
      </c>
      <c r="H805" s="672" t="s">
        <v>1523</v>
      </c>
      <c r="I805" s="672" t="s">
        <v>2251</v>
      </c>
      <c r="J805" s="675" t="s">
        <v>1931</v>
      </c>
      <c r="K805" s="672" t="s">
        <v>1531</v>
      </c>
      <c r="L805" s="672" t="s">
        <v>1527</v>
      </c>
    </row>
    <row r="806" spans="1:12">
      <c r="A806">
        <v>26514</v>
      </c>
      <c r="B806" s="672" t="s">
        <v>1520</v>
      </c>
      <c r="C806" s="672" t="s">
        <v>1521</v>
      </c>
      <c r="D806" s="672" t="s">
        <v>1521</v>
      </c>
      <c r="E806" s="672" t="s">
        <v>1522</v>
      </c>
      <c r="F806" s="672" t="s">
        <v>2250</v>
      </c>
      <c r="G806" s="672" t="s">
        <v>1363</v>
      </c>
      <c r="H806" s="672" t="s">
        <v>1523</v>
      </c>
      <c r="I806" s="672" t="s">
        <v>2251</v>
      </c>
      <c r="J806" s="675" t="s">
        <v>1931</v>
      </c>
      <c r="K806" s="672" t="s">
        <v>1531</v>
      </c>
      <c r="L806" s="672" t="s">
        <v>1527</v>
      </c>
    </row>
    <row r="807" spans="1:12">
      <c r="A807">
        <v>26514</v>
      </c>
      <c r="B807" s="672" t="s">
        <v>1520</v>
      </c>
      <c r="C807" s="672" t="s">
        <v>1521</v>
      </c>
      <c r="D807" s="672" t="s">
        <v>1521</v>
      </c>
      <c r="E807" s="672" t="s">
        <v>1522</v>
      </c>
      <c r="F807" s="672" t="s">
        <v>2236</v>
      </c>
      <c r="G807" s="672" t="s">
        <v>1363</v>
      </c>
      <c r="H807" s="672" t="s">
        <v>1523</v>
      </c>
      <c r="I807" s="672" t="s">
        <v>2252</v>
      </c>
      <c r="J807" s="675" t="s">
        <v>1889</v>
      </c>
      <c r="K807" s="672" t="s">
        <v>1566</v>
      </c>
      <c r="L807" s="672" t="s">
        <v>1527</v>
      </c>
    </row>
    <row r="808" spans="1:12">
      <c r="A808">
        <v>26513</v>
      </c>
      <c r="B808" s="672" t="s">
        <v>1520</v>
      </c>
      <c r="C808" s="672" t="s">
        <v>1521</v>
      </c>
      <c r="D808" s="672" t="s">
        <v>1521</v>
      </c>
      <c r="E808" s="672" t="s">
        <v>1522</v>
      </c>
      <c r="F808" s="672" t="s">
        <v>2236</v>
      </c>
      <c r="G808" s="672" t="s">
        <v>1363</v>
      </c>
      <c r="H808" s="672" t="s">
        <v>1523</v>
      </c>
      <c r="I808" s="672" t="s">
        <v>2252</v>
      </c>
      <c r="J808" s="675" t="s">
        <v>1889</v>
      </c>
      <c r="K808" s="672" t="s">
        <v>1566</v>
      </c>
      <c r="L808" s="672" t="s">
        <v>1527</v>
      </c>
    </row>
    <row r="809" spans="1:12">
      <c r="A809">
        <v>26781</v>
      </c>
      <c r="B809" s="672" t="s">
        <v>1520</v>
      </c>
      <c r="C809" s="672" t="s">
        <v>1521</v>
      </c>
      <c r="D809" s="672" t="s">
        <v>1521</v>
      </c>
      <c r="E809" s="672" t="s">
        <v>1522</v>
      </c>
      <c r="F809" s="672" t="s">
        <v>2236</v>
      </c>
      <c r="G809" s="672" t="s">
        <v>1363</v>
      </c>
      <c r="H809" s="672" t="s">
        <v>1523</v>
      </c>
      <c r="I809" s="672" t="s">
        <v>2252</v>
      </c>
      <c r="J809" s="675" t="s">
        <v>1889</v>
      </c>
      <c r="K809" s="672" t="s">
        <v>1566</v>
      </c>
      <c r="L809" s="672" t="s">
        <v>1527</v>
      </c>
    </row>
    <row r="810" spans="1:12">
      <c r="A810">
        <v>26782</v>
      </c>
      <c r="B810" s="672" t="s">
        <v>1520</v>
      </c>
      <c r="C810" s="672" t="s">
        <v>1521</v>
      </c>
      <c r="D810" s="672" t="s">
        <v>1521</v>
      </c>
      <c r="E810" s="672" t="s">
        <v>1522</v>
      </c>
      <c r="F810" s="672" t="s">
        <v>2253</v>
      </c>
      <c r="G810" s="672" t="s">
        <v>1363</v>
      </c>
      <c r="H810" s="672" t="s">
        <v>1523</v>
      </c>
      <c r="I810" s="672" t="s">
        <v>2254</v>
      </c>
      <c r="J810" s="675" t="s">
        <v>1538</v>
      </c>
      <c r="K810" s="672" t="s">
        <v>1531</v>
      </c>
      <c r="L810" s="672" t="s">
        <v>1527</v>
      </c>
    </row>
    <row r="811" spans="1:12">
      <c r="A811">
        <v>26513</v>
      </c>
      <c r="B811" s="672" t="s">
        <v>1520</v>
      </c>
      <c r="C811" s="672" t="s">
        <v>1521</v>
      </c>
      <c r="D811" s="672" t="s">
        <v>1521</v>
      </c>
      <c r="E811" s="672" t="s">
        <v>1522</v>
      </c>
      <c r="F811" s="672" t="s">
        <v>2253</v>
      </c>
      <c r="G811" s="672" t="s">
        <v>1363</v>
      </c>
      <c r="H811" s="672" t="s">
        <v>1523</v>
      </c>
      <c r="I811" s="672" t="s">
        <v>2254</v>
      </c>
      <c r="J811" s="675" t="s">
        <v>1538</v>
      </c>
      <c r="K811" s="672" t="s">
        <v>1531</v>
      </c>
      <c r="L811" s="672" t="s">
        <v>1527</v>
      </c>
    </row>
    <row r="812" spans="1:12">
      <c r="A812">
        <v>26514</v>
      </c>
      <c r="B812" s="672" t="s">
        <v>1520</v>
      </c>
      <c r="C812" s="672" t="s">
        <v>1521</v>
      </c>
      <c r="D812" s="672" t="s">
        <v>1521</v>
      </c>
      <c r="E812" s="672" t="s">
        <v>1522</v>
      </c>
      <c r="F812" s="672" t="s">
        <v>2253</v>
      </c>
      <c r="G812" s="672" t="s">
        <v>1363</v>
      </c>
      <c r="H812" s="672" t="s">
        <v>1523</v>
      </c>
      <c r="I812" s="672" t="s">
        <v>2254</v>
      </c>
      <c r="J812" s="675" t="s">
        <v>1538</v>
      </c>
      <c r="K812" s="672" t="s">
        <v>1531</v>
      </c>
      <c r="L812" s="672" t="s">
        <v>1527</v>
      </c>
    </row>
    <row r="813" spans="1:12">
      <c r="A813">
        <v>26806</v>
      </c>
      <c r="B813" s="672" t="s">
        <v>1520</v>
      </c>
      <c r="C813" s="672" t="s">
        <v>1521</v>
      </c>
      <c r="D813" s="672" t="s">
        <v>1521</v>
      </c>
      <c r="E813" s="672" t="s">
        <v>1522</v>
      </c>
      <c r="F813" s="672" t="s">
        <v>2255</v>
      </c>
      <c r="G813" s="672" t="s">
        <v>1363</v>
      </c>
      <c r="H813" s="672" t="s">
        <v>1523</v>
      </c>
      <c r="I813" s="672" t="s">
        <v>2256</v>
      </c>
      <c r="J813" s="675" t="s">
        <v>1787</v>
      </c>
      <c r="K813" s="672" t="s">
        <v>1544</v>
      </c>
      <c r="L813" s="672" t="s">
        <v>1527</v>
      </c>
    </row>
    <row r="814" spans="1:12">
      <c r="A814">
        <v>26870</v>
      </c>
      <c r="B814" s="672" t="s">
        <v>1520</v>
      </c>
      <c r="C814" s="672" t="s">
        <v>1521</v>
      </c>
      <c r="D814" s="672" t="s">
        <v>1521</v>
      </c>
      <c r="E814" s="672" t="s">
        <v>1522</v>
      </c>
      <c r="F814" s="672" t="s">
        <v>2257</v>
      </c>
      <c r="G814" s="672" t="s">
        <v>1363</v>
      </c>
      <c r="H814" s="672" t="s">
        <v>1523</v>
      </c>
      <c r="I814" s="672" t="s">
        <v>2258</v>
      </c>
      <c r="J814" s="675" t="s">
        <v>1643</v>
      </c>
      <c r="K814" s="672" t="s">
        <v>1552</v>
      </c>
      <c r="L814" s="672" t="s">
        <v>1527</v>
      </c>
    </row>
    <row r="815" spans="1:12">
      <c r="A815">
        <v>28217</v>
      </c>
      <c r="B815" s="672" t="s">
        <v>1520</v>
      </c>
      <c r="C815" s="672" t="s">
        <v>2070</v>
      </c>
      <c r="D815" s="672" t="s">
        <v>1521</v>
      </c>
      <c r="E815" s="672" t="s">
        <v>1522</v>
      </c>
      <c r="F815" s="672" t="s">
        <v>2259</v>
      </c>
      <c r="G815" s="672" t="s">
        <v>1363</v>
      </c>
      <c r="H815" s="672" t="s">
        <v>1523</v>
      </c>
      <c r="I815" s="672" t="s">
        <v>1500</v>
      </c>
      <c r="J815" s="675" t="s">
        <v>1543</v>
      </c>
      <c r="K815" s="672" t="s">
        <v>1544</v>
      </c>
      <c r="L815" s="672" t="s">
        <v>1527</v>
      </c>
    </row>
    <row r="816" spans="1:12">
      <c r="A816">
        <v>18892</v>
      </c>
      <c r="B816" s="672" t="s">
        <v>1520</v>
      </c>
      <c r="C816" s="672" t="s">
        <v>1521</v>
      </c>
      <c r="D816" s="672" t="s">
        <v>1521</v>
      </c>
      <c r="E816" s="672" t="s">
        <v>1522</v>
      </c>
      <c r="F816" s="672" t="s">
        <v>477</v>
      </c>
      <c r="G816" s="672" t="s">
        <v>1363</v>
      </c>
      <c r="H816" s="672" t="s">
        <v>1523</v>
      </c>
      <c r="I816" s="672" t="s">
        <v>2260</v>
      </c>
      <c r="J816" s="675" t="s">
        <v>1593</v>
      </c>
      <c r="K816" s="672" t="s">
        <v>1531</v>
      </c>
      <c r="L816" s="672" t="s">
        <v>1527</v>
      </c>
    </row>
    <row r="817" spans="1:12">
      <c r="A817">
        <v>28240</v>
      </c>
      <c r="B817" s="672" t="s">
        <v>1520</v>
      </c>
      <c r="C817" s="672" t="s">
        <v>1521</v>
      </c>
      <c r="D817" s="672" t="s">
        <v>1521</v>
      </c>
      <c r="E817" s="672" t="s">
        <v>1522</v>
      </c>
      <c r="F817" s="672" t="s">
        <v>477</v>
      </c>
      <c r="G817" s="672" t="s">
        <v>1363</v>
      </c>
      <c r="H817" s="672" t="s">
        <v>1523</v>
      </c>
      <c r="I817" s="672" t="s">
        <v>2260</v>
      </c>
      <c r="J817" s="675" t="s">
        <v>1593</v>
      </c>
      <c r="K817" s="672" t="s">
        <v>1531</v>
      </c>
      <c r="L817" s="672" t="s">
        <v>1527</v>
      </c>
    </row>
    <row r="818" spans="1:12">
      <c r="A818">
        <v>30007</v>
      </c>
      <c r="B818" s="672" t="s">
        <v>1520</v>
      </c>
      <c r="C818" s="672" t="s">
        <v>1521</v>
      </c>
      <c r="D818" s="672" t="s">
        <v>1521</v>
      </c>
      <c r="E818" s="672" t="s">
        <v>1522</v>
      </c>
      <c r="F818" s="672" t="s">
        <v>2261</v>
      </c>
      <c r="G818" s="672" t="s">
        <v>1363</v>
      </c>
      <c r="H818" s="672" t="s">
        <v>1523</v>
      </c>
      <c r="I818" s="672" t="s">
        <v>2262</v>
      </c>
      <c r="J818" s="675" t="s">
        <v>2263</v>
      </c>
      <c r="K818" s="672" t="s">
        <v>1552</v>
      </c>
      <c r="L818" s="672" t="s">
        <v>1527</v>
      </c>
    </row>
    <row r="819" spans="1:12">
      <c r="A819">
        <v>30024</v>
      </c>
      <c r="B819" s="672" t="s">
        <v>1520</v>
      </c>
      <c r="C819" s="672" t="s">
        <v>1521</v>
      </c>
      <c r="D819" s="672" t="s">
        <v>1521</v>
      </c>
      <c r="E819" s="672" t="s">
        <v>1522</v>
      </c>
      <c r="F819" s="672" t="s">
        <v>2264</v>
      </c>
      <c r="G819" s="672" t="s">
        <v>1363</v>
      </c>
      <c r="H819" s="672" t="s">
        <v>1523</v>
      </c>
      <c r="I819" s="672" t="s">
        <v>1775</v>
      </c>
      <c r="J819" s="675" t="s">
        <v>1593</v>
      </c>
      <c r="K819" s="672" t="s">
        <v>1544</v>
      </c>
      <c r="L819" s="672" t="s">
        <v>1527</v>
      </c>
    </row>
    <row r="820" spans="1:12">
      <c r="A820">
        <v>30027</v>
      </c>
      <c r="B820" s="672" t="s">
        <v>1520</v>
      </c>
      <c r="C820" s="672" t="s">
        <v>1521</v>
      </c>
      <c r="D820" s="672" t="s">
        <v>1521</v>
      </c>
      <c r="E820" s="672" t="s">
        <v>1522</v>
      </c>
      <c r="F820" s="672" t="s">
        <v>2236</v>
      </c>
      <c r="G820" s="672" t="s">
        <v>1363</v>
      </c>
      <c r="H820" s="672" t="s">
        <v>1523</v>
      </c>
      <c r="I820" s="672" t="s">
        <v>2265</v>
      </c>
      <c r="J820" s="675" t="s">
        <v>1555</v>
      </c>
      <c r="K820" s="672" t="s">
        <v>1526</v>
      </c>
      <c r="L820" s="672" t="s">
        <v>1527</v>
      </c>
    </row>
    <row r="821" spans="1:12">
      <c r="A821">
        <v>26513</v>
      </c>
      <c r="B821" s="672" t="s">
        <v>1520</v>
      </c>
      <c r="C821" s="672" t="s">
        <v>1521</v>
      </c>
      <c r="D821" s="672" t="s">
        <v>1521</v>
      </c>
      <c r="E821" s="672" t="s">
        <v>1522</v>
      </c>
      <c r="F821" s="672" t="s">
        <v>2236</v>
      </c>
      <c r="G821" s="672" t="s">
        <v>1363</v>
      </c>
      <c r="H821" s="672" t="s">
        <v>1523</v>
      </c>
      <c r="I821" s="672" t="s">
        <v>2265</v>
      </c>
      <c r="J821" s="675" t="s">
        <v>1555</v>
      </c>
      <c r="K821" s="672" t="s">
        <v>1526</v>
      </c>
      <c r="L821" s="672" t="s">
        <v>1527</v>
      </c>
    </row>
    <row r="822" spans="1:12">
      <c r="A822">
        <v>26514</v>
      </c>
      <c r="B822" s="672" t="s">
        <v>1520</v>
      </c>
      <c r="C822" s="672" t="s">
        <v>1521</v>
      </c>
      <c r="D822" s="672" t="s">
        <v>1521</v>
      </c>
      <c r="E822" s="672" t="s">
        <v>1522</v>
      </c>
      <c r="F822" s="672" t="s">
        <v>2236</v>
      </c>
      <c r="G822" s="672" t="s">
        <v>1363</v>
      </c>
      <c r="H822" s="672" t="s">
        <v>1523</v>
      </c>
      <c r="I822" s="672" t="s">
        <v>2265</v>
      </c>
      <c r="J822" s="675" t="s">
        <v>1555</v>
      </c>
      <c r="K822" s="672" t="s">
        <v>1526</v>
      </c>
      <c r="L822" s="672" t="s">
        <v>1527</v>
      </c>
    </row>
    <row r="823" spans="1:12">
      <c r="A823">
        <v>25256</v>
      </c>
      <c r="B823" s="672" t="s">
        <v>1520</v>
      </c>
      <c r="C823" s="672" t="s">
        <v>1521</v>
      </c>
      <c r="D823" s="672" t="s">
        <v>1521</v>
      </c>
      <c r="E823" s="672" t="s">
        <v>1522</v>
      </c>
      <c r="F823" s="672" t="s">
        <v>2266</v>
      </c>
      <c r="G823" s="672" t="s">
        <v>1363</v>
      </c>
      <c r="H823" s="672" t="s">
        <v>1523</v>
      </c>
      <c r="I823" s="672" t="s">
        <v>2267</v>
      </c>
      <c r="J823" s="675" t="s">
        <v>1913</v>
      </c>
      <c r="K823" s="672" t="s">
        <v>1531</v>
      </c>
      <c r="L823" s="672" t="s">
        <v>1527</v>
      </c>
    </row>
    <row r="824" spans="1:12">
      <c r="A824">
        <v>30041</v>
      </c>
      <c r="B824" s="672" t="s">
        <v>1520</v>
      </c>
      <c r="C824" s="672" t="s">
        <v>1521</v>
      </c>
      <c r="D824" s="672" t="s">
        <v>1521</v>
      </c>
      <c r="E824" s="672" t="s">
        <v>1522</v>
      </c>
      <c r="F824" s="672" t="s">
        <v>2266</v>
      </c>
      <c r="G824" s="672" t="s">
        <v>1363</v>
      </c>
      <c r="H824" s="672" t="s">
        <v>1523</v>
      </c>
      <c r="I824" s="672" t="s">
        <v>2267</v>
      </c>
      <c r="J824" s="675" t="s">
        <v>1913</v>
      </c>
      <c r="K824" s="672" t="s">
        <v>1531</v>
      </c>
      <c r="L824" s="672" t="s">
        <v>1527</v>
      </c>
    </row>
    <row r="825" spans="1:12">
      <c r="A825">
        <v>18892</v>
      </c>
      <c r="B825" s="672" t="s">
        <v>1520</v>
      </c>
      <c r="C825" s="672" t="s">
        <v>1521</v>
      </c>
      <c r="D825" s="672" t="s">
        <v>1521</v>
      </c>
      <c r="E825" s="672" t="s">
        <v>1522</v>
      </c>
      <c r="F825" s="672" t="s">
        <v>478</v>
      </c>
      <c r="G825" s="672" t="s">
        <v>1363</v>
      </c>
      <c r="H825" s="672" t="s">
        <v>1523</v>
      </c>
      <c r="I825" s="672" t="s">
        <v>2268</v>
      </c>
      <c r="J825" s="675" t="s">
        <v>1558</v>
      </c>
      <c r="K825" s="672" t="s">
        <v>1531</v>
      </c>
      <c r="L825" s="672" t="s">
        <v>1527</v>
      </c>
    </row>
    <row r="826" spans="1:12">
      <c r="A826">
        <v>30056</v>
      </c>
      <c r="B826" s="672" t="s">
        <v>1520</v>
      </c>
      <c r="C826" s="672" t="s">
        <v>1521</v>
      </c>
      <c r="D826" s="672" t="s">
        <v>1521</v>
      </c>
      <c r="E826" s="672" t="s">
        <v>1522</v>
      </c>
      <c r="F826" s="672" t="s">
        <v>478</v>
      </c>
      <c r="G826" s="672" t="s">
        <v>1363</v>
      </c>
      <c r="H826" s="672" t="s">
        <v>1523</v>
      </c>
      <c r="I826" s="672" t="s">
        <v>2268</v>
      </c>
      <c r="J826" s="675" t="s">
        <v>1558</v>
      </c>
      <c r="K826" s="672" t="s">
        <v>1531</v>
      </c>
      <c r="L826" s="672" t="s">
        <v>1527</v>
      </c>
    </row>
    <row r="827" spans="1:12">
      <c r="A827">
        <v>30167</v>
      </c>
      <c r="B827" s="672" t="s">
        <v>1520</v>
      </c>
      <c r="C827" s="672" t="s">
        <v>1521</v>
      </c>
      <c r="D827" s="672" t="s">
        <v>1521</v>
      </c>
      <c r="E827" s="672" t="s">
        <v>1522</v>
      </c>
      <c r="F827" s="672" t="s">
        <v>2236</v>
      </c>
      <c r="G827" s="672" t="s">
        <v>1363</v>
      </c>
      <c r="H827" s="672" t="s">
        <v>1523</v>
      </c>
      <c r="I827" s="672" t="s">
        <v>2269</v>
      </c>
      <c r="J827" s="675" t="s">
        <v>1655</v>
      </c>
      <c r="K827" s="672" t="s">
        <v>1526</v>
      </c>
      <c r="L827" s="672" t="s">
        <v>1527</v>
      </c>
    </row>
    <row r="828" spans="1:12">
      <c r="A828">
        <v>26513</v>
      </c>
      <c r="B828" s="672" t="s">
        <v>1520</v>
      </c>
      <c r="C828" s="672" t="s">
        <v>1521</v>
      </c>
      <c r="D828" s="672" t="s">
        <v>1521</v>
      </c>
      <c r="E828" s="672" t="s">
        <v>1522</v>
      </c>
      <c r="F828" s="672" t="s">
        <v>2236</v>
      </c>
      <c r="G828" s="672" t="s">
        <v>1363</v>
      </c>
      <c r="H828" s="672" t="s">
        <v>1523</v>
      </c>
      <c r="I828" s="672" t="s">
        <v>2269</v>
      </c>
      <c r="J828" s="675" t="s">
        <v>1655</v>
      </c>
      <c r="K828" s="672" t="s">
        <v>1526</v>
      </c>
      <c r="L828" s="672" t="s">
        <v>1527</v>
      </c>
    </row>
    <row r="829" spans="1:12">
      <c r="A829">
        <v>26514</v>
      </c>
      <c r="B829" s="672" t="s">
        <v>1520</v>
      </c>
      <c r="C829" s="672" t="s">
        <v>1521</v>
      </c>
      <c r="D829" s="672" t="s">
        <v>1521</v>
      </c>
      <c r="E829" s="672" t="s">
        <v>1522</v>
      </c>
      <c r="F829" s="672" t="s">
        <v>2236</v>
      </c>
      <c r="G829" s="672" t="s">
        <v>1363</v>
      </c>
      <c r="H829" s="672" t="s">
        <v>1523</v>
      </c>
      <c r="I829" s="672" t="s">
        <v>2269</v>
      </c>
      <c r="J829" s="675" t="s">
        <v>1655</v>
      </c>
      <c r="K829" s="672" t="s">
        <v>1526</v>
      </c>
      <c r="L829" s="672" t="s">
        <v>1527</v>
      </c>
    </row>
    <row r="830" spans="1:12">
      <c r="A830">
        <v>26513</v>
      </c>
      <c r="B830" s="672" t="s">
        <v>1520</v>
      </c>
      <c r="C830" s="672" t="s">
        <v>1521</v>
      </c>
      <c r="D830" s="672" t="s">
        <v>1521</v>
      </c>
      <c r="E830" s="672" t="s">
        <v>1522</v>
      </c>
      <c r="F830" s="672" t="s">
        <v>2236</v>
      </c>
      <c r="G830" s="672" t="s">
        <v>1363</v>
      </c>
      <c r="H830" s="672" t="s">
        <v>1523</v>
      </c>
      <c r="I830" s="672" t="s">
        <v>2270</v>
      </c>
      <c r="J830" s="675" t="s">
        <v>1558</v>
      </c>
      <c r="K830" s="672" t="s">
        <v>1526</v>
      </c>
      <c r="L830" s="672" t="s">
        <v>1527</v>
      </c>
    </row>
    <row r="831" spans="1:12">
      <c r="A831">
        <v>30168</v>
      </c>
      <c r="B831" s="672" t="s">
        <v>1520</v>
      </c>
      <c r="C831" s="672" t="s">
        <v>1521</v>
      </c>
      <c r="D831" s="672" t="s">
        <v>1521</v>
      </c>
      <c r="E831" s="672" t="s">
        <v>1522</v>
      </c>
      <c r="F831" s="672" t="s">
        <v>2236</v>
      </c>
      <c r="G831" s="672" t="s">
        <v>1363</v>
      </c>
      <c r="H831" s="672" t="s">
        <v>1523</v>
      </c>
      <c r="I831" s="672" t="s">
        <v>2270</v>
      </c>
      <c r="J831" s="675" t="s">
        <v>1558</v>
      </c>
      <c r="K831" s="672" t="s">
        <v>1526</v>
      </c>
      <c r="L831" s="672" t="s">
        <v>1527</v>
      </c>
    </row>
    <row r="832" spans="1:12">
      <c r="A832">
        <v>26514</v>
      </c>
      <c r="B832" s="672" t="s">
        <v>1520</v>
      </c>
      <c r="C832" s="672" t="s">
        <v>1521</v>
      </c>
      <c r="D832" s="672" t="s">
        <v>1521</v>
      </c>
      <c r="E832" s="672" t="s">
        <v>1522</v>
      </c>
      <c r="F832" s="672" t="s">
        <v>2236</v>
      </c>
      <c r="G832" s="672" t="s">
        <v>1363</v>
      </c>
      <c r="H832" s="672" t="s">
        <v>1523</v>
      </c>
      <c r="I832" s="672" t="s">
        <v>2270</v>
      </c>
      <c r="J832" s="675" t="s">
        <v>1558</v>
      </c>
      <c r="K832" s="672" t="s">
        <v>1526</v>
      </c>
      <c r="L832" s="672" t="s">
        <v>1527</v>
      </c>
    </row>
    <row r="833" spans="1:12">
      <c r="A833">
        <v>30171</v>
      </c>
      <c r="B833" s="672" t="s">
        <v>1520</v>
      </c>
      <c r="C833" s="672" t="s">
        <v>1521</v>
      </c>
      <c r="D833" s="672" t="s">
        <v>1521</v>
      </c>
      <c r="E833" s="672" t="s">
        <v>1522</v>
      </c>
      <c r="F833" s="672" t="s">
        <v>2271</v>
      </c>
      <c r="G833" s="672" t="s">
        <v>1363</v>
      </c>
      <c r="H833" s="672" t="s">
        <v>1523</v>
      </c>
      <c r="I833" s="672" t="s">
        <v>1622</v>
      </c>
      <c r="J833" s="675" t="s">
        <v>1611</v>
      </c>
      <c r="K833" s="672" t="s">
        <v>1535</v>
      </c>
      <c r="L833" s="672" t="s">
        <v>1527</v>
      </c>
    </row>
    <row r="834" spans="1:12">
      <c r="A834">
        <v>26513</v>
      </c>
      <c r="B834" s="672" t="s">
        <v>1520</v>
      </c>
      <c r="C834" s="672" t="s">
        <v>1521</v>
      </c>
      <c r="D834" s="672" t="s">
        <v>1521</v>
      </c>
      <c r="E834" s="672" t="s">
        <v>1522</v>
      </c>
      <c r="F834" s="672" t="s">
        <v>2236</v>
      </c>
      <c r="G834" s="672" t="s">
        <v>1363</v>
      </c>
      <c r="H834" s="672" t="s">
        <v>1523</v>
      </c>
      <c r="I834" s="672" t="s">
        <v>2272</v>
      </c>
      <c r="J834" s="675" t="s">
        <v>2249</v>
      </c>
      <c r="K834" s="672" t="s">
        <v>1531</v>
      </c>
      <c r="L834" s="672" t="s">
        <v>1527</v>
      </c>
    </row>
    <row r="835" spans="1:12">
      <c r="A835">
        <v>26514</v>
      </c>
      <c r="B835" s="672" t="s">
        <v>1520</v>
      </c>
      <c r="C835" s="672" t="s">
        <v>1521</v>
      </c>
      <c r="D835" s="672" t="s">
        <v>1521</v>
      </c>
      <c r="E835" s="672" t="s">
        <v>1522</v>
      </c>
      <c r="F835" s="672" t="s">
        <v>2236</v>
      </c>
      <c r="G835" s="672" t="s">
        <v>1363</v>
      </c>
      <c r="H835" s="672" t="s">
        <v>1523</v>
      </c>
      <c r="I835" s="672" t="s">
        <v>2272</v>
      </c>
      <c r="J835" s="675" t="s">
        <v>2249</v>
      </c>
      <c r="K835" s="672" t="s">
        <v>1531</v>
      </c>
      <c r="L835" s="672" t="s">
        <v>1527</v>
      </c>
    </row>
    <row r="836" spans="1:12">
      <c r="A836">
        <v>30215</v>
      </c>
      <c r="B836" s="672" t="s">
        <v>1520</v>
      </c>
      <c r="C836" s="672" t="s">
        <v>1521</v>
      </c>
      <c r="D836" s="672" t="s">
        <v>1521</v>
      </c>
      <c r="E836" s="672" t="s">
        <v>1522</v>
      </c>
      <c r="F836" s="672" t="s">
        <v>2236</v>
      </c>
      <c r="G836" s="672" t="s">
        <v>1363</v>
      </c>
      <c r="H836" s="672" t="s">
        <v>1523</v>
      </c>
      <c r="I836" s="672" t="s">
        <v>2272</v>
      </c>
      <c r="J836" s="675" t="s">
        <v>2249</v>
      </c>
      <c r="K836" s="672" t="s">
        <v>1531</v>
      </c>
      <c r="L836" s="672" t="s">
        <v>1527</v>
      </c>
    </row>
    <row r="837" spans="1:12">
      <c r="A837">
        <v>25930</v>
      </c>
      <c r="B837" s="672" t="s">
        <v>1520</v>
      </c>
      <c r="C837" s="672" t="s">
        <v>1521</v>
      </c>
      <c r="D837" s="672" t="s">
        <v>1521</v>
      </c>
      <c r="E837" s="672" t="s">
        <v>1522</v>
      </c>
      <c r="F837" s="672" t="s">
        <v>2273</v>
      </c>
      <c r="G837" s="672" t="s">
        <v>1363</v>
      </c>
      <c r="H837" s="672" t="s">
        <v>1523</v>
      </c>
      <c r="I837" s="672" t="s">
        <v>2274</v>
      </c>
      <c r="J837" s="675" t="s">
        <v>1881</v>
      </c>
      <c r="K837" s="672" t="s">
        <v>1566</v>
      </c>
      <c r="L837" s="672" t="s">
        <v>1527</v>
      </c>
    </row>
    <row r="838" spans="1:12">
      <c r="A838">
        <v>30220</v>
      </c>
      <c r="B838" s="672" t="s">
        <v>1520</v>
      </c>
      <c r="C838" s="672" t="s">
        <v>1521</v>
      </c>
      <c r="D838" s="672" t="s">
        <v>1521</v>
      </c>
      <c r="E838" s="672" t="s">
        <v>1522</v>
      </c>
      <c r="F838" s="672" t="s">
        <v>2273</v>
      </c>
      <c r="G838" s="672" t="s">
        <v>1363</v>
      </c>
      <c r="H838" s="672" t="s">
        <v>1523</v>
      </c>
      <c r="I838" s="672" t="s">
        <v>2274</v>
      </c>
      <c r="J838" s="675" t="s">
        <v>1881</v>
      </c>
      <c r="K838" s="672" t="s">
        <v>1566</v>
      </c>
      <c r="L838" s="672" t="s">
        <v>1527</v>
      </c>
    </row>
    <row r="839" spans="1:12">
      <c r="A839">
        <v>30222</v>
      </c>
      <c r="B839" s="672" t="s">
        <v>1520</v>
      </c>
      <c r="C839" s="672" t="s">
        <v>1521</v>
      </c>
      <c r="D839" s="672" t="s">
        <v>1521</v>
      </c>
      <c r="E839" s="672" t="s">
        <v>1522</v>
      </c>
      <c r="F839" s="672" t="s">
        <v>2275</v>
      </c>
      <c r="G839" s="672" t="s">
        <v>1363</v>
      </c>
      <c r="H839" s="672" t="s">
        <v>1523</v>
      </c>
      <c r="I839" s="672" t="s">
        <v>2276</v>
      </c>
      <c r="J839" s="675" t="s">
        <v>1640</v>
      </c>
      <c r="K839" s="672" t="s">
        <v>1535</v>
      </c>
      <c r="L839" s="672" t="s">
        <v>1527</v>
      </c>
    </row>
    <row r="840" spans="1:12">
      <c r="A840">
        <v>30224</v>
      </c>
      <c r="B840" s="672" t="s">
        <v>1520</v>
      </c>
      <c r="C840" s="672" t="s">
        <v>1562</v>
      </c>
      <c r="D840" s="672" t="s">
        <v>1521</v>
      </c>
      <c r="E840" s="672" t="s">
        <v>1522</v>
      </c>
      <c r="F840" s="672" t="s">
        <v>2277</v>
      </c>
      <c r="G840" s="672" t="s">
        <v>1363</v>
      </c>
      <c r="H840" s="672" t="s">
        <v>1523</v>
      </c>
      <c r="I840" s="672" t="s">
        <v>2278</v>
      </c>
      <c r="J840" s="675" t="s">
        <v>1744</v>
      </c>
      <c r="K840" s="672" t="s">
        <v>1535</v>
      </c>
      <c r="L840" s="672" t="s">
        <v>1527</v>
      </c>
    </row>
    <row r="841" spans="1:12">
      <c r="A841">
        <v>30224</v>
      </c>
      <c r="B841" s="672" t="s">
        <v>1520</v>
      </c>
      <c r="C841" s="672" t="s">
        <v>1521</v>
      </c>
      <c r="D841" s="672" t="s">
        <v>1521</v>
      </c>
      <c r="E841" s="672" t="s">
        <v>1522</v>
      </c>
      <c r="F841" s="672" t="s">
        <v>2277</v>
      </c>
      <c r="G841" s="672" t="s">
        <v>1363</v>
      </c>
      <c r="H841" s="672" t="s">
        <v>1523</v>
      </c>
      <c r="I841" s="672" t="s">
        <v>2278</v>
      </c>
      <c r="J841" s="675" t="s">
        <v>1744</v>
      </c>
      <c r="K841" s="672" t="s">
        <v>1535</v>
      </c>
      <c r="L841" s="672" t="s">
        <v>1527</v>
      </c>
    </row>
    <row r="842" spans="1:12">
      <c r="A842">
        <v>30245</v>
      </c>
      <c r="B842" s="672" t="s">
        <v>1520</v>
      </c>
      <c r="C842" s="672" t="s">
        <v>1521</v>
      </c>
      <c r="D842" s="672" t="s">
        <v>1521</v>
      </c>
      <c r="E842" s="672" t="s">
        <v>1522</v>
      </c>
      <c r="F842" s="672" t="s">
        <v>2279</v>
      </c>
      <c r="G842" s="672" t="s">
        <v>1363</v>
      </c>
      <c r="H842" s="672" t="s">
        <v>1523</v>
      </c>
      <c r="I842" s="672" t="s">
        <v>2280</v>
      </c>
      <c r="J842" s="675" t="s">
        <v>1579</v>
      </c>
      <c r="K842" s="672" t="s">
        <v>1531</v>
      </c>
      <c r="L842" s="672" t="s">
        <v>1527</v>
      </c>
    </row>
    <row r="843" spans="1:12">
      <c r="A843">
        <v>30246</v>
      </c>
      <c r="B843" s="672" t="s">
        <v>1520</v>
      </c>
      <c r="C843" s="672" t="s">
        <v>1521</v>
      </c>
      <c r="D843" s="672" t="s">
        <v>1521</v>
      </c>
      <c r="E843" s="672" t="s">
        <v>1522</v>
      </c>
      <c r="F843" s="672" t="s">
        <v>2279</v>
      </c>
      <c r="G843" s="672" t="s">
        <v>1363</v>
      </c>
      <c r="H843" s="672" t="s">
        <v>1523</v>
      </c>
      <c r="I843" s="672" t="s">
        <v>2280</v>
      </c>
      <c r="J843" s="675" t="s">
        <v>1579</v>
      </c>
      <c r="K843" s="672" t="s">
        <v>1531</v>
      </c>
      <c r="L843" s="672" t="s">
        <v>1527</v>
      </c>
    </row>
    <row r="844" spans="1:12">
      <c r="A844">
        <v>30264</v>
      </c>
      <c r="B844" s="672" t="s">
        <v>1520</v>
      </c>
      <c r="C844" s="672" t="s">
        <v>1521</v>
      </c>
      <c r="D844" s="672" t="s">
        <v>1521</v>
      </c>
      <c r="E844" s="672" t="s">
        <v>1522</v>
      </c>
      <c r="F844" s="672" t="s">
        <v>2281</v>
      </c>
      <c r="G844" s="672" t="s">
        <v>1363</v>
      </c>
      <c r="H844" s="672" t="s">
        <v>1523</v>
      </c>
      <c r="I844" s="672" t="s">
        <v>2282</v>
      </c>
      <c r="J844" s="675" t="s">
        <v>1615</v>
      </c>
      <c r="K844" s="672" t="s">
        <v>1526</v>
      </c>
      <c r="L844" s="672" t="s">
        <v>1527</v>
      </c>
    </row>
    <row r="845" spans="1:12">
      <c r="A845">
        <v>26513</v>
      </c>
      <c r="B845" s="672" t="s">
        <v>1520</v>
      </c>
      <c r="C845" s="672" t="s">
        <v>1521</v>
      </c>
      <c r="D845" s="672" t="s">
        <v>1521</v>
      </c>
      <c r="E845" s="672" t="s">
        <v>1522</v>
      </c>
      <c r="F845" s="672" t="s">
        <v>2281</v>
      </c>
      <c r="G845" s="672" t="s">
        <v>1363</v>
      </c>
      <c r="H845" s="672" t="s">
        <v>1523</v>
      </c>
      <c r="I845" s="672" t="s">
        <v>2282</v>
      </c>
      <c r="J845" s="675" t="s">
        <v>1615</v>
      </c>
      <c r="K845" s="672" t="s">
        <v>1526</v>
      </c>
      <c r="L845" s="672" t="s">
        <v>1527</v>
      </c>
    </row>
    <row r="846" spans="1:12">
      <c r="A846">
        <v>30272</v>
      </c>
      <c r="B846" s="672" t="s">
        <v>1520</v>
      </c>
      <c r="C846" s="672" t="s">
        <v>1521</v>
      </c>
      <c r="D846" s="672" t="s">
        <v>1521</v>
      </c>
      <c r="E846" s="672" t="s">
        <v>1522</v>
      </c>
      <c r="F846" s="672" t="s">
        <v>2283</v>
      </c>
      <c r="G846" s="672" t="s">
        <v>1363</v>
      </c>
      <c r="H846" s="672" t="s">
        <v>1523</v>
      </c>
      <c r="I846" s="672" t="s">
        <v>2284</v>
      </c>
      <c r="J846" s="675" t="s">
        <v>1600</v>
      </c>
      <c r="K846" s="672" t="s">
        <v>1566</v>
      </c>
      <c r="L846" s="672" t="s">
        <v>1527</v>
      </c>
    </row>
    <row r="847" spans="1:12">
      <c r="A847">
        <v>30346</v>
      </c>
      <c r="B847" s="672" t="s">
        <v>1520</v>
      </c>
      <c r="C847" s="672" t="s">
        <v>1521</v>
      </c>
      <c r="D847" s="672" t="s">
        <v>1521</v>
      </c>
      <c r="E847" s="672" t="s">
        <v>1522</v>
      </c>
      <c r="F847" s="672" t="s">
        <v>2285</v>
      </c>
      <c r="G847" s="672" t="s">
        <v>1363</v>
      </c>
      <c r="H847" s="672" t="s">
        <v>1523</v>
      </c>
      <c r="I847" s="672" t="s">
        <v>2286</v>
      </c>
      <c r="J847" s="675" t="s">
        <v>1646</v>
      </c>
      <c r="K847" s="672" t="s">
        <v>1544</v>
      </c>
      <c r="L847" s="672" t="s">
        <v>1527</v>
      </c>
    </row>
    <row r="848" spans="1:12">
      <c r="A848">
        <v>30347</v>
      </c>
      <c r="B848" s="672" t="s">
        <v>1520</v>
      </c>
      <c r="C848" s="672" t="s">
        <v>1562</v>
      </c>
      <c r="D848" s="672" t="s">
        <v>1521</v>
      </c>
      <c r="E848" s="672" t="s">
        <v>1522</v>
      </c>
      <c r="F848" s="672" t="s">
        <v>2287</v>
      </c>
      <c r="G848" s="672" t="s">
        <v>1363</v>
      </c>
      <c r="H848" s="672" t="s">
        <v>1523</v>
      </c>
      <c r="I848" s="672" t="s">
        <v>2288</v>
      </c>
      <c r="J848" s="675" t="s">
        <v>1787</v>
      </c>
      <c r="K848" s="672" t="s">
        <v>1544</v>
      </c>
      <c r="L848" s="672" t="s">
        <v>1527</v>
      </c>
    </row>
    <row r="849" spans="1:12">
      <c r="A849">
        <v>30347</v>
      </c>
      <c r="B849" s="672" t="s">
        <v>1520</v>
      </c>
      <c r="C849" s="672" t="s">
        <v>1521</v>
      </c>
      <c r="D849" s="672" t="s">
        <v>1521</v>
      </c>
      <c r="E849" s="672" t="s">
        <v>1522</v>
      </c>
      <c r="F849" s="672" t="s">
        <v>2287</v>
      </c>
      <c r="G849" s="672" t="s">
        <v>1363</v>
      </c>
      <c r="H849" s="672" t="s">
        <v>1523</v>
      </c>
      <c r="I849" s="672" t="s">
        <v>2288</v>
      </c>
      <c r="J849" s="675" t="s">
        <v>1787</v>
      </c>
      <c r="K849" s="672" t="s">
        <v>1544</v>
      </c>
      <c r="L849" s="672" t="s">
        <v>1527</v>
      </c>
    </row>
    <row r="850" spans="1:12">
      <c r="A850">
        <v>26513</v>
      </c>
      <c r="B850" s="672" t="s">
        <v>1520</v>
      </c>
      <c r="C850" s="672" t="s">
        <v>1521</v>
      </c>
      <c r="D850" s="672" t="s">
        <v>1521</v>
      </c>
      <c r="E850" s="672" t="s">
        <v>1522</v>
      </c>
      <c r="F850" s="672" t="s">
        <v>2289</v>
      </c>
      <c r="G850" s="672" t="s">
        <v>1363</v>
      </c>
      <c r="H850" s="672" t="s">
        <v>1523</v>
      </c>
      <c r="I850" s="672" t="s">
        <v>2290</v>
      </c>
      <c r="J850" s="675" t="s">
        <v>1931</v>
      </c>
      <c r="K850" s="672" t="s">
        <v>1544</v>
      </c>
      <c r="L850" s="672" t="s">
        <v>1527</v>
      </c>
    </row>
    <row r="851" spans="1:12">
      <c r="A851">
        <v>30369</v>
      </c>
      <c r="B851" s="672" t="s">
        <v>1520</v>
      </c>
      <c r="C851" s="672" t="s">
        <v>1521</v>
      </c>
      <c r="D851" s="672" t="s">
        <v>1521</v>
      </c>
      <c r="E851" s="672" t="s">
        <v>1522</v>
      </c>
      <c r="F851" s="672" t="s">
        <v>2289</v>
      </c>
      <c r="G851" s="672" t="s">
        <v>1363</v>
      </c>
      <c r="H851" s="672" t="s">
        <v>1523</v>
      </c>
      <c r="I851" s="672" t="s">
        <v>2290</v>
      </c>
      <c r="J851" s="675" t="s">
        <v>1931</v>
      </c>
      <c r="K851" s="672" t="s">
        <v>1544</v>
      </c>
      <c r="L851" s="672" t="s">
        <v>1527</v>
      </c>
    </row>
    <row r="852" spans="1:12">
      <c r="A852">
        <v>26514</v>
      </c>
      <c r="B852" s="672" t="s">
        <v>1520</v>
      </c>
      <c r="C852" s="672" t="s">
        <v>1521</v>
      </c>
      <c r="D852" s="672" t="s">
        <v>1521</v>
      </c>
      <c r="E852" s="672" t="s">
        <v>1522</v>
      </c>
      <c r="F852" s="672" t="s">
        <v>2289</v>
      </c>
      <c r="G852" s="672" t="s">
        <v>1363</v>
      </c>
      <c r="H852" s="672" t="s">
        <v>1523</v>
      </c>
      <c r="I852" s="672" t="s">
        <v>2290</v>
      </c>
      <c r="J852" s="675" t="s">
        <v>1931</v>
      </c>
      <c r="K852" s="672" t="s">
        <v>1544</v>
      </c>
      <c r="L852" s="672" t="s">
        <v>1527</v>
      </c>
    </row>
    <row r="853" spans="1:12">
      <c r="A853">
        <v>30381</v>
      </c>
      <c r="B853" s="672" t="s">
        <v>1520</v>
      </c>
      <c r="C853" s="672" t="s">
        <v>1521</v>
      </c>
      <c r="D853" s="672" t="s">
        <v>1521</v>
      </c>
      <c r="E853" s="672" t="s">
        <v>1522</v>
      </c>
      <c r="F853" s="672" t="s">
        <v>2264</v>
      </c>
      <c r="G853" s="672" t="s">
        <v>1363</v>
      </c>
      <c r="H853" s="672" t="s">
        <v>1523</v>
      </c>
      <c r="I853" s="672" t="s">
        <v>2291</v>
      </c>
      <c r="J853" s="675" t="s">
        <v>1593</v>
      </c>
      <c r="K853" s="672" t="s">
        <v>1544</v>
      </c>
      <c r="L853" s="672" t="s">
        <v>1527</v>
      </c>
    </row>
    <row r="854" spans="1:12">
      <c r="A854">
        <v>24508</v>
      </c>
      <c r="B854" s="672" t="s">
        <v>1520</v>
      </c>
      <c r="C854" s="672" t="s">
        <v>1521</v>
      </c>
      <c r="D854" s="672" t="s">
        <v>1521</v>
      </c>
      <c r="E854" s="672" t="s">
        <v>1522</v>
      </c>
      <c r="F854" s="672" t="s">
        <v>2264</v>
      </c>
      <c r="G854" s="672" t="s">
        <v>1363</v>
      </c>
      <c r="H854" s="672" t="s">
        <v>1523</v>
      </c>
      <c r="I854" s="672" t="s">
        <v>2291</v>
      </c>
      <c r="J854" s="675" t="s">
        <v>1593</v>
      </c>
      <c r="K854" s="672" t="s">
        <v>1544</v>
      </c>
      <c r="L854" s="672" t="s">
        <v>1527</v>
      </c>
    </row>
    <row r="855" spans="1:12">
      <c r="A855">
        <v>30401</v>
      </c>
      <c r="B855" s="672" t="s">
        <v>1520</v>
      </c>
      <c r="C855" s="672" t="s">
        <v>1521</v>
      </c>
      <c r="D855" s="672" t="s">
        <v>1521</v>
      </c>
      <c r="E855" s="672" t="s">
        <v>1522</v>
      </c>
      <c r="F855" s="672" t="s">
        <v>2292</v>
      </c>
      <c r="G855" s="672" t="s">
        <v>1363</v>
      </c>
      <c r="H855" s="672" t="s">
        <v>1523</v>
      </c>
      <c r="I855" s="672" t="s">
        <v>1694</v>
      </c>
      <c r="J855" s="675" t="s">
        <v>1565</v>
      </c>
      <c r="K855" s="672" t="s">
        <v>1566</v>
      </c>
      <c r="L855" s="672" t="s">
        <v>1527</v>
      </c>
    </row>
    <row r="856" spans="1:12">
      <c r="A856">
        <v>30403</v>
      </c>
      <c r="B856" s="672" t="s">
        <v>1520</v>
      </c>
      <c r="C856" s="672" t="s">
        <v>1521</v>
      </c>
      <c r="D856" s="672" t="s">
        <v>1521</v>
      </c>
      <c r="E856" s="672" t="s">
        <v>1522</v>
      </c>
      <c r="F856" s="672" t="s">
        <v>2293</v>
      </c>
      <c r="G856" s="672" t="s">
        <v>1363</v>
      </c>
      <c r="H856" s="672" t="s">
        <v>1523</v>
      </c>
      <c r="I856" s="672" t="s">
        <v>2294</v>
      </c>
      <c r="J856" s="675" t="s">
        <v>1558</v>
      </c>
      <c r="K856" s="672" t="s">
        <v>1526</v>
      </c>
      <c r="L856" s="672" t="s">
        <v>1527</v>
      </c>
    </row>
    <row r="857" spans="1:12">
      <c r="A857">
        <v>30411</v>
      </c>
      <c r="B857" s="672" t="s">
        <v>1520</v>
      </c>
      <c r="C857" s="672" t="s">
        <v>1521</v>
      </c>
      <c r="D857" s="672" t="s">
        <v>1521</v>
      </c>
      <c r="E857" s="672" t="s">
        <v>1522</v>
      </c>
      <c r="F857" s="672" t="s">
        <v>2295</v>
      </c>
      <c r="G857" s="672" t="s">
        <v>1363</v>
      </c>
      <c r="H857" s="672" t="s">
        <v>1523</v>
      </c>
      <c r="I857" s="672" t="s">
        <v>2296</v>
      </c>
      <c r="J857" s="675" t="s">
        <v>2297</v>
      </c>
      <c r="K857" s="672" t="s">
        <v>1566</v>
      </c>
      <c r="L857" s="672" t="s">
        <v>1527</v>
      </c>
    </row>
    <row r="858" spans="1:12">
      <c r="A858">
        <v>30432</v>
      </c>
      <c r="B858" s="672" t="s">
        <v>1520</v>
      </c>
      <c r="C858" s="672" t="s">
        <v>1521</v>
      </c>
      <c r="D858" s="672" t="s">
        <v>1521</v>
      </c>
      <c r="E858" s="672" t="s">
        <v>1522</v>
      </c>
      <c r="F858" s="672" t="s">
        <v>2298</v>
      </c>
      <c r="G858" s="672" t="s">
        <v>1363</v>
      </c>
      <c r="H858" s="672" t="s">
        <v>1523</v>
      </c>
      <c r="I858" s="672" t="s">
        <v>2299</v>
      </c>
      <c r="J858" s="675" t="s">
        <v>1655</v>
      </c>
      <c r="K858" s="672" t="s">
        <v>1526</v>
      </c>
      <c r="L858" s="672" t="s">
        <v>1527</v>
      </c>
    </row>
    <row r="859" spans="1:12">
      <c r="A859">
        <v>30445</v>
      </c>
      <c r="B859" s="672" t="s">
        <v>1520</v>
      </c>
      <c r="C859" s="672" t="s">
        <v>1521</v>
      </c>
      <c r="D859" s="672" t="s">
        <v>1521</v>
      </c>
      <c r="E859" s="672" t="s">
        <v>1522</v>
      </c>
      <c r="F859" s="672" t="s">
        <v>2300</v>
      </c>
      <c r="G859" s="672" t="s">
        <v>1363</v>
      </c>
      <c r="H859" s="672" t="s">
        <v>1523</v>
      </c>
      <c r="I859" s="672" t="s">
        <v>2301</v>
      </c>
      <c r="J859" s="675" t="s">
        <v>1538</v>
      </c>
      <c r="K859" s="672" t="s">
        <v>1531</v>
      </c>
      <c r="L859" s="672" t="s">
        <v>1527</v>
      </c>
    </row>
    <row r="860" spans="1:12">
      <c r="A860">
        <v>25385</v>
      </c>
      <c r="B860" s="672" t="s">
        <v>1520</v>
      </c>
      <c r="C860" s="672" t="s">
        <v>1521</v>
      </c>
      <c r="D860" s="672" t="s">
        <v>1521</v>
      </c>
      <c r="E860" s="672" t="s">
        <v>1522</v>
      </c>
      <c r="F860" s="672" t="s">
        <v>2300</v>
      </c>
      <c r="G860" s="672" t="s">
        <v>1363</v>
      </c>
      <c r="H860" s="672" t="s">
        <v>1523</v>
      </c>
      <c r="I860" s="672" t="s">
        <v>2301</v>
      </c>
      <c r="J860" s="675" t="s">
        <v>1538</v>
      </c>
      <c r="K860" s="672" t="s">
        <v>1531</v>
      </c>
      <c r="L860" s="672" t="s">
        <v>1527</v>
      </c>
    </row>
    <row r="861" spans="1:12">
      <c r="A861">
        <v>30446</v>
      </c>
      <c r="B861" s="672" t="s">
        <v>1520</v>
      </c>
      <c r="C861" s="672" t="s">
        <v>1521</v>
      </c>
      <c r="D861" s="672" t="s">
        <v>1521</v>
      </c>
      <c r="E861" s="672" t="s">
        <v>1522</v>
      </c>
      <c r="F861" s="672" t="s">
        <v>2302</v>
      </c>
      <c r="G861" s="672" t="s">
        <v>1363</v>
      </c>
      <c r="H861" s="672" t="s">
        <v>1523</v>
      </c>
      <c r="I861" s="672" t="s">
        <v>1622</v>
      </c>
      <c r="J861" s="675" t="s">
        <v>1611</v>
      </c>
      <c r="K861" s="672" t="s">
        <v>1535</v>
      </c>
      <c r="L861" s="672" t="s">
        <v>1527</v>
      </c>
    </row>
    <row r="862" spans="1:12">
      <c r="A862">
        <v>30492</v>
      </c>
      <c r="B862" s="672" t="s">
        <v>1520</v>
      </c>
      <c r="C862" s="672" t="s">
        <v>1521</v>
      </c>
      <c r="D862" s="672" t="s">
        <v>1521</v>
      </c>
      <c r="E862" s="672" t="s">
        <v>1522</v>
      </c>
      <c r="F862" s="672" t="s">
        <v>2303</v>
      </c>
      <c r="G862" s="672" t="s">
        <v>1363</v>
      </c>
      <c r="H862" s="672" t="s">
        <v>1523</v>
      </c>
      <c r="I862" s="672" t="s">
        <v>2304</v>
      </c>
      <c r="J862" s="675" t="s">
        <v>1593</v>
      </c>
      <c r="K862" s="672" t="s">
        <v>1526</v>
      </c>
      <c r="L862" s="672" t="s">
        <v>1527</v>
      </c>
    </row>
    <row r="863" spans="1:12">
      <c r="A863">
        <v>30493</v>
      </c>
      <c r="B863" s="672" t="s">
        <v>1520</v>
      </c>
      <c r="C863" s="672" t="s">
        <v>1521</v>
      </c>
      <c r="D863" s="672" t="s">
        <v>1521</v>
      </c>
      <c r="E863" s="672" t="s">
        <v>1522</v>
      </c>
      <c r="F863" s="672" t="s">
        <v>2305</v>
      </c>
      <c r="G863" s="672" t="s">
        <v>1363</v>
      </c>
      <c r="H863" s="672" t="s">
        <v>1523</v>
      </c>
      <c r="I863" s="672" t="s">
        <v>2276</v>
      </c>
      <c r="J863" s="675" t="s">
        <v>1640</v>
      </c>
      <c r="K863" s="672" t="s">
        <v>1535</v>
      </c>
      <c r="L863" s="672" t="s">
        <v>1527</v>
      </c>
    </row>
    <row r="864" spans="1:12">
      <c r="A864">
        <v>30495</v>
      </c>
      <c r="B864" s="672" t="s">
        <v>1520</v>
      </c>
      <c r="C864" s="672" t="s">
        <v>1521</v>
      </c>
      <c r="D864" s="672" t="s">
        <v>1521</v>
      </c>
      <c r="E864" s="672" t="s">
        <v>1522</v>
      </c>
      <c r="F864" s="672" t="s">
        <v>2306</v>
      </c>
      <c r="G864" s="672" t="s">
        <v>1363</v>
      </c>
      <c r="H864" s="672" t="s">
        <v>1523</v>
      </c>
      <c r="I864" s="672" t="s">
        <v>2307</v>
      </c>
      <c r="J864" s="675" t="s">
        <v>2246</v>
      </c>
      <c r="K864" s="672" t="s">
        <v>1566</v>
      </c>
      <c r="L864" s="672" t="s">
        <v>1527</v>
      </c>
    </row>
    <row r="865" spans="1:12">
      <c r="A865">
        <v>30497</v>
      </c>
      <c r="B865" s="672" t="s">
        <v>1520</v>
      </c>
      <c r="C865" s="672" t="s">
        <v>1521</v>
      </c>
      <c r="D865" s="672" t="s">
        <v>1521</v>
      </c>
      <c r="E865" s="672" t="s">
        <v>1522</v>
      </c>
      <c r="F865" s="672" t="s">
        <v>2308</v>
      </c>
      <c r="G865" s="672" t="s">
        <v>1363</v>
      </c>
      <c r="H865" s="672" t="s">
        <v>1523</v>
      </c>
      <c r="I865" s="672" t="s">
        <v>2309</v>
      </c>
      <c r="J865" s="675" t="s">
        <v>1543</v>
      </c>
      <c r="K865" s="672" t="s">
        <v>1544</v>
      </c>
      <c r="L865" s="672" t="s">
        <v>1527</v>
      </c>
    </row>
    <row r="866" spans="1:12">
      <c r="A866">
        <v>30496</v>
      </c>
      <c r="B866" s="672" t="s">
        <v>1520</v>
      </c>
      <c r="C866" s="672" t="s">
        <v>1521</v>
      </c>
      <c r="D866" s="672" t="s">
        <v>1521</v>
      </c>
      <c r="E866" s="672" t="s">
        <v>1522</v>
      </c>
      <c r="F866" s="672" t="s">
        <v>2308</v>
      </c>
      <c r="G866" s="672" t="s">
        <v>1363</v>
      </c>
      <c r="H866" s="672" t="s">
        <v>1523</v>
      </c>
      <c r="I866" s="672" t="s">
        <v>2309</v>
      </c>
      <c r="J866" s="675" t="s">
        <v>1543</v>
      </c>
      <c r="K866" s="672" t="s">
        <v>1544</v>
      </c>
      <c r="L866" s="672" t="s">
        <v>1527</v>
      </c>
    </row>
    <row r="867" spans="1:12">
      <c r="A867">
        <v>30498</v>
      </c>
      <c r="B867" s="672" t="s">
        <v>1520</v>
      </c>
      <c r="C867" s="672" t="s">
        <v>1562</v>
      </c>
      <c r="D867" s="672" t="s">
        <v>1521</v>
      </c>
      <c r="E867" s="672" t="s">
        <v>1522</v>
      </c>
      <c r="F867" s="672" t="s">
        <v>2029</v>
      </c>
      <c r="G867" s="672" t="s">
        <v>1363</v>
      </c>
      <c r="H867" s="672" t="s">
        <v>1523</v>
      </c>
      <c r="I867" s="672" t="s">
        <v>2310</v>
      </c>
      <c r="J867" s="675" t="s">
        <v>1551</v>
      </c>
      <c r="K867" s="672" t="s">
        <v>1552</v>
      </c>
      <c r="L867" s="672" t="s">
        <v>1527</v>
      </c>
    </row>
    <row r="868" spans="1:12">
      <c r="A868">
        <v>30504</v>
      </c>
      <c r="B868" s="672" t="s">
        <v>1520</v>
      </c>
      <c r="C868" s="672" t="s">
        <v>1521</v>
      </c>
      <c r="D868" s="672" t="s">
        <v>1521</v>
      </c>
      <c r="E868" s="672" t="s">
        <v>1522</v>
      </c>
      <c r="F868" s="672" t="s">
        <v>2311</v>
      </c>
      <c r="G868" s="672" t="s">
        <v>1363</v>
      </c>
      <c r="H868" s="672" t="s">
        <v>1523</v>
      </c>
      <c r="I868" s="672" t="s">
        <v>1588</v>
      </c>
      <c r="J868" s="675" t="s">
        <v>1579</v>
      </c>
      <c r="K868" s="672" t="s">
        <v>1531</v>
      </c>
      <c r="L868" s="672" t="s">
        <v>1527</v>
      </c>
    </row>
    <row r="869" spans="1:12">
      <c r="A869">
        <v>30505</v>
      </c>
      <c r="B869" s="672" t="s">
        <v>1520</v>
      </c>
      <c r="C869" s="672" t="s">
        <v>1521</v>
      </c>
      <c r="D869" s="672" t="s">
        <v>1521</v>
      </c>
      <c r="E869" s="672" t="s">
        <v>1522</v>
      </c>
      <c r="F869" s="672" t="s">
        <v>2312</v>
      </c>
      <c r="G869" s="672" t="s">
        <v>1363</v>
      </c>
      <c r="H869" s="672" t="s">
        <v>1523</v>
      </c>
      <c r="I869" s="672" t="s">
        <v>2313</v>
      </c>
      <c r="J869" s="675" t="s">
        <v>1963</v>
      </c>
      <c r="K869" s="672" t="s">
        <v>1544</v>
      </c>
      <c r="L869" s="672" t="s">
        <v>1527</v>
      </c>
    </row>
    <row r="870" spans="1:12">
      <c r="A870">
        <v>30515</v>
      </c>
      <c r="B870" s="672" t="s">
        <v>1520</v>
      </c>
      <c r="C870" s="672" t="s">
        <v>1521</v>
      </c>
      <c r="D870" s="672" t="s">
        <v>1521</v>
      </c>
      <c r="E870" s="672" t="s">
        <v>1522</v>
      </c>
      <c r="F870" s="672" t="s">
        <v>2285</v>
      </c>
      <c r="G870" s="672" t="s">
        <v>1363</v>
      </c>
      <c r="H870" s="672" t="s">
        <v>1523</v>
      </c>
      <c r="I870" s="672" t="s">
        <v>2286</v>
      </c>
      <c r="J870" s="675" t="s">
        <v>1646</v>
      </c>
      <c r="K870" s="672" t="s">
        <v>1544</v>
      </c>
      <c r="L870" s="672" t="s">
        <v>1527</v>
      </c>
    </row>
    <row r="871" spans="1:12">
      <c r="A871">
        <v>26514</v>
      </c>
      <c r="B871" s="672" t="s">
        <v>1520</v>
      </c>
      <c r="C871" s="672" t="s">
        <v>1521</v>
      </c>
      <c r="D871" s="672" t="s">
        <v>1521</v>
      </c>
      <c r="E871" s="672" t="s">
        <v>1522</v>
      </c>
      <c r="F871" s="672" t="s">
        <v>2314</v>
      </c>
      <c r="G871" s="672" t="s">
        <v>1363</v>
      </c>
      <c r="H871" s="672" t="s">
        <v>1523</v>
      </c>
      <c r="I871" s="672" t="s">
        <v>1911</v>
      </c>
      <c r="J871" s="675" t="s">
        <v>1931</v>
      </c>
      <c r="K871" s="672" t="s">
        <v>1544</v>
      </c>
      <c r="L871" s="672" t="s">
        <v>1527</v>
      </c>
    </row>
    <row r="872" spans="1:12">
      <c r="A872">
        <v>26513</v>
      </c>
      <c r="B872" s="672" t="s">
        <v>1520</v>
      </c>
      <c r="C872" s="672" t="s">
        <v>1521</v>
      </c>
      <c r="D872" s="672" t="s">
        <v>1521</v>
      </c>
      <c r="E872" s="672" t="s">
        <v>1522</v>
      </c>
      <c r="F872" s="672" t="s">
        <v>2314</v>
      </c>
      <c r="G872" s="672" t="s">
        <v>1363</v>
      </c>
      <c r="H872" s="672" t="s">
        <v>1523</v>
      </c>
      <c r="I872" s="672" t="s">
        <v>1911</v>
      </c>
      <c r="J872" s="675" t="s">
        <v>1931</v>
      </c>
      <c r="K872" s="672" t="s">
        <v>1544</v>
      </c>
      <c r="L872" s="672" t="s">
        <v>1527</v>
      </c>
    </row>
    <row r="873" spans="1:12">
      <c r="A873">
        <v>30516</v>
      </c>
      <c r="B873" s="672" t="s">
        <v>1520</v>
      </c>
      <c r="C873" s="672" t="s">
        <v>1521</v>
      </c>
      <c r="D873" s="672" t="s">
        <v>1521</v>
      </c>
      <c r="E873" s="672" t="s">
        <v>1522</v>
      </c>
      <c r="F873" s="672" t="s">
        <v>2314</v>
      </c>
      <c r="G873" s="672" t="s">
        <v>1363</v>
      </c>
      <c r="H873" s="672" t="s">
        <v>1523</v>
      </c>
      <c r="I873" s="672" t="s">
        <v>1911</v>
      </c>
      <c r="J873" s="675" t="s">
        <v>1931</v>
      </c>
      <c r="K873" s="672" t="s">
        <v>1544</v>
      </c>
      <c r="L873" s="672" t="s">
        <v>1527</v>
      </c>
    </row>
    <row r="874" spans="1:12">
      <c r="A874">
        <v>30620</v>
      </c>
      <c r="B874" s="672" t="s">
        <v>1520</v>
      </c>
      <c r="C874" s="672" t="s">
        <v>1562</v>
      </c>
      <c r="D874" s="672" t="s">
        <v>1521</v>
      </c>
      <c r="E874" s="672" t="s">
        <v>1522</v>
      </c>
      <c r="F874" s="672" t="s">
        <v>2315</v>
      </c>
      <c r="G874" s="672" t="s">
        <v>1363</v>
      </c>
      <c r="H874" s="672" t="s">
        <v>1523</v>
      </c>
      <c r="I874" s="672" t="s">
        <v>2316</v>
      </c>
      <c r="J874" s="675" t="s">
        <v>1543</v>
      </c>
      <c r="K874" s="672" t="s">
        <v>1544</v>
      </c>
      <c r="L874" s="672" t="s">
        <v>1527</v>
      </c>
    </row>
    <row r="875" spans="1:12">
      <c r="A875">
        <v>30621</v>
      </c>
      <c r="B875" s="672" t="s">
        <v>1520</v>
      </c>
      <c r="C875" s="672" t="s">
        <v>1521</v>
      </c>
      <c r="D875" s="672" t="s">
        <v>1521</v>
      </c>
      <c r="E875" s="672" t="s">
        <v>1522</v>
      </c>
      <c r="F875" s="672" t="s">
        <v>2208</v>
      </c>
      <c r="G875" s="672" t="s">
        <v>1363</v>
      </c>
      <c r="H875" s="672" t="s">
        <v>1523</v>
      </c>
      <c r="I875" s="672" t="s">
        <v>2209</v>
      </c>
      <c r="J875" s="675" t="s">
        <v>1768</v>
      </c>
      <c r="K875" s="672" t="s">
        <v>1544</v>
      </c>
      <c r="L875" s="672" t="s">
        <v>1527</v>
      </c>
    </row>
    <row r="876" spans="1:12">
      <c r="A876">
        <v>25611</v>
      </c>
      <c r="B876" s="672" t="s">
        <v>1520</v>
      </c>
      <c r="C876" s="672" t="s">
        <v>1521</v>
      </c>
      <c r="D876" s="672" t="s">
        <v>1521</v>
      </c>
      <c r="E876" s="672" t="s">
        <v>1522</v>
      </c>
      <c r="F876" s="672" t="s">
        <v>2208</v>
      </c>
      <c r="G876" s="672" t="s">
        <v>1363</v>
      </c>
      <c r="H876" s="672" t="s">
        <v>1523</v>
      </c>
      <c r="I876" s="672" t="s">
        <v>2209</v>
      </c>
      <c r="J876" s="675" t="s">
        <v>1768</v>
      </c>
      <c r="K876" s="672" t="s">
        <v>1544</v>
      </c>
      <c r="L876" s="672" t="s">
        <v>1527</v>
      </c>
    </row>
    <row r="877" spans="1:12">
      <c r="A877">
        <v>30649</v>
      </c>
      <c r="B877" s="672" t="s">
        <v>1520</v>
      </c>
      <c r="C877" s="672" t="s">
        <v>1521</v>
      </c>
      <c r="D877" s="672" t="s">
        <v>1521</v>
      </c>
      <c r="E877" s="672" t="s">
        <v>1522</v>
      </c>
      <c r="F877" s="672" t="s">
        <v>2317</v>
      </c>
      <c r="G877" s="672" t="s">
        <v>1363</v>
      </c>
      <c r="H877" s="672" t="s">
        <v>1523</v>
      </c>
      <c r="I877" s="672" t="s">
        <v>2145</v>
      </c>
      <c r="J877" s="675" t="s">
        <v>1543</v>
      </c>
      <c r="K877" s="672" t="s">
        <v>1544</v>
      </c>
      <c r="L877" s="672" t="s">
        <v>1527</v>
      </c>
    </row>
    <row r="878" spans="1:12">
      <c r="A878">
        <v>26514</v>
      </c>
      <c r="B878" s="672" t="s">
        <v>1520</v>
      </c>
      <c r="C878" s="672" t="s">
        <v>1521</v>
      </c>
      <c r="D878" s="672" t="s">
        <v>1521</v>
      </c>
      <c r="E878" s="672" t="s">
        <v>1522</v>
      </c>
      <c r="F878" s="672" t="s">
        <v>2318</v>
      </c>
      <c r="G878" s="672" t="s">
        <v>1363</v>
      </c>
      <c r="H878" s="672" t="s">
        <v>1523</v>
      </c>
      <c r="I878" s="672" t="s">
        <v>2319</v>
      </c>
      <c r="J878" s="675" t="s">
        <v>1931</v>
      </c>
      <c r="K878" s="672" t="s">
        <v>1544</v>
      </c>
      <c r="L878" s="672" t="s">
        <v>1527</v>
      </c>
    </row>
    <row r="879" spans="1:12">
      <c r="A879">
        <v>26513</v>
      </c>
      <c r="B879" s="672" t="s">
        <v>1520</v>
      </c>
      <c r="C879" s="672" t="s">
        <v>1521</v>
      </c>
      <c r="D879" s="672" t="s">
        <v>1521</v>
      </c>
      <c r="E879" s="672" t="s">
        <v>1522</v>
      </c>
      <c r="F879" s="672" t="s">
        <v>2318</v>
      </c>
      <c r="G879" s="672" t="s">
        <v>1363</v>
      </c>
      <c r="H879" s="672" t="s">
        <v>1523</v>
      </c>
      <c r="I879" s="672" t="s">
        <v>2319</v>
      </c>
      <c r="J879" s="675" t="s">
        <v>1931</v>
      </c>
      <c r="K879" s="672" t="s">
        <v>1544</v>
      </c>
      <c r="L879" s="672" t="s">
        <v>1527</v>
      </c>
    </row>
    <row r="880" spans="1:12">
      <c r="A880">
        <v>30653</v>
      </c>
      <c r="B880" s="672" t="s">
        <v>1520</v>
      </c>
      <c r="C880" s="672" t="s">
        <v>1521</v>
      </c>
      <c r="D880" s="672" t="s">
        <v>1521</v>
      </c>
      <c r="E880" s="672" t="s">
        <v>1522</v>
      </c>
      <c r="F880" s="672" t="s">
        <v>2318</v>
      </c>
      <c r="G880" s="672" t="s">
        <v>1363</v>
      </c>
      <c r="H880" s="672" t="s">
        <v>1523</v>
      </c>
      <c r="I880" s="672" t="s">
        <v>2319</v>
      </c>
      <c r="J880" s="675" t="s">
        <v>1931</v>
      </c>
      <c r="K880" s="672" t="s">
        <v>1544</v>
      </c>
      <c r="L880" s="672" t="s">
        <v>1527</v>
      </c>
    </row>
    <row r="881" spans="1:12">
      <c r="A881">
        <v>30659</v>
      </c>
      <c r="B881" s="672" t="s">
        <v>1520</v>
      </c>
      <c r="C881" s="672" t="s">
        <v>1521</v>
      </c>
      <c r="D881" s="672" t="s">
        <v>1521</v>
      </c>
      <c r="E881" s="672" t="s">
        <v>1522</v>
      </c>
      <c r="F881" s="672" t="s">
        <v>2320</v>
      </c>
      <c r="G881" s="672" t="s">
        <v>1363</v>
      </c>
      <c r="H881" s="672" t="s">
        <v>1523</v>
      </c>
      <c r="I881" s="672" t="s">
        <v>1588</v>
      </c>
      <c r="J881" s="675" t="s">
        <v>1579</v>
      </c>
      <c r="K881" s="672" t="s">
        <v>1531</v>
      </c>
      <c r="L881" s="672" t="s">
        <v>1527</v>
      </c>
    </row>
    <row r="882" spans="1:12">
      <c r="A882">
        <v>30659</v>
      </c>
      <c r="B882" s="672" t="s">
        <v>1520</v>
      </c>
      <c r="C882" s="672" t="s">
        <v>1562</v>
      </c>
      <c r="D882" s="672" t="s">
        <v>1521</v>
      </c>
      <c r="E882" s="672" t="s">
        <v>1522</v>
      </c>
      <c r="F882" s="672" t="s">
        <v>2320</v>
      </c>
      <c r="G882" s="672" t="s">
        <v>1363</v>
      </c>
      <c r="H882" s="672" t="s">
        <v>1523</v>
      </c>
      <c r="I882" s="672" t="s">
        <v>1588</v>
      </c>
      <c r="J882" s="675" t="s">
        <v>1579</v>
      </c>
      <c r="K882" s="672" t="s">
        <v>1531</v>
      </c>
      <c r="L882" s="672" t="s">
        <v>1527</v>
      </c>
    </row>
    <row r="883" spans="1:12">
      <c r="A883">
        <v>30690</v>
      </c>
      <c r="B883" s="672" t="s">
        <v>1520</v>
      </c>
      <c r="C883" s="672" t="s">
        <v>1521</v>
      </c>
      <c r="D883" s="672" t="s">
        <v>1521</v>
      </c>
      <c r="E883" s="672" t="s">
        <v>1522</v>
      </c>
      <c r="F883" s="672" t="s">
        <v>2321</v>
      </c>
      <c r="G883" s="672" t="s">
        <v>1363</v>
      </c>
      <c r="H883" s="672" t="s">
        <v>1523</v>
      </c>
      <c r="I883" s="672" t="s">
        <v>2322</v>
      </c>
      <c r="J883" s="675" t="s">
        <v>1646</v>
      </c>
      <c r="K883" s="672" t="s">
        <v>1544</v>
      </c>
      <c r="L883" s="672" t="s">
        <v>1527</v>
      </c>
    </row>
    <row r="884" spans="1:12">
      <c r="A884">
        <v>30711</v>
      </c>
      <c r="B884" s="672" t="s">
        <v>1520</v>
      </c>
      <c r="C884" s="672" t="s">
        <v>1521</v>
      </c>
      <c r="D884" s="672" t="s">
        <v>1521</v>
      </c>
      <c r="E884" s="672" t="s">
        <v>1522</v>
      </c>
      <c r="F884" s="672" t="s">
        <v>2323</v>
      </c>
      <c r="G884" s="672" t="s">
        <v>1363</v>
      </c>
      <c r="H884" s="672" t="s">
        <v>1523</v>
      </c>
      <c r="I884" s="672" t="s">
        <v>2324</v>
      </c>
      <c r="J884" s="675" t="s">
        <v>1597</v>
      </c>
      <c r="K884" s="672" t="s">
        <v>1544</v>
      </c>
      <c r="L884" s="672" t="s">
        <v>1527</v>
      </c>
    </row>
    <row r="885" spans="1:12">
      <c r="A885">
        <v>30716</v>
      </c>
      <c r="B885" s="672" t="s">
        <v>1520</v>
      </c>
      <c r="C885" s="672" t="s">
        <v>1521</v>
      </c>
      <c r="D885" s="672" t="s">
        <v>1521</v>
      </c>
      <c r="E885" s="672" t="s">
        <v>1522</v>
      </c>
      <c r="F885" s="672" t="s">
        <v>2325</v>
      </c>
      <c r="G885" s="672" t="s">
        <v>1363</v>
      </c>
      <c r="H885" s="672" t="s">
        <v>1523</v>
      </c>
      <c r="I885" s="672" t="s">
        <v>2326</v>
      </c>
      <c r="J885" s="675" t="s">
        <v>2297</v>
      </c>
      <c r="K885" s="672" t="s">
        <v>1566</v>
      </c>
      <c r="L885" s="672" t="s">
        <v>1527</v>
      </c>
    </row>
    <row r="886" spans="1:12">
      <c r="A886">
        <v>30741</v>
      </c>
      <c r="B886" s="672" t="s">
        <v>1520</v>
      </c>
      <c r="C886" s="672" t="s">
        <v>1521</v>
      </c>
      <c r="D886" s="672" t="s">
        <v>1521</v>
      </c>
      <c r="E886" s="672" t="s">
        <v>1522</v>
      </c>
      <c r="F886" s="672" t="s">
        <v>2327</v>
      </c>
      <c r="G886" s="672" t="s">
        <v>1363</v>
      </c>
      <c r="H886" s="672" t="s">
        <v>1523</v>
      </c>
      <c r="I886" s="672" t="s">
        <v>2328</v>
      </c>
      <c r="J886" s="675" t="s">
        <v>2297</v>
      </c>
      <c r="K886" s="672" t="s">
        <v>1566</v>
      </c>
      <c r="L886" s="672" t="s">
        <v>1527</v>
      </c>
    </row>
    <row r="887" spans="1:12">
      <c r="A887">
        <v>30746</v>
      </c>
      <c r="B887" s="672" t="s">
        <v>1520</v>
      </c>
      <c r="C887" s="672" t="s">
        <v>1521</v>
      </c>
      <c r="D887" s="672" t="s">
        <v>1521</v>
      </c>
      <c r="E887" s="672" t="s">
        <v>1522</v>
      </c>
      <c r="F887" s="672" t="s">
        <v>2329</v>
      </c>
      <c r="G887" s="672" t="s">
        <v>1363</v>
      </c>
      <c r="H887" s="672" t="s">
        <v>1523</v>
      </c>
      <c r="I887" s="672" t="s">
        <v>2330</v>
      </c>
      <c r="J887" s="675" t="s">
        <v>1946</v>
      </c>
      <c r="K887" s="672" t="s">
        <v>1544</v>
      </c>
      <c r="L887" s="672" t="s">
        <v>1527</v>
      </c>
    </row>
    <row r="888" spans="1:12">
      <c r="A888">
        <v>30748</v>
      </c>
      <c r="B888" s="672" t="s">
        <v>1520</v>
      </c>
      <c r="C888" s="672" t="s">
        <v>1521</v>
      </c>
      <c r="D888" s="672" t="s">
        <v>1521</v>
      </c>
      <c r="E888" s="672" t="s">
        <v>1522</v>
      </c>
      <c r="F888" s="672" t="s">
        <v>2331</v>
      </c>
      <c r="G888" s="672" t="s">
        <v>1363</v>
      </c>
      <c r="H888" s="672" t="s">
        <v>1523</v>
      </c>
      <c r="I888" s="672" t="s">
        <v>2332</v>
      </c>
      <c r="J888" s="675" t="s">
        <v>1655</v>
      </c>
      <c r="K888" s="672" t="s">
        <v>1526</v>
      </c>
      <c r="L888" s="672" t="s">
        <v>1527</v>
      </c>
    </row>
    <row r="889" spans="1:12">
      <c r="A889">
        <v>13599</v>
      </c>
      <c r="B889" s="672" t="s">
        <v>1520</v>
      </c>
      <c r="C889" s="672" t="s">
        <v>1521</v>
      </c>
      <c r="D889" s="672" t="s">
        <v>1521</v>
      </c>
      <c r="E889" s="672" t="s">
        <v>1522</v>
      </c>
      <c r="F889" s="672" t="s">
        <v>2218</v>
      </c>
      <c r="G889" s="672" t="s">
        <v>1363</v>
      </c>
      <c r="H889" s="672" t="s">
        <v>1523</v>
      </c>
      <c r="I889" s="672" t="s">
        <v>2333</v>
      </c>
      <c r="J889" s="675" t="s">
        <v>1729</v>
      </c>
      <c r="K889" s="672" t="s">
        <v>1535</v>
      </c>
      <c r="L889" s="672" t="s">
        <v>1527</v>
      </c>
    </row>
    <row r="890" spans="1:12">
      <c r="A890">
        <v>30762</v>
      </c>
      <c r="B890" s="672" t="s">
        <v>1520</v>
      </c>
      <c r="C890" s="672" t="s">
        <v>1521</v>
      </c>
      <c r="D890" s="672" t="s">
        <v>1521</v>
      </c>
      <c r="E890" s="672" t="s">
        <v>1522</v>
      </c>
      <c r="F890" s="672" t="s">
        <v>2218</v>
      </c>
      <c r="G890" s="672" t="s">
        <v>1363</v>
      </c>
      <c r="H890" s="672" t="s">
        <v>1523</v>
      </c>
      <c r="I890" s="672" t="s">
        <v>2333</v>
      </c>
      <c r="J890" s="675" t="s">
        <v>1729</v>
      </c>
      <c r="K890" s="672" t="s">
        <v>1535</v>
      </c>
      <c r="L890" s="672" t="s">
        <v>1527</v>
      </c>
    </row>
    <row r="891" spans="1:12">
      <c r="A891">
        <v>30789</v>
      </c>
      <c r="B891" s="672" t="s">
        <v>1520</v>
      </c>
      <c r="C891" s="672" t="s">
        <v>1521</v>
      </c>
      <c r="D891" s="672" t="s">
        <v>1521</v>
      </c>
      <c r="E891" s="672" t="s">
        <v>1522</v>
      </c>
      <c r="F891" s="672" t="s">
        <v>2334</v>
      </c>
      <c r="G891" s="672" t="s">
        <v>1363</v>
      </c>
      <c r="H891" s="672" t="s">
        <v>1523</v>
      </c>
      <c r="I891" s="672" t="s">
        <v>2335</v>
      </c>
      <c r="J891" s="675" t="s">
        <v>1597</v>
      </c>
      <c r="K891" s="672" t="s">
        <v>1544</v>
      </c>
      <c r="L891" s="672" t="s">
        <v>1527</v>
      </c>
    </row>
    <row r="892" spans="1:12">
      <c r="A892">
        <v>30789</v>
      </c>
      <c r="B892" s="672" t="s">
        <v>1520</v>
      </c>
      <c r="C892" s="672" t="s">
        <v>1562</v>
      </c>
      <c r="D892" s="672" t="s">
        <v>1521</v>
      </c>
      <c r="E892" s="672" t="s">
        <v>1522</v>
      </c>
      <c r="F892" s="672" t="s">
        <v>2334</v>
      </c>
      <c r="G892" s="672" t="s">
        <v>1363</v>
      </c>
      <c r="H892" s="672" t="s">
        <v>1523</v>
      </c>
      <c r="I892" s="672" t="s">
        <v>2335</v>
      </c>
      <c r="J892" s="675" t="s">
        <v>1597</v>
      </c>
      <c r="K892" s="672" t="s">
        <v>1544</v>
      </c>
      <c r="L892" s="672" t="s">
        <v>1527</v>
      </c>
    </row>
    <row r="893" spans="1:12">
      <c r="A893">
        <v>30794</v>
      </c>
      <c r="B893" s="672" t="s">
        <v>1520</v>
      </c>
      <c r="C893" s="672" t="s">
        <v>1521</v>
      </c>
      <c r="D893" s="672" t="s">
        <v>1521</v>
      </c>
      <c r="E893" s="672" t="s">
        <v>1522</v>
      </c>
      <c r="F893" s="672" t="s">
        <v>2336</v>
      </c>
      <c r="G893" s="672" t="s">
        <v>1363</v>
      </c>
      <c r="H893" s="672" t="s">
        <v>1523</v>
      </c>
      <c r="I893" s="672" t="s">
        <v>2145</v>
      </c>
      <c r="J893" s="675" t="s">
        <v>1543</v>
      </c>
      <c r="K893" s="672" t="s">
        <v>1544</v>
      </c>
      <c r="L893" s="672" t="s">
        <v>1527</v>
      </c>
    </row>
    <row r="894" spans="1:12">
      <c r="A894">
        <v>50000</v>
      </c>
      <c r="B894" s="672" t="s">
        <v>1520</v>
      </c>
      <c r="C894" s="672" t="s">
        <v>1521</v>
      </c>
      <c r="D894" s="672" t="s">
        <v>1521</v>
      </c>
      <c r="E894" s="672" t="s">
        <v>1522</v>
      </c>
      <c r="F894" s="672" t="s">
        <v>2337</v>
      </c>
      <c r="G894" s="672" t="s">
        <v>1363</v>
      </c>
      <c r="H894" s="672" t="s">
        <v>1523</v>
      </c>
      <c r="I894" s="672" t="s">
        <v>2338</v>
      </c>
      <c r="J894" s="675" t="s">
        <v>2021</v>
      </c>
      <c r="K894" s="672" t="s">
        <v>1531</v>
      </c>
      <c r="L894" s="672" t="s">
        <v>1527</v>
      </c>
    </row>
    <row r="895" spans="1:12">
      <c r="A895">
        <v>50110</v>
      </c>
      <c r="B895" s="672" t="s">
        <v>1520</v>
      </c>
      <c r="C895" s="672" t="s">
        <v>1521</v>
      </c>
      <c r="D895" s="672" t="s">
        <v>1521</v>
      </c>
      <c r="E895" s="672" t="s">
        <v>1522</v>
      </c>
      <c r="F895" s="672" t="s">
        <v>2339</v>
      </c>
      <c r="G895" s="672" t="s">
        <v>1363</v>
      </c>
      <c r="H895" s="672" t="s">
        <v>1523</v>
      </c>
      <c r="I895" s="672" t="s">
        <v>1809</v>
      </c>
      <c r="J895" s="675" t="s">
        <v>1534</v>
      </c>
      <c r="K895" s="672" t="s">
        <v>1535</v>
      </c>
      <c r="L895" s="672" t="s">
        <v>1527</v>
      </c>
    </row>
    <row r="896" spans="1:12">
      <c r="A896">
        <v>50110</v>
      </c>
      <c r="B896" s="672" t="s">
        <v>1520</v>
      </c>
      <c r="C896" s="672" t="s">
        <v>1562</v>
      </c>
      <c r="D896" s="672" t="s">
        <v>1521</v>
      </c>
      <c r="E896" s="672" t="s">
        <v>1522</v>
      </c>
      <c r="F896" s="672" t="s">
        <v>2339</v>
      </c>
      <c r="G896" s="672" t="s">
        <v>1363</v>
      </c>
      <c r="H896" s="672" t="s">
        <v>1523</v>
      </c>
      <c r="I896" s="672" t="s">
        <v>1809</v>
      </c>
      <c r="J896" s="675" t="s">
        <v>1534</v>
      </c>
      <c r="K896" s="672" t="s">
        <v>1535</v>
      </c>
      <c r="L896" s="672" t="s">
        <v>1527</v>
      </c>
    </row>
    <row r="897" spans="1:12">
      <c r="A897">
        <v>50111</v>
      </c>
      <c r="B897" s="672" t="s">
        <v>1520</v>
      </c>
      <c r="C897" s="672" t="s">
        <v>1521</v>
      </c>
      <c r="D897" s="672" t="s">
        <v>1521</v>
      </c>
      <c r="E897" s="672" t="s">
        <v>1522</v>
      </c>
      <c r="F897" s="672" t="s">
        <v>2340</v>
      </c>
      <c r="G897" s="672" t="s">
        <v>1363</v>
      </c>
      <c r="H897" s="672" t="s">
        <v>1523</v>
      </c>
      <c r="I897" s="672" t="s">
        <v>2104</v>
      </c>
      <c r="J897" s="675" t="s">
        <v>1675</v>
      </c>
      <c r="K897" s="672" t="s">
        <v>1531</v>
      </c>
      <c r="L897" s="672" t="s">
        <v>1527</v>
      </c>
    </row>
    <row r="898" spans="1:12">
      <c r="A898">
        <v>14536</v>
      </c>
      <c r="B898" s="672" t="s">
        <v>1520</v>
      </c>
      <c r="C898" s="672" t="s">
        <v>1521</v>
      </c>
      <c r="D898" s="672" t="s">
        <v>1521</v>
      </c>
      <c r="E898" s="672" t="s">
        <v>1522</v>
      </c>
      <c r="F898" s="672" t="s">
        <v>2341</v>
      </c>
      <c r="G898" s="672" t="s">
        <v>1363</v>
      </c>
      <c r="H898" s="672" t="s">
        <v>1523</v>
      </c>
      <c r="I898" s="672" t="s">
        <v>2342</v>
      </c>
      <c r="J898" s="675" t="s">
        <v>1547</v>
      </c>
      <c r="K898" s="672" t="s">
        <v>1526</v>
      </c>
      <c r="L898" s="672" t="s">
        <v>1527</v>
      </c>
    </row>
    <row r="899" spans="1:12">
      <c r="A899">
        <v>50113</v>
      </c>
      <c r="B899" s="672" t="s">
        <v>1520</v>
      </c>
      <c r="C899" s="672" t="s">
        <v>1521</v>
      </c>
      <c r="D899" s="672" t="s">
        <v>1521</v>
      </c>
      <c r="E899" s="672" t="s">
        <v>1522</v>
      </c>
      <c r="F899" s="672" t="s">
        <v>2341</v>
      </c>
      <c r="G899" s="672" t="s">
        <v>1363</v>
      </c>
      <c r="H899" s="672" t="s">
        <v>1523</v>
      </c>
      <c r="I899" s="672" t="s">
        <v>2342</v>
      </c>
      <c r="J899" s="675" t="s">
        <v>1547</v>
      </c>
      <c r="K899" s="672" t="s">
        <v>1526</v>
      </c>
      <c r="L899" s="672" t="s">
        <v>1527</v>
      </c>
    </row>
    <row r="900" spans="1:12">
      <c r="A900">
        <v>50145</v>
      </c>
      <c r="B900" s="672" t="s">
        <v>1520</v>
      </c>
      <c r="C900" s="672" t="s">
        <v>1521</v>
      </c>
      <c r="D900" s="672" t="s">
        <v>1521</v>
      </c>
      <c r="E900" s="672" t="s">
        <v>1522</v>
      </c>
      <c r="F900" s="672" t="s">
        <v>2321</v>
      </c>
      <c r="G900" s="672" t="s">
        <v>1363</v>
      </c>
      <c r="H900" s="672" t="s">
        <v>1523</v>
      </c>
      <c r="I900" s="672" t="s">
        <v>2343</v>
      </c>
      <c r="J900" s="675" t="s">
        <v>1655</v>
      </c>
      <c r="K900" s="672" t="s">
        <v>1526</v>
      </c>
      <c r="L900" s="672" t="s">
        <v>1527</v>
      </c>
    </row>
    <row r="901" spans="1:12">
      <c r="A901">
        <v>26513</v>
      </c>
      <c r="B901" s="672" t="s">
        <v>1520</v>
      </c>
      <c r="C901" s="672" t="s">
        <v>1521</v>
      </c>
      <c r="D901" s="672" t="s">
        <v>1521</v>
      </c>
      <c r="E901" s="672" t="s">
        <v>1522</v>
      </c>
      <c r="F901" s="672" t="s">
        <v>2321</v>
      </c>
      <c r="G901" s="672" t="s">
        <v>1363</v>
      </c>
      <c r="H901" s="672" t="s">
        <v>1523</v>
      </c>
      <c r="I901" s="672" t="s">
        <v>2343</v>
      </c>
      <c r="J901" s="675" t="s">
        <v>1655</v>
      </c>
      <c r="K901" s="672" t="s">
        <v>1526</v>
      </c>
      <c r="L901" s="672" t="s">
        <v>1527</v>
      </c>
    </row>
    <row r="902" spans="1:12">
      <c r="A902">
        <v>50312</v>
      </c>
      <c r="B902" s="672" t="s">
        <v>1520</v>
      </c>
      <c r="C902" s="672" t="s">
        <v>1521</v>
      </c>
      <c r="D902" s="672" t="s">
        <v>1521</v>
      </c>
      <c r="E902" s="672" t="s">
        <v>1522</v>
      </c>
      <c r="F902" s="672" t="s">
        <v>2344</v>
      </c>
      <c r="G902" s="672" t="s">
        <v>1363</v>
      </c>
      <c r="H902" s="672" t="s">
        <v>1523</v>
      </c>
      <c r="I902" s="672" t="s">
        <v>2121</v>
      </c>
      <c r="J902" s="675" t="s">
        <v>1818</v>
      </c>
      <c r="K902" s="672" t="s">
        <v>1544</v>
      </c>
      <c r="L902" s="672" t="s">
        <v>1527</v>
      </c>
    </row>
    <row r="903" spans="1:12">
      <c r="A903">
        <v>50391</v>
      </c>
      <c r="B903" s="672" t="s">
        <v>1520</v>
      </c>
      <c r="C903" s="672" t="s">
        <v>1562</v>
      </c>
      <c r="D903" s="672" t="s">
        <v>1521</v>
      </c>
      <c r="E903" s="672" t="s">
        <v>1522</v>
      </c>
      <c r="F903" s="672" t="s">
        <v>2345</v>
      </c>
      <c r="G903" s="672" t="s">
        <v>1363</v>
      </c>
      <c r="H903" s="672" t="s">
        <v>1523</v>
      </c>
      <c r="I903" s="672" t="s">
        <v>1622</v>
      </c>
      <c r="J903" s="675" t="s">
        <v>1611</v>
      </c>
      <c r="K903" s="672" t="s">
        <v>1535</v>
      </c>
      <c r="L903" s="672" t="s">
        <v>1527</v>
      </c>
    </row>
    <row r="904" spans="1:12">
      <c r="A904">
        <v>50391</v>
      </c>
      <c r="B904" s="672" t="s">
        <v>1520</v>
      </c>
      <c r="C904" s="672" t="s">
        <v>1521</v>
      </c>
      <c r="D904" s="672" t="s">
        <v>1521</v>
      </c>
      <c r="E904" s="672" t="s">
        <v>1522</v>
      </c>
      <c r="F904" s="672" t="s">
        <v>2345</v>
      </c>
      <c r="G904" s="672" t="s">
        <v>1363</v>
      </c>
      <c r="H904" s="672" t="s">
        <v>1523</v>
      </c>
      <c r="I904" s="672" t="s">
        <v>1622</v>
      </c>
      <c r="J904" s="675" t="s">
        <v>1611</v>
      </c>
      <c r="K904" s="672" t="s">
        <v>1535</v>
      </c>
      <c r="L904" s="672" t="s">
        <v>1527</v>
      </c>
    </row>
    <row r="905" spans="1:12">
      <c r="A905">
        <v>50396</v>
      </c>
      <c r="B905" s="672" t="s">
        <v>1520</v>
      </c>
      <c r="C905" s="672" t="s">
        <v>1521</v>
      </c>
      <c r="D905" s="672" t="s">
        <v>1521</v>
      </c>
      <c r="E905" s="672" t="s">
        <v>1522</v>
      </c>
      <c r="F905" s="672" t="s">
        <v>2346</v>
      </c>
      <c r="G905" s="672" t="s">
        <v>1363</v>
      </c>
      <c r="H905" s="672" t="s">
        <v>1523</v>
      </c>
      <c r="I905" s="672" t="s">
        <v>2347</v>
      </c>
      <c r="J905" s="675" t="s">
        <v>1678</v>
      </c>
      <c r="K905" s="672" t="s">
        <v>1566</v>
      </c>
      <c r="L905" s="672" t="s">
        <v>1527</v>
      </c>
    </row>
    <row r="906" spans="1:12">
      <c r="A906">
        <v>50539</v>
      </c>
      <c r="B906" s="672" t="s">
        <v>1520</v>
      </c>
      <c r="C906" s="672" t="s">
        <v>1521</v>
      </c>
      <c r="D906" s="672" t="s">
        <v>1521</v>
      </c>
      <c r="E906" s="672" t="s">
        <v>1522</v>
      </c>
      <c r="F906" s="672" t="s">
        <v>2348</v>
      </c>
      <c r="G906" s="672" t="s">
        <v>1363</v>
      </c>
      <c r="H906" s="672" t="s">
        <v>1523</v>
      </c>
      <c r="I906" s="672" t="s">
        <v>2349</v>
      </c>
      <c r="J906" s="675" t="s">
        <v>1931</v>
      </c>
      <c r="K906" s="672" t="s">
        <v>1544</v>
      </c>
      <c r="L906" s="672" t="s">
        <v>1527</v>
      </c>
    </row>
    <row r="907" spans="1:12">
      <c r="A907">
        <v>26513</v>
      </c>
      <c r="B907" s="672" t="s">
        <v>1520</v>
      </c>
      <c r="C907" s="672" t="s">
        <v>1521</v>
      </c>
      <c r="D907" s="672" t="s">
        <v>1521</v>
      </c>
      <c r="E907" s="672" t="s">
        <v>1522</v>
      </c>
      <c r="F907" s="672" t="s">
        <v>2348</v>
      </c>
      <c r="G907" s="672" t="s">
        <v>1363</v>
      </c>
      <c r="H907" s="672" t="s">
        <v>1523</v>
      </c>
      <c r="I907" s="672" t="s">
        <v>2349</v>
      </c>
      <c r="J907" s="675" t="s">
        <v>1931</v>
      </c>
      <c r="K907" s="672" t="s">
        <v>1544</v>
      </c>
      <c r="L907" s="672" t="s">
        <v>1527</v>
      </c>
    </row>
    <row r="908" spans="1:12">
      <c r="A908">
        <v>50540</v>
      </c>
      <c r="B908" s="672" t="s">
        <v>1520</v>
      </c>
      <c r="C908" s="672" t="s">
        <v>1521</v>
      </c>
      <c r="D908" s="672" t="s">
        <v>1521</v>
      </c>
      <c r="E908" s="672" t="s">
        <v>1522</v>
      </c>
      <c r="F908" s="672" t="s">
        <v>2350</v>
      </c>
      <c r="G908" s="672" t="s">
        <v>1363</v>
      </c>
      <c r="H908" s="672" t="s">
        <v>1523</v>
      </c>
      <c r="I908" s="672" t="s">
        <v>2351</v>
      </c>
      <c r="J908" s="675" t="s">
        <v>1538</v>
      </c>
      <c r="K908" s="672" t="s">
        <v>1531</v>
      </c>
      <c r="L908" s="672" t="s">
        <v>1527</v>
      </c>
    </row>
    <row r="909" spans="1:12">
      <c r="A909">
        <v>30028</v>
      </c>
      <c r="B909" s="672" t="s">
        <v>1520</v>
      </c>
      <c r="C909" s="672" t="s">
        <v>1521</v>
      </c>
      <c r="D909" s="672" t="s">
        <v>1521</v>
      </c>
      <c r="E909" s="672" t="s">
        <v>1522</v>
      </c>
      <c r="F909" s="672" t="s">
        <v>2350</v>
      </c>
      <c r="G909" s="672" t="s">
        <v>1363</v>
      </c>
      <c r="H909" s="672" t="s">
        <v>1523</v>
      </c>
      <c r="I909" s="672" t="s">
        <v>2351</v>
      </c>
      <c r="J909" s="675" t="s">
        <v>1538</v>
      </c>
      <c r="K909" s="672" t="s">
        <v>1531</v>
      </c>
      <c r="L909" s="672" t="s">
        <v>1527</v>
      </c>
    </row>
    <row r="910" spans="1:12">
      <c r="A910">
        <v>50551</v>
      </c>
      <c r="B910" s="672" t="s">
        <v>1520</v>
      </c>
      <c r="C910" s="672" t="s">
        <v>1562</v>
      </c>
      <c r="D910" s="672" t="s">
        <v>1521</v>
      </c>
      <c r="E910" s="672" t="s">
        <v>1522</v>
      </c>
      <c r="F910" s="672" t="s">
        <v>2352</v>
      </c>
      <c r="G910" s="672" t="s">
        <v>1363</v>
      </c>
      <c r="H910" s="672" t="s">
        <v>1523</v>
      </c>
      <c r="I910" s="672" t="s">
        <v>2316</v>
      </c>
      <c r="J910" s="675" t="s">
        <v>1543</v>
      </c>
      <c r="K910" s="672" t="s">
        <v>1544</v>
      </c>
      <c r="L910" s="672" t="s">
        <v>1527</v>
      </c>
    </row>
    <row r="911" spans="1:12">
      <c r="A911">
        <v>50642</v>
      </c>
      <c r="B911" s="672" t="s">
        <v>1520</v>
      </c>
      <c r="C911" s="672" t="s">
        <v>1562</v>
      </c>
      <c r="D911" s="672" t="s">
        <v>1521</v>
      </c>
      <c r="E911" s="672" t="s">
        <v>1522</v>
      </c>
      <c r="F911" s="672" t="s">
        <v>2353</v>
      </c>
      <c r="G911" s="672" t="s">
        <v>1363</v>
      </c>
      <c r="H911" s="672" t="s">
        <v>1523</v>
      </c>
      <c r="I911" s="672" t="s">
        <v>2316</v>
      </c>
      <c r="J911" s="675" t="s">
        <v>1543</v>
      </c>
      <c r="K911" s="672" t="s">
        <v>1544</v>
      </c>
      <c r="L911" s="672" t="s">
        <v>1527</v>
      </c>
    </row>
    <row r="912" spans="1:12">
      <c r="A912">
        <v>50642</v>
      </c>
      <c r="B912" s="672" t="s">
        <v>1520</v>
      </c>
      <c r="C912" s="672" t="s">
        <v>1521</v>
      </c>
      <c r="D912" s="672" t="s">
        <v>1521</v>
      </c>
      <c r="E912" s="672" t="s">
        <v>1522</v>
      </c>
      <c r="F912" s="672" t="s">
        <v>2353</v>
      </c>
      <c r="G912" s="672" t="s">
        <v>1363</v>
      </c>
      <c r="H912" s="672" t="s">
        <v>1523</v>
      </c>
      <c r="I912" s="672" t="s">
        <v>2316</v>
      </c>
      <c r="J912" s="675" t="s">
        <v>1543</v>
      </c>
      <c r="K912" s="672" t="s">
        <v>1544</v>
      </c>
      <c r="L912" s="672" t="s">
        <v>1527</v>
      </c>
    </row>
    <row r="913" spans="1:12">
      <c r="A913">
        <v>50551</v>
      </c>
      <c r="B913" s="672" t="s">
        <v>1520</v>
      </c>
      <c r="C913" s="672" t="s">
        <v>1521</v>
      </c>
      <c r="D913" s="672" t="s">
        <v>1521</v>
      </c>
      <c r="E913" s="672" t="s">
        <v>1522</v>
      </c>
      <c r="F913" s="672" t="s">
        <v>2353</v>
      </c>
      <c r="G913" s="672" t="s">
        <v>1363</v>
      </c>
      <c r="H913" s="672" t="s">
        <v>1523</v>
      </c>
      <c r="I913" s="672" t="s">
        <v>2316</v>
      </c>
      <c r="J913" s="675" t="s">
        <v>1543</v>
      </c>
      <c r="K913" s="672" t="s">
        <v>1544</v>
      </c>
      <c r="L913" s="672" t="s">
        <v>1527</v>
      </c>
    </row>
    <row r="914" spans="1:12">
      <c r="A914">
        <v>30245</v>
      </c>
      <c r="B914" s="672" t="s">
        <v>1520</v>
      </c>
      <c r="C914" s="672" t="s">
        <v>1521</v>
      </c>
      <c r="D914" s="672" t="s">
        <v>1521</v>
      </c>
      <c r="E914" s="672" t="s">
        <v>1522</v>
      </c>
      <c r="F914" s="672" t="s">
        <v>2354</v>
      </c>
      <c r="G914" s="672" t="s">
        <v>1363</v>
      </c>
      <c r="H914" s="672" t="s">
        <v>1523</v>
      </c>
      <c r="I914" s="672" t="s">
        <v>2355</v>
      </c>
      <c r="J914" s="675" t="s">
        <v>1597</v>
      </c>
      <c r="K914" s="672" t="s">
        <v>1544</v>
      </c>
      <c r="L914" s="672" t="s">
        <v>1527</v>
      </c>
    </row>
    <row r="915" spans="1:12">
      <c r="A915">
        <v>51151</v>
      </c>
      <c r="B915" s="672" t="s">
        <v>1520</v>
      </c>
      <c r="C915" s="672" t="s">
        <v>1521</v>
      </c>
      <c r="D915" s="672" t="s">
        <v>1521</v>
      </c>
      <c r="E915" s="672" t="s">
        <v>1522</v>
      </c>
      <c r="F915" s="672" t="s">
        <v>2354</v>
      </c>
      <c r="G915" s="672" t="s">
        <v>1363</v>
      </c>
      <c r="H915" s="672" t="s">
        <v>1523</v>
      </c>
      <c r="I915" s="672" t="s">
        <v>2355</v>
      </c>
      <c r="J915" s="675" t="s">
        <v>1597</v>
      </c>
      <c r="K915" s="672" t="s">
        <v>1544</v>
      </c>
      <c r="L915" s="672" t="s">
        <v>1527</v>
      </c>
    </row>
    <row r="916" spans="1:12">
      <c r="A916">
        <v>50674</v>
      </c>
      <c r="B916" s="672" t="s">
        <v>1520</v>
      </c>
      <c r="C916" s="672" t="s">
        <v>1521</v>
      </c>
      <c r="D916" s="672" t="s">
        <v>1521</v>
      </c>
      <c r="E916" s="672" t="s">
        <v>1522</v>
      </c>
      <c r="F916" s="672" t="s">
        <v>2354</v>
      </c>
      <c r="G916" s="672" t="s">
        <v>1363</v>
      </c>
      <c r="H916" s="672" t="s">
        <v>1523</v>
      </c>
      <c r="I916" s="672" t="s">
        <v>2355</v>
      </c>
      <c r="J916" s="675" t="s">
        <v>1597</v>
      </c>
      <c r="K916" s="672" t="s">
        <v>1544</v>
      </c>
      <c r="L916" s="672" t="s">
        <v>1527</v>
      </c>
    </row>
    <row r="917" spans="1:12">
      <c r="A917">
        <v>50676</v>
      </c>
      <c r="B917" s="672" t="s">
        <v>1520</v>
      </c>
      <c r="C917" s="672" t="s">
        <v>1521</v>
      </c>
      <c r="D917" s="672" t="s">
        <v>1521</v>
      </c>
      <c r="E917" s="672" t="s">
        <v>1522</v>
      </c>
      <c r="F917" s="672" t="s">
        <v>2356</v>
      </c>
      <c r="G917" s="672" t="s">
        <v>1363</v>
      </c>
      <c r="H917" s="672" t="s">
        <v>1523</v>
      </c>
      <c r="I917" s="672" t="s">
        <v>2357</v>
      </c>
      <c r="J917" s="675" t="s">
        <v>1538</v>
      </c>
      <c r="K917" s="672" t="s">
        <v>1531</v>
      </c>
      <c r="L917" s="672" t="s">
        <v>1527</v>
      </c>
    </row>
    <row r="918" spans="1:12">
      <c r="A918">
        <v>50842</v>
      </c>
      <c r="B918" s="672" t="s">
        <v>1520</v>
      </c>
      <c r="C918" s="672" t="s">
        <v>1521</v>
      </c>
      <c r="D918" s="672" t="s">
        <v>1521</v>
      </c>
      <c r="E918" s="672" t="s">
        <v>1522</v>
      </c>
      <c r="F918" s="672" t="s">
        <v>2358</v>
      </c>
      <c r="G918" s="672" t="s">
        <v>1363</v>
      </c>
      <c r="H918" s="672" t="s">
        <v>1523</v>
      </c>
      <c r="I918" s="672" t="s">
        <v>2359</v>
      </c>
      <c r="J918" s="675" t="s">
        <v>1538</v>
      </c>
      <c r="K918" s="672" t="s">
        <v>1531</v>
      </c>
      <c r="L918" s="672" t="s">
        <v>1527</v>
      </c>
    </row>
    <row r="919" spans="1:12">
      <c r="A919">
        <v>50855</v>
      </c>
      <c r="B919" s="672" t="s">
        <v>1520</v>
      </c>
      <c r="C919" s="672" t="s">
        <v>1521</v>
      </c>
      <c r="D919" s="672" t="s">
        <v>1521</v>
      </c>
      <c r="E919" s="672" t="s">
        <v>1522</v>
      </c>
      <c r="F919" s="672" t="s">
        <v>2360</v>
      </c>
      <c r="G919" s="672" t="s">
        <v>1363</v>
      </c>
      <c r="H919" s="672" t="s">
        <v>1523</v>
      </c>
      <c r="I919" s="672" t="s">
        <v>1588</v>
      </c>
      <c r="J919" s="675" t="s">
        <v>1538</v>
      </c>
      <c r="K919" s="672" t="s">
        <v>1531</v>
      </c>
      <c r="L919" s="672" t="s">
        <v>1527</v>
      </c>
    </row>
    <row r="920" spans="1:12">
      <c r="A920">
        <v>50898</v>
      </c>
      <c r="B920" s="672" t="s">
        <v>1520</v>
      </c>
      <c r="C920" s="672" t="s">
        <v>1562</v>
      </c>
      <c r="D920" s="672" t="s">
        <v>1521</v>
      </c>
      <c r="E920" s="672" t="s">
        <v>1522</v>
      </c>
      <c r="F920" s="672" t="s">
        <v>2361</v>
      </c>
      <c r="G920" s="672" t="s">
        <v>1363</v>
      </c>
      <c r="H920" s="672" t="s">
        <v>1523</v>
      </c>
      <c r="I920" s="672" t="s">
        <v>2316</v>
      </c>
      <c r="J920" s="675" t="s">
        <v>1543</v>
      </c>
      <c r="K920" s="672" t="s">
        <v>1544</v>
      </c>
      <c r="L920" s="672" t="s">
        <v>1527</v>
      </c>
    </row>
    <row r="921" spans="1:12">
      <c r="A921">
        <v>50898</v>
      </c>
      <c r="B921" s="672" t="s">
        <v>1520</v>
      </c>
      <c r="C921" s="672" t="s">
        <v>1521</v>
      </c>
      <c r="D921" s="672" t="s">
        <v>1521</v>
      </c>
      <c r="E921" s="672" t="s">
        <v>1522</v>
      </c>
      <c r="F921" s="672" t="s">
        <v>2361</v>
      </c>
      <c r="G921" s="672" t="s">
        <v>1363</v>
      </c>
      <c r="H921" s="672" t="s">
        <v>1523</v>
      </c>
      <c r="I921" s="672" t="s">
        <v>2316</v>
      </c>
      <c r="J921" s="675" t="s">
        <v>1543</v>
      </c>
      <c r="K921" s="672" t="s">
        <v>1544</v>
      </c>
      <c r="L921" s="672" t="s">
        <v>1527</v>
      </c>
    </row>
    <row r="922" spans="1:12">
      <c r="A922">
        <v>50551</v>
      </c>
      <c r="B922" s="672" t="s">
        <v>1520</v>
      </c>
      <c r="C922" s="672" t="s">
        <v>1521</v>
      </c>
      <c r="D922" s="672" t="s">
        <v>1521</v>
      </c>
      <c r="E922" s="672" t="s">
        <v>1522</v>
      </c>
      <c r="F922" s="672" t="s">
        <v>2361</v>
      </c>
      <c r="G922" s="672" t="s">
        <v>1363</v>
      </c>
      <c r="H922" s="672" t="s">
        <v>1523</v>
      </c>
      <c r="I922" s="672" t="s">
        <v>2316</v>
      </c>
      <c r="J922" s="675" t="s">
        <v>1543</v>
      </c>
      <c r="K922" s="672" t="s">
        <v>1544</v>
      </c>
      <c r="L922" s="672" t="s">
        <v>1527</v>
      </c>
    </row>
    <row r="923" spans="1:12">
      <c r="A923">
        <v>50899</v>
      </c>
      <c r="B923" s="672" t="s">
        <v>1520</v>
      </c>
      <c r="C923" s="672" t="s">
        <v>1562</v>
      </c>
      <c r="D923" s="672" t="s">
        <v>1521</v>
      </c>
      <c r="E923" s="672" t="s">
        <v>1522</v>
      </c>
      <c r="F923" s="672" t="s">
        <v>2353</v>
      </c>
      <c r="G923" s="672" t="s">
        <v>1363</v>
      </c>
      <c r="H923" s="672" t="s">
        <v>1523</v>
      </c>
      <c r="I923" s="672" t="s">
        <v>2316</v>
      </c>
      <c r="J923" s="675" t="s">
        <v>1543</v>
      </c>
      <c r="K923" s="672" t="s">
        <v>1544</v>
      </c>
      <c r="L923" s="672" t="s">
        <v>1527</v>
      </c>
    </row>
    <row r="924" spans="1:12">
      <c r="A924">
        <v>50899</v>
      </c>
      <c r="B924" s="672" t="s">
        <v>1520</v>
      </c>
      <c r="C924" s="672" t="s">
        <v>1521</v>
      </c>
      <c r="D924" s="672" t="s">
        <v>1521</v>
      </c>
      <c r="E924" s="672" t="s">
        <v>1522</v>
      </c>
      <c r="F924" s="672" t="s">
        <v>2353</v>
      </c>
      <c r="G924" s="672" t="s">
        <v>1363</v>
      </c>
      <c r="H924" s="672" t="s">
        <v>1523</v>
      </c>
      <c r="I924" s="672" t="s">
        <v>2316</v>
      </c>
      <c r="J924" s="675" t="s">
        <v>1543</v>
      </c>
      <c r="K924" s="672" t="s">
        <v>1544</v>
      </c>
      <c r="L924" s="672" t="s">
        <v>1527</v>
      </c>
    </row>
    <row r="925" spans="1:12">
      <c r="A925">
        <v>50551</v>
      </c>
      <c r="B925" s="672" t="s">
        <v>1520</v>
      </c>
      <c r="C925" s="672" t="s">
        <v>1521</v>
      </c>
      <c r="D925" s="672" t="s">
        <v>1521</v>
      </c>
      <c r="E925" s="672" t="s">
        <v>1522</v>
      </c>
      <c r="F925" s="672" t="s">
        <v>2353</v>
      </c>
      <c r="G925" s="672" t="s">
        <v>1363</v>
      </c>
      <c r="H925" s="672" t="s">
        <v>1523</v>
      </c>
      <c r="I925" s="672" t="s">
        <v>2316</v>
      </c>
      <c r="J925" s="675" t="s">
        <v>1543</v>
      </c>
      <c r="K925" s="672" t="s">
        <v>1544</v>
      </c>
      <c r="L925" s="672" t="s">
        <v>1527</v>
      </c>
    </row>
    <row r="926" spans="1:12">
      <c r="A926">
        <v>51012</v>
      </c>
      <c r="B926" s="672" t="s">
        <v>1520</v>
      </c>
      <c r="C926" s="672" t="s">
        <v>1521</v>
      </c>
      <c r="D926" s="672" t="s">
        <v>1521</v>
      </c>
      <c r="E926" s="672" t="s">
        <v>1522</v>
      </c>
      <c r="F926" s="672" t="s">
        <v>2353</v>
      </c>
      <c r="G926" s="672" t="s">
        <v>1363</v>
      </c>
      <c r="H926" s="672" t="s">
        <v>1523</v>
      </c>
      <c r="I926" s="672" t="s">
        <v>2316</v>
      </c>
      <c r="J926" s="675" t="s">
        <v>1543</v>
      </c>
      <c r="K926" s="672" t="s">
        <v>1544</v>
      </c>
      <c r="L926" s="672" t="s">
        <v>1527</v>
      </c>
    </row>
    <row r="927" spans="1:12">
      <c r="A927">
        <v>50551</v>
      </c>
      <c r="B927" s="672" t="s">
        <v>1520</v>
      </c>
      <c r="C927" s="672" t="s">
        <v>1521</v>
      </c>
      <c r="D927" s="672" t="s">
        <v>1521</v>
      </c>
      <c r="E927" s="672" t="s">
        <v>1522</v>
      </c>
      <c r="F927" s="672" t="s">
        <v>2353</v>
      </c>
      <c r="G927" s="672" t="s">
        <v>1363</v>
      </c>
      <c r="H927" s="672" t="s">
        <v>1523</v>
      </c>
      <c r="I927" s="672" t="s">
        <v>2316</v>
      </c>
      <c r="J927" s="675" t="s">
        <v>1543</v>
      </c>
      <c r="K927" s="672" t="s">
        <v>1544</v>
      </c>
      <c r="L927" s="672" t="s">
        <v>1527</v>
      </c>
    </row>
    <row r="928" spans="1:12">
      <c r="A928">
        <v>51012</v>
      </c>
      <c r="B928" s="672" t="s">
        <v>1520</v>
      </c>
      <c r="C928" s="672" t="s">
        <v>1562</v>
      </c>
      <c r="D928" s="672" t="s">
        <v>1521</v>
      </c>
      <c r="E928" s="672" t="s">
        <v>1522</v>
      </c>
      <c r="F928" s="672" t="s">
        <v>2353</v>
      </c>
      <c r="G928" s="672" t="s">
        <v>1363</v>
      </c>
      <c r="H928" s="672" t="s">
        <v>1523</v>
      </c>
      <c r="I928" s="672" t="s">
        <v>2316</v>
      </c>
      <c r="J928" s="675" t="s">
        <v>1543</v>
      </c>
      <c r="K928" s="672" t="s">
        <v>1544</v>
      </c>
      <c r="L928" s="672" t="s">
        <v>1527</v>
      </c>
    </row>
    <row r="929" spans="1:12">
      <c r="A929">
        <v>51019</v>
      </c>
      <c r="B929" s="672" t="s">
        <v>1520</v>
      </c>
      <c r="C929" s="672" t="s">
        <v>1521</v>
      </c>
      <c r="D929" s="672" t="s">
        <v>1521</v>
      </c>
      <c r="E929" s="672" t="s">
        <v>1522</v>
      </c>
      <c r="F929" s="672" t="s">
        <v>2362</v>
      </c>
      <c r="G929" s="672" t="s">
        <v>1363</v>
      </c>
      <c r="H929" s="672" t="s">
        <v>1523</v>
      </c>
      <c r="I929" s="672" t="s">
        <v>2363</v>
      </c>
      <c r="J929" s="675" t="s">
        <v>1931</v>
      </c>
      <c r="K929" s="672" t="s">
        <v>1544</v>
      </c>
      <c r="L929" s="672" t="s">
        <v>1527</v>
      </c>
    </row>
    <row r="930" spans="1:12">
      <c r="A930">
        <v>26513</v>
      </c>
      <c r="B930" s="672" t="s">
        <v>1520</v>
      </c>
      <c r="C930" s="672" t="s">
        <v>1521</v>
      </c>
      <c r="D930" s="672" t="s">
        <v>1521</v>
      </c>
      <c r="E930" s="672" t="s">
        <v>1522</v>
      </c>
      <c r="F930" s="672" t="s">
        <v>2362</v>
      </c>
      <c r="G930" s="672" t="s">
        <v>1363</v>
      </c>
      <c r="H930" s="672" t="s">
        <v>1523</v>
      </c>
      <c r="I930" s="672" t="s">
        <v>2363</v>
      </c>
      <c r="J930" s="675" t="s">
        <v>1931</v>
      </c>
      <c r="K930" s="672" t="s">
        <v>1544</v>
      </c>
      <c r="L930" s="672" t="s">
        <v>1527</v>
      </c>
    </row>
    <row r="931" spans="1:12">
      <c r="A931">
        <v>13747</v>
      </c>
      <c r="B931" s="672" t="s">
        <v>1520</v>
      </c>
      <c r="C931" s="672" t="s">
        <v>1521</v>
      </c>
      <c r="D931" s="672" t="s">
        <v>1521</v>
      </c>
      <c r="E931" s="672" t="s">
        <v>1522</v>
      </c>
      <c r="F931" s="672" t="s">
        <v>2364</v>
      </c>
      <c r="G931" s="672" t="s">
        <v>1363</v>
      </c>
      <c r="H931" s="672" t="s">
        <v>1523</v>
      </c>
      <c r="I931" s="672" t="s">
        <v>2150</v>
      </c>
      <c r="J931" s="675" t="s">
        <v>1538</v>
      </c>
      <c r="K931" s="672" t="s">
        <v>1531</v>
      </c>
      <c r="L931" s="672" t="s">
        <v>1527</v>
      </c>
    </row>
    <row r="932" spans="1:12">
      <c r="A932">
        <v>51034</v>
      </c>
      <c r="B932" s="672" t="s">
        <v>1520</v>
      </c>
      <c r="C932" s="672" t="s">
        <v>1521</v>
      </c>
      <c r="D932" s="672" t="s">
        <v>1521</v>
      </c>
      <c r="E932" s="672" t="s">
        <v>1522</v>
      </c>
      <c r="F932" s="672" t="s">
        <v>2364</v>
      </c>
      <c r="G932" s="672" t="s">
        <v>1363</v>
      </c>
      <c r="H932" s="672" t="s">
        <v>1523</v>
      </c>
      <c r="I932" s="672" t="s">
        <v>2150</v>
      </c>
      <c r="J932" s="675" t="s">
        <v>1538</v>
      </c>
      <c r="K932" s="672" t="s">
        <v>1531</v>
      </c>
      <c r="L932" s="672" t="s">
        <v>1527</v>
      </c>
    </row>
    <row r="933" spans="1:12">
      <c r="A933">
        <v>13747</v>
      </c>
      <c r="B933" s="672" t="s">
        <v>1520</v>
      </c>
      <c r="C933" s="672" t="s">
        <v>1562</v>
      </c>
      <c r="D933" s="672" t="s">
        <v>1521</v>
      </c>
      <c r="E933" s="672" t="s">
        <v>1522</v>
      </c>
      <c r="F933" s="672" t="s">
        <v>2364</v>
      </c>
      <c r="G933" s="672" t="s">
        <v>1363</v>
      </c>
      <c r="H933" s="672" t="s">
        <v>1523</v>
      </c>
      <c r="I933" s="672" t="s">
        <v>2150</v>
      </c>
      <c r="J933" s="675" t="s">
        <v>1538</v>
      </c>
      <c r="K933" s="672" t="s">
        <v>1531</v>
      </c>
      <c r="L933" s="672" t="s">
        <v>1527</v>
      </c>
    </row>
    <row r="934" spans="1:12">
      <c r="A934">
        <v>51034</v>
      </c>
      <c r="B934" s="672" t="s">
        <v>1520</v>
      </c>
      <c r="C934" s="672" t="s">
        <v>1562</v>
      </c>
      <c r="D934" s="672" t="s">
        <v>1521</v>
      </c>
      <c r="E934" s="672" t="s">
        <v>1522</v>
      </c>
      <c r="F934" s="672" t="s">
        <v>2364</v>
      </c>
      <c r="G934" s="672" t="s">
        <v>1363</v>
      </c>
      <c r="H934" s="672" t="s">
        <v>1523</v>
      </c>
      <c r="I934" s="672" t="s">
        <v>2150</v>
      </c>
      <c r="J934" s="675" t="s">
        <v>1538</v>
      </c>
      <c r="K934" s="672" t="s">
        <v>1531</v>
      </c>
      <c r="L934" s="672" t="s">
        <v>1527</v>
      </c>
    </row>
    <row r="935" spans="1:12">
      <c r="A935">
        <v>51051</v>
      </c>
      <c r="B935" s="672" t="s">
        <v>1520</v>
      </c>
      <c r="C935" s="672" t="s">
        <v>1562</v>
      </c>
      <c r="D935" s="672" t="s">
        <v>1521</v>
      </c>
      <c r="E935" s="672" t="s">
        <v>1522</v>
      </c>
      <c r="F935" s="672" t="s">
        <v>2365</v>
      </c>
      <c r="G935" s="672" t="s">
        <v>1363</v>
      </c>
      <c r="H935" s="672" t="s">
        <v>1523</v>
      </c>
      <c r="I935" s="672" t="s">
        <v>2366</v>
      </c>
      <c r="J935" s="675" t="s">
        <v>1543</v>
      </c>
      <c r="K935" s="672" t="s">
        <v>1544</v>
      </c>
      <c r="L935" s="672" t="s">
        <v>1527</v>
      </c>
    </row>
    <row r="936" spans="1:12">
      <c r="A936">
        <v>51051</v>
      </c>
      <c r="B936" s="672" t="s">
        <v>1520</v>
      </c>
      <c r="C936" s="672" t="s">
        <v>1521</v>
      </c>
      <c r="D936" s="672" t="s">
        <v>1521</v>
      </c>
      <c r="E936" s="672" t="s">
        <v>1522</v>
      </c>
      <c r="F936" s="672" t="s">
        <v>2365</v>
      </c>
      <c r="G936" s="672" t="s">
        <v>1363</v>
      </c>
      <c r="H936" s="672" t="s">
        <v>1523</v>
      </c>
      <c r="I936" s="672" t="s">
        <v>2366</v>
      </c>
      <c r="J936" s="675" t="s">
        <v>1543</v>
      </c>
      <c r="K936" s="672" t="s">
        <v>1544</v>
      </c>
      <c r="L936" s="672" t="s">
        <v>1527</v>
      </c>
    </row>
    <row r="937" spans="1:12">
      <c r="A937">
        <v>51056</v>
      </c>
      <c r="B937" s="672" t="s">
        <v>1520</v>
      </c>
      <c r="C937" s="672" t="s">
        <v>1521</v>
      </c>
      <c r="D937" s="672" t="s">
        <v>1521</v>
      </c>
      <c r="E937" s="672" t="s">
        <v>1522</v>
      </c>
      <c r="F937" s="672" t="s">
        <v>2367</v>
      </c>
      <c r="G937" s="672" t="s">
        <v>1363</v>
      </c>
      <c r="H937" s="672" t="s">
        <v>1523</v>
      </c>
      <c r="I937" s="672" t="s">
        <v>2299</v>
      </c>
      <c r="J937" s="675" t="s">
        <v>1655</v>
      </c>
      <c r="K937" s="672" t="s">
        <v>1526</v>
      </c>
      <c r="L937" s="672" t="s">
        <v>1527</v>
      </c>
    </row>
    <row r="938" spans="1:12">
      <c r="A938">
        <v>51086</v>
      </c>
      <c r="B938" s="672" t="s">
        <v>1520</v>
      </c>
      <c r="C938" s="672" t="s">
        <v>1521</v>
      </c>
      <c r="D938" s="672" t="s">
        <v>1521</v>
      </c>
      <c r="E938" s="672" t="s">
        <v>1522</v>
      </c>
      <c r="F938" s="672" t="s">
        <v>2368</v>
      </c>
      <c r="G938" s="672" t="s">
        <v>1363</v>
      </c>
      <c r="H938" s="672" t="s">
        <v>1523</v>
      </c>
      <c r="I938" s="672" t="s">
        <v>2081</v>
      </c>
      <c r="J938" s="675" t="s">
        <v>1538</v>
      </c>
      <c r="K938" s="672" t="s">
        <v>1531</v>
      </c>
      <c r="L938" s="672" t="s">
        <v>1527</v>
      </c>
    </row>
    <row r="939" spans="1:12">
      <c r="A939">
        <v>51194</v>
      </c>
      <c r="B939" s="672" t="s">
        <v>1520</v>
      </c>
      <c r="C939" s="672" t="s">
        <v>1521</v>
      </c>
      <c r="D939" s="672" t="s">
        <v>1521</v>
      </c>
      <c r="E939" s="672" t="s">
        <v>1522</v>
      </c>
      <c r="F939" s="672" t="s">
        <v>2369</v>
      </c>
      <c r="G939" s="672" t="s">
        <v>1363</v>
      </c>
      <c r="H939" s="672" t="s">
        <v>1523</v>
      </c>
      <c r="I939" s="672" t="s">
        <v>2370</v>
      </c>
      <c r="J939" s="675" t="s">
        <v>1538</v>
      </c>
      <c r="K939" s="672" t="s">
        <v>1531</v>
      </c>
      <c r="L939" s="672" t="s">
        <v>1527</v>
      </c>
    </row>
    <row r="940" spans="1:12">
      <c r="A940">
        <v>24141</v>
      </c>
      <c r="B940" s="672" t="s">
        <v>1520</v>
      </c>
      <c r="C940" s="672" t="s">
        <v>1521</v>
      </c>
      <c r="D940" s="672" t="s">
        <v>1521</v>
      </c>
      <c r="E940" s="672" t="s">
        <v>1522</v>
      </c>
      <c r="F940" s="672" t="s">
        <v>2371</v>
      </c>
      <c r="G940" s="672" t="s">
        <v>1363</v>
      </c>
      <c r="H940" s="672" t="s">
        <v>1523</v>
      </c>
      <c r="I940" s="672" t="s">
        <v>2290</v>
      </c>
      <c r="J940" s="675" t="s">
        <v>1752</v>
      </c>
      <c r="K940" s="672" t="s">
        <v>1531</v>
      </c>
      <c r="L940" s="672" t="s">
        <v>1527</v>
      </c>
    </row>
    <row r="941" spans="1:12">
      <c r="A941">
        <v>51219</v>
      </c>
      <c r="B941" s="672" t="s">
        <v>1520</v>
      </c>
      <c r="C941" s="672" t="s">
        <v>1521</v>
      </c>
      <c r="D941" s="672" t="s">
        <v>1521</v>
      </c>
      <c r="E941" s="672" t="s">
        <v>1522</v>
      </c>
      <c r="F941" s="672" t="s">
        <v>2371</v>
      </c>
      <c r="G941" s="672" t="s">
        <v>1363</v>
      </c>
      <c r="H941" s="672" t="s">
        <v>1523</v>
      </c>
      <c r="I941" s="672" t="s">
        <v>2290</v>
      </c>
      <c r="J941" s="675" t="s">
        <v>1752</v>
      </c>
      <c r="K941" s="672" t="s">
        <v>1531</v>
      </c>
      <c r="L941" s="672" t="s">
        <v>1527</v>
      </c>
    </row>
    <row r="942" spans="1:12">
      <c r="A942">
        <v>51233</v>
      </c>
      <c r="B942" s="672" t="s">
        <v>1520</v>
      </c>
      <c r="C942" s="672" t="s">
        <v>1562</v>
      </c>
      <c r="D942" s="672" t="s">
        <v>1521</v>
      </c>
      <c r="E942" s="672" t="s">
        <v>1522</v>
      </c>
      <c r="F942" s="672" t="s">
        <v>2372</v>
      </c>
      <c r="G942" s="672" t="s">
        <v>1363</v>
      </c>
      <c r="H942" s="672" t="s">
        <v>1523</v>
      </c>
      <c r="I942" s="672" t="s">
        <v>2373</v>
      </c>
      <c r="J942" s="675" t="s">
        <v>1579</v>
      </c>
      <c r="K942" s="672" t="s">
        <v>1531</v>
      </c>
      <c r="L942" s="672" t="s">
        <v>1527</v>
      </c>
    </row>
    <row r="943" spans="1:12">
      <c r="A943">
        <v>51233</v>
      </c>
      <c r="B943" s="672" t="s">
        <v>1520</v>
      </c>
      <c r="C943" s="672" t="s">
        <v>1521</v>
      </c>
      <c r="D943" s="672" t="s">
        <v>1521</v>
      </c>
      <c r="E943" s="672" t="s">
        <v>1522</v>
      </c>
      <c r="F943" s="672" t="s">
        <v>2372</v>
      </c>
      <c r="G943" s="672" t="s">
        <v>1363</v>
      </c>
      <c r="H943" s="672" t="s">
        <v>1523</v>
      </c>
      <c r="I943" s="672" t="s">
        <v>2373</v>
      </c>
      <c r="J943" s="675" t="s">
        <v>1579</v>
      </c>
      <c r="K943" s="672" t="s">
        <v>1531</v>
      </c>
      <c r="L943" s="672" t="s">
        <v>1527</v>
      </c>
    </row>
    <row r="944" spans="1:12">
      <c r="A944">
        <v>51236</v>
      </c>
      <c r="B944" s="672" t="s">
        <v>1520</v>
      </c>
      <c r="C944" s="672" t="s">
        <v>1521</v>
      </c>
      <c r="D944" s="672" t="s">
        <v>1521</v>
      </c>
      <c r="E944" s="672" t="s">
        <v>1522</v>
      </c>
      <c r="F944" s="672" t="s">
        <v>2374</v>
      </c>
      <c r="G944" s="672" t="s">
        <v>1363</v>
      </c>
      <c r="H944" s="672" t="s">
        <v>1523</v>
      </c>
      <c r="I944" s="672" t="s">
        <v>2375</v>
      </c>
      <c r="J944" s="675" t="s">
        <v>1931</v>
      </c>
      <c r="K944" s="672" t="s">
        <v>1544</v>
      </c>
      <c r="L944" s="672" t="s">
        <v>1527</v>
      </c>
    </row>
    <row r="945" spans="1:12">
      <c r="A945">
        <v>26513</v>
      </c>
      <c r="B945" s="672" t="s">
        <v>1520</v>
      </c>
      <c r="C945" s="672" t="s">
        <v>1521</v>
      </c>
      <c r="D945" s="672" t="s">
        <v>1521</v>
      </c>
      <c r="E945" s="672" t="s">
        <v>1522</v>
      </c>
      <c r="F945" s="672" t="s">
        <v>2374</v>
      </c>
      <c r="G945" s="672" t="s">
        <v>1363</v>
      </c>
      <c r="H945" s="672" t="s">
        <v>1523</v>
      </c>
      <c r="I945" s="672" t="s">
        <v>2375</v>
      </c>
      <c r="J945" s="675" t="s">
        <v>1931</v>
      </c>
      <c r="K945" s="672" t="s">
        <v>1544</v>
      </c>
      <c r="L945" s="672" t="s">
        <v>1527</v>
      </c>
    </row>
    <row r="946" spans="1:12">
      <c r="A946">
        <v>50904</v>
      </c>
      <c r="B946" s="672" t="s">
        <v>1520</v>
      </c>
      <c r="C946" s="672" t="s">
        <v>1521</v>
      </c>
      <c r="D946" s="672" t="s">
        <v>1521</v>
      </c>
      <c r="E946" s="672" t="s">
        <v>1522</v>
      </c>
      <c r="F946" s="672" t="s">
        <v>2376</v>
      </c>
      <c r="G946" s="672" t="s">
        <v>1363</v>
      </c>
      <c r="H946" s="672" t="s">
        <v>1523</v>
      </c>
      <c r="I946" s="672" t="s">
        <v>2377</v>
      </c>
      <c r="J946" s="675" t="s">
        <v>1655</v>
      </c>
      <c r="K946" s="672" t="s">
        <v>1526</v>
      </c>
      <c r="L946" s="672" t="s">
        <v>1527</v>
      </c>
    </row>
    <row r="947" spans="1:12">
      <c r="A947">
        <v>51247</v>
      </c>
      <c r="B947" s="672" t="s">
        <v>1520</v>
      </c>
      <c r="C947" s="672" t="s">
        <v>1521</v>
      </c>
      <c r="D947" s="672" t="s">
        <v>1521</v>
      </c>
      <c r="E947" s="672" t="s">
        <v>1522</v>
      </c>
      <c r="F947" s="672" t="s">
        <v>2376</v>
      </c>
      <c r="G947" s="672" t="s">
        <v>1363</v>
      </c>
      <c r="H947" s="672" t="s">
        <v>1523</v>
      </c>
      <c r="I947" s="672" t="s">
        <v>2377</v>
      </c>
      <c r="J947" s="675" t="s">
        <v>1655</v>
      </c>
      <c r="K947" s="672" t="s">
        <v>1526</v>
      </c>
      <c r="L947" s="672" t="s">
        <v>1527</v>
      </c>
    </row>
    <row r="948" spans="1:12">
      <c r="A948">
        <v>50904</v>
      </c>
      <c r="B948" s="672" t="s">
        <v>1520</v>
      </c>
      <c r="C948" s="672" t="s">
        <v>1521</v>
      </c>
      <c r="D948" s="672" t="s">
        <v>1521</v>
      </c>
      <c r="E948" s="672" t="s">
        <v>1522</v>
      </c>
      <c r="F948" s="672" t="s">
        <v>2376</v>
      </c>
      <c r="G948" s="672" t="s">
        <v>1363</v>
      </c>
      <c r="H948" s="672" t="s">
        <v>1523</v>
      </c>
      <c r="I948" s="672" t="s">
        <v>1761</v>
      </c>
      <c r="J948" s="675" t="s">
        <v>1593</v>
      </c>
      <c r="K948" s="672" t="s">
        <v>1544</v>
      </c>
      <c r="L948" s="672" t="s">
        <v>1527</v>
      </c>
    </row>
    <row r="949" spans="1:12">
      <c r="A949">
        <v>51248</v>
      </c>
      <c r="B949" s="672" t="s">
        <v>1520</v>
      </c>
      <c r="C949" s="672" t="s">
        <v>1521</v>
      </c>
      <c r="D949" s="672" t="s">
        <v>1521</v>
      </c>
      <c r="E949" s="672" t="s">
        <v>1522</v>
      </c>
      <c r="F949" s="672" t="s">
        <v>2376</v>
      </c>
      <c r="G949" s="672" t="s">
        <v>1363</v>
      </c>
      <c r="H949" s="672" t="s">
        <v>1523</v>
      </c>
      <c r="I949" s="672" t="s">
        <v>1761</v>
      </c>
      <c r="J949" s="675" t="s">
        <v>1593</v>
      </c>
      <c r="K949" s="672" t="s">
        <v>1544</v>
      </c>
      <c r="L949" s="672" t="s">
        <v>1527</v>
      </c>
    </row>
    <row r="950" spans="1:12">
      <c r="A950">
        <v>51294</v>
      </c>
      <c r="B950" s="672" t="s">
        <v>1520</v>
      </c>
      <c r="C950" s="672" t="s">
        <v>1521</v>
      </c>
      <c r="D950" s="672" t="s">
        <v>1521</v>
      </c>
      <c r="E950" s="672" t="s">
        <v>1522</v>
      </c>
      <c r="F950" s="672" t="s">
        <v>2378</v>
      </c>
      <c r="G950" s="672" t="s">
        <v>1363</v>
      </c>
      <c r="H950" s="672" t="s">
        <v>1523</v>
      </c>
      <c r="I950" s="672" t="s">
        <v>2379</v>
      </c>
      <c r="J950" s="675" t="s">
        <v>1673</v>
      </c>
      <c r="K950" s="672" t="s">
        <v>1561</v>
      </c>
      <c r="L950" s="672" t="s">
        <v>1527</v>
      </c>
    </row>
    <row r="951" spans="1:12">
      <c r="A951">
        <v>51293</v>
      </c>
      <c r="B951" s="672" t="s">
        <v>1520</v>
      </c>
      <c r="C951" s="672" t="s">
        <v>1521</v>
      </c>
      <c r="D951" s="672" t="s">
        <v>1521</v>
      </c>
      <c r="E951" s="672" t="s">
        <v>1522</v>
      </c>
      <c r="F951" s="672" t="s">
        <v>2378</v>
      </c>
      <c r="G951" s="672" t="s">
        <v>1363</v>
      </c>
      <c r="H951" s="672" t="s">
        <v>1523</v>
      </c>
      <c r="I951" s="672" t="s">
        <v>2379</v>
      </c>
      <c r="J951" s="675" t="s">
        <v>1673</v>
      </c>
      <c r="K951" s="672" t="s">
        <v>1561</v>
      </c>
      <c r="L951" s="672" t="s">
        <v>1527</v>
      </c>
    </row>
    <row r="952" spans="1:12">
      <c r="A952">
        <v>51316</v>
      </c>
      <c r="B952" s="672" t="s">
        <v>1520</v>
      </c>
      <c r="C952" s="672" t="s">
        <v>1521</v>
      </c>
      <c r="D952" s="672" t="s">
        <v>1521</v>
      </c>
      <c r="E952" s="672" t="s">
        <v>1522</v>
      </c>
      <c r="F952" s="672" t="s">
        <v>2380</v>
      </c>
      <c r="G952" s="672" t="s">
        <v>1363</v>
      </c>
      <c r="H952" s="672" t="s">
        <v>1523</v>
      </c>
      <c r="I952" s="672" t="s">
        <v>2381</v>
      </c>
      <c r="J952" s="675" t="s">
        <v>1543</v>
      </c>
      <c r="K952" s="672" t="s">
        <v>1544</v>
      </c>
      <c r="L952" s="672" t="s">
        <v>1527</v>
      </c>
    </row>
    <row r="953" spans="1:12">
      <c r="A953">
        <v>51316</v>
      </c>
      <c r="B953" s="672" t="s">
        <v>1520</v>
      </c>
      <c r="C953" s="672" t="s">
        <v>1562</v>
      </c>
      <c r="D953" s="672" t="s">
        <v>1521</v>
      </c>
      <c r="E953" s="672" t="s">
        <v>1522</v>
      </c>
      <c r="F953" s="672" t="s">
        <v>2380</v>
      </c>
      <c r="G953" s="672" t="s">
        <v>1363</v>
      </c>
      <c r="H953" s="672" t="s">
        <v>1523</v>
      </c>
      <c r="I953" s="672" t="s">
        <v>2381</v>
      </c>
      <c r="J953" s="675" t="s">
        <v>1543</v>
      </c>
      <c r="K953" s="672" t="s">
        <v>1544</v>
      </c>
      <c r="L953" s="672" t="s">
        <v>1527</v>
      </c>
    </row>
    <row r="954" spans="1:12">
      <c r="A954">
        <v>51373</v>
      </c>
      <c r="B954" s="672" t="s">
        <v>1520</v>
      </c>
      <c r="C954" s="672" t="s">
        <v>1521</v>
      </c>
      <c r="D954" s="672" t="s">
        <v>1521</v>
      </c>
      <c r="E954" s="672" t="s">
        <v>1522</v>
      </c>
      <c r="F954" s="672" t="s">
        <v>2382</v>
      </c>
      <c r="G954" s="672" t="s">
        <v>1363</v>
      </c>
      <c r="H954" s="672" t="s">
        <v>1523</v>
      </c>
      <c r="I954" s="672" t="s">
        <v>2383</v>
      </c>
      <c r="J954" s="675" t="s">
        <v>1818</v>
      </c>
      <c r="K954" s="672" t="s">
        <v>1544</v>
      </c>
      <c r="L954" s="672" t="s">
        <v>1527</v>
      </c>
    </row>
    <row r="955" spans="1:12">
      <c r="A955">
        <v>51373</v>
      </c>
      <c r="B955" s="672" t="s">
        <v>1520</v>
      </c>
      <c r="C955" s="672" t="s">
        <v>1562</v>
      </c>
      <c r="D955" s="672" t="s">
        <v>1521</v>
      </c>
      <c r="E955" s="672" t="s">
        <v>1522</v>
      </c>
      <c r="F955" s="672" t="s">
        <v>2382</v>
      </c>
      <c r="G955" s="672" t="s">
        <v>1363</v>
      </c>
      <c r="H955" s="672" t="s">
        <v>1523</v>
      </c>
      <c r="I955" s="672" t="s">
        <v>2383</v>
      </c>
      <c r="J955" s="675" t="s">
        <v>1818</v>
      </c>
      <c r="K955" s="672" t="s">
        <v>1544</v>
      </c>
      <c r="L955" s="672" t="s">
        <v>1527</v>
      </c>
    </row>
    <row r="956" spans="1:12">
      <c r="A956">
        <v>51406</v>
      </c>
      <c r="B956" s="672" t="s">
        <v>1520</v>
      </c>
      <c r="C956" s="672" t="s">
        <v>1562</v>
      </c>
      <c r="D956" s="672" t="s">
        <v>1521</v>
      </c>
      <c r="E956" s="672" t="s">
        <v>1522</v>
      </c>
      <c r="F956" s="672" t="s">
        <v>2384</v>
      </c>
      <c r="G956" s="672" t="s">
        <v>1363</v>
      </c>
      <c r="H956" s="672" t="s">
        <v>1523</v>
      </c>
      <c r="I956" s="672" t="s">
        <v>2385</v>
      </c>
      <c r="J956" s="675" t="s">
        <v>1543</v>
      </c>
      <c r="K956" s="672" t="s">
        <v>1544</v>
      </c>
      <c r="L956" s="672" t="s">
        <v>1527</v>
      </c>
    </row>
    <row r="957" spans="1:12">
      <c r="A957">
        <v>51407</v>
      </c>
      <c r="B957" s="672" t="s">
        <v>1520</v>
      </c>
      <c r="C957" s="672" t="s">
        <v>1562</v>
      </c>
      <c r="D957" s="672" t="s">
        <v>1521</v>
      </c>
      <c r="E957" s="672" t="s">
        <v>1522</v>
      </c>
      <c r="F957" s="672" t="s">
        <v>2384</v>
      </c>
      <c r="G957" s="672" t="s">
        <v>1363</v>
      </c>
      <c r="H957" s="672" t="s">
        <v>1523</v>
      </c>
      <c r="I957" s="672" t="s">
        <v>2385</v>
      </c>
      <c r="J957" s="675" t="s">
        <v>1543</v>
      </c>
      <c r="K957" s="672" t="s">
        <v>1544</v>
      </c>
      <c r="L957" s="672" t="s">
        <v>1527</v>
      </c>
    </row>
    <row r="958" spans="1:12">
      <c r="A958">
        <v>24141</v>
      </c>
      <c r="B958" s="672" t="s">
        <v>1520</v>
      </c>
      <c r="C958" s="672" t="s">
        <v>1521</v>
      </c>
      <c r="D958" s="672" t="s">
        <v>1521</v>
      </c>
      <c r="E958" s="672" t="s">
        <v>1522</v>
      </c>
      <c r="F958" s="672" t="s">
        <v>2371</v>
      </c>
      <c r="G958" s="672" t="s">
        <v>1363</v>
      </c>
      <c r="H958" s="672" t="s">
        <v>1523</v>
      </c>
      <c r="I958" s="672" t="s">
        <v>2338</v>
      </c>
      <c r="J958" s="675" t="s">
        <v>2021</v>
      </c>
      <c r="K958" s="672" t="s">
        <v>1531</v>
      </c>
      <c r="L958" s="672" t="s">
        <v>1527</v>
      </c>
    </row>
    <row r="959" spans="1:12">
      <c r="A959">
        <v>51445</v>
      </c>
      <c r="B959" s="672" t="s">
        <v>1520</v>
      </c>
      <c r="C959" s="672" t="s">
        <v>1521</v>
      </c>
      <c r="D959" s="672" t="s">
        <v>1521</v>
      </c>
      <c r="E959" s="672" t="s">
        <v>1522</v>
      </c>
      <c r="F959" s="672" t="s">
        <v>2371</v>
      </c>
      <c r="G959" s="672" t="s">
        <v>1363</v>
      </c>
      <c r="H959" s="672" t="s">
        <v>1523</v>
      </c>
      <c r="I959" s="672" t="s">
        <v>2338</v>
      </c>
      <c r="J959" s="675" t="s">
        <v>2021</v>
      </c>
      <c r="K959" s="672" t="s">
        <v>1531</v>
      </c>
      <c r="L959" s="672" t="s">
        <v>1527</v>
      </c>
    </row>
    <row r="960" spans="1:12">
      <c r="A960">
        <v>50551</v>
      </c>
      <c r="B960" s="672" t="s">
        <v>1520</v>
      </c>
      <c r="C960" s="672" t="s">
        <v>1562</v>
      </c>
      <c r="D960" s="672" t="s">
        <v>1521</v>
      </c>
      <c r="E960" s="672" t="s">
        <v>1522</v>
      </c>
      <c r="F960" s="672" t="s">
        <v>2352</v>
      </c>
      <c r="G960" s="672" t="s">
        <v>1363</v>
      </c>
      <c r="H960" s="672" t="s">
        <v>1523</v>
      </c>
      <c r="I960" s="672" t="s">
        <v>2316</v>
      </c>
      <c r="J960" s="675" t="s">
        <v>1543</v>
      </c>
      <c r="K960" s="672" t="s">
        <v>1544</v>
      </c>
      <c r="L960" s="672" t="s">
        <v>1527</v>
      </c>
    </row>
    <row r="961" spans="1:12">
      <c r="A961">
        <v>51494</v>
      </c>
      <c r="B961" s="672" t="s">
        <v>1520</v>
      </c>
      <c r="C961" s="672" t="s">
        <v>1562</v>
      </c>
      <c r="D961" s="672" t="s">
        <v>1521</v>
      </c>
      <c r="E961" s="672" t="s">
        <v>1522</v>
      </c>
      <c r="F961" s="672" t="s">
        <v>2352</v>
      </c>
      <c r="G961" s="672" t="s">
        <v>1363</v>
      </c>
      <c r="H961" s="672" t="s">
        <v>1523</v>
      </c>
      <c r="I961" s="672" t="s">
        <v>2316</v>
      </c>
      <c r="J961" s="675" t="s">
        <v>1543</v>
      </c>
      <c r="K961" s="672" t="s">
        <v>1544</v>
      </c>
      <c r="L961" s="672" t="s">
        <v>1527</v>
      </c>
    </row>
    <row r="962" spans="1:12">
      <c r="A962">
        <v>51498</v>
      </c>
      <c r="B962" s="672" t="s">
        <v>1520</v>
      </c>
      <c r="C962" s="672" t="s">
        <v>1521</v>
      </c>
      <c r="D962" s="672" t="s">
        <v>1521</v>
      </c>
      <c r="E962" s="672" t="s">
        <v>1522</v>
      </c>
      <c r="F962" s="672" t="s">
        <v>2386</v>
      </c>
      <c r="G962" s="672" t="s">
        <v>1363</v>
      </c>
      <c r="H962" s="672" t="s">
        <v>1523</v>
      </c>
      <c r="I962" s="672" t="s">
        <v>1588</v>
      </c>
      <c r="J962" s="675" t="s">
        <v>1538</v>
      </c>
      <c r="K962" s="672" t="s">
        <v>1531</v>
      </c>
      <c r="L962" s="672" t="s">
        <v>1527</v>
      </c>
    </row>
    <row r="963" spans="1:12">
      <c r="A963">
        <v>50551</v>
      </c>
      <c r="B963" s="672" t="s">
        <v>1520</v>
      </c>
      <c r="C963" s="672" t="s">
        <v>1562</v>
      </c>
      <c r="D963" s="672" t="s">
        <v>1521</v>
      </c>
      <c r="E963" s="672" t="s">
        <v>1522</v>
      </c>
      <c r="F963" s="672" t="s">
        <v>2352</v>
      </c>
      <c r="G963" s="672" t="s">
        <v>1363</v>
      </c>
      <c r="H963" s="672" t="s">
        <v>1523</v>
      </c>
      <c r="I963" s="672" t="s">
        <v>2316</v>
      </c>
      <c r="J963" s="675" t="s">
        <v>1543</v>
      </c>
      <c r="K963" s="672" t="s">
        <v>1544</v>
      </c>
      <c r="L963" s="672" t="s">
        <v>1527</v>
      </c>
    </row>
    <row r="964" spans="1:12">
      <c r="A964">
        <v>51556</v>
      </c>
      <c r="B964" s="672" t="s">
        <v>1520</v>
      </c>
      <c r="C964" s="672" t="s">
        <v>1562</v>
      </c>
      <c r="D964" s="672" t="s">
        <v>1521</v>
      </c>
      <c r="E964" s="672" t="s">
        <v>1522</v>
      </c>
      <c r="F964" s="672" t="s">
        <v>2352</v>
      </c>
      <c r="G964" s="672" t="s">
        <v>1363</v>
      </c>
      <c r="H964" s="672" t="s">
        <v>1523</v>
      </c>
      <c r="I964" s="672" t="s">
        <v>2316</v>
      </c>
      <c r="J964" s="675" t="s">
        <v>1543</v>
      </c>
      <c r="K964" s="672" t="s">
        <v>1544</v>
      </c>
      <c r="L964" s="672" t="s">
        <v>1527</v>
      </c>
    </row>
    <row r="965" spans="1:12">
      <c r="A965">
        <v>51565</v>
      </c>
      <c r="B965" s="672" t="s">
        <v>1520</v>
      </c>
      <c r="C965" s="672" t="s">
        <v>1562</v>
      </c>
      <c r="D965" s="672" t="s">
        <v>1521</v>
      </c>
      <c r="E965" s="672" t="s">
        <v>1522</v>
      </c>
      <c r="F965" s="672" t="s">
        <v>2352</v>
      </c>
      <c r="G965" s="672" t="s">
        <v>1363</v>
      </c>
      <c r="H965" s="672" t="s">
        <v>1523</v>
      </c>
      <c r="I965" s="672" t="s">
        <v>2316</v>
      </c>
      <c r="J965" s="675" t="s">
        <v>1543</v>
      </c>
      <c r="K965" s="672" t="s">
        <v>1544</v>
      </c>
      <c r="L965" s="672" t="s">
        <v>1527</v>
      </c>
    </row>
    <row r="966" spans="1:12">
      <c r="A966">
        <v>50551</v>
      </c>
      <c r="B966" s="672" t="s">
        <v>1520</v>
      </c>
      <c r="C966" s="672" t="s">
        <v>1562</v>
      </c>
      <c r="D966" s="672" t="s">
        <v>1521</v>
      </c>
      <c r="E966" s="672" t="s">
        <v>1522</v>
      </c>
      <c r="F966" s="672" t="s">
        <v>2352</v>
      </c>
      <c r="G966" s="672" t="s">
        <v>1363</v>
      </c>
      <c r="H966" s="672" t="s">
        <v>1523</v>
      </c>
      <c r="I966" s="672" t="s">
        <v>2316</v>
      </c>
      <c r="J966" s="675" t="s">
        <v>1543</v>
      </c>
      <c r="K966" s="672" t="s">
        <v>1544</v>
      </c>
      <c r="L966" s="672" t="s">
        <v>1527</v>
      </c>
    </row>
    <row r="967" spans="1:12">
      <c r="A967">
        <v>51566</v>
      </c>
      <c r="B967" s="672" t="s">
        <v>1520</v>
      </c>
      <c r="C967" s="672" t="s">
        <v>1562</v>
      </c>
      <c r="D967" s="672" t="s">
        <v>1521</v>
      </c>
      <c r="E967" s="672" t="s">
        <v>1522</v>
      </c>
      <c r="F967" s="672" t="s">
        <v>2352</v>
      </c>
      <c r="G967" s="672" t="s">
        <v>1363</v>
      </c>
      <c r="H967" s="672" t="s">
        <v>1523</v>
      </c>
      <c r="I967" s="672" t="s">
        <v>2316</v>
      </c>
      <c r="J967" s="675" t="s">
        <v>1543</v>
      </c>
      <c r="K967" s="672" t="s">
        <v>1544</v>
      </c>
      <c r="L967" s="672" t="s">
        <v>1527</v>
      </c>
    </row>
    <row r="968" spans="1:12">
      <c r="A968">
        <v>50551</v>
      </c>
      <c r="B968" s="672" t="s">
        <v>1520</v>
      </c>
      <c r="C968" s="672" t="s">
        <v>1562</v>
      </c>
      <c r="D968" s="672" t="s">
        <v>1521</v>
      </c>
      <c r="E968" s="672" t="s">
        <v>1522</v>
      </c>
      <c r="F968" s="672" t="s">
        <v>2352</v>
      </c>
      <c r="G968" s="672" t="s">
        <v>1363</v>
      </c>
      <c r="H968" s="672" t="s">
        <v>1523</v>
      </c>
      <c r="I968" s="672" t="s">
        <v>2316</v>
      </c>
      <c r="J968" s="675" t="s">
        <v>1543</v>
      </c>
      <c r="K968" s="672" t="s">
        <v>1544</v>
      </c>
      <c r="L968" s="672" t="s">
        <v>1527</v>
      </c>
    </row>
    <row r="969" spans="1:12">
      <c r="A969">
        <v>51498</v>
      </c>
      <c r="B969" s="672" t="s">
        <v>1520</v>
      </c>
      <c r="C969" s="672" t="s">
        <v>1521</v>
      </c>
      <c r="D969" s="672" t="s">
        <v>1521</v>
      </c>
      <c r="E969" s="672" t="s">
        <v>1522</v>
      </c>
      <c r="F969" s="672" t="s">
        <v>2387</v>
      </c>
      <c r="G969" s="672" t="s">
        <v>1363</v>
      </c>
      <c r="H969" s="672" t="s">
        <v>1523</v>
      </c>
      <c r="I969" s="672" t="s">
        <v>2388</v>
      </c>
      <c r="J969" s="675" t="s">
        <v>1889</v>
      </c>
      <c r="K969" s="672" t="s">
        <v>1566</v>
      </c>
      <c r="L969" s="672" t="s">
        <v>1527</v>
      </c>
    </row>
    <row r="970" spans="1:12">
      <c r="A970">
        <v>51584</v>
      </c>
      <c r="B970" s="672" t="s">
        <v>1520</v>
      </c>
      <c r="C970" s="672" t="s">
        <v>1521</v>
      </c>
      <c r="D970" s="672" t="s">
        <v>1521</v>
      </c>
      <c r="E970" s="672" t="s">
        <v>1522</v>
      </c>
      <c r="F970" s="672" t="s">
        <v>2387</v>
      </c>
      <c r="G970" s="672" t="s">
        <v>1363</v>
      </c>
      <c r="H970" s="672" t="s">
        <v>1523</v>
      </c>
      <c r="I970" s="672" t="s">
        <v>2388</v>
      </c>
      <c r="J970" s="675" t="s">
        <v>1889</v>
      </c>
      <c r="K970" s="672" t="s">
        <v>1566</v>
      </c>
      <c r="L970" s="672" t="s">
        <v>1527</v>
      </c>
    </row>
    <row r="971" spans="1:12">
      <c r="A971">
        <v>51649</v>
      </c>
      <c r="B971" s="672" t="s">
        <v>1520</v>
      </c>
      <c r="C971" s="672" t="s">
        <v>1521</v>
      </c>
      <c r="D971" s="672" t="s">
        <v>1521</v>
      </c>
      <c r="E971" s="672" t="s">
        <v>1522</v>
      </c>
      <c r="F971" s="672" t="s">
        <v>2389</v>
      </c>
      <c r="G971" s="672" t="s">
        <v>1363</v>
      </c>
      <c r="H971" s="672" t="s">
        <v>1523</v>
      </c>
      <c r="I971" s="672" t="s">
        <v>2390</v>
      </c>
      <c r="J971" s="675" t="s">
        <v>1530</v>
      </c>
      <c r="K971" s="672" t="s">
        <v>1531</v>
      </c>
      <c r="L971" s="672" t="s">
        <v>1527</v>
      </c>
    </row>
    <row r="972" spans="1:12">
      <c r="A972">
        <v>50551</v>
      </c>
      <c r="B972" s="672" t="s">
        <v>1520</v>
      </c>
      <c r="C972" s="672" t="s">
        <v>1562</v>
      </c>
      <c r="D972" s="672" t="s">
        <v>1521</v>
      </c>
      <c r="E972" s="672" t="s">
        <v>1522</v>
      </c>
      <c r="F972" s="672" t="s">
        <v>2391</v>
      </c>
      <c r="G972" s="672" t="s">
        <v>1363</v>
      </c>
      <c r="H972" s="672" t="s">
        <v>1523</v>
      </c>
      <c r="I972" s="672" t="s">
        <v>2392</v>
      </c>
      <c r="J972" s="675" t="s">
        <v>1363</v>
      </c>
      <c r="K972" s="672" t="s">
        <v>1544</v>
      </c>
      <c r="L972" s="672" t="s">
        <v>1527</v>
      </c>
    </row>
    <row r="973" spans="1:12">
      <c r="A973">
        <v>51650</v>
      </c>
      <c r="B973" s="672" t="s">
        <v>1520</v>
      </c>
      <c r="C973" s="672" t="s">
        <v>1562</v>
      </c>
      <c r="D973" s="672" t="s">
        <v>1521</v>
      </c>
      <c r="E973" s="672" t="s">
        <v>1522</v>
      </c>
      <c r="F973" s="672" t="s">
        <v>2391</v>
      </c>
      <c r="G973" s="672" t="s">
        <v>1363</v>
      </c>
      <c r="H973" s="672" t="s">
        <v>1523</v>
      </c>
      <c r="I973" s="672" t="s">
        <v>2392</v>
      </c>
      <c r="J973" s="675" t="s">
        <v>1363</v>
      </c>
      <c r="K973" s="672" t="s">
        <v>1544</v>
      </c>
      <c r="L973" s="672" t="s">
        <v>1527</v>
      </c>
    </row>
    <row r="974" spans="1:12">
      <c r="A974">
        <v>21025</v>
      </c>
      <c r="B974" s="672" t="s">
        <v>1520</v>
      </c>
      <c r="C974" s="672" t="s">
        <v>1521</v>
      </c>
      <c r="D974" s="672" t="s">
        <v>1521</v>
      </c>
      <c r="E974" s="672" t="s">
        <v>1522</v>
      </c>
      <c r="F974" s="672" t="s">
        <v>2153</v>
      </c>
      <c r="G974" s="672" t="s">
        <v>1363</v>
      </c>
      <c r="H974" s="672" t="s">
        <v>1523</v>
      </c>
      <c r="I974" s="672" t="s">
        <v>2393</v>
      </c>
      <c r="J974" s="675" t="s">
        <v>1569</v>
      </c>
      <c r="K974" s="672" t="s">
        <v>1566</v>
      </c>
      <c r="L974" s="672" t="s">
        <v>1527</v>
      </c>
    </row>
    <row r="975" spans="1:12">
      <c r="A975">
        <v>51720</v>
      </c>
      <c r="B975" s="672" t="s">
        <v>1520</v>
      </c>
      <c r="C975" s="672" t="s">
        <v>1521</v>
      </c>
      <c r="D975" s="672" t="s">
        <v>1521</v>
      </c>
      <c r="E975" s="672" t="s">
        <v>1522</v>
      </c>
      <c r="F975" s="672" t="s">
        <v>2153</v>
      </c>
      <c r="G975" s="672" t="s">
        <v>1363</v>
      </c>
      <c r="H975" s="672" t="s">
        <v>1523</v>
      </c>
      <c r="I975" s="672" t="s">
        <v>2393</v>
      </c>
      <c r="J975" s="675" t="s">
        <v>1569</v>
      </c>
      <c r="K975" s="672" t="s">
        <v>1566</v>
      </c>
      <c r="L975" s="672" t="s">
        <v>1527</v>
      </c>
    </row>
    <row r="976" spans="1:12">
      <c r="A976">
        <v>51757</v>
      </c>
      <c r="B976" s="672" t="s">
        <v>1520</v>
      </c>
      <c r="C976" s="672" t="s">
        <v>1521</v>
      </c>
      <c r="D976" s="672" t="s">
        <v>1521</v>
      </c>
      <c r="E976" s="672" t="s">
        <v>1522</v>
      </c>
      <c r="F976" s="672" t="s">
        <v>2394</v>
      </c>
      <c r="G976" s="672" t="s">
        <v>1363</v>
      </c>
      <c r="H976" s="672" t="s">
        <v>1523</v>
      </c>
      <c r="I976" s="672" t="s">
        <v>2395</v>
      </c>
      <c r="J976" s="675" t="s">
        <v>1655</v>
      </c>
      <c r="K976" s="672" t="s">
        <v>1526</v>
      </c>
      <c r="L976" s="672" t="s">
        <v>1527</v>
      </c>
    </row>
    <row r="977" spans="1:12">
      <c r="A977">
        <v>51860</v>
      </c>
      <c r="B977" s="672" t="s">
        <v>1520</v>
      </c>
      <c r="C977" s="672" t="s">
        <v>1521</v>
      </c>
      <c r="D977" s="672" t="s">
        <v>1521</v>
      </c>
      <c r="E977" s="672" t="s">
        <v>1522</v>
      </c>
      <c r="F977" s="672" t="s">
        <v>2396</v>
      </c>
      <c r="G977" s="672" t="s">
        <v>1363</v>
      </c>
      <c r="H977" s="672" t="s">
        <v>1523</v>
      </c>
      <c r="I977" s="672" t="s">
        <v>2104</v>
      </c>
      <c r="J977" s="675" t="s">
        <v>1675</v>
      </c>
      <c r="K977" s="672" t="s">
        <v>1531</v>
      </c>
      <c r="L977" s="672" t="s">
        <v>1527</v>
      </c>
    </row>
    <row r="978" spans="1:12">
      <c r="A978">
        <v>51864</v>
      </c>
      <c r="B978" s="672" t="s">
        <v>1520</v>
      </c>
      <c r="C978" s="672" t="s">
        <v>1562</v>
      </c>
      <c r="D978" s="672" t="s">
        <v>1521</v>
      </c>
      <c r="E978" s="672" t="s">
        <v>1522</v>
      </c>
      <c r="F978" s="672" t="s">
        <v>2397</v>
      </c>
      <c r="G978" s="672" t="s">
        <v>1363</v>
      </c>
      <c r="H978" s="672" t="s">
        <v>1523</v>
      </c>
      <c r="I978" s="672" t="s">
        <v>1588</v>
      </c>
      <c r="J978" s="675" t="s">
        <v>1615</v>
      </c>
      <c r="K978" s="672" t="s">
        <v>1526</v>
      </c>
      <c r="L978" s="672" t="s">
        <v>1527</v>
      </c>
    </row>
    <row r="979" spans="1:12">
      <c r="A979">
        <v>51883</v>
      </c>
      <c r="B979" s="672" t="s">
        <v>1520</v>
      </c>
      <c r="C979" s="672" t="s">
        <v>1521</v>
      </c>
      <c r="D979" s="672" t="s">
        <v>1521</v>
      </c>
      <c r="E979" s="672" t="s">
        <v>1522</v>
      </c>
      <c r="F979" s="672" t="s">
        <v>2398</v>
      </c>
      <c r="G979" s="672" t="s">
        <v>1363</v>
      </c>
      <c r="H979" s="672" t="s">
        <v>1523</v>
      </c>
      <c r="I979" s="672" t="s">
        <v>2399</v>
      </c>
      <c r="J979" s="675" t="s">
        <v>1729</v>
      </c>
      <c r="K979" s="672" t="s">
        <v>1535</v>
      </c>
      <c r="L979" s="672" t="s">
        <v>1527</v>
      </c>
    </row>
    <row r="980" spans="1:12">
      <c r="A980">
        <v>51885</v>
      </c>
      <c r="B980" s="672" t="s">
        <v>1520</v>
      </c>
      <c r="C980" s="672" t="s">
        <v>1521</v>
      </c>
      <c r="D980" s="672" t="s">
        <v>1521</v>
      </c>
      <c r="E980" s="672" t="s">
        <v>1522</v>
      </c>
      <c r="F980" s="672" t="s">
        <v>2398</v>
      </c>
      <c r="G980" s="672" t="s">
        <v>1363</v>
      </c>
      <c r="H980" s="672" t="s">
        <v>1523</v>
      </c>
      <c r="I980" s="672" t="s">
        <v>2399</v>
      </c>
      <c r="J980" s="675" t="s">
        <v>1729</v>
      </c>
      <c r="K980" s="672" t="s">
        <v>1535</v>
      </c>
      <c r="L980" s="672" t="s">
        <v>1527</v>
      </c>
    </row>
    <row r="981" spans="1:12">
      <c r="A981">
        <v>51883</v>
      </c>
      <c r="B981" s="672" t="s">
        <v>1520</v>
      </c>
      <c r="C981" s="672" t="s">
        <v>1562</v>
      </c>
      <c r="D981" s="672" t="s">
        <v>1521</v>
      </c>
      <c r="E981" s="672" t="s">
        <v>1522</v>
      </c>
      <c r="F981" s="672" t="s">
        <v>2398</v>
      </c>
      <c r="G981" s="672" t="s">
        <v>1363</v>
      </c>
      <c r="H981" s="672" t="s">
        <v>1523</v>
      </c>
      <c r="I981" s="672" t="s">
        <v>2399</v>
      </c>
      <c r="J981" s="675" t="s">
        <v>1729</v>
      </c>
      <c r="K981" s="672" t="s">
        <v>1535</v>
      </c>
      <c r="L981" s="672" t="s">
        <v>1527</v>
      </c>
    </row>
    <row r="982" spans="1:12">
      <c r="A982">
        <v>51885</v>
      </c>
      <c r="B982" s="672" t="s">
        <v>1520</v>
      </c>
      <c r="C982" s="672" t="s">
        <v>1521</v>
      </c>
      <c r="D982" s="672" t="s">
        <v>1521</v>
      </c>
      <c r="E982" s="672" t="s">
        <v>1522</v>
      </c>
      <c r="F982" s="672" t="s">
        <v>2400</v>
      </c>
      <c r="G982" s="672" t="s">
        <v>1363</v>
      </c>
      <c r="H982" s="672" t="s">
        <v>1523</v>
      </c>
      <c r="I982" s="672" t="s">
        <v>2399</v>
      </c>
      <c r="J982" s="675" t="s">
        <v>1729</v>
      </c>
      <c r="K982" s="672" t="s">
        <v>1535</v>
      </c>
      <c r="L982" s="672" t="s">
        <v>1527</v>
      </c>
    </row>
    <row r="983" spans="1:12">
      <c r="A983">
        <v>51904</v>
      </c>
      <c r="B983" s="672" t="s">
        <v>1520</v>
      </c>
      <c r="C983" s="672" t="s">
        <v>1521</v>
      </c>
      <c r="D983" s="672" t="s">
        <v>1521</v>
      </c>
      <c r="E983" s="672" t="s">
        <v>1522</v>
      </c>
      <c r="F983" s="672" t="s">
        <v>2401</v>
      </c>
      <c r="G983" s="672" t="s">
        <v>1363</v>
      </c>
      <c r="H983" s="672" t="s">
        <v>1523</v>
      </c>
      <c r="I983" s="672" t="s">
        <v>2402</v>
      </c>
      <c r="J983" s="675" t="s">
        <v>1931</v>
      </c>
      <c r="K983" s="672" t="s">
        <v>1544</v>
      </c>
      <c r="L983" s="672" t="s">
        <v>1527</v>
      </c>
    </row>
    <row r="984" spans="1:12">
      <c r="A984">
        <v>51915</v>
      </c>
      <c r="B984" s="672" t="s">
        <v>1520</v>
      </c>
      <c r="C984" s="672" t="s">
        <v>1562</v>
      </c>
      <c r="D984" s="672" t="s">
        <v>1521</v>
      </c>
      <c r="E984" s="672" t="s">
        <v>1522</v>
      </c>
      <c r="F984" s="672" t="s">
        <v>2403</v>
      </c>
      <c r="G984" s="672" t="s">
        <v>1363</v>
      </c>
      <c r="H984" s="672" t="s">
        <v>1523</v>
      </c>
      <c r="I984" s="672" t="s">
        <v>1622</v>
      </c>
      <c r="J984" s="675" t="s">
        <v>1611</v>
      </c>
      <c r="K984" s="672" t="s">
        <v>1535</v>
      </c>
      <c r="L984" s="672" t="s">
        <v>1527</v>
      </c>
    </row>
    <row r="985" spans="1:12">
      <c r="A985">
        <v>51915</v>
      </c>
      <c r="B985" s="672" t="s">
        <v>1520</v>
      </c>
      <c r="C985" s="672" t="s">
        <v>1521</v>
      </c>
      <c r="D985" s="672" t="s">
        <v>1521</v>
      </c>
      <c r="E985" s="672" t="s">
        <v>1522</v>
      </c>
      <c r="F985" s="672" t="s">
        <v>2403</v>
      </c>
      <c r="G985" s="672" t="s">
        <v>1363</v>
      </c>
      <c r="H985" s="672" t="s">
        <v>1523</v>
      </c>
      <c r="I985" s="672" t="s">
        <v>1622</v>
      </c>
      <c r="J985" s="675" t="s">
        <v>1611</v>
      </c>
      <c r="K985" s="672" t="s">
        <v>1535</v>
      </c>
      <c r="L985" s="672" t="s">
        <v>1527</v>
      </c>
    </row>
    <row r="986" spans="1:12">
      <c r="A986">
        <v>51942</v>
      </c>
      <c r="B986" s="672" t="s">
        <v>1520</v>
      </c>
      <c r="C986" s="672" t="s">
        <v>1521</v>
      </c>
      <c r="D986" s="672" t="s">
        <v>1521</v>
      </c>
      <c r="E986" s="672" t="s">
        <v>1522</v>
      </c>
      <c r="F986" s="672" t="s">
        <v>2404</v>
      </c>
      <c r="G986" s="672" t="s">
        <v>1363</v>
      </c>
      <c r="H986" s="672" t="s">
        <v>1523</v>
      </c>
      <c r="I986" s="672" t="s">
        <v>1863</v>
      </c>
      <c r="J986" s="675" t="s">
        <v>1735</v>
      </c>
      <c r="K986" s="672" t="s">
        <v>1535</v>
      </c>
      <c r="L986" s="672" t="s">
        <v>1527</v>
      </c>
    </row>
    <row r="987" spans="1:12">
      <c r="A987">
        <v>51959</v>
      </c>
      <c r="B987" s="672" t="s">
        <v>1520</v>
      </c>
      <c r="C987" s="672" t="s">
        <v>1521</v>
      </c>
      <c r="D987" s="672" t="s">
        <v>1521</v>
      </c>
      <c r="E987" s="672" t="s">
        <v>1522</v>
      </c>
      <c r="F987" s="672" t="s">
        <v>2405</v>
      </c>
      <c r="G987" s="672" t="s">
        <v>1363</v>
      </c>
      <c r="H987" s="672" t="s">
        <v>1523</v>
      </c>
      <c r="I987" s="672" t="s">
        <v>2406</v>
      </c>
      <c r="J987" s="675" t="s">
        <v>2249</v>
      </c>
      <c r="K987" s="672" t="s">
        <v>1531</v>
      </c>
      <c r="L987" s="672" t="s">
        <v>1527</v>
      </c>
    </row>
    <row r="988" spans="1:12">
      <c r="A988">
        <v>51960</v>
      </c>
      <c r="B988" s="672" t="s">
        <v>1520</v>
      </c>
      <c r="C988" s="672" t="s">
        <v>1521</v>
      </c>
      <c r="D988" s="672" t="s">
        <v>1521</v>
      </c>
      <c r="E988" s="672" t="s">
        <v>1522</v>
      </c>
      <c r="F988" s="672" t="s">
        <v>2407</v>
      </c>
      <c r="G988" s="672" t="s">
        <v>1363</v>
      </c>
      <c r="H988" s="672" t="s">
        <v>1523</v>
      </c>
      <c r="I988" s="672" t="s">
        <v>2408</v>
      </c>
      <c r="J988" s="675" t="s">
        <v>2249</v>
      </c>
      <c r="K988" s="672" t="s">
        <v>1531</v>
      </c>
      <c r="L988" s="672" t="s">
        <v>1527</v>
      </c>
    </row>
    <row r="989" spans="1:12">
      <c r="A989">
        <v>51959</v>
      </c>
      <c r="B989" s="672" t="s">
        <v>1520</v>
      </c>
      <c r="C989" s="672" t="s">
        <v>1521</v>
      </c>
      <c r="D989" s="672" t="s">
        <v>1521</v>
      </c>
      <c r="E989" s="672" t="s">
        <v>1522</v>
      </c>
      <c r="F989" s="672" t="s">
        <v>2407</v>
      </c>
      <c r="G989" s="672" t="s">
        <v>1363</v>
      </c>
      <c r="H989" s="672" t="s">
        <v>1523</v>
      </c>
      <c r="I989" s="672" t="s">
        <v>2408</v>
      </c>
      <c r="J989" s="675" t="s">
        <v>2249</v>
      </c>
      <c r="K989" s="672" t="s">
        <v>1531</v>
      </c>
      <c r="L989" s="672" t="s">
        <v>1527</v>
      </c>
    </row>
    <row r="990" spans="1:12">
      <c r="A990">
        <v>52277</v>
      </c>
      <c r="B990" s="672" t="s">
        <v>1520</v>
      </c>
      <c r="C990" s="672" t="s">
        <v>1521</v>
      </c>
      <c r="D990" s="672" t="s">
        <v>1521</v>
      </c>
      <c r="E990" s="672" t="s">
        <v>1522</v>
      </c>
      <c r="F990" s="672" t="s">
        <v>2409</v>
      </c>
      <c r="G990" s="672" t="s">
        <v>1363</v>
      </c>
      <c r="H990" s="672" t="s">
        <v>1523</v>
      </c>
      <c r="I990" s="672" t="s">
        <v>2104</v>
      </c>
      <c r="J990" s="675" t="s">
        <v>1675</v>
      </c>
      <c r="K990" s="672" t="s">
        <v>1531</v>
      </c>
      <c r="L990" s="672" t="s">
        <v>1527</v>
      </c>
    </row>
    <row r="991" spans="1:12">
      <c r="A991">
        <v>52322</v>
      </c>
      <c r="B991" s="672" t="s">
        <v>1520</v>
      </c>
      <c r="C991" s="672" t="s">
        <v>1521</v>
      </c>
      <c r="D991" s="672" t="s">
        <v>1521</v>
      </c>
      <c r="E991" s="672" t="s">
        <v>1522</v>
      </c>
      <c r="F991" s="672" t="s">
        <v>2410</v>
      </c>
      <c r="G991" s="672" t="s">
        <v>1363</v>
      </c>
      <c r="H991" s="672" t="s">
        <v>1523</v>
      </c>
      <c r="I991" s="672" t="s">
        <v>1775</v>
      </c>
      <c r="J991" s="675" t="s">
        <v>1593</v>
      </c>
      <c r="K991" s="672" t="s">
        <v>1544</v>
      </c>
      <c r="L991" s="672" t="s">
        <v>1527</v>
      </c>
    </row>
    <row r="992" spans="1:12">
      <c r="A992">
        <v>52326</v>
      </c>
      <c r="B992" s="672" t="s">
        <v>1520</v>
      </c>
      <c r="C992" s="672" t="s">
        <v>1562</v>
      </c>
      <c r="D992" s="672" t="s">
        <v>1521</v>
      </c>
      <c r="E992" s="672" t="s">
        <v>1522</v>
      </c>
      <c r="F992" s="672" t="s">
        <v>2409</v>
      </c>
      <c r="G992" s="672" t="s">
        <v>1363</v>
      </c>
      <c r="H992" s="672" t="s">
        <v>1523</v>
      </c>
      <c r="I992" s="672" t="s">
        <v>2104</v>
      </c>
      <c r="J992" s="675" t="s">
        <v>1675</v>
      </c>
      <c r="K992" s="672" t="s">
        <v>1531</v>
      </c>
      <c r="L992" s="672" t="s">
        <v>1527</v>
      </c>
    </row>
    <row r="993" spans="1:12">
      <c r="A993">
        <v>52326</v>
      </c>
      <c r="B993" s="672" t="s">
        <v>1520</v>
      </c>
      <c r="C993" s="672" t="s">
        <v>1521</v>
      </c>
      <c r="D993" s="672" t="s">
        <v>1521</v>
      </c>
      <c r="E993" s="672" t="s">
        <v>1522</v>
      </c>
      <c r="F993" s="672" t="s">
        <v>2409</v>
      </c>
      <c r="G993" s="672" t="s">
        <v>1363</v>
      </c>
      <c r="H993" s="672" t="s">
        <v>1523</v>
      </c>
      <c r="I993" s="672" t="s">
        <v>2104</v>
      </c>
      <c r="J993" s="675" t="s">
        <v>1675</v>
      </c>
      <c r="K993" s="672" t="s">
        <v>1531</v>
      </c>
      <c r="L993" s="672" t="s">
        <v>1527</v>
      </c>
    </row>
    <row r="994" spans="1:12">
      <c r="A994">
        <v>20822</v>
      </c>
      <c r="B994" s="672" t="s">
        <v>1520</v>
      </c>
      <c r="C994" s="672" t="s">
        <v>1562</v>
      </c>
      <c r="D994" s="672" t="s">
        <v>1521</v>
      </c>
      <c r="E994" s="672" t="s">
        <v>1522</v>
      </c>
      <c r="F994" s="672" t="s">
        <v>2411</v>
      </c>
      <c r="G994" s="672" t="s">
        <v>1363</v>
      </c>
      <c r="H994" s="672" t="s">
        <v>1523</v>
      </c>
      <c r="I994" s="672" t="s">
        <v>1588</v>
      </c>
      <c r="J994" s="675" t="s">
        <v>1538</v>
      </c>
      <c r="K994" s="672" t="s">
        <v>1531</v>
      </c>
      <c r="L994" s="672" t="s">
        <v>1527</v>
      </c>
    </row>
    <row r="995" spans="1:12">
      <c r="A995">
        <v>52350</v>
      </c>
      <c r="B995" s="672" t="s">
        <v>1520</v>
      </c>
      <c r="C995" s="672" t="s">
        <v>1562</v>
      </c>
      <c r="D995" s="672" t="s">
        <v>1521</v>
      </c>
      <c r="E995" s="672" t="s">
        <v>1522</v>
      </c>
      <c r="F995" s="672" t="s">
        <v>2411</v>
      </c>
      <c r="G995" s="672" t="s">
        <v>1363</v>
      </c>
      <c r="H995" s="672" t="s">
        <v>1523</v>
      </c>
      <c r="I995" s="672" t="s">
        <v>1588</v>
      </c>
      <c r="J995" s="675" t="s">
        <v>1538</v>
      </c>
      <c r="K995" s="672" t="s">
        <v>1531</v>
      </c>
      <c r="L995" s="672" t="s">
        <v>1527</v>
      </c>
    </row>
    <row r="996" spans="1:12">
      <c r="A996">
        <v>52455</v>
      </c>
      <c r="B996" s="672" t="s">
        <v>1520</v>
      </c>
      <c r="C996" s="672" t="s">
        <v>1562</v>
      </c>
      <c r="D996" s="672" t="s">
        <v>1521</v>
      </c>
      <c r="E996" s="672" t="s">
        <v>1522</v>
      </c>
      <c r="F996" s="672" t="s">
        <v>2412</v>
      </c>
      <c r="G996" s="672" t="s">
        <v>1363</v>
      </c>
      <c r="H996" s="672" t="s">
        <v>1523</v>
      </c>
      <c r="I996" s="672" t="s">
        <v>2180</v>
      </c>
      <c r="J996" s="675" t="s">
        <v>1569</v>
      </c>
      <c r="K996" s="672" t="s">
        <v>1566</v>
      </c>
      <c r="L996" s="672" t="s">
        <v>1527</v>
      </c>
    </row>
    <row r="997" spans="1:12">
      <c r="A997">
        <v>52455</v>
      </c>
      <c r="B997" s="672" t="s">
        <v>1520</v>
      </c>
      <c r="C997" s="672" t="s">
        <v>1521</v>
      </c>
      <c r="D997" s="672" t="s">
        <v>1521</v>
      </c>
      <c r="E997" s="672" t="s">
        <v>1522</v>
      </c>
      <c r="F997" s="672" t="s">
        <v>2412</v>
      </c>
      <c r="G997" s="672" t="s">
        <v>1363</v>
      </c>
      <c r="H997" s="672" t="s">
        <v>1523</v>
      </c>
      <c r="I997" s="672" t="s">
        <v>2180</v>
      </c>
      <c r="J997" s="675" t="s">
        <v>1569</v>
      </c>
      <c r="K997" s="672" t="s">
        <v>1566</v>
      </c>
      <c r="L997" s="672" t="s">
        <v>1527</v>
      </c>
    </row>
    <row r="998" spans="1:12">
      <c r="A998">
        <v>52456</v>
      </c>
      <c r="B998" s="672" t="s">
        <v>1520</v>
      </c>
      <c r="C998" s="672" t="s">
        <v>1562</v>
      </c>
      <c r="D998" s="672" t="s">
        <v>1521</v>
      </c>
      <c r="E998" s="672" t="s">
        <v>1522</v>
      </c>
      <c r="F998" s="672" t="s">
        <v>2413</v>
      </c>
      <c r="G998" s="672" t="s">
        <v>1363</v>
      </c>
      <c r="H998" s="672" t="s">
        <v>1523</v>
      </c>
      <c r="I998" s="672" t="s">
        <v>1622</v>
      </c>
      <c r="J998" s="675" t="s">
        <v>1611</v>
      </c>
      <c r="K998" s="672" t="s">
        <v>1535</v>
      </c>
      <c r="L998" s="672" t="s">
        <v>1527</v>
      </c>
    </row>
    <row r="999" spans="1:12">
      <c r="A999">
        <v>52456</v>
      </c>
      <c r="B999" s="672" t="s">
        <v>1520</v>
      </c>
      <c r="C999" s="672" t="s">
        <v>1521</v>
      </c>
      <c r="D999" s="672" t="s">
        <v>1521</v>
      </c>
      <c r="E999" s="672" t="s">
        <v>1522</v>
      </c>
      <c r="F999" s="672" t="s">
        <v>2413</v>
      </c>
      <c r="G999" s="672" t="s">
        <v>1363</v>
      </c>
      <c r="H999" s="672" t="s">
        <v>1523</v>
      </c>
      <c r="I999" s="672" t="s">
        <v>1622</v>
      </c>
      <c r="J999" s="675" t="s">
        <v>1611</v>
      </c>
      <c r="K999" s="672" t="s">
        <v>1535</v>
      </c>
      <c r="L999" s="672" t="s">
        <v>1527</v>
      </c>
    </row>
    <row r="1000" spans="1:12">
      <c r="A1000">
        <v>52571</v>
      </c>
      <c r="B1000" s="672" t="s">
        <v>1520</v>
      </c>
      <c r="C1000" s="672" t="s">
        <v>1521</v>
      </c>
      <c r="D1000" s="672" t="s">
        <v>1521</v>
      </c>
      <c r="E1000" s="672" t="s">
        <v>1522</v>
      </c>
      <c r="F1000" s="672" t="s">
        <v>2414</v>
      </c>
      <c r="G1000" s="672" t="s">
        <v>1363</v>
      </c>
      <c r="H1000" s="672" t="s">
        <v>1523</v>
      </c>
      <c r="I1000" s="672" t="s">
        <v>2415</v>
      </c>
      <c r="J1000" s="675" t="s">
        <v>1937</v>
      </c>
      <c r="K1000" s="672" t="s">
        <v>1531</v>
      </c>
      <c r="L1000" s="672" t="s">
        <v>1527</v>
      </c>
    </row>
    <row r="1001" spans="1:12">
      <c r="A1001">
        <v>52599</v>
      </c>
      <c r="B1001" s="672" t="s">
        <v>1520</v>
      </c>
      <c r="C1001" s="672" t="s">
        <v>1521</v>
      </c>
      <c r="D1001" s="672" t="s">
        <v>1521</v>
      </c>
      <c r="E1001" s="672" t="s">
        <v>1522</v>
      </c>
      <c r="F1001" s="672" t="s">
        <v>2416</v>
      </c>
      <c r="G1001" s="672" t="s">
        <v>1363</v>
      </c>
      <c r="H1001" s="672" t="s">
        <v>1523</v>
      </c>
      <c r="I1001" s="672" t="s">
        <v>2417</v>
      </c>
      <c r="J1001" s="675" t="s">
        <v>2297</v>
      </c>
      <c r="K1001" s="672" t="s">
        <v>1566</v>
      </c>
      <c r="L1001" s="672" t="s">
        <v>1527</v>
      </c>
    </row>
    <row r="1002" spans="1:12">
      <c r="A1002">
        <v>18371</v>
      </c>
      <c r="B1002" s="672" t="s">
        <v>1520</v>
      </c>
      <c r="C1002" s="672" t="s">
        <v>1521</v>
      </c>
      <c r="D1002" s="672" t="s">
        <v>1521</v>
      </c>
      <c r="E1002" s="672" t="s">
        <v>1522</v>
      </c>
      <c r="F1002" s="672" t="s">
        <v>2416</v>
      </c>
      <c r="G1002" s="672" t="s">
        <v>1363</v>
      </c>
      <c r="H1002" s="672" t="s">
        <v>1523</v>
      </c>
      <c r="I1002" s="672" t="s">
        <v>2417</v>
      </c>
      <c r="J1002" s="675" t="s">
        <v>2297</v>
      </c>
      <c r="K1002" s="672" t="s">
        <v>1566</v>
      </c>
      <c r="L1002" s="672" t="s">
        <v>1527</v>
      </c>
    </row>
    <row r="1003" spans="1:12">
      <c r="A1003">
        <v>52675</v>
      </c>
      <c r="B1003" s="672" t="s">
        <v>1520</v>
      </c>
      <c r="C1003" s="672" t="s">
        <v>1562</v>
      </c>
      <c r="D1003" s="672" t="s">
        <v>1521</v>
      </c>
      <c r="E1003" s="672" t="s">
        <v>1522</v>
      </c>
      <c r="F1003" s="672" t="s">
        <v>2418</v>
      </c>
      <c r="G1003" s="672" t="s">
        <v>1363</v>
      </c>
      <c r="H1003" s="672" t="s">
        <v>1523</v>
      </c>
      <c r="I1003" s="672" t="s">
        <v>2419</v>
      </c>
      <c r="J1003" s="675" t="s">
        <v>1937</v>
      </c>
      <c r="K1003" s="672" t="s">
        <v>1531</v>
      </c>
      <c r="L1003" s="672" t="s">
        <v>1527</v>
      </c>
    </row>
    <row r="1004" spans="1:12">
      <c r="A1004">
        <v>52675</v>
      </c>
      <c r="B1004" s="672" t="s">
        <v>1520</v>
      </c>
      <c r="C1004" s="672" t="s">
        <v>1521</v>
      </c>
      <c r="D1004" s="672" t="s">
        <v>1521</v>
      </c>
      <c r="E1004" s="672" t="s">
        <v>1522</v>
      </c>
      <c r="F1004" s="672" t="s">
        <v>2418</v>
      </c>
      <c r="G1004" s="672" t="s">
        <v>1363</v>
      </c>
      <c r="H1004" s="672" t="s">
        <v>1523</v>
      </c>
      <c r="I1004" s="672" t="s">
        <v>2419</v>
      </c>
      <c r="J1004" s="675" t="s">
        <v>1937</v>
      </c>
      <c r="K1004" s="672" t="s">
        <v>1531</v>
      </c>
      <c r="L1004" s="672" t="s">
        <v>1527</v>
      </c>
    </row>
    <row r="1005" spans="1:12">
      <c r="A1005">
        <v>52679</v>
      </c>
      <c r="B1005" s="672" t="s">
        <v>1520</v>
      </c>
      <c r="C1005" s="672" t="s">
        <v>1521</v>
      </c>
      <c r="D1005" s="672" t="s">
        <v>1521</v>
      </c>
      <c r="E1005" s="672" t="s">
        <v>1522</v>
      </c>
      <c r="F1005" s="672" t="s">
        <v>2420</v>
      </c>
      <c r="G1005" s="672" t="s">
        <v>1363</v>
      </c>
      <c r="H1005" s="672" t="s">
        <v>1523</v>
      </c>
      <c r="I1005" s="672" t="s">
        <v>2421</v>
      </c>
      <c r="J1005" s="675" t="s">
        <v>1744</v>
      </c>
      <c r="K1005" s="672" t="s">
        <v>1535</v>
      </c>
      <c r="L1005" s="672" t="s">
        <v>1527</v>
      </c>
    </row>
    <row r="1006" spans="1:12">
      <c r="A1006">
        <v>52690</v>
      </c>
      <c r="B1006" s="672" t="s">
        <v>1520</v>
      </c>
      <c r="C1006" s="672" t="s">
        <v>1521</v>
      </c>
      <c r="D1006" s="672" t="s">
        <v>1521</v>
      </c>
      <c r="E1006" s="672" t="s">
        <v>1522</v>
      </c>
      <c r="F1006" s="672" t="s">
        <v>2422</v>
      </c>
      <c r="G1006" s="672" t="s">
        <v>1363</v>
      </c>
      <c r="H1006" s="672" t="s">
        <v>1523</v>
      </c>
      <c r="I1006" s="672" t="s">
        <v>1588</v>
      </c>
      <c r="J1006" s="675" t="s">
        <v>1538</v>
      </c>
      <c r="K1006" s="672" t="s">
        <v>1531</v>
      </c>
      <c r="L1006" s="672" t="s">
        <v>1527</v>
      </c>
    </row>
    <row r="1007" spans="1:12">
      <c r="A1007">
        <v>52704</v>
      </c>
      <c r="B1007" s="672" t="s">
        <v>1520</v>
      </c>
      <c r="C1007" s="672" t="s">
        <v>1521</v>
      </c>
      <c r="D1007" s="672" t="s">
        <v>1521</v>
      </c>
      <c r="E1007" s="672" t="s">
        <v>1522</v>
      </c>
      <c r="F1007" s="672" t="s">
        <v>2423</v>
      </c>
      <c r="G1007" s="672" t="s">
        <v>1363</v>
      </c>
      <c r="H1007" s="672" t="s">
        <v>1523</v>
      </c>
      <c r="I1007" s="672" t="s">
        <v>2424</v>
      </c>
      <c r="J1007" s="675" t="s">
        <v>1543</v>
      </c>
      <c r="K1007" s="672" t="s">
        <v>1544</v>
      </c>
      <c r="L1007" s="672" t="s">
        <v>1527</v>
      </c>
    </row>
    <row r="1008" spans="1:12">
      <c r="A1008">
        <v>52704</v>
      </c>
      <c r="B1008" s="672" t="s">
        <v>1520</v>
      </c>
      <c r="C1008" s="672" t="s">
        <v>1562</v>
      </c>
      <c r="D1008" s="672" t="s">
        <v>1521</v>
      </c>
      <c r="E1008" s="672" t="s">
        <v>1522</v>
      </c>
      <c r="F1008" s="672" t="s">
        <v>2423</v>
      </c>
      <c r="G1008" s="672" t="s">
        <v>1363</v>
      </c>
      <c r="H1008" s="672" t="s">
        <v>1523</v>
      </c>
      <c r="I1008" s="672" t="s">
        <v>2424</v>
      </c>
      <c r="J1008" s="675" t="s">
        <v>1543</v>
      </c>
      <c r="K1008" s="672" t="s">
        <v>1544</v>
      </c>
      <c r="L1008" s="672" t="s">
        <v>1527</v>
      </c>
    </row>
    <row r="1009" spans="1:12">
      <c r="A1009">
        <v>52799</v>
      </c>
      <c r="B1009" s="672" t="s">
        <v>1520</v>
      </c>
      <c r="C1009" s="672" t="s">
        <v>1521</v>
      </c>
      <c r="D1009" s="672" t="s">
        <v>1521</v>
      </c>
      <c r="E1009" s="672" t="s">
        <v>1522</v>
      </c>
      <c r="F1009" s="672" t="s">
        <v>521</v>
      </c>
      <c r="G1009" s="672" t="s">
        <v>1363</v>
      </c>
      <c r="H1009" s="672" t="s">
        <v>1523</v>
      </c>
      <c r="I1009" s="672" t="s">
        <v>2425</v>
      </c>
      <c r="J1009" s="675" t="s">
        <v>1579</v>
      </c>
      <c r="K1009" s="672" t="s">
        <v>1531</v>
      </c>
      <c r="L1009" s="672" t="s">
        <v>1527</v>
      </c>
    </row>
    <row r="1010" spans="1:12">
      <c r="A1010">
        <v>30245</v>
      </c>
      <c r="B1010" s="672" t="s">
        <v>1520</v>
      </c>
      <c r="C1010" s="672" t="s">
        <v>1521</v>
      </c>
      <c r="D1010" s="672" t="s">
        <v>1521</v>
      </c>
      <c r="E1010" s="672" t="s">
        <v>1522</v>
      </c>
      <c r="F1010" s="672" t="s">
        <v>521</v>
      </c>
      <c r="G1010" s="672" t="s">
        <v>1363</v>
      </c>
      <c r="H1010" s="672" t="s">
        <v>1523</v>
      </c>
      <c r="I1010" s="672" t="s">
        <v>2425</v>
      </c>
      <c r="J1010" s="675" t="s">
        <v>1579</v>
      </c>
      <c r="K1010" s="672" t="s">
        <v>1531</v>
      </c>
      <c r="L1010" s="672" t="s">
        <v>1527</v>
      </c>
    </row>
    <row r="1011" spans="1:12">
      <c r="A1011">
        <v>52823</v>
      </c>
      <c r="B1011" s="672" t="s">
        <v>1520</v>
      </c>
      <c r="C1011" s="672" t="s">
        <v>1521</v>
      </c>
      <c r="D1011" s="672" t="s">
        <v>1521</v>
      </c>
      <c r="E1011" s="672" t="s">
        <v>1522</v>
      </c>
      <c r="F1011" s="672" t="s">
        <v>2426</v>
      </c>
      <c r="G1011" s="672" t="s">
        <v>1363</v>
      </c>
      <c r="H1011" s="672" t="s">
        <v>1523</v>
      </c>
      <c r="I1011" s="672" t="s">
        <v>2427</v>
      </c>
      <c r="J1011" s="675" t="s">
        <v>1538</v>
      </c>
      <c r="K1011" s="672" t="s">
        <v>1531</v>
      </c>
      <c r="L1011" s="672" t="s">
        <v>1527</v>
      </c>
    </row>
    <row r="1012" spans="1:12">
      <c r="A1012">
        <v>52839</v>
      </c>
      <c r="B1012" s="672" t="s">
        <v>1520</v>
      </c>
      <c r="C1012" s="672" t="s">
        <v>1521</v>
      </c>
      <c r="D1012" s="672" t="s">
        <v>1521</v>
      </c>
      <c r="E1012" s="672" t="s">
        <v>1522</v>
      </c>
      <c r="F1012" s="672" t="s">
        <v>2426</v>
      </c>
      <c r="G1012" s="672" t="s">
        <v>1363</v>
      </c>
      <c r="H1012" s="672" t="s">
        <v>1523</v>
      </c>
      <c r="I1012" s="672" t="s">
        <v>2428</v>
      </c>
      <c r="J1012" s="675" t="s">
        <v>1538</v>
      </c>
      <c r="K1012" s="672" t="s">
        <v>1531</v>
      </c>
      <c r="L1012" s="672" t="s">
        <v>1527</v>
      </c>
    </row>
    <row r="1013" spans="1:12">
      <c r="A1013">
        <v>52823</v>
      </c>
      <c r="B1013" s="672" t="s">
        <v>1520</v>
      </c>
      <c r="C1013" s="672" t="s">
        <v>1521</v>
      </c>
      <c r="D1013" s="672" t="s">
        <v>1521</v>
      </c>
      <c r="E1013" s="672" t="s">
        <v>1522</v>
      </c>
      <c r="F1013" s="672" t="s">
        <v>2426</v>
      </c>
      <c r="G1013" s="672" t="s">
        <v>1363</v>
      </c>
      <c r="H1013" s="672" t="s">
        <v>1523</v>
      </c>
      <c r="I1013" s="672" t="s">
        <v>2428</v>
      </c>
      <c r="J1013" s="675" t="s">
        <v>1538</v>
      </c>
      <c r="K1013" s="672" t="s">
        <v>1531</v>
      </c>
      <c r="L1013" s="672" t="s">
        <v>1527</v>
      </c>
    </row>
    <row r="1014" spans="1:12">
      <c r="A1014">
        <v>52902</v>
      </c>
      <c r="B1014" s="672" t="s">
        <v>1520</v>
      </c>
      <c r="C1014" s="672" t="s">
        <v>1521</v>
      </c>
      <c r="D1014" s="672" t="s">
        <v>1521</v>
      </c>
      <c r="E1014" s="672" t="s">
        <v>1522</v>
      </c>
      <c r="F1014" s="672" t="s">
        <v>2429</v>
      </c>
      <c r="G1014" s="672" t="s">
        <v>1363</v>
      </c>
      <c r="H1014" s="672" t="s">
        <v>1523</v>
      </c>
      <c r="I1014" s="672" t="s">
        <v>2128</v>
      </c>
      <c r="J1014" s="675" t="s">
        <v>2076</v>
      </c>
      <c r="K1014" s="672" t="s">
        <v>1531</v>
      </c>
      <c r="L1014" s="672" t="s">
        <v>1527</v>
      </c>
    </row>
    <row r="1015" spans="1:12">
      <c r="A1015">
        <v>53061</v>
      </c>
      <c r="B1015" s="672" t="s">
        <v>1520</v>
      </c>
      <c r="C1015" s="672" t="s">
        <v>1562</v>
      </c>
      <c r="D1015" s="672" t="s">
        <v>1521</v>
      </c>
      <c r="E1015" s="672" t="s">
        <v>1522</v>
      </c>
      <c r="F1015" s="672" t="s">
        <v>2430</v>
      </c>
      <c r="G1015" s="672" t="s">
        <v>1363</v>
      </c>
      <c r="H1015" s="672" t="s">
        <v>1523</v>
      </c>
      <c r="I1015" s="672" t="s">
        <v>2431</v>
      </c>
      <c r="J1015" s="675" t="s">
        <v>1615</v>
      </c>
      <c r="K1015" s="672" t="s">
        <v>1526</v>
      </c>
      <c r="L1015" s="672" t="s">
        <v>1527</v>
      </c>
    </row>
    <row r="1016" spans="1:12">
      <c r="A1016">
        <v>51864</v>
      </c>
      <c r="B1016" s="672" t="s">
        <v>1520</v>
      </c>
      <c r="C1016" s="672" t="s">
        <v>1521</v>
      </c>
      <c r="D1016" s="672" t="s">
        <v>1521</v>
      </c>
      <c r="E1016" s="672" t="s">
        <v>1522</v>
      </c>
      <c r="F1016" s="672" t="s">
        <v>2430</v>
      </c>
      <c r="G1016" s="672" t="s">
        <v>1363</v>
      </c>
      <c r="H1016" s="672" t="s">
        <v>1523</v>
      </c>
      <c r="I1016" s="672" t="s">
        <v>2431</v>
      </c>
      <c r="J1016" s="675" t="s">
        <v>1615</v>
      </c>
      <c r="K1016" s="672" t="s">
        <v>1526</v>
      </c>
      <c r="L1016" s="672" t="s">
        <v>1527</v>
      </c>
    </row>
    <row r="1017" spans="1:12">
      <c r="A1017">
        <v>53061</v>
      </c>
      <c r="B1017" s="672" t="s">
        <v>1520</v>
      </c>
      <c r="C1017" s="672" t="s">
        <v>1521</v>
      </c>
      <c r="D1017" s="672" t="s">
        <v>1521</v>
      </c>
      <c r="E1017" s="672" t="s">
        <v>1522</v>
      </c>
      <c r="F1017" s="672" t="s">
        <v>2430</v>
      </c>
      <c r="G1017" s="672" t="s">
        <v>1363</v>
      </c>
      <c r="H1017" s="672" t="s">
        <v>1523</v>
      </c>
      <c r="I1017" s="672" t="s">
        <v>2431</v>
      </c>
      <c r="J1017" s="675" t="s">
        <v>1615</v>
      </c>
      <c r="K1017" s="672" t="s">
        <v>1526</v>
      </c>
      <c r="L1017" s="672" t="s">
        <v>1527</v>
      </c>
    </row>
    <row r="1018" spans="1:12">
      <c r="A1018">
        <v>53074</v>
      </c>
      <c r="B1018" s="672" t="s">
        <v>1520</v>
      </c>
      <c r="C1018" s="672" t="s">
        <v>1521</v>
      </c>
      <c r="D1018" s="672" t="s">
        <v>1521</v>
      </c>
      <c r="E1018" s="672" t="s">
        <v>1522</v>
      </c>
      <c r="F1018" s="672" t="s">
        <v>2432</v>
      </c>
      <c r="G1018" s="672" t="s">
        <v>1363</v>
      </c>
      <c r="H1018" s="672" t="s">
        <v>1523</v>
      </c>
      <c r="I1018" s="672" t="s">
        <v>2100</v>
      </c>
      <c r="J1018" s="675" t="s">
        <v>1597</v>
      </c>
      <c r="K1018" s="672" t="s">
        <v>1544</v>
      </c>
      <c r="L1018" s="672" t="s">
        <v>1527</v>
      </c>
    </row>
    <row r="1019" spans="1:12">
      <c r="A1019">
        <v>53104</v>
      </c>
      <c r="B1019" s="672" t="s">
        <v>1520</v>
      </c>
      <c r="C1019" s="672" t="s">
        <v>1562</v>
      </c>
      <c r="D1019" s="672" t="s">
        <v>1521</v>
      </c>
      <c r="E1019" s="672" t="s">
        <v>1522</v>
      </c>
      <c r="F1019" s="672" t="s">
        <v>539</v>
      </c>
      <c r="G1019" s="672" t="s">
        <v>1363</v>
      </c>
      <c r="H1019" s="672" t="s">
        <v>1523</v>
      </c>
      <c r="I1019" s="672" t="s">
        <v>2424</v>
      </c>
      <c r="J1019" s="675" t="s">
        <v>1543</v>
      </c>
      <c r="K1019" s="672" t="s">
        <v>1544</v>
      </c>
      <c r="L1019" s="672" t="s">
        <v>1527</v>
      </c>
    </row>
    <row r="1020" spans="1:12">
      <c r="A1020">
        <v>53227</v>
      </c>
      <c r="B1020" s="672" t="s">
        <v>1520</v>
      </c>
      <c r="C1020" s="672" t="s">
        <v>1521</v>
      </c>
      <c r="D1020" s="672" t="s">
        <v>1521</v>
      </c>
      <c r="E1020" s="672" t="s">
        <v>1522</v>
      </c>
      <c r="F1020" s="672" t="s">
        <v>538</v>
      </c>
      <c r="G1020" s="672" t="s">
        <v>1363</v>
      </c>
      <c r="H1020" s="672" t="s">
        <v>1523</v>
      </c>
      <c r="I1020" s="672" t="s">
        <v>2433</v>
      </c>
      <c r="J1020" s="675" t="s">
        <v>1615</v>
      </c>
      <c r="K1020" s="672" t="s">
        <v>1526</v>
      </c>
      <c r="L1020" s="672" t="s">
        <v>1527</v>
      </c>
    </row>
    <row r="1021" spans="1:12">
      <c r="A1021">
        <v>52957</v>
      </c>
      <c r="B1021" s="672" t="s">
        <v>1520</v>
      </c>
      <c r="C1021" s="672" t="s">
        <v>1521</v>
      </c>
      <c r="D1021" s="672" t="s">
        <v>1521</v>
      </c>
      <c r="E1021" s="672" t="s">
        <v>1522</v>
      </c>
      <c r="F1021" s="672" t="s">
        <v>538</v>
      </c>
      <c r="G1021" s="672" t="s">
        <v>1363</v>
      </c>
      <c r="H1021" s="672" t="s">
        <v>1523</v>
      </c>
      <c r="I1021" s="672" t="s">
        <v>2433</v>
      </c>
      <c r="J1021" s="675" t="s">
        <v>1615</v>
      </c>
      <c r="K1021" s="672" t="s">
        <v>1526</v>
      </c>
      <c r="L1021" s="672" t="s">
        <v>1527</v>
      </c>
    </row>
    <row r="1022" spans="1:12">
      <c r="A1022">
        <v>53345</v>
      </c>
      <c r="B1022" s="672" t="s">
        <v>1520</v>
      </c>
      <c r="C1022" s="672" t="s">
        <v>1562</v>
      </c>
      <c r="D1022" s="672" t="s">
        <v>1521</v>
      </c>
      <c r="E1022" s="672" t="s">
        <v>1522</v>
      </c>
      <c r="F1022" s="672" t="s">
        <v>2434</v>
      </c>
      <c r="G1022" s="672" t="s">
        <v>1363</v>
      </c>
      <c r="H1022" s="672" t="s">
        <v>1523</v>
      </c>
      <c r="I1022" s="672" t="s">
        <v>2435</v>
      </c>
      <c r="J1022" s="675" t="s">
        <v>1818</v>
      </c>
      <c r="K1022" s="672" t="s">
        <v>1544</v>
      </c>
      <c r="L1022" s="672" t="s">
        <v>1527</v>
      </c>
    </row>
    <row r="1023" spans="1:12">
      <c r="A1023">
        <v>53345</v>
      </c>
      <c r="B1023" s="672" t="s">
        <v>1520</v>
      </c>
      <c r="C1023" s="672" t="s">
        <v>1521</v>
      </c>
      <c r="D1023" s="672" t="s">
        <v>1521</v>
      </c>
      <c r="E1023" s="672" t="s">
        <v>1522</v>
      </c>
      <c r="F1023" s="672" t="s">
        <v>2434</v>
      </c>
      <c r="G1023" s="672" t="s">
        <v>1363</v>
      </c>
      <c r="H1023" s="672" t="s">
        <v>1523</v>
      </c>
      <c r="I1023" s="672" t="s">
        <v>2435</v>
      </c>
      <c r="J1023" s="675" t="s">
        <v>1818</v>
      </c>
      <c r="K1023" s="672" t="s">
        <v>1544</v>
      </c>
      <c r="L1023" s="672" t="s">
        <v>1527</v>
      </c>
    </row>
    <row r="1024" spans="1:12">
      <c r="A1024">
        <v>53357</v>
      </c>
      <c r="B1024" s="672" t="s">
        <v>1520</v>
      </c>
      <c r="C1024" s="672" t="s">
        <v>1562</v>
      </c>
      <c r="D1024" s="672" t="s">
        <v>1521</v>
      </c>
      <c r="E1024" s="672" t="s">
        <v>1522</v>
      </c>
      <c r="F1024" s="672" t="s">
        <v>2436</v>
      </c>
      <c r="G1024" s="672" t="s">
        <v>1363</v>
      </c>
      <c r="H1024" s="672" t="s">
        <v>1523</v>
      </c>
      <c r="I1024" s="672" t="s">
        <v>1588</v>
      </c>
      <c r="J1024" s="675" t="s">
        <v>1579</v>
      </c>
      <c r="K1024" s="672" t="s">
        <v>1531</v>
      </c>
      <c r="L1024" s="672" t="s">
        <v>1527</v>
      </c>
    </row>
    <row r="1025" spans="1:12">
      <c r="A1025">
        <v>53357</v>
      </c>
      <c r="B1025" s="672" t="s">
        <v>1520</v>
      </c>
      <c r="C1025" s="672" t="s">
        <v>1521</v>
      </c>
      <c r="D1025" s="672" t="s">
        <v>1521</v>
      </c>
      <c r="E1025" s="672" t="s">
        <v>1522</v>
      </c>
      <c r="F1025" s="672" t="s">
        <v>2436</v>
      </c>
      <c r="G1025" s="672" t="s">
        <v>1363</v>
      </c>
      <c r="H1025" s="672" t="s">
        <v>1523</v>
      </c>
      <c r="I1025" s="672" t="s">
        <v>1588</v>
      </c>
      <c r="J1025" s="675" t="s">
        <v>1579</v>
      </c>
      <c r="K1025" s="672" t="s">
        <v>1531</v>
      </c>
      <c r="L1025" s="672" t="s">
        <v>1527</v>
      </c>
    </row>
    <row r="1026" spans="1:12">
      <c r="A1026">
        <v>53372</v>
      </c>
      <c r="B1026" s="672" t="s">
        <v>1520</v>
      </c>
      <c r="C1026" s="672" t="s">
        <v>1521</v>
      </c>
      <c r="D1026" s="672" t="s">
        <v>1521</v>
      </c>
      <c r="E1026" s="672" t="s">
        <v>1522</v>
      </c>
      <c r="F1026" s="672" t="s">
        <v>2437</v>
      </c>
      <c r="G1026" s="672" t="s">
        <v>1363</v>
      </c>
      <c r="H1026" s="672" t="s">
        <v>1523</v>
      </c>
      <c r="I1026" s="672" t="s">
        <v>2424</v>
      </c>
      <c r="J1026" s="675" t="s">
        <v>1543</v>
      </c>
      <c r="K1026" s="672" t="s">
        <v>1544</v>
      </c>
      <c r="L1026" s="672" t="s">
        <v>1527</v>
      </c>
    </row>
    <row r="1027" spans="1:12">
      <c r="A1027">
        <v>53372</v>
      </c>
      <c r="B1027" s="672" t="s">
        <v>1520</v>
      </c>
      <c r="C1027" s="672" t="s">
        <v>1562</v>
      </c>
      <c r="D1027" s="672" t="s">
        <v>1521</v>
      </c>
      <c r="E1027" s="672" t="s">
        <v>1522</v>
      </c>
      <c r="F1027" s="672" t="s">
        <v>2437</v>
      </c>
      <c r="G1027" s="672" t="s">
        <v>1363</v>
      </c>
      <c r="H1027" s="672" t="s">
        <v>1523</v>
      </c>
      <c r="I1027" s="672" t="s">
        <v>2424</v>
      </c>
      <c r="J1027" s="675" t="s">
        <v>1543</v>
      </c>
      <c r="K1027" s="672" t="s">
        <v>1544</v>
      </c>
      <c r="L1027" s="672" t="s">
        <v>1527</v>
      </c>
    </row>
    <row r="1028" spans="1:12">
      <c r="A1028">
        <v>53395</v>
      </c>
      <c r="B1028" s="672" t="s">
        <v>1520</v>
      </c>
      <c r="C1028" s="672" t="s">
        <v>1521</v>
      </c>
      <c r="D1028" s="672" t="s">
        <v>1521</v>
      </c>
      <c r="E1028" s="672" t="s">
        <v>1522</v>
      </c>
      <c r="F1028" s="672" t="s">
        <v>2438</v>
      </c>
      <c r="G1028" s="672" t="s">
        <v>1363</v>
      </c>
      <c r="H1028" s="672" t="s">
        <v>1523</v>
      </c>
      <c r="I1028" s="672" t="s">
        <v>2439</v>
      </c>
      <c r="J1028" s="675" t="s">
        <v>1881</v>
      </c>
      <c r="K1028" s="672" t="s">
        <v>1566</v>
      </c>
      <c r="L1028" s="672" t="s">
        <v>1527</v>
      </c>
    </row>
    <row r="1029" spans="1:12">
      <c r="A1029">
        <v>53396</v>
      </c>
      <c r="B1029" s="672" t="s">
        <v>1520</v>
      </c>
      <c r="C1029" s="672" t="s">
        <v>1521</v>
      </c>
      <c r="D1029" s="672" t="s">
        <v>1521</v>
      </c>
      <c r="E1029" s="672" t="s">
        <v>1522</v>
      </c>
      <c r="F1029" s="672" t="s">
        <v>2438</v>
      </c>
      <c r="G1029" s="672" t="s">
        <v>1363</v>
      </c>
      <c r="H1029" s="672" t="s">
        <v>1523</v>
      </c>
      <c r="I1029" s="672" t="s">
        <v>2274</v>
      </c>
      <c r="J1029" s="675" t="s">
        <v>1881</v>
      </c>
      <c r="K1029" s="672" t="s">
        <v>1566</v>
      </c>
      <c r="L1029" s="672" t="s">
        <v>1527</v>
      </c>
    </row>
    <row r="1030" spans="1:12">
      <c r="A1030">
        <v>53434</v>
      </c>
      <c r="B1030" s="672" t="s">
        <v>1520</v>
      </c>
      <c r="C1030" s="672" t="s">
        <v>1521</v>
      </c>
      <c r="D1030" s="672" t="s">
        <v>1521</v>
      </c>
      <c r="E1030" s="672" t="s">
        <v>1522</v>
      </c>
      <c r="F1030" s="672" t="s">
        <v>2440</v>
      </c>
      <c r="G1030" s="672" t="s">
        <v>1363</v>
      </c>
      <c r="H1030" s="672" t="s">
        <v>1523</v>
      </c>
      <c r="I1030" s="672" t="s">
        <v>2441</v>
      </c>
      <c r="J1030" s="675" t="s">
        <v>1579</v>
      </c>
      <c r="K1030" s="672" t="s">
        <v>1531</v>
      </c>
      <c r="L1030" s="672" t="s">
        <v>1527</v>
      </c>
    </row>
    <row r="1031" spans="1:12">
      <c r="A1031">
        <v>30245</v>
      </c>
      <c r="B1031" s="672" t="s">
        <v>1520</v>
      </c>
      <c r="C1031" s="672" t="s">
        <v>1521</v>
      </c>
      <c r="D1031" s="672" t="s">
        <v>1521</v>
      </c>
      <c r="E1031" s="672" t="s">
        <v>1522</v>
      </c>
      <c r="F1031" s="672" t="s">
        <v>2440</v>
      </c>
      <c r="G1031" s="672" t="s">
        <v>1363</v>
      </c>
      <c r="H1031" s="672" t="s">
        <v>1523</v>
      </c>
      <c r="I1031" s="672" t="s">
        <v>2441</v>
      </c>
      <c r="J1031" s="675" t="s">
        <v>1579</v>
      </c>
      <c r="K1031" s="672" t="s">
        <v>1531</v>
      </c>
      <c r="L1031" s="672" t="s">
        <v>1527</v>
      </c>
    </row>
    <row r="1032" spans="1:12">
      <c r="A1032">
        <v>53503</v>
      </c>
      <c r="B1032" s="672" t="s">
        <v>1520</v>
      </c>
      <c r="C1032" s="672" t="s">
        <v>1521</v>
      </c>
      <c r="D1032" s="672" t="s">
        <v>1521</v>
      </c>
      <c r="E1032" s="672" t="s">
        <v>1522</v>
      </c>
      <c r="F1032" s="672" t="s">
        <v>522</v>
      </c>
      <c r="G1032" s="672" t="s">
        <v>1363</v>
      </c>
      <c r="H1032" s="672" t="s">
        <v>1523</v>
      </c>
      <c r="I1032" s="672" t="s">
        <v>2442</v>
      </c>
      <c r="J1032" s="675" t="s">
        <v>1569</v>
      </c>
      <c r="K1032" s="672" t="s">
        <v>1566</v>
      </c>
      <c r="L1032" s="672" t="s">
        <v>1527</v>
      </c>
    </row>
    <row r="1033" spans="1:12">
      <c r="A1033">
        <v>30245</v>
      </c>
      <c r="B1033" s="672" t="s">
        <v>1520</v>
      </c>
      <c r="C1033" s="672" t="s">
        <v>1521</v>
      </c>
      <c r="D1033" s="672" t="s">
        <v>1521</v>
      </c>
      <c r="E1033" s="672" t="s">
        <v>1522</v>
      </c>
      <c r="F1033" s="672" t="s">
        <v>522</v>
      </c>
      <c r="G1033" s="672" t="s">
        <v>1363</v>
      </c>
      <c r="H1033" s="672" t="s">
        <v>1523</v>
      </c>
      <c r="I1033" s="672" t="s">
        <v>2442</v>
      </c>
      <c r="J1033" s="675" t="s">
        <v>1569</v>
      </c>
      <c r="K1033" s="672" t="s">
        <v>1566</v>
      </c>
      <c r="L1033" s="672" t="s">
        <v>1527</v>
      </c>
    </row>
    <row r="1034" spans="1:12">
      <c r="A1034">
        <v>53513</v>
      </c>
      <c r="B1034" s="672" t="s">
        <v>1520</v>
      </c>
      <c r="C1034" s="672" t="s">
        <v>1521</v>
      </c>
      <c r="D1034" s="672" t="s">
        <v>1521</v>
      </c>
      <c r="E1034" s="672" t="s">
        <v>1522</v>
      </c>
      <c r="F1034" s="672" t="s">
        <v>540</v>
      </c>
      <c r="G1034" s="672" t="s">
        <v>1363</v>
      </c>
      <c r="H1034" s="672" t="s">
        <v>1523</v>
      </c>
      <c r="I1034" s="672" t="s">
        <v>2443</v>
      </c>
      <c r="J1034" s="675" t="s">
        <v>2178</v>
      </c>
      <c r="K1034" s="672" t="s">
        <v>1535</v>
      </c>
      <c r="L1034" s="672" t="s">
        <v>1527</v>
      </c>
    </row>
    <row r="1035" spans="1:12">
      <c r="A1035">
        <v>53519</v>
      </c>
      <c r="B1035" s="672" t="s">
        <v>1520</v>
      </c>
      <c r="C1035" s="672" t="s">
        <v>1521</v>
      </c>
      <c r="D1035" s="672" t="s">
        <v>1521</v>
      </c>
      <c r="E1035" s="672" t="s">
        <v>1522</v>
      </c>
      <c r="F1035" s="672" t="s">
        <v>2444</v>
      </c>
      <c r="G1035" s="672" t="s">
        <v>1363</v>
      </c>
      <c r="H1035" s="672" t="s">
        <v>1523</v>
      </c>
      <c r="I1035" s="672" t="s">
        <v>1588</v>
      </c>
      <c r="J1035" s="675" t="s">
        <v>1538</v>
      </c>
      <c r="K1035" s="672" t="s">
        <v>1531</v>
      </c>
      <c r="L1035" s="672" t="s">
        <v>1527</v>
      </c>
    </row>
    <row r="1036" spans="1:12">
      <c r="A1036">
        <v>53527</v>
      </c>
      <c r="B1036" s="672" t="s">
        <v>1520</v>
      </c>
      <c r="C1036" s="672" t="s">
        <v>1521</v>
      </c>
      <c r="D1036" s="672" t="s">
        <v>1521</v>
      </c>
      <c r="E1036" s="672" t="s">
        <v>1522</v>
      </c>
      <c r="F1036" s="672" t="s">
        <v>2445</v>
      </c>
      <c r="G1036" s="672" t="s">
        <v>1363</v>
      </c>
      <c r="H1036" s="672" t="s">
        <v>1523</v>
      </c>
      <c r="I1036" s="672" t="s">
        <v>2446</v>
      </c>
      <c r="J1036" s="675" t="s">
        <v>1664</v>
      </c>
      <c r="K1036" s="672" t="s">
        <v>1544</v>
      </c>
      <c r="L1036" s="672" t="s">
        <v>1527</v>
      </c>
    </row>
    <row r="1037" spans="1:12">
      <c r="A1037">
        <v>53527</v>
      </c>
      <c r="B1037" s="672" t="s">
        <v>1520</v>
      </c>
      <c r="C1037" s="672" t="s">
        <v>1562</v>
      </c>
      <c r="D1037" s="672" t="s">
        <v>1521</v>
      </c>
      <c r="E1037" s="672" t="s">
        <v>1522</v>
      </c>
      <c r="F1037" s="672" t="s">
        <v>2445</v>
      </c>
      <c r="G1037" s="672" t="s">
        <v>1363</v>
      </c>
      <c r="H1037" s="672" t="s">
        <v>1523</v>
      </c>
      <c r="I1037" s="672" t="s">
        <v>2446</v>
      </c>
      <c r="J1037" s="675" t="s">
        <v>1664</v>
      </c>
      <c r="K1037" s="672" t="s">
        <v>1544</v>
      </c>
      <c r="L1037" s="672" t="s">
        <v>1527</v>
      </c>
    </row>
    <row r="1038" spans="1:12">
      <c r="A1038">
        <v>53545</v>
      </c>
      <c r="B1038" s="672" t="s">
        <v>1520</v>
      </c>
      <c r="C1038" s="672" t="s">
        <v>1521</v>
      </c>
      <c r="D1038" s="672" t="s">
        <v>1521</v>
      </c>
      <c r="E1038" s="672" t="s">
        <v>1522</v>
      </c>
      <c r="F1038" s="672" t="s">
        <v>2447</v>
      </c>
      <c r="G1038" s="672" t="s">
        <v>1363</v>
      </c>
      <c r="H1038" s="672" t="s">
        <v>1523</v>
      </c>
      <c r="I1038" s="672" t="s">
        <v>2421</v>
      </c>
      <c r="J1038" s="675" t="s">
        <v>1744</v>
      </c>
      <c r="K1038" s="672" t="s">
        <v>1535</v>
      </c>
      <c r="L1038" s="672" t="s">
        <v>1527</v>
      </c>
    </row>
    <row r="1039" spans="1:12">
      <c r="A1039">
        <v>53570</v>
      </c>
      <c r="B1039" s="672" t="s">
        <v>1520</v>
      </c>
      <c r="C1039" s="672" t="s">
        <v>1521</v>
      </c>
      <c r="D1039" s="672" t="s">
        <v>1521</v>
      </c>
      <c r="E1039" s="672" t="s">
        <v>1522</v>
      </c>
      <c r="F1039" s="672" t="s">
        <v>2448</v>
      </c>
      <c r="G1039" s="672" t="s">
        <v>1363</v>
      </c>
      <c r="H1039" s="672" t="s">
        <v>1523</v>
      </c>
      <c r="I1039" s="672" t="s">
        <v>1588</v>
      </c>
      <c r="J1039" s="675" t="s">
        <v>1579</v>
      </c>
      <c r="K1039" s="672" t="s">
        <v>1531</v>
      </c>
      <c r="L1039" s="672" t="s">
        <v>1527</v>
      </c>
    </row>
    <row r="1040" spans="1:12">
      <c r="A1040">
        <v>18371</v>
      </c>
      <c r="B1040" s="672" t="s">
        <v>1520</v>
      </c>
      <c r="C1040" s="672" t="s">
        <v>1521</v>
      </c>
      <c r="D1040" s="672" t="s">
        <v>1521</v>
      </c>
      <c r="E1040" s="672" t="s">
        <v>1522</v>
      </c>
      <c r="F1040" s="672" t="s">
        <v>2449</v>
      </c>
      <c r="G1040" s="672" t="s">
        <v>1363</v>
      </c>
      <c r="H1040" s="672" t="s">
        <v>1523</v>
      </c>
      <c r="I1040" s="672" t="s">
        <v>2450</v>
      </c>
      <c r="J1040" s="675" t="s">
        <v>2249</v>
      </c>
      <c r="K1040" s="672" t="s">
        <v>1531</v>
      </c>
      <c r="L1040" s="672" t="s">
        <v>1527</v>
      </c>
    </row>
    <row r="1041" spans="1:12">
      <c r="A1041">
        <v>53579</v>
      </c>
      <c r="B1041" s="672" t="s">
        <v>1520</v>
      </c>
      <c r="C1041" s="672" t="s">
        <v>1521</v>
      </c>
      <c r="D1041" s="672" t="s">
        <v>1521</v>
      </c>
      <c r="E1041" s="672" t="s">
        <v>1522</v>
      </c>
      <c r="F1041" s="672" t="s">
        <v>2449</v>
      </c>
      <c r="G1041" s="672" t="s">
        <v>1363</v>
      </c>
      <c r="H1041" s="672" t="s">
        <v>1523</v>
      </c>
      <c r="I1041" s="672" t="s">
        <v>2450</v>
      </c>
      <c r="J1041" s="675" t="s">
        <v>2249</v>
      </c>
      <c r="K1041" s="672" t="s">
        <v>1531</v>
      </c>
      <c r="L1041" s="672" t="s">
        <v>1527</v>
      </c>
    </row>
    <row r="1042" spans="1:12">
      <c r="A1042">
        <v>53663</v>
      </c>
      <c r="B1042" s="672" t="s">
        <v>1520</v>
      </c>
      <c r="C1042" s="672" t="s">
        <v>1521</v>
      </c>
      <c r="D1042" s="672" t="s">
        <v>1521</v>
      </c>
      <c r="E1042" s="672" t="s">
        <v>1522</v>
      </c>
      <c r="F1042" s="672" t="s">
        <v>2451</v>
      </c>
      <c r="G1042" s="672" t="s">
        <v>1363</v>
      </c>
      <c r="H1042" s="672" t="s">
        <v>1523</v>
      </c>
      <c r="I1042" s="672" t="s">
        <v>2452</v>
      </c>
      <c r="J1042" s="675" t="s">
        <v>1543</v>
      </c>
      <c r="K1042" s="672" t="s">
        <v>1544</v>
      </c>
      <c r="L1042" s="672" t="s">
        <v>1527</v>
      </c>
    </row>
    <row r="1043" spans="1:12">
      <c r="A1043">
        <v>53675</v>
      </c>
      <c r="B1043" s="672" t="s">
        <v>1520</v>
      </c>
      <c r="C1043" s="672" t="s">
        <v>1521</v>
      </c>
      <c r="D1043" s="672" t="s">
        <v>1521</v>
      </c>
      <c r="E1043" s="672" t="s">
        <v>1522</v>
      </c>
      <c r="F1043" s="672" t="s">
        <v>2453</v>
      </c>
      <c r="G1043" s="672" t="s">
        <v>1363</v>
      </c>
      <c r="H1043" s="672" t="s">
        <v>1523</v>
      </c>
      <c r="I1043" s="672" t="s">
        <v>1588</v>
      </c>
      <c r="J1043" s="675" t="s">
        <v>1538</v>
      </c>
      <c r="K1043" s="672" t="s">
        <v>1531</v>
      </c>
      <c r="L1043" s="672" t="s">
        <v>1527</v>
      </c>
    </row>
    <row r="1044" spans="1:12">
      <c r="A1044">
        <v>53676</v>
      </c>
      <c r="B1044" s="672" t="s">
        <v>1520</v>
      </c>
      <c r="C1044" s="672" t="s">
        <v>1521</v>
      </c>
      <c r="D1044" s="672" t="s">
        <v>1521</v>
      </c>
      <c r="E1044" s="672" t="s">
        <v>1522</v>
      </c>
      <c r="F1044" s="672" t="s">
        <v>2454</v>
      </c>
      <c r="G1044" s="672" t="s">
        <v>1363</v>
      </c>
      <c r="H1044" s="672" t="s">
        <v>1523</v>
      </c>
      <c r="I1044" s="672" t="s">
        <v>2276</v>
      </c>
      <c r="J1044" s="675" t="s">
        <v>1640</v>
      </c>
      <c r="K1044" s="672" t="s">
        <v>1535</v>
      </c>
      <c r="L1044" s="672" t="s">
        <v>1527</v>
      </c>
    </row>
    <row r="1045" spans="1:12">
      <c r="A1045">
        <v>53747</v>
      </c>
      <c r="B1045" s="672" t="s">
        <v>1520</v>
      </c>
      <c r="C1045" s="672" t="s">
        <v>1521</v>
      </c>
      <c r="D1045" s="672" t="s">
        <v>1521</v>
      </c>
      <c r="E1045" s="672" t="s">
        <v>1522</v>
      </c>
      <c r="F1045" s="672" t="s">
        <v>2455</v>
      </c>
      <c r="G1045" s="672" t="s">
        <v>1363</v>
      </c>
      <c r="H1045" s="672" t="s">
        <v>1523</v>
      </c>
      <c r="I1045" s="672" t="s">
        <v>1711</v>
      </c>
      <c r="J1045" s="675" t="s">
        <v>1712</v>
      </c>
      <c r="K1045" s="672" t="s">
        <v>1544</v>
      </c>
      <c r="L1045" s="672" t="s">
        <v>1527</v>
      </c>
    </row>
    <row r="1046" spans="1:12">
      <c r="A1046">
        <v>53748</v>
      </c>
      <c r="B1046" s="672" t="s">
        <v>1520</v>
      </c>
      <c r="C1046" s="672" t="s">
        <v>1521</v>
      </c>
      <c r="D1046" s="672" t="s">
        <v>1521</v>
      </c>
      <c r="E1046" s="672" t="s">
        <v>1522</v>
      </c>
      <c r="F1046" s="672" t="s">
        <v>2455</v>
      </c>
      <c r="G1046" s="672" t="s">
        <v>1363</v>
      </c>
      <c r="H1046" s="672" t="s">
        <v>1523</v>
      </c>
      <c r="I1046" s="672" t="s">
        <v>1711</v>
      </c>
      <c r="J1046" s="675" t="s">
        <v>1712</v>
      </c>
      <c r="K1046" s="672" t="s">
        <v>1544</v>
      </c>
      <c r="L1046" s="672" t="s">
        <v>1527</v>
      </c>
    </row>
    <row r="1047" spans="1:12">
      <c r="A1047">
        <v>18892</v>
      </c>
      <c r="B1047" s="672" t="s">
        <v>1520</v>
      </c>
      <c r="C1047" s="672" t="s">
        <v>1521</v>
      </c>
      <c r="D1047" s="672" t="s">
        <v>1521</v>
      </c>
      <c r="E1047" s="672" t="s">
        <v>1522</v>
      </c>
      <c r="F1047" s="672" t="s">
        <v>479</v>
      </c>
      <c r="G1047" s="672" t="s">
        <v>1363</v>
      </c>
      <c r="H1047" s="672" t="s">
        <v>1523</v>
      </c>
      <c r="I1047" s="672" t="s">
        <v>2456</v>
      </c>
      <c r="J1047" s="675" t="s">
        <v>1889</v>
      </c>
      <c r="K1047" s="672" t="s">
        <v>1531</v>
      </c>
      <c r="L1047" s="672" t="s">
        <v>1527</v>
      </c>
    </row>
    <row r="1048" spans="1:12">
      <c r="A1048">
        <v>53762</v>
      </c>
      <c r="B1048" s="672" t="s">
        <v>1520</v>
      </c>
      <c r="C1048" s="672" t="s">
        <v>1521</v>
      </c>
      <c r="D1048" s="672" t="s">
        <v>1521</v>
      </c>
      <c r="E1048" s="672" t="s">
        <v>1522</v>
      </c>
      <c r="F1048" s="672" t="s">
        <v>479</v>
      </c>
      <c r="G1048" s="672" t="s">
        <v>1363</v>
      </c>
      <c r="H1048" s="672" t="s">
        <v>1523</v>
      </c>
      <c r="I1048" s="672" t="s">
        <v>2456</v>
      </c>
      <c r="J1048" s="675" t="s">
        <v>1889</v>
      </c>
      <c r="K1048" s="672" t="s">
        <v>1531</v>
      </c>
      <c r="L1048" s="672" t="s">
        <v>1527</v>
      </c>
    </row>
    <row r="1049" spans="1:12">
      <c r="A1049">
        <v>53763</v>
      </c>
      <c r="B1049" s="672" t="s">
        <v>1520</v>
      </c>
      <c r="C1049" s="672" t="s">
        <v>1521</v>
      </c>
      <c r="D1049" s="672" t="s">
        <v>1521</v>
      </c>
      <c r="E1049" s="672" t="s">
        <v>1522</v>
      </c>
      <c r="F1049" s="672" t="s">
        <v>480</v>
      </c>
      <c r="G1049" s="672" t="s">
        <v>1363</v>
      </c>
      <c r="H1049" s="672" t="s">
        <v>1523</v>
      </c>
      <c r="I1049" s="672" t="s">
        <v>2457</v>
      </c>
      <c r="J1049" s="675" t="s">
        <v>1643</v>
      </c>
      <c r="K1049" s="672" t="s">
        <v>1531</v>
      </c>
      <c r="L1049" s="672" t="s">
        <v>1527</v>
      </c>
    </row>
    <row r="1050" spans="1:12">
      <c r="A1050">
        <v>18892</v>
      </c>
      <c r="B1050" s="672" t="s">
        <v>1520</v>
      </c>
      <c r="C1050" s="672" t="s">
        <v>1521</v>
      </c>
      <c r="D1050" s="672" t="s">
        <v>1521</v>
      </c>
      <c r="E1050" s="672" t="s">
        <v>1522</v>
      </c>
      <c r="F1050" s="672" t="s">
        <v>480</v>
      </c>
      <c r="G1050" s="672" t="s">
        <v>1363</v>
      </c>
      <c r="H1050" s="672" t="s">
        <v>1523</v>
      </c>
      <c r="I1050" s="672" t="s">
        <v>2457</v>
      </c>
      <c r="J1050" s="675" t="s">
        <v>1643</v>
      </c>
      <c r="K1050" s="672" t="s">
        <v>1531</v>
      </c>
      <c r="L1050" s="672" t="s">
        <v>1527</v>
      </c>
    </row>
    <row r="1051" spans="1:12">
      <c r="A1051">
        <v>18892</v>
      </c>
      <c r="B1051" s="672" t="s">
        <v>1520</v>
      </c>
      <c r="C1051" s="672" t="s">
        <v>1521</v>
      </c>
      <c r="D1051" s="672" t="s">
        <v>1521</v>
      </c>
      <c r="E1051" s="672" t="s">
        <v>1522</v>
      </c>
      <c r="F1051" s="672" t="s">
        <v>481</v>
      </c>
      <c r="G1051" s="672" t="s">
        <v>1363</v>
      </c>
      <c r="H1051" s="672" t="s">
        <v>1523</v>
      </c>
      <c r="I1051" s="672" t="s">
        <v>2458</v>
      </c>
      <c r="J1051" s="675" t="s">
        <v>1611</v>
      </c>
      <c r="K1051" s="672" t="s">
        <v>1531</v>
      </c>
      <c r="L1051" s="672" t="s">
        <v>1527</v>
      </c>
    </row>
    <row r="1052" spans="1:12">
      <c r="A1052">
        <v>53764</v>
      </c>
      <c r="B1052" s="672" t="s">
        <v>1520</v>
      </c>
      <c r="C1052" s="672" t="s">
        <v>1521</v>
      </c>
      <c r="D1052" s="672" t="s">
        <v>1521</v>
      </c>
      <c r="E1052" s="672" t="s">
        <v>1522</v>
      </c>
      <c r="F1052" s="672" t="s">
        <v>481</v>
      </c>
      <c r="G1052" s="672" t="s">
        <v>1363</v>
      </c>
      <c r="H1052" s="672" t="s">
        <v>1523</v>
      </c>
      <c r="I1052" s="672" t="s">
        <v>2458</v>
      </c>
      <c r="J1052" s="675" t="s">
        <v>1611</v>
      </c>
      <c r="K1052" s="672" t="s">
        <v>1531</v>
      </c>
      <c r="L1052" s="672" t="s">
        <v>1527</v>
      </c>
    </row>
    <row r="1053" spans="1:12">
      <c r="A1053">
        <v>53766</v>
      </c>
      <c r="B1053" s="672" t="s">
        <v>1520</v>
      </c>
      <c r="C1053" s="672" t="s">
        <v>1521</v>
      </c>
      <c r="D1053" s="672" t="s">
        <v>1521</v>
      </c>
      <c r="E1053" s="672" t="s">
        <v>1522</v>
      </c>
      <c r="F1053" s="672" t="s">
        <v>2459</v>
      </c>
      <c r="G1053" s="672" t="s">
        <v>1363</v>
      </c>
      <c r="H1053" s="672" t="s">
        <v>1523</v>
      </c>
      <c r="I1053" s="672" t="s">
        <v>2460</v>
      </c>
      <c r="J1053" s="675" t="s">
        <v>1543</v>
      </c>
      <c r="K1053" s="672" t="s">
        <v>1544</v>
      </c>
      <c r="L1053" s="672" t="s">
        <v>1527</v>
      </c>
    </row>
    <row r="1054" spans="1:12">
      <c r="A1054">
        <v>18371</v>
      </c>
      <c r="B1054" s="672" t="s">
        <v>1520</v>
      </c>
      <c r="C1054" s="672" t="s">
        <v>1521</v>
      </c>
      <c r="D1054" s="672" t="s">
        <v>1521</v>
      </c>
      <c r="E1054" s="672" t="s">
        <v>1522</v>
      </c>
      <c r="F1054" s="672" t="s">
        <v>2459</v>
      </c>
      <c r="G1054" s="672" t="s">
        <v>1363</v>
      </c>
      <c r="H1054" s="672" t="s">
        <v>1523</v>
      </c>
      <c r="I1054" s="672" t="s">
        <v>2460</v>
      </c>
      <c r="J1054" s="675" t="s">
        <v>1543</v>
      </c>
      <c r="K1054" s="672" t="s">
        <v>1544</v>
      </c>
      <c r="L1054" s="672" t="s">
        <v>1527</v>
      </c>
    </row>
    <row r="1055" spans="1:12">
      <c r="A1055">
        <v>53769</v>
      </c>
      <c r="B1055" s="672" t="s">
        <v>1520</v>
      </c>
      <c r="C1055" s="672" t="s">
        <v>1521</v>
      </c>
      <c r="D1055" s="672" t="s">
        <v>1521</v>
      </c>
      <c r="E1055" s="672" t="s">
        <v>1522</v>
      </c>
      <c r="F1055" s="672" t="s">
        <v>2461</v>
      </c>
      <c r="G1055" s="672" t="s">
        <v>1363</v>
      </c>
      <c r="H1055" s="672" t="s">
        <v>1523</v>
      </c>
      <c r="I1055" s="672" t="s">
        <v>1588</v>
      </c>
      <c r="J1055" s="675" t="s">
        <v>1538</v>
      </c>
      <c r="K1055" s="672" t="s">
        <v>1531</v>
      </c>
      <c r="L1055" s="672" t="s">
        <v>1527</v>
      </c>
    </row>
    <row r="1056" spans="1:12">
      <c r="A1056">
        <v>53769</v>
      </c>
      <c r="B1056" s="672" t="s">
        <v>1520</v>
      </c>
      <c r="C1056" s="672" t="s">
        <v>1562</v>
      </c>
      <c r="D1056" s="672" t="s">
        <v>1521</v>
      </c>
      <c r="E1056" s="672" t="s">
        <v>1522</v>
      </c>
      <c r="F1056" s="672" t="s">
        <v>2461</v>
      </c>
      <c r="G1056" s="672" t="s">
        <v>1363</v>
      </c>
      <c r="H1056" s="672" t="s">
        <v>1523</v>
      </c>
      <c r="I1056" s="672" t="s">
        <v>1588</v>
      </c>
      <c r="J1056" s="675" t="s">
        <v>1538</v>
      </c>
      <c r="K1056" s="672" t="s">
        <v>1531</v>
      </c>
      <c r="L1056" s="672" t="s">
        <v>1527</v>
      </c>
    </row>
    <row r="1057" spans="1:12">
      <c r="A1057">
        <v>53775</v>
      </c>
      <c r="B1057" s="672" t="s">
        <v>1520</v>
      </c>
      <c r="C1057" s="672" t="s">
        <v>1562</v>
      </c>
      <c r="D1057" s="672" t="s">
        <v>1521</v>
      </c>
      <c r="E1057" s="672" t="s">
        <v>1522</v>
      </c>
      <c r="F1057" s="672" t="s">
        <v>2462</v>
      </c>
      <c r="G1057" s="672" t="s">
        <v>1363</v>
      </c>
      <c r="H1057" s="672" t="s">
        <v>1523</v>
      </c>
      <c r="I1057" s="672" t="s">
        <v>1588</v>
      </c>
      <c r="J1057" s="675" t="s">
        <v>1579</v>
      </c>
      <c r="K1057" s="672" t="s">
        <v>1531</v>
      </c>
      <c r="L1057" s="672" t="s">
        <v>1527</v>
      </c>
    </row>
    <row r="1058" spans="1:12">
      <c r="A1058">
        <v>53775</v>
      </c>
      <c r="B1058" s="672" t="s">
        <v>1520</v>
      </c>
      <c r="C1058" s="672" t="s">
        <v>1521</v>
      </c>
      <c r="D1058" s="672" t="s">
        <v>1521</v>
      </c>
      <c r="E1058" s="672" t="s">
        <v>1522</v>
      </c>
      <c r="F1058" s="672" t="s">
        <v>2462</v>
      </c>
      <c r="G1058" s="672" t="s">
        <v>1363</v>
      </c>
      <c r="H1058" s="672" t="s">
        <v>1523</v>
      </c>
      <c r="I1058" s="672" t="s">
        <v>1588</v>
      </c>
      <c r="J1058" s="675" t="s">
        <v>1579</v>
      </c>
      <c r="K1058" s="672" t="s">
        <v>1531</v>
      </c>
      <c r="L1058" s="672" t="s">
        <v>1527</v>
      </c>
    </row>
    <row r="1059" spans="1:12">
      <c r="A1059">
        <v>53776</v>
      </c>
      <c r="B1059" s="672" t="s">
        <v>1520</v>
      </c>
      <c r="C1059" s="672" t="s">
        <v>1521</v>
      </c>
      <c r="D1059" s="672" t="s">
        <v>1521</v>
      </c>
      <c r="E1059" s="672" t="s">
        <v>1522</v>
      </c>
      <c r="F1059" s="672" t="s">
        <v>2463</v>
      </c>
      <c r="G1059" s="672" t="s">
        <v>1363</v>
      </c>
      <c r="H1059" s="672" t="s">
        <v>1523</v>
      </c>
      <c r="I1059" s="672" t="s">
        <v>2464</v>
      </c>
      <c r="J1059" s="675" t="s">
        <v>1569</v>
      </c>
      <c r="K1059" s="672" t="s">
        <v>1566</v>
      </c>
      <c r="L1059" s="672" t="s">
        <v>1527</v>
      </c>
    </row>
    <row r="1060" spans="1:12">
      <c r="A1060">
        <v>53864</v>
      </c>
      <c r="B1060" s="672" t="s">
        <v>1520</v>
      </c>
      <c r="C1060" s="672" t="s">
        <v>1521</v>
      </c>
      <c r="D1060" s="672" t="s">
        <v>1521</v>
      </c>
      <c r="E1060" s="672" t="s">
        <v>1522</v>
      </c>
      <c r="F1060" s="672" t="s">
        <v>2463</v>
      </c>
      <c r="G1060" s="672" t="s">
        <v>1363</v>
      </c>
      <c r="H1060" s="672" t="s">
        <v>1523</v>
      </c>
      <c r="I1060" s="672" t="s">
        <v>2464</v>
      </c>
      <c r="J1060" s="675" t="s">
        <v>1569</v>
      </c>
      <c r="K1060" s="672" t="s">
        <v>1566</v>
      </c>
      <c r="L1060" s="672" t="s">
        <v>1527</v>
      </c>
    </row>
    <row r="1061" spans="1:12">
      <c r="A1061">
        <v>53787</v>
      </c>
      <c r="B1061" s="672" t="s">
        <v>1520</v>
      </c>
      <c r="C1061" s="672" t="s">
        <v>1521</v>
      </c>
      <c r="D1061" s="672" t="s">
        <v>1521</v>
      </c>
      <c r="E1061" s="672" t="s">
        <v>1522</v>
      </c>
      <c r="F1061" s="672" t="s">
        <v>541</v>
      </c>
      <c r="G1061" s="672" t="s">
        <v>1363</v>
      </c>
      <c r="H1061" s="672" t="s">
        <v>1523</v>
      </c>
      <c r="I1061" s="672" t="s">
        <v>1666</v>
      </c>
      <c r="J1061" s="675" t="s">
        <v>1637</v>
      </c>
      <c r="K1061" s="672" t="s">
        <v>1552</v>
      </c>
      <c r="L1061" s="672" t="s">
        <v>1527</v>
      </c>
    </row>
    <row r="1062" spans="1:12">
      <c r="A1062">
        <v>53787</v>
      </c>
      <c r="B1062" s="672" t="s">
        <v>1520</v>
      </c>
      <c r="C1062" s="672" t="s">
        <v>1562</v>
      </c>
      <c r="D1062" s="672" t="s">
        <v>1521</v>
      </c>
      <c r="E1062" s="672" t="s">
        <v>1522</v>
      </c>
      <c r="F1062" s="672" t="s">
        <v>541</v>
      </c>
      <c r="G1062" s="672" t="s">
        <v>1363</v>
      </c>
      <c r="H1062" s="672" t="s">
        <v>1523</v>
      </c>
      <c r="I1062" s="672" t="s">
        <v>1666</v>
      </c>
      <c r="J1062" s="675" t="s">
        <v>1637</v>
      </c>
      <c r="K1062" s="672" t="s">
        <v>1552</v>
      </c>
      <c r="L1062" s="672" t="s">
        <v>1527</v>
      </c>
    </row>
    <row r="1063" spans="1:12">
      <c r="A1063">
        <v>25081</v>
      </c>
      <c r="B1063" s="672" t="s">
        <v>1520</v>
      </c>
      <c r="C1063" s="672" t="s">
        <v>1521</v>
      </c>
      <c r="D1063" s="672" t="s">
        <v>1521</v>
      </c>
      <c r="E1063" s="672" t="s">
        <v>1522</v>
      </c>
      <c r="F1063" s="672" t="s">
        <v>2465</v>
      </c>
      <c r="G1063" s="672" t="s">
        <v>1363</v>
      </c>
      <c r="H1063" s="672" t="s">
        <v>1523</v>
      </c>
      <c r="I1063" s="672" t="s">
        <v>2466</v>
      </c>
      <c r="J1063" s="675" t="s">
        <v>1538</v>
      </c>
      <c r="K1063" s="672" t="s">
        <v>1531</v>
      </c>
      <c r="L1063" s="672" t="s">
        <v>1527</v>
      </c>
    </row>
    <row r="1064" spans="1:12">
      <c r="A1064">
        <v>53845</v>
      </c>
      <c r="B1064" s="672" t="s">
        <v>1520</v>
      </c>
      <c r="C1064" s="672" t="s">
        <v>1521</v>
      </c>
      <c r="D1064" s="672" t="s">
        <v>1521</v>
      </c>
      <c r="E1064" s="672" t="s">
        <v>1522</v>
      </c>
      <c r="F1064" s="672" t="s">
        <v>2465</v>
      </c>
      <c r="G1064" s="672" t="s">
        <v>1363</v>
      </c>
      <c r="H1064" s="672" t="s">
        <v>1523</v>
      </c>
      <c r="I1064" s="672" t="s">
        <v>2466</v>
      </c>
      <c r="J1064" s="675" t="s">
        <v>1538</v>
      </c>
      <c r="K1064" s="672" t="s">
        <v>1531</v>
      </c>
      <c r="L1064" s="672" t="s">
        <v>1527</v>
      </c>
    </row>
    <row r="1065" spans="1:12">
      <c r="A1065">
        <v>56807</v>
      </c>
      <c r="B1065" s="672" t="s">
        <v>1520</v>
      </c>
      <c r="C1065" s="672" t="s">
        <v>1521</v>
      </c>
      <c r="D1065" s="672" t="s">
        <v>1521</v>
      </c>
      <c r="E1065" s="672" t="s">
        <v>1522</v>
      </c>
      <c r="F1065" s="672" t="s">
        <v>542</v>
      </c>
      <c r="G1065" s="672" t="s">
        <v>1363</v>
      </c>
      <c r="H1065" s="672" t="s">
        <v>1523</v>
      </c>
      <c r="I1065" s="672" t="s">
        <v>2087</v>
      </c>
      <c r="J1065" s="675" t="s">
        <v>1649</v>
      </c>
      <c r="K1065" s="672" t="s">
        <v>1531</v>
      </c>
      <c r="L1065" s="672" t="s">
        <v>1527</v>
      </c>
    </row>
    <row r="1066" spans="1:12">
      <c r="A1066">
        <v>56814</v>
      </c>
      <c r="B1066" s="672" t="s">
        <v>1520</v>
      </c>
      <c r="C1066" s="672" t="s">
        <v>1521</v>
      </c>
      <c r="D1066" s="672" t="s">
        <v>1521</v>
      </c>
      <c r="E1066" s="672" t="s">
        <v>1522</v>
      </c>
      <c r="F1066" s="672" t="s">
        <v>2467</v>
      </c>
      <c r="G1066" s="672" t="s">
        <v>1363</v>
      </c>
      <c r="H1066" s="672" t="s">
        <v>1523</v>
      </c>
      <c r="I1066" s="672" t="s">
        <v>2468</v>
      </c>
      <c r="J1066" s="675" t="s">
        <v>1579</v>
      </c>
      <c r="K1066" s="672" t="s">
        <v>1531</v>
      </c>
      <c r="L1066" s="672" t="s">
        <v>1527</v>
      </c>
    </row>
    <row r="1067" spans="1:12">
      <c r="A1067">
        <v>56813</v>
      </c>
      <c r="B1067" s="672" t="s">
        <v>1520</v>
      </c>
      <c r="C1067" s="672" t="s">
        <v>1521</v>
      </c>
      <c r="D1067" s="672" t="s">
        <v>1521</v>
      </c>
      <c r="E1067" s="672" t="s">
        <v>1522</v>
      </c>
      <c r="F1067" s="672" t="s">
        <v>2467</v>
      </c>
      <c r="G1067" s="672" t="s">
        <v>1363</v>
      </c>
      <c r="H1067" s="672" t="s">
        <v>1523</v>
      </c>
      <c r="I1067" s="672" t="s">
        <v>2468</v>
      </c>
      <c r="J1067" s="675" t="s">
        <v>1579</v>
      </c>
      <c r="K1067" s="672" t="s">
        <v>1531</v>
      </c>
      <c r="L1067" s="672" t="s">
        <v>1527</v>
      </c>
    </row>
    <row r="1068" spans="1:12">
      <c r="A1068">
        <v>30245</v>
      </c>
      <c r="B1068" s="672" t="s">
        <v>1520</v>
      </c>
      <c r="C1068" s="672" t="s">
        <v>1521</v>
      </c>
      <c r="D1068" s="672" t="s">
        <v>1521</v>
      </c>
      <c r="E1068" s="672" t="s">
        <v>1522</v>
      </c>
      <c r="F1068" s="672" t="s">
        <v>2467</v>
      </c>
      <c r="G1068" s="672" t="s">
        <v>1363</v>
      </c>
      <c r="H1068" s="672" t="s">
        <v>1523</v>
      </c>
      <c r="I1068" s="672" t="s">
        <v>2468</v>
      </c>
      <c r="J1068" s="675" t="s">
        <v>1579</v>
      </c>
      <c r="K1068" s="672" t="s">
        <v>1531</v>
      </c>
      <c r="L1068" s="672" t="s">
        <v>1527</v>
      </c>
    </row>
    <row r="1069" spans="1:12">
      <c r="A1069">
        <v>56816</v>
      </c>
      <c r="B1069" s="672" t="s">
        <v>1520</v>
      </c>
      <c r="C1069" s="672" t="s">
        <v>1521</v>
      </c>
      <c r="D1069" s="672" t="s">
        <v>1521</v>
      </c>
      <c r="E1069" s="672" t="s">
        <v>1522</v>
      </c>
      <c r="F1069" s="672" t="s">
        <v>2469</v>
      </c>
      <c r="G1069" s="672" t="s">
        <v>1363</v>
      </c>
      <c r="H1069" s="672" t="s">
        <v>1523</v>
      </c>
      <c r="I1069" s="672" t="s">
        <v>2470</v>
      </c>
      <c r="J1069" s="675" t="s">
        <v>1664</v>
      </c>
      <c r="K1069" s="672" t="s">
        <v>1544</v>
      </c>
      <c r="L1069" s="672" t="s">
        <v>1527</v>
      </c>
    </row>
    <row r="1070" spans="1:12">
      <c r="A1070">
        <v>56816</v>
      </c>
      <c r="B1070" s="672" t="s">
        <v>1520</v>
      </c>
      <c r="C1070" s="672" t="s">
        <v>1562</v>
      </c>
      <c r="D1070" s="672" t="s">
        <v>1521</v>
      </c>
      <c r="E1070" s="672" t="s">
        <v>1522</v>
      </c>
      <c r="F1070" s="672" t="s">
        <v>2469</v>
      </c>
      <c r="G1070" s="672" t="s">
        <v>1363</v>
      </c>
      <c r="H1070" s="672" t="s">
        <v>1523</v>
      </c>
      <c r="I1070" s="672" t="s">
        <v>2470</v>
      </c>
      <c r="J1070" s="675" t="s">
        <v>1664</v>
      </c>
      <c r="K1070" s="672" t="s">
        <v>1544</v>
      </c>
      <c r="L1070" s="672" t="s">
        <v>1527</v>
      </c>
    </row>
    <row r="1071" spans="1:12">
      <c r="A1071">
        <v>56847</v>
      </c>
      <c r="B1071" s="672" t="s">
        <v>1520</v>
      </c>
      <c r="C1071" s="672" t="s">
        <v>1521</v>
      </c>
      <c r="D1071" s="672" t="s">
        <v>1521</v>
      </c>
      <c r="E1071" s="672" t="s">
        <v>1522</v>
      </c>
      <c r="F1071" s="672" t="s">
        <v>2471</v>
      </c>
      <c r="G1071" s="672" t="s">
        <v>1363</v>
      </c>
      <c r="H1071" s="672" t="s">
        <v>1523</v>
      </c>
      <c r="I1071" s="672" t="s">
        <v>2075</v>
      </c>
      <c r="J1071" s="675" t="s">
        <v>2076</v>
      </c>
      <c r="K1071" s="672" t="s">
        <v>1531</v>
      </c>
      <c r="L1071" s="672" t="s">
        <v>1527</v>
      </c>
    </row>
    <row r="1072" spans="1:12">
      <c r="A1072">
        <v>56847</v>
      </c>
      <c r="B1072" s="672" t="s">
        <v>1520</v>
      </c>
      <c r="C1072" s="672" t="s">
        <v>1562</v>
      </c>
      <c r="D1072" s="672" t="s">
        <v>1521</v>
      </c>
      <c r="E1072" s="672" t="s">
        <v>1522</v>
      </c>
      <c r="F1072" s="672" t="s">
        <v>2471</v>
      </c>
      <c r="G1072" s="672" t="s">
        <v>1363</v>
      </c>
      <c r="H1072" s="672" t="s">
        <v>1523</v>
      </c>
      <c r="I1072" s="672" t="s">
        <v>2075</v>
      </c>
      <c r="J1072" s="675" t="s">
        <v>2076</v>
      </c>
      <c r="K1072" s="672" t="s">
        <v>1531</v>
      </c>
      <c r="L1072" s="672" t="s">
        <v>1527</v>
      </c>
    </row>
    <row r="1073" spans="1:12">
      <c r="A1073">
        <v>56854</v>
      </c>
      <c r="B1073" s="672" t="s">
        <v>1520</v>
      </c>
      <c r="C1073" s="672" t="s">
        <v>1521</v>
      </c>
      <c r="D1073" s="672" t="s">
        <v>1521</v>
      </c>
      <c r="E1073" s="672" t="s">
        <v>1522</v>
      </c>
      <c r="F1073" s="672" t="s">
        <v>2472</v>
      </c>
      <c r="G1073" s="672" t="s">
        <v>1363</v>
      </c>
      <c r="H1073" s="672" t="s">
        <v>1523</v>
      </c>
      <c r="I1073" s="672" t="s">
        <v>2473</v>
      </c>
      <c r="J1073" s="675" t="s">
        <v>1937</v>
      </c>
      <c r="K1073" s="672" t="s">
        <v>1531</v>
      </c>
      <c r="L1073" s="672" t="s">
        <v>1527</v>
      </c>
    </row>
    <row r="1074" spans="1:12">
      <c r="A1074">
        <v>56853</v>
      </c>
      <c r="B1074" s="672" t="s">
        <v>1520</v>
      </c>
      <c r="C1074" s="672" t="s">
        <v>1521</v>
      </c>
      <c r="D1074" s="672" t="s">
        <v>1521</v>
      </c>
      <c r="E1074" s="672" t="s">
        <v>1522</v>
      </c>
      <c r="F1074" s="672" t="s">
        <v>2472</v>
      </c>
      <c r="G1074" s="672" t="s">
        <v>1363</v>
      </c>
      <c r="H1074" s="672" t="s">
        <v>1523</v>
      </c>
      <c r="I1074" s="672" t="s">
        <v>2473</v>
      </c>
      <c r="J1074" s="675" t="s">
        <v>1937</v>
      </c>
      <c r="K1074" s="672" t="s">
        <v>1531</v>
      </c>
      <c r="L1074" s="672" t="s">
        <v>1527</v>
      </c>
    </row>
    <row r="1075" spans="1:12">
      <c r="A1075">
        <v>56867</v>
      </c>
      <c r="B1075" s="672" t="s">
        <v>1520</v>
      </c>
      <c r="C1075" s="672" t="s">
        <v>1521</v>
      </c>
      <c r="D1075" s="672" t="s">
        <v>1521</v>
      </c>
      <c r="E1075" s="672" t="s">
        <v>1522</v>
      </c>
      <c r="F1075" s="672" t="s">
        <v>2474</v>
      </c>
      <c r="G1075" s="672" t="s">
        <v>1363</v>
      </c>
      <c r="H1075" s="672" t="s">
        <v>1523</v>
      </c>
      <c r="I1075" s="672" t="s">
        <v>2475</v>
      </c>
      <c r="J1075" s="675" t="s">
        <v>1538</v>
      </c>
      <c r="K1075" s="672" t="s">
        <v>1531</v>
      </c>
      <c r="L1075" s="672" t="s">
        <v>1527</v>
      </c>
    </row>
    <row r="1076" spans="1:12">
      <c r="A1076">
        <v>56902</v>
      </c>
      <c r="B1076" s="672" t="s">
        <v>1520</v>
      </c>
      <c r="C1076" s="672" t="s">
        <v>1562</v>
      </c>
      <c r="D1076" s="672" t="s">
        <v>1521</v>
      </c>
      <c r="E1076" s="672" t="s">
        <v>1522</v>
      </c>
      <c r="F1076" s="672" t="s">
        <v>2476</v>
      </c>
      <c r="G1076" s="672" t="s">
        <v>1363</v>
      </c>
      <c r="H1076" s="672" t="s">
        <v>1523</v>
      </c>
      <c r="I1076" s="672" t="s">
        <v>2477</v>
      </c>
      <c r="J1076" s="675" t="s">
        <v>1562</v>
      </c>
      <c r="K1076" s="672" t="s">
        <v>1561</v>
      </c>
      <c r="L1076" s="672" t="s">
        <v>1527</v>
      </c>
    </row>
    <row r="1077" spans="1:12">
      <c r="A1077">
        <v>56902</v>
      </c>
      <c r="B1077" s="672" t="s">
        <v>1520</v>
      </c>
      <c r="C1077" s="672" t="s">
        <v>1521</v>
      </c>
      <c r="D1077" s="672" t="s">
        <v>1521</v>
      </c>
      <c r="E1077" s="672" t="s">
        <v>1522</v>
      </c>
      <c r="F1077" s="672" t="s">
        <v>2476</v>
      </c>
      <c r="G1077" s="672" t="s">
        <v>1363</v>
      </c>
      <c r="H1077" s="672" t="s">
        <v>1523</v>
      </c>
      <c r="I1077" s="672" t="s">
        <v>2477</v>
      </c>
      <c r="J1077" s="675" t="s">
        <v>1562</v>
      </c>
      <c r="K1077" s="672" t="s">
        <v>1561</v>
      </c>
      <c r="L1077" s="672" t="s">
        <v>1527</v>
      </c>
    </row>
    <row r="1078" spans="1:12">
      <c r="A1078">
        <v>56902</v>
      </c>
      <c r="B1078" s="672" t="s">
        <v>1520</v>
      </c>
      <c r="C1078" s="672" t="s">
        <v>1538</v>
      </c>
      <c r="D1078" s="672" t="s">
        <v>1521</v>
      </c>
      <c r="E1078" s="672" t="s">
        <v>1522</v>
      </c>
      <c r="F1078" s="672" t="s">
        <v>2476</v>
      </c>
      <c r="G1078" s="672" t="s">
        <v>1363</v>
      </c>
      <c r="H1078" s="672" t="s">
        <v>1523</v>
      </c>
      <c r="I1078" s="672" t="s">
        <v>2477</v>
      </c>
      <c r="J1078" s="675" t="s">
        <v>1562</v>
      </c>
      <c r="K1078" s="672" t="s">
        <v>1561</v>
      </c>
      <c r="L1078" s="672" t="s">
        <v>1527</v>
      </c>
    </row>
    <row r="1079" spans="1:12">
      <c r="A1079">
        <v>56917</v>
      </c>
      <c r="B1079" s="672" t="s">
        <v>1520</v>
      </c>
      <c r="C1079" s="672" t="s">
        <v>1521</v>
      </c>
      <c r="D1079" s="672" t="s">
        <v>1521</v>
      </c>
      <c r="E1079" s="672" t="s">
        <v>1522</v>
      </c>
      <c r="F1079" s="672" t="s">
        <v>2478</v>
      </c>
      <c r="G1079" s="672" t="s">
        <v>1363</v>
      </c>
      <c r="H1079" s="672" t="s">
        <v>1523</v>
      </c>
      <c r="I1079" s="672" t="s">
        <v>2479</v>
      </c>
      <c r="J1079" s="675" t="s">
        <v>1611</v>
      </c>
      <c r="K1079" s="672" t="s">
        <v>1535</v>
      </c>
      <c r="L1079" s="672" t="s">
        <v>1527</v>
      </c>
    </row>
    <row r="1080" spans="1:12">
      <c r="A1080">
        <v>57071</v>
      </c>
      <c r="B1080" s="672" t="s">
        <v>1520</v>
      </c>
      <c r="C1080" s="672" t="s">
        <v>1521</v>
      </c>
      <c r="D1080" s="672" t="s">
        <v>1521</v>
      </c>
      <c r="E1080" s="672" t="s">
        <v>1522</v>
      </c>
      <c r="F1080" s="672" t="s">
        <v>2480</v>
      </c>
      <c r="G1080" s="672" t="s">
        <v>1363</v>
      </c>
      <c r="H1080" s="672" t="s">
        <v>1523</v>
      </c>
      <c r="I1080" s="672" t="s">
        <v>2481</v>
      </c>
      <c r="J1080" s="675" t="s">
        <v>1538</v>
      </c>
      <c r="K1080" s="672" t="s">
        <v>1531</v>
      </c>
      <c r="L1080" s="672" t="s">
        <v>1527</v>
      </c>
    </row>
    <row r="1081" spans="1:12">
      <c r="A1081">
        <v>57078</v>
      </c>
      <c r="B1081" s="672" t="s">
        <v>1520</v>
      </c>
      <c r="C1081" s="672" t="s">
        <v>1521</v>
      </c>
      <c r="D1081" s="672" t="s">
        <v>1521</v>
      </c>
      <c r="E1081" s="672" t="s">
        <v>1522</v>
      </c>
      <c r="F1081" s="672" t="s">
        <v>2482</v>
      </c>
      <c r="G1081" s="672" t="s">
        <v>1363</v>
      </c>
      <c r="H1081" s="672" t="s">
        <v>1523</v>
      </c>
      <c r="I1081" s="672" t="s">
        <v>2483</v>
      </c>
      <c r="J1081" s="675" t="s">
        <v>1543</v>
      </c>
      <c r="K1081" s="672" t="s">
        <v>1544</v>
      </c>
      <c r="L1081" s="672" t="s">
        <v>1527</v>
      </c>
    </row>
    <row r="1082" spans="1:12">
      <c r="A1082">
        <v>57103</v>
      </c>
      <c r="B1082" s="672" t="s">
        <v>1520</v>
      </c>
      <c r="C1082" s="672" t="s">
        <v>1521</v>
      </c>
      <c r="D1082" s="672" t="s">
        <v>1521</v>
      </c>
      <c r="E1082" s="672" t="s">
        <v>1522</v>
      </c>
      <c r="F1082" s="672" t="s">
        <v>2482</v>
      </c>
      <c r="G1082" s="672" t="s">
        <v>1363</v>
      </c>
      <c r="H1082" s="672" t="s">
        <v>1523</v>
      </c>
      <c r="I1082" s="672" t="s">
        <v>2483</v>
      </c>
      <c r="J1082" s="675" t="s">
        <v>1543</v>
      </c>
      <c r="K1082" s="672" t="s">
        <v>1544</v>
      </c>
      <c r="L1082" s="672" t="s">
        <v>1527</v>
      </c>
    </row>
    <row r="1083" spans="1:12">
      <c r="A1083">
        <v>57078</v>
      </c>
      <c r="B1083" s="672" t="s">
        <v>1520</v>
      </c>
      <c r="C1083" s="672" t="s">
        <v>1521</v>
      </c>
      <c r="D1083" s="672" t="s">
        <v>1521</v>
      </c>
      <c r="E1083" s="672" t="s">
        <v>1522</v>
      </c>
      <c r="F1083" s="672" t="s">
        <v>2482</v>
      </c>
      <c r="G1083" s="672" t="s">
        <v>1363</v>
      </c>
      <c r="H1083" s="672" t="s">
        <v>1523</v>
      </c>
      <c r="I1083" s="672" t="s">
        <v>2484</v>
      </c>
      <c r="J1083" s="675" t="s">
        <v>1543</v>
      </c>
      <c r="K1083" s="672" t="s">
        <v>1544</v>
      </c>
      <c r="L1083" s="672" t="s">
        <v>1527</v>
      </c>
    </row>
    <row r="1084" spans="1:12">
      <c r="A1084">
        <v>57107</v>
      </c>
      <c r="B1084" s="672" t="s">
        <v>1520</v>
      </c>
      <c r="C1084" s="672" t="s">
        <v>1521</v>
      </c>
      <c r="D1084" s="672" t="s">
        <v>1521</v>
      </c>
      <c r="E1084" s="672" t="s">
        <v>1522</v>
      </c>
      <c r="F1084" s="672" t="s">
        <v>2482</v>
      </c>
      <c r="G1084" s="672" t="s">
        <v>1363</v>
      </c>
      <c r="H1084" s="672" t="s">
        <v>1523</v>
      </c>
      <c r="I1084" s="672" t="s">
        <v>2484</v>
      </c>
      <c r="J1084" s="675" t="s">
        <v>1543</v>
      </c>
      <c r="K1084" s="672" t="s">
        <v>1544</v>
      </c>
      <c r="L1084" s="672" t="s">
        <v>1527</v>
      </c>
    </row>
    <row r="1085" spans="1:12">
      <c r="A1085">
        <v>57117</v>
      </c>
      <c r="B1085" s="672" t="s">
        <v>1520</v>
      </c>
      <c r="C1085" s="672" t="s">
        <v>1521</v>
      </c>
      <c r="D1085" s="672" t="s">
        <v>1521</v>
      </c>
      <c r="E1085" s="672" t="s">
        <v>1522</v>
      </c>
      <c r="F1085" s="672" t="s">
        <v>2485</v>
      </c>
      <c r="G1085" s="672" t="s">
        <v>1363</v>
      </c>
      <c r="H1085" s="672" t="s">
        <v>1523</v>
      </c>
      <c r="I1085" s="672" t="s">
        <v>2486</v>
      </c>
      <c r="J1085" s="675" t="s">
        <v>1712</v>
      </c>
      <c r="K1085" s="672" t="s">
        <v>1531</v>
      </c>
      <c r="L1085" s="672" t="s">
        <v>1527</v>
      </c>
    </row>
    <row r="1086" spans="1:12">
      <c r="A1086">
        <v>57116</v>
      </c>
      <c r="B1086" s="672" t="s">
        <v>1520</v>
      </c>
      <c r="C1086" s="672" t="s">
        <v>1521</v>
      </c>
      <c r="D1086" s="672" t="s">
        <v>1521</v>
      </c>
      <c r="E1086" s="672" t="s">
        <v>1522</v>
      </c>
      <c r="F1086" s="672" t="s">
        <v>2485</v>
      </c>
      <c r="G1086" s="672" t="s">
        <v>1363</v>
      </c>
      <c r="H1086" s="672" t="s">
        <v>1523</v>
      </c>
      <c r="I1086" s="672" t="s">
        <v>2486</v>
      </c>
      <c r="J1086" s="675" t="s">
        <v>1712</v>
      </c>
      <c r="K1086" s="672" t="s">
        <v>1531</v>
      </c>
      <c r="L1086" s="672" t="s">
        <v>1527</v>
      </c>
    </row>
    <row r="1087" spans="1:12">
      <c r="A1087">
        <v>26754</v>
      </c>
      <c r="B1087" s="672" t="s">
        <v>1520</v>
      </c>
      <c r="C1087" s="672" t="s">
        <v>1562</v>
      </c>
      <c r="D1087" s="672" t="s">
        <v>1521</v>
      </c>
      <c r="E1087" s="672" t="s">
        <v>1522</v>
      </c>
      <c r="F1087" s="672" t="s">
        <v>520</v>
      </c>
      <c r="G1087" s="672" t="s">
        <v>1363</v>
      </c>
      <c r="H1087" s="672" t="s">
        <v>1523</v>
      </c>
      <c r="I1087" s="672" t="s">
        <v>2487</v>
      </c>
      <c r="J1087" s="675" t="s">
        <v>1913</v>
      </c>
      <c r="K1087" s="672" t="s">
        <v>1531</v>
      </c>
      <c r="L1087" s="672" t="s">
        <v>1527</v>
      </c>
    </row>
    <row r="1088" spans="1:12">
      <c r="A1088">
        <v>57118</v>
      </c>
      <c r="B1088" s="672" t="s">
        <v>1520</v>
      </c>
      <c r="C1088" s="672" t="s">
        <v>1562</v>
      </c>
      <c r="D1088" s="672" t="s">
        <v>1521</v>
      </c>
      <c r="E1088" s="672" t="s">
        <v>1522</v>
      </c>
      <c r="F1088" s="672" t="s">
        <v>520</v>
      </c>
      <c r="G1088" s="672" t="s">
        <v>1363</v>
      </c>
      <c r="H1088" s="672" t="s">
        <v>1523</v>
      </c>
      <c r="I1088" s="672" t="s">
        <v>2487</v>
      </c>
      <c r="J1088" s="675" t="s">
        <v>1913</v>
      </c>
      <c r="K1088" s="672" t="s">
        <v>1531</v>
      </c>
      <c r="L1088" s="672" t="s">
        <v>1527</v>
      </c>
    </row>
    <row r="1089" spans="1:12">
      <c r="A1089">
        <v>26754</v>
      </c>
      <c r="B1089" s="672" t="s">
        <v>1520</v>
      </c>
      <c r="C1089" s="672" t="s">
        <v>1521</v>
      </c>
      <c r="D1089" s="672" t="s">
        <v>1521</v>
      </c>
      <c r="E1089" s="672" t="s">
        <v>1522</v>
      </c>
      <c r="F1089" s="672" t="s">
        <v>520</v>
      </c>
      <c r="G1089" s="672" t="s">
        <v>1363</v>
      </c>
      <c r="H1089" s="672" t="s">
        <v>1523</v>
      </c>
      <c r="I1089" s="672" t="s">
        <v>2487</v>
      </c>
      <c r="J1089" s="675" t="s">
        <v>1913</v>
      </c>
      <c r="K1089" s="672" t="s">
        <v>1531</v>
      </c>
      <c r="L1089" s="672" t="s">
        <v>1527</v>
      </c>
    </row>
    <row r="1090" spans="1:12">
      <c r="A1090">
        <v>57118</v>
      </c>
      <c r="B1090" s="672" t="s">
        <v>1520</v>
      </c>
      <c r="C1090" s="672" t="s">
        <v>1521</v>
      </c>
      <c r="D1090" s="672" t="s">
        <v>1521</v>
      </c>
      <c r="E1090" s="672" t="s">
        <v>1522</v>
      </c>
      <c r="F1090" s="672" t="s">
        <v>520</v>
      </c>
      <c r="G1090" s="672" t="s">
        <v>1363</v>
      </c>
      <c r="H1090" s="672" t="s">
        <v>1523</v>
      </c>
      <c r="I1090" s="672" t="s">
        <v>2487</v>
      </c>
      <c r="J1090" s="675" t="s">
        <v>1913</v>
      </c>
      <c r="K1090" s="672" t="s">
        <v>1531</v>
      </c>
      <c r="L1090" s="672" t="s">
        <v>1527</v>
      </c>
    </row>
    <row r="1091" spans="1:12">
      <c r="A1091">
        <v>57224</v>
      </c>
      <c r="B1091" s="672" t="s">
        <v>1520</v>
      </c>
      <c r="C1091" s="672" t="s">
        <v>1521</v>
      </c>
      <c r="D1091" s="672" t="s">
        <v>1521</v>
      </c>
      <c r="E1091" s="672" t="s">
        <v>1522</v>
      </c>
      <c r="F1091" s="672" t="s">
        <v>2488</v>
      </c>
      <c r="G1091" s="672" t="s">
        <v>1363</v>
      </c>
      <c r="H1091" s="672" t="s">
        <v>1523</v>
      </c>
      <c r="I1091" s="672" t="s">
        <v>2489</v>
      </c>
      <c r="J1091" s="675" t="s">
        <v>2021</v>
      </c>
      <c r="K1091" s="672" t="s">
        <v>1531</v>
      </c>
      <c r="L1091" s="672" t="s">
        <v>1527</v>
      </c>
    </row>
    <row r="1092" spans="1:12">
      <c r="A1092">
        <v>57225</v>
      </c>
      <c r="B1092" s="672" t="s">
        <v>1520</v>
      </c>
      <c r="C1092" s="672" t="s">
        <v>1521</v>
      </c>
      <c r="D1092" s="672" t="s">
        <v>1521</v>
      </c>
      <c r="E1092" s="672" t="s">
        <v>1522</v>
      </c>
      <c r="F1092" s="672" t="s">
        <v>2490</v>
      </c>
      <c r="G1092" s="672" t="s">
        <v>1363</v>
      </c>
      <c r="H1092" s="672" t="s">
        <v>1523</v>
      </c>
      <c r="I1092" s="672" t="s">
        <v>2491</v>
      </c>
      <c r="J1092" s="675" t="s">
        <v>2021</v>
      </c>
      <c r="K1092" s="672" t="s">
        <v>1531</v>
      </c>
      <c r="L1092" s="672" t="s">
        <v>1527</v>
      </c>
    </row>
    <row r="1093" spans="1:12">
      <c r="A1093">
        <v>57246</v>
      </c>
      <c r="B1093" s="672" t="s">
        <v>1520</v>
      </c>
      <c r="C1093" s="672" t="s">
        <v>1521</v>
      </c>
      <c r="D1093" s="672" t="s">
        <v>1521</v>
      </c>
      <c r="E1093" s="672" t="s">
        <v>1522</v>
      </c>
      <c r="F1093" s="672" t="s">
        <v>437</v>
      </c>
      <c r="G1093" s="672" t="s">
        <v>1363</v>
      </c>
      <c r="H1093" s="672" t="s">
        <v>1523</v>
      </c>
      <c r="I1093" s="672" t="s">
        <v>2492</v>
      </c>
      <c r="J1093" s="675" t="s">
        <v>1615</v>
      </c>
      <c r="K1093" s="672" t="s">
        <v>1526</v>
      </c>
      <c r="L1093" s="672" t="s">
        <v>1527</v>
      </c>
    </row>
    <row r="1094" spans="1:12">
      <c r="A1094">
        <v>18371</v>
      </c>
      <c r="B1094" s="672" t="s">
        <v>1520</v>
      </c>
      <c r="C1094" s="672" t="s">
        <v>1521</v>
      </c>
      <c r="D1094" s="672" t="s">
        <v>1521</v>
      </c>
      <c r="E1094" s="672" t="s">
        <v>1522</v>
      </c>
      <c r="F1094" s="672" t="s">
        <v>437</v>
      </c>
      <c r="G1094" s="672" t="s">
        <v>1363</v>
      </c>
      <c r="H1094" s="672" t="s">
        <v>1523</v>
      </c>
      <c r="I1094" s="672" t="s">
        <v>2492</v>
      </c>
      <c r="J1094" s="675" t="s">
        <v>1615</v>
      </c>
      <c r="K1094" s="672" t="s">
        <v>1526</v>
      </c>
      <c r="L1094" s="672" t="s">
        <v>1527</v>
      </c>
    </row>
    <row r="1095" spans="1:12">
      <c r="A1095">
        <v>57257</v>
      </c>
      <c r="B1095" s="672" t="s">
        <v>1520</v>
      </c>
      <c r="C1095" s="672" t="s">
        <v>1521</v>
      </c>
      <c r="D1095" s="672" t="s">
        <v>1521</v>
      </c>
      <c r="E1095" s="672" t="s">
        <v>1522</v>
      </c>
      <c r="F1095" s="672" t="s">
        <v>2493</v>
      </c>
      <c r="G1095" s="672" t="s">
        <v>1363</v>
      </c>
      <c r="H1095" s="672" t="s">
        <v>1523</v>
      </c>
      <c r="I1095" s="672" t="s">
        <v>2150</v>
      </c>
      <c r="J1095" s="675" t="s">
        <v>1579</v>
      </c>
      <c r="K1095" s="672" t="s">
        <v>1531</v>
      </c>
      <c r="L1095" s="672" t="s">
        <v>1527</v>
      </c>
    </row>
    <row r="1096" spans="1:12">
      <c r="A1096">
        <v>57256</v>
      </c>
      <c r="B1096" s="672" t="s">
        <v>1520</v>
      </c>
      <c r="C1096" s="672" t="s">
        <v>1521</v>
      </c>
      <c r="D1096" s="672" t="s">
        <v>1521</v>
      </c>
      <c r="E1096" s="672" t="s">
        <v>1522</v>
      </c>
      <c r="F1096" s="672" t="s">
        <v>2493</v>
      </c>
      <c r="G1096" s="672" t="s">
        <v>1363</v>
      </c>
      <c r="H1096" s="672" t="s">
        <v>1523</v>
      </c>
      <c r="I1096" s="672" t="s">
        <v>2150</v>
      </c>
      <c r="J1096" s="675" t="s">
        <v>1579</v>
      </c>
      <c r="K1096" s="672" t="s">
        <v>1531</v>
      </c>
      <c r="L1096" s="672" t="s">
        <v>1527</v>
      </c>
    </row>
    <row r="1097" spans="1:12">
      <c r="A1097">
        <v>57361</v>
      </c>
      <c r="B1097" s="672" t="s">
        <v>1520</v>
      </c>
      <c r="C1097" s="672" t="s">
        <v>1521</v>
      </c>
      <c r="D1097" s="672" t="s">
        <v>1521</v>
      </c>
      <c r="E1097" s="672" t="s">
        <v>1522</v>
      </c>
      <c r="F1097" s="672" t="s">
        <v>2494</v>
      </c>
      <c r="G1097" s="672" t="s">
        <v>1363</v>
      </c>
      <c r="H1097" s="672" t="s">
        <v>1523</v>
      </c>
      <c r="I1097" s="672" t="s">
        <v>2393</v>
      </c>
      <c r="J1097" s="675" t="s">
        <v>1569</v>
      </c>
      <c r="K1097" s="672" t="s">
        <v>1363</v>
      </c>
      <c r="L1097" s="672" t="s">
        <v>1527</v>
      </c>
    </row>
    <row r="1098" spans="1:12">
      <c r="A1098">
        <v>57362</v>
      </c>
      <c r="B1098" s="672" t="s">
        <v>1520</v>
      </c>
      <c r="C1098" s="672" t="s">
        <v>1562</v>
      </c>
      <c r="D1098" s="672" t="s">
        <v>1521</v>
      </c>
      <c r="E1098" s="672" t="s">
        <v>1522</v>
      </c>
      <c r="F1098" s="672" t="s">
        <v>2495</v>
      </c>
      <c r="G1098" s="672" t="s">
        <v>1363</v>
      </c>
      <c r="H1098" s="672" t="s">
        <v>1523</v>
      </c>
      <c r="I1098" s="672" t="s">
        <v>2081</v>
      </c>
      <c r="J1098" s="675" t="s">
        <v>1538</v>
      </c>
      <c r="K1098" s="672" t="s">
        <v>1531</v>
      </c>
      <c r="L1098" s="672" t="s">
        <v>1527</v>
      </c>
    </row>
    <row r="1099" spans="1:12">
      <c r="A1099">
        <v>57362</v>
      </c>
      <c r="B1099" s="672" t="s">
        <v>1520</v>
      </c>
      <c r="C1099" s="672" t="s">
        <v>1521</v>
      </c>
      <c r="D1099" s="672" t="s">
        <v>1521</v>
      </c>
      <c r="E1099" s="672" t="s">
        <v>1522</v>
      </c>
      <c r="F1099" s="672" t="s">
        <v>2495</v>
      </c>
      <c r="G1099" s="672" t="s">
        <v>1363</v>
      </c>
      <c r="H1099" s="672" t="s">
        <v>1523</v>
      </c>
      <c r="I1099" s="672" t="s">
        <v>2081</v>
      </c>
      <c r="J1099" s="675" t="s">
        <v>1538</v>
      </c>
      <c r="K1099" s="672" t="s">
        <v>1531</v>
      </c>
      <c r="L1099" s="672" t="s">
        <v>1527</v>
      </c>
    </row>
    <row r="1100" spans="1:12">
      <c r="A1100">
        <v>57370</v>
      </c>
      <c r="B1100" s="672" t="s">
        <v>1520</v>
      </c>
      <c r="C1100" s="672" t="s">
        <v>1562</v>
      </c>
      <c r="D1100" s="672" t="s">
        <v>1521</v>
      </c>
      <c r="E1100" s="672" t="s">
        <v>1522</v>
      </c>
      <c r="F1100" s="672" t="s">
        <v>2494</v>
      </c>
      <c r="G1100" s="672" t="s">
        <v>1363</v>
      </c>
      <c r="H1100" s="672" t="s">
        <v>1523</v>
      </c>
      <c r="I1100" s="672" t="s">
        <v>2180</v>
      </c>
      <c r="J1100" s="675" t="s">
        <v>1569</v>
      </c>
      <c r="K1100" s="672" t="s">
        <v>1566</v>
      </c>
      <c r="L1100" s="672" t="s">
        <v>1527</v>
      </c>
    </row>
    <row r="1101" spans="1:12">
      <c r="A1101">
        <v>57370</v>
      </c>
      <c r="B1101" s="672" t="s">
        <v>1520</v>
      </c>
      <c r="C1101" s="672" t="s">
        <v>1521</v>
      </c>
      <c r="D1101" s="672" t="s">
        <v>1521</v>
      </c>
      <c r="E1101" s="672" t="s">
        <v>1522</v>
      </c>
      <c r="F1101" s="672" t="s">
        <v>2494</v>
      </c>
      <c r="G1101" s="672" t="s">
        <v>1363</v>
      </c>
      <c r="H1101" s="672" t="s">
        <v>1523</v>
      </c>
      <c r="I1101" s="672" t="s">
        <v>2180</v>
      </c>
      <c r="J1101" s="675" t="s">
        <v>1569</v>
      </c>
      <c r="K1101" s="672" t="s">
        <v>1566</v>
      </c>
      <c r="L1101" s="672" t="s">
        <v>1527</v>
      </c>
    </row>
    <row r="1102" spans="1:12">
      <c r="A1102">
        <v>57292</v>
      </c>
      <c r="B1102" s="672" t="s">
        <v>1520</v>
      </c>
      <c r="C1102" s="672" t="s">
        <v>1521</v>
      </c>
      <c r="D1102" s="672" t="s">
        <v>1521</v>
      </c>
      <c r="E1102" s="672" t="s">
        <v>1522</v>
      </c>
      <c r="F1102" s="672" t="s">
        <v>2496</v>
      </c>
      <c r="G1102" s="672" t="s">
        <v>1363</v>
      </c>
      <c r="H1102" s="672" t="s">
        <v>1523</v>
      </c>
      <c r="I1102" s="672" t="s">
        <v>2497</v>
      </c>
      <c r="J1102" s="675" t="s">
        <v>1778</v>
      </c>
      <c r="K1102" s="672" t="s">
        <v>1544</v>
      </c>
      <c r="L1102" s="672" t="s">
        <v>1527</v>
      </c>
    </row>
    <row r="1103" spans="1:12">
      <c r="A1103">
        <v>57494</v>
      </c>
      <c r="B1103" s="672" t="s">
        <v>1520</v>
      </c>
      <c r="C1103" s="672" t="s">
        <v>1521</v>
      </c>
      <c r="D1103" s="672" t="s">
        <v>1521</v>
      </c>
      <c r="E1103" s="672" t="s">
        <v>1522</v>
      </c>
      <c r="F1103" s="672" t="s">
        <v>2496</v>
      </c>
      <c r="G1103" s="672" t="s">
        <v>1363</v>
      </c>
      <c r="H1103" s="672" t="s">
        <v>1523</v>
      </c>
      <c r="I1103" s="672" t="s">
        <v>2497</v>
      </c>
      <c r="J1103" s="675" t="s">
        <v>1778</v>
      </c>
      <c r="K1103" s="672" t="s">
        <v>1544</v>
      </c>
      <c r="L1103" s="672" t="s">
        <v>1527</v>
      </c>
    </row>
    <row r="1104" spans="1:12">
      <c r="A1104">
        <v>57513</v>
      </c>
      <c r="B1104" s="672" t="s">
        <v>1520</v>
      </c>
      <c r="C1104" s="672" t="s">
        <v>1521</v>
      </c>
      <c r="D1104" s="672" t="s">
        <v>1521</v>
      </c>
      <c r="E1104" s="672" t="s">
        <v>1522</v>
      </c>
      <c r="F1104" s="672" t="s">
        <v>2498</v>
      </c>
      <c r="G1104" s="672" t="s">
        <v>1363</v>
      </c>
      <c r="H1104" s="672" t="s">
        <v>1523</v>
      </c>
      <c r="I1104" s="672" t="s">
        <v>2491</v>
      </c>
      <c r="J1104" s="675" t="s">
        <v>2021</v>
      </c>
      <c r="K1104" s="672" t="s">
        <v>1531</v>
      </c>
      <c r="L1104" s="672" t="s">
        <v>1527</v>
      </c>
    </row>
    <row r="1105" spans="1:12">
      <c r="A1105">
        <v>57518</v>
      </c>
      <c r="B1105" s="672" t="s">
        <v>1520</v>
      </c>
      <c r="C1105" s="672" t="s">
        <v>1521</v>
      </c>
      <c r="D1105" s="672" t="s">
        <v>1521</v>
      </c>
      <c r="E1105" s="672" t="s">
        <v>1522</v>
      </c>
      <c r="F1105" s="672" t="s">
        <v>2499</v>
      </c>
      <c r="G1105" s="672" t="s">
        <v>1363</v>
      </c>
      <c r="H1105" s="672" t="s">
        <v>1523</v>
      </c>
      <c r="I1105" s="672" t="s">
        <v>2500</v>
      </c>
      <c r="J1105" s="675" t="s">
        <v>1597</v>
      </c>
      <c r="K1105" s="672" t="s">
        <v>1544</v>
      </c>
      <c r="L1105" s="672" t="s">
        <v>1527</v>
      </c>
    </row>
    <row r="1106" spans="1:12">
      <c r="A1106">
        <v>57517</v>
      </c>
      <c r="B1106" s="672" t="s">
        <v>1520</v>
      </c>
      <c r="C1106" s="672" t="s">
        <v>1521</v>
      </c>
      <c r="D1106" s="672" t="s">
        <v>1521</v>
      </c>
      <c r="E1106" s="672" t="s">
        <v>1522</v>
      </c>
      <c r="F1106" s="672" t="s">
        <v>2499</v>
      </c>
      <c r="G1106" s="672" t="s">
        <v>1363</v>
      </c>
      <c r="H1106" s="672" t="s">
        <v>1523</v>
      </c>
      <c r="I1106" s="672" t="s">
        <v>2500</v>
      </c>
      <c r="J1106" s="675" t="s">
        <v>1597</v>
      </c>
      <c r="K1106" s="672" t="s">
        <v>1544</v>
      </c>
      <c r="L1106" s="672" t="s">
        <v>1527</v>
      </c>
    </row>
    <row r="1107" spans="1:12">
      <c r="A1107">
        <v>57526</v>
      </c>
      <c r="B1107" s="672" t="s">
        <v>1520</v>
      </c>
      <c r="C1107" s="672" t="s">
        <v>1521</v>
      </c>
      <c r="D1107" s="672" t="s">
        <v>1521</v>
      </c>
      <c r="E1107" s="672" t="s">
        <v>1522</v>
      </c>
      <c r="F1107" s="672" t="s">
        <v>2501</v>
      </c>
      <c r="G1107" s="672" t="s">
        <v>1363</v>
      </c>
      <c r="H1107" s="672" t="s">
        <v>1523</v>
      </c>
      <c r="I1107" s="672" t="s">
        <v>2502</v>
      </c>
      <c r="J1107" s="675" t="s">
        <v>1752</v>
      </c>
      <c r="K1107" s="672" t="s">
        <v>1531</v>
      </c>
      <c r="L1107" s="672" t="s">
        <v>1527</v>
      </c>
    </row>
    <row r="1108" spans="1:12">
      <c r="A1108">
        <v>57561</v>
      </c>
      <c r="B1108" s="672" t="s">
        <v>1520</v>
      </c>
      <c r="C1108" s="672" t="s">
        <v>1521</v>
      </c>
      <c r="D1108" s="672" t="s">
        <v>1521</v>
      </c>
      <c r="E1108" s="672" t="s">
        <v>1522</v>
      </c>
      <c r="F1108" s="672" t="s">
        <v>2501</v>
      </c>
      <c r="G1108" s="672" t="s">
        <v>1363</v>
      </c>
      <c r="H1108" s="672" t="s">
        <v>1523</v>
      </c>
      <c r="I1108" s="672" t="s">
        <v>2502</v>
      </c>
      <c r="J1108" s="675" t="s">
        <v>1752</v>
      </c>
      <c r="K1108" s="672" t="s">
        <v>1531</v>
      </c>
      <c r="L1108" s="672" t="s">
        <v>1527</v>
      </c>
    </row>
    <row r="1109" spans="1:12">
      <c r="A1109">
        <v>57622</v>
      </c>
      <c r="B1109" s="672" t="s">
        <v>1520</v>
      </c>
      <c r="C1109" s="672" t="s">
        <v>1562</v>
      </c>
      <c r="D1109" s="672" t="s">
        <v>1521</v>
      </c>
      <c r="E1109" s="672" t="s">
        <v>1522</v>
      </c>
      <c r="F1109" s="672" t="s">
        <v>2503</v>
      </c>
      <c r="G1109" s="672" t="s">
        <v>1363</v>
      </c>
      <c r="H1109" s="672" t="s">
        <v>1523</v>
      </c>
      <c r="I1109" s="672" t="s">
        <v>2278</v>
      </c>
      <c r="J1109" s="675" t="s">
        <v>1744</v>
      </c>
      <c r="K1109" s="672" t="s">
        <v>1535</v>
      </c>
      <c r="L1109" s="672" t="s">
        <v>1527</v>
      </c>
    </row>
    <row r="1110" spans="1:12">
      <c r="A1110">
        <v>57622</v>
      </c>
      <c r="B1110" s="672" t="s">
        <v>1520</v>
      </c>
      <c r="C1110" s="672" t="s">
        <v>1521</v>
      </c>
      <c r="D1110" s="672" t="s">
        <v>1521</v>
      </c>
      <c r="E1110" s="672" t="s">
        <v>1522</v>
      </c>
      <c r="F1110" s="672" t="s">
        <v>2503</v>
      </c>
      <c r="G1110" s="672" t="s">
        <v>1363</v>
      </c>
      <c r="H1110" s="672" t="s">
        <v>1523</v>
      </c>
      <c r="I1110" s="672" t="s">
        <v>2278</v>
      </c>
      <c r="J1110" s="675" t="s">
        <v>1744</v>
      </c>
      <c r="K1110" s="672" t="s">
        <v>1535</v>
      </c>
      <c r="L1110" s="672" t="s">
        <v>1527</v>
      </c>
    </row>
    <row r="1111" spans="1:12">
      <c r="A1111">
        <v>57671</v>
      </c>
      <c r="B1111" s="672" t="s">
        <v>1520</v>
      </c>
      <c r="C1111" s="672" t="s">
        <v>1521</v>
      </c>
      <c r="D1111" s="672" t="s">
        <v>1521</v>
      </c>
      <c r="E1111" s="672" t="s">
        <v>1522</v>
      </c>
      <c r="F1111" s="672" t="s">
        <v>2504</v>
      </c>
      <c r="G1111" s="672" t="s">
        <v>1363</v>
      </c>
      <c r="H1111" s="672" t="s">
        <v>1523</v>
      </c>
      <c r="I1111" s="672" t="s">
        <v>2505</v>
      </c>
      <c r="J1111" s="675" t="s">
        <v>1538</v>
      </c>
      <c r="K1111" s="672" t="s">
        <v>1531</v>
      </c>
      <c r="L1111" s="672" t="s">
        <v>1527</v>
      </c>
    </row>
    <row r="1112" spans="1:12">
      <c r="A1112">
        <v>57680</v>
      </c>
      <c r="B1112" s="672" t="s">
        <v>1520</v>
      </c>
      <c r="C1112" s="672" t="s">
        <v>1521</v>
      </c>
      <c r="D1112" s="672" t="s">
        <v>1521</v>
      </c>
      <c r="E1112" s="672" t="s">
        <v>1522</v>
      </c>
      <c r="F1112" s="672" t="s">
        <v>2506</v>
      </c>
      <c r="G1112" s="672" t="s">
        <v>1363</v>
      </c>
      <c r="H1112" s="672" t="s">
        <v>1523</v>
      </c>
      <c r="I1112" s="672" t="s">
        <v>2507</v>
      </c>
      <c r="J1112" s="675" t="s">
        <v>1593</v>
      </c>
      <c r="K1112" s="672" t="s">
        <v>1544</v>
      </c>
      <c r="L1112" s="672" t="s">
        <v>1527</v>
      </c>
    </row>
    <row r="1113" spans="1:12">
      <c r="A1113">
        <v>57726</v>
      </c>
      <c r="B1113" s="672" t="s">
        <v>1520</v>
      </c>
      <c r="C1113" s="672" t="s">
        <v>1562</v>
      </c>
      <c r="D1113" s="672" t="s">
        <v>1521</v>
      </c>
      <c r="E1113" s="672" t="s">
        <v>1522</v>
      </c>
      <c r="F1113" s="672" t="s">
        <v>2508</v>
      </c>
      <c r="G1113" s="672" t="s">
        <v>1363</v>
      </c>
      <c r="H1113" s="672" t="s">
        <v>1523</v>
      </c>
      <c r="I1113" s="672" t="s">
        <v>2150</v>
      </c>
      <c r="J1113" s="675" t="s">
        <v>1538</v>
      </c>
      <c r="K1113" s="672" t="s">
        <v>1531</v>
      </c>
      <c r="L1113" s="672" t="s">
        <v>1527</v>
      </c>
    </row>
    <row r="1114" spans="1:12">
      <c r="A1114">
        <v>57726</v>
      </c>
      <c r="B1114" s="672" t="s">
        <v>1520</v>
      </c>
      <c r="C1114" s="672" t="s">
        <v>1521</v>
      </c>
      <c r="D1114" s="672" t="s">
        <v>1521</v>
      </c>
      <c r="E1114" s="672" t="s">
        <v>1522</v>
      </c>
      <c r="F1114" s="672" t="s">
        <v>2508</v>
      </c>
      <c r="G1114" s="672" t="s">
        <v>1363</v>
      </c>
      <c r="H1114" s="672" t="s">
        <v>1523</v>
      </c>
      <c r="I1114" s="672" t="s">
        <v>2150</v>
      </c>
      <c r="J1114" s="675" t="s">
        <v>1538</v>
      </c>
      <c r="K1114" s="672" t="s">
        <v>1531</v>
      </c>
      <c r="L1114" s="672" t="s">
        <v>1527</v>
      </c>
    </row>
    <row r="1115" spans="1:12">
      <c r="A1115">
        <v>57803</v>
      </c>
      <c r="B1115" s="672" t="s">
        <v>1520</v>
      </c>
      <c r="C1115" s="672" t="s">
        <v>1562</v>
      </c>
      <c r="D1115" s="672" t="s">
        <v>1521</v>
      </c>
      <c r="E1115" s="672" t="s">
        <v>1522</v>
      </c>
      <c r="F1115" s="672" t="s">
        <v>2509</v>
      </c>
      <c r="G1115" s="672" t="s">
        <v>1363</v>
      </c>
      <c r="H1115" s="672" t="s">
        <v>1523</v>
      </c>
      <c r="I1115" s="672" t="s">
        <v>2510</v>
      </c>
      <c r="J1115" s="675" t="s">
        <v>1673</v>
      </c>
      <c r="K1115" s="672" t="s">
        <v>1561</v>
      </c>
      <c r="L1115" s="672" t="s">
        <v>1527</v>
      </c>
    </row>
    <row r="1116" spans="1:12">
      <c r="A1116">
        <v>57803</v>
      </c>
      <c r="B1116" s="672" t="s">
        <v>1520</v>
      </c>
      <c r="C1116" s="672" t="s">
        <v>1521</v>
      </c>
      <c r="D1116" s="672" t="s">
        <v>1521</v>
      </c>
      <c r="E1116" s="672" t="s">
        <v>1522</v>
      </c>
      <c r="F1116" s="672" t="s">
        <v>2509</v>
      </c>
      <c r="G1116" s="672" t="s">
        <v>1363</v>
      </c>
      <c r="H1116" s="672" t="s">
        <v>1523</v>
      </c>
      <c r="I1116" s="672" t="s">
        <v>2510</v>
      </c>
      <c r="J1116" s="675" t="s">
        <v>1673</v>
      </c>
      <c r="K1116" s="672" t="s">
        <v>1561</v>
      </c>
      <c r="L1116" s="672" t="s">
        <v>1527</v>
      </c>
    </row>
    <row r="1117" spans="1:12">
      <c r="A1117">
        <v>57919</v>
      </c>
      <c r="B1117" s="672" t="s">
        <v>1520</v>
      </c>
      <c r="C1117" s="672" t="s">
        <v>1521</v>
      </c>
      <c r="D1117" s="672" t="s">
        <v>1521</v>
      </c>
      <c r="E1117" s="672" t="s">
        <v>1522</v>
      </c>
      <c r="F1117" s="672" t="s">
        <v>2511</v>
      </c>
      <c r="G1117" s="672" t="s">
        <v>1363</v>
      </c>
      <c r="H1117" s="672" t="s">
        <v>1523</v>
      </c>
      <c r="I1117" s="672" t="s">
        <v>1588</v>
      </c>
      <c r="J1117" s="675" t="s">
        <v>1579</v>
      </c>
      <c r="K1117" s="672" t="s">
        <v>1531</v>
      </c>
      <c r="L1117" s="672" t="s">
        <v>1527</v>
      </c>
    </row>
    <row r="1118" spans="1:12">
      <c r="A1118">
        <v>57952</v>
      </c>
      <c r="B1118" s="672" t="s">
        <v>1520</v>
      </c>
      <c r="C1118" s="672" t="s">
        <v>1521</v>
      </c>
      <c r="D1118" s="672" t="s">
        <v>1521</v>
      </c>
      <c r="E1118" s="672" t="s">
        <v>1522</v>
      </c>
      <c r="F1118" s="672" t="s">
        <v>2512</v>
      </c>
      <c r="G1118" s="672" t="s">
        <v>1363</v>
      </c>
      <c r="H1118" s="672" t="s">
        <v>1523</v>
      </c>
      <c r="I1118" s="672" t="s">
        <v>1691</v>
      </c>
      <c r="J1118" s="675" t="s">
        <v>1538</v>
      </c>
      <c r="K1118" s="672" t="s">
        <v>1531</v>
      </c>
      <c r="L1118" s="672" t="s">
        <v>1527</v>
      </c>
    </row>
    <row r="1119" spans="1:12">
      <c r="A1119">
        <v>58068</v>
      </c>
      <c r="B1119" s="672" t="s">
        <v>1520</v>
      </c>
      <c r="C1119" s="672" t="s">
        <v>1562</v>
      </c>
      <c r="D1119" s="672" t="s">
        <v>1521</v>
      </c>
      <c r="E1119" s="672" t="s">
        <v>1522</v>
      </c>
      <c r="F1119" s="672" t="s">
        <v>2513</v>
      </c>
      <c r="G1119" s="672" t="s">
        <v>1363</v>
      </c>
      <c r="H1119" s="672" t="s">
        <v>1523</v>
      </c>
      <c r="I1119" s="672" t="s">
        <v>2128</v>
      </c>
      <c r="J1119" s="675" t="s">
        <v>2076</v>
      </c>
      <c r="K1119" s="672" t="s">
        <v>1531</v>
      </c>
      <c r="L1119" s="672" t="s">
        <v>1527</v>
      </c>
    </row>
    <row r="1120" spans="1:12">
      <c r="A1120">
        <v>58071</v>
      </c>
      <c r="B1120" s="672" t="s">
        <v>1520</v>
      </c>
      <c r="C1120" s="672" t="s">
        <v>1521</v>
      </c>
      <c r="D1120" s="672" t="s">
        <v>1521</v>
      </c>
      <c r="E1120" s="672" t="s">
        <v>1522</v>
      </c>
      <c r="F1120" s="672" t="s">
        <v>2514</v>
      </c>
      <c r="G1120" s="672" t="s">
        <v>1363</v>
      </c>
      <c r="H1120" s="672" t="s">
        <v>1523</v>
      </c>
      <c r="I1120" s="672" t="s">
        <v>2515</v>
      </c>
      <c r="J1120" s="675" t="s">
        <v>1712</v>
      </c>
      <c r="K1120" s="672" t="s">
        <v>1544</v>
      </c>
      <c r="L1120" s="672" t="s">
        <v>1527</v>
      </c>
    </row>
    <row r="1121" spans="1:12">
      <c r="A1121">
        <v>58089</v>
      </c>
      <c r="B1121" s="672" t="s">
        <v>1520</v>
      </c>
      <c r="C1121" s="672" t="s">
        <v>1521</v>
      </c>
      <c r="D1121" s="672" t="s">
        <v>1521</v>
      </c>
      <c r="E1121" s="672" t="s">
        <v>1522</v>
      </c>
      <c r="F1121" s="672" t="s">
        <v>2516</v>
      </c>
      <c r="G1121" s="672" t="s">
        <v>1363</v>
      </c>
      <c r="H1121" s="672" t="s">
        <v>1523</v>
      </c>
      <c r="I1121" s="672" t="s">
        <v>1688</v>
      </c>
      <c r="J1121" s="675" t="s">
        <v>1584</v>
      </c>
      <c r="K1121" s="672" t="s">
        <v>1585</v>
      </c>
      <c r="L1121" s="672" t="s">
        <v>1527</v>
      </c>
    </row>
    <row r="1122" spans="1:12">
      <c r="A1122">
        <v>58093</v>
      </c>
      <c r="B1122" s="672" t="s">
        <v>1520</v>
      </c>
      <c r="C1122" s="672" t="s">
        <v>1521</v>
      </c>
      <c r="D1122" s="672" t="s">
        <v>1521</v>
      </c>
      <c r="E1122" s="672" t="s">
        <v>1522</v>
      </c>
      <c r="F1122" s="672" t="s">
        <v>2517</v>
      </c>
      <c r="G1122" s="672" t="s">
        <v>1363</v>
      </c>
      <c r="H1122" s="672" t="s">
        <v>1523</v>
      </c>
      <c r="I1122" s="672" t="s">
        <v>2338</v>
      </c>
      <c r="J1122" s="675" t="s">
        <v>2021</v>
      </c>
      <c r="K1122" s="672" t="s">
        <v>1531</v>
      </c>
      <c r="L1122" s="672" t="s">
        <v>1527</v>
      </c>
    </row>
    <row r="1123" spans="1:12">
      <c r="A1123">
        <v>58094</v>
      </c>
      <c r="B1123" s="672" t="s">
        <v>1520</v>
      </c>
      <c r="C1123" s="672" t="s">
        <v>1521</v>
      </c>
      <c r="D1123" s="672" t="s">
        <v>1521</v>
      </c>
      <c r="E1123" s="672" t="s">
        <v>1522</v>
      </c>
      <c r="F1123" s="672" t="s">
        <v>2517</v>
      </c>
      <c r="G1123" s="672" t="s">
        <v>1363</v>
      </c>
      <c r="H1123" s="672" t="s">
        <v>1523</v>
      </c>
      <c r="I1123" s="672" t="s">
        <v>2338</v>
      </c>
      <c r="J1123" s="675" t="s">
        <v>2021</v>
      </c>
      <c r="K1123" s="672" t="s">
        <v>1531</v>
      </c>
      <c r="L1123" s="672" t="s">
        <v>1527</v>
      </c>
    </row>
    <row r="1124" spans="1:12">
      <c r="A1124">
        <v>58096</v>
      </c>
      <c r="B1124" s="672" t="s">
        <v>1520</v>
      </c>
      <c r="C1124" s="672" t="s">
        <v>1521</v>
      </c>
      <c r="D1124" s="672" t="s">
        <v>1521</v>
      </c>
      <c r="E1124" s="672" t="s">
        <v>1522</v>
      </c>
      <c r="F1124" s="672" t="s">
        <v>2518</v>
      </c>
      <c r="G1124" s="672" t="s">
        <v>1363</v>
      </c>
      <c r="H1124" s="672" t="s">
        <v>1523</v>
      </c>
      <c r="I1124" s="672" t="s">
        <v>2519</v>
      </c>
      <c r="J1124" s="675" t="s">
        <v>1673</v>
      </c>
      <c r="K1124" s="672" t="s">
        <v>1561</v>
      </c>
      <c r="L1124" s="672" t="s">
        <v>1527</v>
      </c>
    </row>
    <row r="1125" spans="1:12">
      <c r="A1125">
        <v>58129</v>
      </c>
      <c r="B1125" s="672" t="s">
        <v>1520</v>
      </c>
      <c r="C1125" s="672" t="s">
        <v>1521</v>
      </c>
      <c r="D1125" s="672" t="s">
        <v>1521</v>
      </c>
      <c r="E1125" s="672" t="s">
        <v>1522</v>
      </c>
      <c r="F1125" s="672" t="s">
        <v>2520</v>
      </c>
      <c r="G1125" s="672" t="s">
        <v>1363</v>
      </c>
      <c r="H1125" s="672" t="s">
        <v>1523</v>
      </c>
      <c r="I1125" s="672" t="s">
        <v>2521</v>
      </c>
      <c r="J1125" s="675" t="s">
        <v>1802</v>
      </c>
      <c r="K1125" s="672" t="s">
        <v>1585</v>
      </c>
      <c r="L1125" s="672" t="s">
        <v>1527</v>
      </c>
    </row>
    <row r="1126" spans="1:12">
      <c r="A1126">
        <v>58193</v>
      </c>
      <c r="B1126" s="672" t="s">
        <v>1520</v>
      </c>
      <c r="C1126" s="672" t="s">
        <v>1521</v>
      </c>
      <c r="D1126" s="672" t="s">
        <v>1521</v>
      </c>
      <c r="E1126" s="672" t="s">
        <v>1522</v>
      </c>
      <c r="F1126" s="672" t="s">
        <v>2522</v>
      </c>
      <c r="G1126" s="672" t="s">
        <v>1363</v>
      </c>
      <c r="H1126" s="672" t="s">
        <v>1523</v>
      </c>
      <c r="I1126" s="672" t="s">
        <v>1540</v>
      </c>
      <c r="J1126" s="675" t="s">
        <v>1538</v>
      </c>
      <c r="K1126" s="672" t="s">
        <v>1531</v>
      </c>
      <c r="L1126" s="672" t="s">
        <v>1527</v>
      </c>
    </row>
    <row r="1127" spans="1:12">
      <c r="A1127">
        <v>50675</v>
      </c>
      <c r="B1127" s="672" t="s">
        <v>1520</v>
      </c>
      <c r="C1127" s="672" t="s">
        <v>1521</v>
      </c>
      <c r="D1127" s="672" t="s">
        <v>1521</v>
      </c>
      <c r="E1127" s="672" t="s">
        <v>1522</v>
      </c>
      <c r="F1127" s="672" t="s">
        <v>2522</v>
      </c>
      <c r="G1127" s="672" t="s">
        <v>1363</v>
      </c>
      <c r="H1127" s="672" t="s">
        <v>1523</v>
      </c>
      <c r="I1127" s="672" t="s">
        <v>1540</v>
      </c>
      <c r="J1127" s="675" t="s">
        <v>1538</v>
      </c>
      <c r="K1127" s="672" t="s">
        <v>1531</v>
      </c>
      <c r="L1127" s="672" t="s">
        <v>1527</v>
      </c>
    </row>
    <row r="1128" spans="1:12">
      <c r="A1128">
        <v>58263</v>
      </c>
      <c r="B1128" s="672" t="s">
        <v>1520</v>
      </c>
      <c r="C1128" s="672" t="s">
        <v>1521</v>
      </c>
      <c r="D1128" s="672" t="s">
        <v>1521</v>
      </c>
      <c r="E1128" s="672" t="s">
        <v>1522</v>
      </c>
      <c r="F1128" s="672" t="s">
        <v>2523</v>
      </c>
      <c r="G1128" s="672" t="s">
        <v>1363</v>
      </c>
      <c r="H1128" s="672" t="s">
        <v>1523</v>
      </c>
      <c r="I1128" s="672" t="s">
        <v>1667</v>
      </c>
      <c r="J1128" s="675" t="s">
        <v>1668</v>
      </c>
      <c r="K1128" s="672" t="s">
        <v>1585</v>
      </c>
      <c r="L1128" s="672" t="s">
        <v>1527</v>
      </c>
    </row>
    <row r="1129" spans="1:12">
      <c r="A1129">
        <v>58368</v>
      </c>
      <c r="B1129" s="672" t="s">
        <v>1520</v>
      </c>
      <c r="C1129" s="672" t="s">
        <v>1562</v>
      </c>
      <c r="D1129" s="672" t="s">
        <v>1521</v>
      </c>
      <c r="E1129" s="672" t="s">
        <v>1522</v>
      </c>
      <c r="F1129" s="672" t="s">
        <v>2524</v>
      </c>
      <c r="G1129" s="672" t="s">
        <v>1363</v>
      </c>
      <c r="H1129" s="672" t="s">
        <v>1523</v>
      </c>
      <c r="I1129" s="672" t="s">
        <v>2233</v>
      </c>
      <c r="J1129" s="675" t="s">
        <v>1543</v>
      </c>
      <c r="K1129" s="672" t="s">
        <v>1544</v>
      </c>
      <c r="L1129" s="672" t="s">
        <v>1527</v>
      </c>
    </row>
    <row r="1130" spans="1:12">
      <c r="A1130">
        <v>58368</v>
      </c>
      <c r="B1130" s="672" t="s">
        <v>1520</v>
      </c>
      <c r="C1130" s="672" t="s">
        <v>1521</v>
      </c>
      <c r="D1130" s="672" t="s">
        <v>1521</v>
      </c>
      <c r="E1130" s="672" t="s">
        <v>1522</v>
      </c>
      <c r="F1130" s="672" t="s">
        <v>2524</v>
      </c>
      <c r="G1130" s="672" t="s">
        <v>1363</v>
      </c>
      <c r="H1130" s="672" t="s">
        <v>1523</v>
      </c>
      <c r="I1130" s="672" t="s">
        <v>2233</v>
      </c>
      <c r="J1130" s="675" t="s">
        <v>1543</v>
      </c>
      <c r="K1130" s="672" t="s">
        <v>1544</v>
      </c>
      <c r="L1130" s="672" t="s">
        <v>1527</v>
      </c>
    </row>
    <row r="1131" spans="1:12">
      <c r="A1131">
        <v>18371</v>
      </c>
      <c r="B1131" s="672" t="s">
        <v>1520</v>
      </c>
      <c r="C1131" s="672" t="s">
        <v>1521</v>
      </c>
      <c r="D1131" s="672" t="s">
        <v>1521</v>
      </c>
      <c r="E1131" s="672" t="s">
        <v>1522</v>
      </c>
      <c r="F1131" s="672" t="s">
        <v>2525</v>
      </c>
      <c r="G1131" s="672" t="s">
        <v>1363</v>
      </c>
      <c r="H1131" s="672" t="s">
        <v>1523</v>
      </c>
      <c r="I1131" s="672" t="s">
        <v>2526</v>
      </c>
      <c r="J1131" s="675" t="s">
        <v>1673</v>
      </c>
      <c r="K1131" s="672" t="s">
        <v>1561</v>
      </c>
      <c r="L1131" s="672" t="s">
        <v>1527</v>
      </c>
    </row>
    <row r="1132" spans="1:12">
      <c r="A1132">
        <v>58409</v>
      </c>
      <c r="B1132" s="672" t="s">
        <v>1520</v>
      </c>
      <c r="C1132" s="672" t="s">
        <v>1521</v>
      </c>
      <c r="D1132" s="672" t="s">
        <v>1521</v>
      </c>
      <c r="E1132" s="672" t="s">
        <v>1522</v>
      </c>
      <c r="F1132" s="672" t="s">
        <v>2525</v>
      </c>
      <c r="G1132" s="672" t="s">
        <v>1363</v>
      </c>
      <c r="H1132" s="672" t="s">
        <v>1523</v>
      </c>
      <c r="I1132" s="672" t="s">
        <v>2526</v>
      </c>
      <c r="J1132" s="675" t="s">
        <v>1673</v>
      </c>
      <c r="K1132" s="672" t="s">
        <v>1561</v>
      </c>
      <c r="L1132" s="672" t="s">
        <v>1527</v>
      </c>
    </row>
    <row r="1133" spans="1:12">
      <c r="A1133">
        <v>18371</v>
      </c>
      <c r="B1133" s="672" t="s">
        <v>1520</v>
      </c>
      <c r="C1133" s="672" t="s">
        <v>1521</v>
      </c>
      <c r="D1133" s="672" t="s">
        <v>1521</v>
      </c>
      <c r="E1133" s="672" t="s">
        <v>1522</v>
      </c>
      <c r="F1133" s="672" t="s">
        <v>2527</v>
      </c>
      <c r="G1133" s="672" t="s">
        <v>1363</v>
      </c>
      <c r="H1133" s="672" t="s">
        <v>1523</v>
      </c>
      <c r="I1133" s="672" t="s">
        <v>2528</v>
      </c>
      <c r="J1133" s="675" t="s">
        <v>1572</v>
      </c>
      <c r="K1133" s="672" t="s">
        <v>1552</v>
      </c>
      <c r="L1133" s="672" t="s">
        <v>1527</v>
      </c>
    </row>
    <row r="1134" spans="1:12">
      <c r="A1134">
        <v>58410</v>
      </c>
      <c r="B1134" s="672" t="s">
        <v>1520</v>
      </c>
      <c r="C1134" s="672" t="s">
        <v>1521</v>
      </c>
      <c r="D1134" s="672" t="s">
        <v>1521</v>
      </c>
      <c r="E1134" s="672" t="s">
        <v>1522</v>
      </c>
      <c r="F1134" s="672" t="s">
        <v>2527</v>
      </c>
      <c r="G1134" s="672" t="s">
        <v>1363</v>
      </c>
      <c r="H1134" s="672" t="s">
        <v>1523</v>
      </c>
      <c r="I1134" s="672" t="s">
        <v>2528</v>
      </c>
      <c r="J1134" s="675" t="s">
        <v>1572</v>
      </c>
      <c r="K1134" s="672" t="s">
        <v>1552</v>
      </c>
      <c r="L1134" s="672" t="s">
        <v>1527</v>
      </c>
    </row>
    <row r="1135" spans="1:12">
      <c r="A1135">
        <v>58444</v>
      </c>
      <c r="B1135" s="672" t="s">
        <v>1520</v>
      </c>
      <c r="C1135" s="672" t="s">
        <v>1521</v>
      </c>
      <c r="D1135" s="672" t="s">
        <v>1521</v>
      </c>
      <c r="E1135" s="672" t="s">
        <v>1522</v>
      </c>
      <c r="F1135" s="672" t="s">
        <v>2529</v>
      </c>
      <c r="G1135" s="672" t="s">
        <v>1363</v>
      </c>
      <c r="H1135" s="672" t="s">
        <v>1523</v>
      </c>
      <c r="I1135" s="672" t="s">
        <v>2530</v>
      </c>
      <c r="J1135" s="675" t="s">
        <v>1913</v>
      </c>
      <c r="K1135" s="672" t="s">
        <v>1531</v>
      </c>
      <c r="L1135" s="672" t="s">
        <v>1527</v>
      </c>
    </row>
    <row r="1136" spans="1:12">
      <c r="A1136">
        <v>30245</v>
      </c>
      <c r="B1136" s="672" t="s">
        <v>1520</v>
      </c>
      <c r="C1136" s="672" t="s">
        <v>1521</v>
      </c>
      <c r="D1136" s="672" t="s">
        <v>1521</v>
      </c>
      <c r="E1136" s="672" t="s">
        <v>1522</v>
      </c>
      <c r="F1136" s="672" t="s">
        <v>2529</v>
      </c>
      <c r="G1136" s="672" t="s">
        <v>1363</v>
      </c>
      <c r="H1136" s="672" t="s">
        <v>1523</v>
      </c>
      <c r="I1136" s="672" t="s">
        <v>2530</v>
      </c>
      <c r="J1136" s="675" t="s">
        <v>1913</v>
      </c>
      <c r="K1136" s="672" t="s">
        <v>1531</v>
      </c>
      <c r="L1136" s="672" t="s">
        <v>1527</v>
      </c>
    </row>
    <row r="1137" spans="1:12">
      <c r="A1137">
        <v>30245</v>
      </c>
      <c r="B1137" s="672" t="s">
        <v>1520</v>
      </c>
      <c r="C1137" s="672" t="s">
        <v>1521</v>
      </c>
      <c r="D1137" s="672" t="s">
        <v>1521</v>
      </c>
      <c r="E1137" s="672" t="s">
        <v>1522</v>
      </c>
      <c r="F1137" s="672" t="s">
        <v>523</v>
      </c>
      <c r="G1137" s="672" t="s">
        <v>1363</v>
      </c>
      <c r="H1137" s="672" t="s">
        <v>1523</v>
      </c>
      <c r="I1137" s="672" t="s">
        <v>2531</v>
      </c>
      <c r="J1137" s="675" t="s">
        <v>1593</v>
      </c>
      <c r="K1137" s="672" t="s">
        <v>1544</v>
      </c>
      <c r="L1137" s="672" t="s">
        <v>1527</v>
      </c>
    </row>
    <row r="1138" spans="1:12">
      <c r="A1138">
        <v>58459</v>
      </c>
      <c r="B1138" s="672" t="s">
        <v>1520</v>
      </c>
      <c r="C1138" s="672" t="s">
        <v>1521</v>
      </c>
      <c r="D1138" s="672" t="s">
        <v>1521</v>
      </c>
      <c r="E1138" s="672" t="s">
        <v>1522</v>
      </c>
      <c r="F1138" s="672" t="s">
        <v>523</v>
      </c>
      <c r="G1138" s="672" t="s">
        <v>1363</v>
      </c>
      <c r="H1138" s="672" t="s">
        <v>1523</v>
      </c>
      <c r="I1138" s="672" t="s">
        <v>2531</v>
      </c>
      <c r="J1138" s="675" t="s">
        <v>1593</v>
      </c>
      <c r="K1138" s="672" t="s">
        <v>1544</v>
      </c>
      <c r="L1138" s="672" t="s">
        <v>1527</v>
      </c>
    </row>
    <row r="1139" spans="1:12">
      <c r="A1139">
        <v>58471</v>
      </c>
      <c r="B1139" s="672" t="s">
        <v>1520</v>
      </c>
      <c r="C1139" s="672" t="s">
        <v>1521</v>
      </c>
      <c r="D1139" s="672" t="s">
        <v>1521</v>
      </c>
      <c r="E1139" s="672" t="s">
        <v>1522</v>
      </c>
      <c r="F1139" s="672" t="s">
        <v>2532</v>
      </c>
      <c r="G1139" s="672" t="s">
        <v>1363</v>
      </c>
      <c r="H1139" s="672" t="s">
        <v>1523</v>
      </c>
      <c r="I1139" s="672" t="s">
        <v>2081</v>
      </c>
      <c r="J1139" s="675" t="s">
        <v>1579</v>
      </c>
      <c r="K1139" s="672" t="s">
        <v>1531</v>
      </c>
      <c r="L1139" s="672" t="s">
        <v>1527</v>
      </c>
    </row>
    <row r="1140" spans="1:12">
      <c r="A1140">
        <v>58472</v>
      </c>
      <c r="B1140" s="672" t="s">
        <v>1520</v>
      </c>
      <c r="C1140" s="672" t="s">
        <v>1521</v>
      </c>
      <c r="D1140" s="672" t="s">
        <v>1521</v>
      </c>
      <c r="E1140" s="672" t="s">
        <v>1522</v>
      </c>
      <c r="F1140" s="672" t="s">
        <v>2533</v>
      </c>
      <c r="G1140" s="672" t="s">
        <v>1363</v>
      </c>
      <c r="H1140" s="672" t="s">
        <v>1523</v>
      </c>
      <c r="I1140" s="672" t="s">
        <v>2534</v>
      </c>
      <c r="J1140" s="675" t="s">
        <v>1655</v>
      </c>
      <c r="K1140" s="672" t="s">
        <v>1526</v>
      </c>
      <c r="L1140" s="672" t="s">
        <v>1527</v>
      </c>
    </row>
    <row r="1141" spans="1:12">
      <c r="A1141">
        <v>58473</v>
      </c>
      <c r="B1141" s="672" t="s">
        <v>1520</v>
      </c>
      <c r="C1141" s="672" t="s">
        <v>1521</v>
      </c>
      <c r="D1141" s="672" t="s">
        <v>1521</v>
      </c>
      <c r="E1141" s="672" t="s">
        <v>1522</v>
      </c>
      <c r="F1141" s="672" t="s">
        <v>2535</v>
      </c>
      <c r="G1141" s="672" t="s">
        <v>1363</v>
      </c>
      <c r="H1141" s="672" t="s">
        <v>1523</v>
      </c>
      <c r="I1141" s="672" t="s">
        <v>1775</v>
      </c>
      <c r="J1141" s="675" t="s">
        <v>1593</v>
      </c>
      <c r="K1141" s="672" t="s">
        <v>1544</v>
      </c>
      <c r="L1141" s="672" t="s">
        <v>1527</v>
      </c>
    </row>
    <row r="1142" spans="1:12">
      <c r="A1142">
        <v>30245</v>
      </c>
      <c r="B1142" s="672" t="s">
        <v>1520</v>
      </c>
      <c r="C1142" s="672" t="s">
        <v>1521</v>
      </c>
      <c r="D1142" s="672" t="s">
        <v>1521</v>
      </c>
      <c r="E1142" s="672" t="s">
        <v>1522</v>
      </c>
      <c r="F1142" s="672" t="s">
        <v>2536</v>
      </c>
      <c r="G1142" s="672" t="s">
        <v>1363</v>
      </c>
      <c r="H1142" s="672" t="s">
        <v>1523</v>
      </c>
      <c r="I1142" s="672" t="s">
        <v>1909</v>
      </c>
      <c r="J1142" s="675" t="s">
        <v>1579</v>
      </c>
      <c r="K1142" s="672" t="s">
        <v>1531</v>
      </c>
      <c r="L1142" s="672" t="s">
        <v>1527</v>
      </c>
    </row>
    <row r="1143" spans="1:12">
      <c r="A1143">
        <v>58547</v>
      </c>
      <c r="B1143" s="672" t="s">
        <v>1520</v>
      </c>
      <c r="C1143" s="672" t="s">
        <v>1521</v>
      </c>
      <c r="D1143" s="672" t="s">
        <v>1521</v>
      </c>
      <c r="E1143" s="672" t="s">
        <v>1522</v>
      </c>
      <c r="F1143" s="672" t="s">
        <v>2536</v>
      </c>
      <c r="G1143" s="672" t="s">
        <v>1363</v>
      </c>
      <c r="H1143" s="672" t="s">
        <v>1523</v>
      </c>
      <c r="I1143" s="672" t="s">
        <v>1909</v>
      </c>
      <c r="J1143" s="675" t="s">
        <v>1579</v>
      </c>
      <c r="K1143" s="672" t="s">
        <v>1531</v>
      </c>
      <c r="L1143" s="672" t="s">
        <v>1527</v>
      </c>
    </row>
    <row r="1144" spans="1:12">
      <c r="A1144">
        <v>58550</v>
      </c>
      <c r="B1144" s="672" t="s">
        <v>1520</v>
      </c>
      <c r="C1144" s="672" t="s">
        <v>1521</v>
      </c>
      <c r="D1144" s="672" t="s">
        <v>1521</v>
      </c>
      <c r="E1144" s="672" t="s">
        <v>1522</v>
      </c>
      <c r="F1144" s="672" t="s">
        <v>516</v>
      </c>
      <c r="G1144" s="672" t="s">
        <v>1363</v>
      </c>
      <c r="H1144" s="672" t="s">
        <v>1523</v>
      </c>
      <c r="I1144" s="672" t="s">
        <v>2537</v>
      </c>
      <c r="J1144" s="675" t="s">
        <v>1538</v>
      </c>
      <c r="K1144" s="672" t="s">
        <v>1531</v>
      </c>
      <c r="L1144" s="672" t="s">
        <v>1527</v>
      </c>
    </row>
    <row r="1145" spans="1:12">
      <c r="A1145">
        <v>25385</v>
      </c>
      <c r="B1145" s="672" t="s">
        <v>1520</v>
      </c>
      <c r="C1145" s="672" t="s">
        <v>1521</v>
      </c>
      <c r="D1145" s="672" t="s">
        <v>1521</v>
      </c>
      <c r="E1145" s="672" t="s">
        <v>1522</v>
      </c>
      <c r="F1145" s="672" t="s">
        <v>516</v>
      </c>
      <c r="G1145" s="672" t="s">
        <v>1363</v>
      </c>
      <c r="H1145" s="672" t="s">
        <v>1523</v>
      </c>
      <c r="I1145" s="672" t="s">
        <v>2537</v>
      </c>
      <c r="J1145" s="675" t="s">
        <v>1538</v>
      </c>
      <c r="K1145" s="672" t="s">
        <v>1531</v>
      </c>
      <c r="L1145" s="672" t="s">
        <v>1527</v>
      </c>
    </row>
    <row r="1146" spans="1:12">
      <c r="A1146">
        <v>58551</v>
      </c>
      <c r="B1146" s="672" t="s">
        <v>1520</v>
      </c>
      <c r="C1146" s="672" t="s">
        <v>1521</v>
      </c>
      <c r="D1146" s="672" t="s">
        <v>1521</v>
      </c>
      <c r="E1146" s="672" t="s">
        <v>1522</v>
      </c>
      <c r="F1146" s="672" t="s">
        <v>2538</v>
      </c>
      <c r="G1146" s="672" t="s">
        <v>1363</v>
      </c>
      <c r="H1146" s="672" t="s">
        <v>1523</v>
      </c>
      <c r="I1146" s="672" t="s">
        <v>2521</v>
      </c>
      <c r="J1146" s="675" t="s">
        <v>1802</v>
      </c>
      <c r="K1146" s="672" t="s">
        <v>1585</v>
      </c>
      <c r="L1146" s="672" t="s">
        <v>1527</v>
      </c>
    </row>
    <row r="1147" spans="1:12">
      <c r="A1147">
        <v>58554</v>
      </c>
      <c r="B1147" s="672" t="s">
        <v>1520</v>
      </c>
      <c r="C1147" s="672" t="s">
        <v>1521</v>
      </c>
      <c r="D1147" s="672" t="s">
        <v>1521</v>
      </c>
      <c r="E1147" s="672" t="s">
        <v>1522</v>
      </c>
      <c r="F1147" s="672" t="s">
        <v>2539</v>
      </c>
      <c r="G1147" s="672" t="s">
        <v>1363</v>
      </c>
      <c r="H1147" s="672" t="s">
        <v>1523</v>
      </c>
      <c r="I1147" s="672" t="s">
        <v>2540</v>
      </c>
      <c r="J1147" s="675" t="s">
        <v>1558</v>
      </c>
      <c r="K1147" s="672" t="s">
        <v>1526</v>
      </c>
      <c r="L1147" s="672" t="s">
        <v>1527</v>
      </c>
    </row>
    <row r="1148" spans="1:12">
      <c r="A1148">
        <v>30245</v>
      </c>
      <c r="B1148" s="672" t="s">
        <v>1520</v>
      </c>
      <c r="C1148" s="672" t="s">
        <v>1521</v>
      </c>
      <c r="D1148" s="672" t="s">
        <v>1521</v>
      </c>
      <c r="E1148" s="672" t="s">
        <v>1522</v>
      </c>
      <c r="F1148" s="672" t="s">
        <v>2539</v>
      </c>
      <c r="G1148" s="672" t="s">
        <v>1363</v>
      </c>
      <c r="H1148" s="672" t="s">
        <v>1523</v>
      </c>
      <c r="I1148" s="672" t="s">
        <v>2540</v>
      </c>
      <c r="J1148" s="675" t="s">
        <v>1558</v>
      </c>
      <c r="K1148" s="672" t="s">
        <v>1526</v>
      </c>
      <c r="L1148" s="672" t="s">
        <v>1527</v>
      </c>
    </row>
    <row r="1149" spans="1:12">
      <c r="A1149">
        <v>30245</v>
      </c>
      <c r="B1149" s="672" t="s">
        <v>1520</v>
      </c>
      <c r="C1149" s="672" t="s">
        <v>1521</v>
      </c>
      <c r="D1149" s="672" t="s">
        <v>1521</v>
      </c>
      <c r="E1149" s="672" t="s">
        <v>1522</v>
      </c>
      <c r="F1149" s="672" t="s">
        <v>2541</v>
      </c>
      <c r="G1149" s="672" t="s">
        <v>1363</v>
      </c>
      <c r="H1149" s="672" t="s">
        <v>1523</v>
      </c>
      <c r="I1149" s="672" t="s">
        <v>2150</v>
      </c>
      <c r="J1149" s="675" t="s">
        <v>1579</v>
      </c>
      <c r="K1149" s="672" t="s">
        <v>1531</v>
      </c>
      <c r="L1149" s="672" t="s">
        <v>1527</v>
      </c>
    </row>
    <row r="1150" spans="1:12">
      <c r="A1150">
        <v>58562</v>
      </c>
      <c r="B1150" s="672" t="s">
        <v>1520</v>
      </c>
      <c r="C1150" s="672" t="s">
        <v>1521</v>
      </c>
      <c r="D1150" s="672" t="s">
        <v>1521</v>
      </c>
      <c r="E1150" s="672" t="s">
        <v>1522</v>
      </c>
      <c r="F1150" s="672" t="s">
        <v>2541</v>
      </c>
      <c r="G1150" s="672" t="s">
        <v>1363</v>
      </c>
      <c r="H1150" s="672" t="s">
        <v>1523</v>
      </c>
      <c r="I1150" s="672" t="s">
        <v>2150</v>
      </c>
      <c r="J1150" s="675" t="s">
        <v>1579</v>
      </c>
      <c r="K1150" s="672" t="s">
        <v>1531</v>
      </c>
      <c r="L1150" s="672" t="s">
        <v>1527</v>
      </c>
    </row>
    <row r="1151" spans="1:12">
      <c r="A1151">
        <v>58563</v>
      </c>
      <c r="B1151" s="672" t="s">
        <v>1520</v>
      </c>
      <c r="C1151" s="672" t="s">
        <v>1521</v>
      </c>
      <c r="D1151" s="672" t="s">
        <v>1521</v>
      </c>
      <c r="E1151" s="672" t="s">
        <v>1522</v>
      </c>
      <c r="F1151" s="672" t="s">
        <v>2542</v>
      </c>
      <c r="G1151" s="672" t="s">
        <v>1363</v>
      </c>
      <c r="H1151" s="672" t="s">
        <v>1523</v>
      </c>
      <c r="I1151" s="672" t="s">
        <v>2150</v>
      </c>
      <c r="J1151" s="675" t="s">
        <v>1579</v>
      </c>
      <c r="K1151" s="672" t="s">
        <v>1531</v>
      </c>
      <c r="L1151" s="672" t="s">
        <v>1527</v>
      </c>
    </row>
    <row r="1152" spans="1:12">
      <c r="A1152">
        <v>30245</v>
      </c>
      <c r="B1152" s="672" t="s">
        <v>1520</v>
      </c>
      <c r="C1152" s="672" t="s">
        <v>1521</v>
      </c>
      <c r="D1152" s="672" t="s">
        <v>1521</v>
      </c>
      <c r="E1152" s="672" t="s">
        <v>1522</v>
      </c>
      <c r="F1152" s="672" t="s">
        <v>2542</v>
      </c>
      <c r="G1152" s="672" t="s">
        <v>1363</v>
      </c>
      <c r="H1152" s="672" t="s">
        <v>1523</v>
      </c>
      <c r="I1152" s="672" t="s">
        <v>2150</v>
      </c>
      <c r="J1152" s="675" t="s">
        <v>1579</v>
      </c>
      <c r="K1152" s="672" t="s">
        <v>1531</v>
      </c>
      <c r="L1152" s="672" t="s">
        <v>1527</v>
      </c>
    </row>
    <row r="1153" spans="1:12">
      <c r="A1153">
        <v>58564</v>
      </c>
      <c r="B1153" s="672" t="s">
        <v>1520</v>
      </c>
      <c r="C1153" s="672" t="s">
        <v>1521</v>
      </c>
      <c r="D1153" s="672" t="s">
        <v>1521</v>
      </c>
      <c r="E1153" s="672" t="s">
        <v>1522</v>
      </c>
      <c r="F1153" s="672" t="s">
        <v>2543</v>
      </c>
      <c r="G1153" s="672" t="s">
        <v>1363</v>
      </c>
      <c r="H1153" s="672" t="s">
        <v>1523</v>
      </c>
      <c r="I1153" s="672" t="s">
        <v>2150</v>
      </c>
      <c r="J1153" s="675" t="s">
        <v>1579</v>
      </c>
      <c r="K1153" s="672" t="s">
        <v>1531</v>
      </c>
      <c r="L1153" s="672" t="s">
        <v>1527</v>
      </c>
    </row>
    <row r="1154" spans="1:12">
      <c r="A1154">
        <v>30245</v>
      </c>
      <c r="B1154" s="672" t="s">
        <v>1520</v>
      </c>
      <c r="C1154" s="672" t="s">
        <v>1521</v>
      </c>
      <c r="D1154" s="672" t="s">
        <v>1521</v>
      </c>
      <c r="E1154" s="672" t="s">
        <v>1522</v>
      </c>
      <c r="F1154" s="672" t="s">
        <v>2543</v>
      </c>
      <c r="G1154" s="672" t="s">
        <v>1363</v>
      </c>
      <c r="H1154" s="672" t="s">
        <v>1523</v>
      </c>
      <c r="I1154" s="672" t="s">
        <v>2150</v>
      </c>
      <c r="J1154" s="675" t="s">
        <v>1579</v>
      </c>
      <c r="K1154" s="672" t="s">
        <v>1531</v>
      </c>
      <c r="L1154" s="672" t="s">
        <v>1527</v>
      </c>
    </row>
    <row r="1155" spans="1:12">
      <c r="A1155">
        <v>30245</v>
      </c>
      <c r="B1155" s="672" t="s">
        <v>1520</v>
      </c>
      <c r="C1155" s="672" t="s">
        <v>1521</v>
      </c>
      <c r="D1155" s="672" t="s">
        <v>1521</v>
      </c>
      <c r="E1155" s="672" t="s">
        <v>1522</v>
      </c>
      <c r="F1155" s="672" t="s">
        <v>2544</v>
      </c>
      <c r="G1155" s="672" t="s">
        <v>1363</v>
      </c>
      <c r="H1155" s="672" t="s">
        <v>1523</v>
      </c>
      <c r="I1155" s="672" t="s">
        <v>2150</v>
      </c>
      <c r="J1155" s="675" t="s">
        <v>1579</v>
      </c>
      <c r="K1155" s="672" t="s">
        <v>1531</v>
      </c>
      <c r="L1155" s="672" t="s">
        <v>1527</v>
      </c>
    </row>
    <row r="1156" spans="1:12">
      <c r="A1156">
        <v>58565</v>
      </c>
      <c r="B1156" s="672" t="s">
        <v>1520</v>
      </c>
      <c r="C1156" s="672" t="s">
        <v>1521</v>
      </c>
      <c r="D1156" s="672" t="s">
        <v>1521</v>
      </c>
      <c r="E1156" s="672" t="s">
        <v>1522</v>
      </c>
      <c r="F1156" s="672" t="s">
        <v>2544</v>
      </c>
      <c r="G1156" s="672" t="s">
        <v>1363</v>
      </c>
      <c r="H1156" s="672" t="s">
        <v>1523</v>
      </c>
      <c r="I1156" s="672" t="s">
        <v>2150</v>
      </c>
      <c r="J1156" s="675" t="s">
        <v>1579</v>
      </c>
      <c r="K1156" s="672" t="s">
        <v>1531</v>
      </c>
      <c r="L1156" s="672" t="s">
        <v>1527</v>
      </c>
    </row>
    <row r="1157" spans="1:12">
      <c r="A1157">
        <v>30245</v>
      </c>
      <c r="B1157" s="672" t="s">
        <v>1520</v>
      </c>
      <c r="C1157" s="672" t="s">
        <v>1521</v>
      </c>
      <c r="D1157" s="672" t="s">
        <v>1521</v>
      </c>
      <c r="E1157" s="672" t="s">
        <v>1522</v>
      </c>
      <c r="F1157" s="672" t="s">
        <v>2545</v>
      </c>
      <c r="G1157" s="672" t="s">
        <v>1363</v>
      </c>
      <c r="H1157" s="672" t="s">
        <v>1523</v>
      </c>
      <c r="I1157" s="672" t="s">
        <v>2150</v>
      </c>
      <c r="J1157" s="675" t="s">
        <v>1579</v>
      </c>
      <c r="K1157" s="672" t="s">
        <v>1531</v>
      </c>
      <c r="L1157" s="672" t="s">
        <v>1527</v>
      </c>
    </row>
    <row r="1158" spans="1:12">
      <c r="A1158">
        <v>58567</v>
      </c>
      <c r="B1158" s="672" t="s">
        <v>1520</v>
      </c>
      <c r="C1158" s="672" t="s">
        <v>1521</v>
      </c>
      <c r="D1158" s="672" t="s">
        <v>1521</v>
      </c>
      <c r="E1158" s="672" t="s">
        <v>1522</v>
      </c>
      <c r="F1158" s="672" t="s">
        <v>2545</v>
      </c>
      <c r="G1158" s="672" t="s">
        <v>1363</v>
      </c>
      <c r="H1158" s="672" t="s">
        <v>1523</v>
      </c>
      <c r="I1158" s="672" t="s">
        <v>2150</v>
      </c>
      <c r="J1158" s="675" t="s">
        <v>1579</v>
      </c>
      <c r="K1158" s="672" t="s">
        <v>1531</v>
      </c>
      <c r="L1158" s="672" t="s">
        <v>1527</v>
      </c>
    </row>
    <row r="1159" spans="1:12">
      <c r="A1159">
        <v>30245</v>
      </c>
      <c r="B1159" s="672" t="s">
        <v>1520</v>
      </c>
      <c r="C1159" s="672" t="s">
        <v>1521</v>
      </c>
      <c r="D1159" s="672" t="s">
        <v>1521</v>
      </c>
      <c r="E1159" s="672" t="s">
        <v>1522</v>
      </c>
      <c r="F1159" s="672" t="s">
        <v>2546</v>
      </c>
      <c r="G1159" s="672" t="s">
        <v>1363</v>
      </c>
      <c r="H1159" s="672" t="s">
        <v>1523</v>
      </c>
      <c r="I1159" s="672" t="s">
        <v>2150</v>
      </c>
      <c r="J1159" s="675" t="s">
        <v>1579</v>
      </c>
      <c r="K1159" s="672" t="s">
        <v>1531</v>
      </c>
      <c r="L1159" s="672" t="s">
        <v>1527</v>
      </c>
    </row>
    <row r="1160" spans="1:12">
      <c r="A1160">
        <v>58568</v>
      </c>
      <c r="B1160" s="672" t="s">
        <v>1520</v>
      </c>
      <c r="C1160" s="672" t="s">
        <v>1521</v>
      </c>
      <c r="D1160" s="672" t="s">
        <v>1521</v>
      </c>
      <c r="E1160" s="672" t="s">
        <v>1522</v>
      </c>
      <c r="F1160" s="672" t="s">
        <v>2546</v>
      </c>
      <c r="G1160" s="672" t="s">
        <v>1363</v>
      </c>
      <c r="H1160" s="672" t="s">
        <v>1523</v>
      </c>
      <c r="I1160" s="672" t="s">
        <v>2150</v>
      </c>
      <c r="J1160" s="675" t="s">
        <v>1579</v>
      </c>
      <c r="K1160" s="672" t="s">
        <v>1531</v>
      </c>
      <c r="L1160" s="672" t="s">
        <v>1527</v>
      </c>
    </row>
    <row r="1161" spans="1:12">
      <c r="A1161">
        <v>30245</v>
      </c>
      <c r="B1161" s="672" t="s">
        <v>1520</v>
      </c>
      <c r="C1161" s="672" t="s">
        <v>1521</v>
      </c>
      <c r="D1161" s="672" t="s">
        <v>1521</v>
      </c>
      <c r="E1161" s="672" t="s">
        <v>1522</v>
      </c>
      <c r="F1161" s="672" t="s">
        <v>2547</v>
      </c>
      <c r="G1161" s="672" t="s">
        <v>1363</v>
      </c>
      <c r="H1161" s="672" t="s">
        <v>1523</v>
      </c>
      <c r="I1161" s="672" t="s">
        <v>2150</v>
      </c>
      <c r="J1161" s="675" t="s">
        <v>1579</v>
      </c>
      <c r="K1161" s="672" t="s">
        <v>1531</v>
      </c>
      <c r="L1161" s="672" t="s">
        <v>1527</v>
      </c>
    </row>
    <row r="1162" spans="1:12">
      <c r="A1162">
        <v>58569</v>
      </c>
      <c r="B1162" s="672" t="s">
        <v>1520</v>
      </c>
      <c r="C1162" s="672" t="s">
        <v>1521</v>
      </c>
      <c r="D1162" s="672" t="s">
        <v>1521</v>
      </c>
      <c r="E1162" s="672" t="s">
        <v>1522</v>
      </c>
      <c r="F1162" s="672" t="s">
        <v>2547</v>
      </c>
      <c r="G1162" s="672" t="s">
        <v>1363</v>
      </c>
      <c r="H1162" s="672" t="s">
        <v>1523</v>
      </c>
      <c r="I1162" s="672" t="s">
        <v>2150</v>
      </c>
      <c r="J1162" s="675" t="s">
        <v>1579</v>
      </c>
      <c r="K1162" s="672" t="s">
        <v>1531</v>
      </c>
      <c r="L1162" s="672" t="s">
        <v>1527</v>
      </c>
    </row>
    <row r="1163" spans="1:12">
      <c r="A1163">
        <v>58649</v>
      </c>
      <c r="B1163" s="672" t="s">
        <v>1520</v>
      </c>
      <c r="C1163" s="672" t="s">
        <v>1562</v>
      </c>
      <c r="D1163" s="672" t="s">
        <v>1521</v>
      </c>
      <c r="E1163" s="672" t="s">
        <v>1522</v>
      </c>
      <c r="F1163" s="672" t="s">
        <v>2548</v>
      </c>
      <c r="G1163" s="672" t="s">
        <v>1363</v>
      </c>
      <c r="H1163" s="672" t="s">
        <v>1523</v>
      </c>
      <c r="I1163" s="672" t="s">
        <v>2549</v>
      </c>
      <c r="J1163" s="675" t="s">
        <v>1538</v>
      </c>
      <c r="K1163" s="672" t="s">
        <v>1531</v>
      </c>
      <c r="L1163" s="672" t="s">
        <v>1527</v>
      </c>
    </row>
    <row r="1164" spans="1:12">
      <c r="A1164">
        <v>58649</v>
      </c>
      <c r="B1164" s="672" t="s">
        <v>1520</v>
      </c>
      <c r="C1164" s="672" t="s">
        <v>1521</v>
      </c>
      <c r="D1164" s="672" t="s">
        <v>1521</v>
      </c>
      <c r="E1164" s="672" t="s">
        <v>1522</v>
      </c>
      <c r="F1164" s="672" t="s">
        <v>2548</v>
      </c>
      <c r="G1164" s="672" t="s">
        <v>1363</v>
      </c>
      <c r="H1164" s="672" t="s">
        <v>1523</v>
      </c>
      <c r="I1164" s="672" t="s">
        <v>2549</v>
      </c>
      <c r="J1164" s="675" t="s">
        <v>1538</v>
      </c>
      <c r="K1164" s="672" t="s">
        <v>1531</v>
      </c>
      <c r="L1164" s="672" t="s">
        <v>1527</v>
      </c>
    </row>
    <row r="1165" spans="1:12">
      <c r="A1165">
        <v>58658</v>
      </c>
      <c r="B1165" s="672" t="s">
        <v>1520</v>
      </c>
      <c r="C1165" s="672" t="s">
        <v>1521</v>
      </c>
      <c r="D1165" s="672" t="s">
        <v>1521</v>
      </c>
      <c r="E1165" s="672" t="s">
        <v>1522</v>
      </c>
      <c r="F1165" s="672" t="s">
        <v>2550</v>
      </c>
      <c r="G1165" s="672" t="s">
        <v>1363</v>
      </c>
      <c r="H1165" s="672" t="s">
        <v>1523</v>
      </c>
      <c r="I1165" s="672" t="s">
        <v>2551</v>
      </c>
      <c r="J1165" s="675" t="s">
        <v>1538</v>
      </c>
      <c r="K1165" s="672" t="s">
        <v>1531</v>
      </c>
      <c r="L1165" s="672" t="s">
        <v>1527</v>
      </c>
    </row>
    <row r="1166" spans="1:12">
      <c r="A1166">
        <v>58666</v>
      </c>
      <c r="B1166" s="672" t="s">
        <v>1520</v>
      </c>
      <c r="C1166" s="672" t="s">
        <v>1521</v>
      </c>
      <c r="D1166" s="672" t="s">
        <v>1521</v>
      </c>
      <c r="E1166" s="672" t="s">
        <v>1522</v>
      </c>
      <c r="F1166" s="672" t="s">
        <v>2552</v>
      </c>
      <c r="G1166" s="672" t="s">
        <v>1363</v>
      </c>
      <c r="H1166" s="672" t="s">
        <v>1523</v>
      </c>
      <c r="I1166" s="672" t="s">
        <v>2347</v>
      </c>
      <c r="J1166" s="675" t="s">
        <v>1678</v>
      </c>
      <c r="K1166" s="672" t="s">
        <v>1566</v>
      </c>
      <c r="L1166" s="672" t="s">
        <v>1527</v>
      </c>
    </row>
    <row r="1167" spans="1:12">
      <c r="A1167">
        <v>58681</v>
      </c>
      <c r="B1167" s="672" t="s">
        <v>1520</v>
      </c>
      <c r="C1167" s="672" t="s">
        <v>1521</v>
      </c>
      <c r="D1167" s="672" t="s">
        <v>1521</v>
      </c>
      <c r="E1167" s="672" t="s">
        <v>1522</v>
      </c>
      <c r="F1167" s="672" t="s">
        <v>2553</v>
      </c>
      <c r="G1167" s="672" t="s">
        <v>1363</v>
      </c>
      <c r="H1167" s="672" t="s">
        <v>1523</v>
      </c>
      <c r="I1167" s="672" t="s">
        <v>2554</v>
      </c>
      <c r="J1167" s="675" t="s">
        <v>1778</v>
      </c>
      <c r="K1167" s="672" t="s">
        <v>1544</v>
      </c>
      <c r="L1167" s="672" t="s">
        <v>1527</v>
      </c>
    </row>
    <row r="1168" spans="1:12">
      <c r="A1168">
        <v>58682</v>
      </c>
      <c r="B1168" s="672" t="s">
        <v>1520</v>
      </c>
      <c r="C1168" s="672" t="s">
        <v>1521</v>
      </c>
      <c r="D1168" s="672" t="s">
        <v>1521</v>
      </c>
      <c r="E1168" s="672" t="s">
        <v>1522</v>
      </c>
      <c r="F1168" s="672" t="s">
        <v>2553</v>
      </c>
      <c r="G1168" s="672" t="s">
        <v>1363</v>
      </c>
      <c r="H1168" s="672" t="s">
        <v>1523</v>
      </c>
      <c r="I1168" s="672" t="s">
        <v>2554</v>
      </c>
      <c r="J1168" s="675" t="s">
        <v>1778</v>
      </c>
      <c r="K1168" s="672" t="s">
        <v>1544</v>
      </c>
      <c r="L1168" s="672" t="s">
        <v>1527</v>
      </c>
    </row>
    <row r="1169" spans="1:12">
      <c r="A1169">
        <v>58699</v>
      </c>
      <c r="B1169" s="672" t="s">
        <v>1520</v>
      </c>
      <c r="C1169" s="672" t="s">
        <v>1521</v>
      </c>
      <c r="D1169" s="672" t="s">
        <v>1521</v>
      </c>
      <c r="E1169" s="672" t="s">
        <v>1522</v>
      </c>
      <c r="F1169" s="672" t="s">
        <v>2555</v>
      </c>
      <c r="G1169" s="672" t="s">
        <v>1363</v>
      </c>
      <c r="H1169" s="672" t="s">
        <v>1523</v>
      </c>
      <c r="I1169" s="672" t="s">
        <v>2556</v>
      </c>
      <c r="J1169" s="675" t="s">
        <v>1675</v>
      </c>
      <c r="K1169" s="672" t="s">
        <v>1531</v>
      </c>
      <c r="L1169" s="672" t="s">
        <v>1527</v>
      </c>
    </row>
    <row r="1170" spans="1:12">
      <c r="A1170">
        <v>58699</v>
      </c>
      <c r="B1170" s="672" t="s">
        <v>1520</v>
      </c>
      <c r="C1170" s="672" t="s">
        <v>1562</v>
      </c>
      <c r="D1170" s="672" t="s">
        <v>1521</v>
      </c>
      <c r="E1170" s="672" t="s">
        <v>1522</v>
      </c>
      <c r="F1170" s="672" t="s">
        <v>2555</v>
      </c>
      <c r="G1170" s="672" t="s">
        <v>1363</v>
      </c>
      <c r="H1170" s="672" t="s">
        <v>1523</v>
      </c>
      <c r="I1170" s="672" t="s">
        <v>2556</v>
      </c>
      <c r="J1170" s="675" t="s">
        <v>1675</v>
      </c>
      <c r="K1170" s="672" t="s">
        <v>1531</v>
      </c>
      <c r="L1170" s="672" t="s">
        <v>1527</v>
      </c>
    </row>
    <row r="1171" spans="1:12">
      <c r="A1171">
        <v>58700</v>
      </c>
      <c r="B1171" s="672" t="s">
        <v>1520</v>
      </c>
      <c r="C1171" s="672" t="s">
        <v>1521</v>
      </c>
      <c r="D1171" s="672" t="s">
        <v>1521</v>
      </c>
      <c r="E1171" s="672" t="s">
        <v>1522</v>
      </c>
      <c r="F1171" s="672" t="s">
        <v>2557</v>
      </c>
      <c r="G1171" s="672" t="s">
        <v>1363</v>
      </c>
      <c r="H1171" s="672" t="s">
        <v>1523</v>
      </c>
      <c r="I1171" s="672" t="s">
        <v>2558</v>
      </c>
      <c r="J1171" s="675" t="s">
        <v>1530</v>
      </c>
      <c r="K1171" s="672" t="s">
        <v>1531</v>
      </c>
      <c r="L1171" s="672" t="s">
        <v>1527</v>
      </c>
    </row>
    <row r="1172" spans="1:12">
      <c r="A1172">
        <v>58785</v>
      </c>
      <c r="B1172" s="672" t="s">
        <v>1520</v>
      </c>
      <c r="C1172" s="672" t="s">
        <v>1521</v>
      </c>
      <c r="D1172" s="672" t="s">
        <v>1521</v>
      </c>
      <c r="E1172" s="672" t="s">
        <v>1522</v>
      </c>
      <c r="F1172" s="672" t="s">
        <v>2559</v>
      </c>
      <c r="G1172" s="672" t="s">
        <v>1363</v>
      </c>
      <c r="H1172" s="672" t="s">
        <v>1523</v>
      </c>
      <c r="I1172" s="672" t="s">
        <v>2286</v>
      </c>
      <c r="J1172" s="675" t="s">
        <v>1646</v>
      </c>
      <c r="K1172" s="672" t="s">
        <v>1526</v>
      </c>
      <c r="L1172" s="672" t="s">
        <v>1527</v>
      </c>
    </row>
    <row r="1173" spans="1:12">
      <c r="A1173">
        <v>58797</v>
      </c>
      <c r="B1173" s="672" t="s">
        <v>1520</v>
      </c>
      <c r="C1173" s="672" t="s">
        <v>1562</v>
      </c>
      <c r="D1173" s="672" t="s">
        <v>1521</v>
      </c>
      <c r="E1173" s="672" t="s">
        <v>1522</v>
      </c>
      <c r="F1173" s="672" t="s">
        <v>2560</v>
      </c>
      <c r="G1173" s="672" t="s">
        <v>1363</v>
      </c>
      <c r="H1173" s="672" t="s">
        <v>1523</v>
      </c>
      <c r="I1173" s="672" t="s">
        <v>2561</v>
      </c>
      <c r="J1173" s="675" t="s">
        <v>1538</v>
      </c>
      <c r="K1173" s="672" t="s">
        <v>1531</v>
      </c>
      <c r="L1173" s="672" t="s">
        <v>1527</v>
      </c>
    </row>
    <row r="1174" spans="1:12">
      <c r="A1174">
        <v>58798</v>
      </c>
      <c r="B1174" s="672" t="s">
        <v>1520</v>
      </c>
      <c r="C1174" s="672" t="s">
        <v>1562</v>
      </c>
      <c r="D1174" s="672" t="s">
        <v>1521</v>
      </c>
      <c r="E1174" s="672" t="s">
        <v>1522</v>
      </c>
      <c r="F1174" s="672" t="s">
        <v>2560</v>
      </c>
      <c r="G1174" s="672" t="s">
        <v>1363</v>
      </c>
      <c r="H1174" s="672" t="s">
        <v>1523</v>
      </c>
      <c r="I1174" s="672" t="s">
        <v>2561</v>
      </c>
      <c r="J1174" s="675" t="s">
        <v>1538</v>
      </c>
      <c r="K1174" s="672" t="s">
        <v>1531</v>
      </c>
      <c r="L1174" s="672" t="s">
        <v>1527</v>
      </c>
    </row>
    <row r="1175" spans="1:12">
      <c r="A1175">
        <v>52823</v>
      </c>
      <c r="B1175" s="672" t="s">
        <v>1520</v>
      </c>
      <c r="C1175" s="672" t="s">
        <v>1521</v>
      </c>
      <c r="D1175" s="672" t="s">
        <v>1521</v>
      </c>
      <c r="E1175" s="672" t="s">
        <v>1522</v>
      </c>
      <c r="F1175" s="672" t="s">
        <v>2562</v>
      </c>
      <c r="G1175" s="672" t="s">
        <v>1363</v>
      </c>
      <c r="H1175" s="672" t="s">
        <v>1523</v>
      </c>
      <c r="I1175" s="672" t="s">
        <v>2563</v>
      </c>
      <c r="J1175" s="675" t="s">
        <v>1538</v>
      </c>
      <c r="K1175" s="672" t="s">
        <v>1531</v>
      </c>
      <c r="L1175" s="672" t="s">
        <v>1527</v>
      </c>
    </row>
    <row r="1176" spans="1:12">
      <c r="A1176">
        <v>58820</v>
      </c>
      <c r="B1176" s="672" t="s">
        <v>1520</v>
      </c>
      <c r="C1176" s="672" t="s">
        <v>1521</v>
      </c>
      <c r="D1176" s="672" t="s">
        <v>1521</v>
      </c>
      <c r="E1176" s="672" t="s">
        <v>1522</v>
      </c>
      <c r="F1176" s="672" t="s">
        <v>2562</v>
      </c>
      <c r="G1176" s="672" t="s">
        <v>1363</v>
      </c>
      <c r="H1176" s="672" t="s">
        <v>1523</v>
      </c>
      <c r="I1176" s="672" t="s">
        <v>2563</v>
      </c>
      <c r="J1176" s="675" t="s">
        <v>1538</v>
      </c>
      <c r="K1176" s="672" t="s">
        <v>1531</v>
      </c>
      <c r="L1176" s="672" t="s">
        <v>1527</v>
      </c>
    </row>
    <row r="1177" spans="1:12">
      <c r="A1177">
        <v>58849</v>
      </c>
      <c r="B1177" s="672" t="s">
        <v>1520</v>
      </c>
      <c r="C1177" s="672" t="s">
        <v>1521</v>
      </c>
      <c r="D1177" s="672" t="s">
        <v>1521</v>
      </c>
      <c r="E1177" s="672" t="s">
        <v>1522</v>
      </c>
      <c r="F1177" s="672" t="s">
        <v>2564</v>
      </c>
      <c r="G1177" s="672" t="s">
        <v>1363</v>
      </c>
      <c r="H1177" s="672" t="s">
        <v>1523</v>
      </c>
      <c r="I1177" s="672" t="s">
        <v>2565</v>
      </c>
      <c r="J1177" s="675" t="s">
        <v>1649</v>
      </c>
      <c r="K1177" s="672" t="s">
        <v>1531</v>
      </c>
      <c r="L1177" s="672" t="s">
        <v>1527</v>
      </c>
    </row>
    <row r="1178" spans="1:12">
      <c r="A1178">
        <v>58879</v>
      </c>
      <c r="B1178" s="672" t="s">
        <v>1520</v>
      </c>
      <c r="C1178" s="672" t="s">
        <v>1521</v>
      </c>
      <c r="D1178" s="672" t="s">
        <v>1521</v>
      </c>
      <c r="E1178" s="672" t="s">
        <v>1522</v>
      </c>
      <c r="F1178" s="672" t="s">
        <v>2566</v>
      </c>
      <c r="G1178" s="672" t="s">
        <v>1363</v>
      </c>
      <c r="H1178" s="672" t="s">
        <v>1523</v>
      </c>
      <c r="I1178" s="672" t="s">
        <v>2567</v>
      </c>
      <c r="J1178" s="675" t="s">
        <v>1538</v>
      </c>
      <c r="K1178" s="672" t="s">
        <v>1531</v>
      </c>
      <c r="L1178" s="672" t="s">
        <v>1527</v>
      </c>
    </row>
    <row r="1179" spans="1:12">
      <c r="A1179">
        <v>58890</v>
      </c>
      <c r="B1179" s="672" t="s">
        <v>1520</v>
      </c>
      <c r="C1179" s="672" t="s">
        <v>1521</v>
      </c>
      <c r="D1179" s="672" t="s">
        <v>1521</v>
      </c>
      <c r="E1179" s="672" t="s">
        <v>1522</v>
      </c>
      <c r="F1179" s="672" t="s">
        <v>2568</v>
      </c>
      <c r="G1179" s="672" t="s">
        <v>1363</v>
      </c>
      <c r="H1179" s="672" t="s">
        <v>1523</v>
      </c>
      <c r="I1179" s="672" t="s">
        <v>2569</v>
      </c>
      <c r="J1179" s="675" t="s">
        <v>1735</v>
      </c>
      <c r="K1179" s="672" t="s">
        <v>1535</v>
      </c>
      <c r="L1179" s="672" t="s">
        <v>1527</v>
      </c>
    </row>
    <row r="1180" spans="1:12">
      <c r="A1180">
        <v>58452</v>
      </c>
      <c r="B1180" s="672" t="s">
        <v>1520</v>
      </c>
      <c r="C1180" s="672" t="s">
        <v>1521</v>
      </c>
      <c r="D1180" s="672" t="s">
        <v>1521</v>
      </c>
      <c r="E1180" s="672" t="s">
        <v>1522</v>
      </c>
      <c r="F1180" s="672" t="s">
        <v>2568</v>
      </c>
      <c r="G1180" s="672" t="s">
        <v>1363</v>
      </c>
      <c r="H1180" s="672" t="s">
        <v>1523</v>
      </c>
      <c r="I1180" s="672" t="s">
        <v>2569</v>
      </c>
      <c r="J1180" s="675" t="s">
        <v>1735</v>
      </c>
      <c r="K1180" s="672" t="s">
        <v>1535</v>
      </c>
      <c r="L1180" s="672" t="s">
        <v>1527</v>
      </c>
    </row>
    <row r="1181" spans="1:12">
      <c r="A1181">
        <v>58963</v>
      </c>
      <c r="B1181" s="672" t="s">
        <v>1520</v>
      </c>
      <c r="C1181" s="672" t="s">
        <v>1521</v>
      </c>
      <c r="D1181" s="672" t="s">
        <v>1521</v>
      </c>
      <c r="E1181" s="672" t="s">
        <v>1522</v>
      </c>
      <c r="F1181" s="672" t="s">
        <v>2570</v>
      </c>
      <c r="G1181" s="672" t="s">
        <v>1363</v>
      </c>
      <c r="H1181" s="672" t="s">
        <v>1523</v>
      </c>
      <c r="I1181" s="672" t="s">
        <v>1691</v>
      </c>
      <c r="J1181" s="675" t="s">
        <v>1538</v>
      </c>
      <c r="K1181" s="672" t="s">
        <v>1531</v>
      </c>
      <c r="L1181" s="672" t="s">
        <v>1527</v>
      </c>
    </row>
    <row r="1182" spans="1:12">
      <c r="A1182">
        <v>58969</v>
      </c>
      <c r="B1182" s="672" t="s">
        <v>1520</v>
      </c>
      <c r="C1182" s="672" t="s">
        <v>1521</v>
      </c>
      <c r="D1182" s="672" t="s">
        <v>1521</v>
      </c>
      <c r="E1182" s="672" t="s">
        <v>1522</v>
      </c>
      <c r="F1182" s="672" t="s">
        <v>2571</v>
      </c>
      <c r="G1182" s="672" t="s">
        <v>1363</v>
      </c>
      <c r="H1182" s="672" t="s">
        <v>1523</v>
      </c>
      <c r="I1182" s="672" t="s">
        <v>2572</v>
      </c>
      <c r="J1182" s="675" t="s">
        <v>1646</v>
      </c>
      <c r="K1182" s="672" t="s">
        <v>1544</v>
      </c>
      <c r="L1182" s="672" t="s">
        <v>1527</v>
      </c>
    </row>
    <row r="1183" spans="1:12">
      <c r="A1183">
        <v>58982</v>
      </c>
      <c r="B1183" s="672" t="s">
        <v>1520</v>
      </c>
      <c r="C1183" s="672" t="s">
        <v>1521</v>
      </c>
      <c r="D1183" s="672" t="s">
        <v>1521</v>
      </c>
      <c r="E1183" s="672" t="s">
        <v>1522</v>
      </c>
      <c r="F1183" s="672" t="s">
        <v>2573</v>
      </c>
      <c r="G1183" s="672" t="s">
        <v>1363</v>
      </c>
      <c r="H1183" s="672" t="s">
        <v>1523</v>
      </c>
      <c r="I1183" s="672" t="s">
        <v>1691</v>
      </c>
      <c r="J1183" s="675" t="s">
        <v>1538</v>
      </c>
      <c r="K1183" s="672" t="s">
        <v>1531</v>
      </c>
      <c r="L1183" s="672" t="s">
        <v>1527</v>
      </c>
    </row>
    <row r="1184" spans="1:12">
      <c r="A1184">
        <v>58982</v>
      </c>
      <c r="B1184" s="672" t="s">
        <v>1520</v>
      </c>
      <c r="C1184" s="672" t="s">
        <v>1562</v>
      </c>
      <c r="D1184" s="672" t="s">
        <v>1521</v>
      </c>
      <c r="E1184" s="672" t="s">
        <v>1522</v>
      </c>
      <c r="F1184" s="672" t="s">
        <v>2573</v>
      </c>
      <c r="G1184" s="672" t="s">
        <v>1363</v>
      </c>
      <c r="H1184" s="672" t="s">
        <v>1523</v>
      </c>
      <c r="I1184" s="672" t="s">
        <v>1691</v>
      </c>
      <c r="J1184" s="675" t="s">
        <v>1538</v>
      </c>
      <c r="K1184" s="672" t="s">
        <v>1531</v>
      </c>
      <c r="L1184" s="672" t="s">
        <v>1527</v>
      </c>
    </row>
    <row r="1185" spans="1:12">
      <c r="A1185">
        <v>30496</v>
      </c>
      <c r="B1185" s="672" t="s">
        <v>1520</v>
      </c>
      <c r="C1185" s="672" t="s">
        <v>1521</v>
      </c>
      <c r="D1185" s="672" t="s">
        <v>1521</v>
      </c>
      <c r="E1185" s="672" t="s">
        <v>1522</v>
      </c>
      <c r="F1185" s="672" t="s">
        <v>533</v>
      </c>
      <c r="G1185" s="672" t="s">
        <v>1363</v>
      </c>
      <c r="H1185" s="672" t="s">
        <v>1523</v>
      </c>
      <c r="I1185" s="672" t="s">
        <v>2574</v>
      </c>
      <c r="J1185" s="675" t="s">
        <v>1543</v>
      </c>
      <c r="K1185" s="672" t="s">
        <v>1544</v>
      </c>
      <c r="L1185" s="672" t="s">
        <v>1527</v>
      </c>
    </row>
    <row r="1186" spans="1:12">
      <c r="A1186">
        <v>59058</v>
      </c>
      <c r="B1186" s="672" t="s">
        <v>1520</v>
      </c>
      <c r="C1186" s="672" t="s">
        <v>1521</v>
      </c>
      <c r="D1186" s="672" t="s">
        <v>1521</v>
      </c>
      <c r="E1186" s="672" t="s">
        <v>1522</v>
      </c>
      <c r="F1186" s="672" t="s">
        <v>533</v>
      </c>
      <c r="G1186" s="672" t="s">
        <v>1363</v>
      </c>
      <c r="H1186" s="672" t="s">
        <v>1523</v>
      </c>
      <c r="I1186" s="672" t="s">
        <v>2574</v>
      </c>
      <c r="J1186" s="675" t="s">
        <v>1543</v>
      </c>
      <c r="K1186" s="672" t="s">
        <v>1544</v>
      </c>
      <c r="L1186" s="672" t="s">
        <v>1527</v>
      </c>
    </row>
    <row r="1187" spans="1:12">
      <c r="A1187">
        <v>59242</v>
      </c>
      <c r="B1187" s="672" t="s">
        <v>1520</v>
      </c>
      <c r="C1187" s="672" t="s">
        <v>1521</v>
      </c>
      <c r="D1187" s="672" t="s">
        <v>1521</v>
      </c>
      <c r="E1187" s="672" t="s">
        <v>1522</v>
      </c>
      <c r="F1187" s="672" t="s">
        <v>2575</v>
      </c>
      <c r="G1187" s="672" t="s">
        <v>1363</v>
      </c>
      <c r="H1187" s="672" t="s">
        <v>1523</v>
      </c>
      <c r="I1187" s="672" t="s">
        <v>2184</v>
      </c>
      <c r="J1187" s="675" t="s">
        <v>1723</v>
      </c>
      <c r="K1187" s="672" t="s">
        <v>1544</v>
      </c>
      <c r="L1187" s="672" t="s">
        <v>1527</v>
      </c>
    </row>
    <row r="1188" spans="1:12">
      <c r="A1188">
        <v>56859</v>
      </c>
      <c r="B1188" s="672" t="s">
        <v>1520</v>
      </c>
      <c r="C1188" s="672" t="s">
        <v>1521</v>
      </c>
      <c r="D1188" s="672" t="s">
        <v>1521</v>
      </c>
      <c r="E1188" s="672" t="s">
        <v>1522</v>
      </c>
      <c r="F1188" s="672" t="s">
        <v>2575</v>
      </c>
      <c r="G1188" s="672" t="s">
        <v>1363</v>
      </c>
      <c r="H1188" s="672" t="s">
        <v>1523</v>
      </c>
      <c r="I1188" s="672" t="s">
        <v>2184</v>
      </c>
      <c r="J1188" s="675" t="s">
        <v>1723</v>
      </c>
      <c r="K1188" s="672" t="s">
        <v>1544</v>
      </c>
      <c r="L1188" s="672" t="s">
        <v>1527</v>
      </c>
    </row>
    <row r="1189" spans="1:12">
      <c r="A1189">
        <v>59401</v>
      </c>
      <c r="B1189" s="672" t="s">
        <v>1520</v>
      </c>
      <c r="C1189" s="672" t="s">
        <v>1562</v>
      </c>
      <c r="D1189" s="672" t="s">
        <v>1521</v>
      </c>
      <c r="E1189" s="672" t="s">
        <v>1522</v>
      </c>
      <c r="F1189" s="672" t="s">
        <v>2576</v>
      </c>
      <c r="G1189" s="672" t="s">
        <v>1363</v>
      </c>
      <c r="H1189" s="672" t="s">
        <v>1523</v>
      </c>
      <c r="I1189" s="672" t="s">
        <v>2577</v>
      </c>
      <c r="J1189" s="675" t="s">
        <v>1678</v>
      </c>
      <c r="K1189" s="672" t="s">
        <v>1566</v>
      </c>
      <c r="L1189" s="672" t="s">
        <v>1527</v>
      </c>
    </row>
    <row r="1190" spans="1:12">
      <c r="A1190">
        <v>59414</v>
      </c>
      <c r="B1190" s="672" t="s">
        <v>1520</v>
      </c>
      <c r="C1190" s="672" t="s">
        <v>1538</v>
      </c>
      <c r="D1190" s="672" t="s">
        <v>1521</v>
      </c>
      <c r="E1190" s="672" t="s">
        <v>1522</v>
      </c>
      <c r="F1190" s="672" t="s">
        <v>2578</v>
      </c>
      <c r="G1190" s="672" t="s">
        <v>1363</v>
      </c>
      <c r="H1190" s="672" t="s">
        <v>1523</v>
      </c>
      <c r="I1190" s="672" t="s">
        <v>2081</v>
      </c>
      <c r="J1190" s="675" t="s">
        <v>1579</v>
      </c>
      <c r="K1190" s="672" t="s">
        <v>1531</v>
      </c>
      <c r="L1190" s="672" t="s">
        <v>1527</v>
      </c>
    </row>
    <row r="1191" spans="1:12">
      <c r="A1191">
        <v>59414</v>
      </c>
      <c r="B1191" s="672" t="s">
        <v>1520</v>
      </c>
      <c r="C1191" s="672" t="s">
        <v>1562</v>
      </c>
      <c r="D1191" s="672" t="s">
        <v>1521</v>
      </c>
      <c r="E1191" s="672" t="s">
        <v>1522</v>
      </c>
      <c r="F1191" s="672" t="s">
        <v>2578</v>
      </c>
      <c r="G1191" s="672" t="s">
        <v>1363</v>
      </c>
      <c r="H1191" s="672" t="s">
        <v>1523</v>
      </c>
      <c r="I1191" s="672" t="s">
        <v>2081</v>
      </c>
      <c r="J1191" s="675" t="s">
        <v>1579</v>
      </c>
      <c r="K1191" s="672" t="s">
        <v>1531</v>
      </c>
      <c r="L1191" s="672" t="s">
        <v>1527</v>
      </c>
    </row>
    <row r="1192" spans="1:12">
      <c r="A1192">
        <v>59415</v>
      </c>
      <c r="B1192" s="672" t="s">
        <v>1520</v>
      </c>
      <c r="C1192" s="672" t="s">
        <v>1521</v>
      </c>
      <c r="D1192" s="672" t="s">
        <v>1521</v>
      </c>
      <c r="E1192" s="672" t="s">
        <v>1522</v>
      </c>
      <c r="F1192" s="672" t="s">
        <v>2578</v>
      </c>
      <c r="G1192" s="672" t="s">
        <v>1363</v>
      </c>
      <c r="H1192" s="672" t="s">
        <v>1523</v>
      </c>
      <c r="I1192" s="672" t="s">
        <v>2081</v>
      </c>
      <c r="J1192" s="675" t="s">
        <v>1538</v>
      </c>
      <c r="K1192" s="672" t="s">
        <v>1531</v>
      </c>
      <c r="L1192" s="672" t="s">
        <v>1527</v>
      </c>
    </row>
    <row r="1193" spans="1:12">
      <c r="A1193">
        <v>59414</v>
      </c>
      <c r="B1193" s="672" t="s">
        <v>1520</v>
      </c>
      <c r="C1193" s="672" t="s">
        <v>1521</v>
      </c>
      <c r="D1193" s="672" t="s">
        <v>1521</v>
      </c>
      <c r="E1193" s="672" t="s">
        <v>1522</v>
      </c>
      <c r="F1193" s="672" t="s">
        <v>2578</v>
      </c>
      <c r="G1193" s="672" t="s">
        <v>1363</v>
      </c>
      <c r="H1193" s="672" t="s">
        <v>1523</v>
      </c>
      <c r="I1193" s="672" t="s">
        <v>2081</v>
      </c>
      <c r="J1193" s="675" t="s">
        <v>1538</v>
      </c>
      <c r="K1193" s="672" t="s">
        <v>1531</v>
      </c>
      <c r="L1193" s="672" t="s">
        <v>1527</v>
      </c>
    </row>
    <row r="1194" spans="1:12">
      <c r="A1194">
        <v>59477</v>
      </c>
      <c r="B1194" s="672" t="s">
        <v>1520</v>
      </c>
      <c r="C1194" s="672" t="s">
        <v>1521</v>
      </c>
      <c r="D1194" s="672" t="s">
        <v>1521</v>
      </c>
      <c r="E1194" s="672" t="s">
        <v>1522</v>
      </c>
      <c r="F1194" s="672" t="s">
        <v>2579</v>
      </c>
      <c r="G1194" s="672" t="s">
        <v>1363</v>
      </c>
      <c r="H1194" s="672" t="s">
        <v>1523</v>
      </c>
      <c r="I1194" s="672" t="s">
        <v>2324</v>
      </c>
      <c r="J1194" s="675" t="s">
        <v>1597</v>
      </c>
      <c r="K1194" s="672" t="s">
        <v>1544</v>
      </c>
      <c r="L1194" s="672" t="s">
        <v>1527</v>
      </c>
    </row>
    <row r="1195" spans="1:12">
      <c r="A1195">
        <v>59577</v>
      </c>
      <c r="B1195" s="672" t="s">
        <v>1520</v>
      </c>
      <c r="C1195" s="672" t="s">
        <v>1521</v>
      </c>
      <c r="D1195" s="672" t="s">
        <v>1521</v>
      </c>
      <c r="E1195" s="672" t="s">
        <v>1522</v>
      </c>
      <c r="F1195" s="672" t="s">
        <v>2580</v>
      </c>
      <c r="G1195" s="672" t="s">
        <v>1363</v>
      </c>
      <c r="H1195" s="672" t="s">
        <v>1523</v>
      </c>
      <c r="I1195" s="672" t="s">
        <v>2581</v>
      </c>
      <c r="J1195" s="675" t="s">
        <v>1579</v>
      </c>
      <c r="K1195" s="672" t="s">
        <v>1531</v>
      </c>
      <c r="L1195" s="672" t="s">
        <v>1527</v>
      </c>
    </row>
    <row r="1196" spans="1:12">
      <c r="A1196">
        <v>59588</v>
      </c>
      <c r="B1196" s="672" t="s">
        <v>1520</v>
      </c>
      <c r="C1196" s="672" t="s">
        <v>1521</v>
      </c>
      <c r="D1196" s="672" t="s">
        <v>1521</v>
      </c>
      <c r="E1196" s="672" t="s">
        <v>1522</v>
      </c>
      <c r="F1196" s="672" t="s">
        <v>2580</v>
      </c>
      <c r="G1196" s="672" t="s">
        <v>1363</v>
      </c>
      <c r="H1196" s="672" t="s">
        <v>1523</v>
      </c>
      <c r="I1196" s="672" t="s">
        <v>2582</v>
      </c>
      <c r="J1196" s="675" t="s">
        <v>1579</v>
      </c>
      <c r="K1196" s="672" t="s">
        <v>1531</v>
      </c>
      <c r="L1196" s="672" t="s">
        <v>1527</v>
      </c>
    </row>
    <row r="1197" spans="1:12">
      <c r="A1197">
        <v>59589</v>
      </c>
      <c r="B1197" s="672" t="s">
        <v>1520</v>
      </c>
      <c r="C1197" s="672" t="s">
        <v>1562</v>
      </c>
      <c r="D1197" s="672" t="s">
        <v>1521</v>
      </c>
      <c r="E1197" s="672" t="s">
        <v>1522</v>
      </c>
      <c r="F1197" s="672" t="s">
        <v>2580</v>
      </c>
      <c r="G1197" s="672" t="s">
        <v>1363</v>
      </c>
      <c r="H1197" s="672" t="s">
        <v>1523</v>
      </c>
      <c r="I1197" s="672" t="s">
        <v>2582</v>
      </c>
      <c r="J1197" s="675" t="s">
        <v>1363</v>
      </c>
      <c r="K1197" s="672" t="s">
        <v>1531</v>
      </c>
      <c r="L1197" s="672" t="s">
        <v>1527</v>
      </c>
    </row>
    <row r="1198" spans="1:12">
      <c r="A1198">
        <v>59604</v>
      </c>
      <c r="B1198" s="672" t="s">
        <v>1520</v>
      </c>
      <c r="C1198" s="672" t="s">
        <v>1521</v>
      </c>
      <c r="D1198" s="672" t="s">
        <v>1521</v>
      </c>
      <c r="E1198" s="672" t="s">
        <v>1522</v>
      </c>
      <c r="F1198" s="672" t="s">
        <v>2583</v>
      </c>
      <c r="G1198" s="672" t="s">
        <v>1363</v>
      </c>
      <c r="H1198" s="672" t="s">
        <v>1523</v>
      </c>
      <c r="I1198" s="672" t="s">
        <v>2180</v>
      </c>
      <c r="J1198" s="675" t="s">
        <v>1569</v>
      </c>
      <c r="K1198" s="672" t="s">
        <v>1566</v>
      </c>
      <c r="L1198" s="672" t="s">
        <v>1527</v>
      </c>
    </row>
    <row r="1199" spans="1:12">
      <c r="A1199">
        <v>59604</v>
      </c>
      <c r="B1199" s="672" t="s">
        <v>1520</v>
      </c>
      <c r="C1199" s="672" t="s">
        <v>1562</v>
      </c>
      <c r="D1199" s="672" t="s">
        <v>1521</v>
      </c>
      <c r="E1199" s="672" t="s">
        <v>1522</v>
      </c>
      <c r="F1199" s="672" t="s">
        <v>2583</v>
      </c>
      <c r="G1199" s="672" t="s">
        <v>1363</v>
      </c>
      <c r="H1199" s="672" t="s">
        <v>1523</v>
      </c>
      <c r="I1199" s="672" t="s">
        <v>2180</v>
      </c>
      <c r="J1199" s="675" t="s">
        <v>1569</v>
      </c>
      <c r="K1199" s="672" t="s">
        <v>1566</v>
      </c>
      <c r="L1199" s="672" t="s">
        <v>1527</v>
      </c>
    </row>
    <row r="1200" spans="1:12">
      <c r="A1200">
        <v>59577</v>
      </c>
      <c r="B1200" s="672" t="s">
        <v>1520</v>
      </c>
      <c r="C1200" s="672" t="s">
        <v>1562</v>
      </c>
      <c r="D1200" s="672" t="s">
        <v>1521</v>
      </c>
      <c r="E1200" s="672" t="s">
        <v>1522</v>
      </c>
      <c r="F1200" s="672" t="s">
        <v>2580</v>
      </c>
      <c r="G1200" s="672" t="s">
        <v>1363</v>
      </c>
      <c r="H1200" s="672" t="s">
        <v>1523</v>
      </c>
      <c r="I1200" s="672" t="s">
        <v>2582</v>
      </c>
      <c r="J1200" s="675" t="s">
        <v>1579</v>
      </c>
      <c r="K1200" s="672" t="s">
        <v>1531</v>
      </c>
      <c r="L1200" s="672" t="s">
        <v>1527</v>
      </c>
    </row>
    <row r="1201" spans="1:12">
      <c r="A1201">
        <v>59612</v>
      </c>
      <c r="B1201" s="672" t="s">
        <v>1520</v>
      </c>
      <c r="C1201" s="672" t="s">
        <v>1562</v>
      </c>
      <c r="D1201" s="672" t="s">
        <v>1521</v>
      </c>
      <c r="E1201" s="672" t="s">
        <v>1522</v>
      </c>
      <c r="F1201" s="672" t="s">
        <v>2580</v>
      </c>
      <c r="G1201" s="672" t="s">
        <v>1363</v>
      </c>
      <c r="H1201" s="672" t="s">
        <v>1523</v>
      </c>
      <c r="I1201" s="672" t="s">
        <v>2582</v>
      </c>
      <c r="J1201" s="675" t="s">
        <v>1579</v>
      </c>
      <c r="K1201" s="672" t="s">
        <v>1531</v>
      </c>
      <c r="L1201" s="672" t="s">
        <v>1527</v>
      </c>
    </row>
    <row r="1202" spans="1:12">
      <c r="A1202">
        <v>59697</v>
      </c>
      <c r="B1202" s="672" t="s">
        <v>1520</v>
      </c>
      <c r="C1202" s="672" t="s">
        <v>1521</v>
      </c>
      <c r="D1202" s="672" t="s">
        <v>1521</v>
      </c>
      <c r="E1202" s="672" t="s">
        <v>1522</v>
      </c>
      <c r="F1202" s="672" t="s">
        <v>2584</v>
      </c>
      <c r="G1202" s="672" t="s">
        <v>1363</v>
      </c>
      <c r="H1202" s="672" t="s">
        <v>1523</v>
      </c>
      <c r="I1202" s="672" t="s">
        <v>2585</v>
      </c>
      <c r="J1202" s="675" t="s">
        <v>1655</v>
      </c>
      <c r="K1202" s="672" t="s">
        <v>1526</v>
      </c>
      <c r="L1202" s="672" t="s">
        <v>1527</v>
      </c>
    </row>
    <row r="1203" spans="1:12">
      <c r="A1203">
        <v>59704</v>
      </c>
      <c r="B1203" s="672" t="s">
        <v>1520</v>
      </c>
      <c r="C1203" s="672" t="s">
        <v>1562</v>
      </c>
      <c r="D1203" s="672" t="s">
        <v>1521</v>
      </c>
      <c r="E1203" s="672" t="s">
        <v>1522</v>
      </c>
      <c r="F1203" s="672" t="s">
        <v>546</v>
      </c>
      <c r="G1203" s="672" t="s">
        <v>1363</v>
      </c>
      <c r="H1203" s="672" t="s">
        <v>1523</v>
      </c>
      <c r="I1203" s="672" t="s">
        <v>2586</v>
      </c>
      <c r="J1203" s="675" t="s">
        <v>1558</v>
      </c>
      <c r="K1203" s="672" t="s">
        <v>1526</v>
      </c>
      <c r="L1203" s="672" t="s">
        <v>1527</v>
      </c>
    </row>
    <row r="1204" spans="1:12">
      <c r="A1204">
        <v>59757</v>
      </c>
      <c r="B1204" s="672" t="s">
        <v>1520</v>
      </c>
      <c r="C1204" s="672" t="s">
        <v>1562</v>
      </c>
      <c r="D1204" s="672" t="s">
        <v>1521</v>
      </c>
      <c r="E1204" s="672" t="s">
        <v>1522</v>
      </c>
      <c r="F1204" s="672" t="s">
        <v>2587</v>
      </c>
      <c r="G1204" s="672" t="s">
        <v>1363</v>
      </c>
      <c r="H1204" s="672" t="s">
        <v>1523</v>
      </c>
      <c r="I1204" s="672" t="s">
        <v>2081</v>
      </c>
      <c r="J1204" s="675" t="s">
        <v>1538</v>
      </c>
      <c r="K1204" s="672" t="s">
        <v>1531</v>
      </c>
      <c r="L1204" s="672" t="s">
        <v>1527</v>
      </c>
    </row>
    <row r="1205" spans="1:12">
      <c r="A1205">
        <v>59756</v>
      </c>
      <c r="B1205" s="672" t="s">
        <v>1520</v>
      </c>
      <c r="C1205" s="672" t="s">
        <v>1521</v>
      </c>
      <c r="D1205" s="672" t="s">
        <v>1521</v>
      </c>
      <c r="E1205" s="672" t="s">
        <v>1522</v>
      </c>
      <c r="F1205" s="672" t="s">
        <v>2587</v>
      </c>
      <c r="G1205" s="672" t="s">
        <v>1363</v>
      </c>
      <c r="H1205" s="672" t="s">
        <v>1523</v>
      </c>
      <c r="I1205" s="672" t="s">
        <v>2081</v>
      </c>
      <c r="J1205" s="675" t="s">
        <v>1538</v>
      </c>
      <c r="K1205" s="672" t="s">
        <v>1531</v>
      </c>
      <c r="L1205" s="672" t="s">
        <v>1527</v>
      </c>
    </row>
    <row r="1206" spans="1:12">
      <c r="A1206">
        <v>59757</v>
      </c>
      <c r="B1206" s="672" t="s">
        <v>1520</v>
      </c>
      <c r="C1206" s="672" t="s">
        <v>1521</v>
      </c>
      <c r="D1206" s="672" t="s">
        <v>1521</v>
      </c>
      <c r="E1206" s="672" t="s">
        <v>1522</v>
      </c>
      <c r="F1206" s="672" t="s">
        <v>2587</v>
      </c>
      <c r="G1206" s="672" t="s">
        <v>1363</v>
      </c>
      <c r="H1206" s="672" t="s">
        <v>1523</v>
      </c>
      <c r="I1206" s="672" t="s">
        <v>2081</v>
      </c>
      <c r="J1206" s="675" t="s">
        <v>1538</v>
      </c>
      <c r="K1206" s="672" t="s">
        <v>1531</v>
      </c>
      <c r="L1206" s="672" t="s">
        <v>1527</v>
      </c>
    </row>
    <row r="1207" spans="1:12">
      <c r="A1207">
        <v>59943</v>
      </c>
      <c r="B1207" s="672" t="s">
        <v>1520</v>
      </c>
      <c r="C1207" s="672" t="s">
        <v>1521</v>
      </c>
      <c r="D1207" s="672" t="s">
        <v>1521</v>
      </c>
      <c r="E1207" s="672" t="s">
        <v>1522</v>
      </c>
      <c r="F1207" s="672" t="s">
        <v>2588</v>
      </c>
      <c r="G1207" s="672" t="s">
        <v>1363</v>
      </c>
      <c r="H1207" s="672" t="s">
        <v>1523</v>
      </c>
      <c r="I1207" s="672" t="s">
        <v>2233</v>
      </c>
      <c r="J1207" s="675" t="s">
        <v>1543</v>
      </c>
      <c r="K1207" s="672" t="s">
        <v>1544</v>
      </c>
      <c r="L1207" s="672" t="s">
        <v>1527</v>
      </c>
    </row>
    <row r="1208" spans="1:12">
      <c r="A1208">
        <v>59951</v>
      </c>
      <c r="B1208" s="672" t="s">
        <v>1520</v>
      </c>
      <c r="C1208" s="672" t="s">
        <v>1521</v>
      </c>
      <c r="D1208" s="672" t="s">
        <v>1521</v>
      </c>
      <c r="E1208" s="672" t="s">
        <v>1522</v>
      </c>
      <c r="F1208" s="672" t="s">
        <v>2589</v>
      </c>
      <c r="G1208" s="672" t="s">
        <v>1363</v>
      </c>
      <c r="H1208" s="672" t="s">
        <v>1523</v>
      </c>
      <c r="I1208" s="672" t="s">
        <v>2121</v>
      </c>
      <c r="J1208" s="675" t="s">
        <v>1818</v>
      </c>
      <c r="K1208" s="672" t="s">
        <v>1544</v>
      </c>
      <c r="L1208" s="672" t="s">
        <v>1527</v>
      </c>
    </row>
    <row r="1209" spans="1:12">
      <c r="A1209">
        <v>59952</v>
      </c>
      <c r="B1209" s="672" t="s">
        <v>1520</v>
      </c>
      <c r="C1209" s="672" t="s">
        <v>1521</v>
      </c>
      <c r="D1209" s="672" t="s">
        <v>1521</v>
      </c>
      <c r="E1209" s="672" t="s">
        <v>1522</v>
      </c>
      <c r="F1209" s="672" t="s">
        <v>2589</v>
      </c>
      <c r="G1209" s="672" t="s">
        <v>1363</v>
      </c>
      <c r="H1209" s="672" t="s">
        <v>1523</v>
      </c>
      <c r="I1209" s="672" t="s">
        <v>2184</v>
      </c>
      <c r="J1209" s="675" t="s">
        <v>1723</v>
      </c>
      <c r="K1209" s="672" t="s">
        <v>1544</v>
      </c>
      <c r="L1209" s="672" t="s">
        <v>1527</v>
      </c>
    </row>
    <row r="1210" spans="1:12">
      <c r="A1210">
        <v>59951</v>
      </c>
      <c r="B1210" s="672" t="s">
        <v>1520</v>
      </c>
      <c r="C1210" s="672" t="s">
        <v>1521</v>
      </c>
      <c r="D1210" s="672" t="s">
        <v>1521</v>
      </c>
      <c r="E1210" s="672" t="s">
        <v>1522</v>
      </c>
      <c r="F1210" s="672" t="s">
        <v>2589</v>
      </c>
      <c r="G1210" s="672" t="s">
        <v>1363</v>
      </c>
      <c r="H1210" s="672" t="s">
        <v>1523</v>
      </c>
      <c r="I1210" s="672" t="s">
        <v>2184</v>
      </c>
      <c r="J1210" s="675" t="s">
        <v>1723</v>
      </c>
      <c r="K1210" s="672" t="s">
        <v>1544</v>
      </c>
      <c r="L1210" s="672" t="s">
        <v>1527</v>
      </c>
    </row>
    <row r="1211" spans="1:12">
      <c r="A1211">
        <v>59981</v>
      </c>
      <c r="B1211" s="672" t="s">
        <v>1520</v>
      </c>
      <c r="C1211" s="672" t="s">
        <v>1521</v>
      </c>
      <c r="D1211" s="672" t="s">
        <v>1521</v>
      </c>
      <c r="E1211" s="672" t="s">
        <v>1522</v>
      </c>
      <c r="F1211" s="672" t="s">
        <v>2590</v>
      </c>
      <c r="G1211" s="672" t="s">
        <v>1363</v>
      </c>
      <c r="H1211" s="672" t="s">
        <v>1523</v>
      </c>
      <c r="I1211" s="672" t="s">
        <v>2521</v>
      </c>
      <c r="J1211" s="675" t="s">
        <v>1802</v>
      </c>
      <c r="K1211" s="672" t="s">
        <v>1585</v>
      </c>
      <c r="L1211" s="672" t="s">
        <v>1527</v>
      </c>
    </row>
    <row r="1212" spans="1:12">
      <c r="A1212">
        <v>60030</v>
      </c>
      <c r="B1212" s="672" t="s">
        <v>1520</v>
      </c>
      <c r="C1212" s="672" t="s">
        <v>1521</v>
      </c>
      <c r="D1212" s="672" t="s">
        <v>1521</v>
      </c>
      <c r="E1212" s="672" t="s">
        <v>1522</v>
      </c>
      <c r="F1212" s="672" t="s">
        <v>2591</v>
      </c>
      <c r="G1212" s="672" t="s">
        <v>1363</v>
      </c>
      <c r="H1212" s="672" t="s">
        <v>1523</v>
      </c>
      <c r="I1212" s="672" t="s">
        <v>2592</v>
      </c>
      <c r="J1212" s="675" t="s">
        <v>1543</v>
      </c>
      <c r="K1212" s="672" t="s">
        <v>1544</v>
      </c>
      <c r="L1212" s="672" t="s">
        <v>1527</v>
      </c>
    </row>
    <row r="1213" spans="1:12">
      <c r="A1213">
        <v>53001</v>
      </c>
      <c r="B1213" s="672" t="s">
        <v>1520</v>
      </c>
      <c r="C1213" s="672" t="s">
        <v>1521</v>
      </c>
      <c r="D1213" s="672" t="s">
        <v>1521</v>
      </c>
      <c r="E1213" s="672" t="s">
        <v>1522</v>
      </c>
      <c r="F1213" s="672" t="s">
        <v>547</v>
      </c>
      <c r="G1213" s="672" t="s">
        <v>1363</v>
      </c>
      <c r="H1213" s="672" t="s">
        <v>1523</v>
      </c>
      <c r="I1213" s="672" t="s">
        <v>2593</v>
      </c>
      <c r="J1213" s="675" t="s">
        <v>1569</v>
      </c>
      <c r="K1213" s="672" t="s">
        <v>1566</v>
      </c>
      <c r="L1213" s="672" t="s">
        <v>1527</v>
      </c>
    </row>
    <row r="1214" spans="1:12">
      <c r="A1214">
        <v>60290</v>
      </c>
      <c r="B1214" s="672" t="s">
        <v>1520</v>
      </c>
      <c r="C1214" s="672" t="s">
        <v>1521</v>
      </c>
      <c r="D1214" s="672" t="s">
        <v>1521</v>
      </c>
      <c r="E1214" s="672" t="s">
        <v>1522</v>
      </c>
      <c r="F1214" s="672" t="s">
        <v>547</v>
      </c>
      <c r="G1214" s="672" t="s">
        <v>1363</v>
      </c>
      <c r="H1214" s="672" t="s">
        <v>1523</v>
      </c>
      <c r="I1214" s="672" t="s">
        <v>2593</v>
      </c>
      <c r="J1214" s="675" t="s">
        <v>1569</v>
      </c>
      <c r="K1214" s="672" t="s">
        <v>1566</v>
      </c>
      <c r="L1214" s="672" t="s">
        <v>1527</v>
      </c>
    </row>
    <row r="1215" spans="1:12">
      <c r="A1215">
        <v>60132</v>
      </c>
      <c r="B1215" s="672" t="s">
        <v>1520</v>
      </c>
      <c r="C1215" s="672" t="s">
        <v>1521</v>
      </c>
      <c r="D1215" s="672" t="s">
        <v>1521</v>
      </c>
      <c r="E1215" s="672" t="s">
        <v>1522</v>
      </c>
      <c r="F1215" s="672" t="s">
        <v>547</v>
      </c>
      <c r="G1215" s="672" t="s">
        <v>1363</v>
      </c>
      <c r="H1215" s="672" t="s">
        <v>1523</v>
      </c>
      <c r="I1215" s="672" t="s">
        <v>2593</v>
      </c>
      <c r="J1215" s="675" t="s">
        <v>1569</v>
      </c>
      <c r="K1215" s="672" t="s">
        <v>1566</v>
      </c>
      <c r="L1215" s="672" t="s">
        <v>1527</v>
      </c>
    </row>
    <row r="1216" spans="1:12">
      <c r="A1216">
        <v>60140</v>
      </c>
      <c r="B1216" s="672" t="s">
        <v>1520</v>
      </c>
      <c r="C1216" s="672" t="s">
        <v>1521</v>
      </c>
      <c r="D1216" s="672" t="s">
        <v>1521</v>
      </c>
      <c r="E1216" s="672" t="s">
        <v>1522</v>
      </c>
      <c r="F1216" s="672" t="s">
        <v>2594</v>
      </c>
      <c r="G1216" s="672" t="s">
        <v>1363</v>
      </c>
      <c r="H1216" s="672" t="s">
        <v>1523</v>
      </c>
      <c r="I1216" s="672" t="s">
        <v>1588</v>
      </c>
      <c r="J1216" s="675" t="s">
        <v>1538</v>
      </c>
      <c r="K1216" s="672" t="s">
        <v>1531</v>
      </c>
      <c r="L1216" s="672" t="s">
        <v>1527</v>
      </c>
    </row>
    <row r="1217" spans="1:12">
      <c r="A1217">
        <v>60290</v>
      </c>
      <c r="B1217" s="672" t="s">
        <v>1520</v>
      </c>
      <c r="C1217" s="672" t="s">
        <v>1521</v>
      </c>
      <c r="D1217" s="672" t="s">
        <v>1521</v>
      </c>
      <c r="E1217" s="672" t="s">
        <v>1522</v>
      </c>
      <c r="F1217" s="672" t="s">
        <v>548</v>
      </c>
      <c r="G1217" s="672" t="s">
        <v>1363</v>
      </c>
      <c r="H1217" s="672" t="s">
        <v>1523</v>
      </c>
      <c r="I1217" s="672" t="s">
        <v>2595</v>
      </c>
      <c r="J1217" s="675" t="s">
        <v>1538</v>
      </c>
      <c r="K1217" s="672" t="s">
        <v>1531</v>
      </c>
      <c r="L1217" s="672" t="s">
        <v>1527</v>
      </c>
    </row>
    <row r="1218" spans="1:12">
      <c r="A1218">
        <v>60286</v>
      </c>
      <c r="B1218" s="672" t="s">
        <v>1520</v>
      </c>
      <c r="C1218" s="672" t="s">
        <v>1521</v>
      </c>
      <c r="D1218" s="672" t="s">
        <v>1521</v>
      </c>
      <c r="E1218" s="672" t="s">
        <v>1522</v>
      </c>
      <c r="F1218" s="672" t="s">
        <v>548</v>
      </c>
      <c r="G1218" s="672" t="s">
        <v>1363</v>
      </c>
      <c r="H1218" s="672" t="s">
        <v>1523</v>
      </c>
      <c r="I1218" s="672" t="s">
        <v>2595</v>
      </c>
      <c r="J1218" s="675" t="s">
        <v>1538</v>
      </c>
      <c r="K1218" s="672" t="s">
        <v>1531</v>
      </c>
      <c r="L1218" s="672" t="s">
        <v>1527</v>
      </c>
    </row>
    <row r="1219" spans="1:12">
      <c r="A1219">
        <v>60291</v>
      </c>
      <c r="B1219" s="672" t="s">
        <v>1520</v>
      </c>
      <c r="C1219" s="672" t="s">
        <v>1521</v>
      </c>
      <c r="D1219" s="672" t="s">
        <v>1521</v>
      </c>
      <c r="E1219" s="672" t="s">
        <v>1522</v>
      </c>
      <c r="F1219" s="672" t="s">
        <v>549</v>
      </c>
      <c r="G1219" s="672" t="s">
        <v>1363</v>
      </c>
      <c r="H1219" s="672" t="s">
        <v>1523</v>
      </c>
      <c r="I1219" s="672" t="s">
        <v>2596</v>
      </c>
      <c r="J1219" s="675" t="s">
        <v>1538</v>
      </c>
      <c r="K1219" s="672" t="s">
        <v>1531</v>
      </c>
      <c r="L1219" s="672" t="s">
        <v>1527</v>
      </c>
    </row>
    <row r="1220" spans="1:12">
      <c r="A1220">
        <v>60290</v>
      </c>
      <c r="B1220" s="672" t="s">
        <v>1520</v>
      </c>
      <c r="C1220" s="672" t="s">
        <v>1521</v>
      </c>
      <c r="D1220" s="672" t="s">
        <v>1521</v>
      </c>
      <c r="E1220" s="672" t="s">
        <v>1522</v>
      </c>
      <c r="F1220" s="672" t="s">
        <v>549</v>
      </c>
      <c r="G1220" s="672" t="s">
        <v>1363</v>
      </c>
      <c r="H1220" s="672" t="s">
        <v>1523</v>
      </c>
      <c r="I1220" s="672" t="s">
        <v>2596</v>
      </c>
      <c r="J1220" s="675" t="s">
        <v>1538</v>
      </c>
      <c r="K1220" s="672" t="s">
        <v>1531</v>
      </c>
      <c r="L1220" s="672" t="s">
        <v>1527</v>
      </c>
    </row>
    <row r="1221" spans="1:12">
      <c r="A1221">
        <v>60290</v>
      </c>
      <c r="B1221" s="672" t="s">
        <v>1520</v>
      </c>
      <c r="C1221" s="672" t="s">
        <v>1521</v>
      </c>
      <c r="D1221" s="672" t="s">
        <v>1521</v>
      </c>
      <c r="E1221" s="672" t="s">
        <v>1522</v>
      </c>
      <c r="F1221" s="672" t="s">
        <v>2597</v>
      </c>
      <c r="G1221" s="672" t="s">
        <v>1363</v>
      </c>
      <c r="H1221" s="672" t="s">
        <v>1523</v>
      </c>
      <c r="I1221" s="672" t="s">
        <v>2598</v>
      </c>
      <c r="J1221" s="675" t="s">
        <v>1538</v>
      </c>
      <c r="K1221" s="672" t="s">
        <v>1531</v>
      </c>
      <c r="L1221" s="672" t="s">
        <v>1527</v>
      </c>
    </row>
    <row r="1222" spans="1:12">
      <c r="A1222">
        <v>60292</v>
      </c>
      <c r="B1222" s="672" t="s">
        <v>1520</v>
      </c>
      <c r="C1222" s="672" t="s">
        <v>1521</v>
      </c>
      <c r="D1222" s="672" t="s">
        <v>1521</v>
      </c>
      <c r="E1222" s="672" t="s">
        <v>1522</v>
      </c>
      <c r="F1222" s="672" t="s">
        <v>2597</v>
      </c>
      <c r="G1222" s="672" t="s">
        <v>1363</v>
      </c>
      <c r="H1222" s="672" t="s">
        <v>1523</v>
      </c>
      <c r="I1222" s="672" t="s">
        <v>2598</v>
      </c>
      <c r="J1222" s="675" t="s">
        <v>1538</v>
      </c>
      <c r="K1222" s="672" t="s">
        <v>1531</v>
      </c>
      <c r="L1222" s="672" t="s">
        <v>1527</v>
      </c>
    </row>
    <row r="1223" spans="1:12">
      <c r="A1223">
        <v>60287</v>
      </c>
      <c r="B1223" s="672" t="s">
        <v>1520</v>
      </c>
      <c r="C1223" s="672" t="s">
        <v>1521</v>
      </c>
      <c r="D1223" s="672" t="s">
        <v>1521</v>
      </c>
      <c r="E1223" s="672" t="s">
        <v>1522</v>
      </c>
      <c r="F1223" s="672" t="s">
        <v>2599</v>
      </c>
      <c r="G1223" s="672" t="s">
        <v>1363</v>
      </c>
      <c r="H1223" s="672" t="s">
        <v>1523</v>
      </c>
      <c r="I1223" s="672" t="s">
        <v>2600</v>
      </c>
      <c r="J1223" s="675" t="s">
        <v>1569</v>
      </c>
      <c r="K1223" s="672" t="s">
        <v>1566</v>
      </c>
      <c r="L1223" s="672" t="s">
        <v>1527</v>
      </c>
    </row>
    <row r="1224" spans="1:12">
      <c r="A1224">
        <v>60308</v>
      </c>
      <c r="B1224" s="672" t="s">
        <v>1520</v>
      </c>
      <c r="C1224" s="672" t="s">
        <v>1521</v>
      </c>
      <c r="D1224" s="672" t="s">
        <v>1521</v>
      </c>
      <c r="E1224" s="672" t="s">
        <v>1522</v>
      </c>
      <c r="F1224" s="672" t="s">
        <v>2599</v>
      </c>
      <c r="G1224" s="672" t="s">
        <v>1363</v>
      </c>
      <c r="H1224" s="672" t="s">
        <v>1523</v>
      </c>
      <c r="I1224" s="672" t="s">
        <v>2600</v>
      </c>
      <c r="J1224" s="675" t="s">
        <v>1569</v>
      </c>
      <c r="K1224" s="672" t="s">
        <v>1566</v>
      </c>
      <c r="L1224" s="672" t="s">
        <v>1527</v>
      </c>
    </row>
    <row r="1225" spans="1:12">
      <c r="A1225">
        <v>60426</v>
      </c>
      <c r="B1225" s="672" t="s">
        <v>1520</v>
      </c>
      <c r="C1225" s="672" t="s">
        <v>1521</v>
      </c>
      <c r="D1225" s="672" t="s">
        <v>1521</v>
      </c>
      <c r="E1225" s="672" t="s">
        <v>1522</v>
      </c>
      <c r="F1225" s="672" t="s">
        <v>2601</v>
      </c>
      <c r="G1225" s="672" t="s">
        <v>1363</v>
      </c>
      <c r="H1225" s="672" t="s">
        <v>1523</v>
      </c>
      <c r="I1225" s="672" t="s">
        <v>2390</v>
      </c>
      <c r="J1225" s="675" t="s">
        <v>1530</v>
      </c>
      <c r="K1225" s="672" t="s">
        <v>1531</v>
      </c>
      <c r="L1225" s="672" t="s">
        <v>1527</v>
      </c>
    </row>
    <row r="1226" spans="1:12">
      <c r="A1226">
        <v>60468</v>
      </c>
      <c r="B1226" s="672" t="s">
        <v>1520</v>
      </c>
      <c r="C1226" s="672" t="s">
        <v>1562</v>
      </c>
      <c r="D1226" s="672" t="s">
        <v>1521</v>
      </c>
      <c r="E1226" s="672" t="s">
        <v>1522</v>
      </c>
      <c r="F1226" s="672" t="s">
        <v>2602</v>
      </c>
      <c r="G1226" s="672" t="s">
        <v>1363</v>
      </c>
      <c r="H1226" s="672" t="s">
        <v>1523</v>
      </c>
      <c r="I1226" s="672" t="s">
        <v>2603</v>
      </c>
      <c r="J1226" s="675" t="s">
        <v>1543</v>
      </c>
      <c r="K1226" s="672" t="s">
        <v>1544</v>
      </c>
      <c r="L1226" s="672" t="s">
        <v>1527</v>
      </c>
    </row>
    <row r="1227" spans="1:12">
      <c r="A1227">
        <v>60541</v>
      </c>
      <c r="B1227" s="672" t="s">
        <v>1520</v>
      </c>
      <c r="C1227" s="672" t="s">
        <v>1521</v>
      </c>
      <c r="D1227" s="672" t="s">
        <v>1521</v>
      </c>
      <c r="E1227" s="672" t="s">
        <v>1522</v>
      </c>
      <c r="F1227" s="672" t="s">
        <v>2604</v>
      </c>
      <c r="G1227" s="672" t="s">
        <v>1363</v>
      </c>
      <c r="H1227" s="672" t="s">
        <v>1523</v>
      </c>
      <c r="I1227" s="672" t="s">
        <v>1903</v>
      </c>
      <c r="J1227" s="675" t="s">
        <v>1600</v>
      </c>
      <c r="K1227" s="672" t="s">
        <v>1566</v>
      </c>
      <c r="L1227" s="672" t="s">
        <v>1527</v>
      </c>
    </row>
    <row r="1228" spans="1:12">
      <c r="A1228">
        <v>60546</v>
      </c>
      <c r="B1228" s="672" t="s">
        <v>1520</v>
      </c>
      <c r="C1228" s="672" t="s">
        <v>1521</v>
      </c>
      <c r="D1228" s="672" t="s">
        <v>1521</v>
      </c>
      <c r="E1228" s="672" t="s">
        <v>1522</v>
      </c>
      <c r="F1228" s="672" t="s">
        <v>2605</v>
      </c>
      <c r="G1228" s="672" t="s">
        <v>1363</v>
      </c>
      <c r="H1228" s="672" t="s">
        <v>1523</v>
      </c>
      <c r="I1228" s="672" t="s">
        <v>2606</v>
      </c>
      <c r="J1228" s="675" t="s">
        <v>1655</v>
      </c>
      <c r="K1228" s="672" t="s">
        <v>1526</v>
      </c>
      <c r="L1228" s="672" t="s">
        <v>1527</v>
      </c>
    </row>
    <row r="1229" spans="1:12">
      <c r="A1229">
        <v>60546</v>
      </c>
      <c r="B1229" s="672" t="s">
        <v>1520</v>
      </c>
      <c r="C1229" s="672" t="s">
        <v>1562</v>
      </c>
      <c r="D1229" s="672" t="s">
        <v>1521</v>
      </c>
      <c r="E1229" s="672" t="s">
        <v>1522</v>
      </c>
      <c r="F1229" s="672" t="s">
        <v>2605</v>
      </c>
      <c r="G1229" s="672" t="s">
        <v>1363</v>
      </c>
      <c r="H1229" s="672" t="s">
        <v>1523</v>
      </c>
      <c r="I1229" s="672" t="s">
        <v>2606</v>
      </c>
      <c r="J1229" s="675" t="s">
        <v>1655</v>
      </c>
      <c r="K1229" s="672" t="s">
        <v>1526</v>
      </c>
      <c r="L1229" s="672" t="s">
        <v>1527</v>
      </c>
    </row>
    <row r="1230" spans="1:12">
      <c r="A1230">
        <v>60769</v>
      </c>
      <c r="B1230" s="672" t="s">
        <v>1520</v>
      </c>
      <c r="C1230" s="672" t="s">
        <v>1521</v>
      </c>
      <c r="D1230" s="672" t="s">
        <v>1521</v>
      </c>
      <c r="E1230" s="672" t="s">
        <v>1522</v>
      </c>
      <c r="F1230" s="672" t="s">
        <v>2607</v>
      </c>
      <c r="G1230" s="672" t="s">
        <v>1363</v>
      </c>
      <c r="H1230" s="672" t="s">
        <v>1523</v>
      </c>
      <c r="I1230" s="672" t="s">
        <v>1550</v>
      </c>
      <c r="J1230" s="675" t="s">
        <v>1551</v>
      </c>
      <c r="K1230" s="672" t="s">
        <v>1552</v>
      </c>
      <c r="L1230" s="672" t="s">
        <v>1527</v>
      </c>
    </row>
    <row r="1231" spans="1:12">
      <c r="A1231">
        <v>60802</v>
      </c>
      <c r="B1231" s="672" t="s">
        <v>1520</v>
      </c>
      <c r="C1231" s="672" t="s">
        <v>1521</v>
      </c>
      <c r="D1231" s="672" t="s">
        <v>1521</v>
      </c>
      <c r="E1231" s="672" t="s">
        <v>1522</v>
      </c>
      <c r="F1231" s="672" t="s">
        <v>2608</v>
      </c>
      <c r="G1231" s="672" t="s">
        <v>1363</v>
      </c>
      <c r="H1231" s="672" t="s">
        <v>1523</v>
      </c>
      <c r="I1231" s="672" t="s">
        <v>2609</v>
      </c>
      <c r="J1231" s="675" t="s">
        <v>1611</v>
      </c>
      <c r="K1231" s="672" t="s">
        <v>1535</v>
      </c>
      <c r="L1231" s="672" t="s">
        <v>1527</v>
      </c>
    </row>
    <row r="1232" spans="1:12">
      <c r="A1232">
        <v>60882</v>
      </c>
      <c r="B1232" s="672" t="s">
        <v>1520</v>
      </c>
      <c r="C1232" s="672" t="s">
        <v>1521</v>
      </c>
      <c r="D1232" s="672" t="s">
        <v>1521</v>
      </c>
      <c r="E1232" s="672" t="s">
        <v>1522</v>
      </c>
      <c r="F1232" s="672" t="s">
        <v>2610</v>
      </c>
      <c r="G1232" s="672" t="s">
        <v>1363</v>
      </c>
      <c r="H1232" s="672" t="s">
        <v>1523</v>
      </c>
      <c r="I1232" s="672" t="s">
        <v>2611</v>
      </c>
      <c r="J1232" s="675" t="s">
        <v>1538</v>
      </c>
      <c r="K1232" s="672" t="s">
        <v>1531</v>
      </c>
      <c r="L1232" s="672" t="s">
        <v>1527</v>
      </c>
    </row>
    <row r="1233" spans="1:12">
      <c r="A1233">
        <v>60882</v>
      </c>
      <c r="B1233" s="672" t="s">
        <v>1520</v>
      </c>
      <c r="C1233" s="672" t="s">
        <v>1562</v>
      </c>
      <c r="D1233" s="672" t="s">
        <v>1521</v>
      </c>
      <c r="E1233" s="672" t="s">
        <v>1522</v>
      </c>
      <c r="F1233" s="672" t="s">
        <v>2610</v>
      </c>
      <c r="G1233" s="672" t="s">
        <v>1363</v>
      </c>
      <c r="H1233" s="672" t="s">
        <v>1523</v>
      </c>
      <c r="I1233" s="672" t="s">
        <v>2611</v>
      </c>
      <c r="J1233" s="675" t="s">
        <v>1538</v>
      </c>
      <c r="K1233" s="672" t="s">
        <v>1531</v>
      </c>
      <c r="L1233" s="672" t="s">
        <v>1527</v>
      </c>
    </row>
    <row r="1234" spans="1:12">
      <c r="A1234">
        <v>60290</v>
      </c>
      <c r="B1234" s="672" t="s">
        <v>1520</v>
      </c>
      <c r="C1234" s="672" t="s">
        <v>1521</v>
      </c>
      <c r="D1234" s="672" t="s">
        <v>1521</v>
      </c>
      <c r="E1234" s="672" t="s">
        <v>1522</v>
      </c>
      <c r="F1234" s="672" t="s">
        <v>2612</v>
      </c>
      <c r="G1234" s="672" t="s">
        <v>1363</v>
      </c>
      <c r="H1234" s="672" t="s">
        <v>1523</v>
      </c>
      <c r="I1234" s="672" t="s">
        <v>2613</v>
      </c>
      <c r="J1234" s="675" t="s">
        <v>1960</v>
      </c>
      <c r="K1234" s="672" t="s">
        <v>1531</v>
      </c>
      <c r="L1234" s="672" t="s">
        <v>1527</v>
      </c>
    </row>
    <row r="1235" spans="1:12">
      <c r="A1235">
        <v>60904</v>
      </c>
      <c r="B1235" s="672" t="s">
        <v>1520</v>
      </c>
      <c r="C1235" s="672" t="s">
        <v>1521</v>
      </c>
      <c r="D1235" s="672" t="s">
        <v>1521</v>
      </c>
      <c r="E1235" s="672" t="s">
        <v>1522</v>
      </c>
      <c r="F1235" s="672" t="s">
        <v>2612</v>
      </c>
      <c r="G1235" s="672" t="s">
        <v>1363</v>
      </c>
      <c r="H1235" s="672" t="s">
        <v>1523</v>
      </c>
      <c r="I1235" s="672" t="s">
        <v>2613</v>
      </c>
      <c r="J1235" s="675" t="s">
        <v>1960</v>
      </c>
      <c r="K1235" s="672" t="s">
        <v>1531</v>
      </c>
      <c r="L1235" s="672" t="s">
        <v>1527</v>
      </c>
    </row>
    <row r="1236" spans="1:12">
      <c r="A1236">
        <v>61090</v>
      </c>
      <c r="B1236" s="672" t="s">
        <v>1520</v>
      </c>
      <c r="C1236" s="672" t="s">
        <v>1521</v>
      </c>
      <c r="D1236" s="672" t="s">
        <v>1521</v>
      </c>
      <c r="E1236" s="672" t="s">
        <v>1522</v>
      </c>
      <c r="F1236" s="672" t="s">
        <v>2614</v>
      </c>
      <c r="G1236" s="672" t="s">
        <v>1363</v>
      </c>
      <c r="H1236" s="672" t="s">
        <v>1523</v>
      </c>
      <c r="I1236" s="672" t="s">
        <v>2556</v>
      </c>
      <c r="J1236" s="675" t="s">
        <v>1675</v>
      </c>
      <c r="K1236" s="672" t="s">
        <v>1531</v>
      </c>
      <c r="L1236" s="672" t="s">
        <v>1527</v>
      </c>
    </row>
    <row r="1237" spans="1:12">
      <c r="A1237">
        <v>61093</v>
      </c>
      <c r="B1237" s="672" t="s">
        <v>1520</v>
      </c>
      <c r="C1237" s="672" t="s">
        <v>1521</v>
      </c>
      <c r="D1237" s="672" t="s">
        <v>1521</v>
      </c>
      <c r="E1237" s="672" t="s">
        <v>1522</v>
      </c>
      <c r="F1237" s="672" t="s">
        <v>2615</v>
      </c>
      <c r="G1237" s="672" t="s">
        <v>1363</v>
      </c>
      <c r="H1237" s="672" t="s">
        <v>1523</v>
      </c>
      <c r="I1237" s="672" t="s">
        <v>2616</v>
      </c>
      <c r="J1237" s="675" t="s">
        <v>1640</v>
      </c>
      <c r="K1237" s="672" t="s">
        <v>1535</v>
      </c>
      <c r="L1237" s="672" t="s">
        <v>1527</v>
      </c>
    </row>
    <row r="1238" spans="1:12">
      <c r="A1238">
        <v>61094</v>
      </c>
      <c r="B1238" s="672" t="s">
        <v>1520</v>
      </c>
      <c r="C1238" s="672" t="s">
        <v>1521</v>
      </c>
      <c r="D1238" s="672" t="s">
        <v>1521</v>
      </c>
      <c r="E1238" s="672" t="s">
        <v>1522</v>
      </c>
      <c r="F1238" s="672" t="s">
        <v>2615</v>
      </c>
      <c r="G1238" s="672" t="s">
        <v>1363</v>
      </c>
      <c r="H1238" s="672" t="s">
        <v>1523</v>
      </c>
      <c r="I1238" s="672" t="s">
        <v>2616</v>
      </c>
      <c r="J1238" s="675" t="s">
        <v>1640</v>
      </c>
      <c r="K1238" s="672" t="s">
        <v>1535</v>
      </c>
      <c r="L1238" s="672" t="s">
        <v>1527</v>
      </c>
    </row>
    <row r="1239" spans="1:12">
      <c r="A1239">
        <v>61116</v>
      </c>
      <c r="B1239" s="672" t="s">
        <v>1520</v>
      </c>
      <c r="C1239" s="672" t="s">
        <v>1562</v>
      </c>
      <c r="D1239" s="672" t="s">
        <v>1521</v>
      </c>
      <c r="E1239" s="672" t="s">
        <v>1522</v>
      </c>
      <c r="F1239" s="672" t="s">
        <v>2617</v>
      </c>
      <c r="G1239" s="672" t="s">
        <v>1363</v>
      </c>
      <c r="H1239" s="672" t="s">
        <v>1523</v>
      </c>
      <c r="I1239" s="672" t="s">
        <v>1588</v>
      </c>
      <c r="J1239" s="675" t="s">
        <v>1538</v>
      </c>
      <c r="K1239" s="672" t="s">
        <v>1531</v>
      </c>
      <c r="L1239" s="672" t="s">
        <v>1527</v>
      </c>
    </row>
    <row r="1240" spans="1:12">
      <c r="A1240">
        <v>61054</v>
      </c>
      <c r="B1240" s="672" t="s">
        <v>1520</v>
      </c>
      <c r="C1240" s="672" t="s">
        <v>1562</v>
      </c>
      <c r="D1240" s="672" t="s">
        <v>1521</v>
      </c>
      <c r="E1240" s="672" t="s">
        <v>1522</v>
      </c>
      <c r="F1240" s="672" t="s">
        <v>2617</v>
      </c>
      <c r="G1240" s="672" t="s">
        <v>1363</v>
      </c>
      <c r="H1240" s="672" t="s">
        <v>1523</v>
      </c>
      <c r="I1240" s="672" t="s">
        <v>1588</v>
      </c>
      <c r="J1240" s="675" t="s">
        <v>1538</v>
      </c>
      <c r="K1240" s="672" t="s">
        <v>1531</v>
      </c>
      <c r="L1240" s="672" t="s">
        <v>1527</v>
      </c>
    </row>
    <row r="1241" spans="1:12">
      <c r="A1241">
        <v>61118</v>
      </c>
      <c r="B1241" s="672" t="s">
        <v>1520</v>
      </c>
      <c r="C1241" s="672" t="s">
        <v>1521</v>
      </c>
      <c r="D1241" s="672" t="s">
        <v>1521</v>
      </c>
      <c r="E1241" s="672" t="s">
        <v>1522</v>
      </c>
      <c r="F1241" s="672" t="s">
        <v>2618</v>
      </c>
      <c r="G1241" s="672" t="s">
        <v>1363</v>
      </c>
      <c r="H1241" s="672" t="s">
        <v>1523</v>
      </c>
      <c r="I1241" s="672" t="s">
        <v>2619</v>
      </c>
      <c r="J1241" s="675" t="s">
        <v>1778</v>
      </c>
      <c r="K1241" s="672" t="s">
        <v>1544</v>
      </c>
      <c r="L1241" s="672" t="s">
        <v>1527</v>
      </c>
    </row>
    <row r="1242" spans="1:12">
      <c r="A1242">
        <v>61119</v>
      </c>
      <c r="B1242" s="672" t="s">
        <v>1520</v>
      </c>
      <c r="C1242" s="672" t="s">
        <v>1521</v>
      </c>
      <c r="D1242" s="672" t="s">
        <v>1521</v>
      </c>
      <c r="E1242" s="672" t="s">
        <v>1522</v>
      </c>
      <c r="F1242" s="672" t="s">
        <v>2618</v>
      </c>
      <c r="G1242" s="672" t="s">
        <v>1363</v>
      </c>
      <c r="H1242" s="672" t="s">
        <v>1523</v>
      </c>
      <c r="I1242" s="672" t="s">
        <v>2619</v>
      </c>
      <c r="J1242" s="675" t="s">
        <v>1778</v>
      </c>
      <c r="K1242" s="672" t="s">
        <v>1544</v>
      </c>
      <c r="L1242" s="672" t="s">
        <v>1527</v>
      </c>
    </row>
    <row r="1243" spans="1:12">
      <c r="A1243">
        <v>61188</v>
      </c>
      <c r="B1243" s="672" t="s">
        <v>1520</v>
      </c>
      <c r="C1243" s="672" t="s">
        <v>1562</v>
      </c>
      <c r="D1243" s="672" t="s">
        <v>1521</v>
      </c>
      <c r="E1243" s="672" t="s">
        <v>1522</v>
      </c>
      <c r="F1243" s="672" t="s">
        <v>2620</v>
      </c>
      <c r="G1243" s="672" t="s">
        <v>1363</v>
      </c>
      <c r="H1243" s="672" t="s">
        <v>1523</v>
      </c>
      <c r="I1243" s="672" t="s">
        <v>2435</v>
      </c>
      <c r="J1243" s="675" t="s">
        <v>1818</v>
      </c>
      <c r="K1243" s="672" t="s">
        <v>1544</v>
      </c>
      <c r="L1243" s="672" t="s">
        <v>1527</v>
      </c>
    </row>
    <row r="1244" spans="1:12">
      <c r="A1244">
        <v>61188</v>
      </c>
      <c r="B1244" s="672" t="s">
        <v>1520</v>
      </c>
      <c r="C1244" s="672" t="s">
        <v>1521</v>
      </c>
      <c r="D1244" s="672" t="s">
        <v>1521</v>
      </c>
      <c r="E1244" s="672" t="s">
        <v>1522</v>
      </c>
      <c r="F1244" s="672" t="s">
        <v>2620</v>
      </c>
      <c r="G1244" s="672" t="s">
        <v>1363</v>
      </c>
      <c r="H1244" s="672" t="s">
        <v>1523</v>
      </c>
      <c r="I1244" s="672" t="s">
        <v>2435</v>
      </c>
      <c r="J1244" s="675" t="s">
        <v>1818</v>
      </c>
      <c r="K1244" s="672" t="s">
        <v>1544</v>
      </c>
      <c r="L1244" s="672" t="s">
        <v>1527</v>
      </c>
    </row>
    <row r="1245" spans="1:12">
      <c r="A1245">
        <v>61189</v>
      </c>
      <c r="B1245" s="672" t="s">
        <v>1520</v>
      </c>
      <c r="C1245" s="672" t="s">
        <v>1521</v>
      </c>
      <c r="D1245" s="672" t="s">
        <v>1521</v>
      </c>
      <c r="E1245" s="672" t="s">
        <v>1522</v>
      </c>
      <c r="F1245" s="672" t="s">
        <v>2621</v>
      </c>
      <c r="G1245" s="672" t="s">
        <v>1363</v>
      </c>
      <c r="H1245" s="672" t="s">
        <v>1523</v>
      </c>
      <c r="I1245" s="672" t="s">
        <v>2435</v>
      </c>
      <c r="J1245" s="675" t="s">
        <v>1818</v>
      </c>
      <c r="K1245" s="672" t="s">
        <v>1544</v>
      </c>
      <c r="L1245" s="672" t="s">
        <v>1527</v>
      </c>
    </row>
    <row r="1246" spans="1:12">
      <c r="A1246">
        <v>61209</v>
      </c>
      <c r="B1246" s="672" t="s">
        <v>1520</v>
      </c>
      <c r="C1246" s="672" t="s">
        <v>1521</v>
      </c>
      <c r="D1246" s="672" t="s">
        <v>1521</v>
      </c>
      <c r="E1246" s="672" t="s">
        <v>1522</v>
      </c>
      <c r="F1246" s="672" t="s">
        <v>553</v>
      </c>
      <c r="G1246" s="672" t="s">
        <v>1363</v>
      </c>
      <c r="H1246" s="672" t="s">
        <v>1523</v>
      </c>
      <c r="I1246" s="672" t="s">
        <v>2622</v>
      </c>
      <c r="J1246" s="675" t="s">
        <v>2246</v>
      </c>
      <c r="K1246" s="672" t="s">
        <v>1566</v>
      </c>
      <c r="L1246" s="672" t="s">
        <v>1527</v>
      </c>
    </row>
    <row r="1247" spans="1:12">
      <c r="A1247">
        <v>61207</v>
      </c>
      <c r="B1247" s="672" t="s">
        <v>1520</v>
      </c>
      <c r="C1247" s="672" t="s">
        <v>1521</v>
      </c>
      <c r="D1247" s="672" t="s">
        <v>1521</v>
      </c>
      <c r="E1247" s="672" t="s">
        <v>1522</v>
      </c>
      <c r="F1247" s="672" t="s">
        <v>553</v>
      </c>
      <c r="G1247" s="672" t="s">
        <v>1363</v>
      </c>
      <c r="H1247" s="672" t="s">
        <v>1523</v>
      </c>
      <c r="I1247" s="672" t="s">
        <v>2622</v>
      </c>
      <c r="J1247" s="675" t="s">
        <v>2246</v>
      </c>
      <c r="K1247" s="672" t="s">
        <v>1566</v>
      </c>
      <c r="L1247" s="672" t="s">
        <v>1527</v>
      </c>
    </row>
    <row r="1248" spans="1:12">
      <c r="A1248">
        <v>61328</v>
      </c>
      <c r="B1248" s="672" t="s">
        <v>1520</v>
      </c>
      <c r="C1248" s="672" t="s">
        <v>1521</v>
      </c>
      <c r="D1248" s="672" t="s">
        <v>1521</v>
      </c>
      <c r="E1248" s="672" t="s">
        <v>1522</v>
      </c>
      <c r="F1248" s="672" t="s">
        <v>554</v>
      </c>
      <c r="G1248" s="672" t="s">
        <v>1363</v>
      </c>
      <c r="H1248" s="672" t="s">
        <v>1523</v>
      </c>
      <c r="I1248" s="672" t="s">
        <v>2623</v>
      </c>
      <c r="J1248" s="675" t="s">
        <v>1735</v>
      </c>
      <c r="K1248" s="672" t="s">
        <v>1585</v>
      </c>
      <c r="L1248" s="672" t="s">
        <v>1527</v>
      </c>
    </row>
    <row r="1249" spans="1:12">
      <c r="A1249">
        <v>61329</v>
      </c>
      <c r="B1249" s="672" t="s">
        <v>1520</v>
      </c>
      <c r="C1249" s="672" t="s">
        <v>1521</v>
      </c>
      <c r="D1249" s="672" t="s">
        <v>1521</v>
      </c>
      <c r="E1249" s="672" t="s">
        <v>1522</v>
      </c>
      <c r="F1249" s="672" t="s">
        <v>2624</v>
      </c>
      <c r="G1249" s="672" t="s">
        <v>1363</v>
      </c>
      <c r="H1249" s="672" t="s">
        <v>1523</v>
      </c>
      <c r="I1249" s="672" t="s">
        <v>2625</v>
      </c>
      <c r="J1249" s="675" t="s">
        <v>1534</v>
      </c>
      <c r="K1249" s="672" t="s">
        <v>1535</v>
      </c>
      <c r="L1249" s="672" t="s">
        <v>1527</v>
      </c>
    </row>
    <row r="1250" spans="1:12">
      <c r="A1250">
        <v>61478</v>
      </c>
      <c r="B1250" s="672" t="s">
        <v>1520</v>
      </c>
      <c r="C1250" s="672" t="s">
        <v>1521</v>
      </c>
      <c r="D1250" s="672" t="s">
        <v>1521</v>
      </c>
      <c r="E1250" s="672" t="s">
        <v>1522</v>
      </c>
      <c r="F1250" s="672" t="s">
        <v>2615</v>
      </c>
      <c r="G1250" s="672" t="s">
        <v>1363</v>
      </c>
      <c r="H1250" s="672" t="s">
        <v>1523</v>
      </c>
      <c r="I1250" s="672" t="s">
        <v>2626</v>
      </c>
      <c r="J1250" s="675" t="s">
        <v>1729</v>
      </c>
      <c r="K1250" s="672" t="s">
        <v>1535</v>
      </c>
      <c r="L1250" s="672" t="s">
        <v>1527</v>
      </c>
    </row>
    <row r="1251" spans="1:12">
      <c r="A1251">
        <v>61484</v>
      </c>
      <c r="B1251" s="672" t="s">
        <v>1520</v>
      </c>
      <c r="C1251" s="672" t="s">
        <v>1521</v>
      </c>
      <c r="D1251" s="672" t="s">
        <v>1521</v>
      </c>
      <c r="E1251" s="672" t="s">
        <v>1522</v>
      </c>
      <c r="F1251" s="672" t="s">
        <v>2627</v>
      </c>
      <c r="G1251" s="672" t="s">
        <v>1363</v>
      </c>
      <c r="H1251" s="672" t="s">
        <v>1523</v>
      </c>
      <c r="I1251" s="672" t="s">
        <v>1610</v>
      </c>
      <c r="J1251" s="675" t="s">
        <v>1611</v>
      </c>
      <c r="K1251" s="672" t="s">
        <v>1535</v>
      </c>
      <c r="L1251" s="672" t="s">
        <v>1527</v>
      </c>
    </row>
    <row r="1252" spans="1:12">
      <c r="A1252">
        <v>61484</v>
      </c>
      <c r="B1252" s="672" t="s">
        <v>1520</v>
      </c>
      <c r="C1252" s="672" t="s">
        <v>1562</v>
      </c>
      <c r="D1252" s="672" t="s">
        <v>1521</v>
      </c>
      <c r="E1252" s="672" t="s">
        <v>1522</v>
      </c>
      <c r="F1252" s="672" t="s">
        <v>2627</v>
      </c>
      <c r="G1252" s="672" t="s">
        <v>1363</v>
      </c>
      <c r="H1252" s="672" t="s">
        <v>1523</v>
      </c>
      <c r="I1252" s="672" t="s">
        <v>1610</v>
      </c>
      <c r="J1252" s="675" t="s">
        <v>1611</v>
      </c>
      <c r="K1252" s="672" t="s">
        <v>1535</v>
      </c>
      <c r="L1252" s="672" t="s">
        <v>1527</v>
      </c>
    </row>
    <row r="1253" spans="1:12">
      <c r="A1253">
        <v>61492</v>
      </c>
      <c r="B1253" s="672" t="s">
        <v>1520</v>
      </c>
      <c r="C1253" s="672" t="s">
        <v>1521</v>
      </c>
      <c r="D1253" s="672" t="s">
        <v>1521</v>
      </c>
      <c r="E1253" s="672" t="s">
        <v>1522</v>
      </c>
      <c r="F1253" s="672" t="s">
        <v>2628</v>
      </c>
      <c r="G1253" s="672" t="s">
        <v>1363</v>
      </c>
      <c r="H1253" s="672" t="s">
        <v>1523</v>
      </c>
      <c r="I1253" s="672" t="s">
        <v>2629</v>
      </c>
      <c r="J1253" s="675" t="s">
        <v>1675</v>
      </c>
      <c r="K1253" s="672" t="s">
        <v>1531</v>
      </c>
      <c r="L1253" s="672" t="s">
        <v>1527</v>
      </c>
    </row>
    <row r="1254" spans="1:12">
      <c r="A1254">
        <v>61492</v>
      </c>
      <c r="B1254" s="672" t="s">
        <v>1520</v>
      </c>
      <c r="C1254" s="672" t="s">
        <v>1562</v>
      </c>
      <c r="D1254" s="672" t="s">
        <v>1521</v>
      </c>
      <c r="E1254" s="672" t="s">
        <v>1522</v>
      </c>
      <c r="F1254" s="672" t="s">
        <v>2628</v>
      </c>
      <c r="G1254" s="672" t="s">
        <v>1363</v>
      </c>
      <c r="H1254" s="672" t="s">
        <v>1523</v>
      </c>
      <c r="I1254" s="672" t="s">
        <v>2629</v>
      </c>
      <c r="J1254" s="675" t="s">
        <v>1675</v>
      </c>
      <c r="K1254" s="672" t="s">
        <v>1531</v>
      </c>
      <c r="L1254" s="672" t="s">
        <v>1527</v>
      </c>
    </row>
    <row r="1255" spans="1:12">
      <c r="A1255">
        <v>61511</v>
      </c>
      <c r="B1255" s="672" t="s">
        <v>1520</v>
      </c>
      <c r="C1255" s="672" t="s">
        <v>1521</v>
      </c>
      <c r="D1255" s="672" t="s">
        <v>1521</v>
      </c>
      <c r="E1255" s="672" t="s">
        <v>1522</v>
      </c>
      <c r="F1255" s="672" t="s">
        <v>2630</v>
      </c>
      <c r="G1255" s="672" t="s">
        <v>1363</v>
      </c>
      <c r="H1255" s="672" t="s">
        <v>1523</v>
      </c>
      <c r="I1255" s="672" t="s">
        <v>2402</v>
      </c>
      <c r="J1255" s="675" t="s">
        <v>1931</v>
      </c>
      <c r="K1255" s="672" t="s">
        <v>1544</v>
      </c>
      <c r="L1255" s="672" t="s">
        <v>1527</v>
      </c>
    </row>
    <row r="1256" spans="1:12">
      <c r="A1256">
        <v>30245</v>
      </c>
      <c r="B1256" s="672" t="s">
        <v>1520</v>
      </c>
      <c r="C1256" s="672" t="s">
        <v>1521</v>
      </c>
      <c r="D1256" s="672" t="s">
        <v>1521</v>
      </c>
      <c r="E1256" s="672" t="s">
        <v>1522</v>
      </c>
      <c r="F1256" s="672" t="s">
        <v>2631</v>
      </c>
      <c r="G1256" s="672" t="s">
        <v>1363</v>
      </c>
      <c r="H1256" s="672" t="s">
        <v>1523</v>
      </c>
      <c r="I1256" s="672" t="s">
        <v>1972</v>
      </c>
      <c r="J1256" s="675" t="s">
        <v>1579</v>
      </c>
      <c r="K1256" s="672" t="s">
        <v>1531</v>
      </c>
      <c r="L1256" s="672" t="s">
        <v>1527</v>
      </c>
    </row>
    <row r="1257" spans="1:12">
      <c r="A1257">
        <v>61533</v>
      </c>
      <c r="B1257" s="672" t="s">
        <v>1520</v>
      </c>
      <c r="C1257" s="672" t="s">
        <v>1521</v>
      </c>
      <c r="D1257" s="672" t="s">
        <v>1521</v>
      </c>
      <c r="E1257" s="672" t="s">
        <v>1522</v>
      </c>
      <c r="F1257" s="672" t="s">
        <v>2631</v>
      </c>
      <c r="G1257" s="672" t="s">
        <v>1363</v>
      </c>
      <c r="H1257" s="672" t="s">
        <v>1523</v>
      </c>
      <c r="I1257" s="672" t="s">
        <v>1972</v>
      </c>
      <c r="J1257" s="675" t="s">
        <v>1579</v>
      </c>
      <c r="K1257" s="672" t="s">
        <v>1531</v>
      </c>
      <c r="L1257" s="672" t="s">
        <v>1527</v>
      </c>
    </row>
    <row r="1258" spans="1:12">
      <c r="A1258">
        <v>61590</v>
      </c>
      <c r="B1258" s="672" t="s">
        <v>1520</v>
      </c>
      <c r="C1258" s="672" t="s">
        <v>1521</v>
      </c>
      <c r="D1258" s="672" t="s">
        <v>1521</v>
      </c>
      <c r="E1258" s="672" t="s">
        <v>1522</v>
      </c>
      <c r="F1258" s="672" t="s">
        <v>601</v>
      </c>
      <c r="G1258" s="672" t="s">
        <v>1363</v>
      </c>
      <c r="H1258" s="672" t="s">
        <v>1523</v>
      </c>
      <c r="I1258" s="672" t="s">
        <v>2632</v>
      </c>
      <c r="J1258" s="675" t="s">
        <v>1569</v>
      </c>
      <c r="K1258" s="672" t="s">
        <v>1566</v>
      </c>
      <c r="L1258" s="672" t="s">
        <v>1527</v>
      </c>
    </row>
    <row r="1259" spans="1:12">
      <c r="A1259">
        <v>61590</v>
      </c>
      <c r="B1259" s="672" t="s">
        <v>1520</v>
      </c>
      <c r="C1259" s="672" t="s">
        <v>1562</v>
      </c>
      <c r="D1259" s="672" t="s">
        <v>1521</v>
      </c>
      <c r="E1259" s="672" t="s">
        <v>1522</v>
      </c>
      <c r="F1259" s="672" t="s">
        <v>601</v>
      </c>
      <c r="G1259" s="672" t="s">
        <v>1363</v>
      </c>
      <c r="H1259" s="672" t="s">
        <v>1523</v>
      </c>
      <c r="I1259" s="672" t="s">
        <v>2632</v>
      </c>
      <c r="J1259" s="675" t="s">
        <v>1569</v>
      </c>
      <c r="K1259" s="672" t="s">
        <v>1566</v>
      </c>
      <c r="L1259" s="672" t="s">
        <v>1527</v>
      </c>
    </row>
    <row r="1260" spans="1:12">
      <c r="A1260">
        <v>61642</v>
      </c>
      <c r="B1260" s="672" t="s">
        <v>1520</v>
      </c>
      <c r="C1260" s="672" t="s">
        <v>1521</v>
      </c>
      <c r="D1260" s="672" t="s">
        <v>1521</v>
      </c>
      <c r="E1260" s="672" t="s">
        <v>1522</v>
      </c>
      <c r="F1260" s="672" t="s">
        <v>2633</v>
      </c>
      <c r="G1260" s="672" t="s">
        <v>1363</v>
      </c>
      <c r="H1260" s="672" t="s">
        <v>1523</v>
      </c>
      <c r="I1260" s="672" t="s">
        <v>2233</v>
      </c>
      <c r="J1260" s="675" t="s">
        <v>1543</v>
      </c>
      <c r="K1260" s="672" t="s">
        <v>1544</v>
      </c>
      <c r="L1260" s="672" t="s">
        <v>1527</v>
      </c>
    </row>
    <row r="1261" spans="1:12">
      <c r="A1261">
        <v>61642</v>
      </c>
      <c r="B1261" s="672" t="s">
        <v>1520</v>
      </c>
      <c r="C1261" s="672" t="s">
        <v>1562</v>
      </c>
      <c r="D1261" s="672" t="s">
        <v>1521</v>
      </c>
      <c r="E1261" s="672" t="s">
        <v>1522</v>
      </c>
      <c r="F1261" s="672" t="s">
        <v>2633</v>
      </c>
      <c r="G1261" s="672" t="s">
        <v>1363</v>
      </c>
      <c r="H1261" s="672" t="s">
        <v>1523</v>
      </c>
      <c r="I1261" s="672" t="s">
        <v>2233</v>
      </c>
      <c r="J1261" s="675" t="s">
        <v>1543</v>
      </c>
      <c r="K1261" s="672" t="s">
        <v>1544</v>
      </c>
      <c r="L1261" s="672" t="s">
        <v>1527</v>
      </c>
    </row>
    <row r="1262" spans="1:12">
      <c r="A1262">
        <v>30790</v>
      </c>
      <c r="B1262" s="672" t="s">
        <v>1520</v>
      </c>
      <c r="C1262" s="672" t="s">
        <v>1562</v>
      </c>
      <c r="D1262" s="672" t="s">
        <v>1521</v>
      </c>
      <c r="E1262" s="672" t="s">
        <v>1522</v>
      </c>
      <c r="F1262" s="672" t="s">
        <v>2633</v>
      </c>
      <c r="G1262" s="672" t="s">
        <v>1363</v>
      </c>
      <c r="H1262" s="672" t="s">
        <v>1523</v>
      </c>
      <c r="I1262" s="672" t="s">
        <v>2233</v>
      </c>
      <c r="J1262" s="675" t="s">
        <v>1543</v>
      </c>
      <c r="K1262" s="672" t="s">
        <v>1544</v>
      </c>
      <c r="L1262" s="672" t="s">
        <v>1527</v>
      </c>
    </row>
    <row r="1263" spans="1:12">
      <c r="A1263">
        <v>18371</v>
      </c>
      <c r="B1263" s="672" t="s">
        <v>1520</v>
      </c>
      <c r="C1263" s="672" t="s">
        <v>1521</v>
      </c>
      <c r="D1263" s="672" t="s">
        <v>1521</v>
      </c>
      <c r="E1263" s="672" t="s">
        <v>1522</v>
      </c>
      <c r="F1263" s="672" t="s">
        <v>438</v>
      </c>
      <c r="G1263" s="672" t="s">
        <v>1363</v>
      </c>
      <c r="H1263" s="672" t="s">
        <v>1523</v>
      </c>
      <c r="I1263" s="672" t="s">
        <v>2634</v>
      </c>
      <c r="J1263" s="675" t="s">
        <v>1530</v>
      </c>
      <c r="K1263" s="672" t="s">
        <v>1531</v>
      </c>
      <c r="L1263" s="672" t="s">
        <v>1527</v>
      </c>
    </row>
    <row r="1264" spans="1:12">
      <c r="A1264">
        <v>61647</v>
      </c>
      <c r="B1264" s="672" t="s">
        <v>1520</v>
      </c>
      <c r="C1264" s="672" t="s">
        <v>1521</v>
      </c>
      <c r="D1264" s="672" t="s">
        <v>1521</v>
      </c>
      <c r="E1264" s="672" t="s">
        <v>1522</v>
      </c>
      <c r="F1264" s="672" t="s">
        <v>438</v>
      </c>
      <c r="G1264" s="672" t="s">
        <v>1363</v>
      </c>
      <c r="H1264" s="672" t="s">
        <v>1523</v>
      </c>
      <c r="I1264" s="672" t="s">
        <v>2634</v>
      </c>
      <c r="J1264" s="675" t="s">
        <v>1530</v>
      </c>
      <c r="K1264" s="672" t="s">
        <v>1531</v>
      </c>
      <c r="L1264" s="672" t="s">
        <v>1527</v>
      </c>
    </row>
    <row r="1265" spans="1:12">
      <c r="A1265">
        <v>61650</v>
      </c>
      <c r="B1265" s="672" t="s">
        <v>1520</v>
      </c>
      <c r="C1265" s="672" t="s">
        <v>1521</v>
      </c>
      <c r="D1265" s="672" t="s">
        <v>1521</v>
      </c>
      <c r="E1265" s="672" t="s">
        <v>1522</v>
      </c>
      <c r="F1265" s="672" t="s">
        <v>2635</v>
      </c>
      <c r="G1265" s="672" t="s">
        <v>1363</v>
      </c>
      <c r="H1265" s="672" t="s">
        <v>1523</v>
      </c>
      <c r="I1265" s="672" t="s">
        <v>2636</v>
      </c>
      <c r="J1265" s="675" t="s">
        <v>1593</v>
      </c>
      <c r="K1265" s="672" t="s">
        <v>1544</v>
      </c>
      <c r="L1265" s="672" t="s">
        <v>1527</v>
      </c>
    </row>
    <row r="1266" spans="1:12">
      <c r="A1266">
        <v>61249</v>
      </c>
      <c r="B1266" s="672" t="s">
        <v>1520</v>
      </c>
      <c r="C1266" s="672" t="s">
        <v>1521</v>
      </c>
      <c r="D1266" s="672" t="s">
        <v>1521</v>
      </c>
      <c r="E1266" s="672" t="s">
        <v>1522</v>
      </c>
      <c r="F1266" s="672" t="s">
        <v>2635</v>
      </c>
      <c r="G1266" s="672" t="s">
        <v>1363</v>
      </c>
      <c r="H1266" s="672" t="s">
        <v>1523</v>
      </c>
      <c r="I1266" s="672" t="s">
        <v>2636</v>
      </c>
      <c r="J1266" s="675" t="s">
        <v>1593</v>
      </c>
      <c r="K1266" s="672" t="s">
        <v>1544</v>
      </c>
      <c r="L1266" s="672" t="s">
        <v>1527</v>
      </c>
    </row>
    <row r="1267" spans="1:12">
      <c r="A1267">
        <v>61249</v>
      </c>
      <c r="B1267" s="672" t="s">
        <v>1520</v>
      </c>
      <c r="C1267" s="672" t="s">
        <v>1521</v>
      </c>
      <c r="D1267" s="672" t="s">
        <v>1521</v>
      </c>
      <c r="E1267" s="672" t="s">
        <v>1522</v>
      </c>
      <c r="F1267" s="672" t="s">
        <v>2635</v>
      </c>
      <c r="G1267" s="672" t="s">
        <v>1363</v>
      </c>
      <c r="H1267" s="672" t="s">
        <v>1523</v>
      </c>
      <c r="I1267" s="672" t="s">
        <v>1775</v>
      </c>
      <c r="J1267" s="675" t="s">
        <v>1593</v>
      </c>
      <c r="K1267" s="672" t="s">
        <v>1544</v>
      </c>
      <c r="L1267" s="672" t="s">
        <v>1527</v>
      </c>
    </row>
    <row r="1268" spans="1:12">
      <c r="A1268">
        <v>61656</v>
      </c>
      <c r="B1268" s="672" t="s">
        <v>1520</v>
      </c>
      <c r="C1268" s="672" t="s">
        <v>1521</v>
      </c>
      <c r="D1268" s="672" t="s">
        <v>1521</v>
      </c>
      <c r="E1268" s="672" t="s">
        <v>1522</v>
      </c>
      <c r="F1268" s="672" t="s">
        <v>2637</v>
      </c>
      <c r="G1268" s="672" t="s">
        <v>1363</v>
      </c>
      <c r="H1268" s="672" t="s">
        <v>1523</v>
      </c>
      <c r="I1268" s="672" t="s">
        <v>2638</v>
      </c>
      <c r="J1268" s="675" t="s">
        <v>2297</v>
      </c>
      <c r="K1268" s="672" t="s">
        <v>1566</v>
      </c>
      <c r="L1268" s="672" t="s">
        <v>1527</v>
      </c>
    </row>
    <row r="1269" spans="1:12">
      <c r="A1269">
        <v>56847</v>
      </c>
      <c r="B1269" s="672" t="s">
        <v>1520</v>
      </c>
      <c r="C1269" s="672" t="s">
        <v>1521</v>
      </c>
      <c r="D1269" s="672" t="s">
        <v>1521</v>
      </c>
      <c r="E1269" s="672" t="s">
        <v>1522</v>
      </c>
      <c r="F1269" s="672" t="s">
        <v>2637</v>
      </c>
      <c r="G1269" s="672" t="s">
        <v>1363</v>
      </c>
      <c r="H1269" s="672" t="s">
        <v>1523</v>
      </c>
      <c r="I1269" s="672" t="s">
        <v>2638</v>
      </c>
      <c r="J1269" s="675" t="s">
        <v>2297</v>
      </c>
      <c r="K1269" s="672" t="s">
        <v>1566</v>
      </c>
      <c r="L1269" s="672" t="s">
        <v>1527</v>
      </c>
    </row>
    <row r="1270" spans="1:12">
      <c r="A1270">
        <v>61657</v>
      </c>
      <c r="B1270" s="672" t="s">
        <v>1520</v>
      </c>
      <c r="C1270" s="672" t="s">
        <v>1521</v>
      </c>
      <c r="D1270" s="672" t="s">
        <v>1521</v>
      </c>
      <c r="E1270" s="672" t="s">
        <v>1522</v>
      </c>
      <c r="F1270" s="672" t="s">
        <v>2637</v>
      </c>
      <c r="G1270" s="672" t="s">
        <v>1363</v>
      </c>
      <c r="H1270" s="672" t="s">
        <v>1523</v>
      </c>
      <c r="I1270" s="672" t="s">
        <v>2639</v>
      </c>
      <c r="J1270" s="675" t="s">
        <v>2246</v>
      </c>
      <c r="K1270" s="672" t="s">
        <v>1566</v>
      </c>
      <c r="L1270" s="672" t="s">
        <v>1527</v>
      </c>
    </row>
    <row r="1271" spans="1:12">
      <c r="A1271">
        <v>56847</v>
      </c>
      <c r="B1271" s="672" t="s">
        <v>1520</v>
      </c>
      <c r="C1271" s="672" t="s">
        <v>1521</v>
      </c>
      <c r="D1271" s="672" t="s">
        <v>1521</v>
      </c>
      <c r="E1271" s="672" t="s">
        <v>1522</v>
      </c>
      <c r="F1271" s="672" t="s">
        <v>2637</v>
      </c>
      <c r="G1271" s="672" t="s">
        <v>1363</v>
      </c>
      <c r="H1271" s="672" t="s">
        <v>1523</v>
      </c>
      <c r="I1271" s="672" t="s">
        <v>2639</v>
      </c>
      <c r="J1271" s="675" t="s">
        <v>2246</v>
      </c>
      <c r="K1271" s="672" t="s">
        <v>1566</v>
      </c>
      <c r="L1271" s="672" t="s">
        <v>1527</v>
      </c>
    </row>
    <row r="1272" spans="1:12">
      <c r="A1272">
        <v>61672</v>
      </c>
      <c r="B1272" s="672" t="s">
        <v>1520</v>
      </c>
      <c r="C1272" s="672" t="s">
        <v>1521</v>
      </c>
      <c r="D1272" s="672" t="s">
        <v>1521</v>
      </c>
      <c r="E1272" s="672" t="s">
        <v>1522</v>
      </c>
      <c r="F1272" s="672" t="s">
        <v>2640</v>
      </c>
      <c r="G1272" s="672" t="s">
        <v>1363</v>
      </c>
      <c r="H1272" s="672" t="s">
        <v>1523</v>
      </c>
      <c r="I1272" s="672" t="s">
        <v>2641</v>
      </c>
      <c r="J1272" s="675" t="s">
        <v>1530</v>
      </c>
      <c r="K1272" s="672" t="s">
        <v>1531</v>
      </c>
      <c r="L1272" s="672" t="s">
        <v>1527</v>
      </c>
    </row>
    <row r="1273" spans="1:12">
      <c r="A1273">
        <v>61672</v>
      </c>
      <c r="B1273" s="672" t="s">
        <v>1520</v>
      </c>
      <c r="C1273" s="672" t="s">
        <v>1562</v>
      </c>
      <c r="D1273" s="672" t="s">
        <v>1521</v>
      </c>
      <c r="E1273" s="672" t="s">
        <v>1522</v>
      </c>
      <c r="F1273" s="672" t="s">
        <v>2640</v>
      </c>
      <c r="G1273" s="672" t="s">
        <v>1363</v>
      </c>
      <c r="H1273" s="672" t="s">
        <v>1523</v>
      </c>
      <c r="I1273" s="672" t="s">
        <v>2641</v>
      </c>
      <c r="J1273" s="675" t="s">
        <v>1530</v>
      </c>
      <c r="K1273" s="672" t="s">
        <v>1531</v>
      </c>
      <c r="L1273" s="672" t="s">
        <v>1527</v>
      </c>
    </row>
    <row r="1274" spans="1:12">
      <c r="A1274">
        <v>61698</v>
      </c>
      <c r="B1274" s="672" t="s">
        <v>1520</v>
      </c>
      <c r="C1274" s="672" t="s">
        <v>1521</v>
      </c>
      <c r="D1274" s="672" t="s">
        <v>1521</v>
      </c>
      <c r="E1274" s="672" t="s">
        <v>1522</v>
      </c>
      <c r="F1274" s="672" t="s">
        <v>555</v>
      </c>
      <c r="G1274" s="672" t="s">
        <v>1363</v>
      </c>
      <c r="H1274" s="672" t="s">
        <v>1523</v>
      </c>
      <c r="I1274" s="672" t="s">
        <v>2642</v>
      </c>
      <c r="J1274" s="675" t="s">
        <v>1538</v>
      </c>
      <c r="K1274" s="672" t="s">
        <v>1531</v>
      </c>
      <c r="L1274" s="672" t="s">
        <v>1527</v>
      </c>
    </row>
    <row r="1275" spans="1:12">
      <c r="A1275">
        <v>61692</v>
      </c>
      <c r="B1275" s="672" t="s">
        <v>1520</v>
      </c>
      <c r="C1275" s="672" t="s">
        <v>1521</v>
      </c>
      <c r="D1275" s="672" t="s">
        <v>1521</v>
      </c>
      <c r="E1275" s="672" t="s">
        <v>1522</v>
      </c>
      <c r="F1275" s="672" t="s">
        <v>555</v>
      </c>
      <c r="G1275" s="672" t="s">
        <v>1363</v>
      </c>
      <c r="H1275" s="672" t="s">
        <v>1523</v>
      </c>
      <c r="I1275" s="672" t="s">
        <v>2642</v>
      </c>
      <c r="J1275" s="675" t="s">
        <v>1538</v>
      </c>
      <c r="K1275" s="672" t="s">
        <v>1531</v>
      </c>
      <c r="L1275" s="672" t="s">
        <v>1527</v>
      </c>
    </row>
    <row r="1276" spans="1:12">
      <c r="A1276">
        <v>61692</v>
      </c>
      <c r="B1276" s="672" t="s">
        <v>1520</v>
      </c>
      <c r="C1276" s="672" t="s">
        <v>1562</v>
      </c>
      <c r="D1276" s="672" t="s">
        <v>1521</v>
      </c>
      <c r="E1276" s="672" t="s">
        <v>1522</v>
      </c>
      <c r="F1276" s="672" t="s">
        <v>555</v>
      </c>
      <c r="G1276" s="672" t="s">
        <v>1363</v>
      </c>
      <c r="H1276" s="672" t="s">
        <v>1523</v>
      </c>
      <c r="I1276" s="672" t="s">
        <v>2642</v>
      </c>
      <c r="J1276" s="675" t="s">
        <v>1538</v>
      </c>
      <c r="K1276" s="672" t="s">
        <v>1531</v>
      </c>
      <c r="L1276" s="672" t="s">
        <v>1527</v>
      </c>
    </row>
    <row r="1277" spans="1:12">
      <c r="A1277">
        <v>61698</v>
      </c>
      <c r="B1277" s="672" t="s">
        <v>1520</v>
      </c>
      <c r="C1277" s="672" t="s">
        <v>1562</v>
      </c>
      <c r="D1277" s="672" t="s">
        <v>1521</v>
      </c>
      <c r="E1277" s="672" t="s">
        <v>1522</v>
      </c>
      <c r="F1277" s="672" t="s">
        <v>555</v>
      </c>
      <c r="G1277" s="672" t="s">
        <v>1363</v>
      </c>
      <c r="H1277" s="672" t="s">
        <v>1523</v>
      </c>
      <c r="I1277" s="672" t="s">
        <v>2642</v>
      </c>
      <c r="J1277" s="675" t="s">
        <v>1538</v>
      </c>
      <c r="K1277" s="672" t="s">
        <v>1531</v>
      </c>
      <c r="L1277" s="672" t="s">
        <v>1527</v>
      </c>
    </row>
    <row r="1278" spans="1:12">
      <c r="A1278">
        <v>61752</v>
      </c>
      <c r="B1278" s="672" t="s">
        <v>1520</v>
      </c>
      <c r="C1278" s="672" t="s">
        <v>1521</v>
      </c>
      <c r="D1278" s="672" t="s">
        <v>1521</v>
      </c>
      <c r="E1278" s="672" t="s">
        <v>1522</v>
      </c>
      <c r="F1278" s="672" t="s">
        <v>2643</v>
      </c>
      <c r="G1278" s="672" t="s">
        <v>1363</v>
      </c>
      <c r="H1278" s="672" t="s">
        <v>1523</v>
      </c>
      <c r="I1278" s="672" t="s">
        <v>2644</v>
      </c>
      <c r="J1278" s="675" t="s">
        <v>1699</v>
      </c>
      <c r="K1278" s="672" t="s">
        <v>1552</v>
      </c>
      <c r="L1278" s="672" t="s">
        <v>1527</v>
      </c>
    </row>
    <row r="1279" spans="1:12">
      <c r="A1279">
        <v>61758</v>
      </c>
      <c r="B1279" s="672" t="s">
        <v>1520</v>
      </c>
      <c r="C1279" s="672" t="s">
        <v>1521</v>
      </c>
      <c r="D1279" s="672" t="s">
        <v>1521</v>
      </c>
      <c r="E1279" s="672" t="s">
        <v>1522</v>
      </c>
      <c r="F1279" s="672" t="s">
        <v>2643</v>
      </c>
      <c r="G1279" s="672" t="s">
        <v>1363</v>
      </c>
      <c r="H1279" s="672" t="s">
        <v>1523</v>
      </c>
      <c r="I1279" s="672" t="s">
        <v>2644</v>
      </c>
      <c r="J1279" s="675" t="s">
        <v>1699</v>
      </c>
      <c r="K1279" s="672" t="s">
        <v>1552</v>
      </c>
      <c r="L1279" s="672" t="s">
        <v>1527</v>
      </c>
    </row>
    <row r="1280" spans="1:12">
      <c r="A1280">
        <v>57256</v>
      </c>
      <c r="B1280" s="672" t="s">
        <v>1520</v>
      </c>
      <c r="C1280" s="672" t="s">
        <v>1521</v>
      </c>
      <c r="D1280" s="672" t="s">
        <v>1521</v>
      </c>
      <c r="E1280" s="672" t="s">
        <v>1522</v>
      </c>
      <c r="F1280" s="672" t="s">
        <v>2645</v>
      </c>
      <c r="G1280" s="672" t="s">
        <v>2646</v>
      </c>
      <c r="H1280" s="672" t="s">
        <v>1523</v>
      </c>
      <c r="I1280" s="672" t="s">
        <v>2647</v>
      </c>
      <c r="J1280" s="675" t="s">
        <v>1538</v>
      </c>
      <c r="K1280" s="672" t="s">
        <v>1531</v>
      </c>
      <c r="L1280" s="672" t="s">
        <v>1527</v>
      </c>
    </row>
    <row r="1281" spans="1:12">
      <c r="A1281">
        <v>61777</v>
      </c>
      <c r="B1281" s="672" t="s">
        <v>1520</v>
      </c>
      <c r="C1281" s="672" t="s">
        <v>1521</v>
      </c>
      <c r="D1281" s="672" t="s">
        <v>1521</v>
      </c>
      <c r="E1281" s="672" t="s">
        <v>1522</v>
      </c>
      <c r="F1281" s="672" t="s">
        <v>2645</v>
      </c>
      <c r="G1281" s="672" t="s">
        <v>2646</v>
      </c>
      <c r="H1281" s="672" t="s">
        <v>1523</v>
      </c>
      <c r="I1281" s="672" t="s">
        <v>2647</v>
      </c>
      <c r="J1281" s="675" t="s">
        <v>1538</v>
      </c>
      <c r="K1281" s="672" t="s">
        <v>1531</v>
      </c>
      <c r="L1281" s="672" t="s">
        <v>1527</v>
      </c>
    </row>
    <row r="1282" spans="1:12">
      <c r="A1282">
        <v>61784</v>
      </c>
      <c r="B1282" s="672" t="s">
        <v>1520</v>
      </c>
      <c r="C1282" s="672" t="s">
        <v>1562</v>
      </c>
      <c r="D1282" s="672" t="s">
        <v>1521</v>
      </c>
      <c r="E1282" s="672" t="s">
        <v>1522</v>
      </c>
      <c r="F1282" s="672" t="s">
        <v>2648</v>
      </c>
      <c r="G1282" s="672" t="s">
        <v>1363</v>
      </c>
      <c r="H1282" s="672" t="s">
        <v>1523</v>
      </c>
      <c r="I1282" s="672" t="s">
        <v>2649</v>
      </c>
      <c r="J1282" s="675" t="s">
        <v>1960</v>
      </c>
      <c r="K1282" s="672" t="s">
        <v>1531</v>
      </c>
      <c r="L1282" s="672" t="s">
        <v>1527</v>
      </c>
    </row>
    <row r="1283" spans="1:12">
      <c r="A1283">
        <v>61784</v>
      </c>
      <c r="B1283" s="672" t="s">
        <v>1520</v>
      </c>
      <c r="C1283" s="672" t="s">
        <v>1521</v>
      </c>
      <c r="D1283" s="672" t="s">
        <v>1521</v>
      </c>
      <c r="E1283" s="672" t="s">
        <v>1522</v>
      </c>
      <c r="F1283" s="672" t="s">
        <v>2648</v>
      </c>
      <c r="G1283" s="672" t="s">
        <v>1363</v>
      </c>
      <c r="H1283" s="672" t="s">
        <v>1523</v>
      </c>
      <c r="I1283" s="672" t="s">
        <v>2649</v>
      </c>
      <c r="J1283" s="675" t="s">
        <v>1960</v>
      </c>
      <c r="K1283" s="672" t="s">
        <v>1531</v>
      </c>
      <c r="L1283" s="672" t="s">
        <v>1527</v>
      </c>
    </row>
    <row r="1284" spans="1:12">
      <c r="A1284">
        <v>61785</v>
      </c>
      <c r="B1284" s="672" t="s">
        <v>1520</v>
      </c>
      <c r="C1284" s="672" t="s">
        <v>1521</v>
      </c>
      <c r="D1284" s="672" t="s">
        <v>1521</v>
      </c>
      <c r="E1284" s="672" t="s">
        <v>1522</v>
      </c>
      <c r="F1284" s="672" t="s">
        <v>2648</v>
      </c>
      <c r="G1284" s="672" t="s">
        <v>1363</v>
      </c>
      <c r="H1284" s="672" t="s">
        <v>1523</v>
      </c>
      <c r="I1284" s="672" t="s">
        <v>2649</v>
      </c>
      <c r="J1284" s="675" t="s">
        <v>1960</v>
      </c>
      <c r="K1284" s="672" t="s">
        <v>1531</v>
      </c>
      <c r="L1284" s="672" t="s">
        <v>1527</v>
      </c>
    </row>
    <row r="1285" spans="1:12">
      <c r="A1285">
        <v>61824</v>
      </c>
      <c r="B1285" s="672" t="s">
        <v>1520</v>
      </c>
      <c r="C1285" s="672" t="s">
        <v>1562</v>
      </c>
      <c r="D1285" s="672" t="s">
        <v>1521</v>
      </c>
      <c r="E1285" s="672" t="s">
        <v>1522</v>
      </c>
      <c r="F1285" s="672" t="s">
        <v>556</v>
      </c>
      <c r="G1285" s="672" t="s">
        <v>1363</v>
      </c>
      <c r="H1285" s="672" t="s">
        <v>1523</v>
      </c>
      <c r="I1285" s="672" t="s">
        <v>1786</v>
      </c>
      <c r="J1285" s="675" t="s">
        <v>1787</v>
      </c>
      <c r="K1285" s="672" t="s">
        <v>1544</v>
      </c>
      <c r="L1285" s="672" t="s">
        <v>1527</v>
      </c>
    </row>
    <row r="1286" spans="1:12">
      <c r="A1286">
        <v>61824</v>
      </c>
      <c r="B1286" s="672" t="s">
        <v>1520</v>
      </c>
      <c r="C1286" s="672" t="s">
        <v>1521</v>
      </c>
      <c r="D1286" s="672" t="s">
        <v>1521</v>
      </c>
      <c r="E1286" s="672" t="s">
        <v>1522</v>
      </c>
      <c r="F1286" s="672" t="s">
        <v>556</v>
      </c>
      <c r="G1286" s="672" t="s">
        <v>1363</v>
      </c>
      <c r="H1286" s="672" t="s">
        <v>1523</v>
      </c>
      <c r="I1286" s="672" t="s">
        <v>1786</v>
      </c>
      <c r="J1286" s="675" t="s">
        <v>1787</v>
      </c>
      <c r="K1286" s="672" t="s">
        <v>1544</v>
      </c>
      <c r="L1286" s="672" t="s">
        <v>1527</v>
      </c>
    </row>
    <row r="1287" spans="1:12">
      <c r="A1287">
        <v>61865</v>
      </c>
      <c r="B1287" s="672" t="s">
        <v>1520</v>
      </c>
      <c r="C1287" s="672" t="s">
        <v>1562</v>
      </c>
      <c r="D1287" s="672" t="s">
        <v>1521</v>
      </c>
      <c r="E1287" s="672" t="s">
        <v>1522</v>
      </c>
      <c r="F1287" s="672" t="s">
        <v>2650</v>
      </c>
      <c r="G1287" s="672" t="s">
        <v>1363</v>
      </c>
      <c r="H1287" s="672" t="s">
        <v>1523</v>
      </c>
      <c r="I1287" s="672" t="s">
        <v>2651</v>
      </c>
      <c r="J1287" s="675" t="s">
        <v>2028</v>
      </c>
      <c r="K1287" s="672" t="s">
        <v>1531</v>
      </c>
      <c r="L1287" s="672" t="s">
        <v>1527</v>
      </c>
    </row>
    <row r="1288" spans="1:12">
      <c r="A1288">
        <v>61865</v>
      </c>
      <c r="B1288" s="672" t="s">
        <v>1520</v>
      </c>
      <c r="C1288" s="672" t="s">
        <v>1521</v>
      </c>
      <c r="D1288" s="672" t="s">
        <v>1521</v>
      </c>
      <c r="E1288" s="672" t="s">
        <v>1522</v>
      </c>
      <c r="F1288" s="672" t="s">
        <v>2650</v>
      </c>
      <c r="G1288" s="672" t="s">
        <v>1363</v>
      </c>
      <c r="H1288" s="672" t="s">
        <v>1523</v>
      </c>
      <c r="I1288" s="672" t="s">
        <v>2651</v>
      </c>
      <c r="J1288" s="675" t="s">
        <v>2028</v>
      </c>
      <c r="K1288" s="672" t="s">
        <v>1531</v>
      </c>
      <c r="L1288" s="672" t="s">
        <v>1527</v>
      </c>
    </row>
    <row r="1289" spans="1:12">
      <c r="A1289">
        <v>61887</v>
      </c>
      <c r="B1289" s="672" t="s">
        <v>1520</v>
      </c>
      <c r="C1289" s="672" t="s">
        <v>1521</v>
      </c>
      <c r="D1289" s="672" t="s">
        <v>1521</v>
      </c>
      <c r="E1289" s="672" t="s">
        <v>1522</v>
      </c>
      <c r="F1289" s="672" t="s">
        <v>439</v>
      </c>
      <c r="G1289" s="672" t="s">
        <v>1363</v>
      </c>
      <c r="H1289" s="672" t="s">
        <v>1523</v>
      </c>
      <c r="I1289" s="672" t="s">
        <v>2652</v>
      </c>
      <c r="J1289" s="675" t="s">
        <v>1558</v>
      </c>
      <c r="K1289" s="672" t="s">
        <v>1526</v>
      </c>
      <c r="L1289" s="672" t="s">
        <v>1527</v>
      </c>
    </row>
    <row r="1290" spans="1:12">
      <c r="A1290">
        <v>18371</v>
      </c>
      <c r="B1290" s="672" t="s">
        <v>1520</v>
      </c>
      <c r="C1290" s="672" t="s">
        <v>1521</v>
      </c>
      <c r="D1290" s="672" t="s">
        <v>1521</v>
      </c>
      <c r="E1290" s="672" t="s">
        <v>1522</v>
      </c>
      <c r="F1290" s="672" t="s">
        <v>439</v>
      </c>
      <c r="G1290" s="672" t="s">
        <v>1363</v>
      </c>
      <c r="H1290" s="672" t="s">
        <v>1523</v>
      </c>
      <c r="I1290" s="672" t="s">
        <v>2652</v>
      </c>
      <c r="J1290" s="675" t="s">
        <v>1558</v>
      </c>
      <c r="K1290" s="672" t="s">
        <v>1526</v>
      </c>
      <c r="L1290" s="672" t="s">
        <v>1527</v>
      </c>
    </row>
    <row r="1291" spans="1:12">
      <c r="A1291">
        <v>61930</v>
      </c>
      <c r="B1291" s="672" t="s">
        <v>1520</v>
      </c>
      <c r="C1291" s="672" t="s">
        <v>1521</v>
      </c>
      <c r="D1291" s="672" t="s">
        <v>1521</v>
      </c>
      <c r="E1291" s="672" t="s">
        <v>1522</v>
      </c>
      <c r="F1291" s="672" t="s">
        <v>2653</v>
      </c>
      <c r="G1291" s="672" t="s">
        <v>1363</v>
      </c>
      <c r="H1291" s="672" t="s">
        <v>1523</v>
      </c>
      <c r="I1291" s="672" t="s">
        <v>2654</v>
      </c>
      <c r="J1291" s="675" t="s">
        <v>1673</v>
      </c>
      <c r="K1291" s="672" t="s">
        <v>1561</v>
      </c>
      <c r="L1291" s="672" t="s">
        <v>1527</v>
      </c>
    </row>
    <row r="1292" spans="1:12">
      <c r="A1292">
        <v>61958</v>
      </c>
      <c r="B1292" s="672" t="s">
        <v>1520</v>
      </c>
      <c r="C1292" s="672" t="s">
        <v>1521</v>
      </c>
      <c r="D1292" s="672" t="s">
        <v>1521</v>
      </c>
      <c r="E1292" s="672" t="s">
        <v>1522</v>
      </c>
      <c r="F1292" s="672" t="s">
        <v>2655</v>
      </c>
      <c r="G1292" s="672" t="s">
        <v>1363</v>
      </c>
      <c r="H1292" s="672" t="s">
        <v>1523</v>
      </c>
      <c r="I1292" s="672" t="s">
        <v>2656</v>
      </c>
      <c r="J1292" s="675" t="s">
        <v>1963</v>
      </c>
      <c r="K1292" s="672" t="s">
        <v>1544</v>
      </c>
      <c r="L1292" s="672" t="s">
        <v>1527</v>
      </c>
    </row>
    <row r="1293" spans="1:12">
      <c r="A1293">
        <v>61959</v>
      </c>
      <c r="B1293" s="672" t="s">
        <v>1520</v>
      </c>
      <c r="C1293" s="672" t="s">
        <v>1562</v>
      </c>
      <c r="D1293" s="672" t="s">
        <v>1521</v>
      </c>
      <c r="E1293" s="672" t="s">
        <v>1522</v>
      </c>
      <c r="F1293" s="672" t="s">
        <v>2657</v>
      </c>
      <c r="G1293" s="672" t="s">
        <v>1363</v>
      </c>
      <c r="H1293" s="672" t="s">
        <v>1523</v>
      </c>
      <c r="I1293" s="672" t="s">
        <v>2658</v>
      </c>
      <c r="J1293" s="675" t="s">
        <v>1538</v>
      </c>
      <c r="K1293" s="672" t="s">
        <v>1531</v>
      </c>
      <c r="L1293" s="672" t="s">
        <v>1527</v>
      </c>
    </row>
    <row r="1294" spans="1:12">
      <c r="A1294">
        <v>61959</v>
      </c>
      <c r="B1294" s="672" t="s">
        <v>1520</v>
      </c>
      <c r="C1294" s="672" t="s">
        <v>1521</v>
      </c>
      <c r="D1294" s="672" t="s">
        <v>1521</v>
      </c>
      <c r="E1294" s="672" t="s">
        <v>1522</v>
      </c>
      <c r="F1294" s="672" t="s">
        <v>2657</v>
      </c>
      <c r="G1294" s="672" t="s">
        <v>1363</v>
      </c>
      <c r="H1294" s="672" t="s">
        <v>1523</v>
      </c>
      <c r="I1294" s="672" t="s">
        <v>2658</v>
      </c>
      <c r="J1294" s="675" t="s">
        <v>1538</v>
      </c>
      <c r="K1294" s="672" t="s">
        <v>1531</v>
      </c>
      <c r="L1294" s="672" t="s">
        <v>1527</v>
      </c>
    </row>
    <row r="1295" spans="1:12">
      <c r="A1295">
        <v>62012</v>
      </c>
      <c r="B1295" s="672" t="s">
        <v>1520</v>
      </c>
      <c r="C1295" s="672" t="s">
        <v>1521</v>
      </c>
      <c r="D1295" s="672" t="s">
        <v>1521</v>
      </c>
      <c r="E1295" s="672" t="s">
        <v>1522</v>
      </c>
      <c r="F1295" s="672" t="s">
        <v>2659</v>
      </c>
      <c r="G1295" s="672" t="s">
        <v>1363</v>
      </c>
      <c r="H1295" s="672" t="s">
        <v>1523</v>
      </c>
      <c r="I1295" s="672" t="s">
        <v>2660</v>
      </c>
      <c r="J1295" s="675" t="s">
        <v>1543</v>
      </c>
      <c r="K1295" s="672" t="s">
        <v>1544</v>
      </c>
      <c r="L1295" s="672" t="s">
        <v>1527</v>
      </c>
    </row>
    <row r="1296" spans="1:12">
      <c r="A1296">
        <v>62016</v>
      </c>
      <c r="B1296" s="672" t="s">
        <v>1520</v>
      </c>
      <c r="C1296" s="672" t="s">
        <v>1521</v>
      </c>
      <c r="D1296" s="672" t="s">
        <v>1521</v>
      </c>
      <c r="E1296" s="672" t="s">
        <v>1522</v>
      </c>
      <c r="F1296" s="672" t="s">
        <v>2661</v>
      </c>
      <c r="G1296" s="672" t="s">
        <v>1363</v>
      </c>
      <c r="H1296" s="672" t="s">
        <v>1523</v>
      </c>
      <c r="I1296" s="672" t="s">
        <v>2662</v>
      </c>
      <c r="J1296" s="675" t="s">
        <v>1551</v>
      </c>
      <c r="K1296" s="672" t="s">
        <v>1552</v>
      </c>
      <c r="L1296" s="672" t="s">
        <v>1527</v>
      </c>
    </row>
    <row r="1297" spans="1:12">
      <c r="A1297">
        <v>62067</v>
      </c>
      <c r="B1297" s="672" t="s">
        <v>1520</v>
      </c>
      <c r="C1297" s="672" t="s">
        <v>1521</v>
      </c>
      <c r="D1297" s="672" t="s">
        <v>1521</v>
      </c>
      <c r="E1297" s="672" t="s">
        <v>1522</v>
      </c>
      <c r="F1297" s="672" t="s">
        <v>2663</v>
      </c>
      <c r="G1297" s="672" t="s">
        <v>1363</v>
      </c>
      <c r="H1297" s="672" t="s">
        <v>1523</v>
      </c>
      <c r="I1297" s="672" t="s">
        <v>2664</v>
      </c>
      <c r="J1297" s="675" t="s">
        <v>1597</v>
      </c>
      <c r="K1297" s="672" t="s">
        <v>1544</v>
      </c>
      <c r="L1297" s="672" t="s">
        <v>1527</v>
      </c>
    </row>
    <row r="1298" spans="1:12">
      <c r="A1298">
        <v>62107</v>
      </c>
      <c r="B1298" s="672" t="s">
        <v>1520</v>
      </c>
      <c r="C1298" s="672" t="s">
        <v>1562</v>
      </c>
      <c r="D1298" s="672" t="s">
        <v>1521</v>
      </c>
      <c r="E1298" s="672" t="s">
        <v>1522</v>
      </c>
      <c r="F1298" s="672" t="s">
        <v>2665</v>
      </c>
      <c r="G1298" s="672" t="s">
        <v>1363</v>
      </c>
      <c r="H1298" s="672" t="s">
        <v>1523</v>
      </c>
      <c r="I1298" s="672" t="s">
        <v>1870</v>
      </c>
      <c r="J1298" s="675" t="s">
        <v>1646</v>
      </c>
      <c r="K1298" s="672" t="s">
        <v>1544</v>
      </c>
      <c r="L1298" s="672" t="s">
        <v>1527</v>
      </c>
    </row>
    <row r="1299" spans="1:12">
      <c r="A1299">
        <v>62107</v>
      </c>
      <c r="B1299" s="672" t="s">
        <v>1520</v>
      </c>
      <c r="C1299" s="672" t="s">
        <v>1521</v>
      </c>
      <c r="D1299" s="672" t="s">
        <v>1521</v>
      </c>
      <c r="E1299" s="672" t="s">
        <v>1522</v>
      </c>
      <c r="F1299" s="672" t="s">
        <v>2665</v>
      </c>
      <c r="G1299" s="672" t="s">
        <v>1363</v>
      </c>
      <c r="H1299" s="672" t="s">
        <v>1523</v>
      </c>
      <c r="I1299" s="672" t="s">
        <v>1870</v>
      </c>
      <c r="J1299" s="675" t="s">
        <v>1646</v>
      </c>
      <c r="K1299" s="672" t="s">
        <v>1544</v>
      </c>
      <c r="L1299" s="672" t="s">
        <v>1527</v>
      </c>
    </row>
    <row r="1300" spans="1:12">
      <c r="A1300">
        <v>62127</v>
      </c>
      <c r="B1300" s="672" t="s">
        <v>1520</v>
      </c>
      <c r="C1300" s="672" t="s">
        <v>1521</v>
      </c>
      <c r="D1300" s="672" t="s">
        <v>1521</v>
      </c>
      <c r="E1300" s="672" t="s">
        <v>1522</v>
      </c>
      <c r="F1300" s="672" t="s">
        <v>524</v>
      </c>
      <c r="G1300" s="672" t="s">
        <v>1363</v>
      </c>
      <c r="H1300" s="672" t="s">
        <v>1523</v>
      </c>
      <c r="I1300" s="672" t="s">
        <v>2666</v>
      </c>
      <c r="J1300" s="675" t="s">
        <v>1593</v>
      </c>
      <c r="K1300" s="672" t="s">
        <v>1544</v>
      </c>
      <c r="L1300" s="672" t="s">
        <v>1527</v>
      </c>
    </row>
    <row r="1301" spans="1:12">
      <c r="A1301">
        <v>30245</v>
      </c>
      <c r="B1301" s="672" t="s">
        <v>1520</v>
      </c>
      <c r="C1301" s="672" t="s">
        <v>1521</v>
      </c>
      <c r="D1301" s="672" t="s">
        <v>1521</v>
      </c>
      <c r="E1301" s="672" t="s">
        <v>1522</v>
      </c>
      <c r="F1301" s="672" t="s">
        <v>524</v>
      </c>
      <c r="G1301" s="672" t="s">
        <v>1363</v>
      </c>
      <c r="H1301" s="672" t="s">
        <v>1523</v>
      </c>
      <c r="I1301" s="672" t="s">
        <v>2666</v>
      </c>
      <c r="J1301" s="675" t="s">
        <v>1593</v>
      </c>
      <c r="K1301" s="672" t="s">
        <v>1544</v>
      </c>
      <c r="L1301" s="672" t="s">
        <v>1527</v>
      </c>
    </row>
    <row r="1302" spans="1:12">
      <c r="A1302">
        <v>62128</v>
      </c>
      <c r="B1302" s="672" t="s">
        <v>1520</v>
      </c>
      <c r="C1302" s="672" t="s">
        <v>1521</v>
      </c>
      <c r="D1302" s="672" t="s">
        <v>1521</v>
      </c>
      <c r="E1302" s="672" t="s">
        <v>1522</v>
      </c>
      <c r="F1302" s="672" t="s">
        <v>2667</v>
      </c>
      <c r="G1302" s="672" t="s">
        <v>1363</v>
      </c>
      <c r="H1302" s="672" t="s">
        <v>1523</v>
      </c>
      <c r="I1302" s="672" t="s">
        <v>2668</v>
      </c>
      <c r="J1302" s="675" t="s">
        <v>1655</v>
      </c>
      <c r="K1302" s="672" t="s">
        <v>1526</v>
      </c>
      <c r="L1302" s="672" t="s">
        <v>1527</v>
      </c>
    </row>
    <row r="1303" spans="1:12">
      <c r="A1303">
        <v>62092</v>
      </c>
      <c r="B1303" s="672" t="s">
        <v>1520</v>
      </c>
      <c r="C1303" s="672" t="s">
        <v>1521</v>
      </c>
      <c r="D1303" s="672" t="s">
        <v>1521</v>
      </c>
      <c r="E1303" s="672" t="s">
        <v>1522</v>
      </c>
      <c r="F1303" s="672" t="s">
        <v>2667</v>
      </c>
      <c r="G1303" s="672" t="s">
        <v>1363</v>
      </c>
      <c r="H1303" s="672" t="s">
        <v>1523</v>
      </c>
      <c r="I1303" s="672" t="s">
        <v>2668</v>
      </c>
      <c r="J1303" s="675" t="s">
        <v>1655</v>
      </c>
      <c r="K1303" s="672" t="s">
        <v>1526</v>
      </c>
      <c r="L1303" s="672" t="s">
        <v>1527</v>
      </c>
    </row>
    <row r="1304" spans="1:12">
      <c r="A1304">
        <v>62155</v>
      </c>
      <c r="B1304" s="672" t="s">
        <v>1520</v>
      </c>
      <c r="C1304" s="672" t="s">
        <v>1521</v>
      </c>
      <c r="D1304" s="672" t="s">
        <v>1521</v>
      </c>
      <c r="E1304" s="672" t="s">
        <v>1522</v>
      </c>
      <c r="F1304" s="672" t="s">
        <v>440</v>
      </c>
      <c r="G1304" s="672" t="s">
        <v>1363</v>
      </c>
      <c r="H1304" s="672" t="s">
        <v>1523</v>
      </c>
      <c r="I1304" s="672" t="s">
        <v>2669</v>
      </c>
      <c r="J1304" s="675" t="s">
        <v>1643</v>
      </c>
      <c r="K1304" s="672" t="s">
        <v>1552</v>
      </c>
      <c r="L1304" s="672" t="s">
        <v>1527</v>
      </c>
    </row>
    <row r="1305" spans="1:12">
      <c r="A1305">
        <v>18371</v>
      </c>
      <c r="B1305" s="672" t="s">
        <v>1520</v>
      </c>
      <c r="C1305" s="672" t="s">
        <v>1521</v>
      </c>
      <c r="D1305" s="672" t="s">
        <v>1521</v>
      </c>
      <c r="E1305" s="672" t="s">
        <v>1522</v>
      </c>
      <c r="F1305" s="672" t="s">
        <v>440</v>
      </c>
      <c r="G1305" s="672" t="s">
        <v>1363</v>
      </c>
      <c r="H1305" s="672" t="s">
        <v>1523</v>
      </c>
      <c r="I1305" s="672" t="s">
        <v>2669</v>
      </c>
      <c r="J1305" s="675" t="s">
        <v>1643</v>
      </c>
      <c r="K1305" s="672" t="s">
        <v>1552</v>
      </c>
      <c r="L1305" s="672" t="s">
        <v>1527</v>
      </c>
    </row>
    <row r="1306" spans="1:12">
      <c r="A1306">
        <v>62237</v>
      </c>
      <c r="B1306" s="672" t="s">
        <v>1520</v>
      </c>
      <c r="C1306" s="672" t="s">
        <v>1521</v>
      </c>
      <c r="D1306" s="672" t="s">
        <v>1521</v>
      </c>
      <c r="E1306" s="672" t="s">
        <v>1522</v>
      </c>
      <c r="F1306" s="672" t="s">
        <v>2653</v>
      </c>
      <c r="G1306" s="672" t="s">
        <v>1363</v>
      </c>
      <c r="H1306" s="672" t="s">
        <v>1523</v>
      </c>
      <c r="I1306" s="672" t="s">
        <v>2670</v>
      </c>
      <c r="J1306" s="675" t="s">
        <v>1673</v>
      </c>
      <c r="K1306" s="672" t="s">
        <v>1561</v>
      </c>
      <c r="L1306" s="672" t="s">
        <v>1527</v>
      </c>
    </row>
    <row r="1307" spans="1:12">
      <c r="A1307">
        <v>61930</v>
      </c>
      <c r="B1307" s="672" t="s">
        <v>1520</v>
      </c>
      <c r="C1307" s="672" t="s">
        <v>1521</v>
      </c>
      <c r="D1307" s="672" t="s">
        <v>1521</v>
      </c>
      <c r="E1307" s="672" t="s">
        <v>1522</v>
      </c>
      <c r="F1307" s="672" t="s">
        <v>2653</v>
      </c>
      <c r="G1307" s="672" t="s">
        <v>1363</v>
      </c>
      <c r="H1307" s="672" t="s">
        <v>1523</v>
      </c>
      <c r="I1307" s="672" t="s">
        <v>2670</v>
      </c>
      <c r="J1307" s="675" t="s">
        <v>1673</v>
      </c>
      <c r="K1307" s="672" t="s">
        <v>1561</v>
      </c>
      <c r="L1307" s="672" t="s">
        <v>1527</v>
      </c>
    </row>
    <row r="1308" spans="1:12">
      <c r="A1308">
        <v>62238</v>
      </c>
      <c r="B1308" s="672" t="s">
        <v>1520</v>
      </c>
      <c r="C1308" s="672" t="s">
        <v>1521</v>
      </c>
      <c r="D1308" s="672" t="s">
        <v>1521</v>
      </c>
      <c r="E1308" s="672" t="s">
        <v>1522</v>
      </c>
      <c r="F1308" s="672" t="s">
        <v>2653</v>
      </c>
      <c r="G1308" s="672" t="s">
        <v>1363</v>
      </c>
      <c r="H1308" s="672" t="s">
        <v>1523</v>
      </c>
      <c r="I1308" s="672" t="s">
        <v>2671</v>
      </c>
      <c r="J1308" s="675" t="s">
        <v>2672</v>
      </c>
      <c r="K1308" s="672" t="s">
        <v>1561</v>
      </c>
      <c r="L1308" s="672" t="s">
        <v>1527</v>
      </c>
    </row>
    <row r="1309" spans="1:12">
      <c r="A1309">
        <v>61930</v>
      </c>
      <c r="B1309" s="672" t="s">
        <v>1520</v>
      </c>
      <c r="C1309" s="672" t="s">
        <v>1521</v>
      </c>
      <c r="D1309" s="672" t="s">
        <v>1521</v>
      </c>
      <c r="E1309" s="672" t="s">
        <v>1522</v>
      </c>
      <c r="F1309" s="672" t="s">
        <v>2653</v>
      </c>
      <c r="G1309" s="672" t="s">
        <v>1363</v>
      </c>
      <c r="H1309" s="672" t="s">
        <v>1523</v>
      </c>
      <c r="I1309" s="672" t="s">
        <v>2671</v>
      </c>
      <c r="J1309" s="675" t="s">
        <v>2672</v>
      </c>
      <c r="K1309" s="672" t="s">
        <v>1561</v>
      </c>
      <c r="L1309" s="672" t="s">
        <v>1527</v>
      </c>
    </row>
    <row r="1310" spans="1:12">
      <c r="A1310">
        <v>62239</v>
      </c>
      <c r="B1310" s="672" t="s">
        <v>1520</v>
      </c>
      <c r="C1310" s="672" t="s">
        <v>1521</v>
      </c>
      <c r="D1310" s="672" t="s">
        <v>1521</v>
      </c>
      <c r="E1310" s="672" t="s">
        <v>1522</v>
      </c>
      <c r="F1310" s="672" t="s">
        <v>2653</v>
      </c>
      <c r="G1310" s="672" t="s">
        <v>1363</v>
      </c>
      <c r="H1310" s="672" t="s">
        <v>1523</v>
      </c>
      <c r="I1310" s="672" t="s">
        <v>2673</v>
      </c>
      <c r="J1310" s="675" t="s">
        <v>1979</v>
      </c>
      <c r="K1310" s="672" t="s">
        <v>1561</v>
      </c>
      <c r="L1310" s="672" t="s">
        <v>1527</v>
      </c>
    </row>
    <row r="1311" spans="1:12">
      <c r="A1311">
        <v>61930</v>
      </c>
      <c r="B1311" s="672" t="s">
        <v>1520</v>
      </c>
      <c r="C1311" s="672" t="s">
        <v>1521</v>
      </c>
      <c r="D1311" s="672" t="s">
        <v>1521</v>
      </c>
      <c r="E1311" s="672" t="s">
        <v>1522</v>
      </c>
      <c r="F1311" s="672" t="s">
        <v>2653</v>
      </c>
      <c r="G1311" s="672" t="s">
        <v>1363</v>
      </c>
      <c r="H1311" s="672" t="s">
        <v>1523</v>
      </c>
      <c r="I1311" s="672" t="s">
        <v>2673</v>
      </c>
      <c r="J1311" s="675" t="s">
        <v>1979</v>
      </c>
      <c r="K1311" s="672" t="s">
        <v>1561</v>
      </c>
      <c r="L1311" s="672" t="s">
        <v>1527</v>
      </c>
    </row>
    <row r="1312" spans="1:12">
      <c r="A1312">
        <v>62269</v>
      </c>
      <c r="B1312" s="672" t="s">
        <v>1520</v>
      </c>
      <c r="C1312" s="672" t="s">
        <v>1521</v>
      </c>
      <c r="D1312" s="672" t="s">
        <v>1521</v>
      </c>
      <c r="E1312" s="672" t="s">
        <v>1522</v>
      </c>
      <c r="F1312" s="672" t="s">
        <v>2674</v>
      </c>
      <c r="G1312" s="672" t="s">
        <v>1363</v>
      </c>
      <c r="H1312" s="672" t="s">
        <v>1523</v>
      </c>
      <c r="I1312" s="672" t="s">
        <v>2675</v>
      </c>
      <c r="J1312" s="675" t="s">
        <v>1543</v>
      </c>
      <c r="K1312" s="672" t="s">
        <v>1544</v>
      </c>
      <c r="L1312" s="672" t="s">
        <v>1527</v>
      </c>
    </row>
    <row r="1313" spans="1:12">
      <c r="A1313">
        <v>62367</v>
      </c>
      <c r="B1313" s="672" t="s">
        <v>1520</v>
      </c>
      <c r="C1313" s="672" t="s">
        <v>1562</v>
      </c>
      <c r="D1313" s="672" t="s">
        <v>1521</v>
      </c>
      <c r="E1313" s="672" t="s">
        <v>1522</v>
      </c>
      <c r="F1313" s="672" t="s">
        <v>2676</v>
      </c>
      <c r="G1313" s="672" t="s">
        <v>1363</v>
      </c>
      <c r="H1313" s="672" t="s">
        <v>1523</v>
      </c>
      <c r="I1313" s="672" t="s">
        <v>2677</v>
      </c>
      <c r="J1313" s="675" t="s">
        <v>1655</v>
      </c>
      <c r="K1313" s="672" t="s">
        <v>1526</v>
      </c>
      <c r="L1313" s="672" t="s">
        <v>1527</v>
      </c>
    </row>
    <row r="1314" spans="1:12">
      <c r="A1314">
        <v>62367</v>
      </c>
      <c r="B1314" s="672" t="s">
        <v>1520</v>
      </c>
      <c r="C1314" s="672" t="s">
        <v>1521</v>
      </c>
      <c r="D1314" s="672" t="s">
        <v>1521</v>
      </c>
      <c r="E1314" s="672" t="s">
        <v>1522</v>
      </c>
      <c r="F1314" s="672" t="s">
        <v>2676</v>
      </c>
      <c r="G1314" s="672" t="s">
        <v>1363</v>
      </c>
      <c r="H1314" s="672" t="s">
        <v>1523</v>
      </c>
      <c r="I1314" s="672" t="s">
        <v>2677</v>
      </c>
      <c r="J1314" s="675" t="s">
        <v>1655</v>
      </c>
      <c r="K1314" s="672" t="s">
        <v>1526</v>
      </c>
      <c r="L1314" s="672" t="s">
        <v>1527</v>
      </c>
    </row>
    <row r="1315" spans="1:12">
      <c r="A1315">
        <v>62368</v>
      </c>
      <c r="B1315" s="672" t="s">
        <v>1520</v>
      </c>
      <c r="C1315" s="672" t="s">
        <v>1521</v>
      </c>
      <c r="D1315" s="672" t="s">
        <v>1521</v>
      </c>
      <c r="E1315" s="672" t="s">
        <v>1522</v>
      </c>
      <c r="F1315" s="672" t="s">
        <v>2676</v>
      </c>
      <c r="G1315" s="672" t="s">
        <v>1363</v>
      </c>
      <c r="H1315" s="672" t="s">
        <v>1523</v>
      </c>
      <c r="I1315" s="672" t="s">
        <v>2678</v>
      </c>
      <c r="J1315" s="675" t="s">
        <v>1655</v>
      </c>
      <c r="K1315" s="672" t="s">
        <v>1526</v>
      </c>
      <c r="L1315" s="672" t="s">
        <v>1527</v>
      </c>
    </row>
    <row r="1316" spans="1:12">
      <c r="A1316">
        <v>62367</v>
      </c>
      <c r="B1316" s="672" t="s">
        <v>1520</v>
      </c>
      <c r="C1316" s="672" t="s">
        <v>1521</v>
      </c>
      <c r="D1316" s="672" t="s">
        <v>1521</v>
      </c>
      <c r="E1316" s="672" t="s">
        <v>1522</v>
      </c>
      <c r="F1316" s="672" t="s">
        <v>2676</v>
      </c>
      <c r="G1316" s="672" t="s">
        <v>1363</v>
      </c>
      <c r="H1316" s="672" t="s">
        <v>1523</v>
      </c>
      <c r="I1316" s="672" t="s">
        <v>2678</v>
      </c>
      <c r="J1316" s="675" t="s">
        <v>1655</v>
      </c>
      <c r="K1316" s="672" t="s">
        <v>1526</v>
      </c>
      <c r="L1316" s="672" t="s">
        <v>1527</v>
      </c>
    </row>
    <row r="1317" spans="1:12">
      <c r="A1317">
        <v>62369</v>
      </c>
      <c r="B1317" s="672" t="s">
        <v>1520</v>
      </c>
      <c r="C1317" s="672" t="s">
        <v>1521</v>
      </c>
      <c r="D1317" s="672" t="s">
        <v>1521</v>
      </c>
      <c r="E1317" s="672" t="s">
        <v>1522</v>
      </c>
      <c r="F1317" s="672" t="s">
        <v>2676</v>
      </c>
      <c r="G1317" s="672" t="s">
        <v>1363</v>
      </c>
      <c r="H1317" s="672" t="s">
        <v>1523</v>
      </c>
      <c r="I1317" s="672" t="s">
        <v>2679</v>
      </c>
      <c r="J1317" s="675" t="s">
        <v>1655</v>
      </c>
      <c r="K1317" s="672" t="s">
        <v>1526</v>
      </c>
      <c r="L1317" s="672" t="s">
        <v>1527</v>
      </c>
    </row>
    <row r="1318" spans="1:12">
      <c r="A1318">
        <v>62367</v>
      </c>
      <c r="B1318" s="672" t="s">
        <v>1520</v>
      </c>
      <c r="C1318" s="672" t="s">
        <v>1521</v>
      </c>
      <c r="D1318" s="672" t="s">
        <v>1521</v>
      </c>
      <c r="E1318" s="672" t="s">
        <v>1522</v>
      </c>
      <c r="F1318" s="672" t="s">
        <v>2676</v>
      </c>
      <c r="G1318" s="672" t="s">
        <v>1363</v>
      </c>
      <c r="H1318" s="672" t="s">
        <v>1523</v>
      </c>
      <c r="I1318" s="672" t="s">
        <v>2679</v>
      </c>
      <c r="J1318" s="675" t="s">
        <v>1655</v>
      </c>
      <c r="K1318" s="672" t="s">
        <v>1526</v>
      </c>
      <c r="L1318" s="672" t="s">
        <v>1527</v>
      </c>
    </row>
    <row r="1319" spans="1:12">
      <c r="A1319">
        <v>62370</v>
      </c>
      <c r="B1319" s="672" t="s">
        <v>1520</v>
      </c>
      <c r="C1319" s="672" t="s">
        <v>1562</v>
      </c>
      <c r="D1319" s="672" t="s">
        <v>1521</v>
      </c>
      <c r="E1319" s="672" t="s">
        <v>1522</v>
      </c>
      <c r="F1319" s="672" t="s">
        <v>2676</v>
      </c>
      <c r="G1319" s="672" t="s">
        <v>1363</v>
      </c>
      <c r="H1319" s="672" t="s">
        <v>1523</v>
      </c>
      <c r="I1319" s="672" t="s">
        <v>2677</v>
      </c>
      <c r="J1319" s="675" t="s">
        <v>1655</v>
      </c>
      <c r="K1319" s="672" t="s">
        <v>1526</v>
      </c>
      <c r="L1319" s="672" t="s">
        <v>1527</v>
      </c>
    </row>
    <row r="1320" spans="1:12">
      <c r="A1320">
        <v>62370</v>
      </c>
      <c r="B1320" s="672" t="s">
        <v>1520</v>
      </c>
      <c r="C1320" s="672" t="s">
        <v>1521</v>
      </c>
      <c r="D1320" s="672" t="s">
        <v>1521</v>
      </c>
      <c r="E1320" s="672" t="s">
        <v>1522</v>
      </c>
      <c r="F1320" s="672" t="s">
        <v>2676</v>
      </c>
      <c r="G1320" s="672" t="s">
        <v>1363</v>
      </c>
      <c r="H1320" s="672" t="s">
        <v>1523</v>
      </c>
      <c r="I1320" s="672" t="s">
        <v>2677</v>
      </c>
      <c r="J1320" s="675" t="s">
        <v>1655</v>
      </c>
      <c r="K1320" s="672" t="s">
        <v>1526</v>
      </c>
      <c r="L1320" s="672" t="s">
        <v>1527</v>
      </c>
    </row>
    <row r="1321" spans="1:12">
      <c r="A1321">
        <v>62367</v>
      </c>
      <c r="B1321" s="672" t="s">
        <v>1520</v>
      </c>
      <c r="C1321" s="672" t="s">
        <v>1521</v>
      </c>
      <c r="D1321" s="672" t="s">
        <v>1521</v>
      </c>
      <c r="E1321" s="672" t="s">
        <v>1522</v>
      </c>
      <c r="F1321" s="672" t="s">
        <v>2676</v>
      </c>
      <c r="G1321" s="672" t="s">
        <v>1363</v>
      </c>
      <c r="H1321" s="672" t="s">
        <v>1523</v>
      </c>
      <c r="I1321" s="672" t="s">
        <v>2677</v>
      </c>
      <c r="J1321" s="675" t="s">
        <v>1655</v>
      </c>
      <c r="K1321" s="672" t="s">
        <v>1526</v>
      </c>
      <c r="L1321" s="672" t="s">
        <v>1527</v>
      </c>
    </row>
    <row r="1322" spans="1:12">
      <c r="A1322">
        <v>62394</v>
      </c>
      <c r="B1322" s="672" t="s">
        <v>1520</v>
      </c>
      <c r="C1322" s="672" t="s">
        <v>1521</v>
      </c>
      <c r="D1322" s="672" t="s">
        <v>1521</v>
      </c>
      <c r="E1322" s="672" t="s">
        <v>1522</v>
      </c>
      <c r="F1322" s="672" t="s">
        <v>2680</v>
      </c>
      <c r="G1322" s="672" t="s">
        <v>1363</v>
      </c>
      <c r="H1322" s="672" t="s">
        <v>1523</v>
      </c>
      <c r="I1322" s="672" t="s">
        <v>1770</v>
      </c>
      <c r="J1322" s="675" t="s">
        <v>1723</v>
      </c>
      <c r="K1322" s="672" t="s">
        <v>1544</v>
      </c>
      <c r="L1322" s="672" t="s">
        <v>1527</v>
      </c>
    </row>
    <row r="1323" spans="1:12">
      <c r="A1323">
        <v>62395</v>
      </c>
      <c r="B1323" s="672" t="s">
        <v>1520</v>
      </c>
      <c r="C1323" s="672" t="s">
        <v>1521</v>
      </c>
      <c r="D1323" s="672" t="s">
        <v>1521</v>
      </c>
      <c r="E1323" s="672" t="s">
        <v>1522</v>
      </c>
      <c r="F1323" s="672" t="s">
        <v>2680</v>
      </c>
      <c r="G1323" s="672" t="s">
        <v>1363</v>
      </c>
      <c r="H1323" s="672" t="s">
        <v>1523</v>
      </c>
      <c r="I1323" s="672" t="s">
        <v>1770</v>
      </c>
      <c r="J1323" s="675" t="s">
        <v>1723</v>
      </c>
      <c r="K1323" s="672" t="s">
        <v>1544</v>
      </c>
      <c r="L1323" s="672" t="s">
        <v>1527</v>
      </c>
    </row>
    <row r="1324" spans="1:12">
      <c r="A1324">
        <v>62402</v>
      </c>
      <c r="B1324" s="672" t="s">
        <v>1520</v>
      </c>
      <c r="C1324" s="672" t="s">
        <v>1521</v>
      </c>
      <c r="D1324" s="672" t="s">
        <v>1521</v>
      </c>
      <c r="E1324" s="672" t="s">
        <v>1522</v>
      </c>
      <c r="F1324" s="672" t="s">
        <v>2681</v>
      </c>
      <c r="G1324" s="672" t="s">
        <v>1363</v>
      </c>
      <c r="H1324" s="672" t="s">
        <v>1523</v>
      </c>
      <c r="I1324" s="672" t="s">
        <v>2675</v>
      </c>
      <c r="J1324" s="675" t="s">
        <v>1543</v>
      </c>
      <c r="K1324" s="672" t="s">
        <v>1544</v>
      </c>
      <c r="L1324" s="672" t="s">
        <v>1527</v>
      </c>
    </row>
    <row r="1325" spans="1:12">
      <c r="A1325">
        <v>62490</v>
      </c>
      <c r="B1325" s="672" t="s">
        <v>1520</v>
      </c>
      <c r="C1325" s="672" t="s">
        <v>1521</v>
      </c>
      <c r="D1325" s="672" t="s">
        <v>1521</v>
      </c>
      <c r="E1325" s="672" t="s">
        <v>1522</v>
      </c>
      <c r="F1325" s="672" t="s">
        <v>2682</v>
      </c>
      <c r="G1325" s="672" t="s">
        <v>1363</v>
      </c>
      <c r="H1325" s="672" t="s">
        <v>1523</v>
      </c>
      <c r="I1325" s="672" t="s">
        <v>2683</v>
      </c>
      <c r="J1325" s="675" t="s">
        <v>1712</v>
      </c>
      <c r="K1325" s="672" t="s">
        <v>1544</v>
      </c>
      <c r="L1325" s="672" t="s">
        <v>1527</v>
      </c>
    </row>
    <row r="1326" spans="1:12">
      <c r="A1326">
        <v>62520</v>
      </c>
      <c r="B1326" s="672" t="s">
        <v>1520</v>
      </c>
      <c r="C1326" s="672" t="s">
        <v>1521</v>
      </c>
      <c r="D1326" s="672" t="s">
        <v>1521</v>
      </c>
      <c r="E1326" s="672" t="s">
        <v>1522</v>
      </c>
      <c r="F1326" s="672" t="s">
        <v>2684</v>
      </c>
      <c r="G1326" s="672" t="s">
        <v>1363</v>
      </c>
      <c r="H1326" s="672" t="s">
        <v>1523</v>
      </c>
      <c r="I1326" s="672" t="s">
        <v>1809</v>
      </c>
      <c r="J1326" s="675" t="s">
        <v>1810</v>
      </c>
      <c r="K1326" s="672" t="s">
        <v>1535</v>
      </c>
      <c r="L1326" s="672" t="s">
        <v>1527</v>
      </c>
    </row>
    <row r="1327" spans="1:12">
      <c r="A1327">
        <v>62520</v>
      </c>
      <c r="B1327" s="672" t="s">
        <v>1520</v>
      </c>
      <c r="C1327" s="672" t="s">
        <v>1562</v>
      </c>
      <c r="D1327" s="672" t="s">
        <v>1521</v>
      </c>
      <c r="E1327" s="672" t="s">
        <v>1522</v>
      </c>
      <c r="F1327" s="672" t="s">
        <v>2684</v>
      </c>
      <c r="G1327" s="672" t="s">
        <v>1363</v>
      </c>
      <c r="H1327" s="672" t="s">
        <v>1523</v>
      </c>
      <c r="I1327" s="672" t="s">
        <v>1809</v>
      </c>
      <c r="J1327" s="675" t="s">
        <v>1810</v>
      </c>
      <c r="K1327" s="672" t="s">
        <v>1535</v>
      </c>
      <c r="L1327" s="672" t="s">
        <v>1527</v>
      </c>
    </row>
    <row r="1328" spans="1:12">
      <c r="A1328">
        <v>62526</v>
      </c>
      <c r="B1328" s="672" t="s">
        <v>1520</v>
      </c>
      <c r="C1328" s="672" t="s">
        <v>1521</v>
      </c>
      <c r="D1328" s="672" t="s">
        <v>1521</v>
      </c>
      <c r="E1328" s="672" t="s">
        <v>1522</v>
      </c>
      <c r="F1328" s="672" t="s">
        <v>2685</v>
      </c>
      <c r="G1328" s="672" t="s">
        <v>1363</v>
      </c>
      <c r="H1328" s="672" t="s">
        <v>1523</v>
      </c>
      <c r="I1328" s="672" t="s">
        <v>2686</v>
      </c>
      <c r="J1328" s="675" t="s">
        <v>1913</v>
      </c>
      <c r="K1328" s="672" t="s">
        <v>1531</v>
      </c>
      <c r="L1328" s="672" t="s">
        <v>1527</v>
      </c>
    </row>
    <row r="1329" spans="1:12">
      <c r="A1329">
        <v>62527</v>
      </c>
      <c r="B1329" s="672" t="s">
        <v>1520</v>
      </c>
      <c r="C1329" s="672" t="s">
        <v>1521</v>
      </c>
      <c r="D1329" s="672" t="s">
        <v>1521</v>
      </c>
      <c r="E1329" s="672" t="s">
        <v>1522</v>
      </c>
      <c r="F1329" s="672" t="s">
        <v>2687</v>
      </c>
      <c r="G1329" s="672" t="s">
        <v>1363</v>
      </c>
      <c r="H1329" s="672" t="s">
        <v>1523</v>
      </c>
      <c r="I1329" s="672" t="s">
        <v>2686</v>
      </c>
      <c r="J1329" s="675" t="s">
        <v>1913</v>
      </c>
      <c r="K1329" s="672" t="s">
        <v>1531</v>
      </c>
      <c r="L1329" s="672" t="s">
        <v>1527</v>
      </c>
    </row>
    <row r="1330" spans="1:12">
      <c r="A1330">
        <v>62540</v>
      </c>
      <c r="B1330" s="672" t="s">
        <v>1520</v>
      </c>
      <c r="C1330" s="672" t="s">
        <v>1562</v>
      </c>
      <c r="D1330" s="672" t="s">
        <v>1521</v>
      </c>
      <c r="E1330" s="672" t="s">
        <v>1522</v>
      </c>
      <c r="F1330" s="672" t="s">
        <v>2688</v>
      </c>
      <c r="G1330" s="672" t="s">
        <v>1363</v>
      </c>
      <c r="H1330" s="672" t="s">
        <v>1523</v>
      </c>
      <c r="I1330" s="672" t="s">
        <v>2689</v>
      </c>
      <c r="J1330" s="675" t="s">
        <v>1655</v>
      </c>
      <c r="K1330" s="672" t="s">
        <v>1526</v>
      </c>
      <c r="L1330" s="672" t="s">
        <v>1527</v>
      </c>
    </row>
    <row r="1331" spans="1:12">
      <c r="A1331">
        <v>62540</v>
      </c>
      <c r="B1331" s="672" t="s">
        <v>1520</v>
      </c>
      <c r="C1331" s="672" t="s">
        <v>1521</v>
      </c>
      <c r="D1331" s="672" t="s">
        <v>1521</v>
      </c>
      <c r="E1331" s="672" t="s">
        <v>1522</v>
      </c>
      <c r="F1331" s="672" t="s">
        <v>2688</v>
      </c>
      <c r="G1331" s="672" t="s">
        <v>1363</v>
      </c>
      <c r="H1331" s="672" t="s">
        <v>1523</v>
      </c>
      <c r="I1331" s="672" t="s">
        <v>2689</v>
      </c>
      <c r="J1331" s="675" t="s">
        <v>1655</v>
      </c>
      <c r="K1331" s="672" t="s">
        <v>1526</v>
      </c>
      <c r="L1331" s="672" t="s">
        <v>1527</v>
      </c>
    </row>
    <row r="1332" spans="1:12">
      <c r="A1332">
        <v>62603</v>
      </c>
      <c r="B1332" s="672" t="s">
        <v>1520</v>
      </c>
      <c r="C1332" s="672" t="s">
        <v>1521</v>
      </c>
      <c r="D1332" s="672" t="s">
        <v>1521</v>
      </c>
      <c r="E1332" s="672" t="s">
        <v>1522</v>
      </c>
      <c r="F1332" s="672" t="s">
        <v>2690</v>
      </c>
      <c r="G1332" s="672" t="s">
        <v>1363</v>
      </c>
      <c r="H1332" s="672" t="s">
        <v>1523</v>
      </c>
      <c r="I1332" s="672" t="s">
        <v>2691</v>
      </c>
      <c r="J1332" s="675" t="s">
        <v>1946</v>
      </c>
      <c r="K1332" s="672" t="s">
        <v>1544</v>
      </c>
      <c r="L1332" s="672" t="s">
        <v>1527</v>
      </c>
    </row>
    <row r="1333" spans="1:12">
      <c r="A1333">
        <v>62666</v>
      </c>
      <c r="B1333" s="672" t="s">
        <v>1520</v>
      </c>
      <c r="C1333" s="672" t="s">
        <v>1521</v>
      </c>
      <c r="D1333" s="672" t="s">
        <v>1521</v>
      </c>
      <c r="E1333" s="672" t="s">
        <v>1522</v>
      </c>
      <c r="F1333" s="672" t="s">
        <v>2692</v>
      </c>
      <c r="G1333" s="672" t="s">
        <v>1363</v>
      </c>
      <c r="H1333" s="672" t="s">
        <v>1523</v>
      </c>
      <c r="I1333" s="672" t="s">
        <v>2693</v>
      </c>
      <c r="J1333" s="675" t="s">
        <v>1584</v>
      </c>
      <c r="K1333" s="672" t="s">
        <v>1585</v>
      </c>
      <c r="L1333" s="672" t="s">
        <v>1527</v>
      </c>
    </row>
    <row r="1334" spans="1:12">
      <c r="A1334">
        <v>62667</v>
      </c>
      <c r="B1334" s="672" t="s">
        <v>1520</v>
      </c>
      <c r="C1334" s="672" t="s">
        <v>1521</v>
      </c>
      <c r="D1334" s="672" t="s">
        <v>1521</v>
      </c>
      <c r="E1334" s="672" t="s">
        <v>1522</v>
      </c>
      <c r="F1334" s="672" t="s">
        <v>2694</v>
      </c>
      <c r="G1334" s="672" t="s">
        <v>1363</v>
      </c>
      <c r="H1334" s="672" t="s">
        <v>1523</v>
      </c>
      <c r="I1334" s="672" t="s">
        <v>2695</v>
      </c>
      <c r="J1334" s="675" t="s">
        <v>1818</v>
      </c>
      <c r="K1334" s="672" t="s">
        <v>1544</v>
      </c>
      <c r="L1334" s="672" t="s">
        <v>1527</v>
      </c>
    </row>
    <row r="1335" spans="1:12">
      <c r="A1335">
        <v>62698</v>
      </c>
      <c r="B1335" s="672" t="s">
        <v>1520</v>
      </c>
      <c r="C1335" s="672" t="s">
        <v>1521</v>
      </c>
      <c r="D1335" s="672" t="s">
        <v>1521</v>
      </c>
      <c r="E1335" s="672" t="s">
        <v>1522</v>
      </c>
      <c r="F1335" s="672" t="s">
        <v>2694</v>
      </c>
      <c r="G1335" s="672" t="s">
        <v>1363</v>
      </c>
      <c r="H1335" s="672" t="s">
        <v>1523</v>
      </c>
      <c r="I1335" s="672" t="s">
        <v>2695</v>
      </c>
      <c r="J1335" s="675" t="s">
        <v>1818</v>
      </c>
      <c r="K1335" s="672" t="s">
        <v>1544</v>
      </c>
      <c r="L1335" s="672" t="s">
        <v>1527</v>
      </c>
    </row>
    <row r="1336" spans="1:12">
      <c r="A1336">
        <v>63136</v>
      </c>
      <c r="B1336" s="672" t="s">
        <v>1520</v>
      </c>
      <c r="C1336" s="672" t="s">
        <v>1521</v>
      </c>
      <c r="D1336" s="672" t="s">
        <v>1521</v>
      </c>
      <c r="E1336" s="672" t="s">
        <v>1522</v>
      </c>
      <c r="F1336" s="672" t="s">
        <v>2694</v>
      </c>
      <c r="G1336" s="672" t="s">
        <v>1363</v>
      </c>
      <c r="H1336" s="672" t="s">
        <v>1523</v>
      </c>
      <c r="I1336" s="672" t="s">
        <v>2695</v>
      </c>
      <c r="J1336" s="675" t="s">
        <v>1818</v>
      </c>
      <c r="K1336" s="672" t="s">
        <v>1544</v>
      </c>
      <c r="L1336" s="672" t="s">
        <v>1527</v>
      </c>
    </row>
    <row r="1337" spans="1:12">
      <c r="A1337">
        <v>62701</v>
      </c>
      <c r="B1337" s="672" t="s">
        <v>1520</v>
      </c>
      <c r="C1337" s="672" t="s">
        <v>1521</v>
      </c>
      <c r="D1337" s="672" t="s">
        <v>1521</v>
      </c>
      <c r="E1337" s="672" t="s">
        <v>1522</v>
      </c>
      <c r="F1337" s="672" t="s">
        <v>2696</v>
      </c>
      <c r="G1337" s="672" t="s">
        <v>1363</v>
      </c>
      <c r="H1337" s="672" t="s">
        <v>1523</v>
      </c>
      <c r="I1337" s="672" t="s">
        <v>2697</v>
      </c>
      <c r="J1337" s="675" t="s">
        <v>1655</v>
      </c>
      <c r="K1337" s="672" t="s">
        <v>1526</v>
      </c>
      <c r="L1337" s="672" t="s">
        <v>1527</v>
      </c>
    </row>
    <row r="1338" spans="1:12">
      <c r="A1338">
        <v>30245</v>
      </c>
      <c r="B1338" s="672" t="s">
        <v>1520</v>
      </c>
      <c r="C1338" s="672" t="s">
        <v>1521</v>
      </c>
      <c r="D1338" s="672" t="s">
        <v>1521</v>
      </c>
      <c r="E1338" s="672" t="s">
        <v>1522</v>
      </c>
      <c r="F1338" s="672" t="s">
        <v>2698</v>
      </c>
      <c r="G1338" s="672" t="s">
        <v>1363</v>
      </c>
      <c r="H1338" s="672" t="s">
        <v>1523</v>
      </c>
      <c r="I1338" s="672" t="s">
        <v>1975</v>
      </c>
      <c r="J1338" s="675" t="s">
        <v>1558</v>
      </c>
      <c r="K1338" s="672" t="s">
        <v>1526</v>
      </c>
      <c r="L1338" s="672" t="s">
        <v>1527</v>
      </c>
    </row>
    <row r="1339" spans="1:12">
      <c r="A1339">
        <v>62757</v>
      </c>
      <c r="B1339" s="672" t="s">
        <v>1520</v>
      </c>
      <c r="C1339" s="672" t="s">
        <v>1521</v>
      </c>
      <c r="D1339" s="672" t="s">
        <v>1521</v>
      </c>
      <c r="E1339" s="672" t="s">
        <v>1522</v>
      </c>
      <c r="F1339" s="672" t="s">
        <v>2698</v>
      </c>
      <c r="G1339" s="672" t="s">
        <v>1363</v>
      </c>
      <c r="H1339" s="672" t="s">
        <v>1523</v>
      </c>
      <c r="I1339" s="672" t="s">
        <v>1975</v>
      </c>
      <c r="J1339" s="675" t="s">
        <v>1558</v>
      </c>
      <c r="K1339" s="672" t="s">
        <v>1526</v>
      </c>
      <c r="L1339" s="672" t="s">
        <v>1527</v>
      </c>
    </row>
    <row r="1340" spans="1:12">
      <c r="A1340">
        <v>62768</v>
      </c>
      <c r="B1340" s="672" t="s">
        <v>1520</v>
      </c>
      <c r="C1340" s="672" t="s">
        <v>1521</v>
      </c>
      <c r="D1340" s="672" t="s">
        <v>1521</v>
      </c>
      <c r="E1340" s="672" t="s">
        <v>1522</v>
      </c>
      <c r="F1340" s="672" t="s">
        <v>2699</v>
      </c>
      <c r="G1340" s="672" t="s">
        <v>1363</v>
      </c>
      <c r="H1340" s="672" t="s">
        <v>1523</v>
      </c>
      <c r="I1340" s="672" t="s">
        <v>2700</v>
      </c>
      <c r="J1340" s="675" t="s">
        <v>1646</v>
      </c>
      <c r="K1340" s="672" t="s">
        <v>1544</v>
      </c>
      <c r="L1340" s="672" t="s">
        <v>1527</v>
      </c>
    </row>
    <row r="1341" spans="1:12">
      <c r="A1341">
        <v>62809</v>
      </c>
      <c r="B1341" s="672" t="s">
        <v>1520</v>
      </c>
      <c r="C1341" s="672" t="s">
        <v>1562</v>
      </c>
      <c r="D1341" s="672" t="s">
        <v>1521</v>
      </c>
      <c r="E1341" s="672" t="s">
        <v>1522</v>
      </c>
      <c r="F1341" s="672" t="s">
        <v>2699</v>
      </c>
      <c r="G1341" s="672" t="s">
        <v>1363</v>
      </c>
      <c r="H1341" s="672" t="s">
        <v>1523</v>
      </c>
      <c r="I1341" s="672" t="s">
        <v>2700</v>
      </c>
      <c r="J1341" s="675" t="s">
        <v>1646</v>
      </c>
      <c r="K1341" s="672" t="s">
        <v>1544</v>
      </c>
      <c r="L1341" s="672" t="s">
        <v>1527</v>
      </c>
    </row>
    <row r="1342" spans="1:12">
      <c r="A1342">
        <v>62768</v>
      </c>
      <c r="B1342" s="672" t="s">
        <v>1520</v>
      </c>
      <c r="C1342" s="672" t="s">
        <v>1562</v>
      </c>
      <c r="D1342" s="672" t="s">
        <v>1521</v>
      </c>
      <c r="E1342" s="672" t="s">
        <v>1522</v>
      </c>
      <c r="F1342" s="672" t="s">
        <v>2699</v>
      </c>
      <c r="G1342" s="672" t="s">
        <v>1363</v>
      </c>
      <c r="H1342" s="672" t="s">
        <v>1523</v>
      </c>
      <c r="I1342" s="672" t="s">
        <v>2700</v>
      </c>
      <c r="J1342" s="675" t="s">
        <v>1646</v>
      </c>
      <c r="K1342" s="672" t="s">
        <v>1544</v>
      </c>
      <c r="L1342" s="672" t="s">
        <v>1527</v>
      </c>
    </row>
    <row r="1343" spans="1:12">
      <c r="A1343">
        <v>62769</v>
      </c>
      <c r="B1343" s="672" t="s">
        <v>1520</v>
      </c>
      <c r="C1343" s="672" t="s">
        <v>1562</v>
      </c>
      <c r="D1343" s="672" t="s">
        <v>1521</v>
      </c>
      <c r="E1343" s="672" t="s">
        <v>1522</v>
      </c>
      <c r="F1343" s="672" t="s">
        <v>2699</v>
      </c>
      <c r="G1343" s="672" t="s">
        <v>1363</v>
      </c>
      <c r="H1343" s="672" t="s">
        <v>1523</v>
      </c>
      <c r="I1343" s="672" t="s">
        <v>2700</v>
      </c>
      <c r="J1343" s="675" t="s">
        <v>1646</v>
      </c>
      <c r="K1343" s="672" t="s">
        <v>1544</v>
      </c>
      <c r="L1343" s="672" t="s">
        <v>1527</v>
      </c>
    </row>
    <row r="1344" spans="1:12">
      <c r="A1344">
        <v>62786</v>
      </c>
      <c r="B1344" s="672" t="s">
        <v>1520</v>
      </c>
      <c r="C1344" s="672" t="s">
        <v>1521</v>
      </c>
      <c r="D1344" s="672" t="s">
        <v>1521</v>
      </c>
      <c r="E1344" s="672" t="s">
        <v>1522</v>
      </c>
      <c r="F1344" s="672" t="s">
        <v>2701</v>
      </c>
      <c r="G1344" s="672" t="s">
        <v>1363</v>
      </c>
      <c r="H1344" s="672" t="s">
        <v>1523</v>
      </c>
      <c r="I1344" s="672" t="s">
        <v>2702</v>
      </c>
      <c r="J1344" s="675" t="s">
        <v>1538</v>
      </c>
      <c r="K1344" s="672" t="s">
        <v>1531</v>
      </c>
      <c r="L1344" s="672" t="s">
        <v>1527</v>
      </c>
    </row>
    <row r="1345" spans="1:12">
      <c r="A1345">
        <v>62789</v>
      </c>
      <c r="B1345" s="672" t="s">
        <v>1520</v>
      </c>
      <c r="C1345" s="672" t="s">
        <v>1521</v>
      </c>
      <c r="D1345" s="672" t="s">
        <v>1521</v>
      </c>
      <c r="E1345" s="672" t="s">
        <v>1522</v>
      </c>
      <c r="F1345" s="672" t="s">
        <v>2703</v>
      </c>
      <c r="G1345" s="672" t="s">
        <v>1363</v>
      </c>
      <c r="H1345" s="672" t="s">
        <v>1523</v>
      </c>
      <c r="I1345" s="672" t="s">
        <v>2704</v>
      </c>
      <c r="J1345" s="675" t="s">
        <v>1646</v>
      </c>
      <c r="K1345" s="672" t="s">
        <v>1544</v>
      </c>
      <c r="L1345" s="672" t="s">
        <v>1527</v>
      </c>
    </row>
    <row r="1346" spans="1:12">
      <c r="A1346">
        <v>62791</v>
      </c>
      <c r="B1346" s="672" t="s">
        <v>1520</v>
      </c>
      <c r="C1346" s="672" t="s">
        <v>1521</v>
      </c>
      <c r="D1346" s="672" t="s">
        <v>1521</v>
      </c>
      <c r="E1346" s="672" t="s">
        <v>1522</v>
      </c>
      <c r="F1346" s="672" t="s">
        <v>2705</v>
      </c>
      <c r="G1346" s="672" t="s">
        <v>1363</v>
      </c>
      <c r="H1346" s="672" t="s">
        <v>1523</v>
      </c>
      <c r="I1346" s="672" t="s">
        <v>2706</v>
      </c>
      <c r="J1346" s="675" t="s">
        <v>1558</v>
      </c>
      <c r="K1346" s="672" t="s">
        <v>1526</v>
      </c>
      <c r="L1346" s="672" t="s">
        <v>1527</v>
      </c>
    </row>
    <row r="1347" spans="1:12">
      <c r="A1347">
        <v>62791</v>
      </c>
      <c r="B1347" s="672" t="s">
        <v>1520</v>
      </c>
      <c r="C1347" s="672" t="s">
        <v>1562</v>
      </c>
      <c r="D1347" s="672" t="s">
        <v>1521</v>
      </c>
      <c r="E1347" s="672" t="s">
        <v>1522</v>
      </c>
      <c r="F1347" s="672" t="s">
        <v>2705</v>
      </c>
      <c r="G1347" s="672" t="s">
        <v>1363</v>
      </c>
      <c r="H1347" s="672" t="s">
        <v>1523</v>
      </c>
      <c r="I1347" s="672" t="s">
        <v>2706</v>
      </c>
      <c r="J1347" s="675" t="s">
        <v>1558</v>
      </c>
      <c r="K1347" s="672" t="s">
        <v>1526</v>
      </c>
      <c r="L1347" s="672" t="s">
        <v>1527</v>
      </c>
    </row>
    <row r="1348" spans="1:12">
      <c r="A1348">
        <v>62795</v>
      </c>
      <c r="B1348" s="672" t="s">
        <v>1520</v>
      </c>
      <c r="C1348" s="672" t="s">
        <v>1521</v>
      </c>
      <c r="D1348" s="672" t="s">
        <v>1521</v>
      </c>
      <c r="E1348" s="672" t="s">
        <v>1522</v>
      </c>
      <c r="F1348" s="672" t="s">
        <v>2707</v>
      </c>
      <c r="G1348" s="672" t="s">
        <v>1363</v>
      </c>
      <c r="H1348" s="672" t="s">
        <v>1523</v>
      </c>
      <c r="I1348" s="672" t="s">
        <v>2708</v>
      </c>
      <c r="J1348" s="675" t="s">
        <v>1569</v>
      </c>
      <c r="K1348" s="672" t="s">
        <v>1566</v>
      </c>
      <c r="L1348" s="672" t="s">
        <v>1527</v>
      </c>
    </row>
    <row r="1349" spans="1:12">
      <c r="A1349">
        <v>62798</v>
      </c>
      <c r="B1349" s="672" t="s">
        <v>1520</v>
      </c>
      <c r="C1349" s="672" t="s">
        <v>1521</v>
      </c>
      <c r="D1349" s="672" t="s">
        <v>1521</v>
      </c>
      <c r="E1349" s="672" t="s">
        <v>1522</v>
      </c>
      <c r="F1349" s="672" t="s">
        <v>2709</v>
      </c>
      <c r="G1349" s="672" t="s">
        <v>1363</v>
      </c>
      <c r="H1349" s="672" t="s">
        <v>1523</v>
      </c>
      <c r="I1349" s="672" t="s">
        <v>2710</v>
      </c>
      <c r="J1349" s="675" t="s">
        <v>1913</v>
      </c>
      <c r="K1349" s="672" t="s">
        <v>1531</v>
      </c>
      <c r="L1349" s="672" t="s">
        <v>1527</v>
      </c>
    </row>
    <row r="1350" spans="1:12">
      <c r="A1350">
        <v>61865</v>
      </c>
      <c r="B1350" s="672" t="s">
        <v>1520</v>
      </c>
      <c r="C1350" s="672" t="s">
        <v>1521</v>
      </c>
      <c r="D1350" s="672" t="s">
        <v>1521</v>
      </c>
      <c r="E1350" s="672" t="s">
        <v>1522</v>
      </c>
      <c r="F1350" s="672" t="s">
        <v>2709</v>
      </c>
      <c r="G1350" s="672" t="s">
        <v>1363</v>
      </c>
      <c r="H1350" s="672" t="s">
        <v>1523</v>
      </c>
      <c r="I1350" s="672" t="s">
        <v>2710</v>
      </c>
      <c r="J1350" s="675" t="s">
        <v>1913</v>
      </c>
      <c r="K1350" s="672" t="s">
        <v>1531</v>
      </c>
      <c r="L1350" s="672" t="s">
        <v>1527</v>
      </c>
    </row>
    <row r="1351" spans="1:12">
      <c r="A1351">
        <v>62802</v>
      </c>
      <c r="B1351" s="672" t="s">
        <v>1520</v>
      </c>
      <c r="C1351" s="672" t="s">
        <v>1562</v>
      </c>
      <c r="D1351" s="672" t="s">
        <v>1521</v>
      </c>
      <c r="E1351" s="672" t="s">
        <v>1522</v>
      </c>
      <c r="F1351" s="672" t="s">
        <v>2711</v>
      </c>
      <c r="G1351" s="672" t="s">
        <v>1363</v>
      </c>
      <c r="H1351" s="672" t="s">
        <v>1523</v>
      </c>
      <c r="I1351" s="672" t="s">
        <v>1691</v>
      </c>
      <c r="J1351" s="675" t="s">
        <v>1538</v>
      </c>
      <c r="K1351" s="672" t="s">
        <v>1531</v>
      </c>
      <c r="L1351" s="672" t="s">
        <v>1527</v>
      </c>
    </row>
    <row r="1352" spans="1:12">
      <c r="A1352">
        <v>62807</v>
      </c>
      <c r="B1352" s="672" t="s">
        <v>1520</v>
      </c>
      <c r="C1352" s="672" t="s">
        <v>1521</v>
      </c>
      <c r="D1352" s="672" t="s">
        <v>1521</v>
      </c>
      <c r="E1352" s="672" t="s">
        <v>1522</v>
      </c>
      <c r="F1352" s="672" t="s">
        <v>2712</v>
      </c>
      <c r="G1352" s="672" t="s">
        <v>1363</v>
      </c>
      <c r="H1352" s="672" t="s">
        <v>1523</v>
      </c>
      <c r="I1352" s="672" t="s">
        <v>2713</v>
      </c>
      <c r="J1352" s="675" t="s">
        <v>1538</v>
      </c>
      <c r="K1352" s="672" t="s">
        <v>1531</v>
      </c>
      <c r="L1352" s="672" t="s">
        <v>1527</v>
      </c>
    </row>
    <row r="1353" spans="1:12">
      <c r="A1353">
        <v>25385</v>
      </c>
      <c r="B1353" s="672" t="s">
        <v>1520</v>
      </c>
      <c r="C1353" s="672" t="s">
        <v>1521</v>
      </c>
      <c r="D1353" s="672" t="s">
        <v>1521</v>
      </c>
      <c r="E1353" s="672" t="s">
        <v>1522</v>
      </c>
      <c r="F1353" s="672" t="s">
        <v>2712</v>
      </c>
      <c r="G1353" s="672" t="s">
        <v>1363</v>
      </c>
      <c r="H1353" s="672" t="s">
        <v>1523</v>
      </c>
      <c r="I1353" s="672" t="s">
        <v>2713</v>
      </c>
      <c r="J1353" s="675" t="s">
        <v>1538</v>
      </c>
      <c r="K1353" s="672" t="s">
        <v>1531</v>
      </c>
      <c r="L1353" s="672" t="s">
        <v>1527</v>
      </c>
    </row>
    <row r="1354" spans="1:12">
      <c r="A1354">
        <v>62771</v>
      </c>
      <c r="B1354" s="672" t="s">
        <v>1520</v>
      </c>
      <c r="C1354" s="672" t="s">
        <v>1521</v>
      </c>
      <c r="D1354" s="672" t="s">
        <v>1521</v>
      </c>
      <c r="E1354" s="672" t="s">
        <v>1522</v>
      </c>
      <c r="F1354" s="672" t="s">
        <v>2714</v>
      </c>
      <c r="G1354" s="672" t="s">
        <v>1363</v>
      </c>
      <c r="H1354" s="672" t="s">
        <v>1523</v>
      </c>
      <c r="I1354" s="672" t="s">
        <v>2715</v>
      </c>
      <c r="J1354" s="675" t="s">
        <v>1538</v>
      </c>
      <c r="K1354" s="672" t="s">
        <v>1531</v>
      </c>
      <c r="L1354" s="672" t="s">
        <v>1527</v>
      </c>
    </row>
    <row r="1355" spans="1:12">
      <c r="A1355">
        <v>62808</v>
      </c>
      <c r="B1355" s="672" t="s">
        <v>1520</v>
      </c>
      <c r="C1355" s="672" t="s">
        <v>1521</v>
      </c>
      <c r="D1355" s="672" t="s">
        <v>1521</v>
      </c>
      <c r="E1355" s="672" t="s">
        <v>1522</v>
      </c>
      <c r="F1355" s="672" t="s">
        <v>2714</v>
      </c>
      <c r="G1355" s="672" t="s">
        <v>1363</v>
      </c>
      <c r="H1355" s="672" t="s">
        <v>1523</v>
      </c>
      <c r="I1355" s="672" t="s">
        <v>2715</v>
      </c>
      <c r="J1355" s="675" t="s">
        <v>1538</v>
      </c>
      <c r="K1355" s="672" t="s">
        <v>1531</v>
      </c>
      <c r="L1355" s="672" t="s">
        <v>1527</v>
      </c>
    </row>
    <row r="1356" spans="1:12">
      <c r="A1356">
        <v>62812</v>
      </c>
      <c r="B1356" s="672" t="s">
        <v>1520</v>
      </c>
      <c r="C1356" s="672" t="s">
        <v>1562</v>
      </c>
      <c r="D1356" s="672" t="s">
        <v>1521</v>
      </c>
      <c r="E1356" s="672" t="s">
        <v>1522</v>
      </c>
      <c r="F1356" s="672" t="s">
        <v>2716</v>
      </c>
      <c r="G1356" s="672" t="s">
        <v>1363</v>
      </c>
      <c r="H1356" s="672" t="s">
        <v>1523</v>
      </c>
      <c r="I1356" s="672" t="s">
        <v>2717</v>
      </c>
      <c r="J1356" s="675" t="s">
        <v>1538</v>
      </c>
      <c r="K1356" s="672" t="s">
        <v>1531</v>
      </c>
      <c r="L1356" s="672" t="s">
        <v>1527</v>
      </c>
    </row>
    <row r="1357" spans="1:12">
      <c r="A1357">
        <v>62821</v>
      </c>
      <c r="B1357" s="672" t="s">
        <v>1520</v>
      </c>
      <c r="C1357" s="672" t="s">
        <v>1521</v>
      </c>
      <c r="D1357" s="672" t="s">
        <v>1521</v>
      </c>
      <c r="E1357" s="672" t="s">
        <v>1522</v>
      </c>
      <c r="F1357" s="672" t="s">
        <v>2718</v>
      </c>
      <c r="G1357" s="672" t="s">
        <v>1363</v>
      </c>
      <c r="H1357" s="672" t="s">
        <v>1523</v>
      </c>
      <c r="I1357" s="672" t="s">
        <v>2719</v>
      </c>
      <c r="J1357" s="675" t="s">
        <v>2021</v>
      </c>
      <c r="K1357" s="672" t="s">
        <v>1531</v>
      </c>
      <c r="L1357" s="672" t="s">
        <v>1527</v>
      </c>
    </row>
    <row r="1358" spans="1:12">
      <c r="A1358">
        <v>62824</v>
      </c>
      <c r="B1358" s="672" t="s">
        <v>1520</v>
      </c>
      <c r="C1358" s="672" t="s">
        <v>1562</v>
      </c>
      <c r="D1358" s="672" t="s">
        <v>1521</v>
      </c>
      <c r="E1358" s="672" t="s">
        <v>1522</v>
      </c>
      <c r="F1358" s="672" t="s">
        <v>2720</v>
      </c>
      <c r="G1358" s="672" t="s">
        <v>1363</v>
      </c>
      <c r="H1358" s="672" t="s">
        <v>1523</v>
      </c>
      <c r="I1358" s="672" t="s">
        <v>2209</v>
      </c>
      <c r="J1358" s="675" t="s">
        <v>1768</v>
      </c>
      <c r="K1358" s="672" t="s">
        <v>1544</v>
      </c>
      <c r="L1358" s="672" t="s">
        <v>1527</v>
      </c>
    </row>
    <row r="1359" spans="1:12">
      <c r="A1359">
        <v>62827</v>
      </c>
      <c r="B1359" s="672" t="s">
        <v>1520</v>
      </c>
      <c r="C1359" s="672" t="s">
        <v>1521</v>
      </c>
      <c r="D1359" s="672" t="s">
        <v>1521</v>
      </c>
      <c r="E1359" s="672" t="s">
        <v>1522</v>
      </c>
      <c r="F1359" s="672" t="s">
        <v>2721</v>
      </c>
      <c r="G1359" s="672" t="s">
        <v>1363</v>
      </c>
      <c r="H1359" s="672" t="s">
        <v>1523</v>
      </c>
      <c r="I1359" s="672" t="s">
        <v>2722</v>
      </c>
      <c r="J1359" s="675" t="s">
        <v>1768</v>
      </c>
      <c r="K1359" s="672" t="s">
        <v>1544</v>
      </c>
      <c r="L1359" s="672" t="s">
        <v>1527</v>
      </c>
    </row>
    <row r="1360" spans="1:12">
      <c r="A1360">
        <v>62824</v>
      </c>
      <c r="B1360" s="672" t="s">
        <v>1520</v>
      </c>
      <c r="C1360" s="672" t="s">
        <v>1521</v>
      </c>
      <c r="D1360" s="672" t="s">
        <v>1521</v>
      </c>
      <c r="E1360" s="672" t="s">
        <v>1522</v>
      </c>
      <c r="F1360" s="672" t="s">
        <v>2721</v>
      </c>
      <c r="G1360" s="672" t="s">
        <v>1363</v>
      </c>
      <c r="H1360" s="672" t="s">
        <v>1523</v>
      </c>
      <c r="I1360" s="672" t="s">
        <v>2722</v>
      </c>
      <c r="J1360" s="675" t="s">
        <v>1768</v>
      </c>
      <c r="K1360" s="672" t="s">
        <v>1544</v>
      </c>
      <c r="L1360" s="672" t="s">
        <v>1527</v>
      </c>
    </row>
    <row r="1361" spans="1:12">
      <c r="A1361">
        <v>62828</v>
      </c>
      <c r="B1361" s="672" t="s">
        <v>1520</v>
      </c>
      <c r="C1361" s="672" t="s">
        <v>1521</v>
      </c>
      <c r="D1361" s="672" t="s">
        <v>1521</v>
      </c>
      <c r="E1361" s="672" t="s">
        <v>1522</v>
      </c>
      <c r="F1361" s="672" t="s">
        <v>2723</v>
      </c>
      <c r="G1361" s="672" t="s">
        <v>1363</v>
      </c>
      <c r="H1361" s="672" t="s">
        <v>1523</v>
      </c>
      <c r="I1361" s="672" t="s">
        <v>2724</v>
      </c>
      <c r="J1361" s="675" t="s">
        <v>1810</v>
      </c>
      <c r="K1361" s="672" t="s">
        <v>1535</v>
      </c>
      <c r="L1361" s="672" t="s">
        <v>1527</v>
      </c>
    </row>
    <row r="1362" spans="1:12">
      <c r="A1362">
        <v>62822</v>
      </c>
      <c r="B1362" s="672" t="s">
        <v>1520</v>
      </c>
      <c r="C1362" s="672" t="s">
        <v>1521</v>
      </c>
      <c r="D1362" s="672" t="s">
        <v>1521</v>
      </c>
      <c r="E1362" s="672" t="s">
        <v>1522</v>
      </c>
      <c r="F1362" s="672" t="s">
        <v>2723</v>
      </c>
      <c r="G1362" s="672" t="s">
        <v>1363</v>
      </c>
      <c r="H1362" s="672" t="s">
        <v>1523</v>
      </c>
      <c r="I1362" s="672" t="s">
        <v>2724</v>
      </c>
      <c r="J1362" s="675" t="s">
        <v>1810</v>
      </c>
      <c r="K1362" s="672" t="s">
        <v>1535</v>
      </c>
      <c r="L1362" s="672" t="s">
        <v>1527</v>
      </c>
    </row>
    <row r="1363" spans="1:12">
      <c r="A1363">
        <v>62822</v>
      </c>
      <c r="B1363" s="672" t="s">
        <v>1520</v>
      </c>
      <c r="C1363" s="672" t="s">
        <v>1562</v>
      </c>
      <c r="D1363" s="672" t="s">
        <v>1521</v>
      </c>
      <c r="E1363" s="672" t="s">
        <v>1522</v>
      </c>
      <c r="F1363" s="672" t="s">
        <v>2723</v>
      </c>
      <c r="G1363" s="672" t="s">
        <v>1363</v>
      </c>
      <c r="H1363" s="672" t="s">
        <v>1523</v>
      </c>
      <c r="I1363" s="672" t="s">
        <v>2724</v>
      </c>
      <c r="J1363" s="675" t="s">
        <v>1810</v>
      </c>
      <c r="K1363" s="672" t="s">
        <v>1535</v>
      </c>
      <c r="L1363" s="672" t="s">
        <v>1527</v>
      </c>
    </row>
    <row r="1364" spans="1:12">
      <c r="A1364">
        <v>62828</v>
      </c>
      <c r="B1364" s="672" t="s">
        <v>1520</v>
      </c>
      <c r="C1364" s="672" t="s">
        <v>1562</v>
      </c>
      <c r="D1364" s="672" t="s">
        <v>1521</v>
      </c>
      <c r="E1364" s="672" t="s">
        <v>1522</v>
      </c>
      <c r="F1364" s="672" t="s">
        <v>2723</v>
      </c>
      <c r="G1364" s="672" t="s">
        <v>1363</v>
      </c>
      <c r="H1364" s="672" t="s">
        <v>1523</v>
      </c>
      <c r="I1364" s="672" t="s">
        <v>2724</v>
      </c>
      <c r="J1364" s="675" t="s">
        <v>1810</v>
      </c>
      <c r="K1364" s="672" t="s">
        <v>1535</v>
      </c>
      <c r="L1364" s="672" t="s">
        <v>1527</v>
      </c>
    </row>
    <row r="1365" spans="1:12">
      <c r="A1365">
        <v>62833</v>
      </c>
      <c r="B1365" s="672" t="s">
        <v>1520</v>
      </c>
      <c r="C1365" s="672" t="s">
        <v>1521</v>
      </c>
      <c r="D1365" s="672" t="s">
        <v>1521</v>
      </c>
      <c r="E1365" s="672" t="s">
        <v>1522</v>
      </c>
      <c r="F1365" s="672" t="s">
        <v>2725</v>
      </c>
      <c r="G1365" s="672" t="s">
        <v>1363</v>
      </c>
      <c r="H1365" s="672" t="s">
        <v>1523</v>
      </c>
      <c r="I1365" s="672" t="s">
        <v>2726</v>
      </c>
      <c r="J1365" s="675" t="s">
        <v>1538</v>
      </c>
      <c r="K1365" s="672" t="s">
        <v>1531</v>
      </c>
      <c r="L1365" s="672" t="s">
        <v>1527</v>
      </c>
    </row>
    <row r="1366" spans="1:12">
      <c r="A1366">
        <v>30245</v>
      </c>
      <c r="B1366" s="672" t="s">
        <v>1520</v>
      </c>
      <c r="C1366" s="672" t="s">
        <v>1521</v>
      </c>
      <c r="D1366" s="672" t="s">
        <v>1521</v>
      </c>
      <c r="E1366" s="672" t="s">
        <v>1522</v>
      </c>
      <c r="F1366" s="672" t="s">
        <v>2725</v>
      </c>
      <c r="G1366" s="672" t="s">
        <v>1363</v>
      </c>
      <c r="H1366" s="672" t="s">
        <v>1523</v>
      </c>
      <c r="I1366" s="672" t="s">
        <v>2726</v>
      </c>
      <c r="J1366" s="675" t="s">
        <v>1538</v>
      </c>
      <c r="K1366" s="672" t="s">
        <v>1531</v>
      </c>
      <c r="L1366" s="672" t="s">
        <v>1527</v>
      </c>
    </row>
    <row r="1367" spans="1:12">
      <c r="A1367">
        <v>62834</v>
      </c>
      <c r="B1367" s="672" t="s">
        <v>1520</v>
      </c>
      <c r="C1367" s="672" t="s">
        <v>1521</v>
      </c>
      <c r="D1367" s="672" t="s">
        <v>1521</v>
      </c>
      <c r="E1367" s="672" t="s">
        <v>1522</v>
      </c>
      <c r="F1367" s="672" t="s">
        <v>2727</v>
      </c>
      <c r="G1367" s="672" t="s">
        <v>1363</v>
      </c>
      <c r="H1367" s="672" t="s">
        <v>1523</v>
      </c>
      <c r="I1367" s="672" t="s">
        <v>2728</v>
      </c>
      <c r="J1367" s="675" t="s">
        <v>1572</v>
      </c>
      <c r="K1367" s="672" t="s">
        <v>1552</v>
      </c>
      <c r="L1367" s="672" t="s">
        <v>1527</v>
      </c>
    </row>
    <row r="1368" spans="1:12">
      <c r="A1368">
        <v>62839</v>
      </c>
      <c r="B1368" s="672" t="s">
        <v>1520</v>
      </c>
      <c r="C1368" s="672" t="s">
        <v>1562</v>
      </c>
      <c r="D1368" s="672" t="s">
        <v>1521</v>
      </c>
      <c r="E1368" s="672" t="s">
        <v>1522</v>
      </c>
      <c r="F1368" s="672" t="s">
        <v>2729</v>
      </c>
      <c r="G1368" s="672" t="s">
        <v>1363</v>
      </c>
      <c r="H1368" s="672" t="s">
        <v>1523</v>
      </c>
      <c r="I1368" s="672" t="s">
        <v>2730</v>
      </c>
      <c r="J1368" s="675" t="s">
        <v>1655</v>
      </c>
      <c r="K1368" s="672" t="s">
        <v>1526</v>
      </c>
      <c r="L1368" s="672" t="s">
        <v>1527</v>
      </c>
    </row>
    <row r="1369" spans="1:12">
      <c r="A1369">
        <v>62839</v>
      </c>
      <c r="B1369" s="672" t="s">
        <v>1520</v>
      </c>
      <c r="C1369" s="672" t="s">
        <v>1521</v>
      </c>
      <c r="D1369" s="672" t="s">
        <v>1521</v>
      </c>
      <c r="E1369" s="672" t="s">
        <v>1522</v>
      </c>
      <c r="F1369" s="672" t="s">
        <v>2729</v>
      </c>
      <c r="G1369" s="672" t="s">
        <v>1363</v>
      </c>
      <c r="H1369" s="672" t="s">
        <v>1523</v>
      </c>
      <c r="I1369" s="672" t="s">
        <v>2730</v>
      </c>
      <c r="J1369" s="675" t="s">
        <v>1655</v>
      </c>
      <c r="K1369" s="672" t="s">
        <v>1526</v>
      </c>
      <c r="L1369" s="672" t="s">
        <v>1527</v>
      </c>
    </row>
    <row r="1370" spans="1:12">
      <c r="A1370">
        <v>62845</v>
      </c>
      <c r="B1370" s="672" t="s">
        <v>1520</v>
      </c>
      <c r="C1370" s="672" t="s">
        <v>1521</v>
      </c>
      <c r="D1370" s="672" t="s">
        <v>1521</v>
      </c>
      <c r="E1370" s="672" t="s">
        <v>1522</v>
      </c>
      <c r="F1370" s="672" t="s">
        <v>550</v>
      </c>
      <c r="G1370" s="672" t="s">
        <v>1363</v>
      </c>
      <c r="H1370" s="672" t="s">
        <v>1523</v>
      </c>
      <c r="I1370" s="672" t="s">
        <v>2731</v>
      </c>
      <c r="J1370" s="675" t="s">
        <v>1637</v>
      </c>
      <c r="K1370" s="672" t="s">
        <v>1552</v>
      </c>
      <c r="L1370" s="672" t="s">
        <v>1527</v>
      </c>
    </row>
    <row r="1371" spans="1:12">
      <c r="A1371">
        <v>60290</v>
      </c>
      <c r="B1371" s="672" t="s">
        <v>1520</v>
      </c>
      <c r="C1371" s="672" t="s">
        <v>1521</v>
      </c>
      <c r="D1371" s="672" t="s">
        <v>1521</v>
      </c>
      <c r="E1371" s="672" t="s">
        <v>1522</v>
      </c>
      <c r="F1371" s="672" t="s">
        <v>550</v>
      </c>
      <c r="G1371" s="672" t="s">
        <v>1363</v>
      </c>
      <c r="H1371" s="672" t="s">
        <v>1523</v>
      </c>
      <c r="I1371" s="672" t="s">
        <v>2731</v>
      </c>
      <c r="J1371" s="675" t="s">
        <v>1637</v>
      </c>
      <c r="K1371" s="672" t="s">
        <v>1552</v>
      </c>
      <c r="L1371" s="672" t="s">
        <v>1527</v>
      </c>
    </row>
    <row r="1372" spans="1:12">
      <c r="A1372">
        <v>62852</v>
      </c>
      <c r="B1372" s="672" t="s">
        <v>1520</v>
      </c>
      <c r="C1372" s="672" t="s">
        <v>1521</v>
      </c>
      <c r="D1372" s="672" t="s">
        <v>1521</v>
      </c>
      <c r="E1372" s="672" t="s">
        <v>1522</v>
      </c>
      <c r="F1372" s="672" t="s">
        <v>2732</v>
      </c>
      <c r="G1372" s="672" t="s">
        <v>1363</v>
      </c>
      <c r="H1372" s="672" t="s">
        <v>1523</v>
      </c>
      <c r="I1372" s="672" t="s">
        <v>2733</v>
      </c>
      <c r="J1372" s="675" t="s">
        <v>1946</v>
      </c>
      <c r="K1372" s="672" t="s">
        <v>1544</v>
      </c>
      <c r="L1372" s="672" t="s">
        <v>1527</v>
      </c>
    </row>
    <row r="1373" spans="1:12">
      <c r="A1373">
        <v>62874</v>
      </c>
      <c r="B1373" s="672" t="s">
        <v>1520</v>
      </c>
      <c r="C1373" s="672" t="s">
        <v>1521</v>
      </c>
      <c r="D1373" s="672" t="s">
        <v>1521</v>
      </c>
      <c r="E1373" s="672" t="s">
        <v>1522</v>
      </c>
      <c r="F1373" s="672" t="s">
        <v>563</v>
      </c>
      <c r="G1373" s="672" t="s">
        <v>1363</v>
      </c>
      <c r="H1373" s="672" t="s">
        <v>1523</v>
      </c>
      <c r="I1373" s="672" t="s">
        <v>2734</v>
      </c>
      <c r="J1373" s="675" t="s">
        <v>2076</v>
      </c>
      <c r="K1373" s="672" t="s">
        <v>1531</v>
      </c>
      <c r="L1373" s="672" t="s">
        <v>1527</v>
      </c>
    </row>
    <row r="1374" spans="1:12">
      <c r="A1374">
        <v>62880</v>
      </c>
      <c r="B1374" s="672" t="s">
        <v>1520</v>
      </c>
      <c r="C1374" s="672" t="s">
        <v>1521</v>
      </c>
      <c r="D1374" s="672" t="s">
        <v>1521</v>
      </c>
      <c r="E1374" s="672" t="s">
        <v>1522</v>
      </c>
      <c r="F1374" s="672" t="s">
        <v>2735</v>
      </c>
      <c r="G1374" s="672" t="s">
        <v>1363</v>
      </c>
      <c r="H1374" s="672" t="s">
        <v>1523</v>
      </c>
      <c r="I1374" s="672" t="s">
        <v>2736</v>
      </c>
      <c r="J1374" s="675" t="s">
        <v>1937</v>
      </c>
      <c r="K1374" s="672" t="s">
        <v>1531</v>
      </c>
      <c r="L1374" s="672" t="s">
        <v>1527</v>
      </c>
    </row>
    <row r="1375" spans="1:12">
      <c r="A1375">
        <v>62887</v>
      </c>
      <c r="B1375" s="672" t="s">
        <v>1520</v>
      </c>
      <c r="C1375" s="672" t="s">
        <v>1562</v>
      </c>
      <c r="D1375" s="672" t="s">
        <v>1521</v>
      </c>
      <c r="E1375" s="672" t="s">
        <v>1522</v>
      </c>
      <c r="F1375" s="672" t="s">
        <v>564</v>
      </c>
      <c r="G1375" s="672" t="s">
        <v>1363</v>
      </c>
      <c r="H1375" s="672" t="s">
        <v>1523</v>
      </c>
      <c r="I1375" s="672" t="s">
        <v>2737</v>
      </c>
      <c r="J1375" s="675" t="s">
        <v>1611</v>
      </c>
      <c r="K1375" s="672" t="s">
        <v>1535</v>
      </c>
      <c r="L1375" s="672" t="s">
        <v>1527</v>
      </c>
    </row>
    <row r="1376" spans="1:12">
      <c r="A1376">
        <v>30245</v>
      </c>
      <c r="B1376" s="672" t="s">
        <v>1520</v>
      </c>
      <c r="C1376" s="672" t="s">
        <v>1521</v>
      </c>
      <c r="D1376" s="672" t="s">
        <v>1521</v>
      </c>
      <c r="E1376" s="672" t="s">
        <v>1522</v>
      </c>
      <c r="F1376" s="672" t="s">
        <v>2738</v>
      </c>
      <c r="G1376" s="672" t="s">
        <v>1363</v>
      </c>
      <c r="H1376" s="672" t="s">
        <v>1523</v>
      </c>
      <c r="I1376" s="672" t="s">
        <v>2739</v>
      </c>
      <c r="J1376" s="675" t="s">
        <v>1569</v>
      </c>
      <c r="K1376" s="672" t="s">
        <v>1566</v>
      </c>
      <c r="L1376" s="672" t="s">
        <v>1527</v>
      </c>
    </row>
    <row r="1377" spans="1:12">
      <c r="A1377">
        <v>62893</v>
      </c>
      <c r="B1377" s="672" t="s">
        <v>1520</v>
      </c>
      <c r="C1377" s="672" t="s">
        <v>1521</v>
      </c>
      <c r="D1377" s="672" t="s">
        <v>1521</v>
      </c>
      <c r="E1377" s="672" t="s">
        <v>1522</v>
      </c>
      <c r="F1377" s="672" t="s">
        <v>2738</v>
      </c>
      <c r="G1377" s="672" t="s">
        <v>1363</v>
      </c>
      <c r="H1377" s="672" t="s">
        <v>1523</v>
      </c>
      <c r="I1377" s="672" t="s">
        <v>2739</v>
      </c>
      <c r="J1377" s="675" t="s">
        <v>1569</v>
      </c>
      <c r="K1377" s="672" t="s">
        <v>1566</v>
      </c>
      <c r="L1377" s="672" t="s">
        <v>1527</v>
      </c>
    </row>
    <row r="1378" spans="1:12">
      <c r="A1378">
        <v>62898</v>
      </c>
      <c r="B1378" s="672" t="s">
        <v>1520</v>
      </c>
      <c r="C1378" s="672" t="s">
        <v>1521</v>
      </c>
      <c r="D1378" s="672" t="s">
        <v>1521</v>
      </c>
      <c r="E1378" s="672" t="s">
        <v>1522</v>
      </c>
      <c r="F1378" s="672" t="s">
        <v>2740</v>
      </c>
      <c r="G1378" s="672" t="s">
        <v>1363</v>
      </c>
      <c r="H1378" s="672" t="s">
        <v>1523</v>
      </c>
      <c r="I1378" s="672" t="s">
        <v>2741</v>
      </c>
      <c r="J1378" s="675" t="s">
        <v>1584</v>
      </c>
      <c r="K1378" s="672" t="s">
        <v>1585</v>
      </c>
      <c r="L1378" s="672" t="s">
        <v>1527</v>
      </c>
    </row>
    <row r="1379" spans="1:12">
      <c r="A1379">
        <v>62905</v>
      </c>
      <c r="B1379" s="672" t="s">
        <v>1520</v>
      </c>
      <c r="C1379" s="672" t="s">
        <v>1521</v>
      </c>
      <c r="D1379" s="672" t="s">
        <v>1521</v>
      </c>
      <c r="E1379" s="672" t="s">
        <v>1522</v>
      </c>
      <c r="F1379" s="672" t="s">
        <v>2742</v>
      </c>
      <c r="G1379" s="672" t="s">
        <v>1363</v>
      </c>
      <c r="H1379" s="672" t="s">
        <v>1523</v>
      </c>
      <c r="I1379" s="672" t="s">
        <v>1654</v>
      </c>
      <c r="J1379" s="675" t="s">
        <v>1655</v>
      </c>
      <c r="K1379" s="672" t="s">
        <v>1526</v>
      </c>
      <c r="L1379" s="672" t="s">
        <v>1527</v>
      </c>
    </row>
    <row r="1380" spans="1:12">
      <c r="A1380">
        <v>62927</v>
      </c>
      <c r="B1380" s="672" t="s">
        <v>1520</v>
      </c>
      <c r="C1380" s="672" t="s">
        <v>1521</v>
      </c>
      <c r="D1380" s="672" t="s">
        <v>1521</v>
      </c>
      <c r="E1380" s="672" t="s">
        <v>1522</v>
      </c>
      <c r="F1380" s="672" t="s">
        <v>525</v>
      </c>
      <c r="G1380" s="672" t="s">
        <v>1363</v>
      </c>
      <c r="H1380" s="672" t="s">
        <v>1523</v>
      </c>
      <c r="I1380" s="672" t="s">
        <v>2743</v>
      </c>
      <c r="J1380" s="675" t="s">
        <v>1543</v>
      </c>
      <c r="K1380" s="672" t="s">
        <v>1544</v>
      </c>
      <c r="L1380" s="672" t="s">
        <v>1527</v>
      </c>
    </row>
    <row r="1381" spans="1:12">
      <c r="A1381">
        <v>30245</v>
      </c>
      <c r="B1381" s="672" t="s">
        <v>1520</v>
      </c>
      <c r="C1381" s="672" t="s">
        <v>1521</v>
      </c>
      <c r="D1381" s="672" t="s">
        <v>1521</v>
      </c>
      <c r="E1381" s="672" t="s">
        <v>1522</v>
      </c>
      <c r="F1381" s="672" t="s">
        <v>525</v>
      </c>
      <c r="G1381" s="672" t="s">
        <v>1363</v>
      </c>
      <c r="H1381" s="672" t="s">
        <v>1523</v>
      </c>
      <c r="I1381" s="672" t="s">
        <v>2743</v>
      </c>
      <c r="J1381" s="675" t="s">
        <v>1543</v>
      </c>
      <c r="K1381" s="672" t="s">
        <v>1544</v>
      </c>
      <c r="L1381" s="672" t="s">
        <v>1527</v>
      </c>
    </row>
    <row r="1382" spans="1:12">
      <c r="A1382">
        <v>62966</v>
      </c>
      <c r="B1382" s="672" t="s">
        <v>1520</v>
      </c>
      <c r="C1382" s="672" t="s">
        <v>1521</v>
      </c>
      <c r="D1382" s="672" t="s">
        <v>1521</v>
      </c>
      <c r="E1382" s="672" t="s">
        <v>1522</v>
      </c>
      <c r="F1382" s="672" t="s">
        <v>2744</v>
      </c>
      <c r="G1382" s="672" t="s">
        <v>1363</v>
      </c>
      <c r="H1382" s="672" t="s">
        <v>1523</v>
      </c>
      <c r="I1382" s="672" t="s">
        <v>2745</v>
      </c>
      <c r="J1382" s="675" t="s">
        <v>1603</v>
      </c>
      <c r="K1382" s="672" t="s">
        <v>1585</v>
      </c>
      <c r="L1382" s="672" t="s">
        <v>1527</v>
      </c>
    </row>
    <row r="1383" spans="1:12">
      <c r="A1383">
        <v>62974</v>
      </c>
      <c r="B1383" s="672" t="s">
        <v>1520</v>
      </c>
      <c r="C1383" s="672" t="s">
        <v>1521</v>
      </c>
      <c r="D1383" s="672" t="s">
        <v>1521</v>
      </c>
      <c r="E1383" s="672" t="s">
        <v>1522</v>
      </c>
      <c r="F1383" s="672" t="s">
        <v>2746</v>
      </c>
      <c r="G1383" s="672" t="s">
        <v>1363</v>
      </c>
      <c r="H1383" s="672" t="s">
        <v>1523</v>
      </c>
      <c r="I1383" s="672" t="s">
        <v>2747</v>
      </c>
      <c r="J1383" s="675" t="s">
        <v>1603</v>
      </c>
      <c r="K1383" s="672" t="s">
        <v>1585</v>
      </c>
      <c r="L1383" s="672" t="s">
        <v>1527</v>
      </c>
    </row>
    <row r="1384" spans="1:12">
      <c r="A1384">
        <v>62974</v>
      </c>
      <c r="B1384" s="672" t="s">
        <v>1520</v>
      </c>
      <c r="C1384" s="672" t="s">
        <v>1562</v>
      </c>
      <c r="D1384" s="672" t="s">
        <v>1521</v>
      </c>
      <c r="E1384" s="672" t="s">
        <v>1522</v>
      </c>
      <c r="F1384" s="672" t="s">
        <v>2746</v>
      </c>
      <c r="G1384" s="672" t="s">
        <v>1363</v>
      </c>
      <c r="H1384" s="672" t="s">
        <v>1523</v>
      </c>
      <c r="I1384" s="672" t="s">
        <v>2747</v>
      </c>
      <c r="J1384" s="675" t="s">
        <v>1603</v>
      </c>
      <c r="K1384" s="672" t="s">
        <v>1585</v>
      </c>
      <c r="L1384" s="672" t="s">
        <v>1527</v>
      </c>
    </row>
    <row r="1385" spans="1:12">
      <c r="A1385">
        <v>30245</v>
      </c>
      <c r="B1385" s="672" t="s">
        <v>1520</v>
      </c>
      <c r="C1385" s="672" t="s">
        <v>1521</v>
      </c>
      <c r="D1385" s="672" t="s">
        <v>1521</v>
      </c>
      <c r="E1385" s="672" t="s">
        <v>1522</v>
      </c>
      <c r="F1385" s="672" t="s">
        <v>2748</v>
      </c>
      <c r="G1385" s="672" t="s">
        <v>1363</v>
      </c>
      <c r="H1385" s="672" t="s">
        <v>1523</v>
      </c>
      <c r="I1385" s="672" t="s">
        <v>1840</v>
      </c>
      <c r="J1385" s="675" t="s">
        <v>1699</v>
      </c>
      <c r="K1385" s="672" t="s">
        <v>1552</v>
      </c>
      <c r="L1385" s="672" t="s">
        <v>1527</v>
      </c>
    </row>
    <row r="1386" spans="1:12">
      <c r="A1386">
        <v>63011</v>
      </c>
      <c r="B1386" s="672" t="s">
        <v>1520</v>
      </c>
      <c r="C1386" s="672" t="s">
        <v>1521</v>
      </c>
      <c r="D1386" s="672" t="s">
        <v>1521</v>
      </c>
      <c r="E1386" s="672" t="s">
        <v>1522</v>
      </c>
      <c r="F1386" s="672" t="s">
        <v>2748</v>
      </c>
      <c r="G1386" s="672" t="s">
        <v>1363</v>
      </c>
      <c r="H1386" s="672" t="s">
        <v>1523</v>
      </c>
      <c r="I1386" s="672" t="s">
        <v>1840</v>
      </c>
      <c r="J1386" s="675" t="s">
        <v>1699</v>
      </c>
      <c r="K1386" s="672" t="s">
        <v>1552</v>
      </c>
      <c r="L1386" s="672" t="s">
        <v>1527</v>
      </c>
    </row>
    <row r="1387" spans="1:12">
      <c r="A1387">
        <v>63012</v>
      </c>
      <c r="B1387" s="672" t="s">
        <v>1520</v>
      </c>
      <c r="C1387" s="672" t="s">
        <v>1521</v>
      </c>
      <c r="D1387" s="672" t="s">
        <v>1521</v>
      </c>
      <c r="E1387" s="672" t="s">
        <v>1522</v>
      </c>
      <c r="F1387" s="672" t="s">
        <v>2749</v>
      </c>
      <c r="G1387" s="672" t="s">
        <v>1363</v>
      </c>
      <c r="H1387" s="672" t="s">
        <v>1523</v>
      </c>
      <c r="I1387" s="672" t="s">
        <v>2750</v>
      </c>
      <c r="J1387" s="675" t="s">
        <v>1637</v>
      </c>
      <c r="K1387" s="672" t="s">
        <v>1552</v>
      </c>
      <c r="L1387" s="672" t="s">
        <v>1527</v>
      </c>
    </row>
    <row r="1388" spans="1:12">
      <c r="A1388">
        <v>63013</v>
      </c>
      <c r="B1388" s="672" t="s">
        <v>1520</v>
      </c>
      <c r="C1388" s="672" t="s">
        <v>1521</v>
      </c>
      <c r="D1388" s="672" t="s">
        <v>1521</v>
      </c>
      <c r="E1388" s="672" t="s">
        <v>1522</v>
      </c>
      <c r="F1388" s="672" t="s">
        <v>2751</v>
      </c>
      <c r="G1388" s="672" t="s">
        <v>1363</v>
      </c>
      <c r="H1388" s="672" t="s">
        <v>1523</v>
      </c>
      <c r="I1388" s="672" t="s">
        <v>2752</v>
      </c>
      <c r="J1388" s="675" t="s">
        <v>1643</v>
      </c>
      <c r="K1388" s="672" t="s">
        <v>1552</v>
      </c>
      <c r="L1388" s="672" t="s">
        <v>1527</v>
      </c>
    </row>
    <row r="1389" spans="1:12">
      <c r="A1389">
        <v>30245</v>
      </c>
      <c r="B1389" s="672" t="s">
        <v>1520</v>
      </c>
      <c r="C1389" s="672" t="s">
        <v>1521</v>
      </c>
      <c r="D1389" s="672" t="s">
        <v>1521</v>
      </c>
      <c r="E1389" s="672" t="s">
        <v>1522</v>
      </c>
      <c r="F1389" s="672" t="s">
        <v>2751</v>
      </c>
      <c r="G1389" s="672" t="s">
        <v>1363</v>
      </c>
      <c r="H1389" s="672" t="s">
        <v>1523</v>
      </c>
      <c r="I1389" s="672" t="s">
        <v>2752</v>
      </c>
      <c r="J1389" s="675" t="s">
        <v>1643</v>
      </c>
      <c r="K1389" s="672" t="s">
        <v>1552</v>
      </c>
      <c r="L1389" s="672" t="s">
        <v>1527</v>
      </c>
    </row>
    <row r="1390" spans="1:12">
      <c r="A1390">
        <v>63022</v>
      </c>
      <c r="B1390" s="672" t="s">
        <v>1520</v>
      </c>
      <c r="C1390" s="672" t="s">
        <v>1521</v>
      </c>
      <c r="D1390" s="672" t="s">
        <v>1521</v>
      </c>
      <c r="E1390" s="672" t="s">
        <v>1522</v>
      </c>
      <c r="F1390" s="672" t="s">
        <v>2753</v>
      </c>
      <c r="G1390" s="672" t="s">
        <v>1363</v>
      </c>
      <c r="H1390" s="672" t="s">
        <v>1523</v>
      </c>
      <c r="I1390" s="672" t="s">
        <v>1804</v>
      </c>
      <c r="J1390" s="675" t="s">
        <v>1744</v>
      </c>
      <c r="K1390" s="672" t="s">
        <v>1535</v>
      </c>
      <c r="L1390" s="672" t="s">
        <v>1527</v>
      </c>
    </row>
    <row r="1391" spans="1:12">
      <c r="A1391">
        <v>63055</v>
      </c>
      <c r="B1391" s="672" t="s">
        <v>1520</v>
      </c>
      <c r="C1391" s="672" t="s">
        <v>1521</v>
      </c>
      <c r="D1391" s="672" t="s">
        <v>1521</v>
      </c>
      <c r="E1391" s="672" t="s">
        <v>1522</v>
      </c>
      <c r="F1391" s="672" t="s">
        <v>2754</v>
      </c>
      <c r="G1391" s="672" t="s">
        <v>1363</v>
      </c>
      <c r="H1391" s="672" t="s">
        <v>1523</v>
      </c>
      <c r="I1391" s="672" t="s">
        <v>2755</v>
      </c>
      <c r="J1391" s="675" t="s">
        <v>1538</v>
      </c>
      <c r="K1391" s="672" t="s">
        <v>1531</v>
      </c>
      <c r="L1391" s="672" t="s">
        <v>1527</v>
      </c>
    </row>
    <row r="1392" spans="1:12">
      <c r="A1392">
        <v>62771</v>
      </c>
      <c r="B1392" s="672" t="s">
        <v>1520</v>
      </c>
      <c r="C1392" s="672" t="s">
        <v>1521</v>
      </c>
      <c r="D1392" s="672" t="s">
        <v>1521</v>
      </c>
      <c r="E1392" s="672" t="s">
        <v>1522</v>
      </c>
      <c r="F1392" s="672" t="s">
        <v>2754</v>
      </c>
      <c r="G1392" s="672" t="s">
        <v>1363</v>
      </c>
      <c r="H1392" s="672" t="s">
        <v>1523</v>
      </c>
      <c r="I1392" s="672" t="s">
        <v>2755</v>
      </c>
      <c r="J1392" s="675" t="s">
        <v>1538</v>
      </c>
      <c r="K1392" s="672" t="s">
        <v>1531</v>
      </c>
      <c r="L1392" s="672" t="s">
        <v>1527</v>
      </c>
    </row>
    <row r="1393" spans="1:12">
      <c r="A1393">
        <v>63064</v>
      </c>
      <c r="B1393" s="672" t="s">
        <v>1520</v>
      </c>
      <c r="C1393" s="672" t="s">
        <v>1521</v>
      </c>
      <c r="D1393" s="672" t="s">
        <v>1521</v>
      </c>
      <c r="E1393" s="672" t="s">
        <v>1522</v>
      </c>
      <c r="F1393" s="672" t="s">
        <v>2756</v>
      </c>
      <c r="G1393" s="672" t="s">
        <v>1363</v>
      </c>
      <c r="H1393" s="672" t="s">
        <v>1523</v>
      </c>
      <c r="I1393" s="672" t="s">
        <v>2641</v>
      </c>
      <c r="J1393" s="675" t="s">
        <v>1530</v>
      </c>
      <c r="K1393" s="672" t="s">
        <v>1531</v>
      </c>
      <c r="L1393" s="672" t="s">
        <v>1527</v>
      </c>
    </row>
    <row r="1394" spans="1:12">
      <c r="A1394">
        <v>63097</v>
      </c>
      <c r="B1394" s="672" t="s">
        <v>1520</v>
      </c>
      <c r="C1394" s="672" t="s">
        <v>1521</v>
      </c>
      <c r="D1394" s="672" t="s">
        <v>1521</v>
      </c>
      <c r="E1394" s="672" t="s">
        <v>1522</v>
      </c>
      <c r="F1394" s="672" t="s">
        <v>2757</v>
      </c>
      <c r="G1394" s="672" t="s">
        <v>1363</v>
      </c>
      <c r="H1394" s="672" t="s">
        <v>1523</v>
      </c>
      <c r="I1394" s="672" t="s">
        <v>1546</v>
      </c>
      <c r="J1394" s="675" t="s">
        <v>1547</v>
      </c>
      <c r="K1394" s="672" t="s">
        <v>1526</v>
      </c>
      <c r="L1394" s="672" t="s">
        <v>1527</v>
      </c>
    </row>
    <row r="1395" spans="1:12">
      <c r="A1395">
        <v>63097</v>
      </c>
      <c r="B1395" s="672" t="s">
        <v>1520</v>
      </c>
      <c r="C1395" s="672" t="s">
        <v>1562</v>
      </c>
      <c r="D1395" s="672" t="s">
        <v>1521</v>
      </c>
      <c r="E1395" s="672" t="s">
        <v>1522</v>
      </c>
      <c r="F1395" s="672" t="s">
        <v>2757</v>
      </c>
      <c r="G1395" s="672" t="s">
        <v>1363</v>
      </c>
      <c r="H1395" s="672" t="s">
        <v>1523</v>
      </c>
      <c r="I1395" s="672" t="s">
        <v>1546</v>
      </c>
      <c r="J1395" s="675" t="s">
        <v>1547</v>
      </c>
      <c r="K1395" s="672" t="s">
        <v>1526</v>
      </c>
      <c r="L1395" s="672" t="s">
        <v>1527</v>
      </c>
    </row>
    <row r="1396" spans="1:12">
      <c r="A1396">
        <v>63116</v>
      </c>
      <c r="B1396" s="672" t="s">
        <v>1520</v>
      </c>
      <c r="C1396" s="672" t="s">
        <v>1521</v>
      </c>
      <c r="D1396" s="672" t="s">
        <v>1521</v>
      </c>
      <c r="E1396" s="672" t="s">
        <v>1522</v>
      </c>
      <c r="F1396" s="672" t="s">
        <v>2758</v>
      </c>
      <c r="G1396" s="672" t="s">
        <v>1363</v>
      </c>
      <c r="H1396" s="672" t="s">
        <v>1523</v>
      </c>
      <c r="I1396" s="672" t="s">
        <v>2759</v>
      </c>
      <c r="J1396" s="675" t="s">
        <v>1913</v>
      </c>
      <c r="K1396" s="672" t="s">
        <v>1531</v>
      </c>
      <c r="L1396" s="672" t="s">
        <v>1527</v>
      </c>
    </row>
    <row r="1397" spans="1:12">
      <c r="A1397">
        <v>63117</v>
      </c>
      <c r="B1397" s="672" t="s">
        <v>1520</v>
      </c>
      <c r="C1397" s="672" t="s">
        <v>1521</v>
      </c>
      <c r="D1397" s="672" t="s">
        <v>1521</v>
      </c>
      <c r="E1397" s="672" t="s">
        <v>1522</v>
      </c>
      <c r="F1397" s="672" t="s">
        <v>2760</v>
      </c>
      <c r="G1397" s="672" t="s">
        <v>1363</v>
      </c>
      <c r="H1397" s="672" t="s">
        <v>1523</v>
      </c>
      <c r="I1397" s="672" t="s">
        <v>2761</v>
      </c>
      <c r="J1397" s="675" t="s">
        <v>1655</v>
      </c>
      <c r="K1397" s="672" t="s">
        <v>1526</v>
      </c>
      <c r="L1397" s="672" t="s">
        <v>1527</v>
      </c>
    </row>
    <row r="1398" spans="1:12">
      <c r="A1398">
        <v>63148</v>
      </c>
      <c r="B1398" s="672" t="s">
        <v>1520</v>
      </c>
      <c r="C1398" s="672" t="s">
        <v>1521</v>
      </c>
      <c r="D1398" s="672" t="s">
        <v>1521</v>
      </c>
      <c r="E1398" s="672" t="s">
        <v>1522</v>
      </c>
      <c r="F1398" s="672" t="s">
        <v>2762</v>
      </c>
      <c r="G1398" s="672" t="s">
        <v>1363</v>
      </c>
      <c r="H1398" s="672" t="s">
        <v>1523</v>
      </c>
      <c r="I1398" s="672" t="s">
        <v>1608</v>
      </c>
      <c r="J1398" s="675" t="s">
        <v>1551</v>
      </c>
      <c r="K1398" s="672" t="s">
        <v>1552</v>
      </c>
      <c r="L1398" s="672" t="s">
        <v>1527</v>
      </c>
    </row>
    <row r="1399" spans="1:12">
      <c r="A1399">
        <v>63142</v>
      </c>
      <c r="B1399" s="672" t="s">
        <v>1520</v>
      </c>
      <c r="C1399" s="672" t="s">
        <v>1521</v>
      </c>
      <c r="D1399" s="672" t="s">
        <v>1521</v>
      </c>
      <c r="E1399" s="672" t="s">
        <v>1522</v>
      </c>
      <c r="F1399" s="672" t="s">
        <v>2762</v>
      </c>
      <c r="G1399" s="672" t="s">
        <v>1363</v>
      </c>
      <c r="H1399" s="672" t="s">
        <v>1523</v>
      </c>
      <c r="I1399" s="672" t="s">
        <v>1608</v>
      </c>
      <c r="J1399" s="675" t="s">
        <v>1551</v>
      </c>
      <c r="K1399" s="672" t="s">
        <v>1552</v>
      </c>
      <c r="L1399" s="672" t="s">
        <v>1527</v>
      </c>
    </row>
    <row r="1400" spans="1:12">
      <c r="A1400">
        <v>63178</v>
      </c>
      <c r="B1400" s="672" t="s">
        <v>1520</v>
      </c>
      <c r="C1400" s="672" t="s">
        <v>1521</v>
      </c>
      <c r="D1400" s="672" t="s">
        <v>1521</v>
      </c>
      <c r="E1400" s="672" t="s">
        <v>1522</v>
      </c>
      <c r="F1400" s="672" t="s">
        <v>2763</v>
      </c>
      <c r="G1400" s="672" t="s">
        <v>1363</v>
      </c>
      <c r="H1400" s="672" t="s">
        <v>1523</v>
      </c>
      <c r="I1400" s="672" t="s">
        <v>1588</v>
      </c>
      <c r="J1400" s="675" t="s">
        <v>1538</v>
      </c>
      <c r="K1400" s="672" t="s">
        <v>1531</v>
      </c>
      <c r="L1400" s="672" t="s">
        <v>1527</v>
      </c>
    </row>
    <row r="1401" spans="1:12">
      <c r="A1401">
        <v>63179</v>
      </c>
      <c r="B1401" s="672" t="s">
        <v>1520</v>
      </c>
      <c r="C1401" s="672" t="s">
        <v>1521</v>
      </c>
      <c r="D1401" s="672" t="s">
        <v>1521</v>
      </c>
      <c r="E1401" s="672" t="s">
        <v>1522</v>
      </c>
      <c r="F1401" s="672" t="s">
        <v>2637</v>
      </c>
      <c r="G1401" s="672" t="s">
        <v>1363</v>
      </c>
      <c r="H1401" s="672" t="s">
        <v>1523</v>
      </c>
      <c r="I1401" s="672" t="s">
        <v>2764</v>
      </c>
      <c r="J1401" s="675" t="s">
        <v>2076</v>
      </c>
      <c r="K1401" s="672" t="s">
        <v>1531</v>
      </c>
      <c r="L1401" s="672" t="s">
        <v>1527</v>
      </c>
    </row>
    <row r="1402" spans="1:12">
      <c r="A1402">
        <v>63223</v>
      </c>
      <c r="B1402" s="672" t="s">
        <v>1520</v>
      </c>
      <c r="C1402" s="672" t="s">
        <v>1521</v>
      </c>
      <c r="D1402" s="672" t="s">
        <v>1521</v>
      </c>
      <c r="E1402" s="672" t="s">
        <v>1522</v>
      </c>
      <c r="F1402" s="672" t="s">
        <v>567</v>
      </c>
      <c r="G1402" s="672" t="s">
        <v>1363</v>
      </c>
      <c r="H1402" s="672" t="s">
        <v>1523</v>
      </c>
      <c r="I1402" s="672" t="s">
        <v>2765</v>
      </c>
      <c r="J1402" s="675" t="s">
        <v>2766</v>
      </c>
      <c r="K1402" s="672" t="s">
        <v>1535</v>
      </c>
      <c r="L1402" s="672" t="s">
        <v>1527</v>
      </c>
    </row>
    <row r="1403" spans="1:12">
      <c r="A1403">
        <v>63256</v>
      </c>
      <c r="B1403" s="672" t="s">
        <v>1520</v>
      </c>
      <c r="C1403" s="672" t="s">
        <v>1521</v>
      </c>
      <c r="D1403" s="672" t="s">
        <v>1521</v>
      </c>
      <c r="E1403" s="672" t="s">
        <v>1522</v>
      </c>
      <c r="F1403" s="672" t="s">
        <v>567</v>
      </c>
      <c r="G1403" s="672" t="s">
        <v>1363</v>
      </c>
      <c r="H1403" s="672" t="s">
        <v>1523</v>
      </c>
      <c r="I1403" s="672" t="s">
        <v>2765</v>
      </c>
      <c r="J1403" s="675" t="s">
        <v>2766</v>
      </c>
      <c r="K1403" s="672" t="s">
        <v>1535</v>
      </c>
      <c r="L1403" s="672" t="s">
        <v>1527</v>
      </c>
    </row>
    <row r="1404" spans="1:12">
      <c r="A1404">
        <v>63276</v>
      </c>
      <c r="B1404" s="672" t="s">
        <v>1520</v>
      </c>
      <c r="C1404" s="672" t="s">
        <v>1521</v>
      </c>
      <c r="D1404" s="672" t="s">
        <v>1521</v>
      </c>
      <c r="E1404" s="672" t="s">
        <v>1522</v>
      </c>
      <c r="F1404" s="672" t="s">
        <v>1601</v>
      </c>
      <c r="G1404" s="672" t="s">
        <v>1363</v>
      </c>
      <c r="H1404" s="672" t="s">
        <v>1523</v>
      </c>
      <c r="I1404" s="672" t="s">
        <v>1928</v>
      </c>
      <c r="J1404" s="675" t="s">
        <v>1584</v>
      </c>
      <c r="K1404" s="672" t="s">
        <v>1585</v>
      </c>
      <c r="L1404" s="672" t="s">
        <v>1527</v>
      </c>
    </row>
    <row r="1405" spans="1:12">
      <c r="A1405">
        <v>62895</v>
      </c>
      <c r="B1405" s="672" t="s">
        <v>1520</v>
      </c>
      <c r="C1405" s="672" t="s">
        <v>1521</v>
      </c>
      <c r="D1405" s="672" t="s">
        <v>1521</v>
      </c>
      <c r="E1405" s="672" t="s">
        <v>1522</v>
      </c>
      <c r="F1405" s="672" t="s">
        <v>1601</v>
      </c>
      <c r="G1405" s="672" t="s">
        <v>1363</v>
      </c>
      <c r="H1405" s="672" t="s">
        <v>1523</v>
      </c>
      <c r="I1405" s="672" t="s">
        <v>1928</v>
      </c>
      <c r="J1405" s="675" t="s">
        <v>1584</v>
      </c>
      <c r="K1405" s="672" t="s">
        <v>1585</v>
      </c>
      <c r="L1405" s="672" t="s">
        <v>1527</v>
      </c>
    </row>
    <row r="1406" spans="1:12">
      <c r="A1406">
        <v>62895</v>
      </c>
      <c r="B1406" s="672" t="s">
        <v>1520</v>
      </c>
      <c r="C1406" s="672" t="s">
        <v>1521</v>
      </c>
      <c r="D1406" s="672" t="s">
        <v>1521</v>
      </c>
      <c r="E1406" s="672" t="s">
        <v>1522</v>
      </c>
      <c r="F1406" s="672" t="s">
        <v>1601</v>
      </c>
      <c r="G1406" s="672" t="s">
        <v>1363</v>
      </c>
      <c r="H1406" s="672" t="s">
        <v>1523</v>
      </c>
      <c r="I1406" s="672" t="s">
        <v>2767</v>
      </c>
      <c r="J1406" s="675" t="s">
        <v>2768</v>
      </c>
      <c r="K1406" s="672" t="s">
        <v>1585</v>
      </c>
      <c r="L1406" s="672" t="s">
        <v>1527</v>
      </c>
    </row>
    <row r="1407" spans="1:12">
      <c r="A1407">
        <v>63277</v>
      </c>
      <c r="B1407" s="672" t="s">
        <v>1520</v>
      </c>
      <c r="C1407" s="672" t="s">
        <v>1521</v>
      </c>
      <c r="D1407" s="672" t="s">
        <v>1521</v>
      </c>
      <c r="E1407" s="672" t="s">
        <v>1522</v>
      </c>
      <c r="F1407" s="672" t="s">
        <v>1601</v>
      </c>
      <c r="G1407" s="672" t="s">
        <v>1363</v>
      </c>
      <c r="H1407" s="672" t="s">
        <v>1523</v>
      </c>
      <c r="I1407" s="672" t="s">
        <v>2767</v>
      </c>
      <c r="J1407" s="675" t="s">
        <v>2768</v>
      </c>
      <c r="K1407" s="672" t="s">
        <v>1585</v>
      </c>
      <c r="L1407" s="672" t="s">
        <v>1527</v>
      </c>
    </row>
    <row r="1408" spans="1:12">
      <c r="A1408">
        <v>63280</v>
      </c>
      <c r="B1408" s="672" t="s">
        <v>1520</v>
      </c>
      <c r="C1408" s="672" t="s">
        <v>1521</v>
      </c>
      <c r="D1408" s="672" t="s">
        <v>1521</v>
      </c>
      <c r="E1408" s="672" t="s">
        <v>1522</v>
      </c>
      <c r="F1408" s="672" t="s">
        <v>2769</v>
      </c>
      <c r="G1408" s="672" t="s">
        <v>1363</v>
      </c>
      <c r="H1408" s="672" t="s">
        <v>1523</v>
      </c>
      <c r="I1408" s="672" t="s">
        <v>2770</v>
      </c>
      <c r="J1408" s="675" t="s">
        <v>1673</v>
      </c>
      <c r="K1408" s="672" t="s">
        <v>1561</v>
      </c>
      <c r="L1408" s="672" t="s">
        <v>1527</v>
      </c>
    </row>
    <row r="1409" spans="1:12">
      <c r="A1409">
        <v>63328</v>
      </c>
      <c r="B1409" s="672" t="s">
        <v>1520</v>
      </c>
      <c r="C1409" s="672" t="s">
        <v>1521</v>
      </c>
      <c r="D1409" s="672" t="s">
        <v>1521</v>
      </c>
      <c r="E1409" s="672" t="s">
        <v>1522</v>
      </c>
      <c r="F1409" s="672" t="s">
        <v>2771</v>
      </c>
      <c r="G1409" s="672" t="s">
        <v>1363</v>
      </c>
      <c r="H1409" s="672" t="s">
        <v>1523</v>
      </c>
      <c r="I1409" s="672" t="s">
        <v>1704</v>
      </c>
      <c r="J1409" s="675" t="s">
        <v>1637</v>
      </c>
      <c r="K1409" s="672" t="s">
        <v>1552</v>
      </c>
      <c r="L1409" s="672" t="s">
        <v>1527</v>
      </c>
    </row>
    <row r="1410" spans="1:12">
      <c r="A1410">
        <v>63329</v>
      </c>
      <c r="B1410" s="672" t="s">
        <v>1520</v>
      </c>
      <c r="C1410" s="672" t="s">
        <v>1521</v>
      </c>
      <c r="D1410" s="672" t="s">
        <v>1521</v>
      </c>
      <c r="E1410" s="672" t="s">
        <v>1522</v>
      </c>
      <c r="F1410" s="672" t="s">
        <v>2771</v>
      </c>
      <c r="G1410" s="672" t="s">
        <v>1363</v>
      </c>
      <c r="H1410" s="672" t="s">
        <v>1523</v>
      </c>
      <c r="I1410" s="672" t="s">
        <v>1704</v>
      </c>
      <c r="J1410" s="675" t="s">
        <v>1637</v>
      </c>
      <c r="K1410" s="672" t="s">
        <v>1552</v>
      </c>
      <c r="L1410" s="672" t="s">
        <v>1527</v>
      </c>
    </row>
    <row r="1411" spans="1:12">
      <c r="A1411">
        <v>63354</v>
      </c>
      <c r="B1411" s="672" t="s">
        <v>1520</v>
      </c>
      <c r="C1411" s="672" t="s">
        <v>1562</v>
      </c>
      <c r="D1411" s="672" t="s">
        <v>1521</v>
      </c>
      <c r="E1411" s="672" t="s">
        <v>1522</v>
      </c>
      <c r="F1411" s="672" t="s">
        <v>2772</v>
      </c>
      <c r="G1411" s="672" t="s">
        <v>1363</v>
      </c>
      <c r="H1411" s="672" t="s">
        <v>1523</v>
      </c>
      <c r="I1411" s="672" t="s">
        <v>2128</v>
      </c>
      <c r="J1411" s="675" t="s">
        <v>2076</v>
      </c>
      <c r="K1411" s="672" t="s">
        <v>1531</v>
      </c>
      <c r="L1411" s="672" t="s">
        <v>1527</v>
      </c>
    </row>
    <row r="1412" spans="1:12">
      <c r="A1412">
        <v>63355</v>
      </c>
      <c r="B1412" s="672" t="s">
        <v>1520</v>
      </c>
      <c r="C1412" s="672" t="s">
        <v>1562</v>
      </c>
      <c r="D1412" s="672" t="s">
        <v>1521</v>
      </c>
      <c r="E1412" s="672" t="s">
        <v>1522</v>
      </c>
      <c r="F1412" s="672" t="s">
        <v>2773</v>
      </c>
      <c r="G1412" s="672" t="s">
        <v>1363</v>
      </c>
      <c r="H1412" s="672" t="s">
        <v>1523</v>
      </c>
      <c r="I1412" s="672" t="s">
        <v>2774</v>
      </c>
      <c r="J1412" s="675" t="s">
        <v>2076</v>
      </c>
      <c r="K1412" s="672" t="s">
        <v>1531</v>
      </c>
      <c r="L1412" s="672" t="s">
        <v>1527</v>
      </c>
    </row>
    <row r="1413" spans="1:12">
      <c r="A1413">
        <v>63424</v>
      </c>
      <c r="B1413" s="672" t="s">
        <v>1520</v>
      </c>
      <c r="C1413" s="672" t="s">
        <v>1521</v>
      </c>
      <c r="D1413" s="672" t="s">
        <v>1521</v>
      </c>
      <c r="E1413" s="672" t="s">
        <v>1522</v>
      </c>
      <c r="F1413" s="672" t="s">
        <v>2775</v>
      </c>
      <c r="G1413" s="672" t="s">
        <v>1363</v>
      </c>
      <c r="H1413" s="672" t="s">
        <v>1523</v>
      </c>
      <c r="I1413" s="672" t="s">
        <v>2776</v>
      </c>
      <c r="J1413" s="675" t="s">
        <v>1756</v>
      </c>
      <c r="K1413" s="672" t="s">
        <v>1531</v>
      </c>
      <c r="L1413" s="672" t="s">
        <v>1527</v>
      </c>
    </row>
    <row r="1414" spans="1:12">
      <c r="A1414">
        <v>63431</v>
      </c>
      <c r="B1414" s="672" t="s">
        <v>1520</v>
      </c>
      <c r="C1414" s="672" t="s">
        <v>1521</v>
      </c>
      <c r="D1414" s="672" t="s">
        <v>1521</v>
      </c>
      <c r="E1414" s="672" t="s">
        <v>1522</v>
      </c>
      <c r="F1414" s="672" t="s">
        <v>2777</v>
      </c>
      <c r="G1414" s="672" t="s">
        <v>1363</v>
      </c>
      <c r="H1414" s="672" t="s">
        <v>1523</v>
      </c>
      <c r="I1414" s="672" t="s">
        <v>2778</v>
      </c>
      <c r="J1414" s="675" t="s">
        <v>1646</v>
      </c>
      <c r="K1414" s="672" t="s">
        <v>1544</v>
      </c>
      <c r="L1414" s="672" t="s">
        <v>1527</v>
      </c>
    </row>
    <row r="1415" spans="1:12">
      <c r="A1415">
        <v>63441</v>
      </c>
      <c r="B1415" s="672" t="s">
        <v>1520</v>
      </c>
      <c r="C1415" s="672" t="s">
        <v>1521</v>
      </c>
      <c r="D1415" s="672" t="s">
        <v>1521</v>
      </c>
      <c r="E1415" s="672" t="s">
        <v>1522</v>
      </c>
      <c r="F1415" s="672" t="s">
        <v>568</v>
      </c>
      <c r="G1415" s="672" t="s">
        <v>1363</v>
      </c>
      <c r="H1415" s="672" t="s">
        <v>1523</v>
      </c>
      <c r="I1415" s="672" t="s">
        <v>2779</v>
      </c>
      <c r="J1415" s="675" t="s">
        <v>1649</v>
      </c>
      <c r="K1415" s="672" t="s">
        <v>1531</v>
      </c>
      <c r="L1415" s="672" t="s">
        <v>1527</v>
      </c>
    </row>
    <row r="1416" spans="1:12">
      <c r="A1416">
        <v>63441</v>
      </c>
      <c r="B1416" s="672" t="s">
        <v>1520</v>
      </c>
      <c r="C1416" s="672" t="s">
        <v>1562</v>
      </c>
      <c r="D1416" s="672" t="s">
        <v>1521</v>
      </c>
      <c r="E1416" s="672" t="s">
        <v>1522</v>
      </c>
      <c r="F1416" s="672" t="s">
        <v>568</v>
      </c>
      <c r="G1416" s="672" t="s">
        <v>1363</v>
      </c>
      <c r="H1416" s="672" t="s">
        <v>1523</v>
      </c>
      <c r="I1416" s="672" t="s">
        <v>2779</v>
      </c>
      <c r="J1416" s="675" t="s">
        <v>1649</v>
      </c>
      <c r="K1416" s="672" t="s">
        <v>1531</v>
      </c>
      <c r="L1416" s="672" t="s">
        <v>1527</v>
      </c>
    </row>
    <row r="1417" spans="1:12">
      <c r="A1417">
        <v>63442</v>
      </c>
      <c r="B1417" s="672" t="s">
        <v>1520</v>
      </c>
      <c r="C1417" s="672" t="s">
        <v>1521</v>
      </c>
      <c r="D1417" s="672" t="s">
        <v>1521</v>
      </c>
      <c r="E1417" s="672" t="s">
        <v>1522</v>
      </c>
      <c r="F1417" s="672" t="s">
        <v>569</v>
      </c>
      <c r="G1417" s="672" t="s">
        <v>1363</v>
      </c>
      <c r="H1417" s="672" t="s">
        <v>1523</v>
      </c>
      <c r="I1417" s="672" t="s">
        <v>2780</v>
      </c>
      <c r="J1417" s="675" t="s">
        <v>1818</v>
      </c>
      <c r="K1417" s="672" t="s">
        <v>1544</v>
      </c>
      <c r="L1417" s="672" t="s">
        <v>1527</v>
      </c>
    </row>
    <row r="1418" spans="1:12">
      <c r="A1418">
        <v>63442</v>
      </c>
      <c r="B1418" s="672" t="s">
        <v>1520</v>
      </c>
      <c r="C1418" s="672" t="s">
        <v>1562</v>
      </c>
      <c r="D1418" s="672" t="s">
        <v>1521</v>
      </c>
      <c r="E1418" s="672" t="s">
        <v>1522</v>
      </c>
      <c r="F1418" s="672" t="s">
        <v>569</v>
      </c>
      <c r="G1418" s="672" t="s">
        <v>1363</v>
      </c>
      <c r="H1418" s="672" t="s">
        <v>1523</v>
      </c>
      <c r="I1418" s="672" t="s">
        <v>2780</v>
      </c>
      <c r="J1418" s="675" t="s">
        <v>1818</v>
      </c>
      <c r="K1418" s="672" t="s">
        <v>1544</v>
      </c>
      <c r="L1418" s="672" t="s">
        <v>1527</v>
      </c>
    </row>
    <row r="1419" spans="1:12">
      <c r="A1419">
        <v>63443</v>
      </c>
      <c r="B1419" s="672" t="s">
        <v>1520</v>
      </c>
      <c r="C1419" s="672" t="s">
        <v>1562</v>
      </c>
      <c r="D1419" s="672" t="s">
        <v>1521</v>
      </c>
      <c r="E1419" s="672" t="s">
        <v>1522</v>
      </c>
      <c r="F1419" s="672" t="s">
        <v>2781</v>
      </c>
      <c r="G1419" s="672" t="s">
        <v>1363</v>
      </c>
      <c r="H1419" s="672" t="s">
        <v>1523</v>
      </c>
      <c r="I1419" s="672" t="s">
        <v>2782</v>
      </c>
      <c r="J1419" s="675" t="s">
        <v>1889</v>
      </c>
      <c r="K1419" s="672" t="s">
        <v>1566</v>
      </c>
      <c r="L1419" s="672" t="s">
        <v>1527</v>
      </c>
    </row>
    <row r="1420" spans="1:12">
      <c r="A1420">
        <v>63437</v>
      </c>
      <c r="B1420" s="672" t="s">
        <v>1520</v>
      </c>
      <c r="C1420" s="672" t="s">
        <v>1562</v>
      </c>
      <c r="D1420" s="672" t="s">
        <v>1521</v>
      </c>
      <c r="E1420" s="672" t="s">
        <v>1522</v>
      </c>
      <c r="F1420" s="672" t="s">
        <v>2781</v>
      </c>
      <c r="G1420" s="672" t="s">
        <v>1363</v>
      </c>
      <c r="H1420" s="672" t="s">
        <v>1523</v>
      </c>
      <c r="I1420" s="672" t="s">
        <v>2782</v>
      </c>
      <c r="J1420" s="675" t="s">
        <v>1889</v>
      </c>
      <c r="K1420" s="672" t="s">
        <v>1566</v>
      </c>
      <c r="L1420" s="672" t="s">
        <v>1527</v>
      </c>
    </row>
    <row r="1421" spans="1:12">
      <c r="A1421">
        <v>30245</v>
      </c>
      <c r="B1421" s="672" t="s">
        <v>1520</v>
      </c>
      <c r="C1421" s="672" t="s">
        <v>1521</v>
      </c>
      <c r="D1421" s="672" t="s">
        <v>1521</v>
      </c>
      <c r="E1421" s="672" t="s">
        <v>1522</v>
      </c>
      <c r="F1421" s="672" t="s">
        <v>2783</v>
      </c>
      <c r="G1421" s="672" t="s">
        <v>1363</v>
      </c>
      <c r="H1421" s="672" t="s">
        <v>1523</v>
      </c>
      <c r="I1421" s="672" t="s">
        <v>1976</v>
      </c>
      <c r="J1421" s="675" t="s">
        <v>1913</v>
      </c>
      <c r="K1421" s="672" t="s">
        <v>1531</v>
      </c>
      <c r="L1421" s="672" t="s">
        <v>1527</v>
      </c>
    </row>
    <row r="1422" spans="1:12">
      <c r="A1422">
        <v>63444</v>
      </c>
      <c r="B1422" s="672" t="s">
        <v>1520</v>
      </c>
      <c r="C1422" s="672" t="s">
        <v>1521</v>
      </c>
      <c r="D1422" s="672" t="s">
        <v>1521</v>
      </c>
      <c r="E1422" s="672" t="s">
        <v>1522</v>
      </c>
      <c r="F1422" s="672" t="s">
        <v>2783</v>
      </c>
      <c r="G1422" s="672" t="s">
        <v>1363</v>
      </c>
      <c r="H1422" s="672" t="s">
        <v>1523</v>
      </c>
      <c r="I1422" s="672" t="s">
        <v>1976</v>
      </c>
      <c r="J1422" s="675" t="s">
        <v>1913</v>
      </c>
      <c r="K1422" s="672" t="s">
        <v>1531</v>
      </c>
      <c r="L1422" s="672" t="s">
        <v>1527</v>
      </c>
    </row>
    <row r="1423" spans="1:12">
      <c r="A1423">
        <v>63447</v>
      </c>
      <c r="B1423" s="672" t="s">
        <v>1520</v>
      </c>
      <c r="C1423" s="672" t="s">
        <v>1562</v>
      </c>
      <c r="D1423" s="672" t="s">
        <v>1521</v>
      </c>
      <c r="E1423" s="672" t="s">
        <v>1522</v>
      </c>
      <c r="F1423" s="672" t="s">
        <v>570</v>
      </c>
      <c r="G1423" s="672" t="s">
        <v>1363</v>
      </c>
      <c r="H1423" s="672" t="s">
        <v>1523</v>
      </c>
      <c r="I1423" s="672" t="s">
        <v>2784</v>
      </c>
      <c r="J1423" s="675" t="s">
        <v>1889</v>
      </c>
      <c r="K1423" s="672" t="s">
        <v>1566</v>
      </c>
      <c r="L1423" s="672" t="s">
        <v>1527</v>
      </c>
    </row>
    <row r="1424" spans="1:12">
      <c r="A1424">
        <v>63453</v>
      </c>
      <c r="B1424" s="672" t="s">
        <v>1520</v>
      </c>
      <c r="C1424" s="672" t="s">
        <v>1562</v>
      </c>
      <c r="D1424" s="672" t="s">
        <v>1521</v>
      </c>
      <c r="E1424" s="672" t="s">
        <v>1522</v>
      </c>
      <c r="F1424" s="672" t="s">
        <v>570</v>
      </c>
      <c r="G1424" s="672" t="s">
        <v>1363</v>
      </c>
      <c r="H1424" s="672" t="s">
        <v>1523</v>
      </c>
      <c r="I1424" s="672" t="s">
        <v>2784</v>
      </c>
      <c r="J1424" s="675" t="s">
        <v>1889</v>
      </c>
      <c r="K1424" s="672" t="s">
        <v>1566</v>
      </c>
      <c r="L1424" s="672" t="s">
        <v>1527</v>
      </c>
    </row>
    <row r="1425" spans="1:12">
      <c r="A1425">
        <v>63447</v>
      </c>
      <c r="B1425" s="672" t="s">
        <v>1520</v>
      </c>
      <c r="C1425" s="672" t="s">
        <v>1521</v>
      </c>
      <c r="D1425" s="672" t="s">
        <v>1521</v>
      </c>
      <c r="E1425" s="672" t="s">
        <v>1522</v>
      </c>
      <c r="F1425" s="672" t="s">
        <v>570</v>
      </c>
      <c r="G1425" s="672" t="s">
        <v>1363</v>
      </c>
      <c r="H1425" s="672" t="s">
        <v>1523</v>
      </c>
      <c r="I1425" s="672" t="s">
        <v>2784</v>
      </c>
      <c r="J1425" s="675" t="s">
        <v>1889</v>
      </c>
      <c r="K1425" s="672" t="s">
        <v>1566</v>
      </c>
      <c r="L1425" s="672" t="s">
        <v>1527</v>
      </c>
    </row>
    <row r="1426" spans="1:12">
      <c r="A1426">
        <v>63453</v>
      </c>
      <c r="B1426" s="672" t="s">
        <v>1520</v>
      </c>
      <c r="C1426" s="672" t="s">
        <v>1521</v>
      </c>
      <c r="D1426" s="672" t="s">
        <v>1521</v>
      </c>
      <c r="E1426" s="672" t="s">
        <v>1522</v>
      </c>
      <c r="F1426" s="672" t="s">
        <v>570</v>
      </c>
      <c r="G1426" s="672" t="s">
        <v>1363</v>
      </c>
      <c r="H1426" s="672" t="s">
        <v>1523</v>
      </c>
      <c r="I1426" s="672" t="s">
        <v>2784</v>
      </c>
      <c r="J1426" s="675" t="s">
        <v>1889</v>
      </c>
      <c r="K1426" s="672" t="s">
        <v>1566</v>
      </c>
      <c r="L1426" s="672" t="s">
        <v>1527</v>
      </c>
    </row>
    <row r="1427" spans="1:12">
      <c r="A1427">
        <v>63525</v>
      </c>
      <c r="B1427" s="672" t="s">
        <v>1520</v>
      </c>
      <c r="C1427" s="672" t="s">
        <v>1521</v>
      </c>
      <c r="D1427" s="672" t="s">
        <v>1521</v>
      </c>
      <c r="E1427" s="672" t="s">
        <v>1522</v>
      </c>
      <c r="F1427" s="672" t="s">
        <v>2785</v>
      </c>
      <c r="G1427" s="672" t="s">
        <v>1363</v>
      </c>
      <c r="H1427" s="672" t="s">
        <v>1523</v>
      </c>
      <c r="I1427" s="672" t="s">
        <v>2786</v>
      </c>
      <c r="J1427" s="675" t="s">
        <v>1744</v>
      </c>
      <c r="K1427" s="672" t="s">
        <v>1535</v>
      </c>
      <c r="L1427" s="672" t="s">
        <v>1527</v>
      </c>
    </row>
    <row r="1428" spans="1:12">
      <c r="A1428">
        <v>63529</v>
      </c>
      <c r="B1428" s="672" t="s">
        <v>1520</v>
      </c>
      <c r="C1428" s="672" t="s">
        <v>1521</v>
      </c>
      <c r="D1428" s="672" t="s">
        <v>1521</v>
      </c>
      <c r="E1428" s="672" t="s">
        <v>1522</v>
      </c>
      <c r="F1428" s="672" t="s">
        <v>2787</v>
      </c>
      <c r="G1428" s="672" t="s">
        <v>1363</v>
      </c>
      <c r="H1428" s="672" t="s">
        <v>1523</v>
      </c>
      <c r="I1428" s="672" t="s">
        <v>1998</v>
      </c>
      <c r="J1428" s="675" t="s">
        <v>1538</v>
      </c>
      <c r="K1428" s="672" t="s">
        <v>1531</v>
      </c>
      <c r="L1428" s="672" t="s">
        <v>1527</v>
      </c>
    </row>
    <row r="1429" spans="1:12">
      <c r="A1429">
        <v>63530</v>
      </c>
      <c r="B1429" s="672" t="s">
        <v>1520</v>
      </c>
      <c r="C1429" s="672" t="s">
        <v>1521</v>
      </c>
      <c r="D1429" s="672" t="s">
        <v>1521</v>
      </c>
      <c r="E1429" s="672" t="s">
        <v>1522</v>
      </c>
      <c r="F1429" s="672" t="s">
        <v>2788</v>
      </c>
      <c r="G1429" s="672" t="s">
        <v>1363</v>
      </c>
      <c r="H1429" s="672" t="s">
        <v>1523</v>
      </c>
      <c r="I1429" s="672" t="s">
        <v>1998</v>
      </c>
      <c r="J1429" s="675" t="s">
        <v>1538</v>
      </c>
      <c r="K1429" s="672" t="s">
        <v>1531</v>
      </c>
      <c r="L1429" s="672" t="s">
        <v>1527</v>
      </c>
    </row>
    <row r="1430" spans="1:12">
      <c r="A1430">
        <v>63531</v>
      </c>
      <c r="B1430" s="672" t="s">
        <v>1520</v>
      </c>
      <c r="C1430" s="672" t="s">
        <v>1521</v>
      </c>
      <c r="D1430" s="672" t="s">
        <v>1521</v>
      </c>
      <c r="E1430" s="672" t="s">
        <v>1522</v>
      </c>
      <c r="F1430" s="672" t="s">
        <v>2789</v>
      </c>
      <c r="G1430" s="672" t="s">
        <v>1363</v>
      </c>
      <c r="H1430" s="672" t="s">
        <v>1523</v>
      </c>
      <c r="I1430" s="672" t="s">
        <v>1998</v>
      </c>
      <c r="J1430" s="675" t="s">
        <v>1538</v>
      </c>
      <c r="K1430" s="672" t="s">
        <v>1531</v>
      </c>
      <c r="L1430" s="672" t="s">
        <v>1527</v>
      </c>
    </row>
    <row r="1431" spans="1:12">
      <c r="A1431">
        <v>63541</v>
      </c>
      <c r="B1431" s="672" t="s">
        <v>1520</v>
      </c>
      <c r="C1431" s="672" t="s">
        <v>1521</v>
      </c>
      <c r="D1431" s="672" t="s">
        <v>1521</v>
      </c>
      <c r="E1431" s="672" t="s">
        <v>1522</v>
      </c>
      <c r="F1431" s="672" t="s">
        <v>2790</v>
      </c>
      <c r="G1431" s="672" t="s">
        <v>1363</v>
      </c>
      <c r="H1431" s="672" t="s">
        <v>1523</v>
      </c>
      <c r="I1431" s="672" t="s">
        <v>2784</v>
      </c>
      <c r="J1431" s="675" t="s">
        <v>1889</v>
      </c>
      <c r="K1431" s="672" t="s">
        <v>1566</v>
      </c>
      <c r="L1431" s="672" t="s">
        <v>1527</v>
      </c>
    </row>
    <row r="1432" spans="1:12">
      <c r="A1432">
        <v>63542</v>
      </c>
      <c r="B1432" s="672" t="s">
        <v>1520</v>
      </c>
      <c r="C1432" s="672" t="s">
        <v>1562</v>
      </c>
      <c r="D1432" s="672" t="s">
        <v>1521</v>
      </c>
      <c r="E1432" s="672" t="s">
        <v>1522</v>
      </c>
      <c r="F1432" s="672" t="s">
        <v>571</v>
      </c>
      <c r="G1432" s="672" t="s">
        <v>1363</v>
      </c>
      <c r="H1432" s="672" t="s">
        <v>1523</v>
      </c>
      <c r="I1432" s="672" t="s">
        <v>1583</v>
      </c>
      <c r="J1432" s="675" t="s">
        <v>1584</v>
      </c>
      <c r="K1432" s="672" t="s">
        <v>1585</v>
      </c>
      <c r="L1432" s="672" t="s">
        <v>1527</v>
      </c>
    </row>
    <row r="1433" spans="1:12">
      <c r="A1433">
        <v>63542</v>
      </c>
      <c r="B1433" s="672" t="s">
        <v>1520</v>
      </c>
      <c r="C1433" s="672" t="s">
        <v>1521</v>
      </c>
      <c r="D1433" s="672" t="s">
        <v>1521</v>
      </c>
      <c r="E1433" s="672" t="s">
        <v>1522</v>
      </c>
      <c r="F1433" s="672" t="s">
        <v>571</v>
      </c>
      <c r="G1433" s="672" t="s">
        <v>1363</v>
      </c>
      <c r="H1433" s="672" t="s">
        <v>1523</v>
      </c>
      <c r="I1433" s="672" t="s">
        <v>1583</v>
      </c>
      <c r="J1433" s="675" t="s">
        <v>1584</v>
      </c>
      <c r="K1433" s="672" t="s">
        <v>1585</v>
      </c>
      <c r="L1433" s="672" t="s">
        <v>1527</v>
      </c>
    </row>
    <row r="1434" spans="1:12">
      <c r="A1434">
        <v>63543</v>
      </c>
      <c r="B1434" s="672" t="s">
        <v>1520</v>
      </c>
      <c r="C1434" s="672" t="s">
        <v>1521</v>
      </c>
      <c r="D1434" s="672" t="s">
        <v>1521</v>
      </c>
      <c r="E1434" s="672" t="s">
        <v>1522</v>
      </c>
      <c r="F1434" s="672" t="s">
        <v>2791</v>
      </c>
      <c r="G1434" s="672" t="s">
        <v>1363</v>
      </c>
      <c r="H1434" s="672" t="s">
        <v>1523</v>
      </c>
      <c r="I1434" s="672" t="s">
        <v>1624</v>
      </c>
      <c r="J1434" s="675" t="s">
        <v>1530</v>
      </c>
      <c r="K1434" s="672" t="s">
        <v>1531</v>
      </c>
      <c r="L1434" s="672" t="s">
        <v>1527</v>
      </c>
    </row>
    <row r="1435" spans="1:12">
      <c r="A1435">
        <v>63544</v>
      </c>
      <c r="B1435" s="672" t="s">
        <v>1520</v>
      </c>
      <c r="C1435" s="672" t="s">
        <v>1521</v>
      </c>
      <c r="D1435" s="672" t="s">
        <v>1521</v>
      </c>
      <c r="E1435" s="672" t="s">
        <v>1522</v>
      </c>
      <c r="F1435" s="672" t="s">
        <v>2791</v>
      </c>
      <c r="G1435" s="672" t="s">
        <v>1363</v>
      </c>
      <c r="H1435" s="672" t="s">
        <v>1523</v>
      </c>
      <c r="I1435" s="672" t="s">
        <v>1624</v>
      </c>
      <c r="J1435" s="675" t="s">
        <v>1530</v>
      </c>
      <c r="K1435" s="672" t="s">
        <v>1531</v>
      </c>
      <c r="L1435" s="672" t="s">
        <v>1527</v>
      </c>
    </row>
    <row r="1436" spans="1:12">
      <c r="A1436">
        <v>63548</v>
      </c>
      <c r="B1436" s="672" t="s">
        <v>1520</v>
      </c>
      <c r="C1436" s="672" t="s">
        <v>1521</v>
      </c>
      <c r="D1436" s="672" t="s">
        <v>1521</v>
      </c>
      <c r="E1436" s="672" t="s">
        <v>1522</v>
      </c>
      <c r="F1436" s="672" t="s">
        <v>572</v>
      </c>
      <c r="G1436" s="672" t="s">
        <v>1363</v>
      </c>
      <c r="H1436" s="672" t="s">
        <v>1523</v>
      </c>
      <c r="I1436" s="672" t="s">
        <v>2792</v>
      </c>
      <c r="J1436" s="675" t="s">
        <v>1584</v>
      </c>
      <c r="K1436" s="672" t="s">
        <v>1585</v>
      </c>
      <c r="L1436" s="672" t="s">
        <v>1527</v>
      </c>
    </row>
    <row r="1437" spans="1:12">
      <c r="A1437">
        <v>63549</v>
      </c>
      <c r="B1437" s="672" t="s">
        <v>1520</v>
      </c>
      <c r="C1437" s="672" t="s">
        <v>1521</v>
      </c>
      <c r="D1437" s="672" t="s">
        <v>1521</v>
      </c>
      <c r="E1437" s="672" t="s">
        <v>1522</v>
      </c>
      <c r="F1437" s="672" t="s">
        <v>572</v>
      </c>
      <c r="G1437" s="672" t="s">
        <v>1363</v>
      </c>
      <c r="H1437" s="672" t="s">
        <v>1523</v>
      </c>
      <c r="I1437" s="672" t="s">
        <v>2792</v>
      </c>
      <c r="J1437" s="675" t="s">
        <v>1584</v>
      </c>
      <c r="K1437" s="672" t="s">
        <v>1585</v>
      </c>
      <c r="L1437" s="672" t="s">
        <v>1527</v>
      </c>
    </row>
    <row r="1438" spans="1:12">
      <c r="A1438">
        <v>63547</v>
      </c>
      <c r="B1438" s="672" t="s">
        <v>1520</v>
      </c>
      <c r="C1438" s="672" t="s">
        <v>1521</v>
      </c>
      <c r="D1438" s="672" t="s">
        <v>1521</v>
      </c>
      <c r="E1438" s="672" t="s">
        <v>1522</v>
      </c>
      <c r="F1438" s="672" t="s">
        <v>572</v>
      </c>
      <c r="G1438" s="672" t="s">
        <v>1363</v>
      </c>
      <c r="H1438" s="672" t="s">
        <v>1523</v>
      </c>
      <c r="I1438" s="672" t="s">
        <v>2792</v>
      </c>
      <c r="J1438" s="675" t="s">
        <v>1584</v>
      </c>
      <c r="K1438" s="672" t="s">
        <v>1585</v>
      </c>
      <c r="L1438" s="672" t="s">
        <v>1527</v>
      </c>
    </row>
    <row r="1439" spans="1:12">
      <c r="A1439">
        <v>63556</v>
      </c>
      <c r="B1439" s="672" t="s">
        <v>1520</v>
      </c>
      <c r="C1439" s="672" t="s">
        <v>1521</v>
      </c>
      <c r="D1439" s="672" t="s">
        <v>1521</v>
      </c>
      <c r="E1439" s="672" t="s">
        <v>1522</v>
      </c>
      <c r="F1439" s="672" t="s">
        <v>2793</v>
      </c>
      <c r="G1439" s="672" t="s">
        <v>1363</v>
      </c>
      <c r="H1439" s="672" t="s">
        <v>1523</v>
      </c>
      <c r="I1439" s="672" t="s">
        <v>2794</v>
      </c>
      <c r="J1439" s="675" t="s">
        <v>1655</v>
      </c>
      <c r="K1439" s="672" t="s">
        <v>1526</v>
      </c>
      <c r="L1439" s="672" t="s">
        <v>1527</v>
      </c>
    </row>
    <row r="1440" spans="1:12">
      <c r="A1440">
        <v>63566</v>
      </c>
      <c r="B1440" s="672" t="s">
        <v>1520</v>
      </c>
      <c r="C1440" s="672" t="s">
        <v>1521</v>
      </c>
      <c r="D1440" s="672" t="s">
        <v>1521</v>
      </c>
      <c r="E1440" s="672" t="s">
        <v>1522</v>
      </c>
      <c r="F1440" s="672" t="s">
        <v>2795</v>
      </c>
      <c r="G1440" s="672" t="s">
        <v>1363</v>
      </c>
      <c r="H1440" s="672" t="s">
        <v>1523</v>
      </c>
      <c r="I1440" s="672" t="s">
        <v>2796</v>
      </c>
      <c r="J1440" s="675" t="s">
        <v>1732</v>
      </c>
      <c r="K1440" s="672" t="s">
        <v>1561</v>
      </c>
      <c r="L1440" s="672" t="s">
        <v>1527</v>
      </c>
    </row>
    <row r="1441" spans="1:12">
      <c r="A1441">
        <v>63608</v>
      </c>
      <c r="B1441" s="672" t="s">
        <v>1520</v>
      </c>
      <c r="C1441" s="672" t="s">
        <v>1521</v>
      </c>
      <c r="D1441" s="672" t="s">
        <v>1521</v>
      </c>
      <c r="E1441" s="672" t="s">
        <v>1522</v>
      </c>
      <c r="F1441" s="672" t="s">
        <v>2797</v>
      </c>
      <c r="G1441" s="672" t="s">
        <v>1363</v>
      </c>
      <c r="H1441" s="672" t="s">
        <v>1523</v>
      </c>
      <c r="I1441" s="672" t="s">
        <v>2798</v>
      </c>
      <c r="J1441" s="675" t="s">
        <v>1960</v>
      </c>
      <c r="K1441" s="672" t="s">
        <v>1531</v>
      </c>
      <c r="L1441" s="672" t="s">
        <v>1527</v>
      </c>
    </row>
    <row r="1442" spans="1:12">
      <c r="A1442">
        <v>63614</v>
      </c>
      <c r="B1442" s="672" t="s">
        <v>1520</v>
      </c>
      <c r="C1442" s="672" t="s">
        <v>1521</v>
      </c>
      <c r="D1442" s="672" t="s">
        <v>1521</v>
      </c>
      <c r="E1442" s="672" t="s">
        <v>1522</v>
      </c>
      <c r="F1442" s="672" t="s">
        <v>2799</v>
      </c>
      <c r="G1442" s="672" t="s">
        <v>1363</v>
      </c>
      <c r="H1442" s="672" t="s">
        <v>1523</v>
      </c>
      <c r="I1442" s="672" t="s">
        <v>2800</v>
      </c>
      <c r="J1442" s="675" t="s">
        <v>1810</v>
      </c>
      <c r="K1442" s="672" t="s">
        <v>1535</v>
      </c>
      <c r="L1442" s="672" t="s">
        <v>1527</v>
      </c>
    </row>
    <row r="1443" spans="1:12">
      <c r="A1443">
        <v>63615</v>
      </c>
      <c r="B1443" s="672" t="s">
        <v>1520</v>
      </c>
      <c r="C1443" s="672" t="s">
        <v>1521</v>
      </c>
      <c r="D1443" s="672" t="s">
        <v>1521</v>
      </c>
      <c r="E1443" s="672" t="s">
        <v>1522</v>
      </c>
      <c r="F1443" s="672" t="s">
        <v>2799</v>
      </c>
      <c r="G1443" s="672" t="s">
        <v>1363</v>
      </c>
      <c r="H1443" s="672" t="s">
        <v>1523</v>
      </c>
      <c r="I1443" s="672" t="s">
        <v>2800</v>
      </c>
      <c r="J1443" s="675" t="s">
        <v>1810</v>
      </c>
      <c r="K1443" s="672" t="s">
        <v>1535</v>
      </c>
      <c r="L1443" s="672" t="s">
        <v>1527</v>
      </c>
    </row>
    <row r="1444" spans="1:12">
      <c r="A1444">
        <v>62270</v>
      </c>
      <c r="B1444" s="672" t="s">
        <v>1520</v>
      </c>
      <c r="C1444" s="672" t="s">
        <v>1562</v>
      </c>
      <c r="D1444" s="672" t="s">
        <v>1521</v>
      </c>
      <c r="E1444" s="672" t="s">
        <v>1522</v>
      </c>
      <c r="F1444" s="672" t="s">
        <v>2801</v>
      </c>
      <c r="G1444" s="672" t="s">
        <v>1363</v>
      </c>
      <c r="H1444" s="672" t="s">
        <v>1523</v>
      </c>
      <c r="I1444" s="672" t="s">
        <v>2802</v>
      </c>
      <c r="J1444" s="675" t="s">
        <v>1543</v>
      </c>
      <c r="K1444" s="672" t="s">
        <v>1544</v>
      </c>
      <c r="L1444" s="672" t="s">
        <v>1527</v>
      </c>
    </row>
    <row r="1445" spans="1:12">
      <c r="A1445">
        <v>63617</v>
      </c>
      <c r="B1445" s="672" t="s">
        <v>1520</v>
      </c>
      <c r="C1445" s="672" t="s">
        <v>1562</v>
      </c>
      <c r="D1445" s="672" t="s">
        <v>1521</v>
      </c>
      <c r="E1445" s="672" t="s">
        <v>1522</v>
      </c>
      <c r="F1445" s="672" t="s">
        <v>2801</v>
      </c>
      <c r="G1445" s="672" t="s">
        <v>1363</v>
      </c>
      <c r="H1445" s="672" t="s">
        <v>1523</v>
      </c>
      <c r="I1445" s="672" t="s">
        <v>2802</v>
      </c>
      <c r="J1445" s="675" t="s">
        <v>1543</v>
      </c>
      <c r="K1445" s="672" t="s">
        <v>1544</v>
      </c>
      <c r="L1445" s="672" t="s">
        <v>1527</v>
      </c>
    </row>
    <row r="1446" spans="1:12">
      <c r="A1446">
        <v>63634</v>
      </c>
      <c r="B1446" s="672" t="s">
        <v>1520</v>
      </c>
      <c r="C1446" s="672" t="s">
        <v>1521</v>
      </c>
      <c r="D1446" s="672" t="s">
        <v>1521</v>
      </c>
      <c r="E1446" s="672" t="s">
        <v>1522</v>
      </c>
      <c r="F1446" s="672" t="s">
        <v>2803</v>
      </c>
      <c r="G1446" s="672" t="s">
        <v>1363</v>
      </c>
      <c r="H1446" s="672" t="s">
        <v>1523</v>
      </c>
      <c r="I1446" s="672" t="s">
        <v>2804</v>
      </c>
      <c r="J1446" s="675" t="s">
        <v>1655</v>
      </c>
      <c r="K1446" s="672" t="s">
        <v>1526</v>
      </c>
      <c r="L1446" s="672" t="s">
        <v>1527</v>
      </c>
    </row>
    <row r="1447" spans="1:12">
      <c r="A1447">
        <v>63634</v>
      </c>
      <c r="B1447" s="672" t="s">
        <v>1520</v>
      </c>
      <c r="C1447" s="672" t="s">
        <v>1562</v>
      </c>
      <c r="D1447" s="672" t="s">
        <v>1521</v>
      </c>
      <c r="E1447" s="672" t="s">
        <v>1522</v>
      </c>
      <c r="F1447" s="672" t="s">
        <v>2803</v>
      </c>
      <c r="G1447" s="672" t="s">
        <v>1363</v>
      </c>
      <c r="H1447" s="672" t="s">
        <v>1523</v>
      </c>
      <c r="I1447" s="672" t="s">
        <v>2804</v>
      </c>
      <c r="J1447" s="675" t="s">
        <v>1655</v>
      </c>
      <c r="K1447" s="672" t="s">
        <v>1526</v>
      </c>
      <c r="L1447" s="672" t="s">
        <v>1527</v>
      </c>
    </row>
    <row r="1448" spans="1:12">
      <c r="A1448">
        <v>63662</v>
      </c>
      <c r="B1448" s="672" t="s">
        <v>1520</v>
      </c>
      <c r="C1448" s="672" t="s">
        <v>1562</v>
      </c>
      <c r="D1448" s="672" t="s">
        <v>1521</v>
      </c>
      <c r="E1448" s="672" t="s">
        <v>1522</v>
      </c>
      <c r="F1448" s="672" t="s">
        <v>2805</v>
      </c>
      <c r="G1448" s="672" t="s">
        <v>1363</v>
      </c>
      <c r="H1448" s="672" t="s">
        <v>1523</v>
      </c>
      <c r="I1448" s="672" t="s">
        <v>1998</v>
      </c>
      <c r="J1448" s="675" t="s">
        <v>1538</v>
      </c>
      <c r="K1448" s="672" t="s">
        <v>1531</v>
      </c>
      <c r="L1448" s="672" t="s">
        <v>1527</v>
      </c>
    </row>
    <row r="1449" spans="1:12">
      <c r="A1449">
        <v>63673</v>
      </c>
      <c r="B1449" s="672" t="s">
        <v>1520</v>
      </c>
      <c r="C1449" s="672" t="s">
        <v>1562</v>
      </c>
      <c r="D1449" s="672" t="s">
        <v>1521</v>
      </c>
      <c r="E1449" s="672" t="s">
        <v>1522</v>
      </c>
      <c r="F1449" s="672" t="s">
        <v>2805</v>
      </c>
      <c r="G1449" s="672" t="s">
        <v>1363</v>
      </c>
      <c r="H1449" s="672" t="s">
        <v>1523</v>
      </c>
      <c r="I1449" s="672" t="s">
        <v>2806</v>
      </c>
      <c r="J1449" s="675" t="s">
        <v>1538</v>
      </c>
      <c r="K1449" s="672" t="s">
        <v>1531</v>
      </c>
      <c r="L1449" s="672" t="s">
        <v>1527</v>
      </c>
    </row>
    <row r="1450" spans="1:12">
      <c r="A1450">
        <v>63674</v>
      </c>
      <c r="B1450" s="672" t="s">
        <v>1520</v>
      </c>
      <c r="C1450" s="672" t="s">
        <v>1521</v>
      </c>
      <c r="D1450" s="672" t="s">
        <v>1521</v>
      </c>
      <c r="E1450" s="672" t="s">
        <v>1522</v>
      </c>
      <c r="F1450" s="672" t="s">
        <v>2807</v>
      </c>
      <c r="G1450" s="672" t="s">
        <v>1363</v>
      </c>
      <c r="H1450" s="672" t="s">
        <v>1523</v>
      </c>
      <c r="I1450" s="672" t="s">
        <v>1588</v>
      </c>
      <c r="J1450" s="675" t="s">
        <v>1579</v>
      </c>
      <c r="K1450" s="672" t="s">
        <v>1531</v>
      </c>
      <c r="L1450" s="672" t="s">
        <v>1527</v>
      </c>
    </row>
    <row r="1451" spans="1:12">
      <c r="A1451">
        <v>63692</v>
      </c>
      <c r="B1451" s="672" t="s">
        <v>1520</v>
      </c>
      <c r="C1451" s="672" t="s">
        <v>1562</v>
      </c>
      <c r="D1451" s="672" t="s">
        <v>1521</v>
      </c>
      <c r="E1451" s="672" t="s">
        <v>1522</v>
      </c>
      <c r="F1451" s="672" t="s">
        <v>2808</v>
      </c>
      <c r="G1451" s="672" t="s">
        <v>1363</v>
      </c>
      <c r="H1451" s="672" t="s">
        <v>1523</v>
      </c>
      <c r="I1451" s="672" t="s">
        <v>2809</v>
      </c>
      <c r="J1451" s="675" t="s">
        <v>1643</v>
      </c>
      <c r="K1451" s="672" t="s">
        <v>1552</v>
      </c>
      <c r="L1451" s="672" t="s">
        <v>1527</v>
      </c>
    </row>
    <row r="1452" spans="1:12">
      <c r="A1452">
        <v>63694</v>
      </c>
      <c r="B1452" s="672" t="s">
        <v>1520</v>
      </c>
      <c r="C1452" s="672" t="s">
        <v>1521</v>
      </c>
      <c r="D1452" s="672" t="s">
        <v>1521</v>
      </c>
      <c r="E1452" s="672" t="s">
        <v>1522</v>
      </c>
      <c r="F1452" s="672" t="s">
        <v>2810</v>
      </c>
      <c r="G1452" s="672" t="s">
        <v>1363</v>
      </c>
      <c r="H1452" s="672" t="s">
        <v>1523</v>
      </c>
      <c r="I1452" s="672" t="s">
        <v>2811</v>
      </c>
      <c r="J1452" s="675" t="s">
        <v>1538</v>
      </c>
      <c r="K1452" s="672" t="s">
        <v>1531</v>
      </c>
      <c r="L1452" s="672" t="s">
        <v>1527</v>
      </c>
    </row>
    <row r="1453" spans="1:12">
      <c r="A1453">
        <v>63699</v>
      </c>
      <c r="B1453" s="672" t="s">
        <v>1520</v>
      </c>
      <c r="C1453" s="672" t="s">
        <v>1521</v>
      </c>
      <c r="D1453" s="672" t="s">
        <v>1521</v>
      </c>
      <c r="E1453" s="672" t="s">
        <v>1522</v>
      </c>
      <c r="F1453" s="672" t="s">
        <v>2812</v>
      </c>
      <c r="G1453" s="672" t="s">
        <v>1363</v>
      </c>
      <c r="H1453" s="672" t="s">
        <v>1523</v>
      </c>
      <c r="I1453" s="672" t="s">
        <v>2813</v>
      </c>
      <c r="J1453" s="675" t="s">
        <v>1558</v>
      </c>
      <c r="K1453" s="672" t="s">
        <v>1526</v>
      </c>
      <c r="L1453" s="672" t="s">
        <v>1527</v>
      </c>
    </row>
    <row r="1454" spans="1:12">
      <c r="A1454">
        <v>63653</v>
      </c>
      <c r="B1454" s="672" t="s">
        <v>1520</v>
      </c>
      <c r="C1454" s="672" t="s">
        <v>1521</v>
      </c>
      <c r="D1454" s="672" t="s">
        <v>1521</v>
      </c>
      <c r="E1454" s="672" t="s">
        <v>1522</v>
      </c>
      <c r="F1454" s="672" t="s">
        <v>2812</v>
      </c>
      <c r="G1454" s="672" t="s">
        <v>1363</v>
      </c>
      <c r="H1454" s="672" t="s">
        <v>1523</v>
      </c>
      <c r="I1454" s="672" t="s">
        <v>2813</v>
      </c>
      <c r="J1454" s="675" t="s">
        <v>1558</v>
      </c>
      <c r="K1454" s="672" t="s">
        <v>1526</v>
      </c>
      <c r="L1454" s="672" t="s">
        <v>1527</v>
      </c>
    </row>
    <row r="1455" spans="1:12">
      <c r="A1455">
        <v>63701</v>
      </c>
      <c r="B1455" s="672" t="s">
        <v>1520</v>
      </c>
      <c r="C1455" s="672" t="s">
        <v>1521</v>
      </c>
      <c r="D1455" s="672" t="s">
        <v>1521</v>
      </c>
      <c r="E1455" s="672" t="s">
        <v>1522</v>
      </c>
      <c r="F1455" s="672" t="s">
        <v>2814</v>
      </c>
      <c r="G1455" s="672" t="s">
        <v>1363</v>
      </c>
      <c r="H1455" s="672" t="s">
        <v>1523</v>
      </c>
      <c r="I1455" s="672" t="s">
        <v>1866</v>
      </c>
      <c r="J1455" s="675" t="s">
        <v>1597</v>
      </c>
      <c r="K1455" s="672" t="s">
        <v>1544</v>
      </c>
      <c r="L1455" s="672" t="s">
        <v>1527</v>
      </c>
    </row>
    <row r="1456" spans="1:12">
      <c r="A1456">
        <v>63674</v>
      </c>
      <c r="B1456" s="672" t="s">
        <v>1520</v>
      </c>
      <c r="C1456" s="672" t="s">
        <v>1521</v>
      </c>
      <c r="D1456" s="672" t="s">
        <v>1521</v>
      </c>
      <c r="E1456" s="672" t="s">
        <v>1522</v>
      </c>
      <c r="F1456" s="672" t="s">
        <v>2814</v>
      </c>
      <c r="G1456" s="672" t="s">
        <v>1363</v>
      </c>
      <c r="H1456" s="672" t="s">
        <v>1523</v>
      </c>
      <c r="I1456" s="672" t="s">
        <v>1866</v>
      </c>
      <c r="J1456" s="675" t="s">
        <v>1597</v>
      </c>
      <c r="K1456" s="672" t="s">
        <v>1544</v>
      </c>
      <c r="L1456" s="672" t="s">
        <v>1527</v>
      </c>
    </row>
    <row r="1457" spans="1:12">
      <c r="A1457">
        <v>63674</v>
      </c>
      <c r="B1457" s="672" t="s">
        <v>1520</v>
      </c>
      <c r="C1457" s="672" t="s">
        <v>1521</v>
      </c>
      <c r="D1457" s="672" t="s">
        <v>1521</v>
      </c>
      <c r="E1457" s="672" t="s">
        <v>1522</v>
      </c>
      <c r="F1457" s="672" t="s">
        <v>2815</v>
      </c>
      <c r="G1457" s="672" t="s">
        <v>1363</v>
      </c>
      <c r="H1457" s="672" t="s">
        <v>1523</v>
      </c>
      <c r="I1457" s="672" t="s">
        <v>2816</v>
      </c>
      <c r="J1457" s="675" t="s">
        <v>1889</v>
      </c>
      <c r="K1457" s="672" t="s">
        <v>1566</v>
      </c>
      <c r="L1457" s="672" t="s">
        <v>1527</v>
      </c>
    </row>
    <row r="1458" spans="1:12">
      <c r="A1458">
        <v>63702</v>
      </c>
      <c r="B1458" s="672" t="s">
        <v>1520</v>
      </c>
      <c r="C1458" s="672" t="s">
        <v>1521</v>
      </c>
      <c r="D1458" s="672" t="s">
        <v>1521</v>
      </c>
      <c r="E1458" s="672" t="s">
        <v>1522</v>
      </c>
      <c r="F1458" s="672" t="s">
        <v>2815</v>
      </c>
      <c r="G1458" s="672" t="s">
        <v>1363</v>
      </c>
      <c r="H1458" s="672" t="s">
        <v>1523</v>
      </c>
      <c r="I1458" s="672" t="s">
        <v>2816</v>
      </c>
      <c r="J1458" s="675" t="s">
        <v>1889</v>
      </c>
      <c r="K1458" s="672" t="s">
        <v>1566</v>
      </c>
      <c r="L1458" s="672" t="s">
        <v>1527</v>
      </c>
    </row>
    <row r="1459" spans="1:12">
      <c r="A1459">
        <v>63717</v>
      </c>
      <c r="B1459" s="672" t="s">
        <v>1520</v>
      </c>
      <c r="C1459" s="672" t="s">
        <v>1521</v>
      </c>
      <c r="D1459" s="672" t="s">
        <v>1521</v>
      </c>
      <c r="E1459" s="672" t="s">
        <v>1522</v>
      </c>
      <c r="F1459" s="672" t="s">
        <v>2817</v>
      </c>
      <c r="G1459" s="672" t="s">
        <v>1363</v>
      </c>
      <c r="H1459" s="672" t="s">
        <v>1523</v>
      </c>
      <c r="I1459" s="672" t="s">
        <v>2818</v>
      </c>
      <c r="J1459" s="675" t="s">
        <v>1655</v>
      </c>
      <c r="K1459" s="672" t="s">
        <v>1526</v>
      </c>
      <c r="L1459" s="672" t="s">
        <v>1527</v>
      </c>
    </row>
    <row r="1460" spans="1:12">
      <c r="A1460">
        <v>63718</v>
      </c>
      <c r="B1460" s="672" t="s">
        <v>1520</v>
      </c>
      <c r="C1460" s="672" t="s">
        <v>1521</v>
      </c>
      <c r="D1460" s="672" t="s">
        <v>1521</v>
      </c>
      <c r="E1460" s="672" t="s">
        <v>1522</v>
      </c>
      <c r="F1460" s="672" t="s">
        <v>546</v>
      </c>
      <c r="G1460" s="672" t="s">
        <v>1363</v>
      </c>
      <c r="H1460" s="672" t="s">
        <v>1523</v>
      </c>
      <c r="I1460" s="672" t="s">
        <v>2819</v>
      </c>
      <c r="J1460" s="675" t="s">
        <v>1558</v>
      </c>
      <c r="K1460" s="672" t="s">
        <v>1526</v>
      </c>
      <c r="L1460" s="672" t="s">
        <v>1527</v>
      </c>
    </row>
    <row r="1461" spans="1:12">
      <c r="A1461">
        <v>59704</v>
      </c>
      <c r="B1461" s="672" t="s">
        <v>1520</v>
      </c>
      <c r="C1461" s="672" t="s">
        <v>1521</v>
      </c>
      <c r="D1461" s="672" t="s">
        <v>1521</v>
      </c>
      <c r="E1461" s="672" t="s">
        <v>1522</v>
      </c>
      <c r="F1461" s="672" t="s">
        <v>546</v>
      </c>
      <c r="G1461" s="672" t="s">
        <v>1363</v>
      </c>
      <c r="H1461" s="672" t="s">
        <v>1523</v>
      </c>
      <c r="I1461" s="672" t="s">
        <v>2819</v>
      </c>
      <c r="J1461" s="675" t="s">
        <v>1558</v>
      </c>
      <c r="K1461" s="672" t="s">
        <v>1526</v>
      </c>
      <c r="L1461" s="672" t="s">
        <v>1527</v>
      </c>
    </row>
    <row r="1462" spans="1:12">
      <c r="A1462">
        <v>63733</v>
      </c>
      <c r="B1462" s="672" t="s">
        <v>1520</v>
      </c>
      <c r="C1462" s="672" t="s">
        <v>1521</v>
      </c>
      <c r="D1462" s="672" t="s">
        <v>1521</v>
      </c>
      <c r="E1462" s="672" t="s">
        <v>1522</v>
      </c>
      <c r="F1462" s="672" t="s">
        <v>512</v>
      </c>
      <c r="G1462" s="672" t="s">
        <v>1363</v>
      </c>
      <c r="H1462" s="672" t="s">
        <v>1523</v>
      </c>
      <c r="I1462" s="672" t="s">
        <v>1852</v>
      </c>
      <c r="J1462" s="675" t="s">
        <v>1579</v>
      </c>
      <c r="K1462" s="672" t="s">
        <v>1531</v>
      </c>
      <c r="L1462" s="672" t="s">
        <v>1527</v>
      </c>
    </row>
    <row r="1463" spans="1:12">
      <c r="A1463">
        <v>25081</v>
      </c>
      <c r="B1463" s="672" t="s">
        <v>1520</v>
      </c>
      <c r="C1463" s="672" t="s">
        <v>1521</v>
      </c>
      <c r="D1463" s="672" t="s">
        <v>1521</v>
      </c>
      <c r="E1463" s="672" t="s">
        <v>1522</v>
      </c>
      <c r="F1463" s="672" t="s">
        <v>512</v>
      </c>
      <c r="G1463" s="672" t="s">
        <v>1363</v>
      </c>
      <c r="H1463" s="672" t="s">
        <v>1523</v>
      </c>
      <c r="I1463" s="672" t="s">
        <v>1852</v>
      </c>
      <c r="J1463" s="675" t="s">
        <v>1579</v>
      </c>
      <c r="K1463" s="672" t="s">
        <v>1531</v>
      </c>
      <c r="L1463" s="672" t="s">
        <v>1527</v>
      </c>
    </row>
    <row r="1464" spans="1:12">
      <c r="A1464">
        <v>63742</v>
      </c>
      <c r="B1464" s="672" t="s">
        <v>1520</v>
      </c>
      <c r="C1464" s="672" t="s">
        <v>1562</v>
      </c>
      <c r="D1464" s="672" t="s">
        <v>1521</v>
      </c>
      <c r="E1464" s="672" t="s">
        <v>1522</v>
      </c>
      <c r="F1464" s="672" t="s">
        <v>573</v>
      </c>
      <c r="G1464" s="672" t="s">
        <v>1363</v>
      </c>
      <c r="H1464" s="672" t="s">
        <v>1523</v>
      </c>
      <c r="I1464" s="672" t="s">
        <v>2820</v>
      </c>
      <c r="J1464" s="675" t="s">
        <v>1538</v>
      </c>
      <c r="K1464" s="672" t="s">
        <v>1531</v>
      </c>
      <c r="L1464" s="672" t="s">
        <v>1527</v>
      </c>
    </row>
    <row r="1465" spans="1:12">
      <c r="A1465">
        <v>63741</v>
      </c>
      <c r="B1465" s="672" t="s">
        <v>1520</v>
      </c>
      <c r="C1465" s="672" t="s">
        <v>1562</v>
      </c>
      <c r="D1465" s="672" t="s">
        <v>1521</v>
      </c>
      <c r="E1465" s="672" t="s">
        <v>1522</v>
      </c>
      <c r="F1465" s="672" t="s">
        <v>573</v>
      </c>
      <c r="G1465" s="672" t="s">
        <v>1363</v>
      </c>
      <c r="H1465" s="672" t="s">
        <v>1523</v>
      </c>
      <c r="I1465" s="672" t="s">
        <v>2820</v>
      </c>
      <c r="J1465" s="675" t="s">
        <v>1538</v>
      </c>
      <c r="K1465" s="672" t="s">
        <v>1531</v>
      </c>
      <c r="L1465" s="672" t="s">
        <v>1527</v>
      </c>
    </row>
    <row r="1466" spans="1:12">
      <c r="A1466">
        <v>58548</v>
      </c>
      <c r="B1466" s="672" t="s">
        <v>1520</v>
      </c>
      <c r="C1466" s="672" t="s">
        <v>1521</v>
      </c>
      <c r="D1466" s="672" t="s">
        <v>1521</v>
      </c>
      <c r="E1466" s="672" t="s">
        <v>1522</v>
      </c>
      <c r="F1466" s="672" t="s">
        <v>1733</v>
      </c>
      <c r="G1466" s="672" t="s">
        <v>1363</v>
      </c>
      <c r="H1466" s="672" t="s">
        <v>1523</v>
      </c>
      <c r="I1466" s="672" t="s">
        <v>2821</v>
      </c>
      <c r="J1466" s="675" t="s">
        <v>1640</v>
      </c>
      <c r="K1466" s="672" t="s">
        <v>1535</v>
      </c>
      <c r="L1466" s="672" t="s">
        <v>1527</v>
      </c>
    </row>
    <row r="1467" spans="1:12">
      <c r="A1467">
        <v>63744</v>
      </c>
      <c r="B1467" s="672" t="s">
        <v>1520</v>
      </c>
      <c r="C1467" s="672" t="s">
        <v>1521</v>
      </c>
      <c r="D1467" s="672" t="s">
        <v>1521</v>
      </c>
      <c r="E1467" s="672" t="s">
        <v>1522</v>
      </c>
      <c r="F1467" s="672" t="s">
        <v>1733</v>
      </c>
      <c r="G1467" s="672" t="s">
        <v>1363</v>
      </c>
      <c r="H1467" s="672" t="s">
        <v>1523</v>
      </c>
      <c r="I1467" s="672" t="s">
        <v>2821</v>
      </c>
      <c r="J1467" s="675" t="s">
        <v>1640</v>
      </c>
      <c r="K1467" s="672" t="s">
        <v>1535</v>
      </c>
      <c r="L1467" s="672" t="s">
        <v>1527</v>
      </c>
    </row>
    <row r="1468" spans="1:12">
      <c r="A1468">
        <v>63750</v>
      </c>
      <c r="B1468" s="672" t="s">
        <v>1520</v>
      </c>
      <c r="C1468" s="672" t="s">
        <v>1521</v>
      </c>
      <c r="D1468" s="672" t="s">
        <v>1521</v>
      </c>
      <c r="E1468" s="672" t="s">
        <v>1522</v>
      </c>
      <c r="F1468" s="672" t="s">
        <v>2822</v>
      </c>
      <c r="G1468" s="672" t="s">
        <v>1363</v>
      </c>
      <c r="H1468" s="672" t="s">
        <v>1523</v>
      </c>
      <c r="I1468" s="672" t="s">
        <v>2823</v>
      </c>
      <c r="J1468" s="675" t="s">
        <v>1593</v>
      </c>
      <c r="K1468" s="672" t="s">
        <v>1544</v>
      </c>
      <c r="L1468" s="672" t="s">
        <v>1527</v>
      </c>
    </row>
    <row r="1469" spans="1:12">
      <c r="A1469">
        <v>63751</v>
      </c>
      <c r="B1469" s="672" t="s">
        <v>1520</v>
      </c>
      <c r="C1469" s="672" t="s">
        <v>1521</v>
      </c>
      <c r="D1469" s="672" t="s">
        <v>1521</v>
      </c>
      <c r="E1469" s="672" t="s">
        <v>1522</v>
      </c>
      <c r="F1469" s="672" t="s">
        <v>2824</v>
      </c>
      <c r="G1469" s="672" t="s">
        <v>1363</v>
      </c>
      <c r="H1469" s="672" t="s">
        <v>1523</v>
      </c>
      <c r="I1469" s="672" t="s">
        <v>2825</v>
      </c>
      <c r="J1469" s="675" t="s">
        <v>1597</v>
      </c>
      <c r="K1469" s="672" t="s">
        <v>1544</v>
      </c>
      <c r="L1469" s="672" t="s">
        <v>1527</v>
      </c>
    </row>
    <row r="1470" spans="1:12">
      <c r="A1470">
        <v>63777</v>
      </c>
      <c r="B1470" s="672" t="s">
        <v>1520</v>
      </c>
      <c r="C1470" s="672" t="s">
        <v>1562</v>
      </c>
      <c r="D1470" s="672" t="s">
        <v>1521</v>
      </c>
      <c r="E1470" s="672" t="s">
        <v>1522</v>
      </c>
      <c r="F1470" s="672" t="s">
        <v>2826</v>
      </c>
      <c r="G1470" s="672" t="s">
        <v>1363</v>
      </c>
      <c r="H1470" s="672" t="s">
        <v>1523</v>
      </c>
      <c r="I1470" s="672" t="s">
        <v>2827</v>
      </c>
      <c r="J1470" s="675" t="s">
        <v>2021</v>
      </c>
      <c r="K1470" s="672" t="s">
        <v>1531</v>
      </c>
      <c r="L1470" s="672" t="s">
        <v>1527</v>
      </c>
    </row>
    <row r="1471" spans="1:12">
      <c r="A1471">
        <v>63779</v>
      </c>
      <c r="B1471" s="672" t="s">
        <v>1520</v>
      </c>
      <c r="C1471" s="672" t="s">
        <v>1521</v>
      </c>
      <c r="D1471" s="672" t="s">
        <v>1521</v>
      </c>
      <c r="E1471" s="672" t="s">
        <v>1522</v>
      </c>
      <c r="F1471" s="672" t="s">
        <v>2828</v>
      </c>
      <c r="G1471" s="672" t="s">
        <v>2829</v>
      </c>
      <c r="H1471" s="672" t="s">
        <v>1523</v>
      </c>
      <c r="I1471" s="672" t="s">
        <v>2830</v>
      </c>
      <c r="J1471" s="675" t="s">
        <v>1603</v>
      </c>
      <c r="K1471" s="672" t="s">
        <v>1585</v>
      </c>
      <c r="L1471" s="672" t="s">
        <v>1527</v>
      </c>
    </row>
    <row r="1472" spans="1:12">
      <c r="A1472">
        <v>63779</v>
      </c>
      <c r="B1472" s="672" t="s">
        <v>1520</v>
      </c>
      <c r="C1472" s="672" t="s">
        <v>1562</v>
      </c>
      <c r="D1472" s="672" t="s">
        <v>1521</v>
      </c>
      <c r="E1472" s="672" t="s">
        <v>1522</v>
      </c>
      <c r="F1472" s="672" t="s">
        <v>2828</v>
      </c>
      <c r="G1472" s="672" t="s">
        <v>2829</v>
      </c>
      <c r="H1472" s="672" t="s">
        <v>1523</v>
      </c>
      <c r="I1472" s="672" t="s">
        <v>2830</v>
      </c>
      <c r="J1472" s="675" t="s">
        <v>1603</v>
      </c>
      <c r="K1472" s="672" t="s">
        <v>1585</v>
      </c>
      <c r="L1472" s="672" t="s">
        <v>1527</v>
      </c>
    </row>
    <row r="1473" spans="1:12">
      <c r="A1473">
        <v>63780</v>
      </c>
      <c r="B1473" s="672" t="s">
        <v>1520</v>
      </c>
      <c r="C1473" s="672" t="s">
        <v>1521</v>
      </c>
      <c r="D1473" s="672" t="s">
        <v>1521</v>
      </c>
      <c r="E1473" s="672" t="s">
        <v>1522</v>
      </c>
      <c r="F1473" s="672" t="s">
        <v>2831</v>
      </c>
      <c r="G1473" s="672" t="s">
        <v>1363</v>
      </c>
      <c r="H1473" s="672" t="s">
        <v>1523</v>
      </c>
      <c r="I1473" s="672" t="s">
        <v>1705</v>
      </c>
      <c r="J1473" s="675" t="s">
        <v>1655</v>
      </c>
      <c r="K1473" s="672" t="s">
        <v>1526</v>
      </c>
      <c r="L1473" s="672" t="s">
        <v>1527</v>
      </c>
    </row>
    <row r="1474" spans="1:12">
      <c r="A1474">
        <v>63783</v>
      </c>
      <c r="B1474" s="672" t="s">
        <v>1520</v>
      </c>
      <c r="C1474" s="672" t="s">
        <v>1521</v>
      </c>
      <c r="D1474" s="672" t="s">
        <v>1521</v>
      </c>
      <c r="E1474" s="672" t="s">
        <v>1522</v>
      </c>
      <c r="F1474" s="672" t="s">
        <v>2826</v>
      </c>
      <c r="G1474" s="672" t="s">
        <v>1363</v>
      </c>
      <c r="H1474" s="672" t="s">
        <v>1523</v>
      </c>
      <c r="I1474" s="672" t="s">
        <v>2832</v>
      </c>
      <c r="J1474" s="675" t="s">
        <v>1530</v>
      </c>
      <c r="K1474" s="672" t="s">
        <v>1531</v>
      </c>
      <c r="L1474" s="672" t="s">
        <v>1527</v>
      </c>
    </row>
    <row r="1475" spans="1:12">
      <c r="A1475">
        <v>63777</v>
      </c>
      <c r="B1475" s="672" t="s">
        <v>1520</v>
      </c>
      <c r="C1475" s="672" t="s">
        <v>1521</v>
      </c>
      <c r="D1475" s="672" t="s">
        <v>1521</v>
      </c>
      <c r="E1475" s="672" t="s">
        <v>1522</v>
      </c>
      <c r="F1475" s="672" t="s">
        <v>2826</v>
      </c>
      <c r="G1475" s="672" t="s">
        <v>1363</v>
      </c>
      <c r="H1475" s="672" t="s">
        <v>1523</v>
      </c>
      <c r="I1475" s="672" t="s">
        <v>2832</v>
      </c>
      <c r="J1475" s="675" t="s">
        <v>1530</v>
      </c>
      <c r="K1475" s="672" t="s">
        <v>1531</v>
      </c>
      <c r="L1475" s="672" t="s">
        <v>1527</v>
      </c>
    </row>
    <row r="1476" spans="1:12">
      <c r="A1476">
        <v>63784</v>
      </c>
      <c r="B1476" s="672" t="s">
        <v>1520</v>
      </c>
      <c r="C1476" s="672" t="s">
        <v>1521</v>
      </c>
      <c r="D1476" s="672" t="s">
        <v>1521</v>
      </c>
      <c r="E1476" s="672" t="s">
        <v>1522</v>
      </c>
      <c r="F1476" s="672" t="s">
        <v>2833</v>
      </c>
      <c r="G1476" s="672" t="s">
        <v>1363</v>
      </c>
      <c r="H1476" s="672" t="s">
        <v>1523</v>
      </c>
      <c r="I1476" s="672" t="s">
        <v>2834</v>
      </c>
      <c r="J1476" s="675" t="s">
        <v>1646</v>
      </c>
      <c r="K1476" s="672" t="s">
        <v>1544</v>
      </c>
      <c r="L1476" s="672" t="s">
        <v>1527</v>
      </c>
    </row>
    <row r="1477" spans="1:12">
      <c r="A1477">
        <v>63785</v>
      </c>
      <c r="B1477" s="672" t="s">
        <v>1520</v>
      </c>
      <c r="C1477" s="672" t="s">
        <v>1521</v>
      </c>
      <c r="D1477" s="672" t="s">
        <v>1521</v>
      </c>
      <c r="E1477" s="672" t="s">
        <v>1522</v>
      </c>
      <c r="F1477" s="672" t="s">
        <v>2833</v>
      </c>
      <c r="G1477" s="672" t="s">
        <v>1363</v>
      </c>
      <c r="H1477" s="672" t="s">
        <v>1523</v>
      </c>
      <c r="I1477" s="672" t="s">
        <v>2834</v>
      </c>
      <c r="J1477" s="675" t="s">
        <v>1646</v>
      </c>
      <c r="K1477" s="672" t="s">
        <v>1544</v>
      </c>
      <c r="L1477" s="672" t="s">
        <v>1527</v>
      </c>
    </row>
    <row r="1478" spans="1:12">
      <c r="A1478">
        <v>63786</v>
      </c>
      <c r="B1478" s="672" t="s">
        <v>1520</v>
      </c>
      <c r="C1478" s="672" t="s">
        <v>1521</v>
      </c>
      <c r="D1478" s="672" t="s">
        <v>1521</v>
      </c>
      <c r="E1478" s="672" t="s">
        <v>1522</v>
      </c>
      <c r="F1478" s="672" t="s">
        <v>2822</v>
      </c>
      <c r="G1478" s="672" t="s">
        <v>1363</v>
      </c>
      <c r="H1478" s="672" t="s">
        <v>1523</v>
      </c>
      <c r="I1478" s="672" t="s">
        <v>2835</v>
      </c>
      <c r="J1478" s="675" t="s">
        <v>1593</v>
      </c>
      <c r="K1478" s="672" t="s">
        <v>1544</v>
      </c>
      <c r="L1478" s="672" t="s">
        <v>1527</v>
      </c>
    </row>
    <row r="1479" spans="1:12">
      <c r="A1479">
        <v>63750</v>
      </c>
      <c r="B1479" s="672" t="s">
        <v>1520</v>
      </c>
      <c r="C1479" s="672" t="s">
        <v>1521</v>
      </c>
      <c r="D1479" s="672" t="s">
        <v>1521</v>
      </c>
      <c r="E1479" s="672" t="s">
        <v>1522</v>
      </c>
      <c r="F1479" s="672" t="s">
        <v>2822</v>
      </c>
      <c r="G1479" s="672" t="s">
        <v>1363</v>
      </c>
      <c r="H1479" s="672" t="s">
        <v>1523</v>
      </c>
      <c r="I1479" s="672" t="s">
        <v>2835</v>
      </c>
      <c r="J1479" s="675" t="s">
        <v>1593</v>
      </c>
      <c r="K1479" s="672" t="s">
        <v>1544</v>
      </c>
      <c r="L1479" s="672" t="s">
        <v>1527</v>
      </c>
    </row>
    <row r="1480" spans="1:12">
      <c r="A1480">
        <v>62241</v>
      </c>
      <c r="B1480" s="672" t="s">
        <v>1520</v>
      </c>
      <c r="C1480" s="672" t="s">
        <v>1521</v>
      </c>
      <c r="D1480" s="672" t="s">
        <v>1521</v>
      </c>
      <c r="E1480" s="672" t="s">
        <v>1522</v>
      </c>
      <c r="F1480" s="672" t="s">
        <v>2836</v>
      </c>
      <c r="G1480" s="672" t="s">
        <v>1363</v>
      </c>
      <c r="H1480" s="672" t="s">
        <v>1523</v>
      </c>
      <c r="I1480" s="672" t="s">
        <v>2837</v>
      </c>
      <c r="J1480" s="675" t="s">
        <v>1597</v>
      </c>
      <c r="K1480" s="672" t="s">
        <v>1544</v>
      </c>
      <c r="L1480" s="672" t="s">
        <v>1527</v>
      </c>
    </row>
    <row r="1481" spans="1:12">
      <c r="A1481">
        <v>63791</v>
      </c>
      <c r="B1481" s="672" t="s">
        <v>1520</v>
      </c>
      <c r="C1481" s="672" t="s">
        <v>1521</v>
      </c>
      <c r="D1481" s="672" t="s">
        <v>1521</v>
      </c>
      <c r="E1481" s="672" t="s">
        <v>1522</v>
      </c>
      <c r="F1481" s="672" t="s">
        <v>2836</v>
      </c>
      <c r="G1481" s="672" t="s">
        <v>1363</v>
      </c>
      <c r="H1481" s="672" t="s">
        <v>1523</v>
      </c>
      <c r="I1481" s="672" t="s">
        <v>2837</v>
      </c>
      <c r="J1481" s="675" t="s">
        <v>1597</v>
      </c>
      <c r="K1481" s="672" t="s">
        <v>1544</v>
      </c>
      <c r="L1481" s="672" t="s">
        <v>1527</v>
      </c>
    </row>
    <row r="1482" spans="1:12">
      <c r="A1482">
        <v>22442</v>
      </c>
      <c r="B1482" s="672" t="s">
        <v>1520</v>
      </c>
      <c r="C1482" s="672" t="s">
        <v>1521</v>
      </c>
      <c r="D1482" s="672" t="s">
        <v>1521</v>
      </c>
      <c r="E1482" s="672" t="s">
        <v>1522</v>
      </c>
      <c r="F1482" s="672" t="s">
        <v>484</v>
      </c>
      <c r="G1482" s="672" t="s">
        <v>1363</v>
      </c>
      <c r="H1482" s="672" t="s">
        <v>1523</v>
      </c>
      <c r="I1482" s="672" t="s">
        <v>2838</v>
      </c>
      <c r="J1482" s="675" t="s">
        <v>2021</v>
      </c>
      <c r="K1482" s="672" t="s">
        <v>1531</v>
      </c>
      <c r="L1482" s="672" t="s">
        <v>1527</v>
      </c>
    </row>
    <row r="1483" spans="1:12">
      <c r="A1483">
        <v>63812</v>
      </c>
      <c r="B1483" s="672" t="s">
        <v>1520</v>
      </c>
      <c r="C1483" s="672" t="s">
        <v>1521</v>
      </c>
      <c r="D1483" s="672" t="s">
        <v>1521</v>
      </c>
      <c r="E1483" s="672" t="s">
        <v>1522</v>
      </c>
      <c r="F1483" s="672" t="s">
        <v>484</v>
      </c>
      <c r="G1483" s="672" t="s">
        <v>1363</v>
      </c>
      <c r="H1483" s="672" t="s">
        <v>1523</v>
      </c>
      <c r="I1483" s="672" t="s">
        <v>2838</v>
      </c>
      <c r="J1483" s="675" t="s">
        <v>2021</v>
      </c>
      <c r="K1483" s="672" t="s">
        <v>1531</v>
      </c>
      <c r="L1483" s="672" t="s">
        <v>1527</v>
      </c>
    </row>
    <row r="1484" spans="1:12">
      <c r="A1484">
        <v>63814</v>
      </c>
      <c r="B1484" s="672" t="s">
        <v>1520</v>
      </c>
      <c r="C1484" s="672" t="s">
        <v>1521</v>
      </c>
      <c r="D1484" s="672" t="s">
        <v>1521</v>
      </c>
      <c r="E1484" s="672" t="s">
        <v>1522</v>
      </c>
      <c r="F1484" s="672" t="s">
        <v>2839</v>
      </c>
      <c r="G1484" s="672" t="s">
        <v>1363</v>
      </c>
      <c r="H1484" s="672" t="s">
        <v>1523</v>
      </c>
      <c r="I1484" s="672" t="s">
        <v>1705</v>
      </c>
      <c r="J1484" s="675" t="s">
        <v>1655</v>
      </c>
      <c r="K1484" s="672" t="s">
        <v>1526</v>
      </c>
      <c r="L1484" s="672" t="s">
        <v>1527</v>
      </c>
    </row>
    <row r="1485" spans="1:12">
      <c r="A1485">
        <v>60290</v>
      </c>
      <c r="B1485" s="672" t="s">
        <v>1520</v>
      </c>
      <c r="C1485" s="672" t="s">
        <v>1521</v>
      </c>
      <c r="D1485" s="672" t="s">
        <v>1521</v>
      </c>
      <c r="E1485" s="672" t="s">
        <v>1522</v>
      </c>
      <c r="F1485" s="672" t="s">
        <v>551</v>
      </c>
      <c r="G1485" s="672" t="s">
        <v>1363</v>
      </c>
      <c r="H1485" s="672" t="s">
        <v>1523</v>
      </c>
      <c r="I1485" s="672" t="s">
        <v>2840</v>
      </c>
      <c r="J1485" s="675" t="s">
        <v>1579</v>
      </c>
      <c r="K1485" s="672" t="s">
        <v>1531</v>
      </c>
      <c r="L1485" s="672" t="s">
        <v>1527</v>
      </c>
    </row>
    <row r="1486" spans="1:12">
      <c r="A1486">
        <v>63816</v>
      </c>
      <c r="B1486" s="672" t="s">
        <v>1520</v>
      </c>
      <c r="C1486" s="672" t="s">
        <v>1521</v>
      </c>
      <c r="D1486" s="672" t="s">
        <v>1521</v>
      </c>
      <c r="E1486" s="672" t="s">
        <v>1522</v>
      </c>
      <c r="F1486" s="672" t="s">
        <v>551</v>
      </c>
      <c r="G1486" s="672" t="s">
        <v>1363</v>
      </c>
      <c r="H1486" s="672" t="s">
        <v>1523</v>
      </c>
      <c r="I1486" s="672" t="s">
        <v>2840</v>
      </c>
      <c r="J1486" s="675" t="s">
        <v>1579</v>
      </c>
      <c r="K1486" s="672" t="s">
        <v>1531</v>
      </c>
      <c r="L1486" s="672" t="s">
        <v>1527</v>
      </c>
    </row>
    <row r="1487" spans="1:12">
      <c r="A1487">
        <v>63818</v>
      </c>
      <c r="B1487" s="672" t="s">
        <v>1520</v>
      </c>
      <c r="C1487" s="672" t="s">
        <v>1521</v>
      </c>
      <c r="D1487" s="672" t="s">
        <v>1521</v>
      </c>
      <c r="E1487" s="672" t="s">
        <v>1522</v>
      </c>
      <c r="F1487" s="672" t="s">
        <v>2841</v>
      </c>
      <c r="G1487" s="672" t="s">
        <v>1363</v>
      </c>
      <c r="H1487" s="672" t="s">
        <v>1523</v>
      </c>
      <c r="I1487" s="672" t="s">
        <v>2827</v>
      </c>
      <c r="J1487" s="675" t="s">
        <v>2021</v>
      </c>
      <c r="K1487" s="672" t="s">
        <v>1531</v>
      </c>
      <c r="L1487" s="672" t="s">
        <v>1527</v>
      </c>
    </row>
    <row r="1488" spans="1:12">
      <c r="A1488">
        <v>63819</v>
      </c>
      <c r="B1488" s="672" t="s">
        <v>1520</v>
      </c>
      <c r="C1488" s="672" t="s">
        <v>1521</v>
      </c>
      <c r="D1488" s="672" t="s">
        <v>1521</v>
      </c>
      <c r="E1488" s="672" t="s">
        <v>1522</v>
      </c>
      <c r="F1488" s="672" t="s">
        <v>2841</v>
      </c>
      <c r="G1488" s="672" t="s">
        <v>1363</v>
      </c>
      <c r="H1488" s="672" t="s">
        <v>1523</v>
      </c>
      <c r="I1488" s="672" t="s">
        <v>2827</v>
      </c>
      <c r="J1488" s="675" t="s">
        <v>2021</v>
      </c>
      <c r="K1488" s="672" t="s">
        <v>1531</v>
      </c>
      <c r="L1488" s="672" t="s">
        <v>1527</v>
      </c>
    </row>
    <row r="1489" spans="1:12">
      <c r="A1489">
        <v>63832</v>
      </c>
      <c r="B1489" s="672" t="s">
        <v>1520</v>
      </c>
      <c r="C1489" s="672" t="s">
        <v>1562</v>
      </c>
      <c r="D1489" s="672" t="s">
        <v>1521</v>
      </c>
      <c r="E1489" s="672" t="s">
        <v>1522</v>
      </c>
      <c r="F1489" s="672" t="s">
        <v>573</v>
      </c>
      <c r="G1489" s="672" t="s">
        <v>1363</v>
      </c>
      <c r="H1489" s="672" t="s">
        <v>1523</v>
      </c>
      <c r="I1489" s="672" t="s">
        <v>2842</v>
      </c>
      <c r="J1489" s="675" t="s">
        <v>1538</v>
      </c>
      <c r="K1489" s="672" t="s">
        <v>1531</v>
      </c>
      <c r="L1489" s="672" t="s">
        <v>1527</v>
      </c>
    </row>
    <row r="1490" spans="1:12">
      <c r="A1490">
        <v>30245</v>
      </c>
      <c r="B1490" s="672" t="s">
        <v>1520</v>
      </c>
      <c r="C1490" s="672" t="s">
        <v>1521</v>
      </c>
      <c r="D1490" s="672" t="s">
        <v>1521</v>
      </c>
      <c r="E1490" s="672" t="s">
        <v>1522</v>
      </c>
      <c r="F1490" s="672" t="s">
        <v>526</v>
      </c>
      <c r="G1490" s="672" t="s">
        <v>1363</v>
      </c>
      <c r="H1490" s="672" t="s">
        <v>1523</v>
      </c>
      <c r="I1490" s="672" t="s">
        <v>2739</v>
      </c>
      <c r="J1490" s="675" t="s">
        <v>1569</v>
      </c>
      <c r="K1490" s="672" t="s">
        <v>1566</v>
      </c>
      <c r="L1490" s="672" t="s">
        <v>1527</v>
      </c>
    </row>
    <row r="1491" spans="1:12">
      <c r="A1491">
        <v>63845</v>
      </c>
      <c r="B1491" s="672" t="s">
        <v>1520</v>
      </c>
      <c r="C1491" s="672" t="s">
        <v>1521</v>
      </c>
      <c r="D1491" s="672" t="s">
        <v>1521</v>
      </c>
      <c r="E1491" s="672" t="s">
        <v>1522</v>
      </c>
      <c r="F1491" s="672" t="s">
        <v>526</v>
      </c>
      <c r="G1491" s="672" t="s">
        <v>1363</v>
      </c>
      <c r="H1491" s="672" t="s">
        <v>1523</v>
      </c>
      <c r="I1491" s="672" t="s">
        <v>2739</v>
      </c>
      <c r="J1491" s="675" t="s">
        <v>1569</v>
      </c>
      <c r="K1491" s="672" t="s">
        <v>1566</v>
      </c>
      <c r="L1491" s="672" t="s">
        <v>1527</v>
      </c>
    </row>
    <row r="1492" spans="1:12">
      <c r="A1492">
        <v>18371</v>
      </c>
      <c r="B1492" s="672" t="s">
        <v>1520</v>
      </c>
      <c r="C1492" s="672" t="s">
        <v>1521</v>
      </c>
      <c r="D1492" s="672" t="s">
        <v>1521</v>
      </c>
      <c r="E1492" s="672" t="s">
        <v>1522</v>
      </c>
      <c r="F1492" s="672" t="s">
        <v>441</v>
      </c>
      <c r="G1492" s="672" t="s">
        <v>1363</v>
      </c>
      <c r="H1492" s="672" t="s">
        <v>1523</v>
      </c>
      <c r="I1492" s="672" t="s">
        <v>2843</v>
      </c>
      <c r="J1492" s="675" t="s">
        <v>1543</v>
      </c>
      <c r="K1492" s="672" t="s">
        <v>1544</v>
      </c>
      <c r="L1492" s="672" t="s">
        <v>1527</v>
      </c>
    </row>
    <row r="1493" spans="1:12">
      <c r="A1493">
        <v>63846</v>
      </c>
      <c r="B1493" s="672" t="s">
        <v>1520</v>
      </c>
      <c r="C1493" s="672" t="s">
        <v>1521</v>
      </c>
      <c r="D1493" s="672" t="s">
        <v>1521</v>
      </c>
      <c r="E1493" s="672" t="s">
        <v>1522</v>
      </c>
      <c r="F1493" s="672" t="s">
        <v>441</v>
      </c>
      <c r="G1493" s="672" t="s">
        <v>1363</v>
      </c>
      <c r="H1493" s="672" t="s">
        <v>1523</v>
      </c>
      <c r="I1493" s="672" t="s">
        <v>2843</v>
      </c>
      <c r="J1493" s="675" t="s">
        <v>1543</v>
      </c>
      <c r="K1493" s="672" t="s">
        <v>1544</v>
      </c>
      <c r="L1493" s="672" t="s">
        <v>1527</v>
      </c>
    </row>
    <row r="1494" spans="1:12">
      <c r="A1494">
        <v>63847</v>
      </c>
      <c r="B1494" s="672" t="s">
        <v>1520</v>
      </c>
      <c r="C1494" s="672" t="s">
        <v>1521</v>
      </c>
      <c r="D1494" s="672" t="s">
        <v>1521</v>
      </c>
      <c r="E1494" s="672" t="s">
        <v>1522</v>
      </c>
      <c r="F1494" s="672" t="s">
        <v>2844</v>
      </c>
      <c r="G1494" s="672" t="s">
        <v>1363</v>
      </c>
      <c r="H1494" s="672" t="s">
        <v>1523</v>
      </c>
      <c r="I1494" s="672" t="s">
        <v>2845</v>
      </c>
      <c r="J1494" s="675" t="s">
        <v>1558</v>
      </c>
      <c r="K1494" s="672" t="s">
        <v>1526</v>
      </c>
      <c r="L1494" s="672" t="s">
        <v>1527</v>
      </c>
    </row>
    <row r="1495" spans="1:12">
      <c r="A1495">
        <v>18371</v>
      </c>
      <c r="B1495" s="672" t="s">
        <v>1520</v>
      </c>
      <c r="C1495" s="672" t="s">
        <v>1521</v>
      </c>
      <c r="D1495" s="672" t="s">
        <v>1521</v>
      </c>
      <c r="E1495" s="672" t="s">
        <v>1522</v>
      </c>
      <c r="F1495" s="672" t="s">
        <v>2844</v>
      </c>
      <c r="G1495" s="672" t="s">
        <v>1363</v>
      </c>
      <c r="H1495" s="672" t="s">
        <v>1523</v>
      </c>
      <c r="I1495" s="672" t="s">
        <v>2845</v>
      </c>
      <c r="J1495" s="675" t="s">
        <v>1558</v>
      </c>
      <c r="K1495" s="672" t="s">
        <v>1526</v>
      </c>
      <c r="L1495" s="672" t="s">
        <v>1527</v>
      </c>
    </row>
    <row r="1496" spans="1:12">
      <c r="A1496">
        <v>18371</v>
      </c>
      <c r="B1496" s="672" t="s">
        <v>1520</v>
      </c>
      <c r="C1496" s="672" t="s">
        <v>1521</v>
      </c>
      <c r="D1496" s="672" t="s">
        <v>1521</v>
      </c>
      <c r="E1496" s="672" t="s">
        <v>1522</v>
      </c>
      <c r="F1496" s="672" t="s">
        <v>442</v>
      </c>
      <c r="G1496" s="672" t="s">
        <v>1363</v>
      </c>
      <c r="H1496" s="672" t="s">
        <v>1523</v>
      </c>
      <c r="I1496" s="672" t="s">
        <v>2846</v>
      </c>
      <c r="J1496" s="675" t="s">
        <v>1744</v>
      </c>
      <c r="K1496" s="672" t="s">
        <v>1535</v>
      </c>
      <c r="L1496" s="672" t="s">
        <v>1527</v>
      </c>
    </row>
    <row r="1497" spans="1:12">
      <c r="A1497">
        <v>63854</v>
      </c>
      <c r="B1497" s="672" t="s">
        <v>1520</v>
      </c>
      <c r="C1497" s="672" t="s">
        <v>1521</v>
      </c>
      <c r="D1497" s="672" t="s">
        <v>1521</v>
      </c>
      <c r="E1497" s="672" t="s">
        <v>1522</v>
      </c>
      <c r="F1497" s="672" t="s">
        <v>442</v>
      </c>
      <c r="G1497" s="672" t="s">
        <v>1363</v>
      </c>
      <c r="H1497" s="672" t="s">
        <v>1523</v>
      </c>
      <c r="I1497" s="672" t="s">
        <v>2846</v>
      </c>
      <c r="J1497" s="675" t="s">
        <v>1744</v>
      </c>
      <c r="K1497" s="672" t="s">
        <v>1535</v>
      </c>
      <c r="L1497" s="672" t="s">
        <v>1527</v>
      </c>
    </row>
    <row r="1498" spans="1:12">
      <c r="A1498">
        <v>18371</v>
      </c>
      <c r="B1498" s="672" t="s">
        <v>1520</v>
      </c>
      <c r="C1498" s="672" t="s">
        <v>1521</v>
      </c>
      <c r="D1498" s="672" t="s">
        <v>1521</v>
      </c>
      <c r="E1498" s="672" t="s">
        <v>1522</v>
      </c>
      <c r="F1498" s="672" t="s">
        <v>443</v>
      </c>
      <c r="G1498" s="672" t="s">
        <v>1363</v>
      </c>
      <c r="H1498" s="672" t="s">
        <v>1523</v>
      </c>
      <c r="I1498" s="672" t="s">
        <v>2847</v>
      </c>
      <c r="J1498" s="675" t="s">
        <v>1889</v>
      </c>
      <c r="K1498" s="672" t="s">
        <v>1566</v>
      </c>
      <c r="L1498" s="672" t="s">
        <v>1527</v>
      </c>
    </row>
    <row r="1499" spans="1:12">
      <c r="A1499">
        <v>63855</v>
      </c>
      <c r="B1499" s="672" t="s">
        <v>1520</v>
      </c>
      <c r="C1499" s="672" t="s">
        <v>1521</v>
      </c>
      <c r="D1499" s="672" t="s">
        <v>1521</v>
      </c>
      <c r="E1499" s="672" t="s">
        <v>1522</v>
      </c>
      <c r="F1499" s="672" t="s">
        <v>443</v>
      </c>
      <c r="G1499" s="672" t="s">
        <v>1363</v>
      </c>
      <c r="H1499" s="672" t="s">
        <v>1523</v>
      </c>
      <c r="I1499" s="672" t="s">
        <v>2847</v>
      </c>
      <c r="J1499" s="675" t="s">
        <v>1889</v>
      </c>
      <c r="K1499" s="672" t="s">
        <v>1566</v>
      </c>
      <c r="L1499" s="672" t="s">
        <v>1527</v>
      </c>
    </row>
    <row r="1500" spans="1:12">
      <c r="A1500">
        <v>18371</v>
      </c>
      <c r="B1500" s="672" t="s">
        <v>1520</v>
      </c>
      <c r="C1500" s="672" t="s">
        <v>1521</v>
      </c>
      <c r="D1500" s="672" t="s">
        <v>1521</v>
      </c>
      <c r="E1500" s="672" t="s">
        <v>1522</v>
      </c>
      <c r="F1500" s="672" t="s">
        <v>470</v>
      </c>
      <c r="G1500" s="672" t="s">
        <v>1363</v>
      </c>
      <c r="H1500" s="672" t="s">
        <v>1523</v>
      </c>
      <c r="I1500" s="672" t="s">
        <v>1992</v>
      </c>
      <c r="J1500" s="675" t="s">
        <v>1611</v>
      </c>
      <c r="K1500" s="672" t="s">
        <v>1535</v>
      </c>
      <c r="L1500" s="672" t="s">
        <v>1527</v>
      </c>
    </row>
    <row r="1501" spans="1:12">
      <c r="A1501">
        <v>63856</v>
      </c>
      <c r="B1501" s="672" t="s">
        <v>1520</v>
      </c>
      <c r="C1501" s="672" t="s">
        <v>1521</v>
      </c>
      <c r="D1501" s="672" t="s">
        <v>1521</v>
      </c>
      <c r="E1501" s="672" t="s">
        <v>1522</v>
      </c>
      <c r="F1501" s="672" t="s">
        <v>470</v>
      </c>
      <c r="G1501" s="672" t="s">
        <v>1363</v>
      </c>
      <c r="H1501" s="672" t="s">
        <v>1523</v>
      </c>
      <c r="I1501" s="672" t="s">
        <v>1992</v>
      </c>
      <c r="J1501" s="675" t="s">
        <v>1611</v>
      </c>
      <c r="K1501" s="672" t="s">
        <v>1535</v>
      </c>
      <c r="L1501" s="672" t="s">
        <v>1527</v>
      </c>
    </row>
    <row r="1502" spans="1:12">
      <c r="A1502">
        <v>18371</v>
      </c>
      <c r="B1502" s="672" t="s">
        <v>1520</v>
      </c>
      <c r="C1502" s="672" t="s">
        <v>1521</v>
      </c>
      <c r="D1502" s="672" t="s">
        <v>1521</v>
      </c>
      <c r="E1502" s="672" t="s">
        <v>1522</v>
      </c>
      <c r="F1502" s="672" t="s">
        <v>444</v>
      </c>
      <c r="G1502" s="672" t="s">
        <v>1363</v>
      </c>
      <c r="H1502" s="672" t="s">
        <v>1523</v>
      </c>
      <c r="I1502" s="672" t="s">
        <v>2848</v>
      </c>
      <c r="J1502" s="675" t="s">
        <v>1551</v>
      </c>
      <c r="K1502" s="672" t="s">
        <v>1552</v>
      </c>
      <c r="L1502" s="672" t="s">
        <v>1527</v>
      </c>
    </row>
    <row r="1503" spans="1:12">
      <c r="A1503">
        <v>63857</v>
      </c>
      <c r="B1503" s="672" t="s">
        <v>1520</v>
      </c>
      <c r="C1503" s="672" t="s">
        <v>1521</v>
      </c>
      <c r="D1503" s="672" t="s">
        <v>1521</v>
      </c>
      <c r="E1503" s="672" t="s">
        <v>1522</v>
      </c>
      <c r="F1503" s="672" t="s">
        <v>444</v>
      </c>
      <c r="G1503" s="672" t="s">
        <v>1363</v>
      </c>
      <c r="H1503" s="672" t="s">
        <v>1523</v>
      </c>
      <c r="I1503" s="672" t="s">
        <v>2848</v>
      </c>
      <c r="J1503" s="675" t="s">
        <v>1551</v>
      </c>
      <c r="K1503" s="672" t="s">
        <v>1552</v>
      </c>
      <c r="L1503" s="672" t="s">
        <v>1527</v>
      </c>
    </row>
    <row r="1504" spans="1:12">
      <c r="A1504">
        <v>18371</v>
      </c>
      <c r="B1504" s="672" t="s">
        <v>1520</v>
      </c>
      <c r="C1504" s="672" t="s">
        <v>1521</v>
      </c>
      <c r="D1504" s="672" t="s">
        <v>1521</v>
      </c>
      <c r="E1504" s="672" t="s">
        <v>1522</v>
      </c>
      <c r="F1504" s="672" t="s">
        <v>445</v>
      </c>
      <c r="G1504" s="672" t="s">
        <v>1363</v>
      </c>
      <c r="H1504" s="672" t="s">
        <v>1523</v>
      </c>
      <c r="I1504" s="672" t="s">
        <v>2849</v>
      </c>
      <c r="J1504" s="675" t="s">
        <v>1637</v>
      </c>
      <c r="K1504" s="672" t="s">
        <v>1552</v>
      </c>
      <c r="L1504" s="672" t="s">
        <v>1527</v>
      </c>
    </row>
    <row r="1505" spans="1:12">
      <c r="A1505">
        <v>63858</v>
      </c>
      <c r="B1505" s="672" t="s">
        <v>1520</v>
      </c>
      <c r="C1505" s="672" t="s">
        <v>1521</v>
      </c>
      <c r="D1505" s="672" t="s">
        <v>1521</v>
      </c>
      <c r="E1505" s="672" t="s">
        <v>1522</v>
      </c>
      <c r="F1505" s="672" t="s">
        <v>445</v>
      </c>
      <c r="G1505" s="672" t="s">
        <v>1363</v>
      </c>
      <c r="H1505" s="672" t="s">
        <v>1523</v>
      </c>
      <c r="I1505" s="672" t="s">
        <v>2849</v>
      </c>
      <c r="J1505" s="675" t="s">
        <v>1637</v>
      </c>
      <c r="K1505" s="672" t="s">
        <v>1552</v>
      </c>
      <c r="L1505" s="672" t="s">
        <v>1527</v>
      </c>
    </row>
    <row r="1506" spans="1:12">
      <c r="A1506">
        <v>62771</v>
      </c>
      <c r="B1506" s="672" t="s">
        <v>1520</v>
      </c>
      <c r="C1506" s="672" t="s">
        <v>1521</v>
      </c>
      <c r="D1506" s="672" t="s">
        <v>1521</v>
      </c>
      <c r="E1506" s="672" t="s">
        <v>1522</v>
      </c>
      <c r="F1506" s="672" t="s">
        <v>2850</v>
      </c>
      <c r="G1506" s="672" t="s">
        <v>1363</v>
      </c>
      <c r="H1506" s="672" t="s">
        <v>1523</v>
      </c>
      <c r="I1506" s="672" t="s">
        <v>2851</v>
      </c>
      <c r="J1506" s="675" t="s">
        <v>1538</v>
      </c>
      <c r="K1506" s="672" t="s">
        <v>1531</v>
      </c>
      <c r="L1506" s="672" t="s">
        <v>1527</v>
      </c>
    </row>
    <row r="1507" spans="1:12">
      <c r="A1507">
        <v>63859</v>
      </c>
      <c r="B1507" s="672" t="s">
        <v>1520</v>
      </c>
      <c r="C1507" s="672" t="s">
        <v>1521</v>
      </c>
      <c r="D1507" s="672" t="s">
        <v>1521</v>
      </c>
      <c r="E1507" s="672" t="s">
        <v>1522</v>
      </c>
      <c r="F1507" s="672" t="s">
        <v>2850</v>
      </c>
      <c r="G1507" s="672" t="s">
        <v>1363</v>
      </c>
      <c r="H1507" s="672" t="s">
        <v>1523</v>
      </c>
      <c r="I1507" s="672" t="s">
        <v>2851</v>
      </c>
      <c r="J1507" s="675" t="s">
        <v>1538</v>
      </c>
      <c r="K1507" s="672" t="s">
        <v>1531</v>
      </c>
      <c r="L1507" s="672" t="s">
        <v>1527</v>
      </c>
    </row>
    <row r="1508" spans="1:12">
      <c r="A1508">
        <v>63860</v>
      </c>
      <c r="B1508" s="672" t="s">
        <v>1520</v>
      </c>
      <c r="C1508" s="672" t="s">
        <v>1521</v>
      </c>
      <c r="D1508" s="672" t="s">
        <v>1521</v>
      </c>
      <c r="E1508" s="672" t="s">
        <v>1522</v>
      </c>
      <c r="F1508" s="672" t="s">
        <v>446</v>
      </c>
      <c r="G1508" s="672" t="s">
        <v>1363</v>
      </c>
      <c r="H1508" s="672" t="s">
        <v>1523</v>
      </c>
      <c r="I1508" s="672" t="s">
        <v>2852</v>
      </c>
      <c r="J1508" s="675" t="s">
        <v>1818</v>
      </c>
      <c r="K1508" s="672" t="s">
        <v>1544</v>
      </c>
      <c r="L1508" s="672" t="s">
        <v>1527</v>
      </c>
    </row>
    <row r="1509" spans="1:12">
      <c r="A1509">
        <v>18371</v>
      </c>
      <c r="B1509" s="672" t="s">
        <v>1520</v>
      </c>
      <c r="C1509" s="672" t="s">
        <v>1521</v>
      </c>
      <c r="D1509" s="672" t="s">
        <v>1521</v>
      </c>
      <c r="E1509" s="672" t="s">
        <v>1522</v>
      </c>
      <c r="F1509" s="672" t="s">
        <v>446</v>
      </c>
      <c r="G1509" s="672" t="s">
        <v>1363</v>
      </c>
      <c r="H1509" s="672" t="s">
        <v>1523</v>
      </c>
      <c r="I1509" s="672" t="s">
        <v>2852</v>
      </c>
      <c r="J1509" s="675" t="s">
        <v>1818</v>
      </c>
      <c r="K1509" s="672" t="s">
        <v>1544</v>
      </c>
      <c r="L1509" s="672" t="s">
        <v>1527</v>
      </c>
    </row>
    <row r="1510" spans="1:12">
      <c r="A1510">
        <v>63861</v>
      </c>
      <c r="B1510" s="672" t="s">
        <v>1520</v>
      </c>
      <c r="C1510" s="672" t="s">
        <v>1521</v>
      </c>
      <c r="D1510" s="672" t="s">
        <v>1521</v>
      </c>
      <c r="E1510" s="672" t="s">
        <v>1522</v>
      </c>
      <c r="F1510" s="672" t="s">
        <v>447</v>
      </c>
      <c r="G1510" s="672" t="s">
        <v>1363</v>
      </c>
      <c r="H1510" s="672" t="s">
        <v>1523</v>
      </c>
      <c r="I1510" s="672" t="s">
        <v>2853</v>
      </c>
      <c r="J1510" s="675" t="s">
        <v>1913</v>
      </c>
      <c r="K1510" s="672" t="s">
        <v>1531</v>
      </c>
      <c r="L1510" s="672" t="s">
        <v>1527</v>
      </c>
    </row>
    <row r="1511" spans="1:12">
      <c r="A1511">
        <v>18371</v>
      </c>
      <c r="B1511" s="672" t="s">
        <v>1520</v>
      </c>
      <c r="C1511" s="672" t="s">
        <v>1521</v>
      </c>
      <c r="D1511" s="672" t="s">
        <v>1521</v>
      </c>
      <c r="E1511" s="672" t="s">
        <v>1522</v>
      </c>
      <c r="F1511" s="672" t="s">
        <v>447</v>
      </c>
      <c r="G1511" s="672" t="s">
        <v>1363</v>
      </c>
      <c r="H1511" s="672" t="s">
        <v>1523</v>
      </c>
      <c r="I1511" s="672" t="s">
        <v>2853</v>
      </c>
      <c r="J1511" s="675" t="s">
        <v>1913</v>
      </c>
      <c r="K1511" s="672" t="s">
        <v>1531</v>
      </c>
      <c r="L1511" s="672" t="s">
        <v>1527</v>
      </c>
    </row>
    <row r="1512" spans="1:12">
      <c r="A1512">
        <v>63862</v>
      </c>
      <c r="B1512" s="672" t="s">
        <v>1520</v>
      </c>
      <c r="C1512" s="672" t="s">
        <v>1521</v>
      </c>
      <c r="D1512" s="672" t="s">
        <v>1521</v>
      </c>
      <c r="E1512" s="672" t="s">
        <v>1522</v>
      </c>
      <c r="F1512" s="672" t="s">
        <v>448</v>
      </c>
      <c r="G1512" s="672" t="s">
        <v>1363</v>
      </c>
      <c r="H1512" s="672" t="s">
        <v>1523</v>
      </c>
      <c r="I1512" s="672" t="s">
        <v>2854</v>
      </c>
      <c r="J1512" s="675" t="s">
        <v>1649</v>
      </c>
      <c r="K1512" s="672" t="s">
        <v>1531</v>
      </c>
      <c r="L1512" s="672" t="s">
        <v>1527</v>
      </c>
    </row>
    <row r="1513" spans="1:12">
      <c r="A1513">
        <v>18371</v>
      </c>
      <c r="B1513" s="672" t="s">
        <v>1520</v>
      </c>
      <c r="C1513" s="672" t="s">
        <v>1521</v>
      </c>
      <c r="D1513" s="672" t="s">
        <v>1521</v>
      </c>
      <c r="E1513" s="672" t="s">
        <v>1522</v>
      </c>
      <c r="F1513" s="672" t="s">
        <v>448</v>
      </c>
      <c r="G1513" s="672" t="s">
        <v>1363</v>
      </c>
      <c r="H1513" s="672" t="s">
        <v>1523</v>
      </c>
      <c r="I1513" s="672" t="s">
        <v>2854</v>
      </c>
      <c r="J1513" s="675" t="s">
        <v>1649</v>
      </c>
      <c r="K1513" s="672" t="s">
        <v>1531</v>
      </c>
      <c r="L1513" s="672" t="s">
        <v>1527</v>
      </c>
    </row>
    <row r="1514" spans="1:12">
      <c r="A1514">
        <v>63863</v>
      </c>
      <c r="B1514" s="672" t="s">
        <v>1520</v>
      </c>
      <c r="C1514" s="672" t="s">
        <v>1521</v>
      </c>
      <c r="D1514" s="672" t="s">
        <v>1521</v>
      </c>
      <c r="E1514" s="672" t="s">
        <v>1522</v>
      </c>
      <c r="F1514" s="672" t="s">
        <v>449</v>
      </c>
      <c r="G1514" s="672" t="s">
        <v>1363</v>
      </c>
      <c r="H1514" s="672" t="s">
        <v>1523</v>
      </c>
      <c r="I1514" s="672" t="s">
        <v>2855</v>
      </c>
      <c r="J1514" s="675" t="s">
        <v>1655</v>
      </c>
      <c r="K1514" s="672" t="s">
        <v>1526</v>
      </c>
      <c r="L1514" s="672" t="s">
        <v>1527</v>
      </c>
    </row>
    <row r="1515" spans="1:12">
      <c r="A1515">
        <v>18371</v>
      </c>
      <c r="B1515" s="672" t="s">
        <v>1520</v>
      </c>
      <c r="C1515" s="672" t="s">
        <v>1521</v>
      </c>
      <c r="D1515" s="672" t="s">
        <v>1521</v>
      </c>
      <c r="E1515" s="672" t="s">
        <v>1522</v>
      </c>
      <c r="F1515" s="672" t="s">
        <v>449</v>
      </c>
      <c r="G1515" s="672" t="s">
        <v>1363</v>
      </c>
      <c r="H1515" s="672" t="s">
        <v>1523</v>
      </c>
      <c r="I1515" s="672" t="s">
        <v>2855</v>
      </c>
      <c r="J1515" s="675" t="s">
        <v>1655</v>
      </c>
      <c r="K1515" s="672" t="s">
        <v>1526</v>
      </c>
      <c r="L1515" s="672" t="s">
        <v>1527</v>
      </c>
    </row>
    <row r="1516" spans="1:12">
      <c r="A1516">
        <v>63864</v>
      </c>
      <c r="B1516" s="672" t="s">
        <v>1520</v>
      </c>
      <c r="C1516" s="672" t="s">
        <v>1521</v>
      </c>
      <c r="D1516" s="672" t="s">
        <v>1521</v>
      </c>
      <c r="E1516" s="672" t="s">
        <v>1522</v>
      </c>
      <c r="F1516" s="672" t="s">
        <v>450</v>
      </c>
      <c r="G1516" s="672" t="s">
        <v>1363</v>
      </c>
      <c r="H1516" s="672" t="s">
        <v>1523</v>
      </c>
      <c r="I1516" s="672" t="s">
        <v>2856</v>
      </c>
      <c r="J1516" s="675" t="s">
        <v>1673</v>
      </c>
      <c r="K1516" s="672" t="s">
        <v>1561</v>
      </c>
      <c r="L1516" s="672" t="s">
        <v>1527</v>
      </c>
    </row>
    <row r="1517" spans="1:12">
      <c r="A1517">
        <v>18371</v>
      </c>
      <c r="B1517" s="672" t="s">
        <v>1520</v>
      </c>
      <c r="C1517" s="672" t="s">
        <v>1521</v>
      </c>
      <c r="D1517" s="672" t="s">
        <v>1521</v>
      </c>
      <c r="E1517" s="672" t="s">
        <v>1522</v>
      </c>
      <c r="F1517" s="672" t="s">
        <v>450</v>
      </c>
      <c r="G1517" s="672" t="s">
        <v>1363</v>
      </c>
      <c r="H1517" s="672" t="s">
        <v>1523</v>
      </c>
      <c r="I1517" s="672" t="s">
        <v>2856</v>
      </c>
      <c r="J1517" s="675" t="s">
        <v>1673</v>
      </c>
      <c r="K1517" s="672" t="s">
        <v>1561</v>
      </c>
      <c r="L1517" s="672" t="s">
        <v>1527</v>
      </c>
    </row>
    <row r="1518" spans="1:12">
      <c r="A1518">
        <v>63865</v>
      </c>
      <c r="B1518" s="672" t="s">
        <v>1520</v>
      </c>
      <c r="C1518" s="672" t="s">
        <v>1521</v>
      </c>
      <c r="D1518" s="672" t="s">
        <v>1521</v>
      </c>
      <c r="E1518" s="672" t="s">
        <v>1522</v>
      </c>
      <c r="F1518" s="672" t="s">
        <v>451</v>
      </c>
      <c r="G1518" s="672" t="s">
        <v>1363</v>
      </c>
      <c r="H1518" s="672" t="s">
        <v>1523</v>
      </c>
      <c r="I1518" s="672" t="s">
        <v>2857</v>
      </c>
      <c r="J1518" s="675" t="s">
        <v>1597</v>
      </c>
      <c r="K1518" s="672" t="s">
        <v>1544</v>
      </c>
      <c r="L1518" s="672" t="s">
        <v>1527</v>
      </c>
    </row>
    <row r="1519" spans="1:12">
      <c r="A1519">
        <v>18371</v>
      </c>
      <c r="B1519" s="672" t="s">
        <v>1520</v>
      </c>
      <c r="C1519" s="672" t="s">
        <v>1521</v>
      </c>
      <c r="D1519" s="672" t="s">
        <v>1521</v>
      </c>
      <c r="E1519" s="672" t="s">
        <v>1522</v>
      </c>
      <c r="F1519" s="672" t="s">
        <v>451</v>
      </c>
      <c r="G1519" s="672" t="s">
        <v>1363</v>
      </c>
      <c r="H1519" s="672" t="s">
        <v>1523</v>
      </c>
      <c r="I1519" s="672" t="s">
        <v>2857</v>
      </c>
      <c r="J1519" s="675" t="s">
        <v>1597</v>
      </c>
      <c r="K1519" s="672" t="s">
        <v>1544</v>
      </c>
      <c r="L1519" s="672" t="s">
        <v>1527</v>
      </c>
    </row>
    <row r="1520" spans="1:12">
      <c r="A1520">
        <v>18371</v>
      </c>
      <c r="B1520" s="672" t="s">
        <v>1520</v>
      </c>
      <c r="C1520" s="672" t="s">
        <v>1521</v>
      </c>
      <c r="D1520" s="672" t="s">
        <v>1521</v>
      </c>
      <c r="E1520" s="672" t="s">
        <v>1522</v>
      </c>
      <c r="F1520" s="672" t="s">
        <v>452</v>
      </c>
      <c r="G1520" s="672" t="s">
        <v>1363</v>
      </c>
      <c r="H1520" s="672" t="s">
        <v>1523</v>
      </c>
      <c r="I1520" s="672" t="s">
        <v>2858</v>
      </c>
      <c r="J1520" s="675" t="s">
        <v>1655</v>
      </c>
      <c r="K1520" s="672" t="s">
        <v>1526</v>
      </c>
      <c r="L1520" s="672" t="s">
        <v>1527</v>
      </c>
    </row>
    <row r="1521" spans="1:12">
      <c r="A1521">
        <v>63866</v>
      </c>
      <c r="B1521" s="672" t="s">
        <v>1520</v>
      </c>
      <c r="C1521" s="672" t="s">
        <v>1521</v>
      </c>
      <c r="D1521" s="672" t="s">
        <v>1521</v>
      </c>
      <c r="E1521" s="672" t="s">
        <v>1522</v>
      </c>
      <c r="F1521" s="672" t="s">
        <v>452</v>
      </c>
      <c r="G1521" s="672" t="s">
        <v>1363</v>
      </c>
      <c r="H1521" s="672" t="s">
        <v>1523</v>
      </c>
      <c r="I1521" s="672" t="s">
        <v>2858</v>
      </c>
      <c r="J1521" s="675" t="s">
        <v>1655</v>
      </c>
      <c r="K1521" s="672" t="s">
        <v>1526</v>
      </c>
      <c r="L1521" s="672" t="s">
        <v>1527</v>
      </c>
    </row>
    <row r="1522" spans="1:12">
      <c r="A1522">
        <v>18371</v>
      </c>
      <c r="B1522" s="672" t="s">
        <v>1520</v>
      </c>
      <c r="C1522" s="672" t="s">
        <v>1521</v>
      </c>
      <c r="D1522" s="672" t="s">
        <v>1521</v>
      </c>
      <c r="E1522" s="672" t="s">
        <v>1522</v>
      </c>
      <c r="F1522" s="672" t="s">
        <v>453</v>
      </c>
      <c r="G1522" s="672" t="s">
        <v>1363</v>
      </c>
      <c r="H1522" s="672" t="s">
        <v>1523</v>
      </c>
      <c r="I1522" s="672" t="s">
        <v>2859</v>
      </c>
      <c r="J1522" s="675" t="s">
        <v>1538</v>
      </c>
      <c r="K1522" s="672" t="s">
        <v>1531</v>
      </c>
      <c r="L1522" s="672" t="s">
        <v>1527</v>
      </c>
    </row>
    <row r="1523" spans="1:12">
      <c r="A1523">
        <v>63867</v>
      </c>
      <c r="B1523" s="672" t="s">
        <v>1520</v>
      </c>
      <c r="C1523" s="672" t="s">
        <v>1521</v>
      </c>
      <c r="D1523" s="672" t="s">
        <v>1521</v>
      </c>
      <c r="E1523" s="672" t="s">
        <v>1522</v>
      </c>
      <c r="F1523" s="672" t="s">
        <v>453</v>
      </c>
      <c r="G1523" s="672" t="s">
        <v>1363</v>
      </c>
      <c r="H1523" s="672" t="s">
        <v>1523</v>
      </c>
      <c r="I1523" s="672" t="s">
        <v>2859</v>
      </c>
      <c r="J1523" s="675" t="s">
        <v>1538</v>
      </c>
      <c r="K1523" s="672" t="s">
        <v>1531</v>
      </c>
      <c r="L1523" s="672" t="s">
        <v>1527</v>
      </c>
    </row>
    <row r="1524" spans="1:12">
      <c r="A1524">
        <v>63868</v>
      </c>
      <c r="B1524" s="672" t="s">
        <v>1520</v>
      </c>
      <c r="C1524" s="672" t="s">
        <v>1521</v>
      </c>
      <c r="D1524" s="672" t="s">
        <v>1521</v>
      </c>
      <c r="E1524" s="672" t="s">
        <v>1522</v>
      </c>
      <c r="F1524" s="672" t="s">
        <v>454</v>
      </c>
      <c r="G1524" s="672" t="s">
        <v>1363</v>
      </c>
      <c r="H1524" s="672" t="s">
        <v>1523</v>
      </c>
      <c r="I1524" s="672" t="s">
        <v>2860</v>
      </c>
      <c r="J1524" s="675" t="s">
        <v>1675</v>
      </c>
      <c r="K1524" s="672" t="s">
        <v>1531</v>
      </c>
      <c r="L1524" s="672" t="s">
        <v>1527</v>
      </c>
    </row>
    <row r="1525" spans="1:12">
      <c r="A1525">
        <v>18371</v>
      </c>
      <c r="B1525" s="672" t="s">
        <v>1520</v>
      </c>
      <c r="C1525" s="672" t="s">
        <v>1521</v>
      </c>
      <c r="D1525" s="672" t="s">
        <v>1521</v>
      </c>
      <c r="E1525" s="672" t="s">
        <v>1522</v>
      </c>
      <c r="F1525" s="672" t="s">
        <v>454</v>
      </c>
      <c r="G1525" s="672" t="s">
        <v>1363</v>
      </c>
      <c r="H1525" s="672" t="s">
        <v>1523</v>
      </c>
      <c r="I1525" s="672" t="s">
        <v>2860</v>
      </c>
      <c r="J1525" s="675" t="s">
        <v>1675</v>
      </c>
      <c r="K1525" s="672" t="s">
        <v>1531</v>
      </c>
      <c r="L1525" s="672" t="s">
        <v>1527</v>
      </c>
    </row>
    <row r="1526" spans="1:12">
      <c r="A1526">
        <v>18371</v>
      </c>
      <c r="B1526" s="672" t="s">
        <v>1520</v>
      </c>
      <c r="C1526" s="672" t="s">
        <v>1521</v>
      </c>
      <c r="D1526" s="672" t="s">
        <v>1521</v>
      </c>
      <c r="E1526" s="672" t="s">
        <v>1522</v>
      </c>
      <c r="F1526" s="672" t="s">
        <v>455</v>
      </c>
      <c r="G1526" s="672" t="s">
        <v>1363</v>
      </c>
      <c r="H1526" s="672" t="s">
        <v>1523</v>
      </c>
      <c r="I1526" s="672" t="s">
        <v>2861</v>
      </c>
      <c r="J1526" s="675" t="s">
        <v>1593</v>
      </c>
      <c r="K1526" s="672" t="s">
        <v>1544</v>
      </c>
      <c r="L1526" s="672" t="s">
        <v>1527</v>
      </c>
    </row>
    <row r="1527" spans="1:12">
      <c r="A1527">
        <v>63869</v>
      </c>
      <c r="B1527" s="672" t="s">
        <v>1520</v>
      </c>
      <c r="C1527" s="672" t="s">
        <v>1521</v>
      </c>
      <c r="D1527" s="672" t="s">
        <v>1521</v>
      </c>
      <c r="E1527" s="672" t="s">
        <v>1522</v>
      </c>
      <c r="F1527" s="672" t="s">
        <v>455</v>
      </c>
      <c r="G1527" s="672" t="s">
        <v>1363</v>
      </c>
      <c r="H1527" s="672" t="s">
        <v>1523</v>
      </c>
      <c r="I1527" s="672" t="s">
        <v>2861</v>
      </c>
      <c r="J1527" s="675" t="s">
        <v>1593</v>
      </c>
      <c r="K1527" s="672" t="s">
        <v>1544</v>
      </c>
      <c r="L1527" s="672" t="s">
        <v>1527</v>
      </c>
    </row>
    <row r="1528" spans="1:12">
      <c r="A1528">
        <v>63870</v>
      </c>
      <c r="B1528" s="672" t="s">
        <v>1520</v>
      </c>
      <c r="C1528" s="672" t="s">
        <v>1521</v>
      </c>
      <c r="D1528" s="672" t="s">
        <v>1521</v>
      </c>
      <c r="E1528" s="672" t="s">
        <v>1522</v>
      </c>
      <c r="F1528" s="672" t="s">
        <v>456</v>
      </c>
      <c r="G1528" s="672" t="s">
        <v>1363</v>
      </c>
      <c r="H1528" s="672" t="s">
        <v>1523</v>
      </c>
      <c r="I1528" s="672" t="s">
        <v>2862</v>
      </c>
      <c r="J1528" s="675" t="s">
        <v>1572</v>
      </c>
      <c r="K1528" s="672" t="s">
        <v>1552</v>
      </c>
      <c r="L1528" s="672" t="s">
        <v>1527</v>
      </c>
    </row>
    <row r="1529" spans="1:12">
      <c r="A1529">
        <v>18371</v>
      </c>
      <c r="B1529" s="672" t="s">
        <v>1520</v>
      </c>
      <c r="C1529" s="672" t="s">
        <v>1521</v>
      </c>
      <c r="D1529" s="672" t="s">
        <v>1521</v>
      </c>
      <c r="E1529" s="672" t="s">
        <v>1522</v>
      </c>
      <c r="F1529" s="672" t="s">
        <v>456</v>
      </c>
      <c r="G1529" s="672" t="s">
        <v>1363</v>
      </c>
      <c r="H1529" s="672" t="s">
        <v>1523</v>
      </c>
      <c r="I1529" s="672" t="s">
        <v>2862</v>
      </c>
      <c r="J1529" s="675" t="s">
        <v>1572</v>
      </c>
      <c r="K1529" s="672" t="s">
        <v>1552</v>
      </c>
      <c r="L1529" s="672" t="s">
        <v>1527</v>
      </c>
    </row>
    <row r="1530" spans="1:12">
      <c r="A1530">
        <v>18371</v>
      </c>
      <c r="B1530" s="672" t="s">
        <v>1520</v>
      </c>
      <c r="C1530" s="672" t="s">
        <v>1521</v>
      </c>
      <c r="D1530" s="672" t="s">
        <v>1521</v>
      </c>
      <c r="E1530" s="672" t="s">
        <v>1522</v>
      </c>
      <c r="F1530" s="672" t="s">
        <v>457</v>
      </c>
      <c r="G1530" s="672" t="s">
        <v>1363</v>
      </c>
      <c r="H1530" s="672" t="s">
        <v>1523</v>
      </c>
      <c r="I1530" s="672" t="s">
        <v>2863</v>
      </c>
      <c r="J1530" s="675" t="s">
        <v>1699</v>
      </c>
      <c r="K1530" s="672" t="s">
        <v>1552</v>
      </c>
      <c r="L1530" s="672" t="s">
        <v>1527</v>
      </c>
    </row>
    <row r="1531" spans="1:12">
      <c r="A1531">
        <v>63873</v>
      </c>
      <c r="B1531" s="672" t="s">
        <v>1520</v>
      </c>
      <c r="C1531" s="672" t="s">
        <v>1521</v>
      </c>
      <c r="D1531" s="672" t="s">
        <v>1521</v>
      </c>
      <c r="E1531" s="672" t="s">
        <v>1522</v>
      </c>
      <c r="F1531" s="672" t="s">
        <v>457</v>
      </c>
      <c r="G1531" s="672" t="s">
        <v>1363</v>
      </c>
      <c r="H1531" s="672" t="s">
        <v>1523</v>
      </c>
      <c r="I1531" s="672" t="s">
        <v>2863</v>
      </c>
      <c r="J1531" s="675" t="s">
        <v>1699</v>
      </c>
      <c r="K1531" s="672" t="s">
        <v>1552</v>
      </c>
      <c r="L1531" s="672" t="s">
        <v>1527</v>
      </c>
    </row>
    <row r="1532" spans="1:12">
      <c r="A1532">
        <v>63874</v>
      </c>
      <c r="B1532" s="672" t="s">
        <v>1520</v>
      </c>
      <c r="C1532" s="672" t="s">
        <v>1521</v>
      </c>
      <c r="D1532" s="672" t="s">
        <v>1521</v>
      </c>
      <c r="E1532" s="672" t="s">
        <v>1522</v>
      </c>
      <c r="F1532" s="672" t="s">
        <v>458</v>
      </c>
      <c r="G1532" s="672" t="s">
        <v>1363</v>
      </c>
      <c r="H1532" s="672" t="s">
        <v>1523</v>
      </c>
      <c r="I1532" s="672" t="s">
        <v>2864</v>
      </c>
      <c r="J1532" s="675" t="s">
        <v>2249</v>
      </c>
      <c r="K1532" s="672" t="s">
        <v>1531</v>
      </c>
      <c r="L1532" s="672" t="s">
        <v>1527</v>
      </c>
    </row>
    <row r="1533" spans="1:12">
      <c r="A1533">
        <v>18371</v>
      </c>
      <c r="B1533" s="672" t="s">
        <v>1520</v>
      </c>
      <c r="C1533" s="672" t="s">
        <v>1521</v>
      </c>
      <c r="D1533" s="672" t="s">
        <v>1521</v>
      </c>
      <c r="E1533" s="672" t="s">
        <v>1522</v>
      </c>
      <c r="F1533" s="672" t="s">
        <v>458</v>
      </c>
      <c r="G1533" s="672" t="s">
        <v>1363</v>
      </c>
      <c r="H1533" s="672" t="s">
        <v>1523</v>
      </c>
      <c r="I1533" s="672" t="s">
        <v>2864</v>
      </c>
      <c r="J1533" s="675" t="s">
        <v>2249</v>
      </c>
      <c r="K1533" s="672" t="s">
        <v>1531</v>
      </c>
      <c r="L1533" s="672" t="s">
        <v>1527</v>
      </c>
    </row>
    <row r="1534" spans="1:12">
      <c r="A1534">
        <v>18371</v>
      </c>
      <c r="B1534" s="672" t="s">
        <v>1520</v>
      </c>
      <c r="C1534" s="672" t="s">
        <v>1521</v>
      </c>
      <c r="D1534" s="672" t="s">
        <v>1521</v>
      </c>
      <c r="E1534" s="672" t="s">
        <v>1522</v>
      </c>
      <c r="F1534" s="672" t="s">
        <v>459</v>
      </c>
      <c r="G1534" s="672" t="s">
        <v>1363</v>
      </c>
      <c r="H1534" s="672" t="s">
        <v>1523</v>
      </c>
      <c r="I1534" s="672" t="s">
        <v>2865</v>
      </c>
      <c r="J1534" s="675" t="s">
        <v>1646</v>
      </c>
      <c r="K1534" s="672" t="s">
        <v>1544</v>
      </c>
      <c r="L1534" s="672" t="s">
        <v>1527</v>
      </c>
    </row>
    <row r="1535" spans="1:12">
      <c r="A1535">
        <v>63875</v>
      </c>
      <c r="B1535" s="672" t="s">
        <v>1520</v>
      </c>
      <c r="C1535" s="672" t="s">
        <v>1521</v>
      </c>
      <c r="D1535" s="672" t="s">
        <v>1521</v>
      </c>
      <c r="E1535" s="672" t="s">
        <v>1522</v>
      </c>
      <c r="F1535" s="672" t="s">
        <v>459</v>
      </c>
      <c r="G1535" s="672" t="s">
        <v>1363</v>
      </c>
      <c r="H1535" s="672" t="s">
        <v>1523</v>
      </c>
      <c r="I1535" s="672" t="s">
        <v>2865</v>
      </c>
      <c r="J1535" s="675" t="s">
        <v>1646</v>
      </c>
      <c r="K1535" s="672" t="s">
        <v>1544</v>
      </c>
      <c r="L1535" s="672" t="s">
        <v>1527</v>
      </c>
    </row>
    <row r="1536" spans="1:12">
      <c r="A1536">
        <v>18371</v>
      </c>
      <c r="B1536" s="672" t="s">
        <v>1520</v>
      </c>
      <c r="C1536" s="672" t="s">
        <v>1521</v>
      </c>
      <c r="D1536" s="672" t="s">
        <v>1521</v>
      </c>
      <c r="E1536" s="672" t="s">
        <v>1522</v>
      </c>
      <c r="F1536" s="672" t="s">
        <v>2866</v>
      </c>
      <c r="G1536" s="672" t="s">
        <v>1363</v>
      </c>
      <c r="H1536" s="672" t="s">
        <v>1523</v>
      </c>
      <c r="I1536" s="672" t="s">
        <v>2867</v>
      </c>
      <c r="J1536" s="675" t="s">
        <v>2076</v>
      </c>
      <c r="K1536" s="672" t="s">
        <v>1531</v>
      </c>
      <c r="L1536" s="672" t="s">
        <v>1527</v>
      </c>
    </row>
    <row r="1537" spans="1:12">
      <c r="A1537">
        <v>63876</v>
      </c>
      <c r="B1537" s="672" t="s">
        <v>1520</v>
      </c>
      <c r="C1537" s="672" t="s">
        <v>1521</v>
      </c>
      <c r="D1537" s="672" t="s">
        <v>1521</v>
      </c>
      <c r="E1537" s="672" t="s">
        <v>1522</v>
      </c>
      <c r="F1537" s="672" t="s">
        <v>2866</v>
      </c>
      <c r="G1537" s="672" t="s">
        <v>1363</v>
      </c>
      <c r="H1537" s="672" t="s">
        <v>1523</v>
      </c>
      <c r="I1537" s="672" t="s">
        <v>2867</v>
      </c>
      <c r="J1537" s="675" t="s">
        <v>2076</v>
      </c>
      <c r="K1537" s="672" t="s">
        <v>1531</v>
      </c>
      <c r="L1537" s="672" t="s">
        <v>1527</v>
      </c>
    </row>
    <row r="1538" spans="1:12">
      <c r="A1538">
        <v>63879</v>
      </c>
      <c r="B1538" s="672" t="s">
        <v>1520</v>
      </c>
      <c r="C1538" s="672" t="s">
        <v>1521</v>
      </c>
      <c r="D1538" s="672" t="s">
        <v>1521</v>
      </c>
      <c r="E1538" s="672" t="s">
        <v>1522</v>
      </c>
      <c r="F1538" s="672" t="s">
        <v>2841</v>
      </c>
      <c r="G1538" s="672" t="s">
        <v>1363</v>
      </c>
      <c r="H1538" s="672" t="s">
        <v>1523</v>
      </c>
      <c r="I1538" s="672" t="s">
        <v>2868</v>
      </c>
      <c r="J1538" s="675" t="s">
        <v>1937</v>
      </c>
      <c r="K1538" s="672" t="s">
        <v>1531</v>
      </c>
      <c r="L1538" s="672" t="s">
        <v>1527</v>
      </c>
    </row>
    <row r="1539" spans="1:12">
      <c r="A1539">
        <v>63881</v>
      </c>
      <c r="B1539" s="672" t="s">
        <v>1520</v>
      </c>
      <c r="C1539" s="672" t="s">
        <v>1521</v>
      </c>
      <c r="D1539" s="672" t="s">
        <v>1521</v>
      </c>
      <c r="E1539" s="672" t="s">
        <v>1522</v>
      </c>
      <c r="F1539" s="672" t="s">
        <v>460</v>
      </c>
      <c r="G1539" s="672" t="s">
        <v>1363</v>
      </c>
      <c r="H1539" s="672" t="s">
        <v>1523</v>
      </c>
      <c r="I1539" s="672" t="s">
        <v>2869</v>
      </c>
      <c r="J1539" s="675" t="s">
        <v>1778</v>
      </c>
      <c r="K1539" s="672" t="s">
        <v>1544</v>
      </c>
      <c r="L1539" s="672" t="s">
        <v>1527</v>
      </c>
    </row>
    <row r="1540" spans="1:12">
      <c r="A1540">
        <v>18371</v>
      </c>
      <c r="B1540" s="672" t="s">
        <v>1520</v>
      </c>
      <c r="C1540" s="672" t="s">
        <v>1521</v>
      </c>
      <c r="D1540" s="672" t="s">
        <v>1521</v>
      </c>
      <c r="E1540" s="672" t="s">
        <v>1522</v>
      </c>
      <c r="F1540" s="672" t="s">
        <v>460</v>
      </c>
      <c r="G1540" s="672" t="s">
        <v>1363</v>
      </c>
      <c r="H1540" s="672" t="s">
        <v>1523</v>
      </c>
      <c r="I1540" s="672" t="s">
        <v>2869</v>
      </c>
      <c r="J1540" s="675" t="s">
        <v>1778</v>
      </c>
      <c r="K1540" s="672" t="s">
        <v>1544</v>
      </c>
      <c r="L1540" s="672" t="s">
        <v>1527</v>
      </c>
    </row>
    <row r="1541" spans="1:12">
      <c r="A1541">
        <v>63895</v>
      </c>
      <c r="B1541" s="672" t="s">
        <v>1520</v>
      </c>
      <c r="C1541" s="672" t="s">
        <v>1521</v>
      </c>
      <c r="D1541" s="672" t="s">
        <v>1521</v>
      </c>
      <c r="E1541" s="672" t="s">
        <v>1522</v>
      </c>
      <c r="F1541" s="672" t="s">
        <v>461</v>
      </c>
      <c r="G1541" s="672" t="s">
        <v>1363</v>
      </c>
      <c r="H1541" s="672" t="s">
        <v>1523</v>
      </c>
      <c r="I1541" s="672" t="s">
        <v>2870</v>
      </c>
      <c r="J1541" s="675" t="s">
        <v>2297</v>
      </c>
      <c r="K1541" s="672" t="s">
        <v>1566</v>
      </c>
      <c r="L1541" s="672" t="s">
        <v>1527</v>
      </c>
    </row>
    <row r="1542" spans="1:12">
      <c r="A1542">
        <v>18371</v>
      </c>
      <c r="B1542" s="672" t="s">
        <v>1520</v>
      </c>
      <c r="C1542" s="672" t="s">
        <v>1521</v>
      </c>
      <c r="D1542" s="672" t="s">
        <v>1521</v>
      </c>
      <c r="E1542" s="672" t="s">
        <v>1522</v>
      </c>
      <c r="F1542" s="672" t="s">
        <v>461</v>
      </c>
      <c r="G1542" s="672" t="s">
        <v>1363</v>
      </c>
      <c r="H1542" s="672" t="s">
        <v>1523</v>
      </c>
      <c r="I1542" s="672" t="s">
        <v>2870</v>
      </c>
      <c r="J1542" s="675" t="s">
        <v>2297</v>
      </c>
      <c r="K1542" s="672" t="s">
        <v>1566</v>
      </c>
      <c r="L1542" s="672" t="s">
        <v>1527</v>
      </c>
    </row>
    <row r="1543" spans="1:12">
      <c r="A1543">
        <v>63897</v>
      </c>
      <c r="B1543" s="672" t="s">
        <v>1520</v>
      </c>
      <c r="C1543" s="672" t="s">
        <v>1521</v>
      </c>
      <c r="D1543" s="672" t="s">
        <v>1521</v>
      </c>
      <c r="E1543" s="672" t="s">
        <v>1522</v>
      </c>
      <c r="F1543" s="672" t="s">
        <v>2871</v>
      </c>
      <c r="G1543" s="672" t="s">
        <v>1363</v>
      </c>
      <c r="H1543" s="672" t="s">
        <v>1523</v>
      </c>
      <c r="I1543" s="672" t="s">
        <v>1706</v>
      </c>
      <c r="J1543" s="675" t="s">
        <v>1569</v>
      </c>
      <c r="K1543" s="672" t="s">
        <v>1566</v>
      </c>
      <c r="L1543" s="672" t="s">
        <v>1527</v>
      </c>
    </row>
    <row r="1544" spans="1:12">
      <c r="A1544">
        <v>63897</v>
      </c>
      <c r="B1544" s="672" t="s">
        <v>1520</v>
      </c>
      <c r="C1544" s="672" t="s">
        <v>1562</v>
      </c>
      <c r="D1544" s="672" t="s">
        <v>1521</v>
      </c>
      <c r="E1544" s="672" t="s">
        <v>1522</v>
      </c>
      <c r="F1544" s="672" t="s">
        <v>2871</v>
      </c>
      <c r="G1544" s="672" t="s">
        <v>1363</v>
      </c>
      <c r="H1544" s="672" t="s">
        <v>1523</v>
      </c>
      <c r="I1544" s="672" t="s">
        <v>1706</v>
      </c>
      <c r="J1544" s="675" t="s">
        <v>1569</v>
      </c>
      <c r="K1544" s="672" t="s">
        <v>1566</v>
      </c>
      <c r="L1544" s="672" t="s">
        <v>1527</v>
      </c>
    </row>
    <row r="1545" spans="1:12">
      <c r="A1545">
        <v>63898</v>
      </c>
      <c r="B1545" s="672" t="s">
        <v>1520</v>
      </c>
      <c r="C1545" s="672" t="s">
        <v>1521</v>
      </c>
      <c r="D1545" s="672" t="s">
        <v>1521</v>
      </c>
      <c r="E1545" s="672" t="s">
        <v>1522</v>
      </c>
      <c r="F1545" s="672" t="s">
        <v>2872</v>
      </c>
      <c r="G1545" s="672" t="s">
        <v>1363</v>
      </c>
      <c r="H1545" s="672" t="s">
        <v>1523</v>
      </c>
      <c r="I1545" s="672" t="s">
        <v>2873</v>
      </c>
      <c r="J1545" s="675" t="s">
        <v>1597</v>
      </c>
      <c r="K1545" s="672" t="s">
        <v>1544</v>
      </c>
      <c r="L1545" s="672" t="s">
        <v>1527</v>
      </c>
    </row>
    <row r="1546" spans="1:12">
      <c r="A1546">
        <v>22442</v>
      </c>
      <c r="B1546" s="672" t="s">
        <v>1520</v>
      </c>
      <c r="C1546" s="672" t="s">
        <v>1521</v>
      </c>
      <c r="D1546" s="672" t="s">
        <v>1521</v>
      </c>
      <c r="E1546" s="672" t="s">
        <v>1522</v>
      </c>
      <c r="F1546" s="672" t="s">
        <v>2872</v>
      </c>
      <c r="G1546" s="672" t="s">
        <v>1363</v>
      </c>
      <c r="H1546" s="672" t="s">
        <v>1523</v>
      </c>
      <c r="I1546" s="672" t="s">
        <v>2873</v>
      </c>
      <c r="J1546" s="675" t="s">
        <v>1597</v>
      </c>
      <c r="K1546" s="672" t="s">
        <v>1544</v>
      </c>
      <c r="L1546" s="672" t="s">
        <v>1527</v>
      </c>
    </row>
    <row r="1547" spans="1:12">
      <c r="A1547">
        <v>63674</v>
      </c>
      <c r="B1547" s="672" t="s">
        <v>1520</v>
      </c>
      <c r="C1547" s="672" t="s">
        <v>1521</v>
      </c>
      <c r="D1547" s="672" t="s">
        <v>1521</v>
      </c>
      <c r="E1547" s="672" t="s">
        <v>1522</v>
      </c>
      <c r="F1547" s="672" t="s">
        <v>2874</v>
      </c>
      <c r="G1547" s="672" t="s">
        <v>1363</v>
      </c>
      <c r="H1547" s="672" t="s">
        <v>1523</v>
      </c>
      <c r="I1547" s="672" t="s">
        <v>2875</v>
      </c>
      <c r="J1547" s="675" t="s">
        <v>1643</v>
      </c>
      <c r="K1547" s="672" t="s">
        <v>1552</v>
      </c>
      <c r="L1547" s="672" t="s">
        <v>1527</v>
      </c>
    </row>
    <row r="1548" spans="1:12">
      <c r="A1548">
        <v>63903</v>
      </c>
      <c r="B1548" s="672" t="s">
        <v>1520</v>
      </c>
      <c r="C1548" s="672" t="s">
        <v>1521</v>
      </c>
      <c r="D1548" s="672" t="s">
        <v>1521</v>
      </c>
      <c r="E1548" s="672" t="s">
        <v>1522</v>
      </c>
      <c r="F1548" s="672" t="s">
        <v>2874</v>
      </c>
      <c r="G1548" s="672" t="s">
        <v>1363</v>
      </c>
      <c r="H1548" s="672" t="s">
        <v>1523</v>
      </c>
      <c r="I1548" s="672" t="s">
        <v>2875</v>
      </c>
      <c r="J1548" s="675" t="s">
        <v>1643</v>
      </c>
      <c r="K1548" s="672" t="s">
        <v>1552</v>
      </c>
      <c r="L1548" s="672" t="s">
        <v>1527</v>
      </c>
    </row>
    <row r="1549" spans="1:12">
      <c r="A1549">
        <v>63960</v>
      </c>
      <c r="B1549" s="672" t="s">
        <v>1520</v>
      </c>
      <c r="C1549" s="672" t="s">
        <v>1521</v>
      </c>
      <c r="D1549" s="672" t="s">
        <v>1521</v>
      </c>
      <c r="E1549" s="672" t="s">
        <v>1522</v>
      </c>
      <c r="F1549" s="672" t="s">
        <v>2876</v>
      </c>
      <c r="G1549" s="672" t="s">
        <v>1363</v>
      </c>
      <c r="H1549" s="672" t="s">
        <v>1523</v>
      </c>
      <c r="I1549" s="672" t="s">
        <v>2877</v>
      </c>
      <c r="J1549" s="675" t="s">
        <v>1538</v>
      </c>
      <c r="K1549" s="672" t="s">
        <v>1531</v>
      </c>
      <c r="L1549" s="672" t="s">
        <v>1527</v>
      </c>
    </row>
    <row r="1550" spans="1:12">
      <c r="A1550">
        <v>63962</v>
      </c>
      <c r="B1550" s="672" t="s">
        <v>1520</v>
      </c>
      <c r="C1550" s="672" t="s">
        <v>1521</v>
      </c>
      <c r="D1550" s="672" t="s">
        <v>1521</v>
      </c>
      <c r="E1550" s="672" t="s">
        <v>1522</v>
      </c>
      <c r="F1550" s="672" t="s">
        <v>2878</v>
      </c>
      <c r="G1550" s="672" t="s">
        <v>1363</v>
      </c>
      <c r="H1550" s="672" t="s">
        <v>1523</v>
      </c>
      <c r="I1550" s="672" t="s">
        <v>2879</v>
      </c>
      <c r="J1550" s="675" t="s">
        <v>1787</v>
      </c>
      <c r="K1550" s="672" t="s">
        <v>1544</v>
      </c>
      <c r="L1550" s="672" t="s">
        <v>1527</v>
      </c>
    </row>
    <row r="1551" spans="1:12">
      <c r="A1551">
        <v>18371</v>
      </c>
      <c r="B1551" s="672" t="s">
        <v>1520</v>
      </c>
      <c r="C1551" s="672" t="s">
        <v>1521</v>
      </c>
      <c r="D1551" s="672" t="s">
        <v>1521</v>
      </c>
      <c r="E1551" s="672" t="s">
        <v>1522</v>
      </c>
      <c r="F1551" s="672" t="s">
        <v>462</v>
      </c>
      <c r="G1551" s="672" t="s">
        <v>1363</v>
      </c>
      <c r="H1551" s="672" t="s">
        <v>1523</v>
      </c>
      <c r="I1551" s="672" t="s">
        <v>2880</v>
      </c>
      <c r="J1551" s="675" t="s">
        <v>1655</v>
      </c>
      <c r="K1551" s="672" t="s">
        <v>1526</v>
      </c>
      <c r="L1551" s="672" t="s">
        <v>1527</v>
      </c>
    </row>
    <row r="1552" spans="1:12">
      <c r="A1552">
        <v>63968</v>
      </c>
      <c r="B1552" s="672" t="s">
        <v>1520</v>
      </c>
      <c r="C1552" s="672" t="s">
        <v>1521</v>
      </c>
      <c r="D1552" s="672" t="s">
        <v>1521</v>
      </c>
      <c r="E1552" s="672" t="s">
        <v>1522</v>
      </c>
      <c r="F1552" s="672" t="s">
        <v>462</v>
      </c>
      <c r="G1552" s="672" t="s">
        <v>1363</v>
      </c>
      <c r="H1552" s="672" t="s">
        <v>1523</v>
      </c>
      <c r="I1552" s="672" t="s">
        <v>2880</v>
      </c>
      <c r="J1552" s="675" t="s">
        <v>1655</v>
      </c>
      <c r="K1552" s="672" t="s">
        <v>1526</v>
      </c>
      <c r="L1552" s="672" t="s">
        <v>1527</v>
      </c>
    </row>
    <row r="1553" spans="1:12">
      <c r="A1553">
        <v>63975</v>
      </c>
      <c r="B1553" s="672" t="s">
        <v>1520</v>
      </c>
      <c r="C1553" s="672" t="s">
        <v>1521</v>
      </c>
      <c r="D1553" s="672" t="s">
        <v>1521</v>
      </c>
      <c r="E1553" s="672" t="s">
        <v>1522</v>
      </c>
      <c r="F1553" s="672" t="s">
        <v>463</v>
      </c>
      <c r="G1553" s="672" t="s">
        <v>1363</v>
      </c>
      <c r="H1553" s="672" t="s">
        <v>1523</v>
      </c>
      <c r="I1553" s="672" t="s">
        <v>2881</v>
      </c>
      <c r="J1553" s="675" t="s">
        <v>1773</v>
      </c>
      <c r="K1553" s="672" t="s">
        <v>1552</v>
      </c>
      <c r="L1553" s="672" t="s">
        <v>1527</v>
      </c>
    </row>
    <row r="1554" spans="1:12">
      <c r="A1554">
        <v>18371</v>
      </c>
      <c r="B1554" s="672" t="s">
        <v>1520</v>
      </c>
      <c r="C1554" s="672" t="s">
        <v>1521</v>
      </c>
      <c r="D1554" s="672" t="s">
        <v>1521</v>
      </c>
      <c r="E1554" s="672" t="s">
        <v>1522</v>
      </c>
      <c r="F1554" s="672" t="s">
        <v>463</v>
      </c>
      <c r="G1554" s="672" t="s">
        <v>1363</v>
      </c>
      <c r="H1554" s="672" t="s">
        <v>1523</v>
      </c>
      <c r="I1554" s="672" t="s">
        <v>2881</v>
      </c>
      <c r="J1554" s="675" t="s">
        <v>1773</v>
      </c>
      <c r="K1554" s="672" t="s">
        <v>1552</v>
      </c>
      <c r="L1554" s="672" t="s">
        <v>1527</v>
      </c>
    </row>
    <row r="1555" spans="1:12">
      <c r="A1555">
        <v>63977</v>
      </c>
      <c r="B1555" s="672" t="s">
        <v>1520</v>
      </c>
      <c r="C1555" s="672" t="s">
        <v>1521</v>
      </c>
      <c r="D1555" s="672" t="s">
        <v>1521</v>
      </c>
      <c r="E1555" s="672" t="s">
        <v>1522</v>
      </c>
      <c r="F1555" s="672" t="s">
        <v>1748</v>
      </c>
      <c r="G1555" s="672" t="s">
        <v>1363</v>
      </c>
      <c r="H1555" s="672" t="s">
        <v>1523</v>
      </c>
      <c r="I1555" s="672" t="s">
        <v>1936</v>
      </c>
      <c r="J1555" s="675" t="s">
        <v>1937</v>
      </c>
      <c r="K1555" s="672" t="s">
        <v>1531</v>
      </c>
      <c r="L1555" s="672" t="s">
        <v>1527</v>
      </c>
    </row>
    <row r="1556" spans="1:12">
      <c r="A1556">
        <v>63777</v>
      </c>
      <c r="B1556" s="672" t="s">
        <v>1520</v>
      </c>
      <c r="C1556" s="672" t="s">
        <v>1521</v>
      </c>
      <c r="D1556" s="672" t="s">
        <v>1521</v>
      </c>
      <c r="E1556" s="672" t="s">
        <v>1522</v>
      </c>
      <c r="F1556" s="672" t="s">
        <v>1748</v>
      </c>
      <c r="G1556" s="672" t="s">
        <v>1363</v>
      </c>
      <c r="H1556" s="672" t="s">
        <v>1523</v>
      </c>
      <c r="I1556" s="672" t="s">
        <v>1936</v>
      </c>
      <c r="J1556" s="675" t="s">
        <v>1937</v>
      </c>
      <c r="K1556" s="672" t="s">
        <v>1531</v>
      </c>
      <c r="L1556" s="672" t="s">
        <v>1527</v>
      </c>
    </row>
    <row r="1557" spans="1:12">
      <c r="A1557">
        <v>63981</v>
      </c>
      <c r="B1557" s="672" t="s">
        <v>1520</v>
      </c>
      <c r="C1557" s="672" t="s">
        <v>1521</v>
      </c>
      <c r="D1557" s="672" t="s">
        <v>1521</v>
      </c>
      <c r="E1557" s="672" t="s">
        <v>1522</v>
      </c>
      <c r="F1557" s="672" t="s">
        <v>464</v>
      </c>
      <c r="G1557" s="672" t="s">
        <v>1363</v>
      </c>
      <c r="H1557" s="672" t="s">
        <v>1523</v>
      </c>
      <c r="I1557" s="672" t="s">
        <v>2882</v>
      </c>
      <c r="J1557" s="675" t="s">
        <v>1547</v>
      </c>
      <c r="K1557" s="672" t="s">
        <v>1526</v>
      </c>
      <c r="L1557" s="672" t="s">
        <v>1527</v>
      </c>
    </row>
    <row r="1558" spans="1:12">
      <c r="A1558">
        <v>18371</v>
      </c>
      <c r="B1558" s="672" t="s">
        <v>1520</v>
      </c>
      <c r="C1558" s="672" t="s">
        <v>1521</v>
      </c>
      <c r="D1558" s="672" t="s">
        <v>1521</v>
      </c>
      <c r="E1558" s="672" t="s">
        <v>1522</v>
      </c>
      <c r="F1558" s="672" t="s">
        <v>464</v>
      </c>
      <c r="G1558" s="672" t="s">
        <v>1363</v>
      </c>
      <c r="H1558" s="672" t="s">
        <v>1523</v>
      </c>
      <c r="I1558" s="672" t="s">
        <v>2882</v>
      </c>
      <c r="J1558" s="675" t="s">
        <v>1547</v>
      </c>
      <c r="K1558" s="672" t="s">
        <v>1526</v>
      </c>
      <c r="L1558" s="672" t="s">
        <v>1527</v>
      </c>
    </row>
    <row r="1559" spans="1:12">
      <c r="A1559">
        <v>63982</v>
      </c>
      <c r="B1559" s="672" t="s">
        <v>1520</v>
      </c>
      <c r="C1559" s="672" t="s">
        <v>1521</v>
      </c>
      <c r="D1559" s="672" t="s">
        <v>1521</v>
      </c>
      <c r="E1559" s="672" t="s">
        <v>1522</v>
      </c>
      <c r="F1559" s="672" t="s">
        <v>455</v>
      </c>
      <c r="G1559" s="672" t="s">
        <v>1363</v>
      </c>
      <c r="H1559" s="672" t="s">
        <v>1523</v>
      </c>
      <c r="I1559" s="672" t="s">
        <v>2883</v>
      </c>
      <c r="J1559" s="675" t="s">
        <v>1593</v>
      </c>
      <c r="K1559" s="672" t="s">
        <v>1526</v>
      </c>
      <c r="L1559" s="672" t="s">
        <v>1527</v>
      </c>
    </row>
    <row r="1560" spans="1:12">
      <c r="A1560">
        <v>18371</v>
      </c>
      <c r="B1560" s="672" t="s">
        <v>1520</v>
      </c>
      <c r="C1560" s="672" t="s">
        <v>1521</v>
      </c>
      <c r="D1560" s="672" t="s">
        <v>1521</v>
      </c>
      <c r="E1560" s="672" t="s">
        <v>1522</v>
      </c>
      <c r="F1560" s="672" t="s">
        <v>455</v>
      </c>
      <c r="G1560" s="672" t="s">
        <v>1363</v>
      </c>
      <c r="H1560" s="672" t="s">
        <v>1523</v>
      </c>
      <c r="I1560" s="672" t="s">
        <v>2883</v>
      </c>
      <c r="J1560" s="675" t="s">
        <v>1593</v>
      </c>
      <c r="K1560" s="672" t="s">
        <v>1526</v>
      </c>
      <c r="L1560" s="672" t="s">
        <v>1527</v>
      </c>
    </row>
    <row r="1561" spans="1:12">
      <c r="A1561">
        <v>63960</v>
      </c>
      <c r="B1561" s="672" t="s">
        <v>1520</v>
      </c>
      <c r="C1561" s="672" t="s">
        <v>1521</v>
      </c>
      <c r="D1561" s="672" t="s">
        <v>1521</v>
      </c>
      <c r="E1561" s="672" t="s">
        <v>1522</v>
      </c>
      <c r="F1561" s="672" t="s">
        <v>2876</v>
      </c>
      <c r="G1561" s="672" t="s">
        <v>1363</v>
      </c>
      <c r="H1561" s="672" t="s">
        <v>1523</v>
      </c>
      <c r="I1561" s="672" t="s">
        <v>2884</v>
      </c>
      <c r="J1561" s="675" t="s">
        <v>1579</v>
      </c>
      <c r="K1561" s="672" t="s">
        <v>1531</v>
      </c>
      <c r="L1561" s="672" t="s">
        <v>1527</v>
      </c>
    </row>
    <row r="1562" spans="1:12">
      <c r="A1562">
        <v>63993</v>
      </c>
      <c r="B1562" s="672" t="s">
        <v>1520</v>
      </c>
      <c r="C1562" s="672" t="s">
        <v>1521</v>
      </c>
      <c r="D1562" s="672" t="s">
        <v>1521</v>
      </c>
      <c r="E1562" s="672" t="s">
        <v>1522</v>
      </c>
      <c r="F1562" s="672" t="s">
        <v>2876</v>
      </c>
      <c r="G1562" s="672" t="s">
        <v>1363</v>
      </c>
      <c r="H1562" s="672" t="s">
        <v>1523</v>
      </c>
      <c r="I1562" s="672" t="s">
        <v>2884</v>
      </c>
      <c r="J1562" s="675" t="s">
        <v>1579</v>
      </c>
      <c r="K1562" s="672" t="s">
        <v>1531</v>
      </c>
      <c r="L1562" s="672" t="s">
        <v>1527</v>
      </c>
    </row>
    <row r="1563" spans="1:12">
      <c r="A1563">
        <v>63997</v>
      </c>
      <c r="B1563" s="672" t="s">
        <v>1520</v>
      </c>
      <c r="C1563" s="672" t="s">
        <v>1521</v>
      </c>
      <c r="D1563" s="672" t="s">
        <v>1521</v>
      </c>
      <c r="E1563" s="672" t="s">
        <v>1522</v>
      </c>
      <c r="F1563" s="672" t="s">
        <v>2876</v>
      </c>
      <c r="G1563" s="672" t="s">
        <v>1363</v>
      </c>
      <c r="H1563" s="672" t="s">
        <v>1523</v>
      </c>
      <c r="I1563" s="672" t="s">
        <v>2885</v>
      </c>
      <c r="J1563" s="675" t="s">
        <v>1913</v>
      </c>
      <c r="K1563" s="672" t="s">
        <v>1531</v>
      </c>
      <c r="L1563" s="672" t="s">
        <v>1527</v>
      </c>
    </row>
    <row r="1564" spans="1:12">
      <c r="A1564">
        <v>63960</v>
      </c>
      <c r="B1564" s="672" t="s">
        <v>1520</v>
      </c>
      <c r="C1564" s="672" t="s">
        <v>1521</v>
      </c>
      <c r="D1564" s="672" t="s">
        <v>1521</v>
      </c>
      <c r="E1564" s="672" t="s">
        <v>1522</v>
      </c>
      <c r="F1564" s="672" t="s">
        <v>2876</v>
      </c>
      <c r="G1564" s="672" t="s">
        <v>1363</v>
      </c>
      <c r="H1564" s="672" t="s">
        <v>1523</v>
      </c>
      <c r="I1564" s="672" t="s">
        <v>2885</v>
      </c>
      <c r="J1564" s="675" t="s">
        <v>1913</v>
      </c>
      <c r="K1564" s="672" t="s">
        <v>1531</v>
      </c>
      <c r="L1564" s="672" t="s">
        <v>1527</v>
      </c>
    </row>
    <row r="1565" spans="1:12">
      <c r="A1565">
        <v>64064</v>
      </c>
      <c r="B1565" s="672" t="s">
        <v>1520</v>
      </c>
      <c r="C1565" s="672" t="s">
        <v>1521</v>
      </c>
      <c r="D1565" s="672" t="s">
        <v>1521</v>
      </c>
      <c r="E1565" s="672" t="s">
        <v>1522</v>
      </c>
      <c r="F1565" s="672" t="s">
        <v>576</v>
      </c>
      <c r="G1565" s="672" t="s">
        <v>1363</v>
      </c>
      <c r="H1565" s="672" t="s">
        <v>1523</v>
      </c>
      <c r="I1565" s="672" t="s">
        <v>2886</v>
      </c>
      <c r="J1565" s="675" t="s">
        <v>1577</v>
      </c>
      <c r="K1565" s="672" t="s">
        <v>1566</v>
      </c>
      <c r="L1565" s="672" t="s">
        <v>1527</v>
      </c>
    </row>
    <row r="1566" spans="1:12">
      <c r="A1566">
        <v>64065</v>
      </c>
      <c r="B1566" s="672" t="s">
        <v>1520</v>
      </c>
      <c r="C1566" s="672" t="s">
        <v>1562</v>
      </c>
      <c r="D1566" s="672" t="s">
        <v>1521</v>
      </c>
      <c r="E1566" s="672" t="s">
        <v>1522</v>
      </c>
      <c r="F1566" s="672" t="s">
        <v>2887</v>
      </c>
      <c r="G1566" s="672" t="s">
        <v>1363</v>
      </c>
      <c r="H1566" s="672" t="s">
        <v>1523</v>
      </c>
      <c r="I1566" s="672" t="s">
        <v>1590</v>
      </c>
      <c r="J1566" s="675" t="s">
        <v>1543</v>
      </c>
      <c r="K1566" s="672" t="s">
        <v>1544</v>
      </c>
      <c r="L1566" s="672" t="s">
        <v>1527</v>
      </c>
    </row>
    <row r="1567" spans="1:12">
      <c r="A1567">
        <v>64066</v>
      </c>
      <c r="B1567" s="672" t="s">
        <v>1520</v>
      </c>
      <c r="C1567" s="672" t="s">
        <v>1521</v>
      </c>
      <c r="D1567" s="672" t="s">
        <v>1521</v>
      </c>
      <c r="E1567" s="672" t="s">
        <v>1522</v>
      </c>
      <c r="F1567" s="672" t="s">
        <v>2888</v>
      </c>
      <c r="G1567" s="672" t="s">
        <v>1363</v>
      </c>
      <c r="H1567" s="672" t="s">
        <v>1523</v>
      </c>
      <c r="I1567" s="672" t="s">
        <v>2889</v>
      </c>
      <c r="J1567" s="675" t="s">
        <v>1593</v>
      </c>
      <c r="K1567" s="672" t="s">
        <v>1544</v>
      </c>
      <c r="L1567" s="672" t="s">
        <v>1527</v>
      </c>
    </row>
    <row r="1568" spans="1:12">
      <c r="A1568">
        <v>64068</v>
      </c>
      <c r="B1568" s="672" t="s">
        <v>1520</v>
      </c>
      <c r="C1568" s="672" t="s">
        <v>1521</v>
      </c>
      <c r="D1568" s="672" t="s">
        <v>1521</v>
      </c>
      <c r="E1568" s="672" t="s">
        <v>1522</v>
      </c>
      <c r="F1568" s="672" t="s">
        <v>2890</v>
      </c>
      <c r="G1568" s="672" t="s">
        <v>1363</v>
      </c>
      <c r="H1568" s="672" t="s">
        <v>1523</v>
      </c>
      <c r="I1568" s="672" t="s">
        <v>1588</v>
      </c>
      <c r="J1568" s="675" t="s">
        <v>1579</v>
      </c>
      <c r="K1568" s="672" t="s">
        <v>1531</v>
      </c>
      <c r="L1568" s="672" t="s">
        <v>1527</v>
      </c>
    </row>
    <row r="1569" spans="1:12">
      <c r="A1569">
        <v>64069</v>
      </c>
      <c r="B1569" s="672" t="s">
        <v>1520</v>
      </c>
      <c r="C1569" s="672" t="s">
        <v>1521</v>
      </c>
      <c r="D1569" s="672" t="s">
        <v>1521</v>
      </c>
      <c r="E1569" s="672" t="s">
        <v>1522</v>
      </c>
      <c r="F1569" s="672" t="s">
        <v>2891</v>
      </c>
      <c r="G1569" s="672" t="s">
        <v>1363</v>
      </c>
      <c r="H1569" s="672" t="s">
        <v>1523</v>
      </c>
      <c r="I1569" s="672" t="s">
        <v>1903</v>
      </c>
      <c r="J1569" s="675" t="s">
        <v>1600</v>
      </c>
      <c r="K1569" s="672" t="s">
        <v>1566</v>
      </c>
      <c r="L1569" s="672" t="s">
        <v>1527</v>
      </c>
    </row>
    <row r="1570" spans="1:12">
      <c r="A1570">
        <v>64082</v>
      </c>
      <c r="B1570" s="672" t="s">
        <v>1520</v>
      </c>
      <c r="C1570" s="672" t="s">
        <v>1521</v>
      </c>
      <c r="D1570" s="672" t="s">
        <v>1521</v>
      </c>
      <c r="E1570" s="672" t="s">
        <v>1522</v>
      </c>
      <c r="F1570" s="672" t="s">
        <v>527</v>
      </c>
      <c r="G1570" s="672" t="s">
        <v>1363</v>
      </c>
      <c r="H1570" s="672" t="s">
        <v>1523</v>
      </c>
      <c r="I1570" s="672" t="s">
        <v>2892</v>
      </c>
      <c r="J1570" s="675" t="s">
        <v>1579</v>
      </c>
      <c r="K1570" s="672" t="s">
        <v>1531</v>
      </c>
      <c r="L1570" s="672" t="s">
        <v>1527</v>
      </c>
    </row>
    <row r="1571" spans="1:12">
      <c r="A1571">
        <v>30245</v>
      </c>
      <c r="B1571" s="672" t="s">
        <v>1520</v>
      </c>
      <c r="C1571" s="672" t="s">
        <v>1521</v>
      </c>
      <c r="D1571" s="672" t="s">
        <v>1521</v>
      </c>
      <c r="E1571" s="672" t="s">
        <v>1522</v>
      </c>
      <c r="F1571" s="672" t="s">
        <v>527</v>
      </c>
      <c r="G1571" s="672" t="s">
        <v>1363</v>
      </c>
      <c r="H1571" s="672" t="s">
        <v>1523</v>
      </c>
      <c r="I1571" s="672" t="s">
        <v>2892</v>
      </c>
      <c r="J1571" s="675" t="s">
        <v>1579</v>
      </c>
      <c r="K1571" s="672" t="s">
        <v>1531</v>
      </c>
      <c r="L1571" s="672" t="s">
        <v>1527</v>
      </c>
    </row>
    <row r="1572" spans="1:12">
      <c r="A1572">
        <v>64162</v>
      </c>
      <c r="B1572" s="672" t="s">
        <v>1520</v>
      </c>
      <c r="C1572" s="672" t="s">
        <v>1521</v>
      </c>
      <c r="D1572" s="672" t="s">
        <v>1521</v>
      </c>
      <c r="E1572" s="672" t="s">
        <v>1522</v>
      </c>
      <c r="F1572" s="672" t="s">
        <v>577</v>
      </c>
      <c r="G1572" s="672" t="s">
        <v>1363</v>
      </c>
      <c r="H1572" s="672" t="s">
        <v>1523</v>
      </c>
      <c r="I1572" s="672" t="s">
        <v>2893</v>
      </c>
      <c r="J1572" s="675" t="s">
        <v>1640</v>
      </c>
      <c r="K1572" s="672" t="s">
        <v>1535</v>
      </c>
      <c r="L1572" s="672" t="s">
        <v>1527</v>
      </c>
    </row>
    <row r="1573" spans="1:12">
      <c r="A1573">
        <v>64161</v>
      </c>
      <c r="B1573" s="672" t="s">
        <v>1520</v>
      </c>
      <c r="C1573" s="672" t="s">
        <v>1521</v>
      </c>
      <c r="D1573" s="672" t="s">
        <v>1521</v>
      </c>
      <c r="E1573" s="672" t="s">
        <v>1522</v>
      </c>
      <c r="F1573" s="672" t="s">
        <v>577</v>
      </c>
      <c r="G1573" s="672" t="s">
        <v>1363</v>
      </c>
      <c r="H1573" s="672" t="s">
        <v>1523</v>
      </c>
      <c r="I1573" s="672" t="s">
        <v>2893</v>
      </c>
      <c r="J1573" s="675" t="s">
        <v>1640</v>
      </c>
      <c r="K1573" s="672" t="s">
        <v>1535</v>
      </c>
      <c r="L1573" s="672" t="s">
        <v>1527</v>
      </c>
    </row>
    <row r="1574" spans="1:12">
      <c r="A1574">
        <v>64169</v>
      </c>
      <c r="B1574" s="672" t="s">
        <v>1520</v>
      </c>
      <c r="C1574" s="672" t="s">
        <v>1521</v>
      </c>
      <c r="D1574" s="672" t="s">
        <v>1521</v>
      </c>
      <c r="E1574" s="672" t="s">
        <v>1522</v>
      </c>
      <c r="F1574" s="672" t="s">
        <v>2894</v>
      </c>
      <c r="G1574" s="672" t="s">
        <v>1363</v>
      </c>
      <c r="H1574" s="672" t="s">
        <v>1523</v>
      </c>
      <c r="I1574" s="672" t="s">
        <v>2895</v>
      </c>
      <c r="J1574" s="675" t="s">
        <v>1655</v>
      </c>
      <c r="K1574" s="672" t="s">
        <v>1526</v>
      </c>
      <c r="L1574" s="672" t="s">
        <v>1527</v>
      </c>
    </row>
    <row r="1575" spans="1:12">
      <c r="A1575">
        <v>58548</v>
      </c>
      <c r="B1575" s="672" t="s">
        <v>1520</v>
      </c>
      <c r="C1575" s="672" t="s">
        <v>1521</v>
      </c>
      <c r="D1575" s="672" t="s">
        <v>1521</v>
      </c>
      <c r="E1575" s="672" t="s">
        <v>1522</v>
      </c>
      <c r="F1575" s="672" t="s">
        <v>1733</v>
      </c>
      <c r="G1575" s="672" t="s">
        <v>1363</v>
      </c>
      <c r="H1575" s="672" t="s">
        <v>1523</v>
      </c>
      <c r="I1575" s="672" t="s">
        <v>2896</v>
      </c>
      <c r="J1575" s="675" t="s">
        <v>1735</v>
      </c>
      <c r="K1575" s="672" t="s">
        <v>1535</v>
      </c>
      <c r="L1575" s="672" t="s">
        <v>1527</v>
      </c>
    </row>
    <row r="1576" spans="1:12">
      <c r="A1576">
        <v>64170</v>
      </c>
      <c r="B1576" s="672" t="s">
        <v>1520</v>
      </c>
      <c r="C1576" s="672" t="s">
        <v>1521</v>
      </c>
      <c r="D1576" s="672" t="s">
        <v>1521</v>
      </c>
      <c r="E1576" s="672" t="s">
        <v>1522</v>
      </c>
      <c r="F1576" s="672" t="s">
        <v>1733</v>
      </c>
      <c r="G1576" s="672" t="s">
        <v>1363</v>
      </c>
      <c r="H1576" s="672" t="s">
        <v>1523</v>
      </c>
      <c r="I1576" s="672" t="s">
        <v>2896</v>
      </c>
      <c r="J1576" s="675" t="s">
        <v>1735</v>
      </c>
      <c r="K1576" s="672" t="s">
        <v>1535</v>
      </c>
      <c r="L1576" s="672" t="s">
        <v>1527</v>
      </c>
    </row>
    <row r="1577" spans="1:12">
      <c r="A1577">
        <v>64193</v>
      </c>
      <c r="B1577" s="672" t="s">
        <v>1520</v>
      </c>
      <c r="C1577" s="672" t="s">
        <v>1562</v>
      </c>
      <c r="D1577" s="672" t="s">
        <v>1521</v>
      </c>
      <c r="E1577" s="672" t="s">
        <v>1522</v>
      </c>
      <c r="F1577" s="672" t="s">
        <v>578</v>
      </c>
      <c r="G1577" s="672" t="s">
        <v>1363</v>
      </c>
      <c r="H1577" s="672" t="s">
        <v>1523</v>
      </c>
      <c r="I1577" s="672" t="s">
        <v>2897</v>
      </c>
      <c r="J1577" s="675" t="s">
        <v>1773</v>
      </c>
      <c r="K1577" s="672" t="s">
        <v>1552</v>
      </c>
      <c r="L1577" s="672" t="s">
        <v>1527</v>
      </c>
    </row>
    <row r="1578" spans="1:12">
      <c r="A1578">
        <v>64193</v>
      </c>
      <c r="B1578" s="672" t="s">
        <v>1520</v>
      </c>
      <c r="C1578" s="672" t="s">
        <v>1521</v>
      </c>
      <c r="D1578" s="672" t="s">
        <v>1521</v>
      </c>
      <c r="E1578" s="672" t="s">
        <v>1522</v>
      </c>
      <c r="F1578" s="672" t="s">
        <v>578</v>
      </c>
      <c r="G1578" s="672" t="s">
        <v>1363</v>
      </c>
      <c r="H1578" s="672" t="s">
        <v>1523</v>
      </c>
      <c r="I1578" s="672" t="s">
        <v>2897</v>
      </c>
      <c r="J1578" s="675" t="s">
        <v>1773</v>
      </c>
      <c r="K1578" s="672" t="s">
        <v>1552</v>
      </c>
      <c r="L1578" s="672" t="s">
        <v>1527</v>
      </c>
    </row>
    <row r="1579" spans="1:12">
      <c r="A1579">
        <v>63777</v>
      </c>
      <c r="B1579" s="672" t="s">
        <v>1520</v>
      </c>
      <c r="C1579" s="672" t="s">
        <v>1521</v>
      </c>
      <c r="D1579" s="672" t="s">
        <v>1521</v>
      </c>
      <c r="E1579" s="672" t="s">
        <v>1522</v>
      </c>
      <c r="F1579" s="672" t="s">
        <v>2826</v>
      </c>
      <c r="G1579" s="672" t="s">
        <v>1363</v>
      </c>
      <c r="H1579" s="672" t="s">
        <v>1523</v>
      </c>
      <c r="I1579" s="672" t="s">
        <v>2827</v>
      </c>
      <c r="J1579" s="675" t="s">
        <v>2021</v>
      </c>
      <c r="K1579" s="672" t="s">
        <v>1531</v>
      </c>
      <c r="L1579" s="672" t="s">
        <v>1527</v>
      </c>
    </row>
    <row r="1580" spans="1:12">
      <c r="A1580">
        <v>64194</v>
      </c>
      <c r="B1580" s="672" t="s">
        <v>1520</v>
      </c>
      <c r="C1580" s="672" t="s">
        <v>1521</v>
      </c>
      <c r="D1580" s="672" t="s">
        <v>1521</v>
      </c>
      <c r="E1580" s="672" t="s">
        <v>1522</v>
      </c>
      <c r="F1580" s="672" t="s">
        <v>2826</v>
      </c>
      <c r="G1580" s="672" t="s">
        <v>1363</v>
      </c>
      <c r="H1580" s="672" t="s">
        <v>1523</v>
      </c>
      <c r="I1580" s="672" t="s">
        <v>2827</v>
      </c>
      <c r="J1580" s="675" t="s">
        <v>2021</v>
      </c>
      <c r="K1580" s="672" t="s">
        <v>1531</v>
      </c>
      <c r="L1580" s="672" t="s">
        <v>1527</v>
      </c>
    </row>
    <row r="1581" spans="1:12">
      <c r="A1581">
        <v>61651</v>
      </c>
      <c r="B1581" s="672" t="s">
        <v>1520</v>
      </c>
      <c r="C1581" s="672" t="s">
        <v>1521</v>
      </c>
      <c r="D1581" s="672" t="s">
        <v>1521</v>
      </c>
      <c r="E1581" s="672" t="s">
        <v>1522</v>
      </c>
      <c r="F1581" s="672" t="s">
        <v>2635</v>
      </c>
      <c r="G1581" s="672" t="s">
        <v>1363</v>
      </c>
      <c r="H1581" s="672" t="s">
        <v>1523</v>
      </c>
      <c r="I1581" s="672" t="s">
        <v>2898</v>
      </c>
      <c r="J1581" s="675" t="s">
        <v>1593</v>
      </c>
      <c r="K1581" s="672" t="s">
        <v>1544</v>
      </c>
      <c r="L1581" s="672" t="s">
        <v>1527</v>
      </c>
    </row>
    <row r="1582" spans="1:12">
      <c r="A1582">
        <v>64234</v>
      </c>
      <c r="B1582" s="672" t="s">
        <v>1520</v>
      </c>
      <c r="C1582" s="672" t="s">
        <v>1521</v>
      </c>
      <c r="D1582" s="672" t="s">
        <v>1521</v>
      </c>
      <c r="E1582" s="672" t="s">
        <v>1522</v>
      </c>
      <c r="F1582" s="672" t="s">
        <v>2635</v>
      </c>
      <c r="G1582" s="672" t="s">
        <v>1363</v>
      </c>
      <c r="H1582" s="672" t="s">
        <v>1523</v>
      </c>
      <c r="I1582" s="672" t="s">
        <v>2898</v>
      </c>
      <c r="J1582" s="675" t="s">
        <v>1593</v>
      </c>
      <c r="K1582" s="672" t="s">
        <v>1544</v>
      </c>
      <c r="L1582" s="672" t="s">
        <v>1527</v>
      </c>
    </row>
    <row r="1583" spans="1:12">
      <c r="A1583">
        <v>64235</v>
      </c>
      <c r="B1583" s="672" t="s">
        <v>1520</v>
      </c>
      <c r="C1583" s="672" t="s">
        <v>1521</v>
      </c>
      <c r="D1583" s="672" t="s">
        <v>1521</v>
      </c>
      <c r="E1583" s="672" t="s">
        <v>1522</v>
      </c>
      <c r="F1583" s="672" t="s">
        <v>2899</v>
      </c>
      <c r="G1583" s="672" t="s">
        <v>1363</v>
      </c>
      <c r="H1583" s="672" t="s">
        <v>1523</v>
      </c>
      <c r="I1583" s="672" t="s">
        <v>2900</v>
      </c>
      <c r="J1583" s="675" t="s">
        <v>1846</v>
      </c>
      <c r="K1583" s="672" t="s">
        <v>1585</v>
      </c>
      <c r="L1583" s="672" t="s">
        <v>1527</v>
      </c>
    </row>
    <row r="1584" spans="1:12">
      <c r="A1584">
        <v>64241</v>
      </c>
      <c r="B1584" s="672" t="s">
        <v>1520</v>
      </c>
      <c r="C1584" s="672" t="s">
        <v>1521</v>
      </c>
      <c r="D1584" s="672" t="s">
        <v>1521</v>
      </c>
      <c r="E1584" s="672" t="s">
        <v>1522</v>
      </c>
      <c r="F1584" s="672" t="s">
        <v>2901</v>
      </c>
      <c r="G1584" s="672" t="s">
        <v>1363</v>
      </c>
      <c r="H1584" s="672" t="s">
        <v>1523</v>
      </c>
      <c r="I1584" s="672" t="s">
        <v>2902</v>
      </c>
      <c r="J1584" s="675" t="s">
        <v>1603</v>
      </c>
      <c r="K1584" s="672" t="s">
        <v>1585</v>
      </c>
      <c r="L1584" s="672" t="s">
        <v>1527</v>
      </c>
    </row>
    <row r="1585" spans="1:12">
      <c r="A1585">
        <v>64244</v>
      </c>
      <c r="B1585" s="672" t="s">
        <v>1520</v>
      </c>
      <c r="C1585" s="672" t="s">
        <v>1521</v>
      </c>
      <c r="D1585" s="672" t="s">
        <v>1521</v>
      </c>
      <c r="E1585" s="672" t="s">
        <v>1522</v>
      </c>
      <c r="F1585" s="672" t="s">
        <v>2903</v>
      </c>
      <c r="G1585" s="672" t="s">
        <v>1363</v>
      </c>
      <c r="H1585" s="672" t="s">
        <v>1523</v>
      </c>
      <c r="I1585" s="672" t="s">
        <v>1533</v>
      </c>
      <c r="J1585" s="675" t="s">
        <v>1534</v>
      </c>
      <c r="K1585" s="672" t="s">
        <v>1535</v>
      </c>
      <c r="L1585" s="672" t="s">
        <v>1527</v>
      </c>
    </row>
    <row r="1586" spans="1:12">
      <c r="A1586">
        <v>64244</v>
      </c>
      <c r="B1586" s="672" t="s">
        <v>1520</v>
      </c>
      <c r="C1586" s="672" t="s">
        <v>1521</v>
      </c>
      <c r="D1586" s="672" t="s">
        <v>1521</v>
      </c>
      <c r="E1586" s="672" t="s">
        <v>1522</v>
      </c>
      <c r="F1586" s="672" t="s">
        <v>2903</v>
      </c>
      <c r="G1586" s="672" t="s">
        <v>1363</v>
      </c>
      <c r="H1586" s="672" t="s">
        <v>1523</v>
      </c>
      <c r="I1586" s="672" t="s">
        <v>1533</v>
      </c>
      <c r="J1586" s="675" t="s">
        <v>1534</v>
      </c>
      <c r="K1586" s="672" t="s">
        <v>1535</v>
      </c>
      <c r="L1586" s="672" t="s">
        <v>1527</v>
      </c>
    </row>
    <row r="1587" spans="1:12">
      <c r="A1587">
        <v>64245</v>
      </c>
      <c r="B1587" s="672" t="s">
        <v>1520</v>
      </c>
      <c r="C1587" s="672" t="s">
        <v>1521</v>
      </c>
      <c r="D1587" s="672" t="s">
        <v>1521</v>
      </c>
      <c r="E1587" s="672" t="s">
        <v>1522</v>
      </c>
      <c r="F1587" s="672" t="s">
        <v>2903</v>
      </c>
      <c r="G1587" s="672" t="s">
        <v>1363</v>
      </c>
      <c r="H1587" s="672" t="s">
        <v>1523</v>
      </c>
      <c r="I1587" s="672" t="s">
        <v>1533</v>
      </c>
      <c r="J1587" s="675" t="s">
        <v>1534</v>
      </c>
      <c r="K1587" s="672" t="s">
        <v>1535</v>
      </c>
      <c r="L1587" s="672" t="s">
        <v>1527</v>
      </c>
    </row>
    <row r="1588" spans="1:12">
      <c r="A1588">
        <v>64246</v>
      </c>
      <c r="B1588" s="672" t="s">
        <v>1520</v>
      </c>
      <c r="C1588" s="672" t="s">
        <v>1521</v>
      </c>
      <c r="D1588" s="672" t="s">
        <v>1521</v>
      </c>
      <c r="E1588" s="672" t="s">
        <v>1522</v>
      </c>
      <c r="F1588" s="672" t="s">
        <v>2599</v>
      </c>
      <c r="G1588" s="672" t="s">
        <v>1363</v>
      </c>
      <c r="H1588" s="672" t="s">
        <v>1523</v>
      </c>
      <c r="I1588" s="672" t="s">
        <v>2904</v>
      </c>
      <c r="J1588" s="675" t="s">
        <v>1538</v>
      </c>
      <c r="K1588" s="672" t="s">
        <v>1531</v>
      </c>
      <c r="L1588" s="672" t="s">
        <v>1527</v>
      </c>
    </row>
    <row r="1589" spans="1:12">
      <c r="A1589">
        <v>60287</v>
      </c>
      <c r="B1589" s="672" t="s">
        <v>1520</v>
      </c>
      <c r="C1589" s="672" t="s">
        <v>1521</v>
      </c>
      <c r="D1589" s="672" t="s">
        <v>1521</v>
      </c>
      <c r="E1589" s="672" t="s">
        <v>1522</v>
      </c>
      <c r="F1589" s="672" t="s">
        <v>2599</v>
      </c>
      <c r="G1589" s="672" t="s">
        <v>1363</v>
      </c>
      <c r="H1589" s="672" t="s">
        <v>1523</v>
      </c>
      <c r="I1589" s="672" t="s">
        <v>2904</v>
      </c>
      <c r="J1589" s="675" t="s">
        <v>1538</v>
      </c>
      <c r="K1589" s="672" t="s">
        <v>1531</v>
      </c>
      <c r="L1589" s="672" t="s">
        <v>1527</v>
      </c>
    </row>
    <row r="1590" spans="1:12">
      <c r="A1590">
        <v>64249</v>
      </c>
      <c r="B1590" s="672" t="s">
        <v>1520</v>
      </c>
      <c r="C1590" s="672" t="s">
        <v>1521</v>
      </c>
      <c r="D1590" s="672" t="s">
        <v>1521</v>
      </c>
      <c r="E1590" s="672" t="s">
        <v>1522</v>
      </c>
      <c r="F1590" s="672" t="s">
        <v>2901</v>
      </c>
      <c r="G1590" s="672" t="s">
        <v>1363</v>
      </c>
      <c r="H1590" s="672" t="s">
        <v>1523</v>
      </c>
      <c r="I1590" s="672" t="s">
        <v>2905</v>
      </c>
      <c r="J1590" s="675" t="s">
        <v>1603</v>
      </c>
      <c r="K1590" s="672" t="s">
        <v>1585</v>
      </c>
      <c r="L1590" s="672" t="s">
        <v>1527</v>
      </c>
    </row>
    <row r="1591" spans="1:12">
      <c r="A1591">
        <v>64241</v>
      </c>
      <c r="B1591" s="672" t="s">
        <v>1520</v>
      </c>
      <c r="C1591" s="672" t="s">
        <v>1521</v>
      </c>
      <c r="D1591" s="672" t="s">
        <v>1521</v>
      </c>
      <c r="E1591" s="672" t="s">
        <v>1522</v>
      </c>
      <c r="F1591" s="672" t="s">
        <v>2901</v>
      </c>
      <c r="G1591" s="672" t="s">
        <v>1363</v>
      </c>
      <c r="H1591" s="672" t="s">
        <v>1523</v>
      </c>
      <c r="I1591" s="672" t="s">
        <v>2905</v>
      </c>
      <c r="J1591" s="675" t="s">
        <v>1603</v>
      </c>
      <c r="K1591" s="672" t="s">
        <v>1585</v>
      </c>
      <c r="L1591" s="672" t="s">
        <v>1527</v>
      </c>
    </row>
    <row r="1592" spans="1:12">
      <c r="A1592">
        <v>64241</v>
      </c>
      <c r="B1592" s="672" t="s">
        <v>1520</v>
      </c>
      <c r="C1592" s="672" t="s">
        <v>1521</v>
      </c>
      <c r="D1592" s="672" t="s">
        <v>1521</v>
      </c>
      <c r="E1592" s="672" t="s">
        <v>1522</v>
      </c>
      <c r="F1592" s="672" t="s">
        <v>2901</v>
      </c>
      <c r="G1592" s="672" t="s">
        <v>1363</v>
      </c>
      <c r="H1592" s="672" t="s">
        <v>1523</v>
      </c>
      <c r="I1592" s="672" t="s">
        <v>2906</v>
      </c>
      <c r="J1592" s="675" t="s">
        <v>1632</v>
      </c>
      <c r="K1592" s="672" t="s">
        <v>1585</v>
      </c>
      <c r="L1592" s="672" t="s">
        <v>1527</v>
      </c>
    </row>
    <row r="1593" spans="1:12">
      <c r="A1593">
        <v>64250</v>
      </c>
      <c r="B1593" s="672" t="s">
        <v>1520</v>
      </c>
      <c r="C1593" s="672" t="s">
        <v>1521</v>
      </c>
      <c r="D1593" s="672" t="s">
        <v>1521</v>
      </c>
      <c r="E1593" s="672" t="s">
        <v>1522</v>
      </c>
      <c r="F1593" s="672" t="s">
        <v>2901</v>
      </c>
      <c r="G1593" s="672" t="s">
        <v>1363</v>
      </c>
      <c r="H1593" s="672" t="s">
        <v>1523</v>
      </c>
      <c r="I1593" s="672" t="s">
        <v>2906</v>
      </c>
      <c r="J1593" s="675" t="s">
        <v>1632</v>
      </c>
      <c r="K1593" s="672" t="s">
        <v>1585</v>
      </c>
      <c r="L1593" s="672" t="s">
        <v>1527</v>
      </c>
    </row>
    <row r="1594" spans="1:12">
      <c r="A1594">
        <v>64255</v>
      </c>
      <c r="B1594" s="672" t="s">
        <v>1520</v>
      </c>
      <c r="C1594" s="672" t="s">
        <v>1521</v>
      </c>
      <c r="D1594" s="672" t="s">
        <v>1521</v>
      </c>
      <c r="E1594" s="672" t="s">
        <v>1522</v>
      </c>
      <c r="F1594" s="672" t="s">
        <v>465</v>
      </c>
      <c r="G1594" s="672" t="s">
        <v>1363</v>
      </c>
      <c r="H1594" s="672" t="s">
        <v>1523</v>
      </c>
      <c r="I1594" s="672" t="s">
        <v>2907</v>
      </c>
      <c r="J1594" s="675" t="s">
        <v>1538</v>
      </c>
      <c r="K1594" s="672" t="s">
        <v>1531</v>
      </c>
      <c r="L1594" s="672" t="s">
        <v>1527</v>
      </c>
    </row>
    <row r="1595" spans="1:12">
      <c r="A1595">
        <v>18371</v>
      </c>
      <c r="B1595" s="672" t="s">
        <v>1520</v>
      </c>
      <c r="C1595" s="672" t="s">
        <v>1521</v>
      </c>
      <c r="D1595" s="672" t="s">
        <v>1521</v>
      </c>
      <c r="E1595" s="672" t="s">
        <v>1522</v>
      </c>
      <c r="F1595" s="672" t="s">
        <v>465</v>
      </c>
      <c r="G1595" s="672" t="s">
        <v>1363</v>
      </c>
      <c r="H1595" s="672" t="s">
        <v>1523</v>
      </c>
      <c r="I1595" s="672" t="s">
        <v>2907</v>
      </c>
      <c r="J1595" s="675" t="s">
        <v>1538</v>
      </c>
      <c r="K1595" s="672" t="s">
        <v>1531</v>
      </c>
      <c r="L1595" s="672" t="s">
        <v>1527</v>
      </c>
    </row>
    <row r="1596" spans="1:12">
      <c r="A1596">
        <v>64278</v>
      </c>
      <c r="B1596" s="672" t="s">
        <v>1520</v>
      </c>
      <c r="C1596" s="672" t="s">
        <v>1521</v>
      </c>
      <c r="D1596" s="672" t="s">
        <v>1521</v>
      </c>
      <c r="E1596" s="672" t="s">
        <v>1522</v>
      </c>
      <c r="F1596" s="672" t="s">
        <v>579</v>
      </c>
      <c r="G1596" s="672" t="s">
        <v>1363</v>
      </c>
      <c r="H1596" s="672" t="s">
        <v>1523</v>
      </c>
      <c r="I1596" s="672" t="s">
        <v>2908</v>
      </c>
      <c r="J1596" s="675" t="s">
        <v>2909</v>
      </c>
      <c r="K1596" s="672" t="s">
        <v>1526</v>
      </c>
      <c r="L1596" s="672" t="s">
        <v>1527</v>
      </c>
    </row>
    <row r="1597" spans="1:12">
      <c r="A1597">
        <v>64308</v>
      </c>
      <c r="B1597" s="672" t="s">
        <v>1520</v>
      </c>
      <c r="C1597" s="672" t="s">
        <v>1521</v>
      </c>
      <c r="D1597" s="672" t="s">
        <v>1521</v>
      </c>
      <c r="E1597" s="672" t="s">
        <v>1522</v>
      </c>
      <c r="F1597" s="672" t="s">
        <v>2910</v>
      </c>
      <c r="G1597" s="672" t="s">
        <v>1363</v>
      </c>
      <c r="H1597" s="672" t="s">
        <v>1523</v>
      </c>
      <c r="I1597" s="672" t="s">
        <v>1694</v>
      </c>
      <c r="J1597" s="675" t="s">
        <v>1565</v>
      </c>
      <c r="K1597" s="672" t="s">
        <v>1566</v>
      </c>
      <c r="L1597" s="672" t="s">
        <v>1527</v>
      </c>
    </row>
    <row r="1598" spans="1:12">
      <c r="A1598" t="s">
        <v>2911</v>
      </c>
      <c r="B1598" s="672" t="s">
        <v>1520</v>
      </c>
      <c r="C1598" s="672" t="s">
        <v>2070</v>
      </c>
      <c r="D1598" s="672" t="s">
        <v>1521</v>
      </c>
      <c r="E1598" s="672" t="s">
        <v>1522</v>
      </c>
      <c r="F1598" s="672" t="s">
        <v>2912</v>
      </c>
      <c r="G1598" s="672" t="s">
        <v>1363</v>
      </c>
      <c r="H1598" s="672" t="s">
        <v>1523</v>
      </c>
      <c r="I1598" s="672" t="s">
        <v>1622</v>
      </c>
      <c r="J1598" s="675" t="s">
        <v>1611</v>
      </c>
      <c r="K1598" s="672" t="s">
        <v>2913</v>
      </c>
      <c r="L1598" s="672" t="s">
        <v>1527</v>
      </c>
    </row>
    <row r="1599" spans="1:12">
      <c r="A1599" t="s">
        <v>2914</v>
      </c>
      <c r="B1599" s="672" t="s">
        <v>1520</v>
      </c>
      <c r="C1599" s="672" t="s">
        <v>2070</v>
      </c>
      <c r="D1599" s="672" t="s">
        <v>1521</v>
      </c>
      <c r="E1599" s="672" t="s">
        <v>1522</v>
      </c>
      <c r="F1599" s="672" t="s">
        <v>2915</v>
      </c>
      <c r="G1599" s="672" t="s">
        <v>1363</v>
      </c>
      <c r="H1599" s="672" t="s">
        <v>1523</v>
      </c>
      <c r="I1599" s="672" t="s">
        <v>2916</v>
      </c>
      <c r="J1599" s="675" t="s">
        <v>1543</v>
      </c>
      <c r="K1599" s="672" t="s">
        <v>2917</v>
      </c>
      <c r="L1599" s="672" t="s">
        <v>1527</v>
      </c>
    </row>
  </sheetData>
  <autoFilter ref="A1:L1599" xr:uid="{29EA99F9-93C9-49BF-B615-D045E1E3B39A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97742A-89ED-4B6C-B68E-05E718C95096}">
          <x14:formula1>
            <xm:f>'Справочные Данные'!$I$2:$I$245</xm:f>
          </x14:formula1>
          <xm:sqref>F346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B7728-35E5-4D78-9F05-A24C1F5C84DE}">
  <dimension ref="A1:D3"/>
  <sheetViews>
    <sheetView workbookViewId="0">
      <selection activeCell="D2" sqref="D2"/>
    </sheetView>
  </sheetViews>
  <sheetFormatPr defaultRowHeight="15"/>
  <cols>
    <col min="1" max="1" width="14.140625" customWidth="1"/>
    <col min="2" max="2" width="13" customWidth="1"/>
    <col min="3" max="3" width="16.42578125" customWidth="1"/>
  </cols>
  <sheetData>
    <row r="1" spans="1:4">
      <c r="A1" t="s">
        <v>2954</v>
      </c>
      <c r="B1" t="s">
        <v>2955</v>
      </c>
      <c r="C1" t="s">
        <v>2956</v>
      </c>
      <c r="D1" t="s">
        <v>2961</v>
      </c>
    </row>
    <row r="2" spans="1:4">
      <c r="A2" s="692" t="s">
        <v>2957</v>
      </c>
      <c r="B2">
        <v>12000</v>
      </c>
      <c r="C2">
        <v>12000</v>
      </c>
      <c r="D2" s="694">
        <f>15000/1.2</f>
        <v>12500</v>
      </c>
    </row>
    <row r="3" spans="1:4">
      <c r="A3" s="692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6 o t G U 8 E U / C O j A A A A 9 Q A A A B I A H A B D b 2 5 m a W c v U G F j a 2 F n Z S 5 4 b W w g o h g A K K A U A A A A A A A A A A A A A A A A A A A A A A A A A A A A h Y + 9 D o I w H M R f h X S n r e h A y J 8 y u E p i N B r X p l R o h G L 6 Y X k 3 B x / J V x C j q J v j 3 e 8 u u b t f b 1 A M X R t d p L G q 1 z m a Y Y o i q U V f K V 3 n y L t j n K K C w Z q L E 6 9 l N I a 1 z Q a r c t Q 4 d 8 4 I C S H g M M e 9 q U l C 6 Y w c y t V W N L L j s d L W c S 0 k + r S q / y 3 E Y P 8 a w x K c L n B K x 0 l A J g 9 K p b 8 8 G d m T / p i w 9 K 3 z R j L j 4 8 0 O y C S B v C + w B 1 B L A w Q U A A I A C A D q i 0 Z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o t G U y i K R 7 g O A A A A E Q A A A B M A H A B G b 3 J t d W x h c y 9 T Z W N 0 a W 9 u M S 5 t I K I Y A C i g F A A A A A A A A A A A A A A A A A A A A A A A A A A A A C t O T S 7 J z M 9 T C I b Q h t Y A U E s B A i 0 A F A A C A A g A 6 o t G U 8 E U / C O j A A A A 9 Q A A A B I A A A A A A A A A A A A A A A A A A A A A A E N v b m Z p Z y 9 Q Y W N r Y W d l L n h t b F B L A Q I t A B Q A A g A I A O q L R l M P y u m r p A A A A O k A A A A T A A A A A A A A A A A A A A A A A O 8 A A A B b Q 2 9 u d G V u d F 9 U e X B l c 1 0 u e G 1 s U E s B A i 0 A F A A C A A g A 6 o t G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C Q N O 3 6 u K d p I j P 5 b + d i f F 6 A A A A A A A g A A A A A A A 2 Y A A M A A A A A Q A A A A p V 7 s f c v D R F 2 N U G Q M k Y b K p Q A A A A A E g A A A o A A A A B A A A A B f Q l B l W 6 G 6 e T D w T s j q I 4 Q X U A A A A H 1 t l / p C x 4 J 4 n 8 r q 8 p 7 n n a U 3 4 H j V c V q 7 2 x r w + / r 8 e T T A / h J f + t c t Z E I g L 9 I 9 Z / W r X m E 0 S D W h q H K c z W T u E Z G c Z W k h 7 1 y v S K 6 g 5 y / z V o 6 1 V l 8 I F A A A A B i m n v 2 B 2 + l A w t F u W 1 S 7 D 1 I x L I r P < / D a t a M a s h u p > 
</file>

<file path=customXml/itemProps1.xml><?xml version="1.0" encoding="utf-8"?>
<ds:datastoreItem xmlns:ds="http://schemas.openxmlformats.org/officeDocument/2006/customXml" ds:itemID="{D1570201-0341-4D8D-82A7-0603B40214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Реестр</vt:lpstr>
      <vt:lpstr>Справочные Данные</vt:lpstr>
      <vt:lpstr>Прямые Авто - Помошник Выбора</vt:lpstr>
      <vt:lpstr>Z_SD_CUSTOMER</vt:lpstr>
      <vt:lpstr>логопром ставки прямых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Kochin, Dmitry</dc:creator>
  <cp:lastModifiedBy>Kochin, Dmitry</cp:lastModifiedBy>
  <cp:lastPrinted>2021-10-26T07:25:30Z</cp:lastPrinted>
  <dcterms:created xsi:type="dcterms:W3CDTF">2015-06-05T18:17:20Z</dcterms:created>
  <dcterms:modified xsi:type="dcterms:W3CDTF">2021-11-10T09:06:52Z</dcterms:modified>
</cp:coreProperties>
</file>